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543BF57D-F03F-4D1B-85D4-FDD13E4DA196}" xr6:coauthVersionLast="47" xr6:coauthVersionMax="47" xr10:uidLastSave="{00000000-0000-0000-0000-000000000000}"/>
  <bookViews>
    <workbookView xWindow="4770" yWindow="2025" windowWidth="28800" windowHeight="15435" activeTab="7" xr2:uid="{00000000-000D-0000-FFFF-FFFF00000000}"/>
  </bookViews>
  <sheets>
    <sheet name="Totals" sheetId="1" r:id="rId1"/>
    <sheet name="EM as of 2-14" sheetId="13" r:id="rId2"/>
    <sheet name="For Formulas" sheetId="3" r:id="rId3"/>
    <sheet name="22-23 Asst" sheetId="4" r:id="rId4"/>
    <sheet name="Bus" sheetId="5" r:id="rId5"/>
    <sheet name="Cafe" sheetId="6" r:id="rId6"/>
    <sheet name="22-23 Cert" sheetId="7" r:id="rId7"/>
    <sheet name="Sheet1" sheetId="14" r:id="rId8"/>
    <sheet name="22-23 NC" sheetId="8" r:id="rId9"/>
    <sheet name="Add-on Pays" sheetId="9" r:id="rId10"/>
    <sheet name="21-22 Asst" sheetId="10" r:id="rId11"/>
    <sheet name="21-22 Cert" sheetId="11" r:id="rId12"/>
    <sheet name="21-22 NC" sheetId="12" r:id="rId13"/>
  </sheets>
  <definedNames>
    <definedName name="_xlnm._FilterDatabase" localSheetId="9" hidden="1">'Add-on Pays'!$A$1:$K$1</definedName>
    <definedName name="_xlnm._FilterDatabase" localSheetId="1" hidden="1">'EM as of 2-14'!$A$1:$AD$2811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748" i="13" l="1"/>
  <c r="W63" i="13"/>
  <c r="W78" i="13"/>
  <c r="W414" i="13"/>
  <c r="W1052" i="13"/>
  <c r="W1098" i="13"/>
  <c r="W1296" i="13"/>
  <c r="W1213" i="13"/>
  <c r="W1152" i="13"/>
  <c r="W1097" i="13"/>
  <c r="W1095" i="13"/>
  <c r="W1105" i="13"/>
  <c r="W1160" i="13"/>
  <c r="W1103" i="13"/>
  <c r="W1155" i="13"/>
  <c r="W1143" i="13"/>
  <c r="W1316" i="13"/>
  <c r="W1146" i="13"/>
  <c r="W1148" i="13"/>
  <c r="W1272" i="13"/>
  <c r="W1102" i="13"/>
  <c r="W1144" i="13"/>
  <c r="W1166" i="13"/>
  <c r="W1251" i="13"/>
  <c r="W1101" i="13"/>
  <c r="W1094" i="13"/>
  <c r="W1100" i="13"/>
  <c r="W1154" i="13"/>
  <c r="W216" i="13"/>
  <c r="W86" i="13"/>
  <c r="W560" i="13"/>
  <c r="W559" i="13"/>
  <c r="W558" i="13"/>
  <c r="W2319" i="13"/>
  <c r="W92" i="13"/>
  <c r="W104" i="13"/>
  <c r="W103" i="13"/>
  <c r="W102" i="13"/>
  <c r="W101" i="13"/>
  <c r="W100" i="13"/>
  <c r="W99" i="13"/>
  <c r="W98" i="13"/>
  <c r="W97" i="13"/>
  <c r="W96" i="13"/>
  <c r="W194" i="13"/>
  <c r="W455" i="13"/>
  <c r="W2727" i="13"/>
  <c r="W1127" i="13"/>
  <c r="W1124" i="13"/>
  <c r="W2724" i="13"/>
  <c r="W2723" i="13"/>
  <c r="W858" i="13"/>
  <c r="W105" i="13"/>
  <c r="W134" i="13"/>
  <c r="W52" i="13"/>
  <c r="W2807" i="13"/>
  <c r="W463" i="13"/>
  <c r="W2782" i="13"/>
  <c r="W2808" i="13"/>
  <c r="W462" i="13"/>
  <c r="W2741" i="13"/>
  <c r="W2805" i="13"/>
  <c r="W215" i="13"/>
  <c r="W1013" i="13"/>
  <c r="W853" i="13"/>
  <c r="W852" i="13"/>
  <c r="W851" i="13"/>
  <c r="W850" i="13"/>
  <c r="W849" i="13"/>
  <c r="W848" i="13"/>
  <c r="W847" i="13"/>
  <c r="W846" i="13"/>
  <c r="W845" i="13"/>
  <c r="W844" i="13"/>
  <c r="W843" i="13"/>
  <c r="W842" i="13"/>
  <c r="W841" i="13"/>
  <c r="W840" i="13"/>
  <c r="W838" i="13"/>
  <c r="W837" i="13"/>
  <c r="W836" i="13"/>
  <c r="W835" i="13"/>
  <c r="W834" i="13"/>
  <c r="W833" i="13"/>
  <c r="W832" i="13"/>
  <c r="W831" i="13"/>
  <c r="W830" i="13"/>
  <c r="W828" i="13"/>
  <c r="W827" i="13"/>
  <c r="W826" i="13"/>
  <c r="W823" i="13"/>
  <c r="W822" i="13"/>
  <c r="W821" i="13"/>
  <c r="W820" i="13"/>
  <c r="W280" i="13"/>
  <c r="W1018" i="13"/>
  <c r="W1016" i="13"/>
  <c r="W1015" i="13"/>
  <c r="W1014" i="13"/>
  <c r="W1007" i="13"/>
  <c r="W1006" i="13"/>
  <c r="W1005" i="13"/>
  <c r="W1004" i="13"/>
  <c r="W1003" i="13"/>
  <c r="W1141" i="13"/>
  <c r="W1140" i="13"/>
  <c r="W1139" i="13"/>
  <c r="W1138" i="13"/>
  <c r="W1137" i="13"/>
  <c r="W1135" i="13"/>
  <c r="W1133" i="13"/>
  <c r="W1134" i="13"/>
  <c r="W2731" i="13"/>
  <c r="W2803" i="13"/>
  <c r="W953" i="13"/>
  <c r="W952" i="13"/>
  <c r="W951" i="13"/>
  <c r="W1211" i="13" l="1"/>
  <c r="G20" i="8" l="1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19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21" i="8"/>
  <c r="P5" i="8"/>
  <c r="P6" i="8"/>
  <c r="P7" i="8"/>
  <c r="P8" i="8"/>
  <c r="M5" i="8"/>
  <c r="M6" i="8"/>
  <c r="M7" i="8"/>
  <c r="M8" i="8"/>
  <c r="K5" i="8"/>
  <c r="I5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23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28" i="8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21" i="6"/>
  <c r="S39" i="5"/>
  <c r="S40" i="5"/>
  <c r="S41" i="5"/>
  <c r="S42" i="5"/>
  <c r="S43" i="5"/>
  <c r="S44" i="5"/>
  <c r="S38" i="5"/>
  <c r="H39" i="5"/>
  <c r="H40" i="5"/>
  <c r="H41" i="5"/>
  <c r="H42" i="5"/>
  <c r="H43" i="5"/>
  <c r="H44" i="5"/>
  <c r="H38" i="5"/>
  <c r="B21" i="4" l="1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20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F10" i="6" l="1"/>
  <c r="W58" i="13" l="1"/>
  <c r="W1912" i="13" l="1"/>
  <c r="B43" i="3" l="1"/>
  <c r="V2813" i="13" l="1"/>
  <c r="K2813" i="13"/>
  <c r="M48" i="8" l="1"/>
  <c r="M47" i="8"/>
  <c r="M46" i="8"/>
  <c r="M45" i="8"/>
  <c r="M44" i="8"/>
  <c r="M43" i="8"/>
  <c r="M42" i="8"/>
  <c r="M41" i="8"/>
  <c r="M40" i="8"/>
  <c r="M39" i="8"/>
  <c r="M38" i="8"/>
  <c r="M37" i="8"/>
  <c r="M36" i="8"/>
  <c r="M35" i="8"/>
  <c r="M34" i="8"/>
  <c r="M33" i="8"/>
  <c r="M32" i="8"/>
  <c r="M31" i="8"/>
  <c r="M30" i="8"/>
  <c r="M29" i="8"/>
  <c r="M28" i="8"/>
  <c r="M27" i="8"/>
  <c r="M26" i="8"/>
  <c r="M25" i="8"/>
  <c r="M24" i="8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X558" i="13" l="1"/>
  <c r="W11" i="13"/>
  <c r="X11" i="13" s="1"/>
  <c r="W12" i="13"/>
  <c r="X12" i="13" s="1"/>
  <c r="W16" i="13"/>
  <c r="X16" i="13" s="1"/>
  <c r="W17" i="13"/>
  <c r="W20" i="13"/>
  <c r="X20" i="13" s="1"/>
  <c r="W21" i="13"/>
  <c r="X21" i="13" s="1"/>
  <c r="W23" i="13"/>
  <c r="X23" i="13" s="1"/>
  <c r="W28" i="13"/>
  <c r="X28" i="13" s="1"/>
  <c r="W34" i="13"/>
  <c r="X34" i="13" s="1"/>
  <c r="W33" i="13"/>
  <c r="X33" i="13" s="1"/>
  <c r="W38" i="13"/>
  <c r="X38" i="13" s="1"/>
  <c r="W46" i="13"/>
  <c r="X46" i="13" s="1"/>
  <c r="X52" i="13"/>
  <c r="W54" i="13"/>
  <c r="X54" i="13" s="1"/>
  <c r="W65" i="13"/>
  <c r="X65" i="13" s="1"/>
  <c r="W76" i="13"/>
  <c r="X76" i="13" s="1"/>
  <c r="W81" i="13"/>
  <c r="X81" i="13" s="1"/>
  <c r="W80" i="13"/>
  <c r="X80" i="13" s="1"/>
  <c r="X1154" i="13"/>
  <c r="X2741" i="13"/>
  <c r="X1100" i="13"/>
  <c r="X1094" i="13"/>
  <c r="W128" i="13"/>
  <c r="X128" i="13" s="1"/>
  <c r="W132" i="13"/>
  <c r="X132" i="13" s="1"/>
  <c r="W131" i="13"/>
  <c r="X131" i="13" s="1"/>
  <c r="W159" i="13"/>
  <c r="X159" i="13" s="1"/>
  <c r="W167" i="13"/>
  <c r="X167" i="13" s="1"/>
  <c r="W174" i="13"/>
  <c r="X174" i="13" s="1"/>
  <c r="W177" i="13"/>
  <c r="X177" i="13" s="1"/>
  <c r="W179" i="13"/>
  <c r="X179" i="13" s="1"/>
  <c r="W190" i="13"/>
  <c r="X190" i="13" s="1"/>
  <c r="W195" i="13"/>
  <c r="X195" i="13" s="1"/>
  <c r="X1101" i="13"/>
  <c r="X1251" i="13"/>
  <c r="X1124" i="13"/>
  <c r="W210" i="13"/>
  <c r="X210" i="13" s="1"/>
  <c r="W213" i="13"/>
  <c r="X213" i="13" s="1"/>
  <c r="W232" i="13"/>
  <c r="X232" i="13" s="1"/>
  <c r="W233" i="13"/>
  <c r="X233" i="13" s="1"/>
  <c r="W235" i="13"/>
  <c r="X235" i="13" s="1"/>
  <c r="W238" i="13"/>
  <c r="X238" i="13" s="1"/>
  <c r="W247" i="13"/>
  <c r="X247" i="13" s="1"/>
  <c r="W246" i="13"/>
  <c r="X246" i="13" s="1"/>
  <c r="W245" i="13"/>
  <c r="X245" i="13" s="1"/>
  <c r="W251" i="13"/>
  <c r="X251" i="13" s="1"/>
  <c r="W252" i="13"/>
  <c r="X252" i="13" s="1"/>
  <c r="W256" i="13"/>
  <c r="X256" i="13" s="1"/>
  <c r="W261" i="13"/>
  <c r="X261" i="13" s="1"/>
  <c r="X97" i="13"/>
  <c r="W264" i="13"/>
  <c r="X264" i="13" s="1"/>
  <c r="W266" i="13"/>
  <c r="X266" i="13" s="1"/>
  <c r="W271" i="13"/>
  <c r="X271" i="13" s="1"/>
  <c r="W282" i="13"/>
  <c r="X282" i="13" s="1"/>
  <c r="W294" i="13"/>
  <c r="X294" i="13" s="1"/>
  <c r="W300" i="13"/>
  <c r="X300" i="13" s="1"/>
  <c r="W301" i="13"/>
  <c r="X301" i="13" s="1"/>
  <c r="W310" i="13"/>
  <c r="X310" i="13" s="1"/>
  <c r="W311" i="13"/>
  <c r="X311" i="13" s="1"/>
  <c r="W27" i="13"/>
  <c r="X27" i="13" s="1"/>
  <c r="W329" i="13"/>
  <c r="X329" i="13" s="1"/>
  <c r="W336" i="13"/>
  <c r="X336" i="13" s="1"/>
  <c r="W339" i="13"/>
  <c r="X339" i="13" s="1"/>
  <c r="W341" i="13"/>
  <c r="X341" i="13" s="1"/>
  <c r="W345" i="13"/>
  <c r="X345" i="13" s="1"/>
  <c r="W347" i="13"/>
  <c r="X347" i="13" s="1"/>
  <c r="W381" i="13"/>
  <c r="X381" i="13" s="1"/>
  <c r="W389" i="13"/>
  <c r="X389" i="13" s="1"/>
  <c r="W396" i="13"/>
  <c r="X396" i="13" s="1"/>
  <c r="W397" i="13"/>
  <c r="X397" i="13" s="1"/>
  <c r="W400" i="13"/>
  <c r="X400" i="13" s="1"/>
  <c r="X1166" i="13"/>
  <c r="X2782" i="13"/>
  <c r="W1801" i="13"/>
  <c r="X1801" i="13" s="1"/>
  <c r="W428" i="13"/>
  <c r="X428" i="13" s="1"/>
  <c r="W431" i="13"/>
  <c r="X431" i="13" s="1"/>
  <c r="W448" i="13"/>
  <c r="X448" i="13" s="1"/>
  <c r="W449" i="13"/>
  <c r="X449" i="13" s="1"/>
  <c r="W457" i="13"/>
  <c r="X457" i="13" s="1"/>
  <c r="W32" i="13"/>
  <c r="X32" i="13" s="1"/>
  <c r="W471" i="13"/>
  <c r="X471" i="13" s="1"/>
  <c r="W478" i="13"/>
  <c r="X478" i="13" s="1"/>
  <c r="W481" i="13"/>
  <c r="X481" i="13" s="1"/>
  <c r="W487" i="13"/>
  <c r="X487" i="13" s="1"/>
  <c r="W492" i="13"/>
  <c r="X492" i="13" s="1"/>
  <c r="W497" i="13"/>
  <c r="X497" i="13" s="1"/>
  <c r="W508" i="13"/>
  <c r="X508" i="13" s="1"/>
  <c r="W510" i="13"/>
  <c r="X510" i="13" s="1"/>
  <c r="W512" i="13"/>
  <c r="X512" i="13" s="1"/>
  <c r="W513" i="13"/>
  <c r="X513" i="13" s="1"/>
  <c r="W519" i="13"/>
  <c r="X519" i="13" s="1"/>
  <c r="W524" i="13"/>
  <c r="X524" i="13" s="1"/>
  <c r="W527" i="13"/>
  <c r="X527" i="13" s="1"/>
  <c r="W528" i="13"/>
  <c r="X528" i="13" s="1"/>
  <c r="W532" i="13"/>
  <c r="X532" i="13" s="1"/>
  <c r="W537" i="13"/>
  <c r="X537" i="13" s="1"/>
  <c r="W541" i="13"/>
  <c r="X541" i="13" s="1"/>
  <c r="W544" i="13"/>
  <c r="X544" i="13" s="1"/>
  <c r="W549" i="13"/>
  <c r="X549" i="13" s="1"/>
  <c r="W550" i="13"/>
  <c r="X550" i="13" s="1"/>
  <c r="X951" i="13"/>
  <c r="W579" i="13"/>
  <c r="X579" i="13" s="1"/>
  <c r="W591" i="13"/>
  <c r="X591" i="13" s="1"/>
  <c r="W592" i="13"/>
  <c r="X592" i="13" s="1"/>
  <c r="X2805" i="13"/>
  <c r="W599" i="13"/>
  <c r="X599" i="13" s="1"/>
  <c r="W604" i="13"/>
  <c r="X604" i="13" s="1"/>
  <c r="W608" i="13"/>
  <c r="X608" i="13" s="1"/>
  <c r="W611" i="13"/>
  <c r="X611" i="13" s="1"/>
  <c r="X78" i="13"/>
  <c r="W616" i="13"/>
  <c r="X616" i="13" s="1"/>
  <c r="W619" i="13"/>
  <c r="X619" i="13" s="1"/>
  <c r="W620" i="13"/>
  <c r="X620" i="13" s="1"/>
  <c r="W622" i="13"/>
  <c r="X622" i="13" s="1"/>
  <c r="W627" i="13"/>
  <c r="X627" i="13" s="1"/>
  <c r="W637" i="13"/>
  <c r="X637" i="13" s="1"/>
  <c r="X2727" i="13"/>
  <c r="W659" i="13"/>
  <c r="X659" i="13" s="1"/>
  <c r="W660" i="13"/>
  <c r="X660" i="13" s="1"/>
  <c r="W662" i="13"/>
  <c r="X662" i="13" s="1"/>
  <c r="W663" i="13"/>
  <c r="X663" i="13" s="1"/>
  <c r="W667" i="13"/>
  <c r="X667" i="13" s="1"/>
  <c r="W671" i="13"/>
  <c r="X671" i="13" s="1"/>
  <c r="W679" i="13"/>
  <c r="X679" i="13" s="1"/>
  <c r="W680" i="13"/>
  <c r="X680" i="13" s="1"/>
  <c r="X559" i="13"/>
  <c r="W693" i="13"/>
  <c r="X693" i="13" s="1"/>
  <c r="W696" i="13"/>
  <c r="X696" i="13" s="1"/>
  <c r="W699" i="13"/>
  <c r="X699" i="13" s="1"/>
  <c r="W704" i="13"/>
  <c r="X704" i="13" s="1"/>
  <c r="W703" i="13"/>
  <c r="X703" i="13" s="1"/>
  <c r="W708" i="13"/>
  <c r="X708" i="13" s="1"/>
  <c r="X99" i="13"/>
  <c r="W712" i="13"/>
  <c r="X712" i="13" s="1"/>
  <c r="W713" i="13"/>
  <c r="X713" i="13" s="1"/>
  <c r="X1144" i="13"/>
  <c r="W733" i="13"/>
  <c r="X733" i="13" s="1"/>
  <c r="W739" i="13"/>
  <c r="X739" i="13" s="1"/>
  <c r="W748" i="13"/>
  <c r="X748" i="13" s="1"/>
  <c r="W757" i="13"/>
  <c r="X757" i="13" s="1"/>
  <c r="W764" i="13"/>
  <c r="X764" i="13" s="1"/>
  <c r="W767" i="13"/>
  <c r="X767" i="13" s="1"/>
  <c r="W766" i="13"/>
  <c r="X766" i="13" s="1"/>
  <c r="W771" i="13"/>
  <c r="X771" i="13" s="1"/>
  <c r="W778" i="13"/>
  <c r="X778" i="13" s="1"/>
  <c r="W779" i="13"/>
  <c r="X779" i="13" s="1"/>
  <c r="W793" i="13"/>
  <c r="X793" i="13" s="1"/>
  <c r="W792" i="13"/>
  <c r="X792" i="13" s="1"/>
  <c r="W800" i="13"/>
  <c r="X800" i="13" s="1"/>
  <c r="W804" i="13"/>
  <c r="X804" i="13" s="1"/>
  <c r="W814" i="13"/>
  <c r="X814" i="13" s="1"/>
  <c r="W815" i="13"/>
  <c r="X815" i="13" s="1"/>
  <c r="W818" i="13"/>
  <c r="X818" i="13" s="1"/>
  <c r="W819" i="13"/>
  <c r="X819" i="13" s="1"/>
  <c r="W824" i="13"/>
  <c r="X824" i="13" s="1"/>
  <c r="W825" i="13"/>
  <c r="X825" i="13" s="1"/>
  <c r="W829" i="13"/>
  <c r="X829" i="13" s="1"/>
  <c r="W839" i="13"/>
  <c r="X839" i="13" s="1"/>
  <c r="X1102" i="13"/>
  <c r="W877" i="13"/>
  <c r="X877" i="13" s="1"/>
  <c r="W881" i="13"/>
  <c r="X881" i="13" s="1"/>
  <c r="W903" i="13"/>
  <c r="X903" i="13" s="1"/>
  <c r="W910" i="13"/>
  <c r="X910" i="13" s="1"/>
  <c r="W917" i="13"/>
  <c r="X917" i="13" s="1"/>
  <c r="W930" i="13"/>
  <c r="X930" i="13" s="1"/>
  <c r="X101" i="13"/>
  <c r="W938" i="13"/>
  <c r="X938" i="13" s="1"/>
  <c r="W944" i="13"/>
  <c r="X944" i="13" s="1"/>
  <c r="W950" i="13"/>
  <c r="X950" i="13" s="1"/>
  <c r="W961" i="13"/>
  <c r="X961" i="13" s="1"/>
  <c r="W960" i="13"/>
  <c r="X960" i="13" s="1"/>
  <c r="X2807" i="13"/>
  <c r="W967" i="13"/>
  <c r="X967" i="13" s="1"/>
  <c r="W969" i="13"/>
  <c r="X969" i="13" s="1"/>
  <c r="W972" i="13"/>
  <c r="X972" i="13" s="1"/>
  <c r="W976" i="13"/>
  <c r="X976" i="13" s="1"/>
  <c r="W977" i="13"/>
  <c r="X977" i="13" s="1"/>
  <c r="W982" i="13"/>
  <c r="X982" i="13" s="1"/>
  <c r="W986" i="13"/>
  <c r="X986" i="13" s="1"/>
  <c r="W985" i="13"/>
  <c r="X985" i="13" s="1"/>
  <c r="W991" i="13"/>
  <c r="X991" i="13" s="1"/>
  <c r="X1272" i="13"/>
  <c r="W1010" i="13"/>
  <c r="X1010" i="13" s="1"/>
  <c r="W1017" i="13"/>
  <c r="X1017" i="13" s="1"/>
  <c r="W1020" i="13"/>
  <c r="X1020" i="13" s="1"/>
  <c r="W1025" i="13"/>
  <c r="X1025" i="13" s="1"/>
  <c r="W1027" i="13"/>
  <c r="X1027" i="13" s="1"/>
  <c r="W1028" i="13"/>
  <c r="X1028" i="13" s="1"/>
  <c r="W1034" i="13"/>
  <c r="X1034" i="13" s="1"/>
  <c r="X92" i="13"/>
  <c r="W1044" i="13"/>
  <c r="X1044" i="13" s="1"/>
  <c r="W1059" i="13"/>
  <c r="X1059" i="13" s="1"/>
  <c r="W1058" i="13"/>
  <c r="X1058" i="13" s="1"/>
  <c r="W1063" i="13"/>
  <c r="X1063" i="13" s="1"/>
  <c r="W1075" i="13"/>
  <c r="X1075" i="13" s="1"/>
  <c r="W1078" i="13"/>
  <c r="X1078" i="13" s="1"/>
  <c r="W1080" i="13"/>
  <c r="X1080" i="13" s="1"/>
  <c r="W1083" i="13"/>
  <c r="X1083" i="13" s="1"/>
  <c r="W1088" i="13"/>
  <c r="X1088" i="13" s="1"/>
  <c r="W1096" i="13"/>
  <c r="X1096" i="13" s="1"/>
  <c r="W1099" i="13"/>
  <c r="X1099" i="13" s="1"/>
  <c r="W1104" i="13"/>
  <c r="X1104" i="13" s="1"/>
  <c r="W1107" i="13"/>
  <c r="X1107" i="13" s="1"/>
  <c r="W1108" i="13"/>
  <c r="X1108" i="13" s="1"/>
  <c r="W1112" i="13"/>
  <c r="X1112" i="13" s="1"/>
  <c r="W1114" i="13"/>
  <c r="X1114" i="13" s="1"/>
  <c r="X1148" i="13"/>
  <c r="W1120" i="13"/>
  <c r="X1120" i="13" s="1"/>
  <c r="X2808" i="13"/>
  <c r="W2" i="13"/>
  <c r="X2" i="13" s="1"/>
  <c r="W1136" i="13"/>
  <c r="X1136" i="13" s="1"/>
  <c r="W1145" i="13"/>
  <c r="X1145" i="13" s="1"/>
  <c r="W1149" i="13"/>
  <c r="X1149" i="13" s="1"/>
  <c r="W1151" i="13"/>
  <c r="X1151" i="13" s="1"/>
  <c r="W1157" i="13"/>
  <c r="X1157" i="13" s="1"/>
  <c r="W1159" i="13"/>
  <c r="X1159" i="13" s="1"/>
  <c r="W1163" i="13"/>
  <c r="X1163" i="13" s="1"/>
  <c r="W1164" i="13"/>
  <c r="X1164" i="13" s="1"/>
  <c r="W1167" i="13"/>
  <c r="X1167" i="13" s="1"/>
  <c r="W1168" i="13"/>
  <c r="X1168" i="13" s="1"/>
  <c r="W1175" i="13"/>
  <c r="X1175" i="13" s="1"/>
  <c r="W1178" i="13"/>
  <c r="X1178" i="13" s="1"/>
  <c r="W1184" i="13"/>
  <c r="X1184" i="13" s="1"/>
  <c r="W1188" i="13"/>
  <c r="X1188" i="13" s="1"/>
  <c r="W1192" i="13"/>
  <c r="X1192" i="13" s="1"/>
  <c r="W1194" i="13"/>
  <c r="X1194" i="13" s="1"/>
  <c r="W1197" i="13"/>
  <c r="X1197" i="13" s="1"/>
  <c r="W1198" i="13"/>
  <c r="X1198" i="13" s="1"/>
  <c r="W1203" i="13"/>
  <c r="X1203" i="13" s="1"/>
  <c r="W1230" i="13"/>
  <c r="X1230" i="13" s="1"/>
  <c r="W1229" i="13"/>
  <c r="X1229" i="13" s="1"/>
  <c r="W1234" i="13"/>
  <c r="X1234" i="13" s="1"/>
  <c r="W1239" i="13"/>
  <c r="X1239" i="13" s="1"/>
  <c r="W1242" i="13"/>
  <c r="X1242" i="13" s="1"/>
  <c r="W1243" i="13"/>
  <c r="X1243" i="13" s="1"/>
  <c r="W1256" i="13"/>
  <c r="X1256" i="13" s="1"/>
  <c r="X1146" i="13"/>
  <c r="W1261" i="13"/>
  <c r="X1261" i="13" s="1"/>
  <c r="W1270" i="13"/>
  <c r="X1270" i="13" s="1"/>
  <c r="W1275" i="13"/>
  <c r="X1275" i="13" s="1"/>
  <c r="X1316" i="13"/>
  <c r="W1281" i="13"/>
  <c r="X1281" i="13" s="1"/>
  <c r="W932" i="13"/>
  <c r="X932" i="13" s="1"/>
  <c r="X1143" i="13"/>
  <c r="W1290" i="13"/>
  <c r="X1290" i="13" s="1"/>
  <c r="W1295" i="13"/>
  <c r="X1295" i="13" s="1"/>
  <c r="W1297" i="13"/>
  <c r="X1297" i="13" s="1"/>
  <c r="W1298" i="13"/>
  <c r="X1298" i="13" s="1"/>
  <c r="X560" i="13"/>
  <c r="W1303" i="13"/>
  <c r="X1303" i="13" s="1"/>
  <c r="W1309" i="13"/>
  <c r="X1309" i="13" s="1"/>
  <c r="W1310" i="13"/>
  <c r="X1310" i="13" s="1"/>
  <c r="W1317" i="13"/>
  <c r="X1317" i="13" s="1"/>
  <c r="W1335" i="13"/>
  <c r="X1335" i="13" s="1"/>
  <c r="W1349" i="13"/>
  <c r="X1349" i="13" s="1"/>
  <c r="W48" i="13"/>
  <c r="X48" i="13" s="1"/>
  <c r="W1366" i="13"/>
  <c r="X1366" i="13" s="1"/>
  <c r="W1378" i="13"/>
  <c r="X1378" i="13" s="1"/>
  <c r="W1383" i="13"/>
  <c r="X1383" i="13" s="1"/>
  <c r="X216" i="13"/>
  <c r="W1392" i="13"/>
  <c r="X1392" i="13" s="1"/>
  <c r="X1748" i="13"/>
  <c r="W1422" i="13"/>
  <c r="X1422" i="13" s="1"/>
  <c r="W1425" i="13"/>
  <c r="X1425" i="13" s="1"/>
  <c r="W1427" i="13"/>
  <c r="X1427" i="13" s="1"/>
  <c r="W1428" i="13"/>
  <c r="X1428" i="13" s="1"/>
  <c r="W1436" i="13"/>
  <c r="X1436" i="13" s="1"/>
  <c r="W1439" i="13"/>
  <c r="X1439" i="13" s="1"/>
  <c r="W1444" i="13"/>
  <c r="X1444" i="13" s="1"/>
  <c r="X1155" i="13"/>
  <c r="X1103" i="13"/>
  <c r="W1465" i="13"/>
  <c r="X1465" i="13" s="1"/>
  <c r="W1466" i="13"/>
  <c r="X1466" i="13" s="1"/>
  <c r="W1475" i="13"/>
  <c r="X1475" i="13" s="1"/>
  <c r="W1482" i="13"/>
  <c r="X1482" i="13" s="1"/>
  <c r="W1484" i="13"/>
  <c r="X1484" i="13" s="1"/>
  <c r="W1489" i="13"/>
  <c r="X1489" i="13" s="1"/>
  <c r="W1497" i="13"/>
  <c r="X1497" i="13" s="1"/>
  <c r="X134" i="13"/>
  <c r="W1501" i="13"/>
  <c r="X1501" i="13" s="1"/>
  <c r="X1160" i="13"/>
  <c r="W1511" i="13"/>
  <c r="X1511" i="13" s="1"/>
  <c r="W1518" i="13"/>
  <c r="X1518" i="13" s="1"/>
  <c r="W1520" i="13"/>
  <c r="X1520" i="13" s="1"/>
  <c r="W1522" i="13"/>
  <c r="X1522" i="13" s="1"/>
  <c r="W1523" i="13"/>
  <c r="X1523" i="13" s="1"/>
  <c r="W1533" i="13"/>
  <c r="X1533" i="13" s="1"/>
  <c r="X1105" i="13"/>
  <c r="W1542" i="13"/>
  <c r="X1542" i="13" s="1"/>
  <c r="X1095" i="13"/>
  <c r="W1559" i="13"/>
  <c r="X1559" i="13" s="1"/>
  <c r="W42" i="13"/>
  <c r="X42" i="13" s="1"/>
  <c r="X2723" i="13"/>
  <c r="W1571" i="13"/>
  <c r="X1571" i="13" s="1"/>
  <c r="W1572" i="13"/>
  <c r="X1572" i="13" s="1"/>
  <c r="W1580" i="13"/>
  <c r="X1580" i="13" s="1"/>
  <c r="W1590" i="13"/>
  <c r="X1590" i="13" s="1"/>
  <c r="W1599" i="13"/>
  <c r="X1599" i="13" s="1"/>
  <c r="X102" i="13"/>
  <c r="W1605" i="13"/>
  <c r="X1605" i="13" s="1"/>
  <c r="W1606" i="13"/>
  <c r="X1606" i="13" s="1"/>
  <c r="X463" i="13"/>
  <c r="W1626" i="13"/>
  <c r="X1626" i="13" s="1"/>
  <c r="W1633" i="13"/>
  <c r="X1633" i="13" s="1"/>
  <c r="W1644" i="13"/>
  <c r="X1644" i="13" s="1"/>
  <c r="W1650" i="13"/>
  <c r="X1650" i="13" s="1"/>
  <c r="W1652" i="13"/>
  <c r="X1652" i="13" s="1"/>
  <c r="W1654" i="13"/>
  <c r="X1654" i="13" s="1"/>
  <c r="W1656" i="13"/>
  <c r="X1656" i="13" s="1"/>
  <c r="W1658" i="13"/>
  <c r="X1658" i="13" s="1"/>
  <c r="W1667" i="13"/>
  <c r="X1667" i="13" s="1"/>
  <c r="W1671" i="13"/>
  <c r="X1671" i="13" s="1"/>
  <c r="W1678" i="13"/>
  <c r="X1678" i="13" s="1"/>
  <c r="W1692" i="13"/>
  <c r="X1692" i="13" s="1"/>
  <c r="W1695" i="13"/>
  <c r="X1695" i="13" s="1"/>
  <c r="W1700" i="13"/>
  <c r="X1700" i="13" s="1"/>
  <c r="W1703" i="13"/>
  <c r="X1703" i="13" s="1"/>
  <c r="W1713" i="13"/>
  <c r="X1713" i="13" s="1"/>
  <c r="W1724" i="13"/>
  <c r="X1724" i="13" s="1"/>
  <c r="W1737" i="13"/>
  <c r="X1737" i="13" s="1"/>
  <c r="W1742" i="13"/>
  <c r="X1742" i="13" s="1"/>
  <c r="W1751" i="13"/>
  <c r="X1751" i="13" s="1"/>
  <c r="W1752" i="13"/>
  <c r="X1752" i="13" s="1"/>
  <c r="W1756" i="13"/>
  <c r="X1756" i="13" s="1"/>
  <c r="W1759" i="13"/>
  <c r="X1759" i="13" s="1"/>
  <c r="W1769" i="13"/>
  <c r="X1769" i="13" s="1"/>
  <c r="W1780" i="13"/>
  <c r="X1780" i="13" s="1"/>
  <c r="X86" i="13"/>
  <c r="W1785" i="13"/>
  <c r="X1785" i="13" s="1"/>
  <c r="X103" i="13"/>
  <c r="W1788" i="13"/>
  <c r="X1788" i="13" s="1"/>
  <c r="W1790" i="13"/>
  <c r="X1790" i="13" s="1"/>
  <c r="W1793" i="13"/>
  <c r="X1793" i="13" s="1"/>
  <c r="W1794" i="13"/>
  <c r="X1794" i="13" s="1"/>
  <c r="W1798" i="13"/>
  <c r="X1798" i="13" s="1"/>
  <c r="W1804" i="13"/>
  <c r="X1804" i="13" s="1"/>
  <c r="W43" i="13"/>
  <c r="X43" i="13" s="1"/>
  <c r="X2803" i="13"/>
  <c r="X1127" i="13"/>
  <c r="W1824" i="13"/>
  <c r="X1824" i="13" s="1"/>
  <c r="W1826" i="13"/>
  <c r="X1826" i="13" s="1"/>
  <c r="W1836" i="13"/>
  <c r="X1836" i="13" s="1"/>
  <c r="W1844" i="13"/>
  <c r="X1844" i="13" s="1"/>
  <c r="W1849" i="13"/>
  <c r="X1849" i="13" s="1"/>
  <c r="W1858" i="13"/>
  <c r="X1858" i="13" s="1"/>
  <c r="W1859" i="13"/>
  <c r="X1859" i="13" s="1"/>
  <c r="W1864" i="13"/>
  <c r="X1864" i="13" s="1"/>
  <c r="X105" i="13"/>
  <c r="W1869" i="13"/>
  <c r="X1869" i="13" s="1"/>
  <c r="W1868" i="13"/>
  <c r="X1868" i="13" s="1"/>
  <c r="W26" i="13"/>
  <c r="X26" i="13" s="1"/>
  <c r="W1881" i="13"/>
  <c r="X1881" i="13" s="1"/>
  <c r="W1884" i="13"/>
  <c r="X1884" i="13" s="1"/>
  <c r="W1887" i="13"/>
  <c r="X1887" i="13" s="1"/>
  <c r="W1890" i="13"/>
  <c r="X1890" i="13" s="1"/>
  <c r="W1891" i="13"/>
  <c r="X1891" i="13" s="1"/>
  <c r="X1097" i="13"/>
  <c r="W1906" i="13"/>
  <c r="X1906" i="13" s="1"/>
  <c r="X24" i="13"/>
  <c r="X1912" i="13"/>
  <c r="W1914" i="13"/>
  <c r="X1914" i="13" s="1"/>
  <c r="W1922" i="13"/>
  <c r="X1922" i="13" s="1"/>
  <c r="W1920" i="13"/>
  <c r="X1920" i="13" s="1"/>
  <c r="W1921" i="13"/>
  <c r="X1921" i="13" s="1"/>
  <c r="W1926" i="13"/>
  <c r="X1926" i="13" s="1"/>
  <c r="W1928" i="13"/>
  <c r="X1928" i="13" s="1"/>
  <c r="X462" i="13"/>
  <c r="W1950" i="13"/>
  <c r="X1950" i="13" s="1"/>
  <c r="W1955" i="13"/>
  <c r="X1955" i="13" s="1"/>
  <c r="W1959" i="13"/>
  <c r="X1959" i="13" s="1"/>
  <c r="W1961" i="13"/>
  <c r="X1961" i="13" s="1"/>
  <c r="W1964" i="13"/>
  <c r="X1964" i="13" s="1"/>
  <c r="W1966" i="13"/>
  <c r="X1966" i="13" s="1"/>
  <c r="W1974" i="13"/>
  <c r="X1974" i="13" s="1"/>
  <c r="W1977" i="13"/>
  <c r="X1977" i="13" s="1"/>
  <c r="W1983" i="13"/>
  <c r="X1983" i="13" s="1"/>
  <c r="W1988" i="13"/>
  <c r="X1988" i="13" s="1"/>
  <c r="W1995" i="13"/>
  <c r="X1995" i="13" s="1"/>
  <c r="X1152" i="13"/>
  <c r="W2015" i="13"/>
  <c r="X2015" i="13" s="1"/>
  <c r="W2014" i="13"/>
  <c r="X2014" i="13" s="1"/>
  <c r="W2018" i="13"/>
  <c r="X2018" i="13" s="1"/>
  <c r="W2021" i="13"/>
  <c r="X2021" i="13" s="1"/>
  <c r="W2026" i="13"/>
  <c r="X2026" i="13" s="1"/>
  <c r="W2048" i="13"/>
  <c r="X2048" i="13" s="1"/>
  <c r="W2053" i="13"/>
  <c r="X2053" i="13" s="1"/>
  <c r="W2054" i="13"/>
  <c r="X2054" i="13" s="1"/>
  <c r="W2059" i="13"/>
  <c r="X2059" i="13" s="1"/>
  <c r="W2064" i="13"/>
  <c r="X2064" i="13" s="1"/>
  <c r="W2070" i="13"/>
  <c r="X2070" i="13" s="1"/>
  <c r="W2078" i="13"/>
  <c r="X2078" i="13" s="1"/>
  <c r="X1213" i="13"/>
  <c r="X58" i="13"/>
  <c r="W2090" i="13"/>
  <c r="X2090" i="13" s="1"/>
  <c r="W2093" i="13"/>
  <c r="X2093" i="13" s="1"/>
  <c r="W2096" i="13"/>
  <c r="X2096" i="13" s="1"/>
  <c r="W2101" i="13"/>
  <c r="X2101" i="13" s="1"/>
  <c r="X63" i="13"/>
  <c r="W2105" i="13"/>
  <c r="X2105" i="13" s="1"/>
  <c r="W2106" i="13"/>
  <c r="X2106" i="13" s="1"/>
  <c r="W2113" i="13"/>
  <c r="X2113" i="13" s="1"/>
  <c r="X1296" i="13"/>
  <c r="W2122" i="13"/>
  <c r="X2122" i="13" s="1"/>
  <c r="W2125" i="13"/>
  <c r="X2125" i="13" s="1"/>
  <c r="W2126" i="13"/>
  <c r="X2126" i="13" s="1"/>
  <c r="W2128" i="13"/>
  <c r="X2128" i="13" s="1"/>
  <c r="W2135" i="13"/>
  <c r="X2135" i="13" s="1"/>
  <c r="W2138" i="13"/>
  <c r="X2138" i="13" s="1"/>
  <c r="W2146" i="13"/>
  <c r="X2146" i="13" s="1"/>
  <c r="W2154" i="13"/>
  <c r="X2154" i="13" s="1"/>
  <c r="W2167" i="13"/>
  <c r="X2167" i="13" s="1"/>
  <c r="W2168" i="13"/>
  <c r="X2168" i="13" s="1"/>
  <c r="W2171" i="13"/>
  <c r="X2171" i="13" s="1"/>
  <c r="W2174" i="13"/>
  <c r="X2174" i="13" s="1"/>
  <c r="W2176" i="13"/>
  <c r="X2176" i="13" s="1"/>
  <c r="W2185" i="13"/>
  <c r="X2185" i="13" s="1"/>
  <c r="W2191" i="13"/>
  <c r="X2191" i="13" s="1"/>
  <c r="W2193" i="13"/>
  <c r="X2193" i="13" s="1"/>
  <c r="W2204" i="13"/>
  <c r="X2204" i="13" s="1"/>
  <c r="W2208" i="13"/>
  <c r="X2208" i="13" s="1"/>
  <c r="W2220" i="13"/>
  <c r="X2220" i="13" s="1"/>
  <c r="W2232" i="13"/>
  <c r="X2232" i="13" s="1"/>
  <c r="W2240" i="13"/>
  <c r="X2240" i="13" s="1"/>
  <c r="X104" i="13"/>
  <c r="W2245" i="13"/>
  <c r="X2245" i="13" s="1"/>
  <c r="W2246" i="13"/>
  <c r="X2246" i="13" s="1"/>
  <c r="X2724" i="13"/>
  <c r="X1098" i="13"/>
  <c r="W2263" i="13"/>
  <c r="X2263" i="13" s="1"/>
  <c r="W2277" i="13"/>
  <c r="X2277" i="13" s="1"/>
  <c r="W2281" i="13"/>
  <c r="X2281" i="13" s="1"/>
  <c r="W2290" i="13"/>
  <c r="X2290" i="13" s="1"/>
  <c r="X952" i="13"/>
  <c r="W2297" i="13"/>
  <c r="X2297" i="13" s="1"/>
  <c r="W2306" i="13"/>
  <c r="X2306" i="13" s="1"/>
  <c r="W2313" i="13"/>
  <c r="X2313" i="13" s="1"/>
  <c r="W2315" i="13"/>
  <c r="X2315" i="13" s="1"/>
  <c r="W2320" i="13"/>
  <c r="X2320" i="13" s="1"/>
  <c r="X2319" i="13"/>
  <c r="W2327" i="13"/>
  <c r="X2327" i="13" s="1"/>
  <c r="W2328" i="13"/>
  <c r="X2328" i="13" s="1"/>
  <c r="W2326" i="13"/>
  <c r="X2326" i="13" s="1"/>
  <c r="W2331" i="13"/>
  <c r="X2331" i="13" s="1"/>
  <c r="W2336" i="13"/>
  <c r="X2336" i="13" s="1"/>
  <c r="W2346" i="13"/>
  <c r="X2346" i="13" s="1"/>
  <c r="W2352" i="13"/>
  <c r="X2352" i="13" s="1"/>
  <c r="W2351" i="13"/>
  <c r="X2351" i="13" s="1"/>
  <c r="W2363" i="13"/>
  <c r="X2363" i="13" s="1"/>
  <c r="W2368" i="13"/>
  <c r="X2368" i="13" s="1"/>
  <c r="W2370" i="13"/>
  <c r="X2370" i="13" s="1"/>
  <c r="W2381" i="13"/>
  <c r="X2381" i="13" s="1"/>
  <c r="W44" i="13"/>
  <c r="X44" i="13" s="1"/>
  <c r="W2390" i="13"/>
  <c r="X2390" i="13" s="1"/>
  <c r="W2393" i="13"/>
  <c r="X2393" i="13" s="1"/>
  <c r="W2397" i="13"/>
  <c r="X2397" i="13" s="1"/>
  <c r="W29" i="13"/>
  <c r="X29" i="13" s="1"/>
  <c r="W2402" i="13"/>
  <c r="X2402" i="13" s="1"/>
  <c r="W2407" i="13"/>
  <c r="X2407" i="13" s="1"/>
  <c r="W2406" i="13"/>
  <c r="X2406" i="13" s="1"/>
  <c r="W2425" i="13"/>
  <c r="X2425" i="13" s="1"/>
  <c r="W2427" i="13"/>
  <c r="X2427" i="13" s="1"/>
  <c r="W2440" i="13"/>
  <c r="X2440" i="13" s="1"/>
  <c r="W2445" i="13"/>
  <c r="X2445" i="13" s="1"/>
  <c r="W2447" i="13"/>
  <c r="X2447" i="13" s="1"/>
  <c r="W25" i="13"/>
  <c r="X25" i="13" s="1"/>
  <c r="W45" i="13"/>
  <c r="X45" i="13" s="1"/>
  <c r="W2482" i="13"/>
  <c r="X2482" i="13" s="1"/>
  <c r="W2486" i="13"/>
  <c r="X2486" i="13" s="1"/>
  <c r="W2493" i="13"/>
  <c r="X2493" i="13" s="1"/>
  <c r="W2496" i="13"/>
  <c r="X2496" i="13" s="1"/>
  <c r="W47" i="13"/>
  <c r="X47" i="13" s="1"/>
  <c r="W2504" i="13"/>
  <c r="X2504" i="13" s="1"/>
  <c r="W36" i="13"/>
  <c r="X36" i="13" s="1"/>
  <c r="W2522" i="13"/>
  <c r="X2522" i="13" s="1"/>
  <c r="W2526" i="13"/>
  <c r="X2526" i="13" s="1"/>
  <c r="W2527" i="13"/>
  <c r="X2527" i="13" s="1"/>
  <c r="W2531" i="13"/>
  <c r="X2531" i="13" s="1"/>
  <c r="W2533" i="13"/>
  <c r="X2533" i="13" s="1"/>
  <c r="X455" i="13"/>
  <c r="W2540" i="13"/>
  <c r="X2540" i="13" s="1"/>
  <c r="W2542" i="13"/>
  <c r="X2542" i="13" s="1"/>
  <c r="W2544" i="13"/>
  <c r="X2544" i="13" s="1"/>
  <c r="W2556" i="13"/>
  <c r="X2556" i="13" s="1"/>
  <c r="W2559" i="13"/>
  <c r="X2559" i="13" s="1"/>
  <c r="W2570" i="13"/>
  <c r="X2570" i="13" s="1"/>
  <c r="W2571" i="13"/>
  <c r="X2571" i="13" s="1"/>
  <c r="W2574" i="13"/>
  <c r="X2574" i="13" s="1"/>
  <c r="W2589" i="13"/>
  <c r="X2589" i="13" s="1"/>
  <c r="W2594" i="13"/>
  <c r="X2594" i="13" s="1"/>
  <c r="W2595" i="13"/>
  <c r="X2595" i="13" s="1"/>
  <c r="W2599" i="13"/>
  <c r="X2599" i="13" s="1"/>
  <c r="W2604" i="13"/>
  <c r="X2604" i="13" s="1"/>
  <c r="W2608" i="13"/>
  <c r="X2608" i="13" s="1"/>
  <c r="X2614" i="13"/>
  <c r="W30" i="13"/>
  <c r="X30" i="13" s="1"/>
  <c r="W2628" i="13"/>
  <c r="X2628" i="13" s="1"/>
  <c r="W2631" i="13"/>
  <c r="X2631" i="13" s="1"/>
  <c r="X858" i="13"/>
  <c r="W2636" i="13"/>
  <c r="X2636" i="13" s="1"/>
  <c r="W2645" i="13"/>
  <c r="X2645" i="13" s="1"/>
  <c r="W2651" i="13"/>
  <c r="X2651" i="13" s="1"/>
  <c r="W2660" i="13"/>
  <c r="X2660" i="13" s="1"/>
  <c r="X1052" i="13"/>
  <c r="W2663" i="13"/>
  <c r="X2663" i="13" s="1"/>
  <c r="X2672" i="13"/>
  <c r="W2674" i="13"/>
  <c r="X2674" i="13" s="1"/>
  <c r="X953" i="13"/>
  <c r="W2682" i="13"/>
  <c r="X2682" i="13" s="1"/>
  <c r="W2693" i="13"/>
  <c r="X2693" i="13" s="1"/>
  <c r="W2696" i="13"/>
  <c r="X2696" i="13" s="1"/>
  <c r="W2699" i="13"/>
  <c r="X2699" i="13" s="1"/>
  <c r="W2700" i="13"/>
  <c r="X2700" i="13" s="1"/>
  <c r="W2709" i="13"/>
  <c r="X2709" i="13" s="1"/>
  <c r="W2717" i="13"/>
  <c r="X2717" i="13" s="1"/>
  <c r="W2720" i="13"/>
  <c r="X2720" i="13" s="1"/>
  <c r="W31" i="13"/>
  <c r="X31" i="13" s="1"/>
  <c r="W2735" i="13"/>
  <c r="X2735" i="13" s="1"/>
  <c r="W2746" i="13"/>
  <c r="X2746" i="13" s="1"/>
  <c r="X194" i="13"/>
  <c r="W2756" i="13"/>
  <c r="X2756" i="13" s="1"/>
  <c r="W2757" i="13"/>
  <c r="X2757" i="13" s="1"/>
  <c r="W2760" i="13"/>
  <c r="X2760" i="13" s="1"/>
  <c r="W2761" i="13"/>
  <c r="X2761" i="13" s="1"/>
  <c r="W2766" i="13"/>
  <c r="X2766" i="13" s="1"/>
  <c r="W2767" i="13"/>
  <c r="X2767" i="13" s="1"/>
  <c r="W2765" i="13"/>
  <c r="X2765" i="13" s="1"/>
  <c r="W2770" i="13"/>
  <c r="X2770" i="13" s="1"/>
  <c r="W2778" i="13"/>
  <c r="X2778" i="13" s="1"/>
  <c r="X215" i="13"/>
  <c r="W2783" i="13"/>
  <c r="X2783" i="13" s="1"/>
  <c r="W2796" i="13"/>
  <c r="X2796" i="13" s="1"/>
  <c r="W2801" i="13"/>
  <c r="X2801" i="13" s="1"/>
  <c r="W2804" i="13"/>
  <c r="X2804" i="13" s="1"/>
  <c r="W2806" i="13"/>
  <c r="X2806" i="13" s="1"/>
  <c r="W5" i="13"/>
  <c r="X5" i="13" s="1"/>
  <c r="AB2806" i="13"/>
  <c r="AA2806" i="13"/>
  <c r="Z2806" i="13"/>
  <c r="R2806" i="13"/>
  <c r="AB2804" i="13"/>
  <c r="AA2804" i="13"/>
  <c r="Z2804" i="13"/>
  <c r="R2804" i="13"/>
  <c r="AB2801" i="13"/>
  <c r="AA2801" i="13"/>
  <c r="Z2801" i="13"/>
  <c r="R2801" i="13"/>
  <c r="AB2796" i="13"/>
  <c r="AA2796" i="13"/>
  <c r="Z2796" i="13"/>
  <c r="R2796" i="13"/>
  <c r="AB2783" i="13"/>
  <c r="AA2783" i="13"/>
  <c r="Z2783" i="13"/>
  <c r="R2783" i="13"/>
  <c r="AB215" i="13"/>
  <c r="AA215" i="13"/>
  <c r="Z215" i="13"/>
  <c r="R215" i="13"/>
  <c r="AB2778" i="13"/>
  <c r="AA2778" i="13"/>
  <c r="Z2778" i="13"/>
  <c r="R2778" i="13"/>
  <c r="AB2770" i="13"/>
  <c r="AA2770" i="13"/>
  <c r="Z2770" i="13"/>
  <c r="R2770" i="13"/>
  <c r="AB2765" i="13"/>
  <c r="AA2765" i="13"/>
  <c r="Z2765" i="13"/>
  <c r="R2765" i="13"/>
  <c r="AB2767" i="13"/>
  <c r="AA2767" i="13"/>
  <c r="Z2767" i="13"/>
  <c r="R2767" i="13"/>
  <c r="AB2766" i="13"/>
  <c r="AA2766" i="13"/>
  <c r="Z2766" i="13"/>
  <c r="R2766" i="13"/>
  <c r="AB2761" i="13"/>
  <c r="AA2761" i="13"/>
  <c r="Z2761" i="13"/>
  <c r="R2761" i="13"/>
  <c r="AB2760" i="13"/>
  <c r="AA2760" i="13"/>
  <c r="Z2760" i="13"/>
  <c r="R2760" i="13"/>
  <c r="AB2757" i="13"/>
  <c r="AA2757" i="13"/>
  <c r="Z2757" i="13"/>
  <c r="R2757" i="13"/>
  <c r="AB2756" i="13"/>
  <c r="AA2756" i="13"/>
  <c r="Z2756" i="13"/>
  <c r="R2756" i="13"/>
  <c r="AB194" i="13"/>
  <c r="AA194" i="13"/>
  <c r="Z194" i="13"/>
  <c r="R194" i="13"/>
  <c r="AB2746" i="13"/>
  <c r="AA2746" i="13"/>
  <c r="Z2746" i="13"/>
  <c r="R2746" i="13"/>
  <c r="AB2735" i="13"/>
  <c r="AA2735" i="13"/>
  <c r="Z2735" i="13"/>
  <c r="R2735" i="13"/>
  <c r="AB31" i="13"/>
  <c r="AA31" i="13"/>
  <c r="Z31" i="13"/>
  <c r="R31" i="13"/>
  <c r="AB2720" i="13"/>
  <c r="AA2720" i="13"/>
  <c r="Z2720" i="13"/>
  <c r="R2720" i="13"/>
  <c r="AB2717" i="13"/>
  <c r="AA2717" i="13"/>
  <c r="Z2717" i="13"/>
  <c r="R2717" i="13"/>
  <c r="AB2709" i="13"/>
  <c r="AA2709" i="13"/>
  <c r="Z2709" i="13"/>
  <c r="R2709" i="13"/>
  <c r="AB2700" i="13"/>
  <c r="AA2700" i="13"/>
  <c r="Z2700" i="13"/>
  <c r="R2700" i="13"/>
  <c r="AB2699" i="13"/>
  <c r="AA2699" i="13"/>
  <c r="Z2699" i="13"/>
  <c r="R2699" i="13"/>
  <c r="AB2696" i="13"/>
  <c r="AA2696" i="13"/>
  <c r="Z2696" i="13"/>
  <c r="R2696" i="13"/>
  <c r="AB2693" i="13"/>
  <c r="AA2693" i="13"/>
  <c r="Z2693" i="13"/>
  <c r="R2693" i="13"/>
  <c r="AB2682" i="13"/>
  <c r="AA2682" i="13"/>
  <c r="Z2682" i="13"/>
  <c r="R2682" i="13"/>
  <c r="AB953" i="13"/>
  <c r="AA953" i="13"/>
  <c r="Z953" i="13"/>
  <c r="R953" i="13"/>
  <c r="AB2674" i="13"/>
  <c r="AA2674" i="13"/>
  <c r="Z2674" i="13"/>
  <c r="R2674" i="13"/>
  <c r="AB2672" i="13"/>
  <c r="AA2672" i="13"/>
  <c r="Z2672" i="13"/>
  <c r="R2672" i="13"/>
  <c r="AB2663" i="13"/>
  <c r="AA2663" i="13"/>
  <c r="Z2663" i="13"/>
  <c r="R2663" i="13"/>
  <c r="AB1052" i="13"/>
  <c r="AA1052" i="13"/>
  <c r="Z1052" i="13"/>
  <c r="R1052" i="13"/>
  <c r="AB2660" i="13"/>
  <c r="AA2660" i="13"/>
  <c r="Z2660" i="13"/>
  <c r="R2660" i="13"/>
  <c r="AB2651" i="13"/>
  <c r="AA2651" i="13"/>
  <c r="Z2651" i="13"/>
  <c r="R2651" i="13"/>
  <c r="AB2645" i="13"/>
  <c r="AA2645" i="13"/>
  <c r="Z2645" i="13"/>
  <c r="R2645" i="13"/>
  <c r="AB2636" i="13"/>
  <c r="AA2636" i="13"/>
  <c r="Z2636" i="13"/>
  <c r="R2636" i="13"/>
  <c r="AB858" i="13"/>
  <c r="AA858" i="13"/>
  <c r="Z858" i="13"/>
  <c r="R858" i="13"/>
  <c r="AB2631" i="13"/>
  <c r="AA2631" i="13"/>
  <c r="Z2631" i="13"/>
  <c r="R2631" i="13"/>
  <c r="AB2628" i="13"/>
  <c r="AA2628" i="13"/>
  <c r="Z2628" i="13"/>
  <c r="R2628" i="13"/>
  <c r="AB30" i="13"/>
  <c r="AA30" i="13"/>
  <c r="Z30" i="13"/>
  <c r="R30" i="13"/>
  <c r="AB2614" i="13"/>
  <c r="AA2614" i="13"/>
  <c r="Z2614" i="13"/>
  <c r="R2614" i="13"/>
  <c r="AB2608" i="13"/>
  <c r="AA2608" i="13"/>
  <c r="Z2608" i="13"/>
  <c r="R2608" i="13"/>
  <c r="AB2604" i="13"/>
  <c r="AA2604" i="13"/>
  <c r="Z2604" i="13"/>
  <c r="R2604" i="13"/>
  <c r="AB2599" i="13"/>
  <c r="AA2599" i="13"/>
  <c r="Z2599" i="13"/>
  <c r="R2599" i="13"/>
  <c r="AB2595" i="13"/>
  <c r="AA2595" i="13"/>
  <c r="Z2595" i="13"/>
  <c r="R2595" i="13"/>
  <c r="AB2594" i="13"/>
  <c r="AA2594" i="13"/>
  <c r="Z2594" i="13"/>
  <c r="R2594" i="13"/>
  <c r="AB2589" i="13"/>
  <c r="AA2589" i="13"/>
  <c r="Z2589" i="13"/>
  <c r="R2589" i="13"/>
  <c r="AB2574" i="13"/>
  <c r="AA2574" i="13"/>
  <c r="Z2574" i="13"/>
  <c r="R2574" i="13"/>
  <c r="AB2571" i="13"/>
  <c r="AA2571" i="13"/>
  <c r="Z2571" i="13"/>
  <c r="R2571" i="13"/>
  <c r="AB2570" i="13"/>
  <c r="AA2570" i="13"/>
  <c r="Z2570" i="13"/>
  <c r="R2570" i="13"/>
  <c r="AB2559" i="13"/>
  <c r="AA2559" i="13"/>
  <c r="Z2559" i="13"/>
  <c r="R2559" i="13"/>
  <c r="AB2556" i="13"/>
  <c r="AA2556" i="13"/>
  <c r="Z2556" i="13"/>
  <c r="R2556" i="13"/>
  <c r="AB2544" i="13"/>
  <c r="AA2544" i="13"/>
  <c r="Z2544" i="13"/>
  <c r="R2544" i="13"/>
  <c r="AB2542" i="13"/>
  <c r="AA2542" i="13"/>
  <c r="Z2542" i="13"/>
  <c r="R2542" i="13"/>
  <c r="AB2540" i="13"/>
  <c r="AA2540" i="13"/>
  <c r="Z2540" i="13"/>
  <c r="R2540" i="13"/>
  <c r="AB455" i="13"/>
  <c r="AA455" i="13"/>
  <c r="Z455" i="13"/>
  <c r="R455" i="13"/>
  <c r="AB2533" i="13"/>
  <c r="AA2533" i="13"/>
  <c r="Z2533" i="13"/>
  <c r="R2533" i="13"/>
  <c r="AB2531" i="13"/>
  <c r="AA2531" i="13"/>
  <c r="Z2531" i="13"/>
  <c r="R2531" i="13"/>
  <c r="AB2527" i="13"/>
  <c r="AA2527" i="13"/>
  <c r="Z2527" i="13"/>
  <c r="R2527" i="13"/>
  <c r="AB2526" i="13"/>
  <c r="AA2526" i="13"/>
  <c r="Z2526" i="13"/>
  <c r="R2526" i="13"/>
  <c r="AB2522" i="13"/>
  <c r="AA2522" i="13"/>
  <c r="Z2522" i="13"/>
  <c r="R2522" i="13"/>
  <c r="AB36" i="13"/>
  <c r="AA36" i="13"/>
  <c r="Z36" i="13"/>
  <c r="R36" i="13"/>
  <c r="AB2504" i="13"/>
  <c r="AA2504" i="13"/>
  <c r="Z2504" i="13"/>
  <c r="R2504" i="13"/>
  <c r="AB47" i="13"/>
  <c r="AA47" i="13"/>
  <c r="Z47" i="13"/>
  <c r="R47" i="13"/>
  <c r="AB2496" i="13"/>
  <c r="AA2496" i="13"/>
  <c r="Z2496" i="13"/>
  <c r="R2496" i="13"/>
  <c r="AB2493" i="13"/>
  <c r="AA2493" i="13"/>
  <c r="Z2493" i="13"/>
  <c r="R2493" i="13"/>
  <c r="AB2486" i="13"/>
  <c r="AA2486" i="13"/>
  <c r="Z2486" i="13"/>
  <c r="R2486" i="13"/>
  <c r="AB2482" i="13"/>
  <c r="AA2482" i="13"/>
  <c r="Z2482" i="13"/>
  <c r="R2482" i="13"/>
  <c r="AB45" i="13"/>
  <c r="AA45" i="13"/>
  <c r="Z45" i="13"/>
  <c r="R45" i="13"/>
  <c r="AB25" i="13"/>
  <c r="AA25" i="13"/>
  <c r="Z25" i="13"/>
  <c r="R25" i="13"/>
  <c r="AB2447" i="13"/>
  <c r="AA2447" i="13"/>
  <c r="Z2447" i="13"/>
  <c r="R2447" i="13"/>
  <c r="AB2445" i="13"/>
  <c r="AA2445" i="13"/>
  <c r="Z2445" i="13"/>
  <c r="R2445" i="13"/>
  <c r="AB2440" i="13"/>
  <c r="AA2440" i="13"/>
  <c r="Z2440" i="13"/>
  <c r="R2440" i="13"/>
  <c r="AB2427" i="13"/>
  <c r="AA2427" i="13"/>
  <c r="Z2427" i="13"/>
  <c r="R2427" i="13"/>
  <c r="AB2425" i="13"/>
  <c r="AA2425" i="13"/>
  <c r="Z2425" i="13"/>
  <c r="R2425" i="13"/>
  <c r="AB2406" i="13"/>
  <c r="AA2406" i="13"/>
  <c r="Z2406" i="13"/>
  <c r="R2406" i="13"/>
  <c r="AB2407" i="13"/>
  <c r="AA2407" i="13"/>
  <c r="Z2407" i="13"/>
  <c r="R2407" i="13"/>
  <c r="AB2402" i="13"/>
  <c r="AA2402" i="13"/>
  <c r="Z2402" i="13"/>
  <c r="R2402" i="13"/>
  <c r="AB29" i="13"/>
  <c r="AA29" i="13"/>
  <c r="Z29" i="13"/>
  <c r="R29" i="13"/>
  <c r="AB2397" i="13"/>
  <c r="AA2397" i="13"/>
  <c r="Z2397" i="13"/>
  <c r="R2397" i="13"/>
  <c r="AB2393" i="13"/>
  <c r="AA2393" i="13"/>
  <c r="Z2393" i="13"/>
  <c r="R2393" i="13"/>
  <c r="AB2390" i="13"/>
  <c r="AA2390" i="13"/>
  <c r="Z2390" i="13"/>
  <c r="R2390" i="13"/>
  <c r="AB44" i="13"/>
  <c r="AA44" i="13"/>
  <c r="Z44" i="13"/>
  <c r="R44" i="13"/>
  <c r="AB2381" i="13"/>
  <c r="AA2381" i="13"/>
  <c r="Z2381" i="13"/>
  <c r="R2381" i="13"/>
  <c r="AB2370" i="13"/>
  <c r="AA2370" i="13"/>
  <c r="Z2370" i="13"/>
  <c r="R2370" i="13"/>
  <c r="AB2368" i="13"/>
  <c r="AA2368" i="13"/>
  <c r="Z2368" i="13"/>
  <c r="R2368" i="13"/>
  <c r="AB2363" i="13"/>
  <c r="AA2363" i="13"/>
  <c r="Z2363" i="13"/>
  <c r="R2363" i="13"/>
  <c r="AB2351" i="13"/>
  <c r="AA2351" i="13"/>
  <c r="Z2351" i="13"/>
  <c r="R2351" i="13"/>
  <c r="AB2352" i="13"/>
  <c r="AA2352" i="13"/>
  <c r="Z2352" i="13"/>
  <c r="R2352" i="13"/>
  <c r="AB2346" i="13"/>
  <c r="AA2346" i="13"/>
  <c r="Z2346" i="13"/>
  <c r="R2346" i="13"/>
  <c r="AB2336" i="13"/>
  <c r="AA2336" i="13"/>
  <c r="Z2336" i="13"/>
  <c r="R2336" i="13"/>
  <c r="AB2331" i="13"/>
  <c r="AA2331" i="13"/>
  <c r="Z2331" i="13"/>
  <c r="R2331" i="13"/>
  <c r="AB2326" i="13"/>
  <c r="AA2326" i="13"/>
  <c r="Z2326" i="13"/>
  <c r="R2326" i="13"/>
  <c r="AB2328" i="13"/>
  <c r="AA2328" i="13"/>
  <c r="Z2328" i="13"/>
  <c r="R2328" i="13"/>
  <c r="AB2327" i="13"/>
  <c r="AA2327" i="13"/>
  <c r="Z2327" i="13"/>
  <c r="R2327" i="13"/>
  <c r="AB2319" i="13"/>
  <c r="AA2319" i="13"/>
  <c r="Z2319" i="13"/>
  <c r="R2319" i="13"/>
  <c r="AB2320" i="13"/>
  <c r="AA2320" i="13"/>
  <c r="Z2320" i="13"/>
  <c r="R2320" i="13"/>
  <c r="AB2315" i="13"/>
  <c r="AA2315" i="13"/>
  <c r="Z2315" i="13"/>
  <c r="R2315" i="13"/>
  <c r="AB2313" i="13"/>
  <c r="AA2313" i="13"/>
  <c r="Z2313" i="13"/>
  <c r="R2313" i="13"/>
  <c r="AB2306" i="13"/>
  <c r="AA2306" i="13"/>
  <c r="Z2306" i="13"/>
  <c r="R2306" i="13"/>
  <c r="AB2297" i="13"/>
  <c r="AA2297" i="13"/>
  <c r="Z2297" i="13"/>
  <c r="R2297" i="13"/>
  <c r="AB952" i="13"/>
  <c r="AA952" i="13"/>
  <c r="Z952" i="13"/>
  <c r="R952" i="13"/>
  <c r="AB2290" i="13"/>
  <c r="AA2290" i="13"/>
  <c r="Z2290" i="13"/>
  <c r="R2290" i="13"/>
  <c r="AB2281" i="13"/>
  <c r="AA2281" i="13"/>
  <c r="Z2281" i="13"/>
  <c r="R2281" i="13"/>
  <c r="AB2277" i="13"/>
  <c r="AA2277" i="13"/>
  <c r="Z2277" i="13"/>
  <c r="R2277" i="13"/>
  <c r="AB2263" i="13"/>
  <c r="AA2263" i="13"/>
  <c r="Z2263" i="13"/>
  <c r="R2263" i="13"/>
  <c r="AB1098" i="13"/>
  <c r="AA1098" i="13"/>
  <c r="Z1098" i="13"/>
  <c r="R1098" i="13"/>
  <c r="AB2724" i="13"/>
  <c r="AA2724" i="13"/>
  <c r="Z2724" i="13"/>
  <c r="R2724" i="13"/>
  <c r="AB2246" i="13"/>
  <c r="AA2246" i="13"/>
  <c r="Z2246" i="13"/>
  <c r="R2246" i="13"/>
  <c r="AB2245" i="13"/>
  <c r="AA2245" i="13"/>
  <c r="Z2245" i="13"/>
  <c r="R2245" i="13"/>
  <c r="AB104" i="13"/>
  <c r="AA104" i="13"/>
  <c r="Z104" i="13"/>
  <c r="R104" i="13"/>
  <c r="AB2240" i="13"/>
  <c r="AA2240" i="13"/>
  <c r="Z2240" i="13"/>
  <c r="R2240" i="13"/>
  <c r="AB2232" i="13"/>
  <c r="AA2232" i="13"/>
  <c r="Z2232" i="13"/>
  <c r="R2232" i="13"/>
  <c r="AB2220" i="13"/>
  <c r="AA2220" i="13"/>
  <c r="Z2220" i="13"/>
  <c r="R2220" i="13"/>
  <c r="AB2208" i="13"/>
  <c r="AA2208" i="13"/>
  <c r="Z2208" i="13"/>
  <c r="R2208" i="13"/>
  <c r="AB2204" i="13"/>
  <c r="AA2204" i="13"/>
  <c r="Z2204" i="13"/>
  <c r="R2204" i="13"/>
  <c r="AB2193" i="13"/>
  <c r="AA2193" i="13"/>
  <c r="Z2193" i="13"/>
  <c r="R2193" i="13"/>
  <c r="AB2191" i="13"/>
  <c r="AA2191" i="13"/>
  <c r="Z2191" i="13"/>
  <c r="R2191" i="13"/>
  <c r="AB2185" i="13"/>
  <c r="AA2185" i="13"/>
  <c r="Z2185" i="13"/>
  <c r="R2185" i="13"/>
  <c r="AB2176" i="13"/>
  <c r="AA2176" i="13"/>
  <c r="Z2176" i="13"/>
  <c r="R2176" i="13"/>
  <c r="AB2174" i="13"/>
  <c r="AA2174" i="13"/>
  <c r="Z2174" i="13"/>
  <c r="R2174" i="13"/>
  <c r="AB2171" i="13"/>
  <c r="AA2171" i="13"/>
  <c r="Z2171" i="13"/>
  <c r="R2171" i="13"/>
  <c r="AB2168" i="13"/>
  <c r="AA2168" i="13"/>
  <c r="Z2168" i="13"/>
  <c r="R2168" i="13"/>
  <c r="AB2167" i="13"/>
  <c r="AA2167" i="13"/>
  <c r="Z2167" i="13"/>
  <c r="R2167" i="13"/>
  <c r="AB2154" i="13"/>
  <c r="AA2154" i="13"/>
  <c r="Z2154" i="13"/>
  <c r="R2154" i="13"/>
  <c r="AB2146" i="13"/>
  <c r="AA2146" i="13"/>
  <c r="Z2146" i="13"/>
  <c r="R2146" i="13"/>
  <c r="AB2138" i="13"/>
  <c r="AA2138" i="13"/>
  <c r="Z2138" i="13"/>
  <c r="R2138" i="13"/>
  <c r="AB2135" i="13"/>
  <c r="AA2135" i="13"/>
  <c r="Z2135" i="13"/>
  <c r="R2135" i="13"/>
  <c r="AB2128" i="13"/>
  <c r="AA2128" i="13"/>
  <c r="Z2128" i="13"/>
  <c r="R2128" i="13"/>
  <c r="AB2126" i="13"/>
  <c r="AA2126" i="13"/>
  <c r="Z2126" i="13"/>
  <c r="R2126" i="13"/>
  <c r="AB2125" i="13"/>
  <c r="AA2125" i="13"/>
  <c r="Z2125" i="13"/>
  <c r="R2125" i="13"/>
  <c r="AB2122" i="13"/>
  <c r="AA2122" i="13"/>
  <c r="Z2122" i="13"/>
  <c r="R2122" i="13"/>
  <c r="AB1296" i="13"/>
  <c r="AA1296" i="13"/>
  <c r="Z1296" i="13"/>
  <c r="R1296" i="13"/>
  <c r="AB2113" i="13"/>
  <c r="AA2113" i="13"/>
  <c r="Z2113" i="13"/>
  <c r="R2113" i="13"/>
  <c r="AB2106" i="13"/>
  <c r="AA2106" i="13"/>
  <c r="Z2106" i="13"/>
  <c r="R2106" i="13"/>
  <c r="AB2105" i="13"/>
  <c r="AA2105" i="13"/>
  <c r="Z2105" i="13"/>
  <c r="R2105" i="13"/>
  <c r="AB63" i="13"/>
  <c r="AA63" i="13"/>
  <c r="Z63" i="13"/>
  <c r="R63" i="13"/>
  <c r="AB2101" i="13"/>
  <c r="AA2101" i="13"/>
  <c r="Z2101" i="13"/>
  <c r="R2101" i="13"/>
  <c r="AB2096" i="13"/>
  <c r="AA2096" i="13"/>
  <c r="Z2096" i="13"/>
  <c r="R2096" i="13"/>
  <c r="AB2093" i="13"/>
  <c r="AA2093" i="13"/>
  <c r="Z2093" i="13"/>
  <c r="R2093" i="13"/>
  <c r="AB2090" i="13"/>
  <c r="AA2090" i="13"/>
  <c r="Z2090" i="13"/>
  <c r="R2090" i="13"/>
  <c r="AB58" i="13"/>
  <c r="AA58" i="13"/>
  <c r="Z58" i="13"/>
  <c r="R58" i="13"/>
  <c r="AB1213" i="13"/>
  <c r="AA1213" i="13"/>
  <c r="Z1213" i="13"/>
  <c r="R1213" i="13"/>
  <c r="AB2078" i="13"/>
  <c r="AA2078" i="13"/>
  <c r="Z2078" i="13"/>
  <c r="R2078" i="13"/>
  <c r="AB2070" i="13"/>
  <c r="AA2070" i="13"/>
  <c r="Z2070" i="13"/>
  <c r="R2070" i="13"/>
  <c r="AB2064" i="13"/>
  <c r="AA2064" i="13"/>
  <c r="Z2064" i="13"/>
  <c r="R2064" i="13"/>
  <c r="AB2059" i="13"/>
  <c r="AA2059" i="13"/>
  <c r="Z2059" i="13"/>
  <c r="R2059" i="13"/>
  <c r="AB2054" i="13"/>
  <c r="AA2054" i="13"/>
  <c r="Z2054" i="13"/>
  <c r="R2054" i="13"/>
  <c r="AB2053" i="13"/>
  <c r="AA2053" i="13"/>
  <c r="Z2053" i="13"/>
  <c r="R2053" i="13"/>
  <c r="AB2048" i="13"/>
  <c r="AA2048" i="13"/>
  <c r="Z2048" i="13"/>
  <c r="R2048" i="13"/>
  <c r="AB2026" i="13"/>
  <c r="AA2026" i="13"/>
  <c r="Z2026" i="13"/>
  <c r="R2026" i="13"/>
  <c r="AB2021" i="13"/>
  <c r="AA2021" i="13"/>
  <c r="Z2021" i="13"/>
  <c r="R2021" i="13"/>
  <c r="AB2018" i="13"/>
  <c r="AA2018" i="13"/>
  <c r="Z2018" i="13"/>
  <c r="R2018" i="13"/>
  <c r="AB2014" i="13"/>
  <c r="AA2014" i="13"/>
  <c r="Z2014" i="13"/>
  <c r="R2014" i="13"/>
  <c r="AB2015" i="13"/>
  <c r="AA2015" i="13"/>
  <c r="Z2015" i="13"/>
  <c r="R2015" i="13"/>
  <c r="AB1152" i="13"/>
  <c r="AA1152" i="13"/>
  <c r="Z1152" i="13"/>
  <c r="R1152" i="13"/>
  <c r="AB1995" i="13"/>
  <c r="AA1995" i="13"/>
  <c r="Z1995" i="13"/>
  <c r="R1995" i="13"/>
  <c r="AB1988" i="13"/>
  <c r="AA1988" i="13"/>
  <c r="Z1988" i="13"/>
  <c r="R1988" i="13"/>
  <c r="AB1983" i="13"/>
  <c r="AA1983" i="13"/>
  <c r="Z1983" i="13"/>
  <c r="R1983" i="13"/>
  <c r="AB1977" i="13"/>
  <c r="AA1977" i="13"/>
  <c r="Z1977" i="13"/>
  <c r="R1977" i="13"/>
  <c r="AB1974" i="13"/>
  <c r="AA1974" i="13"/>
  <c r="Z1974" i="13"/>
  <c r="R1974" i="13"/>
  <c r="AB1966" i="13"/>
  <c r="AA1966" i="13"/>
  <c r="Z1966" i="13"/>
  <c r="R1966" i="13"/>
  <c r="AB1964" i="13"/>
  <c r="AA1964" i="13"/>
  <c r="Z1964" i="13"/>
  <c r="R1964" i="13"/>
  <c r="AB1961" i="13"/>
  <c r="AA1961" i="13"/>
  <c r="Z1961" i="13"/>
  <c r="R1961" i="13"/>
  <c r="AB1959" i="13"/>
  <c r="AA1959" i="13"/>
  <c r="Z1959" i="13"/>
  <c r="R1959" i="13"/>
  <c r="AB1955" i="13"/>
  <c r="AA1955" i="13"/>
  <c r="Z1955" i="13"/>
  <c r="R1955" i="13"/>
  <c r="AB1950" i="13"/>
  <c r="AA1950" i="13"/>
  <c r="Z1950" i="13"/>
  <c r="R1950" i="13"/>
  <c r="AB462" i="13"/>
  <c r="AA462" i="13"/>
  <c r="Z462" i="13"/>
  <c r="R462" i="13"/>
  <c r="AB1928" i="13"/>
  <c r="AA1928" i="13"/>
  <c r="Z1928" i="13"/>
  <c r="R1928" i="13"/>
  <c r="AB1926" i="13"/>
  <c r="AA1926" i="13"/>
  <c r="Z1926" i="13"/>
  <c r="R1926" i="13"/>
  <c r="AB1921" i="13"/>
  <c r="AA1921" i="13"/>
  <c r="Z1921" i="13"/>
  <c r="R1921" i="13"/>
  <c r="AB1920" i="13"/>
  <c r="AA1920" i="13"/>
  <c r="Z1920" i="13"/>
  <c r="R1920" i="13"/>
  <c r="AB1922" i="13"/>
  <c r="AA1922" i="13"/>
  <c r="Z1922" i="13"/>
  <c r="R1922" i="13"/>
  <c r="AB1914" i="13"/>
  <c r="AA1914" i="13"/>
  <c r="Z1914" i="13"/>
  <c r="R1914" i="13"/>
  <c r="AB1912" i="13"/>
  <c r="AA1912" i="13"/>
  <c r="Z1912" i="13"/>
  <c r="R1912" i="13"/>
  <c r="AB24" i="13"/>
  <c r="AA24" i="13"/>
  <c r="Z24" i="13"/>
  <c r="R24" i="13"/>
  <c r="AB1906" i="13"/>
  <c r="AA1906" i="13"/>
  <c r="Z1906" i="13"/>
  <c r="R1906" i="13"/>
  <c r="AB1097" i="13"/>
  <c r="AA1097" i="13"/>
  <c r="Z1097" i="13"/>
  <c r="R1097" i="13"/>
  <c r="AB1891" i="13"/>
  <c r="AA1891" i="13"/>
  <c r="Z1891" i="13"/>
  <c r="R1891" i="13"/>
  <c r="AB1890" i="13"/>
  <c r="AA1890" i="13"/>
  <c r="Z1890" i="13"/>
  <c r="R1890" i="13"/>
  <c r="AB1887" i="13"/>
  <c r="AA1887" i="13"/>
  <c r="Z1887" i="13"/>
  <c r="R1887" i="13"/>
  <c r="AB1884" i="13"/>
  <c r="AA1884" i="13"/>
  <c r="Z1884" i="13"/>
  <c r="R1884" i="13"/>
  <c r="AB1881" i="13"/>
  <c r="AA1881" i="13"/>
  <c r="Z1881" i="13"/>
  <c r="R1881" i="13"/>
  <c r="AB26" i="13"/>
  <c r="AA26" i="13"/>
  <c r="Z26" i="13"/>
  <c r="R26" i="13"/>
  <c r="AB1868" i="13"/>
  <c r="AA1868" i="13"/>
  <c r="Z1868" i="13"/>
  <c r="R1868" i="13"/>
  <c r="AB1869" i="13"/>
  <c r="AA1869" i="13"/>
  <c r="Z1869" i="13"/>
  <c r="R1869" i="13"/>
  <c r="AB105" i="13"/>
  <c r="AA105" i="13"/>
  <c r="Z105" i="13"/>
  <c r="R105" i="13"/>
  <c r="AB1864" i="13"/>
  <c r="AA1864" i="13"/>
  <c r="Z1864" i="13"/>
  <c r="R1864" i="13"/>
  <c r="AB1859" i="13"/>
  <c r="AA1859" i="13"/>
  <c r="Z1859" i="13"/>
  <c r="R1859" i="13"/>
  <c r="AB1858" i="13"/>
  <c r="AA1858" i="13"/>
  <c r="Z1858" i="13"/>
  <c r="R1858" i="13"/>
  <c r="AB1849" i="13"/>
  <c r="AA1849" i="13"/>
  <c r="Z1849" i="13"/>
  <c r="R1849" i="13"/>
  <c r="AB1844" i="13"/>
  <c r="AA1844" i="13"/>
  <c r="Z1844" i="13"/>
  <c r="R1844" i="13"/>
  <c r="AB1836" i="13"/>
  <c r="AA1836" i="13"/>
  <c r="Z1836" i="13"/>
  <c r="R1836" i="13"/>
  <c r="AB1826" i="13"/>
  <c r="AA1826" i="13"/>
  <c r="Z1826" i="13"/>
  <c r="R1826" i="13"/>
  <c r="AB1824" i="13"/>
  <c r="AA1824" i="13"/>
  <c r="Z1824" i="13"/>
  <c r="R1824" i="13"/>
  <c r="AB1127" i="13"/>
  <c r="AA1127" i="13"/>
  <c r="Z1127" i="13"/>
  <c r="R1127" i="13"/>
  <c r="AB2803" i="13"/>
  <c r="AA2803" i="13"/>
  <c r="Z2803" i="13"/>
  <c r="R2803" i="13"/>
  <c r="AB43" i="13"/>
  <c r="AA43" i="13"/>
  <c r="Z43" i="13"/>
  <c r="R43" i="13"/>
  <c r="AB1804" i="13"/>
  <c r="AA1804" i="13"/>
  <c r="Z1804" i="13"/>
  <c r="R1804" i="13"/>
  <c r="AB1798" i="13"/>
  <c r="AA1798" i="13"/>
  <c r="Z1798" i="13"/>
  <c r="R1798" i="13"/>
  <c r="AB1794" i="13"/>
  <c r="AA1794" i="13"/>
  <c r="Z1794" i="13"/>
  <c r="R1794" i="13"/>
  <c r="AB1793" i="13"/>
  <c r="AA1793" i="13"/>
  <c r="Z1793" i="13"/>
  <c r="R1793" i="13"/>
  <c r="AB1790" i="13"/>
  <c r="AA1790" i="13"/>
  <c r="Z1790" i="13"/>
  <c r="R1790" i="13"/>
  <c r="AB1788" i="13"/>
  <c r="AA1788" i="13"/>
  <c r="Z1788" i="13"/>
  <c r="R1788" i="13"/>
  <c r="AB103" i="13"/>
  <c r="AA103" i="13"/>
  <c r="Z103" i="13"/>
  <c r="R103" i="13"/>
  <c r="AB1785" i="13"/>
  <c r="AA1785" i="13"/>
  <c r="Z1785" i="13"/>
  <c r="R1785" i="13"/>
  <c r="AB86" i="13"/>
  <c r="AA86" i="13"/>
  <c r="Z86" i="13"/>
  <c r="R86" i="13"/>
  <c r="AB1780" i="13"/>
  <c r="AA1780" i="13"/>
  <c r="Z1780" i="13"/>
  <c r="R1780" i="13"/>
  <c r="AB1769" i="13"/>
  <c r="AA1769" i="13"/>
  <c r="Z1769" i="13"/>
  <c r="R1769" i="13"/>
  <c r="AB1759" i="13"/>
  <c r="AA1759" i="13"/>
  <c r="Z1759" i="13"/>
  <c r="R1759" i="13"/>
  <c r="AB1756" i="13"/>
  <c r="AA1756" i="13"/>
  <c r="Z1756" i="13"/>
  <c r="R1756" i="13"/>
  <c r="AB1752" i="13"/>
  <c r="AA1752" i="13"/>
  <c r="Z1752" i="13"/>
  <c r="R1752" i="13"/>
  <c r="AB1751" i="13"/>
  <c r="AA1751" i="13"/>
  <c r="Z1751" i="13"/>
  <c r="R1751" i="13"/>
  <c r="AB1742" i="13"/>
  <c r="AA1742" i="13"/>
  <c r="Z1742" i="13"/>
  <c r="R1742" i="13"/>
  <c r="AB1737" i="13"/>
  <c r="AA1737" i="13"/>
  <c r="Z1737" i="13"/>
  <c r="R1737" i="13"/>
  <c r="AB1724" i="13"/>
  <c r="AA1724" i="13"/>
  <c r="Z1724" i="13"/>
  <c r="R1724" i="13"/>
  <c r="AB1713" i="13"/>
  <c r="AA1713" i="13"/>
  <c r="Z1713" i="13"/>
  <c r="R1713" i="13"/>
  <c r="AB1703" i="13"/>
  <c r="AA1703" i="13"/>
  <c r="Z1703" i="13"/>
  <c r="R1703" i="13"/>
  <c r="AB1700" i="13"/>
  <c r="AA1700" i="13"/>
  <c r="Z1700" i="13"/>
  <c r="R1700" i="13"/>
  <c r="AB1695" i="13"/>
  <c r="AA1695" i="13"/>
  <c r="Z1695" i="13"/>
  <c r="R1695" i="13"/>
  <c r="AB1692" i="13"/>
  <c r="AA1692" i="13"/>
  <c r="Z1692" i="13"/>
  <c r="R1692" i="13"/>
  <c r="AB1678" i="13"/>
  <c r="AA1678" i="13"/>
  <c r="Z1678" i="13"/>
  <c r="R1678" i="13"/>
  <c r="AB1671" i="13"/>
  <c r="AA1671" i="13"/>
  <c r="Z1671" i="13"/>
  <c r="R1671" i="13"/>
  <c r="AB1667" i="13"/>
  <c r="AA1667" i="13"/>
  <c r="Z1667" i="13"/>
  <c r="R1667" i="13"/>
  <c r="AB1658" i="13"/>
  <c r="AA1658" i="13"/>
  <c r="Z1658" i="13"/>
  <c r="R1658" i="13"/>
  <c r="AB1656" i="13"/>
  <c r="AA1656" i="13"/>
  <c r="Z1656" i="13"/>
  <c r="R1656" i="13"/>
  <c r="AB1654" i="13"/>
  <c r="AA1654" i="13"/>
  <c r="Z1654" i="13"/>
  <c r="R1654" i="13"/>
  <c r="AB1652" i="13"/>
  <c r="AA1652" i="13"/>
  <c r="Z1652" i="13"/>
  <c r="R1652" i="13"/>
  <c r="AB1650" i="13"/>
  <c r="AA1650" i="13"/>
  <c r="Z1650" i="13"/>
  <c r="R1650" i="13"/>
  <c r="AB1644" i="13"/>
  <c r="AA1644" i="13"/>
  <c r="Z1644" i="13"/>
  <c r="R1644" i="13"/>
  <c r="AB1633" i="13"/>
  <c r="AA1633" i="13"/>
  <c r="Z1633" i="13"/>
  <c r="R1633" i="13"/>
  <c r="AB1626" i="13"/>
  <c r="AA1626" i="13"/>
  <c r="Z1626" i="13"/>
  <c r="R1626" i="13"/>
  <c r="AB463" i="13"/>
  <c r="AA463" i="13"/>
  <c r="Z463" i="13"/>
  <c r="R463" i="13"/>
  <c r="AB1606" i="13"/>
  <c r="AA1606" i="13"/>
  <c r="Z1606" i="13"/>
  <c r="R1606" i="13"/>
  <c r="AB1605" i="13"/>
  <c r="AA1605" i="13"/>
  <c r="Z1605" i="13"/>
  <c r="R1605" i="13"/>
  <c r="AB102" i="13"/>
  <c r="AA102" i="13"/>
  <c r="Z102" i="13"/>
  <c r="R102" i="13"/>
  <c r="AB1599" i="13"/>
  <c r="AA1599" i="13"/>
  <c r="Z1599" i="13"/>
  <c r="R1599" i="13"/>
  <c r="AB1590" i="13"/>
  <c r="AA1590" i="13"/>
  <c r="Z1590" i="13"/>
  <c r="R1590" i="13"/>
  <c r="AB1580" i="13"/>
  <c r="AA1580" i="13"/>
  <c r="Z1580" i="13"/>
  <c r="R1580" i="13"/>
  <c r="AB1572" i="13"/>
  <c r="AA1572" i="13"/>
  <c r="Z1572" i="13"/>
  <c r="R1572" i="13"/>
  <c r="AB1571" i="13"/>
  <c r="AA1571" i="13"/>
  <c r="Z1571" i="13"/>
  <c r="R1571" i="13"/>
  <c r="AB2723" i="13"/>
  <c r="AA2723" i="13"/>
  <c r="Z2723" i="13"/>
  <c r="R2723" i="13"/>
  <c r="AB42" i="13"/>
  <c r="AA42" i="13"/>
  <c r="Z42" i="13"/>
  <c r="R42" i="13"/>
  <c r="AB1559" i="13"/>
  <c r="AA1559" i="13"/>
  <c r="Z1559" i="13"/>
  <c r="R1559" i="13"/>
  <c r="AB1095" i="13"/>
  <c r="AA1095" i="13"/>
  <c r="Z1095" i="13"/>
  <c r="R1095" i="13"/>
  <c r="AB1542" i="13"/>
  <c r="AA1542" i="13"/>
  <c r="Z1542" i="13"/>
  <c r="R1542" i="13"/>
  <c r="AB1105" i="13"/>
  <c r="AA1105" i="13"/>
  <c r="Z1105" i="13"/>
  <c r="R1105" i="13"/>
  <c r="AB1533" i="13"/>
  <c r="AA1533" i="13"/>
  <c r="Z1533" i="13"/>
  <c r="R1533" i="13"/>
  <c r="AB1523" i="13"/>
  <c r="AA1523" i="13"/>
  <c r="Z1523" i="13"/>
  <c r="R1523" i="13"/>
  <c r="AB1522" i="13"/>
  <c r="AA1522" i="13"/>
  <c r="Z1522" i="13"/>
  <c r="R1522" i="13"/>
  <c r="AB1520" i="13"/>
  <c r="AA1520" i="13"/>
  <c r="Z1520" i="13"/>
  <c r="R1520" i="13"/>
  <c r="AB1518" i="13"/>
  <c r="AA1518" i="13"/>
  <c r="Z1518" i="13"/>
  <c r="R1518" i="13"/>
  <c r="AB1511" i="13"/>
  <c r="AA1511" i="13"/>
  <c r="Z1511" i="13"/>
  <c r="R1511" i="13"/>
  <c r="AB1160" i="13"/>
  <c r="AA1160" i="13"/>
  <c r="Z1160" i="13"/>
  <c r="R1160" i="13"/>
  <c r="AB1501" i="13"/>
  <c r="AA1501" i="13"/>
  <c r="Z1501" i="13"/>
  <c r="R1501" i="13"/>
  <c r="AB134" i="13"/>
  <c r="AA134" i="13"/>
  <c r="Z134" i="13"/>
  <c r="R134" i="13"/>
  <c r="AB1497" i="13"/>
  <c r="AA1497" i="13"/>
  <c r="Z1497" i="13"/>
  <c r="R1497" i="13"/>
  <c r="AB1489" i="13"/>
  <c r="AA1489" i="13"/>
  <c r="Z1489" i="13"/>
  <c r="R1489" i="13"/>
  <c r="AB1484" i="13"/>
  <c r="AA1484" i="13"/>
  <c r="Z1484" i="13"/>
  <c r="R1484" i="13"/>
  <c r="AB1482" i="13"/>
  <c r="AA1482" i="13"/>
  <c r="Z1482" i="13"/>
  <c r="R1482" i="13"/>
  <c r="AB1475" i="13"/>
  <c r="AA1475" i="13"/>
  <c r="Z1475" i="13"/>
  <c r="R1475" i="13"/>
  <c r="AB1466" i="13"/>
  <c r="AA1466" i="13"/>
  <c r="Z1466" i="13"/>
  <c r="R1466" i="13"/>
  <c r="AB1465" i="13"/>
  <c r="AA1465" i="13"/>
  <c r="Z1465" i="13"/>
  <c r="R1465" i="13"/>
  <c r="AB1103" i="13"/>
  <c r="AA1103" i="13"/>
  <c r="Z1103" i="13"/>
  <c r="R1103" i="13"/>
  <c r="AB1155" i="13"/>
  <c r="AA1155" i="13"/>
  <c r="Z1155" i="13"/>
  <c r="R1155" i="13"/>
  <c r="AB1444" i="13"/>
  <c r="AA1444" i="13"/>
  <c r="Z1444" i="13"/>
  <c r="R1444" i="13"/>
  <c r="AB1439" i="13"/>
  <c r="AA1439" i="13"/>
  <c r="Z1439" i="13"/>
  <c r="R1439" i="13"/>
  <c r="AB1436" i="13"/>
  <c r="AA1436" i="13"/>
  <c r="Z1436" i="13"/>
  <c r="R1436" i="13"/>
  <c r="AB1428" i="13"/>
  <c r="AA1428" i="13"/>
  <c r="Z1428" i="13"/>
  <c r="R1428" i="13"/>
  <c r="AB1427" i="13"/>
  <c r="AA1427" i="13"/>
  <c r="Z1427" i="13"/>
  <c r="R1427" i="13"/>
  <c r="AB1425" i="13"/>
  <c r="AA1425" i="13"/>
  <c r="Z1425" i="13"/>
  <c r="R1425" i="13"/>
  <c r="AB1422" i="13"/>
  <c r="AA1422" i="13"/>
  <c r="Z1422" i="13"/>
  <c r="R1422" i="13"/>
  <c r="AB1748" i="13"/>
  <c r="AA1748" i="13"/>
  <c r="Z1748" i="13"/>
  <c r="R1748" i="13"/>
  <c r="AB1392" i="13"/>
  <c r="AA1392" i="13"/>
  <c r="Z1392" i="13"/>
  <c r="R1392" i="13"/>
  <c r="AB216" i="13"/>
  <c r="AA216" i="13"/>
  <c r="Z216" i="13"/>
  <c r="R216" i="13"/>
  <c r="AB1383" i="13"/>
  <c r="AA1383" i="13"/>
  <c r="Z1383" i="13"/>
  <c r="R1383" i="13"/>
  <c r="AB1378" i="13"/>
  <c r="AA1378" i="13"/>
  <c r="Z1378" i="13"/>
  <c r="R1378" i="13"/>
  <c r="AB1366" i="13"/>
  <c r="AA1366" i="13"/>
  <c r="Z1366" i="13"/>
  <c r="R1366" i="13"/>
  <c r="AB48" i="13"/>
  <c r="AA48" i="13"/>
  <c r="Z48" i="13"/>
  <c r="R48" i="13"/>
  <c r="AB1349" i="13"/>
  <c r="AA1349" i="13"/>
  <c r="Z1349" i="13"/>
  <c r="R1349" i="13"/>
  <c r="AB1335" i="13"/>
  <c r="AA1335" i="13"/>
  <c r="Z1335" i="13"/>
  <c r="R1335" i="13"/>
  <c r="AB1317" i="13"/>
  <c r="AA1317" i="13"/>
  <c r="Z1317" i="13"/>
  <c r="R1317" i="13"/>
  <c r="AB1310" i="13"/>
  <c r="AA1310" i="13"/>
  <c r="Z1310" i="13"/>
  <c r="R1310" i="13"/>
  <c r="AB1309" i="13"/>
  <c r="AA1309" i="13"/>
  <c r="Z1309" i="13"/>
  <c r="R1309" i="13"/>
  <c r="AB1303" i="13"/>
  <c r="AA1303" i="13"/>
  <c r="Z1303" i="13"/>
  <c r="R1303" i="13"/>
  <c r="AB560" i="13"/>
  <c r="AA560" i="13"/>
  <c r="Z560" i="13"/>
  <c r="R560" i="13"/>
  <c r="AB1298" i="13"/>
  <c r="AA1298" i="13"/>
  <c r="Z1298" i="13"/>
  <c r="R1298" i="13"/>
  <c r="AB1297" i="13"/>
  <c r="AA1297" i="13"/>
  <c r="Z1297" i="13"/>
  <c r="R1297" i="13"/>
  <c r="AB1295" i="13"/>
  <c r="AA1295" i="13"/>
  <c r="Z1295" i="13"/>
  <c r="R1295" i="13"/>
  <c r="AB1290" i="13"/>
  <c r="AA1290" i="13"/>
  <c r="Z1290" i="13"/>
  <c r="R1290" i="13"/>
  <c r="AB1143" i="13"/>
  <c r="AA1143" i="13"/>
  <c r="Z1143" i="13"/>
  <c r="R1143" i="13"/>
  <c r="AB932" i="13"/>
  <c r="AA932" i="13"/>
  <c r="Z932" i="13"/>
  <c r="R932" i="13"/>
  <c r="AB1281" i="13"/>
  <c r="AA1281" i="13"/>
  <c r="Z1281" i="13"/>
  <c r="R1281" i="13"/>
  <c r="AB1316" i="13"/>
  <c r="AA1316" i="13"/>
  <c r="Z1316" i="13"/>
  <c r="R1316" i="13"/>
  <c r="AB1275" i="13"/>
  <c r="AA1275" i="13"/>
  <c r="Z1275" i="13"/>
  <c r="R1275" i="13"/>
  <c r="AB1270" i="13"/>
  <c r="AA1270" i="13"/>
  <c r="Z1270" i="13"/>
  <c r="R1270" i="13"/>
  <c r="AB1261" i="13"/>
  <c r="AA1261" i="13"/>
  <c r="Z1261" i="13"/>
  <c r="R1261" i="13"/>
  <c r="AB1146" i="13"/>
  <c r="AA1146" i="13"/>
  <c r="Z1146" i="13"/>
  <c r="R1146" i="13"/>
  <c r="AB1256" i="13"/>
  <c r="AA1256" i="13"/>
  <c r="Z1256" i="13"/>
  <c r="R1256" i="13"/>
  <c r="AB1243" i="13"/>
  <c r="AA1243" i="13"/>
  <c r="Z1243" i="13"/>
  <c r="R1243" i="13"/>
  <c r="AB1242" i="13"/>
  <c r="AA1242" i="13"/>
  <c r="Z1242" i="13"/>
  <c r="R1242" i="13"/>
  <c r="AB1239" i="13"/>
  <c r="AA1239" i="13"/>
  <c r="Z1239" i="13"/>
  <c r="R1239" i="13"/>
  <c r="AB1234" i="13"/>
  <c r="AA1234" i="13"/>
  <c r="Z1234" i="13"/>
  <c r="R1234" i="13"/>
  <c r="AB1229" i="13"/>
  <c r="AA1229" i="13"/>
  <c r="Z1229" i="13"/>
  <c r="R1229" i="13"/>
  <c r="AB1230" i="13"/>
  <c r="AA1230" i="13"/>
  <c r="Z1230" i="13"/>
  <c r="R1230" i="13"/>
  <c r="AB1203" i="13"/>
  <c r="AA1203" i="13"/>
  <c r="Z1203" i="13"/>
  <c r="R1203" i="13"/>
  <c r="AB1198" i="13"/>
  <c r="AA1198" i="13"/>
  <c r="Z1198" i="13"/>
  <c r="R1198" i="13"/>
  <c r="AB1197" i="13"/>
  <c r="AA1197" i="13"/>
  <c r="Z1197" i="13"/>
  <c r="R1197" i="13"/>
  <c r="AB1194" i="13"/>
  <c r="AA1194" i="13"/>
  <c r="Z1194" i="13"/>
  <c r="R1194" i="13"/>
  <c r="AB1192" i="13"/>
  <c r="AA1192" i="13"/>
  <c r="Z1192" i="13"/>
  <c r="R1192" i="13"/>
  <c r="AB1188" i="13"/>
  <c r="AA1188" i="13"/>
  <c r="Z1188" i="13"/>
  <c r="R1188" i="13"/>
  <c r="AB1184" i="13"/>
  <c r="AA1184" i="13"/>
  <c r="Z1184" i="13"/>
  <c r="R1184" i="13"/>
  <c r="AB1178" i="13"/>
  <c r="AA1178" i="13"/>
  <c r="Z1178" i="13"/>
  <c r="R1178" i="13"/>
  <c r="AB1175" i="13"/>
  <c r="AA1175" i="13"/>
  <c r="Z1175" i="13"/>
  <c r="R1175" i="13"/>
  <c r="AB1168" i="13"/>
  <c r="AA1168" i="13"/>
  <c r="Z1168" i="13"/>
  <c r="R1168" i="13"/>
  <c r="AB1167" i="13"/>
  <c r="AA1167" i="13"/>
  <c r="Z1167" i="13"/>
  <c r="R1167" i="13"/>
  <c r="AB1164" i="13"/>
  <c r="AA1164" i="13"/>
  <c r="Z1164" i="13"/>
  <c r="R1164" i="13"/>
  <c r="AB1163" i="13"/>
  <c r="AA1163" i="13"/>
  <c r="Z1163" i="13"/>
  <c r="R1163" i="13"/>
  <c r="AB1159" i="13"/>
  <c r="AA1159" i="13"/>
  <c r="Z1159" i="13"/>
  <c r="R1159" i="13"/>
  <c r="AB1157" i="13"/>
  <c r="AA1157" i="13"/>
  <c r="Z1157" i="13"/>
  <c r="R1157" i="13"/>
  <c r="AB1151" i="13"/>
  <c r="AA1151" i="13"/>
  <c r="Z1151" i="13"/>
  <c r="R1151" i="13"/>
  <c r="AB1149" i="13"/>
  <c r="AA1149" i="13"/>
  <c r="Z1149" i="13"/>
  <c r="R1149" i="13"/>
  <c r="AB1145" i="13"/>
  <c r="AA1145" i="13"/>
  <c r="Z1145" i="13"/>
  <c r="R1145" i="13"/>
  <c r="AB1136" i="13"/>
  <c r="AA1136" i="13"/>
  <c r="Z1136" i="13"/>
  <c r="R1136" i="13"/>
  <c r="AB2" i="13"/>
  <c r="AA2" i="13"/>
  <c r="Z2" i="13"/>
  <c r="R2" i="13"/>
  <c r="AB2808" i="13"/>
  <c r="AA2808" i="13"/>
  <c r="Z2808" i="13"/>
  <c r="R2808" i="13"/>
  <c r="AB1120" i="13"/>
  <c r="AA1120" i="13"/>
  <c r="Z1120" i="13"/>
  <c r="R1120" i="13"/>
  <c r="AB1148" i="13"/>
  <c r="AA1148" i="13"/>
  <c r="Z1148" i="13"/>
  <c r="R1148" i="13"/>
  <c r="AB1114" i="13"/>
  <c r="AA1114" i="13"/>
  <c r="Z1114" i="13"/>
  <c r="R1114" i="13"/>
  <c r="AB1112" i="13"/>
  <c r="AA1112" i="13"/>
  <c r="Z1112" i="13"/>
  <c r="R1112" i="13"/>
  <c r="AB1108" i="13"/>
  <c r="AA1108" i="13"/>
  <c r="Z1108" i="13"/>
  <c r="R1108" i="13"/>
  <c r="AB1107" i="13"/>
  <c r="AA1107" i="13"/>
  <c r="Z1107" i="13"/>
  <c r="R1107" i="13"/>
  <c r="AB1104" i="13"/>
  <c r="AA1104" i="13"/>
  <c r="Z1104" i="13"/>
  <c r="R1104" i="13"/>
  <c r="AB1099" i="13"/>
  <c r="AA1099" i="13"/>
  <c r="Z1099" i="13"/>
  <c r="R1099" i="13"/>
  <c r="AB1096" i="13"/>
  <c r="AA1096" i="13"/>
  <c r="Z1096" i="13"/>
  <c r="R1096" i="13"/>
  <c r="AB1088" i="13"/>
  <c r="AA1088" i="13"/>
  <c r="Z1088" i="13"/>
  <c r="R1088" i="13"/>
  <c r="AB1083" i="13"/>
  <c r="AA1083" i="13"/>
  <c r="Z1083" i="13"/>
  <c r="R1083" i="13"/>
  <c r="AB1080" i="13"/>
  <c r="AA1080" i="13"/>
  <c r="Z1080" i="13"/>
  <c r="R1080" i="13"/>
  <c r="AB1078" i="13"/>
  <c r="AA1078" i="13"/>
  <c r="Z1078" i="13"/>
  <c r="R1078" i="13"/>
  <c r="AB1075" i="13"/>
  <c r="AA1075" i="13"/>
  <c r="Z1075" i="13"/>
  <c r="R1075" i="13"/>
  <c r="AB1063" i="13"/>
  <c r="AA1063" i="13"/>
  <c r="Z1063" i="13"/>
  <c r="R1063" i="13"/>
  <c r="AB1058" i="13"/>
  <c r="AA1058" i="13"/>
  <c r="Z1058" i="13"/>
  <c r="R1058" i="13"/>
  <c r="AB1059" i="13"/>
  <c r="AA1059" i="13"/>
  <c r="Z1059" i="13"/>
  <c r="R1059" i="13"/>
  <c r="AB1044" i="13"/>
  <c r="AA1044" i="13"/>
  <c r="Z1044" i="13"/>
  <c r="R1044" i="13"/>
  <c r="AB92" i="13"/>
  <c r="AA92" i="13"/>
  <c r="Z92" i="13"/>
  <c r="R92" i="13"/>
  <c r="AB1034" i="13"/>
  <c r="AA1034" i="13"/>
  <c r="Z1034" i="13"/>
  <c r="R1034" i="13"/>
  <c r="AB1028" i="13"/>
  <c r="AA1028" i="13"/>
  <c r="Z1028" i="13"/>
  <c r="R1028" i="13"/>
  <c r="AB1027" i="13"/>
  <c r="AA1027" i="13"/>
  <c r="Z1027" i="13"/>
  <c r="R1027" i="13"/>
  <c r="AB1025" i="13"/>
  <c r="AA1025" i="13"/>
  <c r="Z1025" i="13"/>
  <c r="R1025" i="13"/>
  <c r="AB1020" i="13"/>
  <c r="AA1020" i="13"/>
  <c r="Z1020" i="13"/>
  <c r="R1020" i="13"/>
  <c r="AB1017" i="13"/>
  <c r="AA1017" i="13"/>
  <c r="Z1017" i="13"/>
  <c r="R1017" i="13"/>
  <c r="AB1010" i="13"/>
  <c r="AA1010" i="13"/>
  <c r="Z1010" i="13"/>
  <c r="R1010" i="13"/>
  <c r="AB1272" i="13"/>
  <c r="AA1272" i="13"/>
  <c r="Z1272" i="13"/>
  <c r="R1272" i="13"/>
  <c r="AB991" i="13"/>
  <c r="AA991" i="13"/>
  <c r="Z991" i="13"/>
  <c r="R991" i="13"/>
  <c r="AB985" i="13"/>
  <c r="AA985" i="13"/>
  <c r="Z985" i="13"/>
  <c r="R985" i="13"/>
  <c r="AB986" i="13"/>
  <c r="AA986" i="13"/>
  <c r="Z986" i="13"/>
  <c r="R986" i="13"/>
  <c r="AB982" i="13"/>
  <c r="AA982" i="13"/>
  <c r="Z982" i="13"/>
  <c r="R982" i="13"/>
  <c r="AB977" i="13"/>
  <c r="AA977" i="13"/>
  <c r="Z977" i="13"/>
  <c r="R977" i="13"/>
  <c r="AB976" i="13"/>
  <c r="AA976" i="13"/>
  <c r="Z976" i="13"/>
  <c r="R976" i="13"/>
  <c r="AB972" i="13"/>
  <c r="AA972" i="13"/>
  <c r="Z972" i="13"/>
  <c r="R972" i="13"/>
  <c r="AB969" i="13"/>
  <c r="AA969" i="13"/>
  <c r="Z969" i="13"/>
  <c r="R969" i="13"/>
  <c r="AB967" i="13"/>
  <c r="AA967" i="13"/>
  <c r="Z967" i="13"/>
  <c r="R967" i="13"/>
  <c r="AB2807" i="13"/>
  <c r="AA2807" i="13"/>
  <c r="Z2807" i="13"/>
  <c r="R2807" i="13"/>
  <c r="AB960" i="13"/>
  <c r="AA960" i="13"/>
  <c r="Z960" i="13"/>
  <c r="R960" i="13"/>
  <c r="AB961" i="13"/>
  <c r="AA961" i="13"/>
  <c r="Z961" i="13"/>
  <c r="R961" i="13"/>
  <c r="AB950" i="13"/>
  <c r="AA950" i="13"/>
  <c r="Z950" i="13"/>
  <c r="R950" i="13"/>
  <c r="AB944" i="13"/>
  <c r="AA944" i="13"/>
  <c r="Z944" i="13"/>
  <c r="R944" i="13"/>
  <c r="AB938" i="13"/>
  <c r="AA938" i="13"/>
  <c r="Z938" i="13"/>
  <c r="R938" i="13"/>
  <c r="AB101" i="13"/>
  <c r="AA101" i="13"/>
  <c r="Z101" i="13"/>
  <c r="R101" i="13"/>
  <c r="AB930" i="13"/>
  <c r="AA930" i="13"/>
  <c r="Z930" i="13"/>
  <c r="R930" i="13"/>
  <c r="AB917" i="13"/>
  <c r="AA917" i="13"/>
  <c r="Z917" i="13"/>
  <c r="R917" i="13"/>
  <c r="AB910" i="13"/>
  <c r="AA910" i="13"/>
  <c r="Z910" i="13"/>
  <c r="R910" i="13"/>
  <c r="AB903" i="13"/>
  <c r="AA903" i="13"/>
  <c r="Z903" i="13"/>
  <c r="R903" i="13"/>
  <c r="AB881" i="13"/>
  <c r="AA881" i="13"/>
  <c r="Z881" i="13"/>
  <c r="R881" i="13"/>
  <c r="AB877" i="13"/>
  <c r="AA877" i="13"/>
  <c r="Z877" i="13"/>
  <c r="R877" i="13"/>
  <c r="AB1102" i="13"/>
  <c r="AA1102" i="13"/>
  <c r="Z1102" i="13"/>
  <c r="R1102" i="13"/>
  <c r="AB839" i="13"/>
  <c r="AA839" i="13"/>
  <c r="Z839" i="13"/>
  <c r="R839" i="13"/>
  <c r="AB829" i="13"/>
  <c r="AA829" i="13"/>
  <c r="Z829" i="13"/>
  <c r="R829" i="13"/>
  <c r="AB825" i="13"/>
  <c r="AA825" i="13"/>
  <c r="Z825" i="13"/>
  <c r="R825" i="13"/>
  <c r="AB824" i="13"/>
  <c r="AA824" i="13"/>
  <c r="Z824" i="13"/>
  <c r="R824" i="13"/>
  <c r="AB819" i="13"/>
  <c r="AA819" i="13"/>
  <c r="Z819" i="13"/>
  <c r="R819" i="13"/>
  <c r="AB818" i="13"/>
  <c r="AA818" i="13"/>
  <c r="Z818" i="13"/>
  <c r="R818" i="13"/>
  <c r="AB815" i="13"/>
  <c r="AA815" i="13"/>
  <c r="Z815" i="13"/>
  <c r="R815" i="13"/>
  <c r="AB814" i="13"/>
  <c r="AA814" i="13"/>
  <c r="Z814" i="13"/>
  <c r="R814" i="13"/>
  <c r="AB804" i="13"/>
  <c r="AA804" i="13"/>
  <c r="Z804" i="13"/>
  <c r="R804" i="13"/>
  <c r="AB800" i="13"/>
  <c r="AA800" i="13"/>
  <c r="Z800" i="13"/>
  <c r="R800" i="13"/>
  <c r="AB792" i="13"/>
  <c r="AA792" i="13"/>
  <c r="Z792" i="13"/>
  <c r="R792" i="13"/>
  <c r="AB793" i="13"/>
  <c r="AA793" i="13"/>
  <c r="Z793" i="13"/>
  <c r="R793" i="13"/>
  <c r="AB100" i="13"/>
  <c r="AA100" i="13"/>
  <c r="Z100" i="13"/>
  <c r="X100" i="13"/>
  <c r="R100" i="13"/>
  <c r="AB779" i="13"/>
  <c r="AA779" i="13"/>
  <c r="Z779" i="13"/>
  <c r="R779" i="13"/>
  <c r="AB778" i="13"/>
  <c r="AA778" i="13"/>
  <c r="Z778" i="13"/>
  <c r="R778" i="13"/>
  <c r="AB771" i="13"/>
  <c r="AA771" i="13"/>
  <c r="Z771" i="13"/>
  <c r="R771" i="13"/>
  <c r="AB766" i="13"/>
  <c r="AA766" i="13"/>
  <c r="Z766" i="13"/>
  <c r="R766" i="13"/>
  <c r="AB767" i="13"/>
  <c r="AA767" i="13"/>
  <c r="Z767" i="13"/>
  <c r="R767" i="13"/>
  <c r="AB764" i="13"/>
  <c r="AA764" i="13"/>
  <c r="Z764" i="13"/>
  <c r="R764" i="13"/>
  <c r="AB757" i="13"/>
  <c r="AA757" i="13"/>
  <c r="Z757" i="13"/>
  <c r="R757" i="13"/>
  <c r="AB748" i="13"/>
  <c r="AA748" i="13"/>
  <c r="Z748" i="13"/>
  <c r="R748" i="13"/>
  <c r="AB739" i="13"/>
  <c r="AA739" i="13"/>
  <c r="Z739" i="13"/>
  <c r="R739" i="13"/>
  <c r="AB733" i="13"/>
  <c r="AA733" i="13"/>
  <c r="Z733" i="13"/>
  <c r="R733" i="13"/>
  <c r="AB1144" i="13"/>
  <c r="AA1144" i="13"/>
  <c r="Z1144" i="13"/>
  <c r="R1144" i="13"/>
  <c r="AB713" i="13"/>
  <c r="AA713" i="13"/>
  <c r="Z713" i="13"/>
  <c r="R713" i="13"/>
  <c r="AB712" i="13"/>
  <c r="AA712" i="13"/>
  <c r="Z712" i="13"/>
  <c r="R712" i="13"/>
  <c r="AB99" i="13"/>
  <c r="AA99" i="13"/>
  <c r="Z99" i="13"/>
  <c r="R99" i="13"/>
  <c r="AB708" i="13"/>
  <c r="AA708" i="13"/>
  <c r="Z708" i="13"/>
  <c r="R708" i="13"/>
  <c r="AB703" i="13"/>
  <c r="AA703" i="13"/>
  <c r="Z703" i="13"/>
  <c r="R703" i="13"/>
  <c r="AB704" i="13"/>
  <c r="AA704" i="13"/>
  <c r="Z704" i="13"/>
  <c r="R704" i="13"/>
  <c r="AB699" i="13"/>
  <c r="AA699" i="13"/>
  <c r="Z699" i="13"/>
  <c r="R699" i="13"/>
  <c r="AB696" i="13"/>
  <c r="AA696" i="13"/>
  <c r="Z696" i="13"/>
  <c r="R696" i="13"/>
  <c r="AB693" i="13"/>
  <c r="AA693" i="13"/>
  <c r="Z693" i="13"/>
  <c r="R693" i="13"/>
  <c r="AB559" i="13"/>
  <c r="AA559" i="13"/>
  <c r="Z559" i="13"/>
  <c r="R559" i="13"/>
  <c r="AB680" i="13"/>
  <c r="AA680" i="13"/>
  <c r="Z680" i="13"/>
  <c r="R680" i="13"/>
  <c r="AB679" i="13"/>
  <c r="AA679" i="13"/>
  <c r="Z679" i="13"/>
  <c r="R679" i="13"/>
  <c r="AB671" i="13"/>
  <c r="AA671" i="13"/>
  <c r="Z671" i="13"/>
  <c r="R671" i="13"/>
  <c r="AB667" i="13"/>
  <c r="AA667" i="13"/>
  <c r="Z667" i="13"/>
  <c r="R667" i="13"/>
  <c r="AB663" i="13"/>
  <c r="AA663" i="13"/>
  <c r="Z663" i="13"/>
  <c r="R663" i="13"/>
  <c r="AB662" i="13"/>
  <c r="AA662" i="13"/>
  <c r="Z662" i="13"/>
  <c r="R662" i="13"/>
  <c r="AB660" i="13"/>
  <c r="AA660" i="13"/>
  <c r="Z660" i="13"/>
  <c r="R660" i="13"/>
  <c r="AB659" i="13"/>
  <c r="AA659" i="13"/>
  <c r="Z659" i="13"/>
  <c r="R659" i="13"/>
  <c r="AB2727" i="13"/>
  <c r="AA2727" i="13"/>
  <c r="Z2727" i="13"/>
  <c r="R2727" i="13"/>
  <c r="AB637" i="13"/>
  <c r="AA637" i="13"/>
  <c r="Z637" i="13"/>
  <c r="R637" i="13"/>
  <c r="AB98" i="13"/>
  <c r="AA98" i="13"/>
  <c r="Z98" i="13"/>
  <c r="X98" i="13"/>
  <c r="R98" i="13"/>
  <c r="AB627" i="13"/>
  <c r="AA627" i="13"/>
  <c r="Z627" i="13"/>
  <c r="R627" i="13"/>
  <c r="AB622" i="13"/>
  <c r="AA622" i="13"/>
  <c r="Z622" i="13"/>
  <c r="R622" i="13"/>
  <c r="AB620" i="13"/>
  <c r="AA620" i="13"/>
  <c r="Z620" i="13"/>
  <c r="R620" i="13"/>
  <c r="AB619" i="13"/>
  <c r="AA619" i="13"/>
  <c r="Z619" i="13"/>
  <c r="R619" i="13"/>
  <c r="AB616" i="13"/>
  <c r="AA616" i="13"/>
  <c r="Z616" i="13"/>
  <c r="R616" i="13"/>
  <c r="AB78" i="13"/>
  <c r="AA78" i="13"/>
  <c r="Z78" i="13"/>
  <c r="R78" i="13"/>
  <c r="AB611" i="13"/>
  <c r="AA611" i="13"/>
  <c r="Z611" i="13"/>
  <c r="R611" i="13"/>
  <c r="AB608" i="13"/>
  <c r="AA608" i="13"/>
  <c r="Z608" i="13"/>
  <c r="R608" i="13"/>
  <c r="AB604" i="13"/>
  <c r="AA604" i="13"/>
  <c r="Z604" i="13"/>
  <c r="R604" i="13"/>
  <c r="AB599" i="13"/>
  <c r="AA599" i="13"/>
  <c r="Z599" i="13"/>
  <c r="R599" i="13"/>
  <c r="AB2805" i="13"/>
  <c r="AA2805" i="13"/>
  <c r="Z2805" i="13"/>
  <c r="R2805" i="13"/>
  <c r="AB592" i="13"/>
  <c r="AA592" i="13"/>
  <c r="Z592" i="13"/>
  <c r="R592" i="13"/>
  <c r="AB591" i="13"/>
  <c r="AA591" i="13"/>
  <c r="Z591" i="13"/>
  <c r="R591" i="13"/>
  <c r="AB579" i="13"/>
  <c r="AA579" i="13"/>
  <c r="Z579" i="13"/>
  <c r="R579" i="13"/>
  <c r="AB951" i="13"/>
  <c r="AA951" i="13"/>
  <c r="Z951" i="13"/>
  <c r="R951" i="13"/>
  <c r="AB550" i="13"/>
  <c r="AA550" i="13"/>
  <c r="Z550" i="13"/>
  <c r="R550" i="13"/>
  <c r="AB549" i="13"/>
  <c r="AA549" i="13"/>
  <c r="Z549" i="13"/>
  <c r="R549" i="13"/>
  <c r="AB544" i="13"/>
  <c r="AA544" i="13"/>
  <c r="Z544" i="13"/>
  <c r="R544" i="13"/>
  <c r="AB541" i="13"/>
  <c r="AA541" i="13"/>
  <c r="Z541" i="13"/>
  <c r="R541" i="13"/>
  <c r="AB537" i="13"/>
  <c r="AA537" i="13"/>
  <c r="Z537" i="13"/>
  <c r="R537" i="13"/>
  <c r="AB532" i="13"/>
  <c r="AA532" i="13"/>
  <c r="Z532" i="13"/>
  <c r="R532" i="13"/>
  <c r="AB528" i="13"/>
  <c r="AA528" i="13"/>
  <c r="Z528" i="13"/>
  <c r="R528" i="13"/>
  <c r="AB527" i="13"/>
  <c r="AA527" i="13"/>
  <c r="Z527" i="13"/>
  <c r="R527" i="13"/>
  <c r="AB524" i="13"/>
  <c r="AA524" i="13"/>
  <c r="Z524" i="13"/>
  <c r="R524" i="13"/>
  <c r="AB519" i="13"/>
  <c r="AA519" i="13"/>
  <c r="Z519" i="13"/>
  <c r="R519" i="13"/>
  <c r="AB513" i="13"/>
  <c r="AA513" i="13"/>
  <c r="Z513" i="13"/>
  <c r="R513" i="13"/>
  <c r="AB512" i="13"/>
  <c r="AA512" i="13"/>
  <c r="Z512" i="13"/>
  <c r="R512" i="13"/>
  <c r="AB510" i="13"/>
  <c r="AA510" i="13"/>
  <c r="Z510" i="13"/>
  <c r="R510" i="13"/>
  <c r="AB508" i="13"/>
  <c r="AA508" i="13"/>
  <c r="Z508" i="13"/>
  <c r="R508" i="13"/>
  <c r="AB497" i="13"/>
  <c r="AA497" i="13"/>
  <c r="Z497" i="13"/>
  <c r="R497" i="13"/>
  <c r="AB492" i="13"/>
  <c r="AA492" i="13"/>
  <c r="Z492" i="13"/>
  <c r="R492" i="13"/>
  <c r="AB487" i="13"/>
  <c r="AA487" i="13"/>
  <c r="Z487" i="13"/>
  <c r="R487" i="13"/>
  <c r="AB481" i="13"/>
  <c r="AA481" i="13"/>
  <c r="Z481" i="13"/>
  <c r="R481" i="13"/>
  <c r="AB478" i="13"/>
  <c r="AA478" i="13"/>
  <c r="Z478" i="13"/>
  <c r="R478" i="13"/>
  <c r="AB471" i="13"/>
  <c r="AA471" i="13"/>
  <c r="Z471" i="13"/>
  <c r="R471" i="13"/>
  <c r="AB32" i="13"/>
  <c r="AA32" i="13"/>
  <c r="Z32" i="13"/>
  <c r="R32" i="13"/>
  <c r="AB457" i="13"/>
  <c r="AA457" i="13"/>
  <c r="Z457" i="13"/>
  <c r="R457" i="13"/>
  <c r="AB449" i="13"/>
  <c r="AA449" i="13"/>
  <c r="Z449" i="13"/>
  <c r="R449" i="13"/>
  <c r="AB448" i="13"/>
  <c r="AA448" i="13"/>
  <c r="Z448" i="13"/>
  <c r="R448" i="13"/>
  <c r="AB431" i="13"/>
  <c r="AA431" i="13"/>
  <c r="Z431" i="13"/>
  <c r="R431" i="13"/>
  <c r="AB428" i="13"/>
  <c r="AA428" i="13"/>
  <c r="Z428" i="13"/>
  <c r="R428" i="13"/>
  <c r="AB1801" i="13"/>
  <c r="AA1801" i="13"/>
  <c r="Z1801" i="13"/>
  <c r="R1801" i="13"/>
  <c r="AB2782" i="13"/>
  <c r="AA2782" i="13"/>
  <c r="Z2782" i="13"/>
  <c r="R2782" i="13"/>
  <c r="AB1166" i="13"/>
  <c r="AA1166" i="13"/>
  <c r="Z1166" i="13"/>
  <c r="R1166" i="13"/>
  <c r="AB400" i="13"/>
  <c r="AA400" i="13"/>
  <c r="Z400" i="13"/>
  <c r="R400" i="13"/>
  <c r="AB397" i="13"/>
  <c r="AA397" i="13"/>
  <c r="Z397" i="13"/>
  <c r="R397" i="13"/>
  <c r="AB396" i="13"/>
  <c r="AA396" i="13"/>
  <c r="Z396" i="13"/>
  <c r="R396" i="13"/>
  <c r="AB389" i="13"/>
  <c r="AA389" i="13"/>
  <c r="Z389" i="13"/>
  <c r="R389" i="13"/>
  <c r="AB381" i="13"/>
  <c r="AA381" i="13"/>
  <c r="Z381" i="13"/>
  <c r="R381" i="13"/>
  <c r="AB347" i="13"/>
  <c r="AA347" i="13"/>
  <c r="Z347" i="13"/>
  <c r="R347" i="13"/>
  <c r="AB345" i="13"/>
  <c r="AA345" i="13"/>
  <c r="Z345" i="13"/>
  <c r="R345" i="13"/>
  <c r="AB341" i="13"/>
  <c r="AA341" i="13"/>
  <c r="Z341" i="13"/>
  <c r="R341" i="13"/>
  <c r="AB339" i="13"/>
  <c r="AA339" i="13"/>
  <c r="Z339" i="13"/>
  <c r="R339" i="13"/>
  <c r="AB336" i="13"/>
  <c r="AA336" i="13"/>
  <c r="Z336" i="13"/>
  <c r="R336" i="13"/>
  <c r="AB329" i="13"/>
  <c r="AA329" i="13"/>
  <c r="Z329" i="13"/>
  <c r="R329" i="13"/>
  <c r="AB27" i="13"/>
  <c r="AA27" i="13"/>
  <c r="Z27" i="13"/>
  <c r="R27" i="13"/>
  <c r="AB311" i="13"/>
  <c r="AA311" i="13"/>
  <c r="Z311" i="13"/>
  <c r="R311" i="13"/>
  <c r="AB310" i="13"/>
  <c r="AA310" i="13"/>
  <c r="Z310" i="13"/>
  <c r="R310" i="13"/>
  <c r="AB301" i="13"/>
  <c r="AA301" i="13"/>
  <c r="Z301" i="13"/>
  <c r="R301" i="13"/>
  <c r="AB300" i="13"/>
  <c r="AA300" i="13"/>
  <c r="Z300" i="13"/>
  <c r="R300" i="13"/>
  <c r="AB294" i="13"/>
  <c r="AA294" i="13"/>
  <c r="Z294" i="13"/>
  <c r="R294" i="13"/>
  <c r="AB282" i="13"/>
  <c r="AA282" i="13"/>
  <c r="Z282" i="13"/>
  <c r="R282" i="13"/>
  <c r="AB271" i="13"/>
  <c r="AA271" i="13"/>
  <c r="Z271" i="13"/>
  <c r="R271" i="13"/>
  <c r="AB266" i="13"/>
  <c r="AA266" i="13"/>
  <c r="Z266" i="13"/>
  <c r="R266" i="13"/>
  <c r="AB264" i="13"/>
  <c r="AA264" i="13"/>
  <c r="Z264" i="13"/>
  <c r="R264" i="13"/>
  <c r="AB97" i="13"/>
  <c r="AA97" i="13"/>
  <c r="Z97" i="13"/>
  <c r="R97" i="13"/>
  <c r="AB261" i="13"/>
  <c r="AA261" i="13"/>
  <c r="Z261" i="13"/>
  <c r="R261" i="13"/>
  <c r="AB256" i="13"/>
  <c r="AA256" i="13"/>
  <c r="Z256" i="13"/>
  <c r="R256" i="13"/>
  <c r="AB252" i="13"/>
  <c r="AA252" i="13"/>
  <c r="Z252" i="13"/>
  <c r="R252" i="13"/>
  <c r="AB251" i="13"/>
  <c r="AA251" i="13"/>
  <c r="Z251" i="13"/>
  <c r="R251" i="13"/>
  <c r="AB245" i="13"/>
  <c r="AA245" i="13"/>
  <c r="Z245" i="13"/>
  <c r="R245" i="13"/>
  <c r="AB246" i="13"/>
  <c r="AA246" i="13"/>
  <c r="Z246" i="13"/>
  <c r="R246" i="13"/>
  <c r="AB247" i="13"/>
  <c r="AA247" i="13"/>
  <c r="Z247" i="13"/>
  <c r="R247" i="13"/>
  <c r="AB238" i="13"/>
  <c r="AA238" i="13"/>
  <c r="Z238" i="13"/>
  <c r="R238" i="13"/>
  <c r="AB235" i="13"/>
  <c r="AA235" i="13"/>
  <c r="Z235" i="13"/>
  <c r="R235" i="13"/>
  <c r="AB233" i="13"/>
  <c r="AA233" i="13"/>
  <c r="Z233" i="13"/>
  <c r="R233" i="13"/>
  <c r="AB232" i="13"/>
  <c r="AA232" i="13"/>
  <c r="Z232" i="13"/>
  <c r="R232" i="13"/>
  <c r="AB96" i="13"/>
  <c r="AA96" i="13"/>
  <c r="Z96" i="13"/>
  <c r="X96" i="13"/>
  <c r="R96" i="13"/>
  <c r="AB213" i="13"/>
  <c r="AA213" i="13"/>
  <c r="Z213" i="13"/>
  <c r="R213" i="13"/>
  <c r="AB210" i="13"/>
  <c r="AA210" i="13"/>
  <c r="Z210" i="13"/>
  <c r="R210" i="13"/>
  <c r="AB1124" i="13"/>
  <c r="AA1124" i="13"/>
  <c r="Z1124" i="13"/>
  <c r="R1124" i="13"/>
  <c r="AB1251" i="13"/>
  <c r="AA1251" i="13"/>
  <c r="Z1251" i="13"/>
  <c r="R1251" i="13"/>
  <c r="AB1101" i="13"/>
  <c r="AA1101" i="13"/>
  <c r="Z1101" i="13"/>
  <c r="R1101" i="13"/>
  <c r="AB195" i="13"/>
  <c r="AA195" i="13"/>
  <c r="Z195" i="13"/>
  <c r="R195" i="13"/>
  <c r="AB190" i="13"/>
  <c r="AA190" i="13"/>
  <c r="Z190" i="13"/>
  <c r="R190" i="13"/>
  <c r="AB179" i="13"/>
  <c r="AA179" i="13"/>
  <c r="Z179" i="13"/>
  <c r="R179" i="13"/>
  <c r="AB177" i="13"/>
  <c r="AA177" i="13"/>
  <c r="Z177" i="13"/>
  <c r="R177" i="13"/>
  <c r="AB174" i="13"/>
  <c r="AA174" i="13"/>
  <c r="Z174" i="13"/>
  <c r="R174" i="13"/>
  <c r="AB167" i="13"/>
  <c r="AA167" i="13"/>
  <c r="Z167" i="13"/>
  <c r="R167" i="13"/>
  <c r="AB159" i="13"/>
  <c r="AA159" i="13"/>
  <c r="Z159" i="13"/>
  <c r="R159" i="13"/>
  <c r="AB131" i="13"/>
  <c r="AA131" i="13"/>
  <c r="Z131" i="13"/>
  <c r="R131" i="13"/>
  <c r="AB132" i="13"/>
  <c r="AA132" i="13"/>
  <c r="Z132" i="13"/>
  <c r="R132" i="13"/>
  <c r="AB128" i="13"/>
  <c r="AA128" i="13"/>
  <c r="Z128" i="13"/>
  <c r="R128" i="13"/>
  <c r="AB1094" i="13"/>
  <c r="AA1094" i="13"/>
  <c r="Z1094" i="13"/>
  <c r="R1094" i="13"/>
  <c r="AB1100" i="13"/>
  <c r="AA1100" i="13"/>
  <c r="Z1100" i="13"/>
  <c r="R1100" i="13"/>
  <c r="AB2741" i="13"/>
  <c r="AA2741" i="13"/>
  <c r="Z2741" i="13"/>
  <c r="R2741" i="13"/>
  <c r="AB1154" i="13"/>
  <c r="AA1154" i="13"/>
  <c r="Z1154" i="13"/>
  <c r="R1154" i="13"/>
  <c r="AB80" i="13"/>
  <c r="AA80" i="13"/>
  <c r="Z80" i="13"/>
  <c r="R80" i="13"/>
  <c r="AB81" i="13"/>
  <c r="AA81" i="13"/>
  <c r="Z81" i="13"/>
  <c r="R81" i="13"/>
  <c r="AB76" i="13"/>
  <c r="AA76" i="13"/>
  <c r="Z76" i="13"/>
  <c r="R76" i="13"/>
  <c r="AB65" i="13"/>
  <c r="AA65" i="13"/>
  <c r="Z65" i="13"/>
  <c r="R65" i="13"/>
  <c r="AB54" i="13"/>
  <c r="AA54" i="13"/>
  <c r="Z54" i="13"/>
  <c r="R54" i="13"/>
  <c r="AB52" i="13"/>
  <c r="AA52" i="13"/>
  <c r="Z52" i="13"/>
  <c r="R52" i="13"/>
  <c r="AB46" i="13"/>
  <c r="AA46" i="13"/>
  <c r="Z46" i="13"/>
  <c r="R46" i="13"/>
  <c r="AB38" i="13"/>
  <c r="AA38" i="13"/>
  <c r="Z38" i="13"/>
  <c r="R38" i="13"/>
  <c r="AB33" i="13"/>
  <c r="AA33" i="13"/>
  <c r="Z33" i="13"/>
  <c r="R33" i="13"/>
  <c r="AB34" i="13"/>
  <c r="AA34" i="13"/>
  <c r="Z34" i="13"/>
  <c r="R34" i="13"/>
  <c r="AB28" i="13"/>
  <c r="AA28" i="13"/>
  <c r="Z28" i="13"/>
  <c r="R28" i="13"/>
  <c r="AB23" i="13"/>
  <c r="AA23" i="13"/>
  <c r="Z23" i="13"/>
  <c r="R23" i="13"/>
  <c r="AB21" i="13"/>
  <c r="AA21" i="13"/>
  <c r="Z21" i="13"/>
  <c r="R21" i="13"/>
  <c r="AB20" i="13"/>
  <c r="AA20" i="13"/>
  <c r="Z20" i="13"/>
  <c r="R20" i="13"/>
  <c r="AB17" i="13"/>
  <c r="AA17" i="13"/>
  <c r="Z17" i="13"/>
  <c r="X17" i="13"/>
  <c r="R17" i="13"/>
  <c r="AB16" i="13"/>
  <c r="AA16" i="13"/>
  <c r="Z16" i="13"/>
  <c r="R16" i="13"/>
  <c r="AB12" i="13"/>
  <c r="AA12" i="13"/>
  <c r="Z12" i="13"/>
  <c r="R12" i="13"/>
  <c r="AB11" i="13"/>
  <c r="AA11" i="13"/>
  <c r="Z11" i="13"/>
  <c r="R11" i="13"/>
  <c r="AB558" i="13"/>
  <c r="AA558" i="13"/>
  <c r="Z558" i="13"/>
  <c r="R558" i="13"/>
  <c r="AB5" i="13"/>
  <c r="AA5" i="13"/>
  <c r="Z5" i="13"/>
  <c r="R5" i="13"/>
  <c r="AB2728" i="13"/>
  <c r="AA2728" i="13"/>
  <c r="Z2728" i="13"/>
  <c r="R2728" i="13"/>
  <c r="AB2075" i="13"/>
  <c r="AA2075" i="13"/>
  <c r="Z2075" i="13"/>
  <c r="R2075" i="13"/>
  <c r="AB2713" i="13"/>
  <c r="AA2713" i="13"/>
  <c r="Z2713" i="13"/>
  <c r="R2713" i="13"/>
  <c r="AB2625" i="13"/>
  <c r="AA2625" i="13"/>
  <c r="Z2625" i="13"/>
  <c r="R2625" i="13"/>
  <c r="AB2736" i="13"/>
  <c r="AA2736" i="13"/>
  <c r="Z2736" i="13"/>
  <c r="R2736" i="13"/>
  <c r="AB2057" i="13"/>
  <c r="AA2057" i="13"/>
  <c r="Z2057" i="13"/>
  <c r="R2057" i="13"/>
  <c r="AB1604" i="13"/>
  <c r="AA1604" i="13"/>
  <c r="Z1604" i="13"/>
  <c r="R1604" i="13"/>
  <c r="AB2283" i="13"/>
  <c r="AA2283" i="13"/>
  <c r="Z2283" i="13"/>
  <c r="R2283" i="13"/>
  <c r="AB2750" i="13"/>
  <c r="AA2750" i="13"/>
  <c r="Z2750" i="13"/>
  <c r="R2750" i="13"/>
  <c r="AB2734" i="13"/>
  <c r="AA2734" i="13"/>
  <c r="Z2734" i="13"/>
  <c r="R2734" i="13"/>
  <c r="AB1318" i="13"/>
  <c r="AA1318" i="13"/>
  <c r="Z1318" i="13"/>
  <c r="R1318" i="13"/>
  <c r="AB2596" i="13"/>
  <c r="AA2596" i="13"/>
  <c r="Z2596" i="13"/>
  <c r="R2596" i="13"/>
  <c r="AB2359" i="13"/>
  <c r="AA2359" i="13"/>
  <c r="Z2359" i="13"/>
  <c r="R2359" i="13"/>
  <c r="AB2430" i="13"/>
  <c r="AA2430" i="13"/>
  <c r="Z2430" i="13"/>
  <c r="R2430" i="13"/>
  <c r="AB1851" i="13"/>
  <c r="AA1851" i="13"/>
  <c r="Z1851" i="13"/>
  <c r="R1851" i="13"/>
  <c r="AB2317" i="13"/>
  <c r="AA2317" i="13"/>
  <c r="Z2317" i="13"/>
  <c r="R2317" i="13"/>
  <c r="AB1608" i="13"/>
  <c r="AA1608" i="13"/>
  <c r="Z1608" i="13"/>
  <c r="R1608" i="13"/>
  <c r="AB2584" i="13"/>
  <c r="AA2584" i="13"/>
  <c r="Z2584" i="13"/>
  <c r="R2584" i="13"/>
  <c r="AB2772" i="13"/>
  <c r="AA2772" i="13"/>
  <c r="Z2772" i="13"/>
  <c r="R2772" i="13"/>
  <c r="AB2733" i="13"/>
  <c r="AA2733" i="13"/>
  <c r="Z2733" i="13"/>
  <c r="R2733" i="13"/>
  <c r="AB2634" i="13"/>
  <c r="AA2634" i="13"/>
  <c r="Z2634" i="13"/>
  <c r="R2634" i="13"/>
  <c r="AB2578" i="13"/>
  <c r="AA2578" i="13"/>
  <c r="Z2578" i="13"/>
  <c r="R2578" i="13"/>
  <c r="AB1607" i="13"/>
  <c r="AA1607" i="13"/>
  <c r="Z1607" i="13"/>
  <c r="R1607" i="13"/>
  <c r="AB1879" i="13"/>
  <c r="AA1879" i="13"/>
  <c r="Z1879" i="13"/>
  <c r="R1879" i="13"/>
  <c r="AB2753" i="13"/>
  <c r="AA2753" i="13"/>
  <c r="Z2753" i="13"/>
  <c r="R2753" i="13"/>
  <c r="AB2431" i="13"/>
  <c r="AA2431" i="13"/>
  <c r="Z2431" i="13"/>
  <c r="R2431" i="13"/>
  <c r="AB2454" i="13"/>
  <c r="AA2454" i="13"/>
  <c r="Z2454" i="13"/>
  <c r="R2454" i="13"/>
  <c r="AB2695" i="13"/>
  <c r="AA2695" i="13"/>
  <c r="Z2695" i="13"/>
  <c r="R2695" i="13"/>
  <c r="AB1467" i="13"/>
  <c r="AA1467" i="13"/>
  <c r="Z1467" i="13"/>
  <c r="R1467" i="13"/>
  <c r="AB2730" i="13"/>
  <c r="AA2730" i="13"/>
  <c r="Z2730" i="13"/>
  <c r="R2730" i="13"/>
  <c r="AB2737" i="13"/>
  <c r="AA2737" i="13"/>
  <c r="Z2737" i="13"/>
  <c r="R2737" i="13"/>
  <c r="AB2000" i="13"/>
  <c r="AA2000" i="13"/>
  <c r="Z2000" i="13"/>
  <c r="R2000" i="13"/>
  <c r="AB2489" i="13"/>
  <c r="AA2489" i="13"/>
  <c r="Z2489" i="13"/>
  <c r="R2489" i="13"/>
  <c r="AB2701" i="13"/>
  <c r="AA2701" i="13"/>
  <c r="Z2701" i="13"/>
  <c r="R2701" i="13"/>
  <c r="AB2688" i="13"/>
  <c r="AA2688" i="13"/>
  <c r="Z2688" i="13"/>
  <c r="R2688" i="13"/>
  <c r="AB2577" i="13"/>
  <c r="AA2577" i="13"/>
  <c r="Z2577" i="13"/>
  <c r="R2577" i="13"/>
  <c r="AB1763" i="13"/>
  <c r="AA1763" i="13"/>
  <c r="Z1763" i="13"/>
  <c r="R1763" i="13"/>
  <c r="AB2715" i="13"/>
  <c r="AA2715" i="13"/>
  <c r="Z2715" i="13"/>
  <c r="R2715" i="13"/>
  <c r="AB2593" i="13"/>
  <c r="AA2593" i="13"/>
  <c r="Z2593" i="13"/>
  <c r="R2593" i="13"/>
  <c r="AB2722" i="13"/>
  <c r="AA2722" i="13"/>
  <c r="Z2722" i="13"/>
  <c r="R2722" i="13"/>
  <c r="AB2731" i="13"/>
  <c r="AA2731" i="13"/>
  <c r="Z2731" i="13"/>
  <c r="R2731" i="13"/>
  <c r="AB2694" i="13"/>
  <c r="AA2694" i="13"/>
  <c r="Z2694" i="13"/>
  <c r="R2694" i="13"/>
  <c r="AB2474" i="13"/>
  <c r="AA2474" i="13"/>
  <c r="Z2474" i="13"/>
  <c r="R2474" i="13"/>
  <c r="AB1949" i="13"/>
  <c r="AA1949" i="13"/>
  <c r="Z1949" i="13"/>
  <c r="R1949" i="13"/>
  <c r="AB1829" i="13"/>
  <c r="AA1829" i="13"/>
  <c r="Z1829" i="13"/>
  <c r="R1829" i="13"/>
  <c r="AB1429" i="13"/>
  <c r="AA1429" i="13"/>
  <c r="Z1429" i="13"/>
  <c r="R1429" i="13"/>
  <c r="AB1848" i="13"/>
  <c r="AA1848" i="13"/>
  <c r="Z1848" i="13"/>
  <c r="R1848" i="13"/>
  <c r="AB1919" i="13"/>
  <c r="AA1919" i="13"/>
  <c r="Z1919" i="13"/>
  <c r="R1919" i="13"/>
  <c r="AB2388" i="13"/>
  <c r="AA2388" i="13"/>
  <c r="Z2388" i="13"/>
  <c r="R2388" i="13"/>
  <c r="AB2424" i="13"/>
  <c r="AA2424" i="13"/>
  <c r="Z2424" i="13"/>
  <c r="R2424" i="13"/>
  <c r="AB1585" i="13"/>
  <c r="AA1585" i="13"/>
  <c r="Z1585" i="13"/>
  <c r="R1585" i="13"/>
  <c r="AB1181" i="13"/>
  <c r="AA1181" i="13"/>
  <c r="Z1181" i="13"/>
  <c r="R1181" i="13"/>
  <c r="AB2443" i="13"/>
  <c r="AA2443" i="13"/>
  <c r="Z2443" i="13"/>
  <c r="R2443" i="13"/>
  <c r="AB2492" i="13"/>
  <c r="AA2492" i="13"/>
  <c r="Z2492" i="13"/>
  <c r="R2492" i="13"/>
  <c r="AB1462" i="13"/>
  <c r="AA1462" i="13"/>
  <c r="Z1462" i="13"/>
  <c r="R1462" i="13"/>
  <c r="AB1584" i="13"/>
  <c r="AA1584" i="13"/>
  <c r="Z1584" i="13"/>
  <c r="R1584" i="13"/>
  <c r="AB1311" i="13"/>
  <c r="AA1311" i="13"/>
  <c r="Z1311" i="13"/>
  <c r="R1311" i="13"/>
  <c r="AB1818" i="13"/>
  <c r="AA1818" i="13"/>
  <c r="Z1818" i="13"/>
  <c r="R1818" i="13"/>
  <c r="AB2130" i="13"/>
  <c r="AA2130" i="13"/>
  <c r="Z2130" i="13"/>
  <c r="R2130" i="13"/>
  <c r="AB1022" i="13"/>
  <c r="AA1022" i="13"/>
  <c r="Z1022" i="13"/>
  <c r="R1022" i="13"/>
  <c r="AB1021" i="13"/>
  <c r="AA1021" i="13"/>
  <c r="Z1021" i="13"/>
  <c r="R1021" i="13"/>
  <c r="AB1426" i="13"/>
  <c r="AA1426" i="13"/>
  <c r="Z1426" i="13"/>
  <c r="R1426" i="13"/>
  <c r="AB2150" i="13"/>
  <c r="AA2150" i="13"/>
  <c r="Z2150" i="13"/>
  <c r="R2150" i="13"/>
  <c r="AB2282" i="13"/>
  <c r="AA2282" i="13"/>
  <c r="Z2282" i="13"/>
  <c r="R2282" i="13"/>
  <c r="AB1669" i="13"/>
  <c r="AA1669" i="13"/>
  <c r="Z1669" i="13"/>
  <c r="R1669" i="13"/>
  <c r="AB1917" i="13"/>
  <c r="AA1917" i="13"/>
  <c r="Z1917" i="13"/>
  <c r="R1917" i="13"/>
  <c r="AB2169" i="13"/>
  <c r="AA2169" i="13"/>
  <c r="Z2169" i="13"/>
  <c r="R2169" i="13"/>
  <c r="AB1513" i="13"/>
  <c r="AA1513" i="13"/>
  <c r="Z1513" i="13"/>
  <c r="R1513" i="13"/>
  <c r="AB2473" i="13"/>
  <c r="AA2473" i="13"/>
  <c r="Z2473" i="13"/>
  <c r="R2473" i="13"/>
  <c r="AB2149" i="13"/>
  <c r="AA2149" i="13"/>
  <c r="Z2149" i="13"/>
  <c r="R2149" i="13"/>
  <c r="AB2129" i="13"/>
  <c r="AA2129" i="13"/>
  <c r="Z2129" i="13"/>
  <c r="R2129" i="13"/>
  <c r="AB2219" i="13"/>
  <c r="AA2219" i="13"/>
  <c r="Z2219" i="13"/>
  <c r="R2219" i="13"/>
  <c r="AB2633" i="13"/>
  <c r="AA2633" i="13"/>
  <c r="Z2633" i="13"/>
  <c r="R2633" i="13"/>
  <c r="AB1583" i="13"/>
  <c r="AA1583" i="13"/>
  <c r="Z1583" i="13"/>
  <c r="R1583" i="13"/>
  <c r="AB2280" i="13"/>
  <c r="AA2280" i="13"/>
  <c r="Z2280" i="13"/>
  <c r="R2280" i="13"/>
  <c r="AB2094" i="13"/>
  <c r="AA2094" i="13"/>
  <c r="Z2094" i="13"/>
  <c r="R2094" i="13"/>
  <c r="AB1946" i="13"/>
  <c r="AA1946" i="13"/>
  <c r="Z1946" i="13"/>
  <c r="R1946" i="13"/>
  <c r="AB2166" i="13"/>
  <c r="AA2166" i="13"/>
  <c r="Z2166" i="13"/>
  <c r="R2166" i="13"/>
  <c r="AB1570" i="13"/>
  <c r="AA1570" i="13"/>
  <c r="Z1570" i="13"/>
  <c r="R1570" i="13"/>
  <c r="AB2569" i="13"/>
  <c r="AA2569" i="13"/>
  <c r="Z2569" i="13"/>
  <c r="R2569" i="13"/>
  <c r="AB1899" i="13"/>
  <c r="AA1899" i="13"/>
  <c r="Z1899" i="13"/>
  <c r="R1899" i="13"/>
  <c r="AB2568" i="13"/>
  <c r="AA2568" i="13"/>
  <c r="Z2568" i="13"/>
  <c r="R2568" i="13"/>
  <c r="AB1682" i="13"/>
  <c r="AA1682" i="13"/>
  <c r="Z1682" i="13"/>
  <c r="R1682" i="13"/>
  <c r="AB2077" i="13"/>
  <c r="AA2077" i="13"/>
  <c r="Z2077" i="13"/>
  <c r="R2077" i="13"/>
  <c r="AB1640" i="13"/>
  <c r="AA1640" i="13"/>
  <c r="Z1640" i="13"/>
  <c r="R1640" i="13"/>
  <c r="AB1762" i="13"/>
  <c r="AA1762" i="13"/>
  <c r="Z1762" i="13"/>
  <c r="R1762" i="13"/>
  <c r="AB2205" i="13"/>
  <c r="AA2205" i="13"/>
  <c r="Z2205" i="13"/>
  <c r="R2205" i="13"/>
  <c r="AB2148" i="13"/>
  <c r="AA2148" i="13"/>
  <c r="Z2148" i="13"/>
  <c r="R2148" i="13"/>
  <c r="AB1527" i="13"/>
  <c r="AA1527" i="13"/>
  <c r="Z1527" i="13"/>
  <c r="R1527" i="13"/>
  <c r="AB1668" i="13"/>
  <c r="AA1668" i="13"/>
  <c r="Z1668" i="13"/>
  <c r="R1668" i="13"/>
  <c r="AB1898" i="13"/>
  <c r="AA1898" i="13"/>
  <c r="Z1898" i="13"/>
  <c r="R1898" i="13"/>
  <c r="AB1603" i="13"/>
  <c r="AA1603" i="13"/>
  <c r="Z1603" i="13"/>
  <c r="R1603" i="13"/>
  <c r="AB1747" i="13"/>
  <c r="AA1747" i="13"/>
  <c r="Z1747" i="13"/>
  <c r="R1747" i="13"/>
  <c r="AB2279" i="13"/>
  <c r="AA2279" i="13"/>
  <c r="Z2279" i="13"/>
  <c r="R2279" i="13"/>
  <c r="AB1512" i="13"/>
  <c r="AA1512" i="13"/>
  <c r="Z1512" i="13"/>
  <c r="R1512" i="13"/>
  <c r="AB1985" i="13"/>
  <c r="AA1985" i="13"/>
  <c r="Z1985" i="13"/>
  <c r="R1985" i="13"/>
  <c r="AB1945" i="13"/>
  <c r="AA1945" i="13"/>
  <c r="Z1945" i="13"/>
  <c r="R1945" i="13"/>
  <c r="AB2137" i="13"/>
  <c r="AA2137" i="13"/>
  <c r="Z2137" i="13"/>
  <c r="R2137" i="13"/>
  <c r="AB2011" i="13"/>
  <c r="AA2011" i="13"/>
  <c r="Z2011" i="13"/>
  <c r="R2011" i="13"/>
  <c r="AB1862" i="13"/>
  <c r="AA1862" i="13"/>
  <c r="Z1862" i="13"/>
  <c r="R1862" i="13"/>
  <c r="AB2127" i="13"/>
  <c r="AA2127" i="13"/>
  <c r="Z2127" i="13"/>
  <c r="R2127" i="13"/>
  <c r="AB2203" i="13"/>
  <c r="AA2203" i="13"/>
  <c r="Z2203" i="13"/>
  <c r="R2203" i="13"/>
  <c r="AB2632" i="13"/>
  <c r="AA2632" i="13"/>
  <c r="Z2632" i="13"/>
  <c r="R2632" i="13"/>
  <c r="AB697" i="13"/>
  <c r="AA697" i="13"/>
  <c r="Z697" i="13"/>
  <c r="R697" i="13"/>
  <c r="AB694" i="13"/>
  <c r="AA694" i="13"/>
  <c r="Z694" i="13"/>
  <c r="R694" i="13"/>
  <c r="AB2278" i="13"/>
  <c r="AA2278" i="13"/>
  <c r="Z2278" i="13"/>
  <c r="R2278" i="13"/>
  <c r="AB2591" i="13"/>
  <c r="AA2591" i="13"/>
  <c r="Z2591" i="13"/>
  <c r="R2591" i="13"/>
  <c r="AB1271" i="13"/>
  <c r="AA1271" i="13"/>
  <c r="Z1271" i="13"/>
  <c r="R1271" i="13"/>
  <c r="AB2092" i="13"/>
  <c r="AA2092" i="13"/>
  <c r="Z2092" i="13"/>
  <c r="R2092" i="13"/>
  <c r="AB2276" i="13"/>
  <c r="AA2276" i="13"/>
  <c r="Z2276" i="13"/>
  <c r="R2276" i="13"/>
  <c r="AB1971" i="13"/>
  <c r="AA1971" i="13"/>
  <c r="Z1971" i="13"/>
  <c r="R1971" i="13"/>
  <c r="AB1681" i="13"/>
  <c r="AA1681" i="13"/>
  <c r="Z1681" i="13"/>
  <c r="R1681" i="13"/>
  <c r="AB272" i="13"/>
  <c r="AA272" i="13"/>
  <c r="Z272" i="13"/>
  <c r="R272" i="13"/>
  <c r="AB1212" i="13"/>
  <c r="AA1212" i="13"/>
  <c r="Z1212" i="13"/>
  <c r="R1212" i="13"/>
  <c r="AB2275" i="13"/>
  <c r="AA2275" i="13"/>
  <c r="Z2275" i="13"/>
  <c r="R2275" i="13"/>
  <c r="AB1735" i="13"/>
  <c r="AA1735" i="13"/>
  <c r="Z1735" i="13"/>
  <c r="R1735" i="13"/>
  <c r="AB2165" i="13"/>
  <c r="AA2165" i="13"/>
  <c r="Z2165" i="13"/>
  <c r="R2165" i="13"/>
  <c r="AB2022" i="13"/>
  <c r="AA2022" i="13"/>
  <c r="Z2022" i="13"/>
  <c r="R2022" i="13"/>
  <c r="AB2521" i="13"/>
  <c r="AA2521" i="13"/>
  <c r="Z2521" i="13"/>
  <c r="R2521" i="13"/>
  <c r="AB2520" i="13"/>
  <c r="AA2520" i="13"/>
  <c r="Z2520" i="13"/>
  <c r="R2520" i="13"/>
  <c r="AB2274" i="13"/>
  <c r="AA2274" i="13"/>
  <c r="Z2274" i="13"/>
  <c r="R2274" i="13"/>
  <c r="AB1362" i="13"/>
  <c r="AA1362" i="13"/>
  <c r="Z1362" i="13"/>
  <c r="R1362" i="13"/>
  <c r="AB569" i="13"/>
  <c r="AA569" i="13"/>
  <c r="Z569" i="13"/>
  <c r="R569" i="13"/>
  <c r="AB2358" i="13"/>
  <c r="AA2358" i="13"/>
  <c r="Z2358" i="13"/>
  <c r="R2358" i="13"/>
  <c r="AB2395" i="13"/>
  <c r="AA2395" i="13"/>
  <c r="Z2395" i="13"/>
  <c r="R2395" i="13"/>
  <c r="AB1800" i="13"/>
  <c r="AA1800" i="13"/>
  <c r="Z1800" i="13"/>
  <c r="R1800" i="13"/>
  <c r="AB2124" i="13"/>
  <c r="AA2124" i="13"/>
  <c r="Z2124" i="13"/>
  <c r="R2124" i="13"/>
  <c r="AB2613" i="13"/>
  <c r="AA2613" i="13"/>
  <c r="Z2613" i="13"/>
  <c r="R2613" i="13"/>
  <c r="AB2472" i="13"/>
  <c r="AA2472" i="13"/>
  <c r="Z2472" i="13"/>
  <c r="R2472" i="13"/>
  <c r="AB2316" i="13"/>
  <c r="AA2316" i="13"/>
  <c r="Z2316" i="13"/>
  <c r="R2316" i="13"/>
  <c r="AB1241" i="13"/>
  <c r="AA1241" i="13"/>
  <c r="Z1241" i="13"/>
  <c r="R1241" i="13"/>
  <c r="AB811" i="13"/>
  <c r="AA811" i="13"/>
  <c r="Z811" i="13"/>
  <c r="R811" i="13"/>
  <c r="AB810" i="13"/>
  <c r="AA810" i="13"/>
  <c r="Z810" i="13"/>
  <c r="R810" i="13"/>
  <c r="AB2387" i="13"/>
  <c r="AA2387" i="13"/>
  <c r="Z2387" i="13"/>
  <c r="R2387" i="13"/>
  <c r="AB2516" i="13"/>
  <c r="AA2516" i="13"/>
  <c r="Z2516" i="13"/>
  <c r="R2516" i="13"/>
  <c r="AB1734" i="13"/>
  <c r="AA1734" i="13"/>
  <c r="Z1734" i="13"/>
  <c r="R1734" i="13"/>
  <c r="AB1969" i="13"/>
  <c r="AA1969" i="13"/>
  <c r="Z1969" i="13"/>
  <c r="R1969" i="13"/>
  <c r="AB2398" i="13"/>
  <c r="AA2398" i="13"/>
  <c r="Z2398" i="13"/>
  <c r="R2398" i="13"/>
  <c r="AB1461" i="13"/>
  <c r="AA1461" i="13"/>
  <c r="Z1461" i="13"/>
  <c r="R1461" i="13"/>
  <c r="AB2071" i="13"/>
  <c r="AA2071" i="13"/>
  <c r="Z2071" i="13"/>
  <c r="R2071" i="13"/>
  <c r="AB2698" i="13"/>
  <c r="AA2698" i="13"/>
  <c r="Z2698" i="13"/>
  <c r="R2698" i="13"/>
  <c r="AB1173" i="13"/>
  <c r="AA1173" i="13"/>
  <c r="Z1173" i="13"/>
  <c r="R1173" i="13"/>
  <c r="AB2549" i="13"/>
  <c r="AA2549" i="13"/>
  <c r="Z2549" i="13"/>
  <c r="R2549" i="13"/>
  <c r="AB2690" i="13"/>
  <c r="AA2690" i="13"/>
  <c r="Z2690" i="13"/>
  <c r="R2690" i="13"/>
  <c r="AB2314" i="13"/>
  <c r="AA2314" i="13"/>
  <c r="Z2314" i="13"/>
  <c r="R2314" i="13"/>
  <c r="AB1944" i="13"/>
  <c r="AA1944" i="13"/>
  <c r="Z1944" i="13"/>
  <c r="R1944" i="13"/>
  <c r="AB2403" i="13"/>
  <c r="AA2403" i="13"/>
  <c r="Z2403" i="13"/>
  <c r="R2403" i="13"/>
  <c r="AB1526" i="13"/>
  <c r="AA1526" i="13"/>
  <c r="Z1526" i="13"/>
  <c r="R1526" i="13"/>
  <c r="AB1847" i="13"/>
  <c r="AA1847" i="13"/>
  <c r="Z1847" i="13"/>
  <c r="R1847" i="13"/>
  <c r="AB1582" i="13"/>
  <c r="AA1582" i="13"/>
  <c r="Z1582" i="13"/>
  <c r="R1582" i="13"/>
  <c r="AB1916" i="13"/>
  <c r="AA1916" i="13"/>
  <c r="Z1916" i="13"/>
  <c r="R1916" i="13"/>
  <c r="AB2423" i="13"/>
  <c r="AA2423" i="13"/>
  <c r="Z2423" i="13"/>
  <c r="R2423" i="13"/>
  <c r="AB2175" i="13"/>
  <c r="AA2175" i="13"/>
  <c r="Z2175" i="13"/>
  <c r="R2175" i="13"/>
  <c r="AB2515" i="13"/>
  <c r="AA2515" i="13"/>
  <c r="Z2515" i="13"/>
  <c r="R2515" i="13"/>
  <c r="AB1250" i="13"/>
  <c r="AA1250" i="13"/>
  <c r="Z1250" i="13"/>
  <c r="R1250" i="13"/>
  <c r="AB2624" i="13"/>
  <c r="AA2624" i="13"/>
  <c r="Z2624" i="13"/>
  <c r="R2624" i="13"/>
  <c r="AB1240" i="13"/>
  <c r="AA1240" i="13"/>
  <c r="Z1240" i="13"/>
  <c r="R1240" i="13"/>
  <c r="AB2612" i="13"/>
  <c r="AA2612" i="13"/>
  <c r="Z2612" i="13"/>
  <c r="R2612" i="13"/>
  <c r="AB2689" i="13"/>
  <c r="AA2689" i="13"/>
  <c r="Z2689" i="13"/>
  <c r="R2689" i="13"/>
  <c r="AB1569" i="13"/>
  <c r="AA1569" i="13"/>
  <c r="Z1569" i="13"/>
  <c r="R1569" i="13"/>
  <c r="AB2010" i="13"/>
  <c r="AA2010" i="13"/>
  <c r="Z2010" i="13"/>
  <c r="R2010" i="13"/>
  <c r="AB2056" i="13"/>
  <c r="AA2056" i="13"/>
  <c r="Z2056" i="13"/>
  <c r="R2056" i="13"/>
  <c r="AB2273" i="13"/>
  <c r="AA2273" i="13"/>
  <c r="Z2273" i="13"/>
  <c r="R2273" i="13"/>
  <c r="AB2471" i="13"/>
  <c r="AA2471" i="13"/>
  <c r="Z2471" i="13"/>
  <c r="R2471" i="13"/>
  <c r="AB2422" i="13"/>
  <c r="AA2422" i="13"/>
  <c r="Z2422" i="13"/>
  <c r="R2422" i="13"/>
  <c r="AB507" i="13"/>
  <c r="AA507" i="13"/>
  <c r="Z507" i="13"/>
  <c r="R507" i="13"/>
  <c r="AB506" i="13"/>
  <c r="AA506" i="13"/>
  <c r="Z506" i="13"/>
  <c r="R506" i="13"/>
  <c r="AB1943" i="13"/>
  <c r="AA1943" i="13"/>
  <c r="Z1943" i="13"/>
  <c r="R1943" i="13"/>
  <c r="AB1510" i="13"/>
  <c r="AA1510" i="13"/>
  <c r="Z1510" i="13"/>
  <c r="R1510" i="13"/>
  <c r="AB1238" i="13"/>
  <c r="AA1238" i="13"/>
  <c r="Z1238" i="13"/>
  <c r="R1238" i="13"/>
  <c r="AB1237" i="13"/>
  <c r="AA1237" i="13"/>
  <c r="Z1237" i="13"/>
  <c r="R1237" i="13"/>
  <c r="AB2567" i="13"/>
  <c r="AA2567" i="13"/>
  <c r="Z2567" i="13"/>
  <c r="R2567" i="13"/>
  <c r="AB1778" i="13"/>
  <c r="AA1778" i="13"/>
  <c r="Z1778" i="13"/>
  <c r="R1778" i="13"/>
  <c r="AB2697" i="13"/>
  <c r="AA2697" i="13"/>
  <c r="Z2697" i="13"/>
  <c r="R2697" i="13"/>
  <c r="AB1984" i="13"/>
  <c r="AA1984" i="13"/>
  <c r="Z1984" i="13"/>
  <c r="R1984" i="13"/>
  <c r="AB2357" i="13"/>
  <c r="AA2357" i="13"/>
  <c r="Z2357" i="13"/>
  <c r="R2357" i="13"/>
  <c r="AB2147" i="13"/>
  <c r="AA2147" i="13"/>
  <c r="Z2147" i="13"/>
  <c r="R2147" i="13"/>
  <c r="AB2371" i="13"/>
  <c r="AA2371" i="13"/>
  <c r="Z2371" i="13"/>
  <c r="R2371" i="13"/>
  <c r="AB1602" i="13"/>
  <c r="AA1602" i="13"/>
  <c r="Z1602" i="13"/>
  <c r="R1602" i="13"/>
  <c r="AB2386" i="13"/>
  <c r="AA2386" i="13"/>
  <c r="Z2386" i="13"/>
  <c r="R2386" i="13"/>
  <c r="AB1716" i="13"/>
  <c r="AA1716" i="13"/>
  <c r="Z1716" i="13"/>
  <c r="R1716" i="13"/>
  <c r="AB1380" i="13"/>
  <c r="AA1380" i="13"/>
  <c r="Z1380" i="13"/>
  <c r="R1380" i="13"/>
  <c r="AB2680" i="13"/>
  <c r="AA2680" i="13"/>
  <c r="Z2680" i="13"/>
  <c r="R2680" i="13"/>
  <c r="AB1819" i="13"/>
  <c r="AA1819" i="13"/>
  <c r="Z1819" i="13"/>
  <c r="R1819" i="13"/>
  <c r="AB1915" i="13"/>
  <c r="AA1915" i="13"/>
  <c r="Z1915" i="13"/>
  <c r="R1915" i="13"/>
  <c r="AB37" i="13"/>
  <c r="AA37" i="13"/>
  <c r="Z37" i="13"/>
  <c r="R37" i="13"/>
  <c r="AB2272" i="13"/>
  <c r="AA2272" i="13"/>
  <c r="Z2272" i="13"/>
  <c r="R2272" i="13"/>
  <c r="AB1710" i="13"/>
  <c r="AA1710" i="13"/>
  <c r="Z1710" i="13"/>
  <c r="R1710" i="13"/>
  <c r="AB2312" i="13"/>
  <c r="AA2312" i="13"/>
  <c r="Z2312" i="13"/>
  <c r="R2312" i="13"/>
  <c r="AB1361" i="13"/>
  <c r="AA1361" i="13"/>
  <c r="Z1361" i="13"/>
  <c r="R1361" i="13"/>
  <c r="AB1424" i="13"/>
  <c r="AA1424" i="13"/>
  <c r="Z1424" i="13"/>
  <c r="R1424" i="13"/>
  <c r="AB1709" i="13"/>
  <c r="AA1709" i="13"/>
  <c r="Z1709" i="13"/>
  <c r="R1709" i="13"/>
  <c r="AB1746" i="13"/>
  <c r="AA1746" i="13"/>
  <c r="Z1746" i="13"/>
  <c r="R1746" i="13"/>
  <c r="AB2711" i="13"/>
  <c r="AA2711" i="13"/>
  <c r="Z2711" i="13"/>
  <c r="R2711" i="13"/>
  <c r="AB2069" i="13"/>
  <c r="AA2069" i="13"/>
  <c r="Z2069" i="13"/>
  <c r="R2069" i="13"/>
  <c r="AB1269" i="13"/>
  <c r="AA1269" i="13"/>
  <c r="Z1269" i="13"/>
  <c r="R1269" i="13"/>
  <c r="AB2068" i="13"/>
  <c r="AA2068" i="13"/>
  <c r="Z2068" i="13"/>
  <c r="R2068" i="13"/>
  <c r="AB1210" i="13"/>
  <c r="AA1210" i="13"/>
  <c r="Z1210" i="13"/>
  <c r="R1210" i="13"/>
  <c r="AB1601" i="13"/>
  <c r="AA1601" i="13"/>
  <c r="Z1601" i="13"/>
  <c r="R1601" i="13"/>
  <c r="AB2356" i="13"/>
  <c r="AA2356" i="13"/>
  <c r="Z2356" i="13"/>
  <c r="R2356" i="13"/>
  <c r="AB2623" i="13"/>
  <c r="AA2623" i="13"/>
  <c r="Z2623" i="13"/>
  <c r="R2623" i="13"/>
  <c r="AB1897" i="13"/>
  <c r="AA1897" i="13"/>
  <c r="Z1897" i="13"/>
  <c r="R1897" i="13"/>
  <c r="AB2183" i="13"/>
  <c r="AA2183" i="13"/>
  <c r="Z2183" i="13"/>
  <c r="R2183" i="13"/>
  <c r="AB1121" i="13"/>
  <c r="AA1121" i="13"/>
  <c r="Z1121" i="13"/>
  <c r="R1121" i="13"/>
  <c r="AB1122" i="13"/>
  <c r="AA1122" i="13"/>
  <c r="Z1122" i="13"/>
  <c r="R1122" i="13"/>
  <c r="AB2355" i="13"/>
  <c r="AA2355" i="13"/>
  <c r="Z2355" i="13"/>
  <c r="R2355" i="13"/>
  <c r="AB769" i="13"/>
  <c r="AA769" i="13"/>
  <c r="Z769" i="13"/>
  <c r="R769" i="13"/>
  <c r="AB765" i="13"/>
  <c r="AA765" i="13"/>
  <c r="Z765" i="13"/>
  <c r="R765" i="13"/>
  <c r="AB1999" i="13"/>
  <c r="AA1999" i="13"/>
  <c r="Z1999" i="13"/>
  <c r="R1999" i="13"/>
  <c r="AB2251" i="13"/>
  <c r="AA2251" i="13"/>
  <c r="Z2251" i="13"/>
  <c r="R2251" i="13"/>
  <c r="AB1396" i="13"/>
  <c r="AA1396" i="13"/>
  <c r="Z1396" i="13"/>
  <c r="R1396" i="13"/>
  <c r="AB1441" i="13"/>
  <c r="AA1441" i="13"/>
  <c r="Z1441" i="13"/>
  <c r="R1441" i="13"/>
  <c r="AB1423" i="13"/>
  <c r="AA1423" i="13"/>
  <c r="Z1423" i="13"/>
  <c r="R1423" i="13"/>
  <c r="AB2271" i="13"/>
  <c r="AA2271" i="13"/>
  <c r="Z2271" i="13"/>
  <c r="R2271" i="13"/>
  <c r="AB2270" i="13"/>
  <c r="AA2270" i="13"/>
  <c r="Z2270" i="13"/>
  <c r="R2270" i="13"/>
  <c r="AB2514" i="13"/>
  <c r="AA2514" i="13"/>
  <c r="Z2514" i="13"/>
  <c r="R2514" i="13"/>
  <c r="AB2231" i="13"/>
  <c r="AA2231" i="13"/>
  <c r="Z2231" i="13"/>
  <c r="R2231" i="13"/>
  <c r="AB2079" i="13"/>
  <c r="AA2079" i="13"/>
  <c r="Z2079" i="13"/>
  <c r="R2079" i="13"/>
  <c r="AB2470" i="13"/>
  <c r="AA2470" i="13"/>
  <c r="Z2470" i="13"/>
  <c r="R2470" i="13"/>
  <c r="AB2269" i="13"/>
  <c r="AA2269" i="13"/>
  <c r="Z2269" i="13"/>
  <c r="R2269" i="13"/>
  <c r="AB1509" i="13"/>
  <c r="AA1509" i="13"/>
  <c r="Z1509" i="13"/>
  <c r="R1509" i="13"/>
  <c r="AB2091" i="13"/>
  <c r="AA2091" i="13"/>
  <c r="Z2091" i="13"/>
  <c r="R2091" i="13"/>
  <c r="AB2042" i="13"/>
  <c r="AA2042" i="13"/>
  <c r="Z2042" i="13"/>
  <c r="R2042" i="13"/>
  <c r="AB2721" i="13"/>
  <c r="AA2721" i="13"/>
  <c r="Z2721" i="13"/>
  <c r="R2721" i="13"/>
  <c r="AB1581" i="13"/>
  <c r="AA1581" i="13"/>
  <c r="Z1581" i="13"/>
  <c r="R1581" i="13"/>
  <c r="AB2658" i="13"/>
  <c r="AA2658" i="13"/>
  <c r="Z2658" i="13"/>
  <c r="R2658" i="13"/>
  <c r="AB2668" i="13"/>
  <c r="AA2668" i="13"/>
  <c r="Z2668" i="13"/>
  <c r="R2668" i="13"/>
  <c r="AB2548" i="13"/>
  <c r="AA2548" i="13"/>
  <c r="Z2548" i="13"/>
  <c r="R2548" i="13"/>
  <c r="AB2667" i="13"/>
  <c r="AA2667" i="13"/>
  <c r="Z2667" i="13"/>
  <c r="R2667" i="13"/>
  <c r="AB1209" i="13"/>
  <c r="AA1209" i="13"/>
  <c r="Z1209" i="13"/>
  <c r="R1209" i="13"/>
  <c r="AB1538" i="13"/>
  <c r="AA1538" i="13"/>
  <c r="Z1538" i="13"/>
  <c r="R1538" i="13"/>
  <c r="AB2354" i="13"/>
  <c r="AA2354" i="13"/>
  <c r="Z2354" i="13"/>
  <c r="R2354" i="13"/>
  <c r="AB2055" i="13"/>
  <c r="AA2055" i="13"/>
  <c r="Z2055" i="13"/>
  <c r="R2055" i="13"/>
  <c r="AB1568" i="13"/>
  <c r="AA1568" i="13"/>
  <c r="Z1568" i="13"/>
  <c r="R1568" i="13"/>
  <c r="AB1628" i="13"/>
  <c r="AA1628" i="13"/>
  <c r="Z1628" i="13"/>
  <c r="R1628" i="13"/>
  <c r="AB1719" i="13"/>
  <c r="AA1719" i="13"/>
  <c r="Z1719" i="13"/>
  <c r="R1719" i="13"/>
  <c r="AB2145" i="13"/>
  <c r="AA2145" i="13"/>
  <c r="Z2145" i="13"/>
  <c r="R2145" i="13"/>
  <c r="AB2671" i="13"/>
  <c r="AA2671" i="13"/>
  <c r="Z2671" i="13"/>
  <c r="R2671" i="13"/>
  <c r="AB2353" i="13"/>
  <c r="AA2353" i="13"/>
  <c r="Z2353" i="13"/>
  <c r="R2353" i="13"/>
  <c r="AB1619" i="13"/>
  <c r="AA1619" i="13"/>
  <c r="Z1619" i="13"/>
  <c r="R1619" i="13"/>
  <c r="AB2513" i="13"/>
  <c r="AA2513" i="13"/>
  <c r="Z2513" i="13"/>
  <c r="R2513" i="13"/>
  <c r="AB1421" i="13"/>
  <c r="AA1421" i="13"/>
  <c r="Z1421" i="13"/>
  <c r="R1421" i="13"/>
  <c r="AB1236" i="13"/>
  <c r="AA1236" i="13"/>
  <c r="Z1236" i="13"/>
  <c r="R1236" i="13"/>
  <c r="AB1395" i="13"/>
  <c r="AA1395" i="13"/>
  <c r="Z1395" i="13"/>
  <c r="R1395" i="13"/>
  <c r="AB1913" i="13"/>
  <c r="AA1913" i="13"/>
  <c r="Z1913" i="13"/>
  <c r="R1913" i="13"/>
  <c r="AB2067" i="13"/>
  <c r="AA2067" i="13"/>
  <c r="Z2067" i="13"/>
  <c r="R2067" i="13"/>
  <c r="AB1268" i="13"/>
  <c r="AA1268" i="13"/>
  <c r="Z1268" i="13"/>
  <c r="R1268" i="13"/>
  <c r="AB1968" i="13"/>
  <c r="AA1968" i="13"/>
  <c r="Z1968" i="13"/>
  <c r="R1968" i="13"/>
  <c r="AB1799" i="13"/>
  <c r="AA1799" i="13"/>
  <c r="Z1799" i="13"/>
  <c r="R1799" i="13"/>
  <c r="AB1623" i="13"/>
  <c r="AA1623" i="13"/>
  <c r="Z1623" i="13"/>
  <c r="R1623" i="13"/>
  <c r="AB1733" i="13"/>
  <c r="AA1733" i="13"/>
  <c r="Z1733" i="13"/>
  <c r="R1733" i="13"/>
  <c r="AB205" i="13"/>
  <c r="AA205" i="13"/>
  <c r="Z205" i="13"/>
  <c r="R205" i="13"/>
  <c r="AB2657" i="13"/>
  <c r="AA2657" i="13"/>
  <c r="Z2657" i="13"/>
  <c r="R2657" i="13"/>
  <c r="AB1579" i="13"/>
  <c r="AA1579" i="13"/>
  <c r="Z1579" i="13"/>
  <c r="R1579" i="13"/>
  <c r="AB1525" i="13"/>
  <c r="AA1525" i="13"/>
  <c r="Z1525" i="13"/>
  <c r="R1525" i="13"/>
  <c r="AB1618" i="13"/>
  <c r="AA1618" i="13"/>
  <c r="Z1618" i="13"/>
  <c r="R1618" i="13"/>
  <c r="AB1911" i="13"/>
  <c r="AA1911" i="13"/>
  <c r="Z1911" i="13"/>
  <c r="R1911" i="13"/>
  <c r="AB1617" i="13"/>
  <c r="AA1617" i="13"/>
  <c r="Z1617" i="13"/>
  <c r="R1617" i="13"/>
  <c r="AB692" i="13"/>
  <c r="AA692" i="13"/>
  <c r="Z692" i="13"/>
  <c r="R692" i="13"/>
  <c r="AB691" i="13"/>
  <c r="AA691" i="13"/>
  <c r="Z691" i="13"/>
  <c r="R691" i="13"/>
  <c r="AB2435" i="13"/>
  <c r="AA2435" i="13"/>
  <c r="Z2435" i="13"/>
  <c r="R2435" i="13"/>
  <c r="AB883" i="13"/>
  <c r="AA883" i="13"/>
  <c r="Z883" i="13"/>
  <c r="R883" i="13"/>
  <c r="AB1208" i="13"/>
  <c r="AA1208" i="13"/>
  <c r="Z1208" i="13"/>
  <c r="R1208" i="13"/>
  <c r="AB2028" i="13"/>
  <c r="AA2028" i="13"/>
  <c r="Z2028" i="13"/>
  <c r="R2028" i="13"/>
  <c r="AB1846" i="13"/>
  <c r="AA1846" i="13"/>
  <c r="Z1846" i="13"/>
  <c r="R1846" i="13"/>
  <c r="AB1171" i="13"/>
  <c r="AA1171" i="13"/>
  <c r="Z1171" i="13"/>
  <c r="R1171" i="13"/>
  <c r="AB1567" i="13"/>
  <c r="AA1567" i="13"/>
  <c r="Z1567" i="13"/>
  <c r="R1567" i="13"/>
  <c r="AB1745" i="13"/>
  <c r="AA1745" i="13"/>
  <c r="Z1745" i="13"/>
  <c r="R1745" i="13"/>
  <c r="AB568" i="13"/>
  <c r="AA568" i="13"/>
  <c r="Z568" i="13"/>
  <c r="R568" i="13"/>
  <c r="AB2369" i="13"/>
  <c r="AA2369" i="13"/>
  <c r="Z2369" i="13"/>
  <c r="R2369" i="13"/>
  <c r="AB2566" i="13"/>
  <c r="AA2566" i="13"/>
  <c r="Z2566" i="13"/>
  <c r="R2566" i="13"/>
  <c r="AB2041" i="13"/>
  <c r="AA2041" i="13"/>
  <c r="Z2041" i="13"/>
  <c r="R2041" i="13"/>
  <c r="AB2469" i="13"/>
  <c r="AA2469" i="13"/>
  <c r="Z2469" i="13"/>
  <c r="R2469" i="13"/>
  <c r="AB1337" i="13"/>
  <c r="AA1337" i="13"/>
  <c r="Z1337" i="13"/>
  <c r="R1337" i="13"/>
  <c r="AB1817" i="13"/>
  <c r="AA1817" i="13"/>
  <c r="Z1817" i="13"/>
  <c r="R1817" i="13"/>
  <c r="AB1460" i="13"/>
  <c r="AA1460" i="13"/>
  <c r="Z1460" i="13"/>
  <c r="R1460" i="13"/>
  <c r="AB1369" i="13"/>
  <c r="AA1369" i="13"/>
  <c r="Z1369" i="13"/>
  <c r="R1369" i="13"/>
  <c r="AB1708" i="13"/>
  <c r="AA1708" i="13"/>
  <c r="Z1708" i="13"/>
  <c r="R1708" i="13"/>
  <c r="AB1627" i="13"/>
  <c r="AA1627" i="13"/>
  <c r="Z1627" i="13"/>
  <c r="R1627" i="13"/>
  <c r="AB2518" i="13"/>
  <c r="AA2518" i="13"/>
  <c r="Z2518" i="13"/>
  <c r="R2518" i="13"/>
  <c r="AB2512" i="13"/>
  <c r="AA2512" i="13"/>
  <c r="Z2512" i="13"/>
  <c r="R2512" i="13"/>
  <c r="AB2656" i="13"/>
  <c r="AA2656" i="13"/>
  <c r="Z2656" i="13"/>
  <c r="R2656" i="13"/>
  <c r="AB2248" i="13"/>
  <c r="AA2248" i="13"/>
  <c r="Z2248" i="13"/>
  <c r="R2248" i="13"/>
  <c r="AB491" i="13"/>
  <c r="AA491" i="13"/>
  <c r="Z491" i="13"/>
  <c r="R491" i="13"/>
  <c r="AB1440" i="13"/>
  <c r="AA1440" i="13"/>
  <c r="Z1440" i="13"/>
  <c r="R1440" i="13"/>
  <c r="AB2511" i="13"/>
  <c r="AA2511" i="13"/>
  <c r="Z2511" i="13"/>
  <c r="R2511" i="13"/>
  <c r="AB2385" i="13"/>
  <c r="AA2385" i="13"/>
  <c r="Z2385" i="13"/>
  <c r="R2385" i="13"/>
  <c r="AB204" i="13"/>
  <c r="AA204" i="13"/>
  <c r="Z204" i="13"/>
  <c r="R204" i="13"/>
  <c r="AB1843" i="13"/>
  <c r="AA1843" i="13"/>
  <c r="Z1843" i="13"/>
  <c r="R1843" i="13"/>
  <c r="AB2218" i="13"/>
  <c r="AA2218" i="13"/>
  <c r="Z2218" i="13"/>
  <c r="R2218" i="13"/>
  <c r="AB1289" i="13"/>
  <c r="AA1289" i="13"/>
  <c r="Z1289" i="13"/>
  <c r="R1289" i="13"/>
  <c r="AB2027" i="13"/>
  <c r="AA2027" i="13"/>
  <c r="Z2027" i="13"/>
  <c r="R2027" i="13"/>
  <c r="AB1394" i="13"/>
  <c r="AA1394" i="13"/>
  <c r="Z1394" i="13"/>
  <c r="R1394" i="13"/>
  <c r="AB1707" i="13"/>
  <c r="AA1707" i="13"/>
  <c r="Z1707" i="13"/>
  <c r="R1707" i="13"/>
  <c r="AB1842" i="13"/>
  <c r="AA1842" i="13"/>
  <c r="Z1842" i="13"/>
  <c r="R1842" i="13"/>
  <c r="AB1550" i="13"/>
  <c r="AA1550" i="13"/>
  <c r="Z1550" i="13"/>
  <c r="R1550" i="13"/>
  <c r="AB2040" i="13"/>
  <c r="AA2040" i="13"/>
  <c r="Z2040" i="13"/>
  <c r="R2040" i="13"/>
  <c r="AB2236" i="13"/>
  <c r="AA2236" i="13"/>
  <c r="Z2236" i="13"/>
  <c r="R2236" i="13"/>
  <c r="AB1537" i="13"/>
  <c r="AA1537" i="13"/>
  <c r="Z1537" i="13"/>
  <c r="R1537" i="13"/>
  <c r="AB2089" i="13"/>
  <c r="AA2089" i="13"/>
  <c r="Z2089" i="13"/>
  <c r="R2089" i="13"/>
  <c r="AB1639" i="13"/>
  <c r="AA1639" i="13"/>
  <c r="Z1639" i="13"/>
  <c r="R1639" i="13"/>
  <c r="AB1718" i="13"/>
  <c r="AA1718" i="13"/>
  <c r="Z1718" i="13"/>
  <c r="R1718" i="13"/>
  <c r="AB1566" i="13"/>
  <c r="AA1566" i="13"/>
  <c r="Z1566" i="13"/>
  <c r="R1566" i="13"/>
  <c r="AB1565" i="13"/>
  <c r="AA1565" i="13"/>
  <c r="Z1565" i="13"/>
  <c r="R1565" i="13"/>
  <c r="AB2704" i="13"/>
  <c r="AA2704" i="13"/>
  <c r="Z2704" i="13"/>
  <c r="R2704" i="13"/>
  <c r="AB1942" i="13"/>
  <c r="AA1942" i="13"/>
  <c r="Z1942" i="13"/>
  <c r="R1942" i="13"/>
  <c r="AB2066" i="13"/>
  <c r="AA2066" i="13"/>
  <c r="Z2066" i="13"/>
  <c r="R2066" i="13"/>
  <c r="AB1487" i="13"/>
  <c r="AA1487" i="13"/>
  <c r="Z1487" i="13"/>
  <c r="R1487" i="13"/>
  <c r="AB2350" i="13"/>
  <c r="AA2350" i="13"/>
  <c r="Z2350" i="13"/>
  <c r="R2350" i="13"/>
  <c r="AB2009" i="13"/>
  <c r="AA2009" i="13"/>
  <c r="Z2009" i="13"/>
  <c r="R2009" i="13"/>
  <c r="AB15" i="13"/>
  <c r="AA15" i="13"/>
  <c r="Z15" i="13"/>
  <c r="R15" i="13"/>
  <c r="AB2088" i="13"/>
  <c r="AA2088" i="13"/>
  <c r="Z2088" i="13"/>
  <c r="R2088" i="13"/>
  <c r="AB2468" i="13"/>
  <c r="AA2468" i="13"/>
  <c r="Z2468" i="13"/>
  <c r="R2468" i="13"/>
  <c r="AB2687" i="13"/>
  <c r="AA2687" i="13"/>
  <c r="Z2687" i="13"/>
  <c r="R2687" i="13"/>
  <c r="AB413" i="13"/>
  <c r="AA413" i="13"/>
  <c r="Z413" i="13"/>
  <c r="R413" i="13"/>
  <c r="AB2421" i="13"/>
  <c r="AA2421" i="13"/>
  <c r="Z2421" i="13"/>
  <c r="R2421" i="13"/>
  <c r="AB2268" i="13"/>
  <c r="AA2268" i="13"/>
  <c r="Z2268" i="13"/>
  <c r="R2268" i="13"/>
  <c r="AB2384" i="13"/>
  <c r="AA2384" i="13"/>
  <c r="Z2384" i="13"/>
  <c r="R2384" i="13"/>
  <c r="AB1508" i="13"/>
  <c r="AA1508" i="13"/>
  <c r="Z1508" i="13"/>
  <c r="R1508" i="13"/>
  <c r="AB1524" i="13"/>
  <c r="AA1524" i="13"/>
  <c r="Z1524" i="13"/>
  <c r="R1524" i="13"/>
  <c r="AB2107" i="13"/>
  <c r="AA2107" i="13"/>
  <c r="Z2107" i="13"/>
  <c r="R2107" i="13"/>
  <c r="AB1549" i="13"/>
  <c r="AA1549" i="13"/>
  <c r="Z1549" i="13"/>
  <c r="R1549" i="13"/>
  <c r="AB2732" i="13"/>
  <c r="AA2732" i="13"/>
  <c r="Z2732" i="13"/>
  <c r="R2732" i="13"/>
  <c r="AB1308" i="13"/>
  <c r="AA1308" i="13"/>
  <c r="Z1308" i="13"/>
  <c r="R1308" i="13"/>
  <c r="AB2222" i="13"/>
  <c r="AA2222" i="13"/>
  <c r="Z2222" i="13"/>
  <c r="R2222" i="13"/>
  <c r="AB2104" i="13"/>
  <c r="AA2104" i="13"/>
  <c r="Z2104" i="13"/>
  <c r="R2104" i="13"/>
  <c r="AB1307" i="13"/>
  <c r="AA1307" i="13"/>
  <c r="Z1307" i="13"/>
  <c r="R1307" i="13"/>
  <c r="AB2311" i="13"/>
  <c r="AA2311" i="13"/>
  <c r="Z2311" i="13"/>
  <c r="R2311" i="13"/>
  <c r="AB2173" i="13"/>
  <c r="AA2173" i="13"/>
  <c r="Z2173" i="13"/>
  <c r="R2173" i="13"/>
  <c r="AB2703" i="13"/>
  <c r="AA2703" i="13"/>
  <c r="Z2703" i="13"/>
  <c r="R2703" i="13"/>
  <c r="AB2087" i="13"/>
  <c r="AA2087" i="13"/>
  <c r="Z2087" i="13"/>
  <c r="R2087" i="13"/>
  <c r="AB1267" i="13"/>
  <c r="AA1267" i="13"/>
  <c r="Z1267" i="13"/>
  <c r="R1267" i="13"/>
  <c r="AB2510" i="13"/>
  <c r="AA2510" i="13"/>
  <c r="Z2510" i="13"/>
  <c r="R2510" i="13"/>
  <c r="AB2367" i="13"/>
  <c r="AA2367" i="13"/>
  <c r="Z2367" i="13"/>
  <c r="R2367" i="13"/>
  <c r="AB2310" i="13"/>
  <c r="AA2310" i="13"/>
  <c r="Z2310" i="13"/>
  <c r="R2310" i="13"/>
  <c r="AB1638" i="13"/>
  <c r="AA1638" i="13"/>
  <c r="Z1638" i="13"/>
  <c r="R1638" i="13"/>
  <c r="AB1486" i="13"/>
  <c r="AA1486" i="13"/>
  <c r="Z1486" i="13"/>
  <c r="R1486" i="13"/>
  <c r="AB2164" i="13"/>
  <c r="AA2164" i="13"/>
  <c r="Z2164" i="13"/>
  <c r="R2164" i="13"/>
  <c r="AB2467" i="13"/>
  <c r="AA2467" i="13"/>
  <c r="Z2467" i="13"/>
  <c r="R2467" i="13"/>
  <c r="AB2052" i="13"/>
  <c r="AA2052" i="13"/>
  <c r="Z2052" i="13"/>
  <c r="R2052" i="13"/>
  <c r="AB1861" i="13"/>
  <c r="AA1861" i="13"/>
  <c r="Z1861" i="13"/>
  <c r="R1861" i="13"/>
  <c r="AB1207" i="13"/>
  <c r="AA1207" i="13"/>
  <c r="Z1207" i="13"/>
  <c r="R1207" i="13"/>
  <c r="AB2217" i="13"/>
  <c r="AA2217" i="13"/>
  <c r="Z2217" i="13"/>
  <c r="R2217" i="13"/>
  <c r="AB1816" i="13"/>
  <c r="AA1816" i="13"/>
  <c r="Z1816" i="13"/>
  <c r="R1816" i="13"/>
  <c r="AB2655" i="13"/>
  <c r="AA2655" i="13"/>
  <c r="Z2655" i="13"/>
  <c r="R2655" i="13"/>
  <c r="AB2714" i="13"/>
  <c r="AA2714" i="13"/>
  <c r="Z2714" i="13"/>
  <c r="R2714" i="13"/>
  <c r="AB1732" i="13"/>
  <c r="AA1732" i="13"/>
  <c r="Z1732" i="13"/>
  <c r="R1732" i="13"/>
  <c r="AB2008" i="13"/>
  <c r="AA2008" i="13"/>
  <c r="Z2008" i="13"/>
  <c r="R2008" i="13"/>
  <c r="AB921" i="13"/>
  <c r="AA921" i="13"/>
  <c r="Z921" i="13"/>
  <c r="R921" i="13"/>
  <c r="AB913" i="13"/>
  <c r="AA913" i="13"/>
  <c r="Z913" i="13"/>
  <c r="R913" i="13"/>
  <c r="AB914" i="13"/>
  <c r="AA914" i="13"/>
  <c r="Z914" i="13"/>
  <c r="R914" i="13"/>
  <c r="AB2509" i="13"/>
  <c r="AA2509" i="13"/>
  <c r="Z2509" i="13"/>
  <c r="R2509" i="13"/>
  <c r="AB717" i="13"/>
  <c r="AA717" i="13"/>
  <c r="Z717" i="13"/>
  <c r="R717" i="13"/>
  <c r="AB1507" i="13"/>
  <c r="AA1507" i="13"/>
  <c r="Z1507" i="13"/>
  <c r="R1507" i="13"/>
  <c r="AB2366" i="13"/>
  <c r="AA2366" i="13"/>
  <c r="Z2366" i="13"/>
  <c r="R2366" i="13"/>
  <c r="AB2039" i="13"/>
  <c r="AA2039" i="13"/>
  <c r="Z2039" i="13"/>
  <c r="R2039" i="13"/>
  <c r="AB1706" i="13"/>
  <c r="AA1706" i="13"/>
  <c r="Z1706" i="13"/>
  <c r="R1706" i="13"/>
  <c r="AB2007" i="13"/>
  <c r="AA2007" i="13"/>
  <c r="Z2007" i="13"/>
  <c r="R2007" i="13"/>
  <c r="AB925" i="13"/>
  <c r="AA925" i="13"/>
  <c r="Z925" i="13"/>
  <c r="R925" i="13"/>
  <c r="AB926" i="13"/>
  <c r="AA926" i="13"/>
  <c r="Z926" i="13"/>
  <c r="R926" i="13"/>
  <c r="AB2666" i="13"/>
  <c r="AA2666" i="13"/>
  <c r="Z2666" i="13"/>
  <c r="R2666" i="13"/>
  <c r="AB788" i="13"/>
  <c r="AA788" i="13"/>
  <c r="Z788" i="13"/>
  <c r="R788" i="13"/>
  <c r="AB1705" i="13"/>
  <c r="AA1705" i="13"/>
  <c r="Z1705" i="13"/>
  <c r="R1705" i="13"/>
  <c r="AB2267" i="13"/>
  <c r="AA2267" i="13"/>
  <c r="Z2267" i="13"/>
  <c r="R2267" i="13"/>
  <c r="AB1731" i="13"/>
  <c r="AA1731" i="13"/>
  <c r="Z1731" i="13"/>
  <c r="R1731" i="13"/>
  <c r="AB2123" i="13"/>
  <c r="AA2123" i="13"/>
  <c r="Z2123" i="13"/>
  <c r="R2123" i="13"/>
  <c r="AB1982" i="13"/>
  <c r="AA1982" i="13"/>
  <c r="Z1982" i="13"/>
  <c r="R1982" i="13"/>
  <c r="AB1420" i="13"/>
  <c r="AA1420" i="13"/>
  <c r="Z1420" i="13"/>
  <c r="R1420" i="13"/>
  <c r="AB1777" i="13"/>
  <c r="AA1777" i="13"/>
  <c r="Z1777" i="13"/>
  <c r="R1777" i="13"/>
  <c r="AB1730" i="13"/>
  <c r="AA1730" i="13"/>
  <c r="Z1730" i="13"/>
  <c r="R1730" i="13"/>
  <c r="AB2172" i="13"/>
  <c r="AA2172" i="13"/>
  <c r="Z2172" i="13"/>
  <c r="R2172" i="13"/>
  <c r="AB2420" i="13"/>
  <c r="AA2420" i="13"/>
  <c r="Z2420" i="13"/>
  <c r="R2420" i="13"/>
  <c r="AB1852" i="13"/>
  <c r="AA1852" i="13"/>
  <c r="Z1852" i="13"/>
  <c r="R1852" i="13"/>
  <c r="AB273" i="13"/>
  <c r="AA273" i="13"/>
  <c r="Z273" i="13"/>
  <c r="R273" i="13"/>
  <c r="AB1815" i="13"/>
  <c r="AA1815" i="13"/>
  <c r="Z1815" i="13"/>
  <c r="R1815" i="13"/>
  <c r="AB1600" i="13"/>
  <c r="AA1600" i="13"/>
  <c r="Z1600" i="13"/>
  <c r="R1600" i="13"/>
  <c r="AB1598" i="13"/>
  <c r="AA1598" i="13"/>
  <c r="Z1598" i="13"/>
  <c r="R1598" i="13"/>
  <c r="AB2442" i="13"/>
  <c r="AA2442" i="13"/>
  <c r="Z2442" i="13"/>
  <c r="R2442" i="13"/>
  <c r="AB1288" i="13"/>
  <c r="AA1288" i="13"/>
  <c r="Z1288" i="13"/>
  <c r="R1288" i="13"/>
  <c r="AB2488" i="13"/>
  <c r="AA2488" i="13"/>
  <c r="Z2488" i="13"/>
  <c r="R2488" i="13"/>
  <c r="AB882" i="13"/>
  <c r="AA882" i="13"/>
  <c r="Z882" i="13"/>
  <c r="R882" i="13"/>
  <c r="AB2235" i="13"/>
  <c r="AA2235" i="13"/>
  <c r="Z2235" i="13"/>
  <c r="R2235" i="13"/>
  <c r="AB2466" i="13"/>
  <c r="AA2466" i="13"/>
  <c r="Z2466" i="13"/>
  <c r="R2466" i="13"/>
  <c r="AB1776" i="13"/>
  <c r="AA1776" i="13"/>
  <c r="Z1776" i="13"/>
  <c r="R1776" i="13"/>
  <c r="AB1998" i="13"/>
  <c r="AA1998" i="13"/>
  <c r="Z1998" i="13"/>
  <c r="R1998" i="13"/>
  <c r="AB2038" i="13"/>
  <c r="AA2038" i="13"/>
  <c r="Z2038" i="13"/>
  <c r="R2038" i="13"/>
  <c r="AB1506" i="13"/>
  <c r="AA1506" i="13"/>
  <c r="Z1506" i="13"/>
  <c r="R1506" i="13"/>
  <c r="AB1666" i="13"/>
  <c r="AA1666" i="13"/>
  <c r="Z1666" i="13"/>
  <c r="R1666" i="13"/>
  <c r="AB1206" i="13"/>
  <c r="AA1206" i="13"/>
  <c r="Z1206" i="13"/>
  <c r="R1206" i="13"/>
  <c r="AB2006" i="13"/>
  <c r="AA2006" i="13"/>
  <c r="Z2006" i="13"/>
  <c r="R2006" i="13"/>
  <c r="AB2453" i="13"/>
  <c r="AA2453" i="13"/>
  <c r="Z2453" i="13"/>
  <c r="R2453" i="13"/>
  <c r="AB2202" i="13"/>
  <c r="AA2202" i="13"/>
  <c r="Z2202" i="13"/>
  <c r="R2202" i="13"/>
  <c r="AB1616" i="13"/>
  <c r="AA1616" i="13"/>
  <c r="Z1616" i="13"/>
  <c r="R1616" i="13"/>
  <c r="AB2622" i="13"/>
  <c r="AA2622" i="13"/>
  <c r="Z2622" i="13"/>
  <c r="R2622" i="13"/>
  <c r="AB1041" i="13"/>
  <c r="AA1041" i="13"/>
  <c r="Z1041" i="13"/>
  <c r="R1041" i="13"/>
  <c r="AB1040" i="13"/>
  <c r="AA1040" i="13"/>
  <c r="Z1040" i="13"/>
  <c r="R1040" i="13"/>
  <c r="AB1205" i="13"/>
  <c r="AA1205" i="13"/>
  <c r="Z1205" i="13"/>
  <c r="R1205" i="13"/>
  <c r="AB2465" i="13"/>
  <c r="AA2465" i="13"/>
  <c r="Z2465" i="13"/>
  <c r="R2465" i="13"/>
  <c r="AB1419" i="13"/>
  <c r="AA1419" i="13"/>
  <c r="Z1419" i="13"/>
  <c r="R1419" i="13"/>
  <c r="AB1941" i="13"/>
  <c r="AA1941" i="13"/>
  <c r="Z1941" i="13"/>
  <c r="R1941" i="13"/>
  <c r="AB2436" i="13"/>
  <c r="AA2436" i="13"/>
  <c r="Z2436" i="13"/>
  <c r="R2436" i="13"/>
  <c r="AB1235" i="13"/>
  <c r="AA1235" i="13"/>
  <c r="Z1235" i="13"/>
  <c r="R1235" i="13"/>
  <c r="AB1485" i="13"/>
  <c r="AA1485" i="13"/>
  <c r="Z1485" i="13"/>
  <c r="R1485" i="13"/>
  <c r="AB786" i="13"/>
  <c r="AA786" i="13"/>
  <c r="Z786" i="13"/>
  <c r="R786" i="13"/>
  <c r="AB2201" i="13"/>
  <c r="AA2201" i="13"/>
  <c r="Z2201" i="13"/>
  <c r="R2201" i="13"/>
  <c r="AB2630" i="13"/>
  <c r="AA2630" i="13"/>
  <c r="Z2630" i="13"/>
  <c r="R2630" i="13"/>
  <c r="AB567" i="13"/>
  <c r="AA567" i="13"/>
  <c r="Z567" i="13"/>
  <c r="R567" i="13"/>
  <c r="AB2464" i="13"/>
  <c r="AA2464" i="13"/>
  <c r="Z2464" i="13"/>
  <c r="R2464" i="13"/>
  <c r="AB2452" i="13"/>
  <c r="AA2452" i="13"/>
  <c r="Z2452" i="13"/>
  <c r="R2452" i="13"/>
  <c r="AB2547" i="13"/>
  <c r="AA2547" i="13"/>
  <c r="Z2547" i="13"/>
  <c r="R2547" i="13"/>
  <c r="AB2309" i="13"/>
  <c r="AA2309" i="13"/>
  <c r="Z2309" i="13"/>
  <c r="R2309" i="13"/>
  <c r="AB2365" i="13"/>
  <c r="AA2365" i="13"/>
  <c r="Z2365" i="13"/>
  <c r="R2365" i="13"/>
  <c r="AB2103" i="13"/>
  <c r="AA2103" i="13"/>
  <c r="Z2103" i="13"/>
  <c r="R2103" i="13"/>
  <c r="AB1597" i="13"/>
  <c r="AA1597" i="13"/>
  <c r="Z1597" i="13"/>
  <c r="R1597" i="13"/>
  <c r="AB2437" i="13"/>
  <c r="AA2437" i="13"/>
  <c r="Z2437" i="13"/>
  <c r="R2437" i="13"/>
  <c r="AB707" i="13"/>
  <c r="AA707" i="13"/>
  <c r="Z707" i="13"/>
  <c r="R707" i="13"/>
  <c r="AB1875" i="13"/>
  <c r="AA1875" i="13"/>
  <c r="Z1875" i="13"/>
  <c r="R1875" i="13"/>
  <c r="AB2163" i="13"/>
  <c r="AA2163" i="13"/>
  <c r="Z2163" i="13"/>
  <c r="R2163" i="13"/>
  <c r="AB2308" i="13"/>
  <c r="AA2308" i="13"/>
  <c r="Z2308" i="13"/>
  <c r="R2308" i="13"/>
  <c r="AB2247" i="13"/>
  <c r="AA2247" i="13"/>
  <c r="Z2247" i="13"/>
  <c r="R2247" i="13"/>
  <c r="AB2434" i="13"/>
  <c r="AA2434" i="13"/>
  <c r="Z2434" i="13"/>
  <c r="R2434" i="13"/>
  <c r="AB1287" i="13"/>
  <c r="AA1287" i="13"/>
  <c r="Z1287" i="13"/>
  <c r="R1287" i="13"/>
  <c r="AB1981" i="13"/>
  <c r="AA1981" i="13"/>
  <c r="Z1981" i="13"/>
  <c r="R1981" i="13"/>
  <c r="AB2463" i="13"/>
  <c r="AA2463" i="13"/>
  <c r="Z2463" i="13"/>
  <c r="R2463" i="13"/>
  <c r="AB1896" i="13"/>
  <c r="AA1896" i="13"/>
  <c r="Z1896" i="13"/>
  <c r="R1896" i="13"/>
  <c r="AB1631" i="13"/>
  <c r="AA1631" i="13"/>
  <c r="Z1631" i="13"/>
  <c r="R1631" i="13"/>
  <c r="AB2621" i="13"/>
  <c r="AA2621" i="13"/>
  <c r="Z2621" i="13"/>
  <c r="R2621" i="13"/>
  <c r="AB1505" i="13"/>
  <c r="AA1505" i="13"/>
  <c r="Z1505" i="13"/>
  <c r="R1505" i="13"/>
  <c r="AB1797" i="13"/>
  <c r="AA1797" i="13"/>
  <c r="Z1797" i="13"/>
  <c r="R1797" i="13"/>
  <c r="AB1814" i="13"/>
  <c r="AA1814" i="13"/>
  <c r="Z1814" i="13"/>
  <c r="R1814" i="13"/>
  <c r="AB1564" i="13"/>
  <c r="AA1564" i="13"/>
  <c r="Z1564" i="13"/>
  <c r="R1564" i="13"/>
  <c r="AB2307" i="13"/>
  <c r="AA2307" i="13"/>
  <c r="Z2307" i="13"/>
  <c r="R2307" i="13"/>
  <c r="AB2719" i="13"/>
  <c r="AA2719" i="13"/>
  <c r="Z2719" i="13"/>
  <c r="R2719" i="13"/>
  <c r="AB1997" i="13"/>
  <c r="AA1997" i="13"/>
  <c r="Z1997" i="13"/>
  <c r="R1997" i="13"/>
  <c r="AB1379" i="13"/>
  <c r="AA1379" i="13"/>
  <c r="Z1379" i="13"/>
  <c r="R1379" i="13"/>
  <c r="AB2266" i="13"/>
  <c r="AA2266" i="13"/>
  <c r="Z2266" i="13"/>
  <c r="R2266" i="13"/>
  <c r="AB1398" i="13"/>
  <c r="AA1398" i="13"/>
  <c r="Z1398" i="13"/>
  <c r="R1398" i="13"/>
  <c r="AB2592" i="13"/>
  <c r="AA2592" i="13"/>
  <c r="Z2592" i="13"/>
  <c r="R2592" i="13"/>
  <c r="AB1704" i="13"/>
  <c r="AA1704" i="13"/>
  <c r="Z1704" i="13"/>
  <c r="R1704" i="13"/>
  <c r="AB1665" i="13"/>
  <c r="AA1665" i="13"/>
  <c r="Z1665" i="13"/>
  <c r="R1665" i="13"/>
  <c r="AB1418" i="13"/>
  <c r="AA1418" i="13"/>
  <c r="Z1418" i="13"/>
  <c r="R1418" i="13"/>
  <c r="AB987" i="13"/>
  <c r="AA987" i="13"/>
  <c r="Z987" i="13"/>
  <c r="R987" i="13"/>
  <c r="AB983" i="13"/>
  <c r="AA983" i="13"/>
  <c r="Z983" i="13"/>
  <c r="R983" i="13"/>
  <c r="AB2121" i="13"/>
  <c r="AA2121" i="13"/>
  <c r="Z2121" i="13"/>
  <c r="R2121" i="13"/>
  <c r="AB2305" i="13"/>
  <c r="AA2305" i="13"/>
  <c r="Z2305" i="13"/>
  <c r="R2305" i="13"/>
  <c r="AB1336" i="13"/>
  <c r="AA1336" i="13"/>
  <c r="Z1336" i="13"/>
  <c r="R1336" i="13"/>
  <c r="AB1204" i="13"/>
  <c r="AA1204" i="13"/>
  <c r="Z1204" i="13"/>
  <c r="R1204" i="13"/>
  <c r="AB2565" i="13"/>
  <c r="AA2565" i="13"/>
  <c r="Z2565" i="13"/>
  <c r="R2565" i="13"/>
  <c r="AB1266" i="13"/>
  <c r="AA1266" i="13"/>
  <c r="Z1266" i="13"/>
  <c r="R1266" i="13"/>
  <c r="AB1417" i="13"/>
  <c r="AA1417" i="13"/>
  <c r="Z1417" i="13"/>
  <c r="R1417" i="13"/>
  <c r="AB2383" i="13"/>
  <c r="AA2383" i="13"/>
  <c r="Z2383" i="13"/>
  <c r="R2383" i="13"/>
  <c r="AB2265" i="13"/>
  <c r="AA2265" i="13"/>
  <c r="Z2265" i="13"/>
  <c r="R2265" i="13"/>
  <c r="AB2519" i="13"/>
  <c r="AA2519" i="13"/>
  <c r="Z2519" i="13"/>
  <c r="R2519" i="13"/>
  <c r="AB1521" i="13"/>
  <c r="AA1521" i="13"/>
  <c r="Z1521" i="13"/>
  <c r="R1521" i="13"/>
  <c r="AB1761" i="13"/>
  <c r="AA1761" i="13"/>
  <c r="Z1761" i="13"/>
  <c r="R1761" i="13"/>
  <c r="AB2043" i="13"/>
  <c r="AA2043" i="13"/>
  <c r="Z2043" i="13"/>
  <c r="R2043" i="13"/>
  <c r="AB2382" i="13"/>
  <c r="AA2382" i="13"/>
  <c r="Z2382" i="13"/>
  <c r="R2382" i="13"/>
  <c r="AB924" i="13"/>
  <c r="AA924" i="13"/>
  <c r="Z924" i="13"/>
  <c r="R924" i="13"/>
  <c r="AB923" i="13"/>
  <c r="AA923" i="13"/>
  <c r="Z923" i="13"/>
  <c r="R923" i="13"/>
  <c r="AB1637" i="13"/>
  <c r="AA1637" i="13"/>
  <c r="Z1637" i="13"/>
  <c r="R1637" i="13"/>
  <c r="AB871" i="13"/>
  <c r="AA871" i="13"/>
  <c r="Z871" i="13"/>
  <c r="R871" i="13"/>
  <c r="AB1775" i="13"/>
  <c r="AA1775" i="13"/>
  <c r="Z1775" i="13"/>
  <c r="R1775" i="13"/>
  <c r="AB2144" i="13"/>
  <c r="AA2144" i="13"/>
  <c r="Z2144" i="13"/>
  <c r="R2144" i="13"/>
  <c r="AB1895" i="13"/>
  <c r="AA1895" i="13"/>
  <c r="Z1895" i="13"/>
  <c r="R1895" i="13"/>
  <c r="AB2394" i="13"/>
  <c r="AA2394" i="13"/>
  <c r="Z2394" i="13"/>
  <c r="R2394" i="13"/>
  <c r="AB880" i="13"/>
  <c r="AA880" i="13"/>
  <c r="Z880" i="13"/>
  <c r="R880" i="13"/>
  <c r="AB1306" i="13"/>
  <c r="AA1306" i="13"/>
  <c r="Z1306" i="13"/>
  <c r="R1306" i="13"/>
  <c r="AB1596" i="13"/>
  <c r="AA1596" i="13"/>
  <c r="Z1596" i="13"/>
  <c r="R1596" i="13"/>
  <c r="AB1813" i="13"/>
  <c r="AA1813" i="13"/>
  <c r="Z1813" i="13"/>
  <c r="R1813" i="13"/>
  <c r="AB1664" i="13"/>
  <c r="AA1664" i="13"/>
  <c r="Z1664" i="13"/>
  <c r="R1664" i="13"/>
  <c r="AB2419" i="13"/>
  <c r="AA2419" i="13"/>
  <c r="Z2419" i="13"/>
  <c r="R2419" i="13"/>
  <c r="AB909" i="13"/>
  <c r="AA909" i="13"/>
  <c r="Z909" i="13"/>
  <c r="R909" i="13"/>
  <c r="AB2005" i="13"/>
  <c r="AA2005" i="13"/>
  <c r="Z2005" i="13"/>
  <c r="R2005" i="13"/>
  <c r="AB1115" i="13"/>
  <c r="AA1115" i="13"/>
  <c r="Z1115" i="13"/>
  <c r="R1115" i="13"/>
  <c r="AB1116" i="13"/>
  <c r="AA1116" i="13"/>
  <c r="Z1116" i="13"/>
  <c r="R1116" i="13"/>
  <c r="AB1663" i="13"/>
  <c r="AA1663" i="13"/>
  <c r="Z1663" i="13"/>
  <c r="R1663" i="13"/>
  <c r="AB754" i="13"/>
  <c r="AA754" i="13"/>
  <c r="Z754" i="13"/>
  <c r="R754" i="13"/>
  <c r="AB1595" i="13"/>
  <c r="AA1595" i="13"/>
  <c r="Z1595" i="13"/>
  <c r="R1595" i="13"/>
  <c r="AB1594" i="13"/>
  <c r="AA1594" i="13"/>
  <c r="Z1594" i="13"/>
  <c r="R1594" i="13"/>
  <c r="AB2200" i="13"/>
  <c r="AA2200" i="13"/>
  <c r="Z2200" i="13"/>
  <c r="R2200" i="13"/>
  <c r="AB1202" i="13"/>
  <c r="AA1202" i="13"/>
  <c r="Z1202" i="13"/>
  <c r="R1202" i="13"/>
  <c r="AB1438" i="13"/>
  <c r="AA1438" i="13"/>
  <c r="Z1438" i="13"/>
  <c r="R1438" i="13"/>
  <c r="AB1265" i="13"/>
  <c r="AA1265" i="13"/>
  <c r="Z1265" i="13"/>
  <c r="R1265" i="13"/>
  <c r="AB2654" i="13"/>
  <c r="AA2654" i="13"/>
  <c r="Z2654" i="13"/>
  <c r="R2654" i="13"/>
  <c r="AB2653" i="13"/>
  <c r="AA2653" i="13"/>
  <c r="Z2653" i="13"/>
  <c r="R2653" i="13"/>
  <c r="AB1201" i="13"/>
  <c r="AA1201" i="13"/>
  <c r="Z1201" i="13"/>
  <c r="R1201" i="13"/>
  <c r="AB1636" i="13"/>
  <c r="AA1636" i="13"/>
  <c r="Z1636" i="13"/>
  <c r="R1636" i="13"/>
  <c r="AB1360" i="13"/>
  <c r="AA1360" i="13"/>
  <c r="Z1360" i="13"/>
  <c r="R1360" i="13"/>
  <c r="AB1519" i="13"/>
  <c r="AA1519" i="13"/>
  <c r="Z1519" i="13"/>
  <c r="R1519" i="13"/>
  <c r="AB2485" i="13"/>
  <c r="AA2485" i="13"/>
  <c r="Z2485" i="13"/>
  <c r="R2485" i="13"/>
  <c r="AB1233" i="13"/>
  <c r="AA1233" i="13"/>
  <c r="Z1233" i="13"/>
  <c r="R1233" i="13"/>
  <c r="AB1504" i="13"/>
  <c r="AA1504" i="13"/>
  <c r="Z1504" i="13"/>
  <c r="R1504" i="13"/>
  <c r="AB2665" i="13"/>
  <c r="AA2665" i="13"/>
  <c r="Z2665" i="13"/>
  <c r="R2665" i="13"/>
  <c r="AB2418" i="13"/>
  <c r="AA2418" i="13"/>
  <c r="Z2418" i="13"/>
  <c r="R2418" i="13"/>
  <c r="AB1680" i="13"/>
  <c r="AA1680" i="13"/>
  <c r="Z1680" i="13"/>
  <c r="R1680" i="13"/>
  <c r="AB2679" i="13"/>
  <c r="AA2679" i="13"/>
  <c r="Z2679" i="13"/>
  <c r="R2679" i="13"/>
  <c r="AB1702" i="13"/>
  <c r="AA1702" i="13"/>
  <c r="Z1702" i="13"/>
  <c r="R1702" i="13"/>
  <c r="AB1536" i="13"/>
  <c r="AA1536" i="13"/>
  <c r="Z1536" i="13"/>
  <c r="R1536" i="13"/>
  <c r="AB1393" i="13"/>
  <c r="AA1393" i="13"/>
  <c r="Z1393" i="13"/>
  <c r="R1393" i="13"/>
  <c r="AB2349" i="13"/>
  <c r="AA2349" i="13"/>
  <c r="Z2349" i="13"/>
  <c r="R2349" i="13"/>
  <c r="AB1459" i="13"/>
  <c r="AA1459" i="13"/>
  <c r="Z1459" i="13"/>
  <c r="R1459" i="13"/>
  <c r="AB1458" i="13"/>
  <c r="AA1458" i="13"/>
  <c r="Z1458" i="13"/>
  <c r="R1458" i="13"/>
  <c r="AB1593" i="13"/>
  <c r="AA1593" i="13"/>
  <c r="Z1593" i="13"/>
  <c r="R1593" i="13"/>
  <c r="AB1940" i="13"/>
  <c r="AA1940" i="13"/>
  <c r="Z1940" i="13"/>
  <c r="R1940" i="13"/>
  <c r="AB2348" i="13"/>
  <c r="AA2348" i="13"/>
  <c r="Z2348" i="13"/>
  <c r="R2348" i="13"/>
  <c r="AB2162" i="13"/>
  <c r="AA2162" i="13"/>
  <c r="Z2162" i="13"/>
  <c r="R2162" i="13"/>
  <c r="AB1841" i="13"/>
  <c r="AA1841" i="13"/>
  <c r="Z1841" i="13"/>
  <c r="R1841" i="13"/>
  <c r="AB1729" i="13"/>
  <c r="AA1729" i="13"/>
  <c r="Z1729" i="13"/>
  <c r="R1729" i="13"/>
  <c r="AB1050" i="13"/>
  <c r="AA1050" i="13"/>
  <c r="Z1050" i="13"/>
  <c r="R1050" i="13"/>
  <c r="AB1051" i="13"/>
  <c r="AA1051" i="13"/>
  <c r="Z1051" i="13"/>
  <c r="R1051" i="13"/>
  <c r="AB1757" i="13"/>
  <c r="AA1757" i="13"/>
  <c r="Z1757" i="13"/>
  <c r="R1757" i="13"/>
  <c r="AB2020" i="13"/>
  <c r="AA2020" i="13"/>
  <c r="Z2020" i="13"/>
  <c r="R2020" i="13"/>
  <c r="AB1535" i="13"/>
  <c r="AA1535" i="13"/>
  <c r="Z1535" i="13"/>
  <c r="R1535" i="13"/>
  <c r="AB1874" i="13"/>
  <c r="AA1874" i="13"/>
  <c r="Z1874" i="13"/>
  <c r="R1874" i="13"/>
  <c r="AB1481" i="13"/>
  <c r="AA1481" i="13"/>
  <c r="Z1481" i="13"/>
  <c r="R1481" i="13"/>
  <c r="AB2143" i="13"/>
  <c r="AA2143" i="13"/>
  <c r="Z2143" i="13"/>
  <c r="R2143" i="13"/>
  <c r="AB1939" i="13"/>
  <c r="AA1939" i="13"/>
  <c r="Z1939" i="13"/>
  <c r="R1939" i="13"/>
  <c r="AB2142" i="13"/>
  <c r="AA2142" i="13"/>
  <c r="Z2142" i="13"/>
  <c r="R2142" i="13"/>
  <c r="AB1563" i="13"/>
  <c r="AA1563" i="13"/>
  <c r="Z1563" i="13"/>
  <c r="R1563" i="13"/>
  <c r="AB2686" i="13"/>
  <c r="AA2686" i="13"/>
  <c r="Z2686" i="13"/>
  <c r="R2686" i="13"/>
  <c r="AB1812" i="13"/>
  <c r="AA1812" i="13"/>
  <c r="Z1812" i="13"/>
  <c r="R1812" i="13"/>
  <c r="AB2545" i="13"/>
  <c r="AA2545" i="13"/>
  <c r="Z2545" i="13"/>
  <c r="R2545" i="13"/>
  <c r="AB1701" i="13"/>
  <c r="AA1701" i="13"/>
  <c r="Z1701" i="13"/>
  <c r="R1701" i="13"/>
  <c r="AB2652" i="13"/>
  <c r="AA2652" i="13"/>
  <c r="Z2652" i="13"/>
  <c r="R2652" i="13"/>
  <c r="AB2347" i="13"/>
  <c r="AA2347" i="13"/>
  <c r="Z2347" i="13"/>
  <c r="R2347" i="13"/>
  <c r="AB649" i="13"/>
  <c r="AA649" i="13"/>
  <c r="Z649" i="13"/>
  <c r="R649" i="13"/>
  <c r="AB648" i="13"/>
  <c r="AA648" i="13"/>
  <c r="Z648" i="13"/>
  <c r="R648" i="13"/>
  <c r="AB2590" i="13"/>
  <c r="AA2590" i="13"/>
  <c r="Z2590" i="13"/>
  <c r="R2590" i="13"/>
  <c r="AB570" i="13"/>
  <c r="AA570" i="13"/>
  <c r="Z570" i="13"/>
  <c r="R570" i="13"/>
  <c r="AB2650" i="13"/>
  <c r="AA2650" i="13"/>
  <c r="Z2650" i="13"/>
  <c r="R2650" i="13"/>
  <c r="AB1562" i="13"/>
  <c r="AA1562" i="13"/>
  <c r="Z1562" i="13"/>
  <c r="R1562" i="13"/>
  <c r="AB2685" i="13"/>
  <c r="AA2685" i="13"/>
  <c r="Z2685" i="13"/>
  <c r="R2685" i="13"/>
  <c r="AB2262" i="13"/>
  <c r="AA2262" i="13"/>
  <c r="Z2262" i="13"/>
  <c r="R2262" i="13"/>
  <c r="AB1416" i="13"/>
  <c r="AA1416" i="13"/>
  <c r="Z1416" i="13"/>
  <c r="R1416" i="13"/>
  <c r="AB2013" i="13"/>
  <c r="AA2013" i="13"/>
  <c r="Z2013" i="13"/>
  <c r="R2013" i="13"/>
  <c r="AB1715" i="13"/>
  <c r="AA1715" i="13"/>
  <c r="Z1715" i="13"/>
  <c r="R1715" i="13"/>
  <c r="AB1517" i="13"/>
  <c r="AA1517" i="13"/>
  <c r="Z1517" i="13"/>
  <c r="R1517" i="13"/>
  <c r="AB2487" i="13"/>
  <c r="AA2487" i="13"/>
  <c r="Z2487" i="13"/>
  <c r="R2487" i="13"/>
  <c r="AB1699" i="13"/>
  <c r="AA1699" i="13"/>
  <c r="Z1699" i="13"/>
  <c r="R1699" i="13"/>
  <c r="AB1910" i="13"/>
  <c r="AA1910" i="13"/>
  <c r="Z1910" i="13"/>
  <c r="R1910" i="13"/>
  <c r="AB566" i="13"/>
  <c r="AA566" i="13"/>
  <c r="Z566" i="13"/>
  <c r="R566" i="13"/>
  <c r="AB1457" i="13"/>
  <c r="AA1457" i="13"/>
  <c r="Z1457" i="13"/>
  <c r="R1457" i="13"/>
  <c r="AB1860" i="13"/>
  <c r="AA1860" i="13"/>
  <c r="Z1860" i="13"/>
  <c r="R1860" i="13"/>
  <c r="AB2380" i="13"/>
  <c r="AA2380" i="13"/>
  <c r="Z2380" i="13"/>
  <c r="R2380" i="13"/>
  <c r="AB2649" i="13"/>
  <c r="AA2649" i="13"/>
  <c r="Z2649" i="13"/>
  <c r="R2649" i="13"/>
  <c r="AB1264" i="13"/>
  <c r="AA1264" i="13"/>
  <c r="Z1264" i="13"/>
  <c r="R1264" i="13"/>
  <c r="AB1980" i="13"/>
  <c r="AA1980" i="13"/>
  <c r="Z1980" i="13"/>
  <c r="R1980" i="13"/>
  <c r="AB2575" i="13"/>
  <c r="AA2575" i="13"/>
  <c r="Z2575" i="13"/>
  <c r="R2575" i="13"/>
  <c r="AB2543" i="13"/>
  <c r="AA2543" i="13"/>
  <c r="Z2543" i="13"/>
  <c r="R2543" i="13"/>
  <c r="AB2037" i="13"/>
  <c r="AA2037" i="13"/>
  <c r="Z2037" i="13"/>
  <c r="R2037" i="13"/>
  <c r="AB1415" i="13"/>
  <c r="AA1415" i="13"/>
  <c r="Z1415" i="13"/>
  <c r="R1415" i="13"/>
  <c r="AB1516" i="13"/>
  <c r="AA1516" i="13"/>
  <c r="Z1516" i="13"/>
  <c r="R1516" i="13"/>
  <c r="AB1561" i="13"/>
  <c r="AA1561" i="13"/>
  <c r="Z1561" i="13"/>
  <c r="R1561" i="13"/>
  <c r="AB1714" i="13"/>
  <c r="AA1714" i="13"/>
  <c r="Z1714" i="13"/>
  <c r="R1714" i="13"/>
  <c r="AB2080" i="13"/>
  <c r="AA2080" i="13"/>
  <c r="Z2080" i="13"/>
  <c r="R2080" i="13"/>
  <c r="AB1578" i="13"/>
  <c r="AA1578" i="13"/>
  <c r="Z1578" i="13"/>
  <c r="R1578" i="13"/>
  <c r="AB1840" i="13"/>
  <c r="AA1840" i="13"/>
  <c r="Z1840" i="13"/>
  <c r="R1840" i="13"/>
  <c r="AB1286" i="13"/>
  <c r="AA1286" i="13"/>
  <c r="Z1286" i="13"/>
  <c r="R1286" i="13"/>
  <c r="AB1979" i="13"/>
  <c r="AA1979" i="13"/>
  <c r="Z1979" i="13"/>
  <c r="R1979" i="13"/>
  <c r="AB2508" i="13"/>
  <c r="AA2508" i="13"/>
  <c r="Z2508" i="13"/>
  <c r="R2508" i="13"/>
  <c r="AB2304" i="13"/>
  <c r="AA2304" i="13"/>
  <c r="Z2304" i="13"/>
  <c r="R2304" i="13"/>
  <c r="AB2564" i="13"/>
  <c r="AA2564" i="13"/>
  <c r="Z2564" i="13"/>
  <c r="R2564" i="13"/>
  <c r="AB1839" i="13"/>
  <c r="AA1839" i="13"/>
  <c r="Z1839" i="13"/>
  <c r="R1839" i="13"/>
  <c r="AB1873" i="13"/>
  <c r="AA1873" i="13"/>
  <c r="Z1873" i="13"/>
  <c r="R1873" i="13"/>
  <c r="AB2392" i="13"/>
  <c r="AA2392" i="13"/>
  <c r="Z2392" i="13"/>
  <c r="R2392" i="13"/>
  <c r="AB1503" i="13"/>
  <c r="AA1503" i="13"/>
  <c r="Z1503" i="13"/>
  <c r="R1503" i="13"/>
  <c r="AB2170" i="13"/>
  <c r="AA2170" i="13"/>
  <c r="Z2170" i="13"/>
  <c r="R2170" i="13"/>
  <c r="AB1285" i="13"/>
  <c r="AA1285" i="13"/>
  <c r="Z1285" i="13"/>
  <c r="R1285" i="13"/>
  <c r="AB2345" i="13"/>
  <c r="AA2345" i="13"/>
  <c r="Z2345" i="13"/>
  <c r="R2345" i="13"/>
  <c r="AB1615" i="13"/>
  <c r="AA1615" i="13"/>
  <c r="Z1615" i="13"/>
  <c r="R1615" i="13"/>
  <c r="AB1828" i="13"/>
  <c r="AA1828" i="13"/>
  <c r="Z1828" i="13"/>
  <c r="R1828" i="13"/>
  <c r="AB2417" i="13"/>
  <c r="AA2417" i="13"/>
  <c r="Z2417" i="13"/>
  <c r="R2417" i="13"/>
  <c r="AB1662" i="13"/>
  <c r="AA1662" i="13"/>
  <c r="Z1662" i="13"/>
  <c r="R1662" i="13"/>
  <c r="AB2583" i="13"/>
  <c r="AA2583" i="13"/>
  <c r="Z2583" i="13"/>
  <c r="R2583" i="13"/>
  <c r="AB1560" i="13"/>
  <c r="AA1560" i="13"/>
  <c r="Z1560" i="13"/>
  <c r="R1560" i="13"/>
  <c r="AB2451" i="13"/>
  <c r="AA2451" i="13"/>
  <c r="Z2451" i="13"/>
  <c r="R2451" i="13"/>
  <c r="AB2416" i="13"/>
  <c r="AA2416" i="13"/>
  <c r="Z2416" i="13"/>
  <c r="R2416" i="13"/>
  <c r="AB1661" i="13"/>
  <c r="AA1661" i="13"/>
  <c r="Z1661" i="13"/>
  <c r="R1661" i="13"/>
  <c r="AB1377" i="13"/>
  <c r="AA1377" i="13"/>
  <c r="Z1377" i="13"/>
  <c r="R1377" i="13"/>
  <c r="AB1872" i="13"/>
  <c r="AA1872" i="13"/>
  <c r="Z1872" i="13"/>
  <c r="R1872" i="13"/>
  <c r="AB1200" i="13"/>
  <c r="AA1200" i="13"/>
  <c r="Z1200" i="13"/>
  <c r="R1200" i="13"/>
  <c r="AB1284" i="13"/>
  <c r="AA1284" i="13"/>
  <c r="Z1284" i="13"/>
  <c r="R1284" i="13"/>
  <c r="AB2063" i="13"/>
  <c r="AA2063" i="13"/>
  <c r="Z2063" i="13"/>
  <c r="R2063" i="13"/>
  <c r="AB2478" i="13"/>
  <c r="AA2478" i="13"/>
  <c r="Z2478" i="13"/>
  <c r="R2478" i="13"/>
  <c r="AB1305" i="13"/>
  <c r="AA1305" i="13"/>
  <c r="Z1305" i="13"/>
  <c r="R1305" i="13"/>
  <c r="AB2396" i="13"/>
  <c r="AA2396" i="13"/>
  <c r="Z2396" i="13"/>
  <c r="R2396" i="13"/>
  <c r="AB1871" i="13"/>
  <c r="AA1871" i="13"/>
  <c r="Z1871" i="13"/>
  <c r="R1871" i="13"/>
  <c r="AB1283" i="13"/>
  <c r="AA1283" i="13"/>
  <c r="Z1283" i="13"/>
  <c r="R1283" i="13"/>
  <c r="AB2036" i="13"/>
  <c r="AA2036" i="13"/>
  <c r="Z2036" i="13"/>
  <c r="R2036" i="13"/>
  <c r="AB1577" i="13"/>
  <c r="AA1577" i="13"/>
  <c r="Z1577" i="13"/>
  <c r="R1577" i="13"/>
  <c r="AB2563" i="13"/>
  <c r="AA2563" i="13"/>
  <c r="Z2563" i="13"/>
  <c r="R2563" i="13"/>
  <c r="AB1938" i="13"/>
  <c r="AA1938" i="13"/>
  <c r="Z1938" i="13"/>
  <c r="R1938" i="13"/>
  <c r="AB1857" i="13"/>
  <c r="AA1857" i="13"/>
  <c r="Z1857" i="13"/>
  <c r="R1857" i="13"/>
  <c r="AB1592" i="13"/>
  <c r="AA1592" i="13"/>
  <c r="Z1592" i="13"/>
  <c r="R1592" i="13"/>
  <c r="AB1158" i="13"/>
  <c r="AA1158" i="13"/>
  <c r="Z1158" i="13"/>
  <c r="R1158" i="13"/>
  <c r="AB1156" i="13"/>
  <c r="AA1156" i="13"/>
  <c r="Z1156" i="13"/>
  <c r="R1156" i="13"/>
  <c r="AB2376" i="13"/>
  <c r="AA2376" i="13"/>
  <c r="Z2376" i="13"/>
  <c r="R2376" i="13"/>
  <c r="AB2051" i="13"/>
  <c r="AA2051" i="13"/>
  <c r="Z2051" i="13"/>
  <c r="R2051" i="13"/>
  <c r="AB2491" i="13"/>
  <c r="AA2491" i="13"/>
  <c r="Z2491" i="13"/>
  <c r="R2491" i="13"/>
  <c r="AB14" i="13"/>
  <c r="AA14" i="13"/>
  <c r="Z14" i="13"/>
  <c r="R14" i="13"/>
  <c r="AB2507" i="13"/>
  <c r="AA2507" i="13"/>
  <c r="Z2507" i="13"/>
  <c r="R2507" i="13"/>
  <c r="AB751" i="13"/>
  <c r="AA751" i="13"/>
  <c r="Z751" i="13"/>
  <c r="R751" i="13"/>
  <c r="AB2261" i="13"/>
  <c r="AA2261" i="13"/>
  <c r="Z2261" i="13"/>
  <c r="R2261" i="13"/>
  <c r="AB1180" i="13"/>
  <c r="AA1180" i="13"/>
  <c r="Z1180" i="13"/>
  <c r="R1180" i="13"/>
  <c r="AB2086" i="13"/>
  <c r="AA2086" i="13"/>
  <c r="Z2086" i="13"/>
  <c r="R2086" i="13"/>
  <c r="AB1456" i="13"/>
  <c r="AA1456" i="13"/>
  <c r="Z1456" i="13"/>
  <c r="R1456" i="13"/>
  <c r="AB1263" i="13"/>
  <c r="AA1263" i="13"/>
  <c r="Z1263" i="13"/>
  <c r="R1263" i="13"/>
  <c r="AB1232" i="13"/>
  <c r="AA1232" i="13"/>
  <c r="Z1232" i="13"/>
  <c r="R1232" i="13"/>
  <c r="AB1698" i="13"/>
  <c r="AA1698" i="13"/>
  <c r="Z1698" i="13"/>
  <c r="R1698" i="13"/>
  <c r="AB2629" i="13"/>
  <c r="AA2629" i="13"/>
  <c r="Z2629" i="13"/>
  <c r="R2629" i="13"/>
  <c r="AB1199" i="13"/>
  <c r="AA1199" i="13"/>
  <c r="Z1199" i="13"/>
  <c r="R1199" i="13"/>
  <c r="AB2611" i="13"/>
  <c r="AA2611" i="13"/>
  <c r="Z2611" i="13"/>
  <c r="R2611" i="13"/>
  <c r="AB2664" i="13"/>
  <c r="AA2664" i="13"/>
  <c r="Z2664" i="13"/>
  <c r="R2664" i="13"/>
  <c r="AB1414" i="13"/>
  <c r="AA1414" i="13"/>
  <c r="Z1414" i="13"/>
  <c r="R1414" i="13"/>
  <c r="AB2429" i="13"/>
  <c r="AA2429" i="13"/>
  <c r="Z2429" i="13"/>
  <c r="R2429" i="13"/>
  <c r="AB1348" i="13"/>
  <c r="AA1348" i="13"/>
  <c r="Z1348" i="13"/>
  <c r="R1348" i="13"/>
  <c r="AB2234" i="13"/>
  <c r="AA2234" i="13"/>
  <c r="Z2234" i="13"/>
  <c r="R2234" i="13"/>
  <c r="AB2415" i="13"/>
  <c r="AA2415" i="13"/>
  <c r="Z2415" i="13"/>
  <c r="R2415" i="13"/>
  <c r="AB1996" i="13"/>
  <c r="AA1996" i="13"/>
  <c r="Z1996" i="13"/>
  <c r="R1996" i="13"/>
  <c r="AB1231" i="13"/>
  <c r="AA1231" i="13"/>
  <c r="Z1231" i="13"/>
  <c r="R1231" i="13"/>
  <c r="AB1347" i="13"/>
  <c r="AA1347" i="13"/>
  <c r="Z1347" i="13"/>
  <c r="R1347" i="13"/>
  <c r="AB2678" i="13"/>
  <c r="AA2678" i="13"/>
  <c r="Z2678" i="13"/>
  <c r="R2678" i="13"/>
  <c r="AB1346" i="13"/>
  <c r="AA1346" i="13"/>
  <c r="Z1346" i="13"/>
  <c r="R1346" i="13"/>
  <c r="AB1480" i="13"/>
  <c r="AA1480" i="13"/>
  <c r="Z1480" i="13"/>
  <c r="R1480" i="13"/>
  <c r="AB535" i="13"/>
  <c r="AA535" i="13"/>
  <c r="Z535" i="13"/>
  <c r="R535" i="13"/>
  <c r="AB534" i="13"/>
  <c r="AA534" i="13"/>
  <c r="Z534" i="13"/>
  <c r="R534" i="13"/>
  <c r="AB988" i="13"/>
  <c r="AA988" i="13"/>
  <c r="Z988" i="13"/>
  <c r="R988" i="13"/>
  <c r="AB979" i="13"/>
  <c r="AA979" i="13"/>
  <c r="Z979" i="13"/>
  <c r="R979" i="13"/>
  <c r="AB1558" i="13"/>
  <c r="AA1558" i="13"/>
  <c r="Z1558" i="13"/>
  <c r="R1558" i="13"/>
  <c r="AB1557" i="13"/>
  <c r="AA1557" i="13"/>
  <c r="Z1557" i="13"/>
  <c r="R1557" i="13"/>
  <c r="AB1345" i="13"/>
  <c r="AA1345" i="13"/>
  <c r="Z1345" i="13"/>
  <c r="R1345" i="13"/>
  <c r="AB344" i="13"/>
  <c r="AA344" i="13"/>
  <c r="Z344" i="13"/>
  <c r="R344" i="13"/>
  <c r="AB2050" i="13"/>
  <c r="AA2050" i="13"/>
  <c r="Z2050" i="13"/>
  <c r="R2050" i="13"/>
  <c r="AB1376" i="13"/>
  <c r="AA1376" i="13"/>
  <c r="Z1376" i="13"/>
  <c r="R1376" i="13"/>
  <c r="AB1196" i="13"/>
  <c r="AA1196" i="13"/>
  <c r="Z1196" i="13"/>
  <c r="R1196" i="13"/>
  <c r="AB2216" i="13"/>
  <c r="AA2216" i="13"/>
  <c r="Z2216" i="13"/>
  <c r="R2216" i="13"/>
  <c r="AB1081" i="13"/>
  <c r="AA1081" i="13"/>
  <c r="Z1081" i="13"/>
  <c r="R1081" i="13"/>
  <c r="AB1079" i="13"/>
  <c r="AA1079" i="13"/>
  <c r="Z1079" i="13"/>
  <c r="R1079" i="13"/>
  <c r="AB1728" i="13"/>
  <c r="AA1728" i="13"/>
  <c r="Z1728" i="13"/>
  <c r="R1728" i="13"/>
  <c r="AB1375" i="13"/>
  <c r="AA1375" i="13"/>
  <c r="Z1375" i="13"/>
  <c r="R1375" i="13"/>
  <c r="AB1952" i="13"/>
  <c r="AA1952" i="13"/>
  <c r="Z1952" i="13"/>
  <c r="R1952" i="13"/>
  <c r="AB2648" i="13"/>
  <c r="AA2648" i="13"/>
  <c r="Z2648" i="13"/>
  <c r="R2648" i="13"/>
  <c r="AB2620" i="13"/>
  <c r="AA2620" i="13"/>
  <c r="Z2620" i="13"/>
  <c r="R2620" i="13"/>
  <c r="AB1228" i="13"/>
  <c r="AA1228" i="13"/>
  <c r="Z1228" i="13"/>
  <c r="R1228" i="13"/>
  <c r="AB2541" i="13"/>
  <c r="AA2541" i="13"/>
  <c r="Z2541" i="13"/>
  <c r="R2541" i="13"/>
  <c r="AB1262" i="13"/>
  <c r="AA1262" i="13"/>
  <c r="Z1262" i="13"/>
  <c r="R1262" i="13"/>
  <c r="AB1260" i="13"/>
  <c r="AA1260" i="13"/>
  <c r="Z1260" i="13"/>
  <c r="R1260" i="13"/>
  <c r="AB856" i="13"/>
  <c r="AA856" i="13"/>
  <c r="Z856" i="13"/>
  <c r="R856" i="13"/>
  <c r="AB2120" i="13"/>
  <c r="AA2120" i="13"/>
  <c r="Z2120" i="13"/>
  <c r="R2120" i="13"/>
  <c r="AB2450" i="13"/>
  <c r="AA2450" i="13"/>
  <c r="Z2450" i="13"/>
  <c r="R2450" i="13"/>
  <c r="AB2141" i="13"/>
  <c r="AA2141" i="13"/>
  <c r="Z2141" i="13"/>
  <c r="R2141" i="13"/>
  <c r="AB2506" i="13"/>
  <c r="AA2506" i="13"/>
  <c r="Z2506" i="13"/>
  <c r="R2506" i="13"/>
  <c r="AB2677" i="13"/>
  <c r="AA2677" i="13"/>
  <c r="Z2677" i="13"/>
  <c r="R2677" i="13"/>
  <c r="AB1227" i="13"/>
  <c r="AA1227" i="13"/>
  <c r="Z1227" i="13"/>
  <c r="R1227" i="13"/>
  <c r="AB1838" i="13"/>
  <c r="AA1838" i="13"/>
  <c r="Z1838" i="13"/>
  <c r="R1838" i="13"/>
  <c r="AB2344" i="13"/>
  <c r="AA2344" i="13"/>
  <c r="Z2344" i="13"/>
  <c r="R2344" i="13"/>
  <c r="AB2375" i="13"/>
  <c r="AA2375" i="13"/>
  <c r="Z2375" i="13"/>
  <c r="R2375" i="13"/>
  <c r="AB1755" i="13"/>
  <c r="AA1755" i="13"/>
  <c r="Z1755" i="13"/>
  <c r="R1755" i="13"/>
  <c r="AB1697" i="13"/>
  <c r="AA1697" i="13"/>
  <c r="Z1697" i="13"/>
  <c r="R1697" i="13"/>
  <c r="AB2303" i="13"/>
  <c r="AA2303" i="13"/>
  <c r="Z2303" i="13"/>
  <c r="R2303" i="13"/>
  <c r="AB2676" i="13"/>
  <c r="AA2676" i="13"/>
  <c r="Z2676" i="13"/>
  <c r="R2676" i="13"/>
  <c r="AB1334" i="13"/>
  <c r="AA1334" i="13"/>
  <c r="Z1334" i="13"/>
  <c r="R1334" i="13"/>
  <c r="AB974" i="13"/>
  <c r="AA974" i="13"/>
  <c r="Z974" i="13"/>
  <c r="R974" i="13"/>
  <c r="AB898" i="13"/>
  <c r="AA898" i="13"/>
  <c r="Z898" i="13"/>
  <c r="R898" i="13"/>
  <c r="AB897" i="13"/>
  <c r="AA897" i="13"/>
  <c r="Z897" i="13"/>
  <c r="R897" i="13"/>
  <c r="AB1437" i="13"/>
  <c r="AA1437" i="13"/>
  <c r="Z1437" i="13"/>
  <c r="R1437" i="13"/>
  <c r="AB2285" i="13"/>
  <c r="AA2285" i="13"/>
  <c r="Z2285" i="13"/>
  <c r="R2285" i="13"/>
  <c r="AB2322" i="13"/>
  <c r="AA2322" i="13"/>
  <c r="Z2322" i="13"/>
  <c r="R2322" i="13"/>
  <c r="AB656" i="13"/>
  <c r="AA656" i="13"/>
  <c r="Z656" i="13"/>
  <c r="R656" i="13"/>
  <c r="AB2539" i="13"/>
  <c r="AA2539" i="13"/>
  <c r="Z2539" i="13"/>
  <c r="R2539" i="13"/>
  <c r="AB2414" i="13"/>
  <c r="AA2414" i="13"/>
  <c r="Z2414" i="13"/>
  <c r="R2414" i="13"/>
  <c r="AB2364" i="13"/>
  <c r="AA2364" i="13"/>
  <c r="Z2364" i="13"/>
  <c r="R2364" i="13"/>
  <c r="AB2362" i="13"/>
  <c r="AA2362" i="13"/>
  <c r="Z2362" i="13"/>
  <c r="R2362" i="13"/>
  <c r="AB1978" i="13"/>
  <c r="AA1978" i="13"/>
  <c r="Z1978" i="13"/>
  <c r="R1978" i="13"/>
  <c r="AB2647" i="13"/>
  <c r="AA2647" i="13"/>
  <c r="Z2647" i="13"/>
  <c r="R2647" i="13"/>
  <c r="AB2462" i="13"/>
  <c r="AA2462" i="13"/>
  <c r="Z2462" i="13"/>
  <c r="R2462" i="13"/>
  <c r="AB1359" i="13"/>
  <c r="AA1359" i="13"/>
  <c r="Z1359" i="13"/>
  <c r="R1359" i="13"/>
  <c r="AB1696" i="13"/>
  <c r="AA1696" i="13"/>
  <c r="Z1696" i="13"/>
  <c r="R1696" i="13"/>
  <c r="AB2161" i="13"/>
  <c r="AA2161" i="13"/>
  <c r="Z2161" i="13"/>
  <c r="R2161" i="13"/>
  <c r="AB1479" i="13"/>
  <c r="AA1479" i="13"/>
  <c r="Z1479" i="13"/>
  <c r="R1479" i="13"/>
  <c r="AB1226" i="13"/>
  <c r="AA1226" i="13"/>
  <c r="Z1226" i="13"/>
  <c r="R1226" i="13"/>
  <c r="AB1374" i="13"/>
  <c r="AA1374" i="13"/>
  <c r="Z1374" i="13"/>
  <c r="R1374" i="13"/>
  <c r="AB2035" i="13"/>
  <c r="AA2035" i="13"/>
  <c r="Z2035" i="13"/>
  <c r="R2035" i="13"/>
  <c r="AB2374" i="13"/>
  <c r="AA2374" i="13"/>
  <c r="Z2374" i="13"/>
  <c r="R2374" i="13"/>
  <c r="AB1413" i="13"/>
  <c r="AA1413" i="13"/>
  <c r="Z1413" i="13"/>
  <c r="R1413" i="13"/>
  <c r="AB2034" i="13"/>
  <c r="AA2034" i="13"/>
  <c r="Z2034" i="13"/>
  <c r="R2034" i="13"/>
  <c r="AB2260" i="13"/>
  <c r="AA2260" i="13"/>
  <c r="Z2260" i="13"/>
  <c r="R2260" i="13"/>
  <c r="AB2619" i="13"/>
  <c r="AA2619" i="13"/>
  <c r="Z2619" i="13"/>
  <c r="R2619" i="13"/>
  <c r="AB1391" i="13"/>
  <c r="AA1391" i="13"/>
  <c r="Z1391" i="13"/>
  <c r="R1391" i="13"/>
  <c r="AB2449" i="13"/>
  <c r="AA2449" i="13"/>
  <c r="Z2449" i="13"/>
  <c r="R2449" i="13"/>
  <c r="AB1259" i="13"/>
  <c r="AA1259" i="13"/>
  <c r="Z1259" i="13"/>
  <c r="R1259" i="13"/>
  <c r="AB2610" i="13"/>
  <c r="AA2610" i="13"/>
  <c r="Z2610" i="13"/>
  <c r="R2610" i="13"/>
  <c r="AB343" i="13"/>
  <c r="AA343" i="13"/>
  <c r="Z343" i="13"/>
  <c r="R343" i="13"/>
  <c r="AB2413" i="13"/>
  <c r="AA2413" i="13"/>
  <c r="Z2413" i="13"/>
  <c r="R2413" i="13"/>
  <c r="AB1556" i="13"/>
  <c r="AA1556" i="13"/>
  <c r="Z1556" i="13"/>
  <c r="R1556" i="13"/>
  <c r="AB1967" i="13"/>
  <c r="AA1967" i="13"/>
  <c r="Z1967" i="13"/>
  <c r="R1967" i="13"/>
  <c r="AB2160" i="13"/>
  <c r="AA2160" i="13"/>
  <c r="Z2160" i="13"/>
  <c r="R2160" i="13"/>
  <c r="AB1635" i="13"/>
  <c r="AA1635" i="13"/>
  <c r="Z1635" i="13"/>
  <c r="R1635" i="13"/>
  <c r="AB964" i="13"/>
  <c r="AA964" i="13"/>
  <c r="Z964" i="13"/>
  <c r="R964" i="13"/>
  <c r="AB753" i="13"/>
  <c r="AA753" i="13"/>
  <c r="Z753" i="13"/>
  <c r="R753" i="13"/>
  <c r="AB2477" i="13"/>
  <c r="AA2477" i="13"/>
  <c r="Z2477" i="13"/>
  <c r="R2477" i="13"/>
  <c r="AB1055" i="13"/>
  <c r="AA1055" i="13"/>
  <c r="Z1055" i="13"/>
  <c r="R1055" i="13"/>
  <c r="AB1054" i="13"/>
  <c r="AA1054" i="13"/>
  <c r="Z1054" i="13"/>
  <c r="R1054" i="13"/>
  <c r="AB1741" i="13"/>
  <c r="AA1741" i="13"/>
  <c r="Z1741" i="13"/>
  <c r="R1741" i="13"/>
  <c r="AB1989" i="13"/>
  <c r="AA1989" i="13"/>
  <c r="Z1989" i="13"/>
  <c r="R1989" i="13"/>
  <c r="AB2710" i="13"/>
  <c r="AA2710" i="13"/>
  <c r="Z2710" i="13"/>
  <c r="R2710" i="13"/>
  <c r="AB1412" i="13"/>
  <c r="AA1412" i="13"/>
  <c r="Z1412" i="13"/>
  <c r="R1412" i="13"/>
  <c r="AB2159" i="13"/>
  <c r="AA2159" i="13"/>
  <c r="Z2159" i="13"/>
  <c r="R2159" i="13"/>
  <c r="AB1811" i="13"/>
  <c r="AA1811" i="13"/>
  <c r="Z1811" i="13"/>
  <c r="R1811" i="13"/>
  <c r="AB1344" i="13"/>
  <c r="AA1344" i="13"/>
  <c r="Z1344" i="13"/>
  <c r="R1344" i="13"/>
  <c r="AB1954" i="13"/>
  <c r="AA1954" i="13"/>
  <c r="Z1954" i="13"/>
  <c r="R1954" i="13"/>
  <c r="AB1679" i="13"/>
  <c r="AA1679" i="13"/>
  <c r="Z1679" i="13"/>
  <c r="R1679" i="13"/>
  <c r="AB1810" i="13"/>
  <c r="AA1810" i="13"/>
  <c r="Z1810" i="13"/>
  <c r="R1810" i="13"/>
  <c r="AB2033" i="13"/>
  <c r="AA2033" i="13"/>
  <c r="Z2033" i="13"/>
  <c r="R2033" i="13"/>
  <c r="AB1304" i="13"/>
  <c r="AA1304" i="13"/>
  <c r="Z1304" i="13"/>
  <c r="R1304" i="13"/>
  <c r="AB2199" i="13"/>
  <c r="AA2199" i="13"/>
  <c r="Z2199" i="13"/>
  <c r="R2199" i="13"/>
  <c r="AB2441" i="13"/>
  <c r="AA2441" i="13"/>
  <c r="Z2441" i="13"/>
  <c r="R2441" i="13"/>
  <c r="AB2302" i="13"/>
  <c r="AA2302" i="13"/>
  <c r="Z2302" i="13"/>
  <c r="R2302" i="13"/>
  <c r="AB2259" i="13"/>
  <c r="AA2259" i="13"/>
  <c r="Z2259" i="13"/>
  <c r="R2259" i="13"/>
  <c r="AB1358" i="13"/>
  <c r="AA1358" i="13"/>
  <c r="Z1358" i="13"/>
  <c r="R1358" i="13"/>
  <c r="AB1937" i="13"/>
  <c r="AA1937" i="13"/>
  <c r="Z1937" i="13"/>
  <c r="R1937" i="13"/>
  <c r="AB1077" i="13"/>
  <c r="AA1077" i="13"/>
  <c r="Z1077" i="13"/>
  <c r="R1077" i="13"/>
  <c r="AB1076" i="13"/>
  <c r="AA1076" i="13"/>
  <c r="Z1076" i="13"/>
  <c r="R1076" i="13"/>
  <c r="AB1614" i="13"/>
  <c r="AA1614" i="13"/>
  <c r="Z1614" i="13"/>
  <c r="R1614" i="13"/>
  <c r="AB1809" i="13"/>
  <c r="AA1809" i="13"/>
  <c r="Z1809" i="13"/>
  <c r="R1809" i="13"/>
  <c r="AB2505" i="13"/>
  <c r="AA2505" i="13"/>
  <c r="Z2505" i="13"/>
  <c r="R2505" i="13"/>
  <c r="AB2484" i="13"/>
  <c r="AA2484" i="13"/>
  <c r="Z2484" i="13"/>
  <c r="R2484" i="13"/>
  <c r="AB1727" i="13"/>
  <c r="AA1727" i="13"/>
  <c r="Z1727" i="13"/>
  <c r="R1727" i="13"/>
  <c r="AB1953" i="13"/>
  <c r="AA1953" i="13"/>
  <c r="Z1953" i="13"/>
  <c r="R1953" i="13"/>
  <c r="AB2049" i="13"/>
  <c r="AA2049" i="13"/>
  <c r="Z2049" i="13"/>
  <c r="R2049" i="13"/>
  <c r="AB1994" i="13"/>
  <c r="AA1994" i="13"/>
  <c r="Z1994" i="13"/>
  <c r="R1994" i="13"/>
  <c r="AB1515" i="13"/>
  <c r="AA1515" i="13"/>
  <c r="Z1515" i="13"/>
  <c r="R1515" i="13"/>
  <c r="AB2739" i="13"/>
  <c r="AA2739" i="13"/>
  <c r="Z2739" i="13"/>
  <c r="R2739" i="13"/>
  <c r="AB1936" i="13"/>
  <c r="AA1936" i="13"/>
  <c r="Z1936" i="13"/>
  <c r="R1936" i="13"/>
  <c r="AB1534" i="13"/>
  <c r="AA1534" i="13"/>
  <c r="Z1534" i="13"/>
  <c r="R1534" i="13"/>
  <c r="AB785" i="13"/>
  <c r="AA785" i="13"/>
  <c r="Z785" i="13"/>
  <c r="R785" i="13"/>
  <c r="AB1390" i="13"/>
  <c r="AA1390" i="13"/>
  <c r="Z1390" i="13"/>
  <c r="R1390" i="13"/>
  <c r="AB1591" i="13"/>
  <c r="AA1591" i="13"/>
  <c r="Z1591" i="13"/>
  <c r="R1591" i="13"/>
  <c r="AB1754" i="13"/>
  <c r="AA1754" i="13"/>
  <c r="Z1754" i="13"/>
  <c r="R1754" i="13"/>
  <c r="AB2588" i="13"/>
  <c r="AA2588" i="13"/>
  <c r="Z2588" i="13"/>
  <c r="R2588" i="13"/>
  <c r="AB1878" i="13"/>
  <c r="AA1878" i="13"/>
  <c r="Z1878" i="13"/>
  <c r="R1878" i="13"/>
  <c r="AB2198" i="13"/>
  <c r="AA2198" i="13"/>
  <c r="Z2198" i="13"/>
  <c r="R2198" i="13"/>
  <c r="AB2230" i="13"/>
  <c r="AA2230" i="13"/>
  <c r="Z2230" i="13"/>
  <c r="R2230" i="13"/>
  <c r="AB1613" i="13"/>
  <c r="AA1613" i="13"/>
  <c r="Z1613" i="13"/>
  <c r="R1613" i="13"/>
  <c r="AB1965" i="13"/>
  <c r="AA1965" i="13"/>
  <c r="Z1965" i="13"/>
  <c r="R1965" i="13"/>
  <c r="AB1179" i="13"/>
  <c r="AA1179" i="13"/>
  <c r="Z1179" i="13"/>
  <c r="R1179" i="13"/>
  <c r="AB2361" i="13"/>
  <c r="AA2361" i="13"/>
  <c r="Z2361" i="13"/>
  <c r="R2361" i="13"/>
  <c r="AB1411" i="13"/>
  <c r="AA1411" i="13"/>
  <c r="Z1411" i="13"/>
  <c r="R1411" i="13"/>
  <c r="AB2318" i="13"/>
  <c r="AA2318" i="13"/>
  <c r="Z2318" i="13"/>
  <c r="R2318" i="13"/>
  <c r="AB2178" i="13"/>
  <c r="AA2178" i="13"/>
  <c r="Z2178" i="13"/>
  <c r="R2178" i="13"/>
  <c r="AB1532" i="13"/>
  <c r="AA1532" i="13"/>
  <c r="Z1532" i="13"/>
  <c r="R1532" i="13"/>
  <c r="AB2391" i="13"/>
  <c r="AA2391" i="13"/>
  <c r="Z2391" i="13"/>
  <c r="R2391" i="13"/>
  <c r="AB1478" i="13"/>
  <c r="AA1478" i="13"/>
  <c r="Z1478" i="13"/>
  <c r="R1478" i="13"/>
  <c r="AB2618" i="13"/>
  <c r="AA2618" i="13"/>
  <c r="Z2618" i="13"/>
  <c r="R2618" i="13"/>
  <c r="AB1694" i="13"/>
  <c r="AA1694" i="13"/>
  <c r="Z1694" i="13"/>
  <c r="R1694" i="13"/>
  <c r="AB1477" i="13"/>
  <c r="AA1477" i="13"/>
  <c r="Z1477" i="13"/>
  <c r="R1477" i="13"/>
  <c r="AB2412" i="13"/>
  <c r="AA2412" i="13"/>
  <c r="Z2412" i="13"/>
  <c r="R2412" i="13"/>
  <c r="AB2244" i="13"/>
  <c r="AA2244" i="13"/>
  <c r="Z2244" i="13"/>
  <c r="R2244" i="13"/>
  <c r="AB1660" i="13"/>
  <c r="AA1660" i="13"/>
  <c r="Z1660" i="13"/>
  <c r="R1660" i="13"/>
  <c r="AB1935" i="13"/>
  <c r="AA1935" i="13"/>
  <c r="Z1935" i="13"/>
  <c r="R1935" i="13"/>
  <c r="AB1693" i="13"/>
  <c r="AA1693" i="13"/>
  <c r="Z1693" i="13"/>
  <c r="R1693" i="13"/>
  <c r="AB2483" i="13"/>
  <c r="AA2483" i="13"/>
  <c r="Z2483" i="13"/>
  <c r="R2483" i="13"/>
  <c r="AB2074" i="13"/>
  <c r="AA2074" i="13"/>
  <c r="Z2074" i="13"/>
  <c r="R2074" i="13"/>
  <c r="AB1659" i="13"/>
  <c r="AA1659" i="13"/>
  <c r="Z1659" i="13"/>
  <c r="R1659" i="13"/>
  <c r="AB1837" i="13"/>
  <c r="AA1837" i="13"/>
  <c r="Z1837" i="13"/>
  <c r="R1837" i="13"/>
  <c r="AB1174" i="13"/>
  <c r="AA1174" i="13"/>
  <c r="Z1174" i="13"/>
  <c r="R1174" i="13"/>
  <c r="AB2538" i="13"/>
  <c r="AA2538" i="13"/>
  <c r="Z2538" i="13"/>
  <c r="R2538" i="13"/>
  <c r="AB1976" i="13"/>
  <c r="AA1976" i="13"/>
  <c r="Z1976" i="13"/>
  <c r="R1976" i="13"/>
  <c r="AB1282" i="13"/>
  <c r="AA1282" i="13"/>
  <c r="Z1282" i="13"/>
  <c r="R1282" i="13"/>
  <c r="AB2047" i="13"/>
  <c r="AA2047" i="13"/>
  <c r="Z2047" i="13"/>
  <c r="R2047" i="13"/>
  <c r="AB1796" i="13"/>
  <c r="AA1796" i="13"/>
  <c r="Z1796" i="13"/>
  <c r="R1796" i="13"/>
  <c r="AB1934" i="13"/>
  <c r="AA1934" i="13"/>
  <c r="Z1934" i="13"/>
  <c r="R1934" i="13"/>
  <c r="AB2046" i="13"/>
  <c r="AA2046" i="13"/>
  <c r="Z2046" i="13"/>
  <c r="R2046" i="13"/>
  <c r="AB2646" i="13"/>
  <c r="AA2646" i="13"/>
  <c r="Z2646" i="13"/>
  <c r="R2646" i="13"/>
  <c r="AB2102" i="13"/>
  <c r="AA2102" i="13"/>
  <c r="Z2102" i="13"/>
  <c r="R2102" i="13"/>
  <c r="AB2229" i="13"/>
  <c r="AA2229" i="13"/>
  <c r="Z2229" i="13"/>
  <c r="R2229" i="13"/>
  <c r="AB2428" i="13"/>
  <c r="AA2428" i="13"/>
  <c r="Z2428" i="13"/>
  <c r="R2428" i="13"/>
  <c r="AB2243" i="13"/>
  <c r="AA2243" i="13"/>
  <c r="Z2243" i="13"/>
  <c r="R2243" i="13"/>
  <c r="AB2140" i="13"/>
  <c r="AA2140" i="13"/>
  <c r="Z2140" i="13"/>
  <c r="R2140" i="13"/>
  <c r="AB1877" i="13"/>
  <c r="AA1877" i="13"/>
  <c r="Z1877" i="13"/>
  <c r="R1877" i="13"/>
  <c r="AB1170" i="13"/>
  <c r="AA1170" i="13"/>
  <c r="Z1170" i="13"/>
  <c r="R1170" i="13"/>
  <c r="AB1795" i="13"/>
  <c r="AA1795" i="13"/>
  <c r="Z1795" i="13"/>
  <c r="R1795" i="13"/>
  <c r="AB879" i="13"/>
  <c r="AA879" i="13"/>
  <c r="Z879" i="13"/>
  <c r="R879" i="13"/>
  <c r="AB2004" i="13"/>
  <c r="AA2004" i="13"/>
  <c r="Z2004" i="13"/>
  <c r="R2004" i="13"/>
  <c r="AB1225" i="13"/>
  <c r="AA1225" i="13"/>
  <c r="Z1225" i="13"/>
  <c r="R1225" i="13"/>
  <c r="AB2343" i="13"/>
  <c r="AA2343" i="13"/>
  <c r="Z2343" i="13"/>
  <c r="R2343" i="13"/>
  <c r="AB2503" i="13"/>
  <c r="AA2503" i="13"/>
  <c r="Z2503" i="13"/>
  <c r="R2503" i="13"/>
  <c r="AB2158" i="13"/>
  <c r="AA2158" i="13"/>
  <c r="Z2158" i="13"/>
  <c r="R2158" i="13"/>
  <c r="AB2301" i="13"/>
  <c r="AA2301" i="13"/>
  <c r="Z2301" i="13"/>
  <c r="R2301" i="13"/>
  <c r="AB2197" i="13"/>
  <c r="AA2197" i="13"/>
  <c r="Z2197" i="13"/>
  <c r="R2197" i="13"/>
  <c r="AB1993" i="13"/>
  <c r="AA1993" i="13"/>
  <c r="Z1993" i="13"/>
  <c r="R1993" i="13"/>
  <c r="AB2324" i="13"/>
  <c r="AA2324" i="13"/>
  <c r="Z2324" i="13"/>
  <c r="R2324" i="13"/>
  <c r="AB2587" i="13"/>
  <c r="AA2587" i="13"/>
  <c r="Z2587" i="13"/>
  <c r="R2587" i="13"/>
  <c r="AB461" i="13"/>
  <c r="AA461" i="13"/>
  <c r="Z461" i="13"/>
  <c r="R461" i="13"/>
  <c r="AB1856" i="13"/>
  <c r="AA1856" i="13"/>
  <c r="Z1856" i="13"/>
  <c r="R1856" i="13"/>
  <c r="AB2196" i="13"/>
  <c r="AA2196" i="13"/>
  <c r="Z2196" i="13"/>
  <c r="R2196" i="13"/>
  <c r="AB2012" i="13"/>
  <c r="AA2012" i="13"/>
  <c r="Z2012" i="13"/>
  <c r="R2012" i="13"/>
  <c r="AB761" i="13"/>
  <c r="AA761" i="13"/>
  <c r="Z761" i="13"/>
  <c r="R761" i="13"/>
  <c r="AB760" i="13"/>
  <c r="AA760" i="13"/>
  <c r="Z760" i="13"/>
  <c r="R760" i="13"/>
  <c r="AB2617" i="13"/>
  <c r="AA2617" i="13"/>
  <c r="Z2617" i="13"/>
  <c r="R2617" i="13"/>
  <c r="AB2609" i="13"/>
  <c r="AA2609" i="13"/>
  <c r="Z2609" i="13"/>
  <c r="R2609" i="13"/>
  <c r="AB1476" i="13"/>
  <c r="AA1476" i="13"/>
  <c r="Z1476" i="13"/>
  <c r="R1476" i="13"/>
  <c r="AB1576" i="13"/>
  <c r="AA1576" i="13"/>
  <c r="Z1576" i="13"/>
  <c r="R1576" i="13"/>
  <c r="AB2502" i="13"/>
  <c r="AA2502" i="13"/>
  <c r="Z2502" i="13"/>
  <c r="R2502" i="13"/>
  <c r="AB1410" i="13"/>
  <c r="AA1410" i="13"/>
  <c r="Z1410" i="13"/>
  <c r="R1410" i="13"/>
  <c r="AB2221" i="13"/>
  <c r="AA2221" i="13"/>
  <c r="Z2221" i="13"/>
  <c r="R2221" i="13"/>
  <c r="AB2662" i="13"/>
  <c r="AA2662" i="13"/>
  <c r="Z2662" i="13"/>
  <c r="R2662" i="13"/>
  <c r="AB1894" i="13"/>
  <c r="AA1894" i="13"/>
  <c r="Z1894" i="13"/>
  <c r="R1894" i="13"/>
  <c r="AB1389" i="13"/>
  <c r="AA1389" i="13"/>
  <c r="Z1389" i="13"/>
  <c r="R1389" i="13"/>
  <c r="AB2684" i="13"/>
  <c r="AA2684" i="13"/>
  <c r="Z2684" i="13"/>
  <c r="R2684" i="13"/>
  <c r="AB1792" i="13"/>
  <c r="AA1792" i="13"/>
  <c r="Z1792" i="13"/>
  <c r="R1792" i="13"/>
  <c r="AB1963" i="13"/>
  <c r="AA1963" i="13"/>
  <c r="Z1963" i="13"/>
  <c r="R1963" i="13"/>
  <c r="AB1677" i="13"/>
  <c r="AA1677" i="13"/>
  <c r="Z1677" i="13"/>
  <c r="R1677" i="13"/>
  <c r="AB2537" i="13"/>
  <c r="AA2537" i="13"/>
  <c r="Z2537" i="13"/>
  <c r="R2537" i="13"/>
  <c r="AB1992" i="13"/>
  <c r="AA1992" i="13"/>
  <c r="Z1992" i="13"/>
  <c r="R1992" i="13"/>
  <c r="AB2003" i="13"/>
  <c r="AA2003" i="13"/>
  <c r="Z2003" i="13"/>
  <c r="R2003" i="13"/>
  <c r="AB1726" i="13"/>
  <c r="AA1726" i="13"/>
  <c r="Z1726" i="13"/>
  <c r="R1726" i="13"/>
  <c r="AB2119" i="13"/>
  <c r="AA2119" i="13"/>
  <c r="Z2119" i="13"/>
  <c r="R2119" i="13"/>
  <c r="AB981" i="13"/>
  <c r="AA981" i="13"/>
  <c r="Z981" i="13"/>
  <c r="R981" i="13"/>
  <c r="AB980" i="13"/>
  <c r="AA980" i="13"/>
  <c r="Z980" i="13"/>
  <c r="R980" i="13"/>
  <c r="AB2661" i="13"/>
  <c r="AA2661" i="13"/>
  <c r="Z2661" i="13"/>
  <c r="R2661" i="13"/>
  <c r="AB1835" i="13"/>
  <c r="AA1835" i="13"/>
  <c r="Z1835" i="13"/>
  <c r="R1835" i="13"/>
  <c r="AB1548" i="13"/>
  <c r="AA1548" i="13"/>
  <c r="Z1548" i="13"/>
  <c r="R1548" i="13"/>
  <c r="AB1455" i="13"/>
  <c r="AA1455" i="13"/>
  <c r="Z1455" i="13"/>
  <c r="R1455" i="13"/>
  <c r="AB860" i="13"/>
  <c r="AA860" i="13"/>
  <c r="Z860" i="13"/>
  <c r="R860" i="13"/>
  <c r="AB1774" i="13"/>
  <c r="AA1774" i="13"/>
  <c r="Z1774" i="13"/>
  <c r="R1774" i="13"/>
  <c r="AB2708" i="13"/>
  <c r="AA2708" i="13"/>
  <c r="Z2708" i="13"/>
  <c r="R2708" i="13"/>
  <c r="AB2607" i="13"/>
  <c r="AA2607" i="13"/>
  <c r="Z2607" i="13"/>
  <c r="R2607" i="13"/>
  <c r="AB1373" i="13"/>
  <c r="AA1373" i="13"/>
  <c r="Z1373" i="13"/>
  <c r="R1373" i="13"/>
  <c r="AB2085" i="13"/>
  <c r="AA2085" i="13"/>
  <c r="Z2085" i="13"/>
  <c r="R2085" i="13"/>
  <c r="AB2228" i="13"/>
  <c r="AA2228" i="13"/>
  <c r="Z2228" i="13"/>
  <c r="R2228" i="13"/>
  <c r="AB1962" i="13"/>
  <c r="AA1962" i="13"/>
  <c r="Z1962" i="13"/>
  <c r="R1962" i="13"/>
  <c r="AB1960" i="13"/>
  <c r="AA1960" i="13"/>
  <c r="Z1960" i="13"/>
  <c r="R1960" i="13"/>
  <c r="AB1625" i="13"/>
  <c r="AA1625" i="13"/>
  <c r="Z1625" i="13"/>
  <c r="R1625" i="13"/>
  <c r="AB1539" i="13"/>
  <c r="AA1539" i="13"/>
  <c r="Z1539" i="13"/>
  <c r="R1539" i="13"/>
  <c r="AB1224" i="13"/>
  <c r="AA1224" i="13"/>
  <c r="Z1224" i="13"/>
  <c r="R1224" i="13"/>
  <c r="AB1176" i="13"/>
  <c r="AA1176" i="13"/>
  <c r="Z1176" i="13"/>
  <c r="R1176" i="13"/>
  <c r="AB2536" i="13"/>
  <c r="AA2536" i="13"/>
  <c r="Z2536" i="13"/>
  <c r="R2536" i="13"/>
  <c r="AB1333" i="13"/>
  <c r="AA1333" i="13"/>
  <c r="Z1333" i="13"/>
  <c r="R1333" i="13"/>
  <c r="AB1909" i="13"/>
  <c r="AA1909" i="13"/>
  <c r="Z1909" i="13"/>
  <c r="R1909" i="13"/>
  <c r="AB1223" i="13"/>
  <c r="AA1223" i="13"/>
  <c r="Z1223" i="13"/>
  <c r="R1223" i="13"/>
  <c r="AB1409" i="13"/>
  <c r="AA1409" i="13"/>
  <c r="Z1409" i="13"/>
  <c r="R1409" i="13"/>
  <c r="AB2084" i="13"/>
  <c r="AA2084" i="13"/>
  <c r="Z2084" i="13"/>
  <c r="R2084" i="13"/>
  <c r="AB2111" i="13"/>
  <c r="AA2111" i="13"/>
  <c r="Z2111" i="13"/>
  <c r="R2111" i="13"/>
  <c r="AB907" i="13"/>
  <c r="AA907" i="13"/>
  <c r="Z907" i="13"/>
  <c r="R907" i="13"/>
  <c r="AB2258" i="13"/>
  <c r="AA2258" i="13"/>
  <c r="Z2258" i="13"/>
  <c r="R2258" i="13"/>
  <c r="AB2157" i="13"/>
  <c r="AA2157" i="13"/>
  <c r="Z2157" i="13"/>
  <c r="R2157" i="13"/>
  <c r="AB1870" i="13"/>
  <c r="AA1870" i="13"/>
  <c r="Z1870" i="13"/>
  <c r="R1870" i="13"/>
  <c r="AB1343" i="13"/>
  <c r="AA1343" i="13"/>
  <c r="Z1343" i="13"/>
  <c r="R1343" i="13"/>
  <c r="AB1589" i="13"/>
  <c r="AA1589" i="13"/>
  <c r="Z1589" i="13"/>
  <c r="R1589" i="13"/>
  <c r="AB2501" i="13"/>
  <c r="AA2501" i="13"/>
  <c r="Z2501" i="13"/>
  <c r="R2501" i="13"/>
  <c r="AB2606" i="13"/>
  <c r="AA2606" i="13"/>
  <c r="Z2606" i="13"/>
  <c r="R2606" i="13"/>
  <c r="AB2644" i="13"/>
  <c r="AA2644" i="13"/>
  <c r="Z2644" i="13"/>
  <c r="R2644" i="13"/>
  <c r="AB1354" i="13"/>
  <c r="AA1354" i="13"/>
  <c r="Z1354" i="13"/>
  <c r="R1354" i="13"/>
  <c r="AB1691" i="13"/>
  <c r="AA1691" i="13"/>
  <c r="Z1691" i="13"/>
  <c r="R1691" i="13"/>
  <c r="AB270" i="13"/>
  <c r="AA270" i="13"/>
  <c r="Z270" i="13"/>
  <c r="R270" i="13"/>
  <c r="AB1222" i="13"/>
  <c r="AA1222" i="13"/>
  <c r="Z1222" i="13"/>
  <c r="R1222" i="13"/>
  <c r="AB1725" i="13"/>
  <c r="AA1725" i="13"/>
  <c r="Z1725" i="13"/>
  <c r="R1725" i="13"/>
  <c r="AB2579" i="13"/>
  <c r="AA2579" i="13"/>
  <c r="Z2579" i="13"/>
  <c r="R2579" i="13"/>
  <c r="AB2500" i="13"/>
  <c r="AA2500" i="13"/>
  <c r="Z2500" i="13"/>
  <c r="R2500" i="13"/>
  <c r="AB269" i="13"/>
  <c r="AA269" i="13"/>
  <c r="Z269" i="13"/>
  <c r="R269" i="13"/>
  <c r="AB1893" i="13"/>
  <c r="AA1893" i="13"/>
  <c r="Z1893" i="13"/>
  <c r="R1893" i="13"/>
  <c r="AB1657" i="13"/>
  <c r="AA1657" i="13"/>
  <c r="Z1657" i="13"/>
  <c r="R1657" i="13"/>
  <c r="AB1342" i="13"/>
  <c r="AA1342" i="13"/>
  <c r="Z1342" i="13"/>
  <c r="R1342" i="13"/>
  <c r="AB2379" i="13"/>
  <c r="AA2379" i="13"/>
  <c r="Z2379" i="13"/>
  <c r="R2379" i="13"/>
  <c r="AB1001" i="13"/>
  <c r="AA1001" i="13"/>
  <c r="Z1001" i="13"/>
  <c r="R1001" i="13"/>
  <c r="AB1000" i="13"/>
  <c r="AA1000" i="13"/>
  <c r="Z1000" i="13"/>
  <c r="R1000" i="13"/>
  <c r="AB2411" i="13"/>
  <c r="AA2411" i="13"/>
  <c r="Z2411" i="13"/>
  <c r="R2411" i="13"/>
  <c r="AB2627" i="13"/>
  <c r="AA2627" i="13"/>
  <c r="Z2627" i="13"/>
  <c r="R2627" i="13"/>
  <c r="AB2712" i="13"/>
  <c r="AA2712" i="13"/>
  <c r="Z2712" i="13"/>
  <c r="R2712" i="13"/>
  <c r="AB2433" i="13"/>
  <c r="AA2433" i="13"/>
  <c r="Z2433" i="13"/>
  <c r="R2433" i="13"/>
  <c r="AB1195" i="13"/>
  <c r="AA1195" i="13"/>
  <c r="Z1195" i="13"/>
  <c r="R1195" i="13"/>
  <c r="AB2643" i="13"/>
  <c r="AA2643" i="13"/>
  <c r="Z2643" i="13"/>
  <c r="R2643" i="13"/>
  <c r="AB2156" i="13"/>
  <c r="AA2156" i="13"/>
  <c r="Z2156" i="13"/>
  <c r="R2156" i="13"/>
  <c r="AB2642" i="13"/>
  <c r="AA2642" i="13"/>
  <c r="Z2642" i="13"/>
  <c r="R2642" i="13"/>
  <c r="AB1500" i="13"/>
  <c r="AA1500" i="13"/>
  <c r="Z1500" i="13"/>
  <c r="R1500" i="13"/>
  <c r="AB1193" i="13"/>
  <c r="AA1193" i="13"/>
  <c r="Z1193" i="13"/>
  <c r="R1193" i="13"/>
  <c r="AB180" i="13"/>
  <c r="AA180" i="13"/>
  <c r="Z180" i="13"/>
  <c r="R180" i="13"/>
  <c r="AB1388" i="13"/>
  <c r="AA1388" i="13"/>
  <c r="Z1388" i="13"/>
  <c r="R1388" i="13"/>
  <c r="AB2573" i="13"/>
  <c r="AA2573" i="13"/>
  <c r="Z2573" i="13"/>
  <c r="R2573" i="13"/>
  <c r="AB1892" i="13"/>
  <c r="AA1892" i="13"/>
  <c r="Z1892" i="13"/>
  <c r="R1892" i="13"/>
  <c r="AB1280" i="13"/>
  <c r="AA1280" i="13"/>
  <c r="Z1280" i="13"/>
  <c r="R1280" i="13"/>
  <c r="AB1221" i="13"/>
  <c r="AA1221" i="13"/>
  <c r="Z1221" i="13"/>
  <c r="R1221" i="13"/>
  <c r="AB2342" i="13"/>
  <c r="AA2342" i="13"/>
  <c r="Z2342" i="13"/>
  <c r="R2342" i="13"/>
  <c r="AB2341" i="13"/>
  <c r="AA2341" i="13"/>
  <c r="Z2341" i="13"/>
  <c r="R2341" i="13"/>
  <c r="AB2195" i="13"/>
  <c r="AA2195" i="13"/>
  <c r="Z2195" i="13"/>
  <c r="R2195" i="13"/>
  <c r="AB1408" i="13"/>
  <c r="AA1408" i="13"/>
  <c r="Z1408" i="13"/>
  <c r="R1408" i="13"/>
  <c r="AB2215" i="13"/>
  <c r="AA2215" i="13"/>
  <c r="Z2215" i="13"/>
  <c r="R2215" i="13"/>
  <c r="AB664" i="13"/>
  <c r="AA664" i="13"/>
  <c r="Z664" i="13"/>
  <c r="R664" i="13"/>
  <c r="AB665" i="13"/>
  <c r="AA665" i="13"/>
  <c r="Z665" i="13"/>
  <c r="R665" i="13"/>
  <c r="AB2134" i="13"/>
  <c r="AA2134" i="13"/>
  <c r="Z2134" i="13"/>
  <c r="R2134" i="13"/>
  <c r="AB1690" i="13"/>
  <c r="AA1690" i="13"/>
  <c r="Z1690" i="13"/>
  <c r="R1690" i="13"/>
  <c r="AB1655" i="13"/>
  <c r="AA1655" i="13"/>
  <c r="Z1655" i="13"/>
  <c r="R1655" i="13"/>
  <c r="AB1258" i="13"/>
  <c r="AA1258" i="13"/>
  <c r="Z1258" i="13"/>
  <c r="R1258" i="13"/>
  <c r="AB2192" i="13"/>
  <c r="AA2192" i="13"/>
  <c r="Z2192" i="13"/>
  <c r="R2192" i="13"/>
  <c r="AB2461" i="13"/>
  <c r="AA2461" i="13"/>
  <c r="Z2461" i="13"/>
  <c r="R2461" i="13"/>
  <c r="AB2605" i="13"/>
  <c r="AA2605" i="13"/>
  <c r="Z2605" i="13"/>
  <c r="R2605" i="13"/>
  <c r="AB1555" i="13"/>
  <c r="AA1555" i="13"/>
  <c r="Z1555" i="13"/>
  <c r="R1555" i="13"/>
  <c r="AB2659" i="13"/>
  <c r="AA2659" i="13"/>
  <c r="Z2659" i="13"/>
  <c r="R2659" i="13"/>
  <c r="AB1357" i="13"/>
  <c r="AA1357" i="13"/>
  <c r="Z1357" i="13"/>
  <c r="R1357" i="13"/>
  <c r="AB940" i="13"/>
  <c r="AA940" i="13"/>
  <c r="Z940" i="13"/>
  <c r="R940" i="13"/>
  <c r="AB941" i="13"/>
  <c r="AA941" i="13"/>
  <c r="Z941" i="13"/>
  <c r="R941" i="13"/>
  <c r="AB2118" i="13"/>
  <c r="AA2118" i="13"/>
  <c r="Z2118" i="13"/>
  <c r="R2118" i="13"/>
  <c r="AB1889" i="13"/>
  <c r="AA1889" i="13"/>
  <c r="Z1889" i="13"/>
  <c r="R1889" i="13"/>
  <c r="AB2460" i="13"/>
  <c r="AA2460" i="13"/>
  <c r="Z2460" i="13"/>
  <c r="R2460" i="13"/>
  <c r="AB1454" i="13"/>
  <c r="AA1454" i="13"/>
  <c r="Z1454" i="13"/>
  <c r="R1454" i="13"/>
  <c r="AB2459" i="13"/>
  <c r="AA2459" i="13"/>
  <c r="Z2459" i="13"/>
  <c r="R2459" i="13"/>
  <c r="AB2626" i="13"/>
  <c r="AA2626" i="13"/>
  <c r="Z2626" i="13"/>
  <c r="R2626" i="13"/>
  <c r="AB2133" i="13"/>
  <c r="AA2133" i="13"/>
  <c r="Z2133" i="13"/>
  <c r="R2133" i="13"/>
  <c r="AB1531" i="13"/>
  <c r="AA1531" i="13"/>
  <c r="Z1531" i="13"/>
  <c r="R1531" i="13"/>
  <c r="AB554" i="13"/>
  <c r="AA554" i="13"/>
  <c r="Z554" i="13"/>
  <c r="R554" i="13"/>
  <c r="AB2378" i="13"/>
  <c r="AA2378" i="13"/>
  <c r="Z2378" i="13"/>
  <c r="R2378" i="13"/>
  <c r="AB1933" i="13"/>
  <c r="AA1933" i="13"/>
  <c r="Z1933" i="13"/>
  <c r="R1933" i="13"/>
  <c r="AB1932" i="13"/>
  <c r="AA1932" i="13"/>
  <c r="Z1932" i="13"/>
  <c r="R1932" i="13"/>
  <c r="AB1653" i="13"/>
  <c r="AA1653" i="13"/>
  <c r="Z1653" i="13"/>
  <c r="R1653" i="13"/>
  <c r="AB2110" i="13"/>
  <c r="AA2110" i="13"/>
  <c r="Z2110" i="13"/>
  <c r="R2110" i="13"/>
  <c r="AB1220" i="13"/>
  <c r="AA1220" i="13"/>
  <c r="Z1220" i="13"/>
  <c r="R1220" i="13"/>
  <c r="AB2603" i="13"/>
  <c r="AA2603" i="13"/>
  <c r="Z2603" i="13"/>
  <c r="R2603" i="13"/>
  <c r="AB1918" i="13"/>
  <c r="AA1918" i="13"/>
  <c r="Z1918" i="13"/>
  <c r="R1918" i="13"/>
  <c r="AB157" i="13"/>
  <c r="AA157" i="13"/>
  <c r="Z157" i="13"/>
  <c r="R157" i="13"/>
  <c r="AB1740" i="13"/>
  <c r="AA1740" i="13"/>
  <c r="Z1740" i="13"/>
  <c r="R1740" i="13"/>
  <c r="AB1435" i="13"/>
  <c r="AA1435" i="13"/>
  <c r="Z1435" i="13"/>
  <c r="R1435" i="13"/>
  <c r="AB1407" i="13"/>
  <c r="AA1407" i="13"/>
  <c r="Z1407" i="13"/>
  <c r="R1407" i="13"/>
  <c r="AB1991" i="13"/>
  <c r="AA1991" i="13"/>
  <c r="Z1991" i="13"/>
  <c r="R1991" i="13"/>
  <c r="AB2602" i="13"/>
  <c r="AA2602" i="13"/>
  <c r="Z2602" i="13"/>
  <c r="R2602" i="13"/>
  <c r="AB1773" i="13"/>
  <c r="AA1773" i="13"/>
  <c r="Z1773" i="13"/>
  <c r="R1773" i="13"/>
  <c r="AB2523" i="13"/>
  <c r="AA2523" i="13"/>
  <c r="Z2523" i="13"/>
  <c r="R2523" i="13"/>
  <c r="AB2601" i="13"/>
  <c r="AA2601" i="13"/>
  <c r="Z2601" i="13"/>
  <c r="R2601" i="13"/>
  <c r="AB928" i="13"/>
  <c r="AA928" i="13"/>
  <c r="Z928" i="13"/>
  <c r="R928" i="13"/>
  <c r="AB927" i="13"/>
  <c r="AA927" i="13"/>
  <c r="Z927" i="13"/>
  <c r="R927" i="13"/>
  <c r="AB1612" i="13"/>
  <c r="AA1612" i="13"/>
  <c r="Z1612" i="13"/>
  <c r="R1612" i="13"/>
  <c r="AB784" i="13"/>
  <c r="AA784" i="13"/>
  <c r="Z784" i="13"/>
  <c r="R784" i="13"/>
  <c r="AB2401" i="13"/>
  <c r="AA2401" i="13"/>
  <c r="Z2401" i="13"/>
  <c r="R2401" i="13"/>
  <c r="AB437" i="13"/>
  <c r="AA437" i="13"/>
  <c r="Z437" i="13"/>
  <c r="R437" i="13"/>
  <c r="AB1434" i="13"/>
  <c r="AA1434" i="13"/>
  <c r="Z1434" i="13"/>
  <c r="R1434" i="13"/>
  <c r="AB2190" i="13"/>
  <c r="AA2190" i="13"/>
  <c r="Z2190" i="13"/>
  <c r="R2190" i="13"/>
  <c r="AB1191" i="13"/>
  <c r="AA1191" i="13"/>
  <c r="Z1191" i="13"/>
  <c r="R1191" i="13"/>
  <c r="AB1791" i="13"/>
  <c r="AA1791" i="13"/>
  <c r="Z1791" i="13"/>
  <c r="R1791" i="13"/>
  <c r="AB1990" i="13"/>
  <c r="AA1990" i="13"/>
  <c r="Z1990" i="13"/>
  <c r="R1990" i="13"/>
  <c r="AB1453" i="13"/>
  <c r="AA1453" i="13"/>
  <c r="Z1453" i="13"/>
  <c r="R1453" i="13"/>
  <c r="AB2702" i="13"/>
  <c r="AA2702" i="13"/>
  <c r="Z2702" i="13"/>
  <c r="R2702" i="13"/>
  <c r="AB1651" i="13"/>
  <c r="AA1651" i="13"/>
  <c r="Z1651" i="13"/>
  <c r="R1651" i="13"/>
  <c r="AB1723" i="13"/>
  <c r="AA1723" i="13"/>
  <c r="Z1723" i="13"/>
  <c r="R1723" i="13"/>
  <c r="AB390" i="13"/>
  <c r="AA390" i="13"/>
  <c r="Z390" i="13"/>
  <c r="R390" i="13"/>
  <c r="AB2476" i="13"/>
  <c r="AA2476" i="13"/>
  <c r="Z2476" i="13"/>
  <c r="R2476" i="13"/>
  <c r="AB1834" i="13"/>
  <c r="AA1834" i="13"/>
  <c r="Z1834" i="13"/>
  <c r="R1834" i="13"/>
  <c r="AB2535" i="13"/>
  <c r="AA2535" i="13"/>
  <c r="Z2535" i="13"/>
  <c r="R2535" i="13"/>
  <c r="AB2641" i="13"/>
  <c r="AA2641" i="13"/>
  <c r="Z2641" i="13"/>
  <c r="R2641" i="13"/>
  <c r="AB2189" i="13"/>
  <c r="AA2189" i="13"/>
  <c r="Z2189" i="13"/>
  <c r="R2189" i="13"/>
  <c r="AB2058" i="13"/>
  <c r="AA2058" i="13"/>
  <c r="Z2058" i="13"/>
  <c r="R2058" i="13"/>
  <c r="AB2410" i="13"/>
  <c r="AA2410" i="13"/>
  <c r="Z2410" i="13"/>
  <c r="R2410" i="13"/>
  <c r="AB1649" i="13"/>
  <c r="AA1649" i="13"/>
  <c r="Z1649" i="13"/>
  <c r="R1649" i="13"/>
  <c r="AB2572" i="13"/>
  <c r="AA2572" i="13"/>
  <c r="Z2572" i="13"/>
  <c r="R2572" i="13"/>
  <c r="AB1648" i="13"/>
  <c r="AA1648" i="13"/>
  <c r="Z1648" i="13"/>
  <c r="R1648" i="13"/>
  <c r="AB1647" i="13"/>
  <c r="AA1647" i="13"/>
  <c r="Z1647" i="13"/>
  <c r="R1647" i="13"/>
  <c r="AB1624" i="13"/>
  <c r="AA1624" i="13"/>
  <c r="Z1624" i="13"/>
  <c r="R1624" i="13"/>
  <c r="AB1975" i="13"/>
  <c r="AA1975" i="13"/>
  <c r="Z1975" i="13"/>
  <c r="R1975" i="13"/>
  <c r="AB2432" i="13"/>
  <c r="AA2432" i="13"/>
  <c r="Z2432" i="13"/>
  <c r="R2432" i="13"/>
  <c r="AB1958" i="13"/>
  <c r="AA1958" i="13"/>
  <c r="Z1958" i="13"/>
  <c r="R1958" i="13"/>
  <c r="AB1190" i="13"/>
  <c r="AA1190" i="13"/>
  <c r="Z1190" i="13"/>
  <c r="R1190" i="13"/>
  <c r="AB1332" i="13"/>
  <c r="AA1332" i="13"/>
  <c r="Z1332" i="13"/>
  <c r="R1332" i="13"/>
  <c r="AB1189" i="13"/>
  <c r="AA1189" i="13"/>
  <c r="Z1189" i="13"/>
  <c r="R1189" i="13"/>
  <c r="AB1554" i="13"/>
  <c r="AA1554" i="13"/>
  <c r="Z1554" i="13"/>
  <c r="R1554" i="13"/>
  <c r="AB2481" i="13"/>
  <c r="AA2481" i="13"/>
  <c r="Z2481" i="13"/>
  <c r="R2481" i="13"/>
  <c r="AB454" i="13"/>
  <c r="AA454" i="13"/>
  <c r="Z454" i="13"/>
  <c r="R454" i="13"/>
  <c r="AB2499" i="13"/>
  <c r="AA2499" i="13"/>
  <c r="Z2499" i="13"/>
  <c r="R2499" i="13"/>
  <c r="AB1789" i="13"/>
  <c r="AA1789" i="13"/>
  <c r="Z1789" i="13"/>
  <c r="R1789" i="13"/>
  <c r="AB2340" i="13"/>
  <c r="AA2340" i="13"/>
  <c r="Z2340" i="13"/>
  <c r="R2340" i="13"/>
  <c r="AB1646" i="13"/>
  <c r="AA1646" i="13"/>
  <c r="Z1646" i="13"/>
  <c r="R1646" i="13"/>
  <c r="AB1588" i="13"/>
  <c r="AA1588" i="13"/>
  <c r="Z1588" i="13"/>
  <c r="R1588" i="13"/>
  <c r="AB1257" i="13"/>
  <c r="AA1257" i="13"/>
  <c r="Z1257" i="13"/>
  <c r="R1257" i="13"/>
  <c r="AB2117" i="13"/>
  <c r="AA2117" i="13"/>
  <c r="Z2117" i="13"/>
  <c r="R2117" i="13"/>
  <c r="AB2250" i="13"/>
  <c r="AA2250" i="13"/>
  <c r="Z2250" i="13"/>
  <c r="R2250" i="13"/>
  <c r="AB13" i="13"/>
  <c r="AA13" i="13"/>
  <c r="Z13" i="13"/>
  <c r="R13" i="13"/>
  <c r="AB2136" i="13"/>
  <c r="AA2136" i="13"/>
  <c r="Z2136" i="13"/>
  <c r="R2136" i="13"/>
  <c r="AB2083" i="13"/>
  <c r="AA2083" i="13"/>
  <c r="Z2083" i="13"/>
  <c r="R2083" i="13"/>
  <c r="AB2155" i="13"/>
  <c r="AA2155" i="13"/>
  <c r="Z2155" i="13"/>
  <c r="R2155" i="13"/>
  <c r="AB1279" i="13"/>
  <c r="AA1279" i="13"/>
  <c r="Z1279" i="13"/>
  <c r="R1279" i="13"/>
  <c r="AB1772" i="13"/>
  <c r="AA1772" i="13"/>
  <c r="Z1772" i="13"/>
  <c r="R1772" i="13"/>
  <c r="AB2409" i="13"/>
  <c r="AA2409" i="13"/>
  <c r="Z2409" i="13"/>
  <c r="R2409" i="13"/>
  <c r="AB2100" i="13"/>
  <c r="AA2100" i="13"/>
  <c r="Z2100" i="13"/>
  <c r="R2100" i="13"/>
  <c r="AB1787" i="13"/>
  <c r="AA1787" i="13"/>
  <c r="Z1787" i="13"/>
  <c r="R1787" i="13"/>
  <c r="AB1406" i="13"/>
  <c r="AA1406" i="13"/>
  <c r="Z1406" i="13"/>
  <c r="R1406" i="13"/>
  <c r="AB2339" i="13"/>
  <c r="AA2339" i="13"/>
  <c r="Z2339" i="13"/>
  <c r="R2339" i="13"/>
  <c r="AB1331" i="13"/>
  <c r="AA1331" i="13"/>
  <c r="Z1331" i="13"/>
  <c r="R1331" i="13"/>
  <c r="AB1177" i="13"/>
  <c r="AA1177" i="13"/>
  <c r="Z1177" i="13"/>
  <c r="R1177" i="13"/>
  <c r="AB1187" i="13"/>
  <c r="AA1187" i="13"/>
  <c r="Z1187" i="13"/>
  <c r="R1187" i="13"/>
  <c r="AB2534" i="13"/>
  <c r="AA2534" i="13"/>
  <c r="Z2534" i="13"/>
  <c r="R2534" i="13"/>
  <c r="AB1867" i="13"/>
  <c r="AA1867" i="13"/>
  <c r="Z1867" i="13"/>
  <c r="R1867" i="13"/>
  <c r="AB2227" i="13"/>
  <c r="AA2227" i="13"/>
  <c r="Z2227" i="13"/>
  <c r="R2227" i="13"/>
  <c r="AB1866" i="13"/>
  <c r="AA1866" i="13"/>
  <c r="Z1866" i="13"/>
  <c r="R1866" i="13"/>
  <c r="AB2562" i="13"/>
  <c r="AA2562" i="13"/>
  <c r="Z2562" i="13"/>
  <c r="R2562" i="13"/>
  <c r="AB2338" i="13"/>
  <c r="AA2338" i="13"/>
  <c r="Z2338" i="13"/>
  <c r="R2338" i="13"/>
  <c r="AB1931" i="13"/>
  <c r="AA1931" i="13"/>
  <c r="Z1931" i="13"/>
  <c r="R1931" i="13"/>
  <c r="AB1341" i="13"/>
  <c r="AA1341" i="13"/>
  <c r="Z1341" i="13"/>
  <c r="R1341" i="13"/>
  <c r="AB1452" i="13"/>
  <c r="AA1452" i="13"/>
  <c r="Z1452" i="13"/>
  <c r="R1452" i="13"/>
  <c r="AB1474" i="13"/>
  <c r="AA1474" i="13"/>
  <c r="Z1474" i="13"/>
  <c r="R1474" i="13"/>
  <c r="AB1302" i="13"/>
  <c r="AA1302" i="13"/>
  <c r="Z1302" i="13"/>
  <c r="R1302" i="13"/>
  <c r="AB2582" i="13"/>
  <c r="AA2582" i="13"/>
  <c r="Z2582" i="13"/>
  <c r="R2582" i="13"/>
  <c r="AB1641" i="13"/>
  <c r="AA1641" i="13"/>
  <c r="Z1641" i="13"/>
  <c r="R1641" i="13"/>
  <c r="AB2532" i="13"/>
  <c r="AA2532" i="13"/>
  <c r="Z2532" i="13"/>
  <c r="R2532" i="13"/>
  <c r="AB2180" i="13"/>
  <c r="AA2180" i="13"/>
  <c r="Z2180" i="13"/>
  <c r="R2180" i="13"/>
  <c r="AB2062" i="13"/>
  <c r="AA2062" i="13"/>
  <c r="Z2062" i="13"/>
  <c r="R2062" i="13"/>
  <c r="AB1930" i="13"/>
  <c r="AA1930" i="13"/>
  <c r="Z1930" i="13"/>
  <c r="R1930" i="13"/>
  <c r="AB1771" i="13"/>
  <c r="AA1771" i="13"/>
  <c r="Z1771" i="13"/>
  <c r="R1771" i="13"/>
  <c r="AB1405" i="13"/>
  <c r="AA1405" i="13"/>
  <c r="Z1405" i="13"/>
  <c r="R1405" i="13"/>
  <c r="AB1219" i="13"/>
  <c r="AA1219" i="13"/>
  <c r="Z1219" i="13"/>
  <c r="R1219" i="13"/>
  <c r="AB2002" i="13"/>
  <c r="AA2002" i="13"/>
  <c r="Z2002" i="13"/>
  <c r="R2002" i="13"/>
  <c r="AB2498" i="13"/>
  <c r="AA2498" i="13"/>
  <c r="Z2498" i="13"/>
  <c r="R2498" i="13"/>
  <c r="AB2226" i="13"/>
  <c r="AA2226" i="13"/>
  <c r="Z2226" i="13"/>
  <c r="R2226" i="13"/>
  <c r="AB2019" i="13"/>
  <c r="AA2019" i="13"/>
  <c r="Z2019" i="13"/>
  <c r="R2019" i="13"/>
  <c r="AB1855" i="13"/>
  <c r="AA1855" i="13"/>
  <c r="Z1855" i="13"/>
  <c r="R1855" i="13"/>
  <c r="AB1760" i="13"/>
  <c r="AA1760" i="13"/>
  <c r="Z1760" i="13"/>
  <c r="R1760" i="13"/>
  <c r="AB1553" i="13"/>
  <c r="AA1553" i="13"/>
  <c r="Z1553" i="13"/>
  <c r="R1553" i="13"/>
  <c r="AB1722" i="13"/>
  <c r="AA1722" i="13"/>
  <c r="Z1722" i="13"/>
  <c r="R1722" i="13"/>
  <c r="AB2300" i="13"/>
  <c r="AA2300" i="13"/>
  <c r="Z2300" i="13"/>
  <c r="R2300" i="13"/>
  <c r="AB2032" i="13"/>
  <c r="AA2032" i="13"/>
  <c r="Z2032" i="13"/>
  <c r="R2032" i="13"/>
  <c r="AB1186" i="13"/>
  <c r="AA1186" i="13"/>
  <c r="Z1186" i="13"/>
  <c r="R1186" i="13"/>
  <c r="AB2257" i="13"/>
  <c r="AA2257" i="13"/>
  <c r="Z2257" i="13"/>
  <c r="R2257" i="13"/>
  <c r="AB2337" i="13"/>
  <c r="AA2337" i="13"/>
  <c r="Z2337" i="13"/>
  <c r="R2337" i="13"/>
  <c r="AB1587" i="13"/>
  <c r="AA1587" i="13"/>
  <c r="Z1587" i="13"/>
  <c r="R1587" i="13"/>
  <c r="AB1833" i="13"/>
  <c r="AA1833" i="13"/>
  <c r="Z1833" i="13"/>
  <c r="R1833" i="13"/>
  <c r="AB2214" i="13"/>
  <c r="AA2214" i="13"/>
  <c r="Z2214" i="13"/>
  <c r="R2214" i="13"/>
  <c r="AB2116" i="13"/>
  <c r="AA2116" i="13"/>
  <c r="Z2116" i="13"/>
  <c r="R2116" i="13"/>
  <c r="AB1645" i="13"/>
  <c r="AA1645" i="13"/>
  <c r="Z1645" i="13"/>
  <c r="R1645" i="13"/>
  <c r="AB1301" i="13"/>
  <c r="AA1301" i="13"/>
  <c r="Z1301" i="13"/>
  <c r="R1301" i="13"/>
  <c r="AB629" i="13"/>
  <c r="AA629" i="13"/>
  <c r="Z629" i="13"/>
  <c r="R629" i="13"/>
  <c r="AB2225" i="13"/>
  <c r="AA2225" i="13"/>
  <c r="Z2225" i="13"/>
  <c r="R2225" i="13"/>
  <c r="AB1451" i="13"/>
  <c r="AA1451" i="13"/>
  <c r="Z1451" i="13"/>
  <c r="R1451" i="13"/>
  <c r="AB1786" i="13"/>
  <c r="AA1786" i="13"/>
  <c r="Z1786" i="13"/>
  <c r="R1786" i="13"/>
  <c r="AB1770" i="13"/>
  <c r="AA1770" i="13"/>
  <c r="Z1770" i="13"/>
  <c r="R1770" i="13"/>
  <c r="AB2076" i="13"/>
  <c r="AA2076" i="13"/>
  <c r="Z2076" i="13"/>
  <c r="R2076" i="13"/>
  <c r="AB1326" i="13"/>
  <c r="AA1326" i="13"/>
  <c r="Z1326" i="13"/>
  <c r="R1326" i="13"/>
  <c r="AB1499" i="13"/>
  <c r="AA1499" i="13"/>
  <c r="Z1499" i="13"/>
  <c r="R1499" i="13"/>
  <c r="AB1218" i="13"/>
  <c r="AA1218" i="13"/>
  <c r="Z1218" i="13"/>
  <c r="R1218" i="13"/>
  <c r="AB453" i="13"/>
  <c r="AA453" i="13"/>
  <c r="Z453" i="13"/>
  <c r="R453" i="13"/>
  <c r="AB1876" i="13"/>
  <c r="AA1876" i="13"/>
  <c r="Z1876" i="13"/>
  <c r="R1876" i="13"/>
  <c r="AB2177" i="13"/>
  <c r="AA2177" i="13"/>
  <c r="Z2177" i="13"/>
  <c r="R2177" i="13"/>
  <c r="AB1356" i="13"/>
  <c r="AA1356" i="13"/>
  <c r="Z1356" i="13"/>
  <c r="R1356" i="13"/>
  <c r="AB2707" i="13"/>
  <c r="AA2707" i="13"/>
  <c r="Z2707" i="13"/>
  <c r="R2707" i="13"/>
  <c r="AB2640" i="13"/>
  <c r="AA2640" i="13"/>
  <c r="Z2640" i="13"/>
  <c r="R2640" i="13"/>
  <c r="AB1888" i="13"/>
  <c r="AA1888" i="13"/>
  <c r="Z1888" i="13"/>
  <c r="R1888" i="13"/>
  <c r="AB2692" i="13"/>
  <c r="AA2692" i="13"/>
  <c r="Z2692" i="13"/>
  <c r="R2692" i="13"/>
  <c r="AB2286" i="13"/>
  <c r="AA2286" i="13"/>
  <c r="Z2286" i="13"/>
  <c r="R2286" i="13"/>
  <c r="AB2287" i="13"/>
  <c r="AA2287" i="13"/>
  <c r="Z2287" i="13"/>
  <c r="R2287" i="13"/>
  <c r="AB1832" i="13"/>
  <c r="AA1832" i="13"/>
  <c r="Z1832" i="13"/>
  <c r="R1832" i="13"/>
  <c r="AB787" i="13"/>
  <c r="AA787" i="13"/>
  <c r="Z787" i="13"/>
  <c r="R787" i="13"/>
  <c r="AB2586" i="13"/>
  <c r="AA2586" i="13"/>
  <c r="Z2586" i="13"/>
  <c r="R2586" i="13"/>
  <c r="AB1634" i="13"/>
  <c r="AA1634" i="13"/>
  <c r="Z1634" i="13"/>
  <c r="R1634" i="13"/>
  <c r="AB1387" i="13"/>
  <c r="AA1387" i="13"/>
  <c r="Z1387" i="13"/>
  <c r="R1387" i="13"/>
  <c r="AB1494" i="13"/>
  <c r="AA1494" i="13"/>
  <c r="Z1494" i="13"/>
  <c r="R1494" i="13"/>
  <c r="AB2256" i="13"/>
  <c r="AA2256" i="13"/>
  <c r="Z2256" i="13"/>
  <c r="R2256" i="13"/>
  <c r="AB1886" i="13"/>
  <c r="AA1886" i="13"/>
  <c r="Z1886" i="13"/>
  <c r="R1886" i="13"/>
  <c r="AB1611" i="13"/>
  <c r="AA1611" i="13"/>
  <c r="Z1611" i="13"/>
  <c r="R1611" i="13"/>
  <c r="AB2497" i="13"/>
  <c r="AA2497" i="13"/>
  <c r="Z2497" i="13"/>
  <c r="R2497" i="13"/>
  <c r="AB1255" i="13"/>
  <c r="AA1255" i="13"/>
  <c r="Z1255" i="13"/>
  <c r="R1255" i="13"/>
  <c r="AB2001" i="13"/>
  <c r="AA2001" i="13"/>
  <c r="Z2001" i="13"/>
  <c r="R2001" i="13"/>
  <c r="AB1808" i="13"/>
  <c r="AA1808" i="13"/>
  <c r="Z1808" i="13"/>
  <c r="R1808" i="13"/>
  <c r="AB2224" i="13"/>
  <c r="AA2224" i="13"/>
  <c r="Z2224" i="13"/>
  <c r="R2224" i="13"/>
  <c r="AB2115" i="13"/>
  <c r="AA2115" i="13"/>
  <c r="Z2115" i="13"/>
  <c r="R2115" i="13"/>
  <c r="AB1807" i="13"/>
  <c r="AA1807" i="13"/>
  <c r="Z1807" i="13"/>
  <c r="R1807" i="13"/>
  <c r="AB1712" i="13"/>
  <c r="AA1712" i="13"/>
  <c r="Z1712" i="13"/>
  <c r="R1712" i="13"/>
  <c r="AB2439" i="13"/>
  <c r="AA2439" i="13"/>
  <c r="Z2439" i="13"/>
  <c r="R2439" i="13"/>
  <c r="AB2114" i="13"/>
  <c r="AA2114" i="13"/>
  <c r="Z2114" i="13"/>
  <c r="R2114" i="13"/>
  <c r="AB1185" i="13"/>
  <c r="AA1185" i="13"/>
  <c r="Z1185" i="13"/>
  <c r="R1185" i="13"/>
  <c r="AB929" i="13"/>
  <c r="AA929" i="13"/>
  <c r="Z929" i="13"/>
  <c r="R929" i="13"/>
  <c r="AB1372" i="13"/>
  <c r="AA1372" i="13"/>
  <c r="Z1372" i="13"/>
  <c r="R1372" i="13"/>
  <c r="AB2561" i="13"/>
  <c r="AA2561" i="13"/>
  <c r="Z2561" i="13"/>
  <c r="R2561" i="13"/>
  <c r="AB1806" i="13"/>
  <c r="AA1806" i="13"/>
  <c r="Z1806" i="13"/>
  <c r="R1806" i="13"/>
  <c r="AB2299" i="13"/>
  <c r="AA2299" i="13"/>
  <c r="Z2299" i="13"/>
  <c r="R2299" i="13"/>
  <c r="AB617" i="13"/>
  <c r="AA617" i="13"/>
  <c r="Z617" i="13"/>
  <c r="R617" i="13"/>
  <c r="AB1552" i="13"/>
  <c r="AA1552" i="13"/>
  <c r="Z1552" i="13"/>
  <c r="R1552" i="13"/>
  <c r="AB2530" i="13"/>
  <c r="AA2530" i="13"/>
  <c r="Z2530" i="13"/>
  <c r="R2530" i="13"/>
  <c r="AB2335" i="13"/>
  <c r="AA2335" i="13"/>
  <c r="Z2335" i="13"/>
  <c r="R2335" i="13"/>
  <c r="AB1689" i="13"/>
  <c r="AA1689" i="13"/>
  <c r="Z1689" i="13"/>
  <c r="R1689" i="13"/>
  <c r="AB2529" i="13"/>
  <c r="AA2529" i="13"/>
  <c r="Z2529" i="13"/>
  <c r="R2529" i="13"/>
  <c r="AB1739" i="13"/>
  <c r="AA1739" i="13"/>
  <c r="Z1739" i="13"/>
  <c r="R1739" i="13"/>
  <c r="AB1951" i="13"/>
  <c r="AA1951" i="13"/>
  <c r="Z1951" i="13"/>
  <c r="R1951" i="13"/>
  <c r="AB2109" i="13"/>
  <c r="AA2109" i="13"/>
  <c r="Z2109" i="13"/>
  <c r="R2109" i="13"/>
  <c r="AB2255" i="13"/>
  <c r="AA2255" i="13"/>
  <c r="Z2255" i="13"/>
  <c r="R2255" i="13"/>
  <c r="AB2475" i="13"/>
  <c r="AA2475" i="13"/>
  <c r="Z2475" i="13"/>
  <c r="R2475" i="13"/>
  <c r="AB1831" i="13"/>
  <c r="AA1831" i="13"/>
  <c r="Z1831" i="13"/>
  <c r="R1831" i="13"/>
  <c r="AB1352" i="13"/>
  <c r="AA1352" i="13"/>
  <c r="Z1352" i="13"/>
  <c r="R1352" i="13"/>
  <c r="AB1330" i="13"/>
  <c r="AA1330" i="13"/>
  <c r="Z1330" i="13"/>
  <c r="R1330" i="13"/>
  <c r="AB2448" i="13"/>
  <c r="AA2448" i="13"/>
  <c r="Z2448" i="13"/>
  <c r="R2448" i="13"/>
  <c r="AB2213" i="13"/>
  <c r="AA2213" i="13"/>
  <c r="Z2213" i="13"/>
  <c r="R2213" i="13"/>
  <c r="AB2298" i="13"/>
  <c r="AA2298" i="13"/>
  <c r="Z2298" i="13"/>
  <c r="R2298" i="13"/>
  <c r="AB2296" i="13"/>
  <c r="AA2296" i="13"/>
  <c r="Z2296" i="13"/>
  <c r="R2296" i="13"/>
  <c r="AB2560" i="13"/>
  <c r="AA2560" i="13"/>
  <c r="Z2560" i="13"/>
  <c r="R2560" i="13"/>
  <c r="AB628" i="13"/>
  <c r="AA628" i="13"/>
  <c r="Z628" i="13"/>
  <c r="R628" i="13"/>
  <c r="AB2675" i="13"/>
  <c r="AA2675" i="13"/>
  <c r="Z2675" i="13"/>
  <c r="R2675" i="13"/>
  <c r="AB2639" i="13"/>
  <c r="AA2639" i="13"/>
  <c r="Z2639" i="13"/>
  <c r="R2639" i="13"/>
  <c r="AB1278" i="13"/>
  <c r="AA1278" i="13"/>
  <c r="Z1278" i="13"/>
  <c r="R1278" i="13"/>
  <c r="AB1450" i="13"/>
  <c r="AA1450" i="13"/>
  <c r="Z1450" i="13"/>
  <c r="R1450" i="13"/>
  <c r="AB2254" i="13"/>
  <c r="AA2254" i="13"/>
  <c r="Z2254" i="13"/>
  <c r="R2254" i="13"/>
  <c r="AB1688" i="13"/>
  <c r="AA1688" i="13"/>
  <c r="Z1688" i="13"/>
  <c r="R1688" i="13"/>
  <c r="AB2426" i="13"/>
  <c r="AA2426" i="13"/>
  <c r="Z2426" i="13"/>
  <c r="R2426" i="13"/>
  <c r="AB1498" i="13"/>
  <c r="AA1498" i="13"/>
  <c r="Z1498" i="13"/>
  <c r="R1498" i="13"/>
  <c r="AB2673" i="13"/>
  <c r="AA2673" i="13"/>
  <c r="Z2673" i="13"/>
  <c r="R2673" i="13"/>
  <c r="AB2073" i="13"/>
  <c r="AA2073" i="13"/>
  <c r="Z2073" i="13"/>
  <c r="R2073" i="13"/>
  <c r="AB2616" i="13"/>
  <c r="AA2616" i="13"/>
  <c r="Z2616" i="13"/>
  <c r="R2616" i="13"/>
  <c r="AB1530" i="13"/>
  <c r="AA1530" i="13"/>
  <c r="Z1530" i="13"/>
  <c r="R1530" i="13"/>
  <c r="AB1277" i="13"/>
  <c r="AA1277" i="13"/>
  <c r="Z1277" i="13"/>
  <c r="R1277" i="13"/>
  <c r="AB1925" i="13"/>
  <c r="AA1925" i="13"/>
  <c r="Z1925" i="13"/>
  <c r="R1925" i="13"/>
  <c r="AB2045" i="13"/>
  <c r="AA2045" i="13"/>
  <c r="Z2045" i="13"/>
  <c r="R2045" i="13"/>
  <c r="AB1744" i="13"/>
  <c r="AA1744" i="13"/>
  <c r="Z1744" i="13"/>
  <c r="R1744" i="13"/>
  <c r="AB1885" i="13"/>
  <c r="AA1885" i="13"/>
  <c r="Z1885" i="13"/>
  <c r="R1885" i="13"/>
  <c r="AB2295" i="13"/>
  <c r="AA2295" i="13"/>
  <c r="Z2295" i="13"/>
  <c r="R2295" i="13"/>
  <c r="AB1711" i="13"/>
  <c r="AA1711" i="13"/>
  <c r="Z1711" i="13"/>
  <c r="R1711" i="13"/>
  <c r="AB1908" i="13"/>
  <c r="AA1908" i="13"/>
  <c r="Z1908" i="13"/>
  <c r="R1908" i="13"/>
  <c r="AB2212" i="13"/>
  <c r="AA2212" i="13"/>
  <c r="Z2212" i="13"/>
  <c r="R2212" i="13"/>
  <c r="AB1768" i="13"/>
  <c r="AA1768" i="13"/>
  <c r="Z1768" i="13"/>
  <c r="R1768" i="13"/>
  <c r="AB203" i="13"/>
  <c r="AA203" i="13"/>
  <c r="Z203" i="13"/>
  <c r="R203" i="13"/>
  <c r="AB2139" i="13"/>
  <c r="AA2139" i="13"/>
  <c r="Z2139" i="13"/>
  <c r="R2139" i="13"/>
  <c r="AB1404" i="13"/>
  <c r="AA1404" i="13"/>
  <c r="Z1404" i="13"/>
  <c r="R1404" i="13"/>
  <c r="AB1827" i="13"/>
  <c r="AA1827" i="13"/>
  <c r="Z1827" i="13"/>
  <c r="R1827" i="13"/>
  <c r="AB2600" i="13"/>
  <c r="AA2600" i="13"/>
  <c r="Z2600" i="13"/>
  <c r="R2600" i="13"/>
  <c r="AB2294" i="13"/>
  <c r="AA2294" i="13"/>
  <c r="Z2294" i="13"/>
  <c r="R2294" i="13"/>
  <c r="AB1738" i="13"/>
  <c r="AA1738" i="13"/>
  <c r="Z1738" i="13"/>
  <c r="R1738" i="13"/>
  <c r="AB1767" i="13"/>
  <c r="AA1767" i="13"/>
  <c r="Z1767" i="13"/>
  <c r="R1767" i="13"/>
  <c r="AB1766" i="13"/>
  <c r="AA1766" i="13"/>
  <c r="Z1766" i="13"/>
  <c r="R1766" i="13"/>
  <c r="AB2638" i="13"/>
  <c r="AA2638" i="13"/>
  <c r="Z2638" i="13"/>
  <c r="R2638" i="13"/>
  <c r="AB2408" i="13"/>
  <c r="AA2408" i="13"/>
  <c r="Z2408" i="13"/>
  <c r="R2408" i="13"/>
  <c r="AB1183" i="13"/>
  <c r="AA1183" i="13"/>
  <c r="Z1183" i="13"/>
  <c r="R1183" i="13"/>
  <c r="AB1403" i="13"/>
  <c r="AA1403" i="13"/>
  <c r="Z1403" i="13"/>
  <c r="R1403" i="13"/>
  <c r="AB1907" i="13"/>
  <c r="AA1907" i="13"/>
  <c r="Z1907" i="13"/>
  <c r="R1907" i="13"/>
  <c r="AB2558" i="13"/>
  <c r="AA2558" i="13"/>
  <c r="Z2558" i="13"/>
  <c r="R2558" i="13"/>
  <c r="AB1254" i="13"/>
  <c r="AA1254" i="13"/>
  <c r="Z1254" i="13"/>
  <c r="R1254" i="13"/>
  <c r="AB10" i="13"/>
  <c r="AA10" i="13"/>
  <c r="Z10" i="13"/>
  <c r="R10" i="13"/>
  <c r="AB2223" i="13"/>
  <c r="AA2223" i="13"/>
  <c r="Z2223" i="13"/>
  <c r="R2223" i="13"/>
  <c r="AB1386" i="13"/>
  <c r="AA1386" i="13"/>
  <c r="Z1386" i="13"/>
  <c r="R1386" i="13"/>
  <c r="AB1784" i="13"/>
  <c r="AA1784" i="13"/>
  <c r="Z1784" i="13"/>
  <c r="R1784" i="13"/>
  <c r="AB601" i="13"/>
  <c r="AA601" i="13"/>
  <c r="Z601" i="13"/>
  <c r="R601" i="13"/>
  <c r="AB602" i="13"/>
  <c r="AA602" i="13"/>
  <c r="Z602" i="13"/>
  <c r="R602" i="13"/>
  <c r="AB1736" i="13"/>
  <c r="AA1736" i="13"/>
  <c r="Z1736" i="13"/>
  <c r="R1736" i="13"/>
  <c r="AB2153" i="13"/>
  <c r="AA2153" i="13"/>
  <c r="Z2153" i="13"/>
  <c r="R2153" i="13"/>
  <c r="AB1575" i="13"/>
  <c r="AA1575" i="13"/>
  <c r="Z1575" i="13"/>
  <c r="R1575" i="13"/>
  <c r="AB2438" i="13"/>
  <c r="AA2438" i="13"/>
  <c r="Z2438" i="13"/>
  <c r="R2438" i="13"/>
  <c r="AB2321" i="13"/>
  <c r="AA2321" i="13"/>
  <c r="Z2321" i="13"/>
  <c r="R2321" i="13"/>
  <c r="AB1687" i="13"/>
  <c r="AA1687" i="13"/>
  <c r="Z1687" i="13"/>
  <c r="R1687" i="13"/>
  <c r="AB1473" i="13"/>
  <c r="AA1473" i="13"/>
  <c r="Z1473" i="13"/>
  <c r="R1473" i="13"/>
  <c r="AB1783" i="13"/>
  <c r="AA1783" i="13"/>
  <c r="Z1783" i="13"/>
  <c r="R1783" i="13"/>
  <c r="AB2025" i="13"/>
  <c r="AA2025" i="13"/>
  <c r="Z2025" i="13"/>
  <c r="R2025" i="13"/>
  <c r="AB1721" i="13"/>
  <c r="AA1721" i="13"/>
  <c r="Z1721" i="13"/>
  <c r="R1721" i="13"/>
  <c r="AB2557" i="13"/>
  <c r="AA2557" i="13"/>
  <c r="Z2557" i="13"/>
  <c r="R2557" i="13"/>
  <c r="AB2615" i="13"/>
  <c r="AA2615" i="13"/>
  <c r="Z2615" i="13"/>
  <c r="R2615" i="13"/>
  <c r="AB1883" i="13"/>
  <c r="AA1883" i="13"/>
  <c r="Z1883" i="13"/>
  <c r="R1883" i="13"/>
  <c r="AB1803" i="13"/>
  <c r="AA1803" i="13"/>
  <c r="Z1803" i="13"/>
  <c r="R1803" i="13"/>
  <c r="AB1402" i="13"/>
  <c r="AA1402" i="13"/>
  <c r="Z1402" i="13"/>
  <c r="R1402" i="13"/>
  <c r="AB873" i="13"/>
  <c r="AA873" i="13"/>
  <c r="Z873" i="13"/>
  <c r="R873" i="13"/>
  <c r="AB874" i="13"/>
  <c r="AA874" i="13"/>
  <c r="Z874" i="13"/>
  <c r="R874" i="13"/>
  <c r="AB2389" i="13"/>
  <c r="AA2389" i="13"/>
  <c r="Z2389" i="13"/>
  <c r="R2389" i="13"/>
  <c r="AB2581" i="13"/>
  <c r="AA2581" i="13"/>
  <c r="Z2581" i="13"/>
  <c r="R2581" i="13"/>
  <c r="AB1830" i="13"/>
  <c r="AA1830" i="13"/>
  <c r="Z1830" i="13"/>
  <c r="R1830" i="13"/>
  <c r="AB2598" i="13"/>
  <c r="AA2598" i="13"/>
  <c r="Z2598" i="13"/>
  <c r="R2598" i="13"/>
  <c r="AB1217" i="13"/>
  <c r="AA1217" i="13"/>
  <c r="Z1217" i="13"/>
  <c r="R1217" i="13"/>
  <c r="AB1973" i="13"/>
  <c r="AA1973" i="13"/>
  <c r="Z1973" i="13"/>
  <c r="R1973" i="13"/>
  <c r="AB1449" i="13"/>
  <c r="AA1449" i="13"/>
  <c r="Z1449" i="13"/>
  <c r="R1449" i="13"/>
  <c r="AB1686" i="13"/>
  <c r="AA1686" i="13"/>
  <c r="Z1686" i="13"/>
  <c r="R1686" i="13"/>
  <c r="AB584" i="13"/>
  <c r="AA584" i="13"/>
  <c r="Z584" i="13"/>
  <c r="R584" i="13"/>
  <c r="AB585" i="13"/>
  <c r="AA585" i="13"/>
  <c r="Z585" i="13"/>
  <c r="R585" i="13"/>
  <c r="AB2293" i="13"/>
  <c r="AA2293" i="13"/>
  <c r="Z2293" i="13"/>
  <c r="R2293" i="13"/>
  <c r="AB2099" i="13"/>
  <c r="AA2099" i="13"/>
  <c r="Z2099" i="13"/>
  <c r="R2099" i="13"/>
  <c r="AB2044" i="13"/>
  <c r="AA2044" i="13"/>
  <c r="Z2044" i="13"/>
  <c r="R2044" i="13"/>
  <c r="AB2528" i="13"/>
  <c r="AA2528" i="13"/>
  <c r="Z2528" i="13"/>
  <c r="R2528" i="13"/>
  <c r="AB1276" i="13"/>
  <c r="AA1276" i="13"/>
  <c r="Z1276" i="13"/>
  <c r="R1276" i="13"/>
  <c r="AB2024" i="13"/>
  <c r="AA2024" i="13"/>
  <c r="Z2024" i="13"/>
  <c r="R2024" i="13"/>
  <c r="AB2152" i="13"/>
  <c r="AA2152" i="13"/>
  <c r="Z2152" i="13"/>
  <c r="R2152" i="13"/>
  <c r="AB1355" i="13"/>
  <c r="AA1355" i="13"/>
  <c r="Z1355" i="13"/>
  <c r="R1355" i="13"/>
  <c r="AB2061" i="13"/>
  <c r="AA2061" i="13"/>
  <c r="Z2061" i="13"/>
  <c r="R2061" i="13"/>
  <c r="AB1643" i="13"/>
  <c r="AA1643" i="13"/>
  <c r="Z1643" i="13"/>
  <c r="R1643" i="13"/>
  <c r="AB1924" i="13"/>
  <c r="AA1924" i="13"/>
  <c r="Z1924" i="13"/>
  <c r="R1924" i="13"/>
  <c r="AB2405" i="13"/>
  <c r="AA2405" i="13"/>
  <c r="Z2405" i="13"/>
  <c r="R2405" i="13"/>
  <c r="AB1782" i="13"/>
  <c r="AA1782" i="13"/>
  <c r="Z1782" i="13"/>
  <c r="R1782" i="13"/>
  <c r="AB1717" i="13"/>
  <c r="AA1717" i="13"/>
  <c r="Z1717" i="13"/>
  <c r="R1717" i="13"/>
  <c r="AB2242" i="13"/>
  <c r="AA2242" i="13"/>
  <c r="Z2242" i="13"/>
  <c r="R2242" i="13"/>
  <c r="AB1371" i="13"/>
  <c r="AA1371" i="13"/>
  <c r="Z1371" i="13"/>
  <c r="R1371" i="13"/>
  <c r="AB1882" i="13"/>
  <c r="AA1882" i="13"/>
  <c r="Z1882" i="13"/>
  <c r="R1882" i="13"/>
  <c r="AB2098" i="13"/>
  <c r="AA2098" i="13"/>
  <c r="Z2098" i="13"/>
  <c r="R2098" i="13"/>
  <c r="AB2555" i="13"/>
  <c r="AA2555" i="13"/>
  <c r="Z2555" i="13"/>
  <c r="R2555" i="13"/>
  <c r="AB2597" i="13"/>
  <c r="AA2597" i="13"/>
  <c r="Z2597" i="13"/>
  <c r="R2597" i="13"/>
  <c r="AB1758" i="13"/>
  <c r="AA1758" i="13"/>
  <c r="Z1758" i="13"/>
  <c r="R1758" i="13"/>
  <c r="AB2458" i="13"/>
  <c r="AA2458" i="13"/>
  <c r="Z2458" i="13"/>
  <c r="R2458" i="13"/>
  <c r="AB1551" i="13"/>
  <c r="AA1551" i="13"/>
  <c r="Z1551" i="13"/>
  <c r="R1551" i="13"/>
  <c r="AB1300" i="13"/>
  <c r="AA1300" i="13"/>
  <c r="Z1300" i="13"/>
  <c r="R1300" i="13"/>
  <c r="AB2554" i="13"/>
  <c r="AA2554" i="13"/>
  <c r="Z2554" i="13"/>
  <c r="R2554" i="13"/>
  <c r="AB1448" i="13"/>
  <c r="AA1448" i="13"/>
  <c r="Z1448" i="13"/>
  <c r="R1448" i="13"/>
  <c r="AB1972" i="13"/>
  <c r="AA1972" i="13"/>
  <c r="Z1972" i="13"/>
  <c r="R1972" i="13"/>
  <c r="AB1676" i="13"/>
  <c r="AA1676" i="13"/>
  <c r="Z1676" i="13"/>
  <c r="R1676" i="13"/>
  <c r="AB2334" i="13"/>
  <c r="AA2334" i="13"/>
  <c r="Z2334" i="13"/>
  <c r="R2334" i="13"/>
  <c r="AB2097" i="13"/>
  <c r="AA2097" i="13"/>
  <c r="Z2097" i="13"/>
  <c r="R2097" i="13"/>
  <c r="AB2188" i="13"/>
  <c r="AA2188" i="13"/>
  <c r="Z2188" i="13"/>
  <c r="R2188" i="13"/>
  <c r="AB2404" i="13"/>
  <c r="AA2404" i="13"/>
  <c r="Z2404" i="13"/>
  <c r="R2404" i="13"/>
  <c r="AB2525" i="13"/>
  <c r="AA2525" i="13"/>
  <c r="Z2525" i="13"/>
  <c r="R2525" i="13"/>
  <c r="AB1720" i="13"/>
  <c r="AA1720" i="13"/>
  <c r="Z1720" i="13"/>
  <c r="R1720" i="13"/>
  <c r="AB2238" i="13"/>
  <c r="AA2238" i="13"/>
  <c r="Z2238" i="13"/>
  <c r="R2238" i="13"/>
  <c r="AB1957" i="13"/>
  <c r="AA1957" i="13"/>
  <c r="Z1957" i="13"/>
  <c r="R1957" i="13"/>
  <c r="AB1340" i="13"/>
  <c r="AA1340" i="13"/>
  <c r="Z1340" i="13"/>
  <c r="R1340" i="13"/>
  <c r="AB2637" i="13"/>
  <c r="AA2637" i="13"/>
  <c r="Z2637" i="13"/>
  <c r="R2637" i="13"/>
  <c r="AB2706" i="13"/>
  <c r="AA2706" i="13"/>
  <c r="Z2706" i="13"/>
  <c r="R2706" i="13"/>
  <c r="AB2082" i="13"/>
  <c r="AA2082" i="13"/>
  <c r="Z2082" i="13"/>
  <c r="R2082" i="13"/>
  <c r="AB1089" i="13"/>
  <c r="AA1089" i="13"/>
  <c r="Z1089" i="13"/>
  <c r="R1089" i="13"/>
  <c r="AB1090" i="13"/>
  <c r="AA1090" i="13"/>
  <c r="Z1090" i="13"/>
  <c r="R1090" i="13"/>
  <c r="AB1182" i="13"/>
  <c r="AA1182" i="13"/>
  <c r="Z1182" i="13"/>
  <c r="R1182" i="13"/>
  <c r="AB2031" i="13"/>
  <c r="AA2031" i="13"/>
  <c r="Z2031" i="13"/>
  <c r="R2031" i="13"/>
  <c r="AB999" i="13"/>
  <c r="AA999" i="13"/>
  <c r="Z999" i="13"/>
  <c r="R999" i="13"/>
  <c r="AB998" i="13"/>
  <c r="AA998" i="13"/>
  <c r="Z998" i="13"/>
  <c r="R998" i="13"/>
  <c r="AB1514" i="13"/>
  <c r="AA1514" i="13"/>
  <c r="Z1514" i="13"/>
  <c r="R1514" i="13"/>
  <c r="AB2457" i="13"/>
  <c r="AA2457" i="13"/>
  <c r="Z2457" i="13"/>
  <c r="R2457" i="13"/>
  <c r="AB1401" i="13"/>
  <c r="AA1401" i="13"/>
  <c r="Z1401" i="13"/>
  <c r="R1401" i="13"/>
  <c r="AB1299" i="13"/>
  <c r="AA1299" i="13"/>
  <c r="Z1299" i="13"/>
  <c r="R1299" i="13"/>
  <c r="AB2524" i="13"/>
  <c r="AA2524" i="13"/>
  <c r="Z2524" i="13"/>
  <c r="R2524" i="13"/>
  <c r="AB1547" i="13"/>
  <c r="AA1547" i="13"/>
  <c r="Z1547" i="13"/>
  <c r="R1547" i="13"/>
  <c r="AB1496" i="13"/>
  <c r="AA1496" i="13"/>
  <c r="Z1496" i="13"/>
  <c r="R1496" i="13"/>
  <c r="AB2081" i="13"/>
  <c r="AA2081" i="13"/>
  <c r="Z2081" i="13"/>
  <c r="R2081" i="13"/>
  <c r="AB1675" i="13"/>
  <c r="AA1675" i="13"/>
  <c r="Z1675" i="13"/>
  <c r="R1675" i="13"/>
  <c r="AB1447" i="13"/>
  <c r="AA1447" i="13"/>
  <c r="Z1447" i="13"/>
  <c r="R1447" i="13"/>
  <c r="AB2253" i="13"/>
  <c r="AA2253" i="13"/>
  <c r="Z2253" i="13"/>
  <c r="R2253" i="13"/>
  <c r="AB1253" i="13"/>
  <c r="AA1253" i="13"/>
  <c r="Z1253" i="13"/>
  <c r="R1253" i="13"/>
  <c r="AB1385" i="13"/>
  <c r="AA1385" i="13"/>
  <c r="Z1385" i="13"/>
  <c r="R1385" i="13"/>
  <c r="AB2030" i="13"/>
  <c r="AA2030" i="13"/>
  <c r="Z2030" i="13"/>
  <c r="R2030" i="13"/>
  <c r="AB2187" i="13"/>
  <c r="AA2187" i="13"/>
  <c r="Z2187" i="13"/>
  <c r="R2187" i="13"/>
  <c r="AB1216" i="13"/>
  <c r="AA1216" i="13"/>
  <c r="Z1216" i="13"/>
  <c r="R1216" i="13"/>
  <c r="AB1905" i="13"/>
  <c r="AA1905" i="13"/>
  <c r="Z1905" i="13"/>
  <c r="R1905" i="13"/>
  <c r="AB1825" i="13"/>
  <c r="AA1825" i="13"/>
  <c r="Z1825" i="13"/>
  <c r="R1825" i="13"/>
  <c r="AB1854" i="13"/>
  <c r="AA1854" i="13"/>
  <c r="Z1854" i="13"/>
  <c r="R1854" i="13"/>
  <c r="AB1384" i="13"/>
  <c r="AA1384" i="13"/>
  <c r="Z1384" i="13"/>
  <c r="R1384" i="13"/>
  <c r="AB2691" i="13"/>
  <c r="AA2691" i="13"/>
  <c r="Z2691" i="13"/>
  <c r="R2691" i="13"/>
  <c r="AB1433" i="13"/>
  <c r="AA1433" i="13"/>
  <c r="Z1433" i="13"/>
  <c r="R1433" i="13"/>
  <c r="AB1586" i="13"/>
  <c r="AA1586" i="13"/>
  <c r="Z1586" i="13"/>
  <c r="R1586" i="13"/>
  <c r="AB2456" i="13"/>
  <c r="AA2456" i="13"/>
  <c r="Z2456" i="13"/>
  <c r="R2456" i="13"/>
  <c r="AB1685" i="13"/>
  <c r="AA1685" i="13"/>
  <c r="Z1685" i="13"/>
  <c r="R1685" i="13"/>
  <c r="AB1642" i="13"/>
  <c r="AA1642" i="13"/>
  <c r="Z1642" i="13"/>
  <c r="R1642" i="13"/>
  <c r="AB39" i="13"/>
  <c r="AA39" i="13"/>
  <c r="Z39" i="13"/>
  <c r="R39" i="13"/>
  <c r="AB1446" i="13"/>
  <c r="AA1446" i="13"/>
  <c r="Z1446" i="13"/>
  <c r="R1446" i="13"/>
  <c r="AB1370" i="13"/>
  <c r="AA1370" i="13"/>
  <c r="Z1370" i="13"/>
  <c r="R1370" i="13"/>
  <c r="AB2206" i="13"/>
  <c r="AA2206" i="13"/>
  <c r="Z2206" i="13"/>
  <c r="R2206" i="13"/>
  <c r="AB2112" i="13"/>
  <c r="AA2112" i="13"/>
  <c r="Z2112" i="13"/>
  <c r="R2112" i="13"/>
  <c r="AB2186" i="13"/>
  <c r="AA2186" i="13"/>
  <c r="Z2186" i="13"/>
  <c r="R2186" i="13"/>
  <c r="AB2333" i="13"/>
  <c r="AA2333" i="13"/>
  <c r="Z2333" i="13"/>
  <c r="R2333" i="13"/>
  <c r="AB562" i="13"/>
  <c r="AA562" i="13"/>
  <c r="Z562" i="13"/>
  <c r="R562" i="13"/>
  <c r="AB1472" i="13"/>
  <c r="AA1472" i="13"/>
  <c r="Z1472" i="13"/>
  <c r="R1472" i="13"/>
  <c r="AB1574" i="13"/>
  <c r="AA1574" i="13"/>
  <c r="Z1574" i="13"/>
  <c r="R1574" i="13"/>
  <c r="AB1823" i="13"/>
  <c r="AA1823" i="13"/>
  <c r="Z1823" i="13"/>
  <c r="R1823" i="13"/>
  <c r="AB1172" i="13"/>
  <c r="AA1172" i="13"/>
  <c r="Z1172" i="13"/>
  <c r="R1172" i="13"/>
  <c r="AB2455" i="13"/>
  <c r="AA2455" i="13"/>
  <c r="Z2455" i="13"/>
  <c r="R2455" i="13"/>
  <c r="AB878" i="13"/>
  <c r="AA878" i="13"/>
  <c r="Z878" i="13"/>
  <c r="R878" i="13"/>
  <c r="AB2495" i="13"/>
  <c r="AA2495" i="13"/>
  <c r="Z2495" i="13"/>
  <c r="R2495" i="13"/>
  <c r="AB1339" i="13"/>
  <c r="AA1339" i="13"/>
  <c r="Z1339" i="13"/>
  <c r="R1339" i="13"/>
  <c r="AB2292" i="13"/>
  <c r="AA2292" i="13"/>
  <c r="Z2292" i="13"/>
  <c r="R2292" i="13"/>
  <c r="AB2400" i="13"/>
  <c r="AA2400" i="13"/>
  <c r="Z2400" i="13"/>
  <c r="R2400" i="13"/>
  <c r="AB1252" i="13"/>
  <c r="AA1252" i="13"/>
  <c r="Z1252" i="13"/>
  <c r="R1252" i="13"/>
  <c r="AB2291" i="13"/>
  <c r="AA2291" i="13"/>
  <c r="Z2291" i="13"/>
  <c r="R2291" i="13"/>
  <c r="AB22" i="13"/>
  <c r="AA22" i="13"/>
  <c r="Z22" i="13"/>
  <c r="R22" i="13"/>
  <c r="AB1632" i="13"/>
  <c r="AA1632" i="13"/>
  <c r="Z1632" i="13"/>
  <c r="R1632" i="13"/>
  <c r="AB2494" i="13"/>
  <c r="AA2494" i="13"/>
  <c r="Z2494" i="13"/>
  <c r="R2494" i="13"/>
  <c r="AB1400" i="13"/>
  <c r="AA1400" i="13"/>
  <c r="Z1400" i="13"/>
  <c r="R1400" i="13"/>
  <c r="AB2550" i="13"/>
  <c r="AA2550" i="13"/>
  <c r="Z2550" i="13"/>
  <c r="R2550" i="13"/>
  <c r="AB1353" i="13"/>
  <c r="AA1353" i="13"/>
  <c r="Z1353" i="13"/>
  <c r="R1353" i="13"/>
  <c r="AB2241" i="13"/>
  <c r="AA2241" i="13"/>
  <c r="Z2241" i="13"/>
  <c r="R2241" i="13"/>
  <c r="AB1781" i="13"/>
  <c r="AA1781" i="13"/>
  <c r="Z1781" i="13"/>
  <c r="R1781" i="13"/>
  <c r="AB1904" i="13"/>
  <c r="AA1904" i="13"/>
  <c r="Z1904" i="13"/>
  <c r="R1904" i="13"/>
  <c r="AB2108" i="13"/>
  <c r="AA2108" i="13"/>
  <c r="Z2108" i="13"/>
  <c r="R2108" i="13"/>
  <c r="AB2683" i="13"/>
  <c r="AA2683" i="13"/>
  <c r="Z2683" i="13"/>
  <c r="R2683" i="13"/>
  <c r="AB1779" i="13"/>
  <c r="AA1779" i="13"/>
  <c r="Z1779" i="13"/>
  <c r="R1779" i="13"/>
  <c r="AB1923" i="13"/>
  <c r="AA1923" i="13"/>
  <c r="Z1923" i="13"/>
  <c r="R1923" i="13"/>
  <c r="AB661" i="13"/>
  <c r="AA661" i="13"/>
  <c r="Z661" i="13"/>
  <c r="R661" i="13"/>
  <c r="AB646" i="13"/>
  <c r="AA646" i="13"/>
  <c r="Z646" i="13"/>
  <c r="R646" i="13"/>
  <c r="AB647" i="13"/>
  <c r="AA647" i="13"/>
  <c r="Z647" i="13"/>
  <c r="R647" i="13"/>
  <c r="AB202" i="13"/>
  <c r="AA202" i="13"/>
  <c r="Z202" i="13"/>
  <c r="R202" i="13"/>
  <c r="AB2332" i="13"/>
  <c r="AA2332" i="13"/>
  <c r="Z2332" i="13"/>
  <c r="R2332" i="13"/>
  <c r="AB1765" i="13"/>
  <c r="AA1765" i="13"/>
  <c r="Z1765" i="13"/>
  <c r="R1765" i="13"/>
  <c r="AB2239" i="13"/>
  <c r="AA2239" i="13"/>
  <c r="Z2239" i="13"/>
  <c r="R2239" i="13"/>
  <c r="AB2553" i="13"/>
  <c r="AA2553" i="13"/>
  <c r="Z2553" i="13"/>
  <c r="R2553" i="13"/>
  <c r="AB1753" i="13"/>
  <c r="AA1753" i="13"/>
  <c r="Z1753" i="13"/>
  <c r="R1753" i="13"/>
  <c r="AB2289" i="13"/>
  <c r="AA2289" i="13"/>
  <c r="Z2289" i="13"/>
  <c r="R2289" i="13"/>
  <c r="AB2635" i="13"/>
  <c r="AA2635" i="13"/>
  <c r="Z2635" i="13"/>
  <c r="R2635" i="13"/>
  <c r="AB2211" i="13"/>
  <c r="AA2211" i="13"/>
  <c r="Z2211" i="13"/>
  <c r="R2211" i="13"/>
  <c r="AB2399" i="13"/>
  <c r="AA2399" i="13"/>
  <c r="Z2399" i="13"/>
  <c r="R2399" i="13"/>
  <c r="AB2210" i="13"/>
  <c r="AA2210" i="13"/>
  <c r="Z2210" i="13"/>
  <c r="R2210" i="13"/>
  <c r="AB1684" i="13"/>
  <c r="AA1684" i="13"/>
  <c r="Z1684" i="13"/>
  <c r="R1684" i="13"/>
  <c r="AB201" i="13"/>
  <c r="AA201" i="13"/>
  <c r="Z201" i="13"/>
  <c r="R201" i="13"/>
  <c r="AB1495" i="13"/>
  <c r="AA1495" i="13"/>
  <c r="Z1495" i="13"/>
  <c r="R1495" i="13"/>
  <c r="AB2288" i="13"/>
  <c r="AA2288" i="13"/>
  <c r="Z2288" i="13"/>
  <c r="R2288" i="13"/>
  <c r="AB2151" i="13"/>
  <c r="AA2151" i="13"/>
  <c r="Z2151" i="13"/>
  <c r="R2151" i="13"/>
  <c r="AB1215" i="13"/>
  <c r="AA1215" i="13"/>
  <c r="Z1215" i="13"/>
  <c r="R1215" i="13"/>
  <c r="AB1048" i="13"/>
  <c r="AA1048" i="13"/>
  <c r="Z1048" i="13"/>
  <c r="R1048" i="13"/>
  <c r="AB1049" i="13"/>
  <c r="AA1049" i="13"/>
  <c r="Z1049" i="13"/>
  <c r="R1049" i="13"/>
  <c r="AB2330" i="13"/>
  <c r="AA2330" i="13"/>
  <c r="Z2330" i="13"/>
  <c r="R2330" i="13"/>
  <c r="AB2132" i="13"/>
  <c r="AA2132" i="13"/>
  <c r="Z2132" i="13"/>
  <c r="R2132" i="13"/>
  <c r="AB2329" i="13"/>
  <c r="AA2329" i="13"/>
  <c r="Z2329" i="13"/>
  <c r="R2329" i="13"/>
  <c r="AB859" i="13"/>
  <c r="AA859" i="13"/>
  <c r="Z859" i="13"/>
  <c r="R859" i="13"/>
  <c r="AB2377" i="13"/>
  <c r="AA2377" i="13"/>
  <c r="Z2377" i="13"/>
  <c r="R2377" i="13"/>
  <c r="AB2585" i="13"/>
  <c r="AA2585" i="13"/>
  <c r="Z2585" i="13"/>
  <c r="R2585" i="13"/>
  <c r="AB2095" i="13"/>
  <c r="AA2095" i="13"/>
  <c r="Z2095" i="13"/>
  <c r="R2095" i="13"/>
  <c r="AB2716" i="13"/>
  <c r="AA2716" i="13"/>
  <c r="Z2716" i="13"/>
  <c r="R2716" i="13"/>
  <c r="AB2325" i="13"/>
  <c r="AA2325" i="13"/>
  <c r="Z2325" i="13"/>
  <c r="R2325" i="13"/>
  <c r="AB1865" i="13"/>
  <c r="AA1865" i="13"/>
  <c r="Z1865" i="13"/>
  <c r="R1865" i="13"/>
  <c r="AB2131" i="13"/>
  <c r="AA2131" i="13"/>
  <c r="Z2131" i="13"/>
  <c r="R2131" i="13"/>
  <c r="AB2184" i="13"/>
  <c r="AA2184" i="13"/>
  <c r="Z2184" i="13"/>
  <c r="R2184" i="13"/>
  <c r="AB268" i="13"/>
  <c r="AA268" i="13"/>
  <c r="Z268" i="13"/>
  <c r="R268" i="13"/>
  <c r="AB1329" i="13"/>
  <c r="AA1329" i="13"/>
  <c r="Z1329" i="13"/>
  <c r="R1329" i="13"/>
  <c r="AB1328" i="13"/>
  <c r="AA1328" i="13"/>
  <c r="Z1328" i="13"/>
  <c r="R1328" i="13"/>
  <c r="AB1399" i="13"/>
  <c r="AA1399" i="13"/>
  <c r="Z1399" i="13"/>
  <c r="R1399" i="13"/>
  <c r="AB2017" i="13"/>
  <c r="AA2017" i="13"/>
  <c r="Z2017" i="13"/>
  <c r="R2017" i="13"/>
  <c r="AB2517" i="13"/>
  <c r="AA2517" i="13"/>
  <c r="Z2517" i="13"/>
  <c r="R2517" i="13"/>
  <c r="AB2179" i="13"/>
  <c r="AA2179" i="13"/>
  <c r="Z2179" i="13"/>
  <c r="R2179" i="13"/>
  <c r="AB1956" i="13"/>
  <c r="AA1956" i="13"/>
  <c r="Z1956" i="13"/>
  <c r="R1956" i="13"/>
  <c r="AB1214" i="13"/>
  <c r="AA1214" i="13"/>
  <c r="Z1214" i="13"/>
  <c r="R1214" i="13"/>
  <c r="AB1443" i="13"/>
  <c r="AA1443" i="13"/>
  <c r="Z1443" i="13"/>
  <c r="R1443" i="13"/>
  <c r="AB1327" i="13"/>
  <c r="AA1327" i="13"/>
  <c r="Z1327" i="13"/>
  <c r="R1327" i="13"/>
  <c r="AB1750" i="13"/>
  <c r="AA1750" i="13"/>
  <c r="Z1750" i="13"/>
  <c r="R1750" i="13"/>
  <c r="AB1802" i="13"/>
  <c r="AA1802" i="13"/>
  <c r="Z1802" i="13"/>
  <c r="R1802" i="13"/>
  <c r="AB2480" i="13"/>
  <c r="AA2480" i="13"/>
  <c r="Z2480" i="13"/>
  <c r="R2480" i="13"/>
  <c r="AB1382" i="13"/>
  <c r="AA1382" i="13"/>
  <c r="Z1382" i="13"/>
  <c r="R1382" i="13"/>
  <c r="AB2552" i="13"/>
  <c r="AA2552" i="13"/>
  <c r="Z2552" i="13"/>
  <c r="R2552" i="13"/>
  <c r="AB1471" i="13"/>
  <c r="AA1471" i="13"/>
  <c r="Z1471" i="13"/>
  <c r="R1471" i="13"/>
  <c r="AB1880" i="13"/>
  <c r="AA1880" i="13"/>
  <c r="Z1880" i="13"/>
  <c r="R1880" i="13"/>
  <c r="AB1683" i="13"/>
  <c r="AA1683" i="13"/>
  <c r="Z1683" i="13"/>
  <c r="R1683" i="13"/>
  <c r="AB1749" i="13"/>
  <c r="AA1749" i="13"/>
  <c r="Z1749" i="13"/>
  <c r="R1749" i="13"/>
  <c r="AB1274" i="13"/>
  <c r="AA1274" i="13"/>
  <c r="Z1274" i="13"/>
  <c r="R1274" i="13"/>
  <c r="AB2787" i="13"/>
  <c r="AA2787" i="13"/>
  <c r="Z2787" i="13"/>
  <c r="R2787" i="13"/>
  <c r="AB2795" i="13"/>
  <c r="AA2795" i="13"/>
  <c r="Z2795" i="13"/>
  <c r="R2795" i="13"/>
  <c r="AB2747" i="13"/>
  <c r="AA2747" i="13"/>
  <c r="Z2747" i="13"/>
  <c r="R2747" i="13"/>
  <c r="AB2768" i="13"/>
  <c r="AA2768" i="13"/>
  <c r="Z2768" i="13"/>
  <c r="R2768" i="13"/>
  <c r="AB2284" i="13"/>
  <c r="AA2284" i="13"/>
  <c r="Z2284" i="13"/>
  <c r="R2284" i="13"/>
  <c r="AB2742" i="13"/>
  <c r="AA2742" i="13"/>
  <c r="Z2742" i="13"/>
  <c r="R2742" i="13"/>
  <c r="AB2781" i="13"/>
  <c r="AA2781" i="13"/>
  <c r="Z2781" i="13"/>
  <c r="R2781" i="13"/>
  <c r="AB2794" i="13"/>
  <c r="AA2794" i="13"/>
  <c r="Z2794" i="13"/>
  <c r="R2794" i="13"/>
  <c r="AB2758" i="13"/>
  <c r="AA2758" i="13"/>
  <c r="Z2758" i="13"/>
  <c r="R2758" i="13"/>
  <c r="AB1609" i="13"/>
  <c r="AA1609" i="13"/>
  <c r="Z1609" i="13"/>
  <c r="R1609" i="13"/>
  <c r="AB2777" i="13"/>
  <c r="AA2777" i="13"/>
  <c r="Z2777" i="13"/>
  <c r="R2777" i="13"/>
  <c r="AB2773" i="13"/>
  <c r="AA2773" i="13"/>
  <c r="Z2773" i="13"/>
  <c r="R2773" i="13"/>
  <c r="AB2775" i="13"/>
  <c r="AA2775" i="13"/>
  <c r="Z2775" i="13"/>
  <c r="R2775" i="13"/>
  <c r="AB2182" i="13"/>
  <c r="AA2182" i="13"/>
  <c r="Z2182" i="13"/>
  <c r="R2182" i="13"/>
  <c r="AB2797" i="13"/>
  <c r="AA2797" i="13"/>
  <c r="Z2797" i="13"/>
  <c r="R2797" i="13"/>
  <c r="AB2729" i="13"/>
  <c r="AA2729" i="13"/>
  <c r="Z2729" i="13"/>
  <c r="R2729" i="13"/>
  <c r="AB2799" i="13"/>
  <c r="AA2799" i="13"/>
  <c r="Z2799" i="13"/>
  <c r="R2799" i="13"/>
  <c r="AB2792" i="13"/>
  <c r="AA2792" i="13"/>
  <c r="Z2792" i="13"/>
  <c r="R2792" i="13"/>
  <c r="AB2705" i="13"/>
  <c r="AA2705" i="13"/>
  <c r="Z2705" i="13"/>
  <c r="R2705" i="13"/>
  <c r="AB1674" i="13"/>
  <c r="AA1674" i="13"/>
  <c r="Z1674" i="13"/>
  <c r="R1674" i="13"/>
  <c r="AB2669" i="13"/>
  <c r="AA2669" i="13"/>
  <c r="Z2669" i="13"/>
  <c r="R2669" i="13"/>
  <c r="AB2726" i="13"/>
  <c r="AA2726" i="13"/>
  <c r="Z2726" i="13"/>
  <c r="R2726" i="13"/>
  <c r="AB2681" i="13"/>
  <c r="AA2681" i="13"/>
  <c r="Z2681" i="13"/>
  <c r="R2681" i="13"/>
  <c r="AB2233" i="13"/>
  <c r="AA2233" i="13"/>
  <c r="Z2233" i="13"/>
  <c r="R2233" i="13"/>
  <c r="AB2670" i="13"/>
  <c r="AA2670" i="13"/>
  <c r="Z2670" i="13"/>
  <c r="R2670" i="13"/>
  <c r="AB2016" i="13"/>
  <c r="AA2016" i="13"/>
  <c r="Z2016" i="13"/>
  <c r="R2016" i="13"/>
  <c r="AB2738" i="13"/>
  <c r="AA2738" i="13"/>
  <c r="Z2738" i="13"/>
  <c r="R2738" i="13"/>
  <c r="AB2479" i="13"/>
  <c r="AA2479" i="13"/>
  <c r="Z2479" i="13"/>
  <c r="R2479" i="13"/>
  <c r="AB2725" i="13"/>
  <c r="AA2725" i="13"/>
  <c r="Z2725" i="13"/>
  <c r="R2725" i="13"/>
  <c r="AB2576" i="13"/>
  <c r="AA2576" i="13"/>
  <c r="Z2576" i="13"/>
  <c r="R2576" i="13"/>
  <c r="AB2740" i="13"/>
  <c r="AA2740" i="13"/>
  <c r="Z2740" i="13"/>
  <c r="R2740" i="13"/>
  <c r="AB2360" i="13"/>
  <c r="AA2360" i="13"/>
  <c r="Z2360" i="13"/>
  <c r="R2360" i="13"/>
  <c r="AB1822" i="13"/>
  <c r="AA1822" i="13"/>
  <c r="Z1822" i="13"/>
  <c r="R1822" i="13"/>
  <c r="AB853" i="13"/>
  <c r="AA853" i="13"/>
  <c r="Z853" i="13"/>
  <c r="R853" i="13"/>
  <c r="AB852" i="13"/>
  <c r="AA852" i="13"/>
  <c r="Z852" i="13"/>
  <c r="R852" i="13"/>
  <c r="AB851" i="13"/>
  <c r="AA851" i="13"/>
  <c r="Z851" i="13"/>
  <c r="R851" i="13"/>
  <c r="AB280" i="13"/>
  <c r="AA280" i="13"/>
  <c r="Z280" i="13"/>
  <c r="R280" i="13"/>
  <c r="AB1007" i="13"/>
  <c r="AA1007" i="13"/>
  <c r="Z1007" i="13"/>
  <c r="R1007" i="13"/>
  <c r="AB850" i="13"/>
  <c r="AA850" i="13"/>
  <c r="Z850" i="13"/>
  <c r="R850" i="13"/>
  <c r="AB1141" i="13"/>
  <c r="AA1141" i="13"/>
  <c r="Z1141" i="13"/>
  <c r="R1141" i="13"/>
  <c r="AB849" i="13"/>
  <c r="AA849" i="13"/>
  <c r="Z849" i="13"/>
  <c r="R849" i="13"/>
  <c r="AB848" i="13"/>
  <c r="AA848" i="13"/>
  <c r="Z848" i="13"/>
  <c r="R848" i="13"/>
  <c r="AB847" i="13"/>
  <c r="AA847" i="13"/>
  <c r="Z847" i="13"/>
  <c r="R847" i="13"/>
  <c r="AB846" i="13"/>
  <c r="AA846" i="13"/>
  <c r="Z846" i="13"/>
  <c r="R846" i="13"/>
  <c r="AB803" i="13"/>
  <c r="AA803" i="13"/>
  <c r="Z803" i="13"/>
  <c r="R803" i="13"/>
  <c r="AB845" i="13"/>
  <c r="AA845" i="13"/>
  <c r="Z845" i="13"/>
  <c r="R845" i="13"/>
  <c r="AB844" i="13"/>
  <c r="AA844" i="13"/>
  <c r="Z844" i="13"/>
  <c r="R844" i="13"/>
  <c r="AB1140" i="13"/>
  <c r="AA1140" i="13"/>
  <c r="Z1140" i="13"/>
  <c r="R1140" i="13"/>
  <c r="AB843" i="13"/>
  <c r="AA843" i="13"/>
  <c r="Z843" i="13"/>
  <c r="R843" i="13"/>
  <c r="AB842" i="13"/>
  <c r="AA842" i="13"/>
  <c r="Z842" i="13"/>
  <c r="R842" i="13"/>
  <c r="AB841" i="13"/>
  <c r="AA841" i="13"/>
  <c r="Z841" i="13"/>
  <c r="R841" i="13"/>
  <c r="AB1013" i="13"/>
  <c r="AA1013" i="13"/>
  <c r="Z1013" i="13"/>
  <c r="R1013" i="13"/>
  <c r="AB1018" i="13"/>
  <c r="AA1018" i="13"/>
  <c r="Z1018" i="13"/>
  <c r="R1018" i="13"/>
  <c r="AB840" i="13"/>
  <c r="AA840" i="13"/>
  <c r="Z840" i="13"/>
  <c r="R840" i="13"/>
  <c r="AB838" i="13"/>
  <c r="AA838" i="13"/>
  <c r="Z838" i="13"/>
  <c r="R838" i="13"/>
  <c r="AB1139" i="13"/>
  <c r="AA1139" i="13"/>
  <c r="Z1139" i="13"/>
  <c r="R1139" i="13"/>
  <c r="AB837" i="13"/>
  <c r="AA837" i="13"/>
  <c r="Z837" i="13"/>
  <c r="R837" i="13"/>
  <c r="AB836" i="13"/>
  <c r="AA836" i="13"/>
  <c r="Z836" i="13"/>
  <c r="R836" i="13"/>
  <c r="AB835" i="13"/>
  <c r="AA835" i="13"/>
  <c r="Z835" i="13"/>
  <c r="R835" i="13"/>
  <c r="AB1138" i="13"/>
  <c r="AA1138" i="13"/>
  <c r="Z1138" i="13"/>
  <c r="R1138" i="13"/>
  <c r="AB1137" i="13"/>
  <c r="AA1137" i="13"/>
  <c r="Z1137" i="13"/>
  <c r="R1137" i="13"/>
  <c r="AB834" i="13"/>
  <c r="AA834" i="13"/>
  <c r="Z834" i="13"/>
  <c r="R834" i="13"/>
  <c r="AB1016" i="13"/>
  <c r="AA1016" i="13"/>
  <c r="Z1016" i="13"/>
  <c r="R1016" i="13"/>
  <c r="AB1006" i="13"/>
  <c r="AA1006" i="13"/>
  <c r="Z1006" i="13"/>
  <c r="R1006" i="13"/>
  <c r="AB833" i="13"/>
  <c r="AA833" i="13"/>
  <c r="Z833" i="13"/>
  <c r="R833" i="13"/>
  <c r="AB1135" i="13"/>
  <c r="AA1135" i="13"/>
  <c r="Z1135" i="13"/>
  <c r="R1135" i="13"/>
  <c r="AB4" i="13"/>
  <c r="AA4" i="13"/>
  <c r="Z4" i="13"/>
  <c r="R4" i="13"/>
  <c r="AB1005" i="13"/>
  <c r="AA1005" i="13"/>
  <c r="Z1005" i="13"/>
  <c r="R1005" i="13"/>
  <c r="AB832" i="13"/>
  <c r="AA832" i="13"/>
  <c r="Z832" i="13"/>
  <c r="R832" i="13"/>
  <c r="AB831" i="13"/>
  <c r="AA831" i="13"/>
  <c r="Z831" i="13"/>
  <c r="R831" i="13"/>
  <c r="AB1004" i="13"/>
  <c r="AA1004" i="13"/>
  <c r="Z1004" i="13"/>
  <c r="R1004" i="13"/>
  <c r="AB830" i="13"/>
  <c r="AA830" i="13"/>
  <c r="Z830" i="13"/>
  <c r="R830" i="13"/>
  <c r="AB1015" i="13"/>
  <c r="AA1015" i="13"/>
  <c r="Z1015" i="13"/>
  <c r="R1015" i="13"/>
  <c r="AB828" i="13"/>
  <c r="AA828" i="13"/>
  <c r="Z828" i="13"/>
  <c r="R828" i="13"/>
  <c r="AB827" i="13"/>
  <c r="AA827" i="13"/>
  <c r="Z827" i="13"/>
  <c r="R827" i="13"/>
  <c r="AB1134" i="13"/>
  <c r="AA1134" i="13"/>
  <c r="Z1134" i="13"/>
  <c r="R1134" i="13"/>
  <c r="AB826" i="13"/>
  <c r="AA826" i="13"/>
  <c r="Z826" i="13"/>
  <c r="R826" i="13"/>
  <c r="AB1133" i="13"/>
  <c r="AA1133" i="13"/>
  <c r="Z1133" i="13"/>
  <c r="R1133" i="13"/>
  <c r="AB809" i="13"/>
  <c r="AA809" i="13"/>
  <c r="Z809" i="13"/>
  <c r="R809" i="13"/>
  <c r="AB1003" i="13"/>
  <c r="AA1003" i="13"/>
  <c r="Z1003" i="13"/>
  <c r="R1003" i="13"/>
  <c r="AB823" i="13"/>
  <c r="AA823" i="13"/>
  <c r="Z823" i="13"/>
  <c r="R823" i="13"/>
  <c r="AB822" i="13"/>
  <c r="AA822" i="13"/>
  <c r="Z822" i="13"/>
  <c r="R822" i="13"/>
  <c r="AB821" i="13"/>
  <c r="AA821" i="13"/>
  <c r="Z821" i="13"/>
  <c r="R821" i="13"/>
  <c r="AB808" i="13"/>
  <c r="AA808" i="13"/>
  <c r="Z808" i="13"/>
  <c r="R808" i="13"/>
  <c r="AB1014" i="13"/>
  <c r="AA1014" i="13"/>
  <c r="Z1014" i="13"/>
  <c r="R1014" i="13"/>
  <c r="AB807" i="13"/>
  <c r="AA807" i="13"/>
  <c r="Z807" i="13"/>
  <c r="R807" i="13"/>
  <c r="AB820" i="13"/>
  <c r="AA820" i="13"/>
  <c r="Z820" i="13"/>
  <c r="R820" i="13"/>
  <c r="AB806" i="13"/>
  <c r="AA806" i="13"/>
  <c r="Z806" i="13"/>
  <c r="R806" i="13"/>
  <c r="AB2784" i="13"/>
  <c r="AA2784" i="13"/>
  <c r="Z2784" i="13"/>
  <c r="R2784" i="13"/>
  <c r="AB2762" i="13"/>
  <c r="AA2762" i="13"/>
  <c r="Z2762" i="13"/>
  <c r="R2762" i="13"/>
  <c r="AB2769" i="13"/>
  <c r="AA2769" i="13"/>
  <c r="Z2769" i="13"/>
  <c r="R2769" i="13"/>
  <c r="AB2752" i="13"/>
  <c r="AA2752" i="13"/>
  <c r="Z2752" i="13"/>
  <c r="R2752" i="13"/>
  <c r="AB2763" i="13"/>
  <c r="AA2763" i="13"/>
  <c r="Z2763" i="13"/>
  <c r="R2763" i="13"/>
  <c r="AB2802" i="13"/>
  <c r="AA2802" i="13"/>
  <c r="Z2802" i="13"/>
  <c r="R2802" i="13"/>
  <c r="AB2785" i="13"/>
  <c r="AA2785" i="13"/>
  <c r="Z2785" i="13"/>
  <c r="R2785" i="13"/>
  <c r="AB2790" i="13"/>
  <c r="AA2790" i="13"/>
  <c r="Z2790" i="13"/>
  <c r="R2790" i="13"/>
  <c r="AB2786" i="13"/>
  <c r="AA2786" i="13"/>
  <c r="Z2786" i="13"/>
  <c r="R2786" i="13"/>
  <c r="AB2780" i="13"/>
  <c r="AA2780" i="13"/>
  <c r="Z2780" i="13"/>
  <c r="R2780" i="13"/>
  <c r="AB2771" i="13"/>
  <c r="AA2771" i="13"/>
  <c r="Z2771" i="13"/>
  <c r="R2771" i="13"/>
  <c r="AB2800" i="13"/>
  <c r="AA2800" i="13"/>
  <c r="Z2800" i="13"/>
  <c r="R2800" i="13"/>
  <c r="AB2751" i="13"/>
  <c r="AA2751" i="13"/>
  <c r="Z2751" i="13"/>
  <c r="R2751" i="13"/>
  <c r="AB2789" i="13"/>
  <c r="AA2789" i="13"/>
  <c r="Z2789" i="13"/>
  <c r="R2789" i="13"/>
  <c r="AB2788" i="13"/>
  <c r="AA2788" i="13"/>
  <c r="Z2788" i="13"/>
  <c r="R2788" i="13"/>
  <c r="AB18" i="13"/>
  <c r="AA18" i="13"/>
  <c r="Z18" i="13"/>
  <c r="R18" i="13"/>
  <c r="AB2793" i="13"/>
  <c r="AA2793" i="13"/>
  <c r="Z2793" i="13"/>
  <c r="R2793" i="13"/>
  <c r="AB2798" i="13"/>
  <c r="AA2798" i="13"/>
  <c r="Z2798" i="13"/>
  <c r="R2798" i="13"/>
  <c r="AB2748" i="13"/>
  <c r="AA2748" i="13"/>
  <c r="Z2748" i="13"/>
  <c r="R2748" i="13"/>
  <c r="AB2774" i="13"/>
  <c r="AA2774" i="13"/>
  <c r="Z2774" i="13"/>
  <c r="R2774" i="13"/>
  <c r="AB2745" i="13"/>
  <c r="AA2745" i="13"/>
  <c r="Z2745" i="13"/>
  <c r="R2745" i="13"/>
  <c r="AB2776" i="13"/>
  <c r="AA2776" i="13"/>
  <c r="Z2776" i="13"/>
  <c r="R2776" i="13"/>
  <c r="AB2764" i="13"/>
  <c r="AA2764" i="13"/>
  <c r="Z2764" i="13"/>
  <c r="R2764" i="13"/>
  <c r="AB2744" i="13"/>
  <c r="AA2744" i="13"/>
  <c r="Z2744" i="13"/>
  <c r="R2744" i="13"/>
  <c r="AB2759" i="13"/>
  <c r="AA2759" i="13"/>
  <c r="Z2759" i="13"/>
  <c r="R2759" i="13"/>
  <c r="AB2743" i="13"/>
  <c r="AA2743" i="13"/>
  <c r="Z2743" i="13"/>
  <c r="R2743" i="13"/>
  <c r="AB2754" i="13"/>
  <c r="AA2754" i="13"/>
  <c r="Z2754" i="13"/>
  <c r="R2754" i="13"/>
  <c r="AB2791" i="13"/>
  <c r="AA2791" i="13"/>
  <c r="Z2791" i="13"/>
  <c r="R2791" i="13"/>
  <c r="AB2749" i="13"/>
  <c r="AA2749" i="13"/>
  <c r="Z2749" i="13"/>
  <c r="R2749" i="13"/>
  <c r="AB2755" i="13"/>
  <c r="AA2755" i="13"/>
  <c r="Z2755" i="13"/>
  <c r="R2755" i="13"/>
  <c r="AB750" i="13"/>
  <c r="AA750" i="13"/>
  <c r="Z750" i="13"/>
  <c r="R750" i="13"/>
  <c r="AB795" i="13"/>
  <c r="AA795" i="13"/>
  <c r="Z795" i="13"/>
  <c r="R795" i="13"/>
  <c r="AB581" i="13"/>
  <c r="AA581" i="13"/>
  <c r="Z581" i="13"/>
  <c r="R581" i="13"/>
  <c r="AB408" i="13"/>
  <c r="AA408" i="13"/>
  <c r="Z408" i="13"/>
  <c r="R408" i="13"/>
  <c r="AB577" i="13"/>
  <c r="AA577" i="13"/>
  <c r="Z577" i="13"/>
  <c r="R577" i="13"/>
  <c r="AB66" i="13"/>
  <c r="AA66" i="13"/>
  <c r="Z66" i="13"/>
  <c r="R66" i="13"/>
  <c r="AB573" i="13"/>
  <c r="AA573" i="13"/>
  <c r="Z573" i="13"/>
  <c r="R573" i="13"/>
  <c r="AB388" i="13"/>
  <c r="AA388" i="13"/>
  <c r="Z388" i="13"/>
  <c r="R388" i="13"/>
  <c r="AB645" i="13"/>
  <c r="AA645" i="13"/>
  <c r="Z645" i="13"/>
  <c r="R645" i="13"/>
  <c r="AB316" i="13"/>
  <c r="AA316" i="13"/>
  <c r="Z316" i="13"/>
  <c r="R316" i="13"/>
  <c r="AB289" i="13"/>
  <c r="AA289" i="13"/>
  <c r="Z289" i="13"/>
  <c r="R289" i="13"/>
  <c r="AB901" i="13"/>
  <c r="AA901" i="13"/>
  <c r="Z901" i="13"/>
  <c r="R901" i="13"/>
  <c r="AB239" i="13"/>
  <c r="AA239" i="13"/>
  <c r="Z239" i="13"/>
  <c r="R239" i="13"/>
  <c r="AB61" i="13"/>
  <c r="AA61" i="13"/>
  <c r="Z61" i="13"/>
  <c r="R61" i="13"/>
  <c r="AB200" i="13"/>
  <c r="AA200" i="13"/>
  <c r="Z200" i="13"/>
  <c r="R200" i="13"/>
  <c r="AB686" i="13"/>
  <c r="AA686" i="13"/>
  <c r="Z686" i="13"/>
  <c r="R686" i="13"/>
  <c r="AB522" i="13"/>
  <c r="AA522" i="13"/>
  <c r="Z522" i="13"/>
  <c r="R522" i="13"/>
  <c r="AB368" i="13"/>
  <c r="AA368" i="13"/>
  <c r="Z368" i="13"/>
  <c r="R368" i="13"/>
  <c r="AB227" i="13"/>
  <c r="AA227" i="13"/>
  <c r="Z227" i="13"/>
  <c r="R227" i="13"/>
  <c r="AB475" i="13"/>
  <c r="AA475" i="13"/>
  <c r="Z475" i="13"/>
  <c r="R475" i="13"/>
  <c r="AB598" i="13"/>
  <c r="AA598" i="13"/>
  <c r="Z598" i="13"/>
  <c r="R598" i="13"/>
  <c r="AB3" i="13"/>
  <c r="AA3" i="13"/>
  <c r="Z3" i="13"/>
  <c r="R3" i="13"/>
  <c r="AB783" i="13"/>
  <c r="AA783" i="13"/>
  <c r="Z783" i="13"/>
  <c r="R783" i="13"/>
  <c r="AB433" i="13"/>
  <c r="AA433" i="13"/>
  <c r="Z433" i="13"/>
  <c r="R433" i="13"/>
  <c r="AB364" i="13"/>
  <c r="AA364" i="13"/>
  <c r="Z364" i="13"/>
  <c r="R364" i="13"/>
  <c r="AB407" i="13"/>
  <c r="AA407" i="13"/>
  <c r="Z407" i="13"/>
  <c r="R407" i="13"/>
  <c r="AB1211" i="13"/>
  <c r="AA1211" i="13"/>
  <c r="Z1211" i="13"/>
  <c r="R1211" i="13"/>
  <c r="X1211" i="13" s="1"/>
  <c r="AB782" i="13"/>
  <c r="AA782" i="13"/>
  <c r="Z782" i="13"/>
  <c r="R782" i="13"/>
  <c r="AB406" i="13"/>
  <c r="AA406" i="13"/>
  <c r="Z406" i="13"/>
  <c r="R406" i="13"/>
  <c r="AB501" i="13"/>
  <c r="AA501" i="13"/>
  <c r="Z501" i="13"/>
  <c r="R501" i="13"/>
  <c r="AB756" i="13"/>
  <c r="AA756" i="13"/>
  <c r="Z756" i="13"/>
  <c r="R756" i="13"/>
  <c r="AB690" i="13"/>
  <c r="AA690" i="13"/>
  <c r="Z690" i="13"/>
  <c r="R690" i="13"/>
  <c r="AB580" i="13"/>
  <c r="AA580" i="13"/>
  <c r="Z580" i="13"/>
  <c r="R580" i="13"/>
  <c r="AB387" i="13"/>
  <c r="AA387" i="13"/>
  <c r="Z387" i="13"/>
  <c r="R387" i="13"/>
  <c r="AB255" i="13"/>
  <c r="AA255" i="13"/>
  <c r="Z255" i="13"/>
  <c r="R255" i="13"/>
  <c r="AB237" i="13"/>
  <c r="AA237" i="13"/>
  <c r="Z237" i="13"/>
  <c r="R237" i="13"/>
  <c r="AB436" i="13"/>
  <c r="AA436" i="13"/>
  <c r="Z436" i="13"/>
  <c r="R436" i="13"/>
  <c r="AB50" i="13"/>
  <c r="AA50" i="13"/>
  <c r="Z50" i="13"/>
  <c r="R50" i="13"/>
  <c r="AB315" i="13"/>
  <c r="AA315" i="13"/>
  <c r="Z315" i="13"/>
  <c r="R315" i="13"/>
  <c r="AB521" i="13"/>
  <c r="AA521" i="13"/>
  <c r="Z521" i="13"/>
  <c r="R521" i="13"/>
  <c r="AB511" i="13"/>
  <c r="AA511" i="13"/>
  <c r="Z511" i="13"/>
  <c r="R511" i="13"/>
  <c r="AB632" i="13"/>
  <c r="AA632" i="13"/>
  <c r="Z632" i="13"/>
  <c r="R632" i="13"/>
  <c r="AB325" i="13"/>
  <c r="AA325" i="13"/>
  <c r="Z325" i="13"/>
  <c r="R325" i="13"/>
  <c r="AB725" i="13"/>
  <c r="AA725" i="13"/>
  <c r="Z725" i="13"/>
  <c r="R725" i="13"/>
  <c r="AB405" i="13"/>
  <c r="AA405" i="13"/>
  <c r="Z405" i="13"/>
  <c r="R405" i="13"/>
  <c r="AB565" i="13"/>
  <c r="AA565" i="13"/>
  <c r="Z565" i="13"/>
  <c r="R565" i="13"/>
  <c r="AB432" i="13"/>
  <c r="AA432" i="13"/>
  <c r="Z432" i="13"/>
  <c r="R432" i="13"/>
  <c r="AB615" i="13"/>
  <c r="AA615" i="13"/>
  <c r="Z615" i="13"/>
  <c r="R615" i="13"/>
  <c r="AB755" i="13"/>
  <c r="AA755" i="13"/>
  <c r="Z755" i="13"/>
  <c r="R755" i="13"/>
  <c r="AB669" i="13"/>
  <c r="AA669" i="13"/>
  <c r="Z669" i="13"/>
  <c r="R669" i="13"/>
  <c r="AB547" i="13"/>
  <c r="AA547" i="13"/>
  <c r="Z547" i="13"/>
  <c r="R547" i="13"/>
  <c r="AB594" i="13"/>
  <c r="AA594" i="13"/>
  <c r="Z594" i="13"/>
  <c r="R594" i="13"/>
  <c r="AB386" i="13"/>
  <c r="AA386" i="13"/>
  <c r="Z386" i="13"/>
  <c r="R386" i="13"/>
  <c r="AB281" i="13"/>
  <c r="AA281" i="13"/>
  <c r="Z281" i="13"/>
  <c r="R281" i="13"/>
  <c r="AB385" i="13"/>
  <c r="AA385" i="13"/>
  <c r="Z385" i="13"/>
  <c r="R385" i="13"/>
  <c r="AB546" i="13"/>
  <c r="AA546" i="13"/>
  <c r="Z546" i="13"/>
  <c r="R546" i="13"/>
  <c r="AB677" i="13"/>
  <c r="AA677" i="13"/>
  <c r="Z677" i="13"/>
  <c r="R677" i="13"/>
  <c r="AB794" i="13"/>
  <c r="AA794" i="13"/>
  <c r="Z794" i="13"/>
  <c r="R794" i="13"/>
  <c r="AB742" i="13"/>
  <c r="AA742" i="13"/>
  <c r="Z742" i="13"/>
  <c r="R742" i="13"/>
  <c r="AB741" i="13"/>
  <c r="AA741" i="13"/>
  <c r="Z741" i="13"/>
  <c r="R741" i="13"/>
  <c r="AB666" i="13"/>
  <c r="AA666" i="13"/>
  <c r="Z666" i="13"/>
  <c r="R666" i="13"/>
  <c r="AB196" i="13"/>
  <c r="AA196" i="13"/>
  <c r="Z196" i="13"/>
  <c r="R196" i="13"/>
  <c r="AB526" i="13"/>
  <c r="AA526" i="13"/>
  <c r="Z526" i="13"/>
  <c r="R526" i="13"/>
  <c r="AB536" i="13"/>
  <c r="AA536" i="13"/>
  <c r="Z536" i="13"/>
  <c r="R536" i="13"/>
  <c r="AB77" i="13"/>
  <c r="AA77" i="13"/>
  <c r="Z77" i="13"/>
  <c r="R77" i="13"/>
  <c r="AB7" i="13"/>
  <c r="AA7" i="13"/>
  <c r="Z7" i="13"/>
  <c r="R7" i="13"/>
  <c r="AB614" i="13"/>
  <c r="AA614" i="13"/>
  <c r="Z614" i="13"/>
  <c r="R614" i="13"/>
  <c r="AB430" i="13"/>
  <c r="AA430" i="13"/>
  <c r="Z430" i="13"/>
  <c r="R430" i="13"/>
  <c r="AB384" i="13"/>
  <c r="AA384" i="13"/>
  <c r="Z384" i="13"/>
  <c r="R384" i="13"/>
  <c r="AB350" i="13"/>
  <c r="AA350" i="13"/>
  <c r="Z350" i="13"/>
  <c r="R350" i="13"/>
  <c r="AB291" i="13"/>
  <c r="AA291" i="13"/>
  <c r="Z291" i="13"/>
  <c r="R291" i="13"/>
  <c r="AB545" i="13"/>
  <c r="AA545" i="13"/>
  <c r="Z545" i="13"/>
  <c r="R545" i="13"/>
  <c r="AB324" i="13"/>
  <c r="AA324" i="13"/>
  <c r="Z324" i="13"/>
  <c r="R324" i="13"/>
  <c r="AB624" i="13"/>
  <c r="AA624" i="13"/>
  <c r="Z624" i="13"/>
  <c r="R624" i="13"/>
  <c r="AB91" i="13"/>
  <c r="AA91" i="13"/>
  <c r="Z91" i="13"/>
  <c r="R91" i="13"/>
  <c r="AB90" i="13"/>
  <c r="AA90" i="13"/>
  <c r="Z90" i="13"/>
  <c r="R90" i="13"/>
  <c r="AB236" i="13"/>
  <c r="AA236" i="13"/>
  <c r="Z236" i="13"/>
  <c r="R236" i="13"/>
  <c r="AB234" i="13"/>
  <c r="AA234" i="13"/>
  <c r="Z234" i="13"/>
  <c r="R234" i="13"/>
  <c r="AB314" i="13"/>
  <c r="AA314" i="13"/>
  <c r="Z314" i="13"/>
  <c r="R314" i="13"/>
  <c r="AB313" i="13"/>
  <c r="AA313" i="13"/>
  <c r="Z313" i="13"/>
  <c r="R313" i="13"/>
  <c r="AB404" i="13"/>
  <c r="AA404" i="13"/>
  <c r="Z404" i="13"/>
  <c r="R404" i="13"/>
  <c r="AB775" i="13"/>
  <c r="AA775" i="13"/>
  <c r="Z775" i="13"/>
  <c r="R775" i="13"/>
  <c r="AB593" i="13"/>
  <c r="AA593" i="13"/>
  <c r="Z593" i="13"/>
  <c r="R593" i="13"/>
  <c r="AB427" i="13"/>
  <c r="AA427" i="13"/>
  <c r="Z427" i="13"/>
  <c r="R427" i="13"/>
  <c r="AB740" i="13"/>
  <c r="AA740" i="13"/>
  <c r="Z740" i="13"/>
  <c r="R740" i="13"/>
  <c r="AB543" i="13"/>
  <c r="AA543" i="13"/>
  <c r="Z543" i="13"/>
  <c r="R543" i="13"/>
  <c r="AB613" i="13"/>
  <c r="AA613" i="13"/>
  <c r="Z613" i="13"/>
  <c r="R613" i="13"/>
  <c r="AB612" i="13"/>
  <c r="AA612" i="13"/>
  <c r="Z612" i="13"/>
  <c r="R612" i="13"/>
  <c r="AB288" i="13"/>
  <c r="AA288" i="13"/>
  <c r="Z288" i="13"/>
  <c r="R288" i="13"/>
  <c r="AB361" i="13"/>
  <c r="AA361" i="13"/>
  <c r="Z361" i="13"/>
  <c r="R361" i="13"/>
  <c r="AB687" i="13"/>
  <c r="AA687" i="13"/>
  <c r="Z687" i="13"/>
  <c r="R687" i="13"/>
  <c r="AB442" i="13"/>
  <c r="AA442" i="13"/>
  <c r="Z442" i="13"/>
  <c r="R442" i="13"/>
  <c r="AB720" i="13"/>
  <c r="AA720" i="13"/>
  <c r="Z720" i="13"/>
  <c r="R720" i="13"/>
  <c r="AB474" i="13"/>
  <c r="AA474" i="13"/>
  <c r="Z474" i="13"/>
  <c r="R474" i="13"/>
  <c r="AB520" i="13"/>
  <c r="AA520" i="13"/>
  <c r="Z520" i="13"/>
  <c r="R520" i="13"/>
  <c r="AB868" i="13"/>
  <c r="AA868" i="13"/>
  <c r="Z868" i="13"/>
  <c r="R868" i="13"/>
  <c r="AB864" i="13"/>
  <c r="AA864" i="13"/>
  <c r="Z864" i="13"/>
  <c r="R864" i="13"/>
  <c r="AB51" i="13"/>
  <c r="AA51" i="13"/>
  <c r="Z51" i="13"/>
  <c r="R51" i="13"/>
  <c r="AB862" i="13"/>
  <c r="AA862" i="13"/>
  <c r="Z862" i="13"/>
  <c r="R862" i="13"/>
  <c r="AB360" i="13"/>
  <c r="AA360" i="13"/>
  <c r="Z360" i="13"/>
  <c r="R360" i="13"/>
  <c r="AB199" i="13"/>
  <c r="AA199" i="13"/>
  <c r="Z199" i="13"/>
  <c r="R199" i="13"/>
  <c r="AB610" i="13"/>
  <c r="AA610" i="13"/>
  <c r="Z610" i="13"/>
  <c r="R610" i="13"/>
  <c r="AB731" i="13"/>
  <c r="AA731" i="13"/>
  <c r="Z731" i="13"/>
  <c r="R731" i="13"/>
  <c r="AB781" i="13"/>
  <c r="AA781" i="13"/>
  <c r="Z781" i="13"/>
  <c r="R781" i="13"/>
  <c r="AB473" i="13"/>
  <c r="AA473" i="13"/>
  <c r="Z473" i="13"/>
  <c r="R473" i="13"/>
  <c r="AB363" i="13"/>
  <c r="AA363" i="13"/>
  <c r="Z363" i="13"/>
  <c r="R363" i="13"/>
  <c r="AB435" i="13"/>
  <c r="AA435" i="13"/>
  <c r="Z435" i="13"/>
  <c r="R435" i="13"/>
  <c r="AB359" i="13"/>
  <c r="AA359" i="13"/>
  <c r="Z359" i="13"/>
  <c r="R359" i="13"/>
  <c r="AB472" i="13"/>
  <c r="AA472" i="13"/>
  <c r="Z472" i="13"/>
  <c r="R472" i="13"/>
  <c r="AB403" i="13"/>
  <c r="AA403" i="13"/>
  <c r="Z403" i="13"/>
  <c r="R403" i="13"/>
  <c r="AB426" i="13"/>
  <c r="AA426" i="13"/>
  <c r="Z426" i="13"/>
  <c r="R426" i="13"/>
  <c r="AB719" i="13"/>
  <c r="AA719" i="13"/>
  <c r="Z719" i="13"/>
  <c r="R719" i="13"/>
  <c r="AB349" i="13"/>
  <c r="AA349" i="13"/>
  <c r="Z349" i="13"/>
  <c r="R349" i="13"/>
  <c r="AB644" i="13"/>
  <c r="AA644" i="13"/>
  <c r="Z644" i="13"/>
  <c r="R644" i="13"/>
  <c r="AB609" i="13"/>
  <c r="AA609" i="13"/>
  <c r="Z609" i="13"/>
  <c r="R609" i="13"/>
  <c r="AB64" i="13"/>
  <c r="AA64" i="13"/>
  <c r="Z64" i="13"/>
  <c r="R64" i="13"/>
  <c r="AB287" i="13"/>
  <c r="AA287" i="13"/>
  <c r="Z287" i="13"/>
  <c r="R287" i="13"/>
  <c r="AB470" i="13"/>
  <c r="AA470" i="13"/>
  <c r="Z470" i="13"/>
  <c r="R470" i="13"/>
  <c r="AB711" i="13"/>
  <c r="AA711" i="13"/>
  <c r="Z711" i="13"/>
  <c r="R711" i="13"/>
  <c r="AB276" i="13"/>
  <c r="AA276" i="13"/>
  <c r="Z276" i="13"/>
  <c r="R276" i="13"/>
  <c r="AB226" i="13"/>
  <c r="AA226" i="13"/>
  <c r="Z226" i="13"/>
  <c r="R226" i="13"/>
  <c r="AB312" i="13"/>
  <c r="AA312" i="13"/>
  <c r="Z312" i="13"/>
  <c r="R312" i="13"/>
  <c r="AB198" i="13"/>
  <c r="AA198" i="13"/>
  <c r="Z198" i="13"/>
  <c r="R198" i="13"/>
  <c r="AB122" i="13"/>
  <c r="AA122" i="13"/>
  <c r="Z122" i="13"/>
  <c r="R122" i="13"/>
  <c r="AB254" i="13"/>
  <c r="AA254" i="13"/>
  <c r="Z254" i="13"/>
  <c r="R254" i="13"/>
  <c r="AB72" i="13"/>
  <c r="AA72" i="13"/>
  <c r="Z72" i="13"/>
  <c r="R72" i="13"/>
  <c r="AB416" i="13"/>
  <c r="AA416" i="13"/>
  <c r="Z416" i="13"/>
  <c r="R416" i="13"/>
  <c r="AB402" i="13"/>
  <c r="AA402" i="13"/>
  <c r="Z402" i="13"/>
  <c r="R402" i="13"/>
  <c r="AB383" i="13"/>
  <c r="AA383" i="13"/>
  <c r="Z383" i="13"/>
  <c r="R383" i="13"/>
  <c r="AB493" i="13"/>
  <c r="AA493" i="13"/>
  <c r="Z493" i="13"/>
  <c r="R493" i="13"/>
  <c r="AB382" i="13"/>
  <c r="AA382" i="13"/>
  <c r="Z382" i="13"/>
  <c r="R382" i="13"/>
  <c r="AB425" i="13"/>
  <c r="AA425" i="13"/>
  <c r="Z425" i="13"/>
  <c r="R425" i="13"/>
  <c r="AB780" i="13"/>
  <c r="AA780" i="13"/>
  <c r="Z780" i="13"/>
  <c r="R780" i="13"/>
  <c r="AB358" i="13"/>
  <c r="AA358" i="13"/>
  <c r="Z358" i="13"/>
  <c r="R358" i="13"/>
  <c r="AB631" i="13"/>
  <c r="AA631" i="13"/>
  <c r="Z631" i="13"/>
  <c r="R631" i="13"/>
  <c r="AB380" i="13"/>
  <c r="AA380" i="13"/>
  <c r="Z380" i="13"/>
  <c r="R380" i="13"/>
  <c r="AB357" i="13"/>
  <c r="AA357" i="13"/>
  <c r="Z357" i="13"/>
  <c r="R357" i="13"/>
  <c r="AB689" i="13"/>
  <c r="AA689" i="13"/>
  <c r="Z689" i="13"/>
  <c r="R689" i="13"/>
  <c r="AB738" i="13"/>
  <c r="AA738" i="13"/>
  <c r="Z738" i="13"/>
  <c r="R738" i="13"/>
  <c r="AB774" i="13"/>
  <c r="AA774" i="13"/>
  <c r="Z774" i="13"/>
  <c r="R774" i="13"/>
  <c r="AB590" i="13"/>
  <c r="AA590" i="13"/>
  <c r="Z590" i="13"/>
  <c r="R590" i="13"/>
  <c r="AB737" i="13"/>
  <c r="AA737" i="13"/>
  <c r="Z737" i="13"/>
  <c r="R737" i="13"/>
  <c r="AB356" i="13"/>
  <c r="AA356" i="13"/>
  <c r="Z356" i="13"/>
  <c r="R356" i="13"/>
  <c r="AB685" i="13"/>
  <c r="AA685" i="13"/>
  <c r="Z685" i="13"/>
  <c r="R685" i="13"/>
  <c r="AB309" i="13"/>
  <c r="AA309" i="13"/>
  <c r="Z309" i="13"/>
  <c r="R309" i="13"/>
  <c r="AB607" i="13"/>
  <c r="AA607" i="13"/>
  <c r="Z607" i="13"/>
  <c r="R607" i="13"/>
  <c r="AB500" i="13"/>
  <c r="AA500" i="13"/>
  <c r="Z500" i="13"/>
  <c r="R500" i="13"/>
  <c r="AB542" i="13"/>
  <c r="AA542" i="13"/>
  <c r="Z542" i="13"/>
  <c r="R542" i="13"/>
  <c r="AB718" i="13"/>
  <c r="AA718" i="13"/>
  <c r="Z718" i="13"/>
  <c r="R718" i="13"/>
  <c r="AB296" i="13"/>
  <c r="AA296" i="13"/>
  <c r="Z296" i="13"/>
  <c r="R296" i="13"/>
  <c r="AB706" i="13"/>
  <c r="AA706" i="13"/>
  <c r="Z706" i="13"/>
  <c r="R706" i="13"/>
  <c r="AB308" i="13"/>
  <c r="AA308" i="13"/>
  <c r="Z308" i="13"/>
  <c r="R308" i="13"/>
  <c r="AB111" i="13"/>
  <c r="AA111" i="13"/>
  <c r="Z111" i="13"/>
  <c r="R111" i="13"/>
  <c r="AB643" i="13"/>
  <c r="AA643" i="13"/>
  <c r="Z643" i="13"/>
  <c r="R643" i="13"/>
  <c r="AB379" i="13"/>
  <c r="AA379" i="13"/>
  <c r="Z379" i="13"/>
  <c r="R379" i="13"/>
  <c r="AB518" i="13"/>
  <c r="AA518" i="13"/>
  <c r="Z518" i="13"/>
  <c r="R518" i="13"/>
  <c r="AB307" i="13"/>
  <c r="AA307" i="13"/>
  <c r="Z307" i="13"/>
  <c r="R307" i="13"/>
  <c r="AB525" i="13"/>
  <c r="AA525" i="13"/>
  <c r="Z525" i="13"/>
  <c r="R525" i="13"/>
  <c r="AB378" i="13"/>
  <c r="AA378" i="13"/>
  <c r="Z378" i="13"/>
  <c r="R378" i="13"/>
  <c r="AB297" i="13"/>
  <c r="AA297" i="13"/>
  <c r="Z297" i="13"/>
  <c r="R297" i="13"/>
  <c r="AB225" i="13"/>
  <c r="AA225" i="13"/>
  <c r="Z225" i="13"/>
  <c r="R225" i="13"/>
  <c r="AB292" i="13"/>
  <c r="AA292" i="13"/>
  <c r="Z292" i="13"/>
  <c r="R292" i="13"/>
  <c r="AB589" i="13"/>
  <c r="AA589" i="13"/>
  <c r="Z589" i="13"/>
  <c r="R589" i="13"/>
  <c r="AB469" i="13"/>
  <c r="AA469" i="13"/>
  <c r="Z469" i="13"/>
  <c r="R469" i="13"/>
  <c r="AB231" i="13"/>
  <c r="AA231" i="13"/>
  <c r="Z231" i="13"/>
  <c r="R231" i="13"/>
  <c r="AB306" i="13"/>
  <c r="AA306" i="13"/>
  <c r="Z306" i="13"/>
  <c r="R306" i="13"/>
  <c r="AB230" i="13"/>
  <c r="AA230" i="13"/>
  <c r="Z230" i="13"/>
  <c r="R230" i="13"/>
  <c r="AB499" i="13"/>
  <c r="AA499" i="13"/>
  <c r="Z499" i="13"/>
  <c r="R499" i="13"/>
  <c r="AB705" i="13"/>
  <c r="AA705" i="13"/>
  <c r="Z705" i="13"/>
  <c r="R705" i="13"/>
  <c r="AB854" i="13"/>
  <c r="AA854" i="13"/>
  <c r="Z854" i="13"/>
  <c r="R854" i="13"/>
  <c r="AB798" i="13"/>
  <c r="AA798" i="13"/>
  <c r="Z798" i="13"/>
  <c r="R798" i="13"/>
  <c r="AB305" i="13"/>
  <c r="AA305" i="13"/>
  <c r="Z305" i="13"/>
  <c r="R305" i="13"/>
  <c r="AB434" i="13"/>
  <c r="AA434" i="13"/>
  <c r="Z434" i="13"/>
  <c r="R434" i="13"/>
  <c r="AB523" i="13"/>
  <c r="AA523" i="13"/>
  <c r="Z523" i="13"/>
  <c r="R523" i="13"/>
  <c r="AB688" i="13"/>
  <c r="AA688" i="13"/>
  <c r="Z688" i="13"/>
  <c r="R688" i="13"/>
  <c r="AB401" i="13"/>
  <c r="AA401" i="13"/>
  <c r="Z401" i="13"/>
  <c r="R401" i="13"/>
  <c r="AB377" i="13"/>
  <c r="AA377" i="13"/>
  <c r="Z377" i="13"/>
  <c r="R377" i="13"/>
  <c r="AB355" i="13"/>
  <c r="AA355" i="13"/>
  <c r="Z355" i="13"/>
  <c r="R355" i="13"/>
  <c r="AB285" i="13"/>
  <c r="AA285" i="13"/>
  <c r="Z285" i="13"/>
  <c r="R285" i="13"/>
  <c r="AB817" i="13"/>
  <c r="AA817" i="13"/>
  <c r="Z817" i="13"/>
  <c r="R817" i="13"/>
  <c r="AB816" i="13"/>
  <c r="AA816" i="13"/>
  <c r="Z816" i="13"/>
  <c r="R816" i="13"/>
  <c r="AB242" i="13"/>
  <c r="AA242" i="13"/>
  <c r="Z242" i="13"/>
  <c r="R242" i="13"/>
  <c r="AB119" i="13"/>
  <c r="AA119" i="13"/>
  <c r="Z119" i="13"/>
  <c r="R119" i="13"/>
  <c r="AB323" i="13"/>
  <c r="AA323" i="13"/>
  <c r="Z323" i="13"/>
  <c r="R323" i="13"/>
  <c r="AB424" i="13"/>
  <c r="AA424" i="13"/>
  <c r="Z424" i="13"/>
  <c r="R424" i="13"/>
  <c r="AB71" i="13"/>
  <c r="AA71" i="13"/>
  <c r="Z71" i="13"/>
  <c r="R71" i="13"/>
  <c r="AB293" i="13"/>
  <c r="AA293" i="13"/>
  <c r="Z293" i="13"/>
  <c r="R293" i="13"/>
  <c r="AB376" i="13"/>
  <c r="AA376" i="13"/>
  <c r="Z376" i="13"/>
  <c r="R376" i="13"/>
  <c r="AB749" i="13"/>
  <c r="AA749" i="13"/>
  <c r="Z749" i="13"/>
  <c r="R749" i="13"/>
  <c r="AB578" i="13"/>
  <c r="AA578" i="13"/>
  <c r="Z578" i="13"/>
  <c r="R578" i="13"/>
  <c r="AB85" i="13"/>
  <c r="AA85" i="13"/>
  <c r="Z85" i="13"/>
  <c r="R85" i="13"/>
  <c r="AB572" i="13"/>
  <c r="AA572" i="13"/>
  <c r="Z572" i="13"/>
  <c r="R572" i="13"/>
  <c r="AB354" i="13"/>
  <c r="AA354" i="13"/>
  <c r="Z354" i="13"/>
  <c r="R354" i="13"/>
  <c r="AB488" i="13"/>
  <c r="AA488" i="13"/>
  <c r="Z488" i="13"/>
  <c r="R488" i="13"/>
  <c r="AB229" i="13"/>
  <c r="AA229" i="13"/>
  <c r="Z229" i="13"/>
  <c r="R229" i="13"/>
  <c r="AB517" i="13"/>
  <c r="AA517" i="13"/>
  <c r="Z517" i="13"/>
  <c r="R517" i="13"/>
  <c r="AB375" i="13"/>
  <c r="AA375" i="13"/>
  <c r="Z375" i="13"/>
  <c r="R375" i="13"/>
  <c r="AB702" i="13"/>
  <c r="AA702" i="13"/>
  <c r="Z702" i="13"/>
  <c r="R702" i="13"/>
  <c r="AB304" i="13"/>
  <c r="AA304" i="13"/>
  <c r="Z304" i="13"/>
  <c r="R304" i="13"/>
  <c r="AB452" i="13"/>
  <c r="AA452" i="13"/>
  <c r="Z452" i="13"/>
  <c r="R452" i="13"/>
  <c r="AB295" i="13"/>
  <c r="AA295" i="13"/>
  <c r="Z295" i="13"/>
  <c r="R295" i="13"/>
  <c r="AB676" i="13"/>
  <c r="AA676" i="13"/>
  <c r="Z676" i="13"/>
  <c r="R676" i="13"/>
  <c r="AB112" i="13"/>
  <c r="AA112" i="13"/>
  <c r="Z112" i="13"/>
  <c r="R112" i="13"/>
  <c r="AB736" i="13"/>
  <c r="AA736" i="13"/>
  <c r="Z736" i="13"/>
  <c r="R736" i="13"/>
  <c r="AB606" i="13"/>
  <c r="AA606" i="13"/>
  <c r="Z606" i="13"/>
  <c r="R606" i="13"/>
  <c r="AB747" i="13"/>
  <c r="AA747" i="13"/>
  <c r="Z747" i="13"/>
  <c r="R747" i="13"/>
  <c r="AB588" i="13"/>
  <c r="AA588" i="13"/>
  <c r="Z588" i="13"/>
  <c r="R588" i="13"/>
  <c r="AB813" i="13"/>
  <c r="AA813" i="13"/>
  <c r="Z813" i="13"/>
  <c r="R813" i="13"/>
  <c r="AB701" i="13"/>
  <c r="AA701" i="13"/>
  <c r="Z701" i="13"/>
  <c r="R701" i="13"/>
  <c r="AB791" i="13"/>
  <c r="AA791" i="13"/>
  <c r="Z791" i="13"/>
  <c r="R791" i="13"/>
  <c r="AB353" i="13"/>
  <c r="AA353" i="13"/>
  <c r="Z353" i="13"/>
  <c r="R353" i="13"/>
  <c r="AB675" i="13"/>
  <c r="AA675" i="13"/>
  <c r="Z675" i="13"/>
  <c r="R675" i="13"/>
  <c r="AB322" i="13"/>
  <c r="AA322" i="13"/>
  <c r="Z322" i="13"/>
  <c r="R322" i="13"/>
  <c r="AB257" i="13"/>
  <c r="AA257" i="13"/>
  <c r="Z257" i="13"/>
  <c r="R257" i="13"/>
  <c r="AB746" i="13"/>
  <c r="AA746" i="13"/>
  <c r="Z746" i="13"/>
  <c r="R746" i="13"/>
  <c r="AB564" i="13"/>
  <c r="AA564" i="13"/>
  <c r="Z564" i="13"/>
  <c r="R564" i="13"/>
  <c r="AB674" i="13"/>
  <c r="AA674" i="13"/>
  <c r="Z674" i="13"/>
  <c r="R674" i="13"/>
  <c r="AB374" i="13"/>
  <c r="AA374" i="13"/>
  <c r="Z374" i="13"/>
  <c r="R374" i="13"/>
  <c r="AB399" i="13"/>
  <c r="AA399" i="13"/>
  <c r="Z399" i="13"/>
  <c r="R399" i="13"/>
  <c r="AB415" i="13"/>
  <c r="AA415" i="13"/>
  <c r="Z415" i="13"/>
  <c r="R415" i="13"/>
  <c r="AB373" i="13"/>
  <c r="AA373" i="13"/>
  <c r="Z373" i="13"/>
  <c r="R373" i="13"/>
  <c r="AB303" i="13"/>
  <c r="AA303" i="13"/>
  <c r="Z303" i="13"/>
  <c r="R303" i="13"/>
  <c r="AB67" i="13"/>
  <c r="AA67" i="13"/>
  <c r="Z67" i="13"/>
  <c r="R67" i="13"/>
  <c r="AB372" i="13"/>
  <c r="AA372" i="13"/>
  <c r="Z372" i="13"/>
  <c r="R372" i="13"/>
  <c r="AB863" i="13"/>
  <c r="AA863" i="13"/>
  <c r="Z863" i="13"/>
  <c r="R863" i="13"/>
  <c r="AB734" i="13"/>
  <c r="AA734" i="13"/>
  <c r="Z734" i="13"/>
  <c r="R734" i="13"/>
  <c r="AB516" i="13"/>
  <c r="AA516" i="13"/>
  <c r="Z516" i="13"/>
  <c r="R516" i="13"/>
  <c r="AB398" i="13"/>
  <c r="AA398" i="13"/>
  <c r="Z398" i="13"/>
  <c r="R398" i="13"/>
  <c r="AB597" i="13"/>
  <c r="AA597" i="13"/>
  <c r="Z597" i="13"/>
  <c r="R597" i="13"/>
  <c r="AB395" i="13"/>
  <c r="AA395" i="13"/>
  <c r="Z395" i="13"/>
  <c r="R395" i="13"/>
  <c r="AB286" i="13"/>
  <c r="AA286" i="13"/>
  <c r="Z286" i="13"/>
  <c r="R286" i="13"/>
  <c r="AB557" i="13"/>
  <c r="AA557" i="13"/>
  <c r="Z557" i="13"/>
  <c r="R557" i="13"/>
  <c r="AB197" i="13"/>
  <c r="AA197" i="13"/>
  <c r="Z197" i="13"/>
  <c r="R197" i="13"/>
  <c r="AB468" i="13"/>
  <c r="AA468" i="13"/>
  <c r="Z468" i="13"/>
  <c r="R468" i="13"/>
  <c r="AB605" i="13"/>
  <c r="AA605" i="13"/>
  <c r="Z605" i="13"/>
  <c r="R605" i="13"/>
  <c r="AB596" i="13"/>
  <c r="AA596" i="13"/>
  <c r="Z596" i="13"/>
  <c r="R596" i="13"/>
  <c r="AB650" i="13"/>
  <c r="AA650" i="13"/>
  <c r="Z650" i="13"/>
  <c r="R650" i="13"/>
  <c r="AB467" i="13"/>
  <c r="AA467" i="13"/>
  <c r="Z467" i="13"/>
  <c r="R467" i="13"/>
  <c r="AB228" i="13"/>
  <c r="AA228" i="13"/>
  <c r="Z228" i="13"/>
  <c r="R228" i="13"/>
  <c r="AB745" i="13"/>
  <c r="AA745" i="13"/>
  <c r="Z745" i="13"/>
  <c r="R745" i="13"/>
  <c r="AB867" i="13"/>
  <c r="AA867" i="13"/>
  <c r="Z867" i="13"/>
  <c r="R867" i="13"/>
  <c r="AB275" i="13"/>
  <c r="AA275" i="13"/>
  <c r="Z275" i="13"/>
  <c r="R275" i="13"/>
  <c r="AB321" i="13"/>
  <c r="AA321" i="13"/>
  <c r="Z321" i="13"/>
  <c r="R321" i="13"/>
  <c r="AB253" i="13"/>
  <c r="AA253" i="13"/>
  <c r="Z253" i="13"/>
  <c r="R253" i="13"/>
  <c r="AB515" i="13"/>
  <c r="AA515" i="13"/>
  <c r="Z515" i="13"/>
  <c r="R515" i="13"/>
  <c r="AB735" i="13"/>
  <c r="AA735" i="13"/>
  <c r="Z735" i="13"/>
  <c r="R735" i="13"/>
  <c r="AB371" i="13"/>
  <c r="AA371" i="13"/>
  <c r="Z371" i="13"/>
  <c r="R371" i="13"/>
  <c r="AB302" i="13"/>
  <c r="AA302" i="13"/>
  <c r="Z302" i="13"/>
  <c r="R302" i="13"/>
  <c r="AB423" i="13"/>
  <c r="AA423" i="13"/>
  <c r="Z423" i="13"/>
  <c r="R423" i="13"/>
  <c r="AB563" i="13"/>
  <c r="AA563" i="13"/>
  <c r="Z563" i="13"/>
  <c r="R563" i="13"/>
  <c r="AB250" i="13"/>
  <c r="AA250" i="13"/>
  <c r="Z250" i="13"/>
  <c r="R250" i="13"/>
  <c r="AB75" i="13"/>
  <c r="AA75" i="13"/>
  <c r="Z75" i="13"/>
  <c r="R75" i="13"/>
  <c r="AB451" i="13"/>
  <c r="AA451" i="13"/>
  <c r="Z451" i="13"/>
  <c r="R451" i="13"/>
  <c r="AB299" i="13"/>
  <c r="AA299" i="13"/>
  <c r="Z299" i="13"/>
  <c r="R299" i="13"/>
  <c r="AB777" i="13"/>
  <c r="AA777" i="13"/>
  <c r="Z777" i="13"/>
  <c r="R777" i="13"/>
  <c r="AB370" i="13"/>
  <c r="AA370" i="13"/>
  <c r="Z370" i="13"/>
  <c r="R370" i="13"/>
  <c r="AB630" i="13"/>
  <c r="AA630" i="13"/>
  <c r="Z630" i="13"/>
  <c r="R630" i="13"/>
  <c r="AB422" i="13"/>
  <c r="AA422" i="13"/>
  <c r="Z422" i="13"/>
  <c r="R422" i="13"/>
  <c r="AB583" i="13"/>
  <c r="AA583" i="13"/>
  <c r="Z583" i="13"/>
  <c r="R583" i="13"/>
  <c r="AB107" i="13"/>
  <c r="AA107" i="13"/>
  <c r="Z107" i="13"/>
  <c r="R107" i="13"/>
  <c r="AB108" i="13"/>
  <c r="AA108" i="13"/>
  <c r="Z108" i="13"/>
  <c r="R108" i="13"/>
  <c r="AB595" i="13"/>
  <c r="AA595" i="13"/>
  <c r="Z595" i="13"/>
  <c r="R595" i="13"/>
  <c r="AB56" i="13"/>
  <c r="AA56" i="13"/>
  <c r="Z56" i="13"/>
  <c r="R56" i="13"/>
  <c r="AB450" i="13"/>
  <c r="AA450" i="13"/>
  <c r="Z450" i="13"/>
  <c r="R450" i="13"/>
  <c r="AB466" i="13"/>
  <c r="AA466" i="13"/>
  <c r="Z466" i="13"/>
  <c r="R466" i="13"/>
  <c r="AB465" i="13"/>
  <c r="AA465" i="13"/>
  <c r="Z465" i="13"/>
  <c r="R465" i="13"/>
  <c r="AB53" i="13"/>
  <c r="AA53" i="13"/>
  <c r="Z53" i="13"/>
  <c r="R53" i="13"/>
  <c r="AB623" i="13"/>
  <c r="AA623" i="13"/>
  <c r="Z623" i="13"/>
  <c r="R623" i="13"/>
  <c r="AB866" i="13"/>
  <c r="AA866" i="13"/>
  <c r="Z866" i="13"/>
  <c r="R866" i="13"/>
  <c r="AB865" i="13"/>
  <c r="AA865" i="13"/>
  <c r="Z865" i="13"/>
  <c r="R865" i="13"/>
  <c r="AB540" i="13"/>
  <c r="AA540" i="13"/>
  <c r="Z540" i="13"/>
  <c r="R540" i="13"/>
  <c r="AB857" i="13"/>
  <c r="AA857" i="13"/>
  <c r="Z857" i="13"/>
  <c r="R857" i="13"/>
  <c r="AB298" i="13"/>
  <c r="AA298" i="13"/>
  <c r="Z298" i="13"/>
  <c r="R298" i="13"/>
  <c r="AB421" i="13"/>
  <c r="AA421" i="13"/>
  <c r="Z421" i="13"/>
  <c r="R421" i="13"/>
  <c r="AB73" i="13"/>
  <c r="AA73" i="13"/>
  <c r="Z73" i="13"/>
  <c r="R73" i="13"/>
  <c r="AB673" i="13"/>
  <c r="AA673" i="13"/>
  <c r="Z673" i="13"/>
  <c r="R673" i="13"/>
  <c r="AB141" i="13"/>
  <c r="AA141" i="13"/>
  <c r="Z141" i="13"/>
  <c r="R141" i="13"/>
  <c r="AB6" i="13"/>
  <c r="AA6" i="13"/>
  <c r="Z6" i="13"/>
  <c r="R6" i="13"/>
  <c r="AB672" i="13"/>
  <c r="AA672" i="13"/>
  <c r="Z672" i="13"/>
  <c r="R672" i="13"/>
  <c r="AB514" i="13"/>
  <c r="AA514" i="13"/>
  <c r="Z514" i="13"/>
  <c r="R514" i="13"/>
  <c r="AB744" i="13"/>
  <c r="AA744" i="13"/>
  <c r="Z744" i="13"/>
  <c r="R744" i="13"/>
  <c r="AB464" i="13"/>
  <c r="AA464" i="13"/>
  <c r="Z464" i="13"/>
  <c r="R464" i="13"/>
  <c r="AB700" i="13"/>
  <c r="AA700" i="13"/>
  <c r="Z700" i="13"/>
  <c r="R700" i="13"/>
  <c r="AB224" i="13"/>
  <c r="AA224" i="13"/>
  <c r="Z224" i="13"/>
  <c r="R224" i="13"/>
  <c r="AB576" i="13"/>
  <c r="AA576" i="13"/>
  <c r="Z576" i="13"/>
  <c r="R576" i="13"/>
  <c r="AB539" i="13"/>
  <c r="AA539" i="13"/>
  <c r="Z539" i="13"/>
  <c r="R539" i="13"/>
  <c r="AB498" i="13"/>
  <c r="AA498" i="13"/>
  <c r="Z498" i="13"/>
  <c r="R498" i="13"/>
  <c r="AB267" i="13"/>
  <c r="AA267" i="13"/>
  <c r="Z267" i="13"/>
  <c r="R267" i="13"/>
  <c r="AB352" i="13"/>
  <c r="AA352" i="13"/>
  <c r="Z352" i="13"/>
  <c r="R352" i="13"/>
  <c r="AB420" i="13"/>
  <c r="AA420" i="13"/>
  <c r="Z420" i="13"/>
  <c r="R420" i="13"/>
  <c r="AB496" i="13"/>
  <c r="AA496" i="13"/>
  <c r="Z496" i="13"/>
  <c r="R496" i="13"/>
  <c r="AB394" i="13"/>
  <c r="AA394" i="13"/>
  <c r="Z394" i="13"/>
  <c r="R394" i="13"/>
  <c r="AB495" i="13"/>
  <c r="AA495" i="13"/>
  <c r="Z495" i="13"/>
  <c r="R495" i="13"/>
  <c r="AB393" i="13"/>
  <c r="AA393" i="13"/>
  <c r="Z393" i="13"/>
  <c r="R393" i="13"/>
  <c r="AB447" i="13"/>
  <c r="AA447" i="13"/>
  <c r="Z447" i="13"/>
  <c r="R447" i="13"/>
  <c r="AB776" i="13"/>
  <c r="AA776" i="13"/>
  <c r="Z776" i="13"/>
  <c r="R776" i="13"/>
  <c r="AB241" i="13"/>
  <c r="AA241" i="13"/>
  <c r="Z241" i="13"/>
  <c r="R241" i="13"/>
  <c r="AB538" i="13"/>
  <c r="AA538" i="13"/>
  <c r="Z538" i="13"/>
  <c r="R538" i="13"/>
  <c r="AB69" i="13"/>
  <c r="AA69" i="13"/>
  <c r="Z69" i="13"/>
  <c r="R69" i="13"/>
  <c r="AB797" i="13"/>
  <c r="AA797" i="13"/>
  <c r="Z797" i="13"/>
  <c r="R797" i="13"/>
  <c r="AB68" i="13"/>
  <c r="AA68" i="13"/>
  <c r="Z68" i="13"/>
  <c r="R68" i="13"/>
  <c r="AB369" i="13"/>
  <c r="AA369" i="13"/>
  <c r="Z369" i="13"/>
  <c r="R369" i="13"/>
  <c r="AB743" i="13"/>
  <c r="AA743" i="13"/>
  <c r="Z743" i="13"/>
  <c r="R743" i="13"/>
  <c r="AB812" i="13"/>
  <c r="AA812" i="13"/>
  <c r="Z812" i="13"/>
  <c r="R812" i="13"/>
  <c r="AB724" i="13"/>
  <c r="AA724" i="13"/>
  <c r="Z724" i="13"/>
  <c r="R724" i="13"/>
  <c r="AB284" i="13"/>
  <c r="AA284" i="13"/>
  <c r="Z284" i="13"/>
  <c r="R284" i="13"/>
  <c r="AB351" i="13"/>
  <c r="AA351" i="13"/>
  <c r="Z351" i="13"/>
  <c r="R351" i="13"/>
  <c r="AB70" i="13"/>
  <c r="AA70" i="13"/>
  <c r="Z70" i="13"/>
  <c r="R70" i="13"/>
  <c r="AB40" i="13"/>
  <c r="AA40" i="13"/>
  <c r="Z40" i="13"/>
  <c r="R40" i="13"/>
  <c r="AB249" i="13"/>
  <c r="AA249" i="13"/>
  <c r="Z249" i="13"/>
  <c r="R249" i="13"/>
  <c r="AB59" i="13"/>
  <c r="AA59" i="13"/>
  <c r="Z59" i="13"/>
  <c r="R59" i="13"/>
  <c r="AB587" i="13"/>
  <c r="AA587" i="13"/>
  <c r="Z587" i="13"/>
  <c r="R587" i="13"/>
  <c r="AB60" i="13"/>
  <c r="AA60" i="13"/>
  <c r="Z60" i="13"/>
  <c r="R60" i="13"/>
  <c r="AB670" i="13"/>
  <c r="AA670" i="13"/>
  <c r="Z670" i="13"/>
  <c r="R670" i="13"/>
  <c r="AB494" i="13"/>
  <c r="AA494" i="13"/>
  <c r="Z494" i="13"/>
  <c r="R494" i="13"/>
  <c r="AB710" i="13"/>
  <c r="AA710" i="13"/>
  <c r="Z710" i="13"/>
  <c r="R710" i="13"/>
  <c r="AB62" i="13"/>
  <c r="AA62" i="13"/>
  <c r="Z62" i="13"/>
  <c r="R62" i="13"/>
  <c r="AB83" i="13"/>
  <c r="AA83" i="13"/>
  <c r="Z83" i="13"/>
  <c r="R83" i="13"/>
  <c r="AB84" i="13"/>
  <c r="AA84" i="13"/>
  <c r="Z84" i="13"/>
  <c r="R84" i="13"/>
  <c r="AB446" i="13"/>
  <c r="AA446" i="13"/>
  <c r="Z446" i="13"/>
  <c r="R446" i="13"/>
  <c r="AB290" i="13"/>
  <c r="AA290" i="13"/>
  <c r="Z290" i="13"/>
  <c r="R290" i="13"/>
  <c r="AB1314" i="13"/>
  <c r="AA1314" i="13"/>
  <c r="Z1314" i="13"/>
  <c r="R1314" i="13"/>
  <c r="AB684" i="13"/>
  <c r="AA684" i="13"/>
  <c r="Z684" i="13"/>
  <c r="R684" i="13"/>
  <c r="AB723" i="13"/>
  <c r="AA723" i="13"/>
  <c r="Z723" i="13"/>
  <c r="R723" i="13"/>
  <c r="AB1129" i="13"/>
  <c r="AA1129" i="13"/>
  <c r="Z1129" i="13"/>
  <c r="R1129" i="13"/>
  <c r="AB1153" i="13"/>
  <c r="AA1153" i="13"/>
  <c r="Z1153" i="13"/>
  <c r="R1153" i="13"/>
  <c r="AB1246" i="13"/>
  <c r="AA1246" i="13"/>
  <c r="Z1246" i="13"/>
  <c r="R1246" i="13"/>
  <c r="AB641" i="13"/>
  <c r="AA641" i="13"/>
  <c r="Z641" i="13"/>
  <c r="R641" i="13"/>
  <c r="AB1087" i="13"/>
  <c r="AA1087" i="13"/>
  <c r="Z1087" i="13"/>
  <c r="R1087" i="13"/>
  <c r="AB1042" i="13"/>
  <c r="AA1042" i="13"/>
  <c r="Z1042" i="13"/>
  <c r="R1042" i="13"/>
  <c r="AB1169" i="13"/>
  <c r="AA1169" i="13"/>
  <c r="Z1169" i="13"/>
  <c r="R1169" i="13"/>
  <c r="AB1621" i="13"/>
  <c r="AA1621" i="13"/>
  <c r="Z1621" i="13"/>
  <c r="R1621" i="13"/>
  <c r="AB722" i="13"/>
  <c r="AA722" i="13"/>
  <c r="Z722" i="13"/>
  <c r="R722" i="13"/>
  <c r="AB1150" i="13"/>
  <c r="AA1150" i="13"/>
  <c r="Z1150" i="13"/>
  <c r="R1150" i="13"/>
  <c r="AB698" i="13"/>
  <c r="AA698" i="13"/>
  <c r="Z698" i="13"/>
  <c r="R698" i="13"/>
  <c r="AB1273" i="13"/>
  <c r="AA1273" i="13"/>
  <c r="Z1273" i="13"/>
  <c r="R1273" i="13"/>
  <c r="AB2551" i="13"/>
  <c r="AA2551" i="13"/>
  <c r="Z2551" i="13"/>
  <c r="R2551" i="13"/>
  <c r="AB1610" i="13"/>
  <c r="AA1610" i="13"/>
  <c r="Z1610" i="13"/>
  <c r="R1610" i="13"/>
  <c r="AB1091" i="13"/>
  <c r="AA1091" i="13"/>
  <c r="Z1091" i="13"/>
  <c r="R1091" i="13"/>
  <c r="AB966" i="13"/>
  <c r="AA966" i="13"/>
  <c r="Z966" i="13"/>
  <c r="R966" i="13"/>
  <c r="AB654" i="13"/>
  <c r="AA654" i="13"/>
  <c r="Z654" i="13"/>
  <c r="R654" i="13"/>
  <c r="AB653" i="13"/>
  <c r="AA653" i="13"/>
  <c r="Z653" i="13"/>
  <c r="R653" i="13"/>
  <c r="AB2490" i="13"/>
  <c r="AA2490" i="13"/>
  <c r="Z2490" i="13"/>
  <c r="R2490" i="13"/>
  <c r="AB1093" i="13"/>
  <c r="AA1093" i="13"/>
  <c r="Z1093" i="13"/>
  <c r="R1093" i="13"/>
  <c r="AB2181" i="13"/>
  <c r="AA2181" i="13"/>
  <c r="Z2181" i="13"/>
  <c r="R2181" i="13"/>
  <c r="AB971" i="13"/>
  <c r="AA971" i="13"/>
  <c r="Z971" i="13"/>
  <c r="R971" i="13"/>
  <c r="AB730" i="13"/>
  <c r="AA730" i="13"/>
  <c r="Z730" i="13"/>
  <c r="R730" i="13"/>
  <c r="AB1245" i="13"/>
  <c r="AA1245" i="13"/>
  <c r="Z1245" i="13"/>
  <c r="R1245" i="13"/>
  <c r="AB732" i="13"/>
  <c r="AA732" i="13"/>
  <c r="Z732" i="13"/>
  <c r="R732" i="13"/>
  <c r="AB1397" i="13"/>
  <c r="AA1397" i="13"/>
  <c r="Z1397" i="13"/>
  <c r="R1397" i="13"/>
  <c r="AB1086" i="13"/>
  <c r="AA1086" i="13"/>
  <c r="Z1086" i="13"/>
  <c r="R1086" i="13"/>
  <c r="AB918" i="13"/>
  <c r="AA918" i="13"/>
  <c r="Z918" i="13"/>
  <c r="R918" i="13"/>
  <c r="AB1056" i="13"/>
  <c r="AA1056" i="13"/>
  <c r="Z1056" i="13"/>
  <c r="R1056" i="13"/>
  <c r="AB1620" i="13"/>
  <c r="AA1620" i="13"/>
  <c r="Z1620" i="13"/>
  <c r="R1620" i="13"/>
  <c r="AB1142" i="13"/>
  <c r="AA1142" i="13"/>
  <c r="Z1142" i="13"/>
  <c r="R1142" i="13"/>
  <c r="AB1432" i="13"/>
  <c r="AA1432" i="13"/>
  <c r="Z1432" i="13"/>
  <c r="R1432" i="13"/>
  <c r="AB1573" i="13"/>
  <c r="AA1573" i="13"/>
  <c r="Z1573" i="13"/>
  <c r="R1573" i="13"/>
  <c r="AB1092" i="13"/>
  <c r="AA1092" i="13"/>
  <c r="Z1092" i="13"/>
  <c r="R1092" i="13"/>
  <c r="AB1546" i="13"/>
  <c r="AA1546" i="13"/>
  <c r="Z1546" i="13"/>
  <c r="R1546" i="13"/>
  <c r="AB1053" i="13"/>
  <c r="AA1053" i="13"/>
  <c r="Z1053" i="13"/>
  <c r="R1053" i="13"/>
  <c r="AB1132" i="13"/>
  <c r="AA1132" i="13"/>
  <c r="Z1132" i="13"/>
  <c r="R1132" i="13"/>
  <c r="AB949" i="13"/>
  <c r="AA949" i="13"/>
  <c r="Z949" i="13"/>
  <c r="R949" i="13"/>
  <c r="AB1113" i="13"/>
  <c r="AA1113" i="13"/>
  <c r="Z1113" i="13"/>
  <c r="R1113" i="13"/>
  <c r="AB948" i="13"/>
  <c r="AA948" i="13"/>
  <c r="Z948" i="13"/>
  <c r="R948" i="13"/>
  <c r="AB916" i="13"/>
  <c r="AA916" i="13"/>
  <c r="Z916" i="13"/>
  <c r="R916" i="13"/>
  <c r="AB1057" i="13"/>
  <c r="AA1057" i="13"/>
  <c r="Z1057" i="13"/>
  <c r="R1057" i="13"/>
  <c r="AB1244" i="13"/>
  <c r="AA1244" i="13"/>
  <c r="Z1244" i="13"/>
  <c r="R1244" i="13"/>
  <c r="AB885" i="13"/>
  <c r="AA885" i="13"/>
  <c r="Z885" i="13"/>
  <c r="R885" i="13"/>
  <c r="AB1031" i="13"/>
  <c r="AA1031" i="13"/>
  <c r="Z1031" i="13"/>
  <c r="R1031" i="13"/>
  <c r="AB1024" i="13"/>
  <c r="AA1024" i="13"/>
  <c r="Z1024" i="13"/>
  <c r="R1024" i="13"/>
  <c r="AB19" i="13"/>
  <c r="AA19" i="13"/>
  <c r="Z19" i="13"/>
  <c r="R19" i="13"/>
  <c r="AB2446" i="13"/>
  <c r="AA2446" i="13"/>
  <c r="Z2446" i="13"/>
  <c r="R2446" i="13"/>
  <c r="AB936" i="13"/>
  <c r="AA936" i="13"/>
  <c r="Z936" i="13"/>
  <c r="R936" i="13"/>
  <c r="AB1131" i="13"/>
  <c r="AA1131" i="13"/>
  <c r="Z1131" i="13"/>
  <c r="R1131" i="13"/>
  <c r="AB729" i="13"/>
  <c r="AA729" i="13"/>
  <c r="Z729" i="13"/>
  <c r="R729" i="13"/>
  <c r="AB1119" i="13"/>
  <c r="AA1119" i="13"/>
  <c r="Z1119" i="13"/>
  <c r="R1119" i="13"/>
  <c r="AB1249" i="13"/>
  <c r="AA1249" i="13"/>
  <c r="Z1249" i="13"/>
  <c r="R1249" i="13"/>
  <c r="AB2373" i="13"/>
  <c r="AA2373" i="13"/>
  <c r="Z2373" i="13"/>
  <c r="R2373" i="13"/>
  <c r="AB2372" i="13"/>
  <c r="AA2372" i="13"/>
  <c r="Z2372" i="13"/>
  <c r="R2372" i="13"/>
  <c r="AB920" i="13"/>
  <c r="AA920" i="13"/>
  <c r="Z920" i="13"/>
  <c r="R920" i="13"/>
  <c r="AB947" i="13"/>
  <c r="AA947" i="13"/>
  <c r="Z947" i="13"/>
  <c r="R947" i="13"/>
  <c r="AB1367" i="13"/>
  <c r="AA1367" i="13"/>
  <c r="Z1367" i="13"/>
  <c r="R1367" i="13"/>
  <c r="AB1853" i="13"/>
  <c r="AA1853" i="13"/>
  <c r="Z1853" i="13"/>
  <c r="R1853" i="13"/>
  <c r="AB2209" i="13"/>
  <c r="AA2209" i="13"/>
  <c r="Z2209" i="13"/>
  <c r="R2209" i="13"/>
  <c r="AB1064" i="13"/>
  <c r="AA1064" i="13"/>
  <c r="Z1064" i="13"/>
  <c r="R1064" i="13"/>
  <c r="AB1162" i="13"/>
  <c r="AA1162" i="13"/>
  <c r="Z1162" i="13"/>
  <c r="R1162" i="13"/>
  <c r="AB993" i="13"/>
  <c r="AA993" i="13"/>
  <c r="Z993" i="13"/>
  <c r="R993" i="13"/>
  <c r="AB1074" i="13"/>
  <c r="AA1074" i="13"/>
  <c r="Z1074" i="13"/>
  <c r="R1074" i="13"/>
  <c r="AB716" i="13"/>
  <c r="AA716" i="13"/>
  <c r="Z716" i="13"/>
  <c r="R716" i="13"/>
  <c r="AB906" i="13"/>
  <c r="AA906" i="13"/>
  <c r="Z906" i="13"/>
  <c r="R906" i="13"/>
  <c r="AB1442" i="13"/>
  <c r="AA1442" i="13"/>
  <c r="Z1442" i="13"/>
  <c r="R1442" i="13"/>
  <c r="AB1068" i="13"/>
  <c r="AA1068" i="13"/>
  <c r="Z1068" i="13"/>
  <c r="R1068" i="13"/>
  <c r="AB9" i="13"/>
  <c r="AA9" i="13"/>
  <c r="Z9" i="13"/>
  <c r="R9" i="13"/>
  <c r="AB1039" i="13"/>
  <c r="AA1039" i="13"/>
  <c r="Z1039" i="13"/>
  <c r="R1039" i="13"/>
  <c r="AB1161" i="13"/>
  <c r="AA1161" i="13"/>
  <c r="Z1161" i="13"/>
  <c r="R1161" i="13"/>
  <c r="AB1545" i="13"/>
  <c r="AA1545" i="13"/>
  <c r="Z1545" i="13"/>
  <c r="R1545" i="13"/>
  <c r="AB1947" i="13"/>
  <c r="AA1947" i="13"/>
  <c r="Z1947" i="13"/>
  <c r="R1947" i="13"/>
  <c r="AB2060" i="13"/>
  <c r="AA2060" i="13"/>
  <c r="Z2060" i="13"/>
  <c r="R2060" i="13"/>
  <c r="AB1431" i="13"/>
  <c r="AA1431" i="13"/>
  <c r="Z1431" i="13"/>
  <c r="R1431" i="13"/>
  <c r="AB1351" i="13"/>
  <c r="AA1351" i="13"/>
  <c r="Z1351" i="13"/>
  <c r="R1351" i="13"/>
  <c r="AB1147" i="13"/>
  <c r="AA1147" i="13"/>
  <c r="Z1147" i="13"/>
  <c r="R1147" i="13"/>
  <c r="AB642" i="13"/>
  <c r="AA642" i="13"/>
  <c r="Z642" i="13"/>
  <c r="R642" i="13"/>
  <c r="AB1066" i="13"/>
  <c r="AA1066" i="13"/>
  <c r="Z1066" i="13"/>
  <c r="R1066" i="13"/>
  <c r="AB802" i="13"/>
  <c r="AA802" i="13"/>
  <c r="Z802" i="13"/>
  <c r="R802" i="13"/>
  <c r="AB1128" i="13"/>
  <c r="AA1128" i="13"/>
  <c r="Z1128" i="13"/>
  <c r="R1128" i="13"/>
  <c r="AB1073" i="13"/>
  <c r="AA1073" i="13"/>
  <c r="Z1073" i="13"/>
  <c r="R1073" i="13"/>
  <c r="AB8" i="13"/>
  <c r="AA8" i="13"/>
  <c r="Z8" i="13"/>
  <c r="R8" i="13"/>
  <c r="AB621" i="13"/>
  <c r="AA621" i="13"/>
  <c r="Z621" i="13"/>
  <c r="R621" i="13"/>
  <c r="AB1491" i="13"/>
  <c r="AA1491" i="13"/>
  <c r="Z1491" i="13"/>
  <c r="R1491" i="13"/>
  <c r="AB1365" i="13"/>
  <c r="AA1365" i="13"/>
  <c r="Z1365" i="13"/>
  <c r="R1365" i="13"/>
  <c r="AB1903" i="13"/>
  <c r="AA1903" i="13"/>
  <c r="Z1903" i="13"/>
  <c r="R1903" i="13"/>
  <c r="AB942" i="13"/>
  <c r="AA942" i="13"/>
  <c r="Z942" i="13"/>
  <c r="R942" i="13"/>
  <c r="AB963" i="13"/>
  <c r="AA963" i="13"/>
  <c r="Z963" i="13"/>
  <c r="R963" i="13"/>
  <c r="AB888" i="13"/>
  <c r="AA888" i="13"/>
  <c r="Z888" i="13"/>
  <c r="R888" i="13"/>
  <c r="AB1529" i="13"/>
  <c r="AA1529" i="13"/>
  <c r="Z1529" i="13"/>
  <c r="R1529" i="13"/>
  <c r="AB2444" i="13"/>
  <c r="AA2444" i="13"/>
  <c r="Z2444" i="13"/>
  <c r="R2444" i="13"/>
  <c r="AB1630" i="13"/>
  <c r="AA1630" i="13"/>
  <c r="Z1630" i="13"/>
  <c r="R1630" i="13"/>
  <c r="AB1315" i="13"/>
  <c r="AA1315" i="13"/>
  <c r="Z1315" i="13"/>
  <c r="R1315" i="13"/>
  <c r="AB1672" i="13"/>
  <c r="AA1672" i="13"/>
  <c r="Z1672" i="13"/>
  <c r="R1672" i="13"/>
  <c r="AB1323" i="13"/>
  <c r="AA1323" i="13"/>
  <c r="Z1323" i="13"/>
  <c r="R1323" i="13"/>
  <c r="AB1012" i="13"/>
  <c r="AA1012" i="13"/>
  <c r="Z1012" i="13"/>
  <c r="R1012" i="13"/>
  <c r="AB1082" i="13"/>
  <c r="AA1082" i="13"/>
  <c r="Z1082" i="13"/>
  <c r="R1082" i="13"/>
  <c r="AB1046" i="13"/>
  <c r="AA1046" i="13"/>
  <c r="Z1046" i="13"/>
  <c r="R1046" i="13"/>
  <c r="AB1313" i="13"/>
  <c r="AA1313" i="13"/>
  <c r="Z1313" i="13"/>
  <c r="R1313" i="13"/>
  <c r="AB1111" i="13"/>
  <c r="AA1111" i="13"/>
  <c r="Z1111" i="13"/>
  <c r="R1111" i="13"/>
  <c r="AB1011" i="13"/>
  <c r="AA1011" i="13"/>
  <c r="Z1011" i="13"/>
  <c r="R1011" i="13"/>
  <c r="AB1350" i="13"/>
  <c r="AA1350" i="13"/>
  <c r="Z1350" i="13"/>
  <c r="R1350" i="13"/>
  <c r="AB1106" i="13"/>
  <c r="AA1106" i="13"/>
  <c r="Z1106" i="13"/>
  <c r="R1106" i="13"/>
  <c r="AB1544" i="13"/>
  <c r="AA1544" i="13"/>
  <c r="Z1544" i="13"/>
  <c r="R1544" i="13"/>
  <c r="AB990" i="13"/>
  <c r="AA990" i="13"/>
  <c r="Z990" i="13"/>
  <c r="R990" i="13"/>
  <c r="AB1364" i="13"/>
  <c r="AA1364" i="13"/>
  <c r="Z1364" i="13"/>
  <c r="R1364" i="13"/>
  <c r="AB1743" i="13"/>
  <c r="AA1743" i="13"/>
  <c r="Z1743" i="13"/>
  <c r="R1743" i="13"/>
  <c r="AB945" i="13"/>
  <c r="AA945" i="13"/>
  <c r="Z945" i="13"/>
  <c r="R945" i="13"/>
  <c r="AB1320" i="13"/>
  <c r="AA1320" i="13"/>
  <c r="Z1320" i="13"/>
  <c r="R1320" i="13"/>
  <c r="AB1123" i="13"/>
  <c r="AA1123" i="13"/>
  <c r="Z1123" i="13"/>
  <c r="R1123" i="13"/>
  <c r="AB1850" i="13"/>
  <c r="AA1850" i="13"/>
  <c r="Z1850" i="13"/>
  <c r="R1850" i="13"/>
  <c r="AB1009" i="13"/>
  <c r="AA1009" i="13"/>
  <c r="Z1009" i="13"/>
  <c r="R1009" i="13"/>
  <c r="AB1322" i="13"/>
  <c r="AA1322" i="13"/>
  <c r="Z1322" i="13"/>
  <c r="R1322" i="13"/>
  <c r="AB962" i="13"/>
  <c r="AA962" i="13"/>
  <c r="Z962" i="13"/>
  <c r="R962" i="13"/>
  <c r="AB919" i="13"/>
  <c r="AA919" i="13"/>
  <c r="Z919" i="13"/>
  <c r="R919" i="13"/>
  <c r="AB1987" i="13"/>
  <c r="AA1987" i="13"/>
  <c r="Z1987" i="13"/>
  <c r="R1987" i="13"/>
  <c r="AB1126" i="13"/>
  <c r="AA1126" i="13"/>
  <c r="Z1126" i="13"/>
  <c r="R1126" i="13"/>
  <c r="AB2249" i="13"/>
  <c r="AA2249" i="13"/>
  <c r="Z2249" i="13"/>
  <c r="R2249" i="13"/>
  <c r="AB2207" i="13"/>
  <c r="AA2207" i="13"/>
  <c r="Z2207" i="13"/>
  <c r="R2207" i="13"/>
  <c r="AB1118" i="13"/>
  <c r="AA1118" i="13"/>
  <c r="Z1118" i="13"/>
  <c r="R1118" i="13"/>
  <c r="AB1670" i="13"/>
  <c r="AA1670" i="13"/>
  <c r="Z1670" i="13"/>
  <c r="R1670" i="13"/>
  <c r="AB1062" i="13"/>
  <c r="AA1062" i="13"/>
  <c r="Z1062" i="13"/>
  <c r="R1062" i="13"/>
  <c r="AB752" i="13"/>
  <c r="AA752" i="13"/>
  <c r="Z752" i="13"/>
  <c r="R752" i="13"/>
  <c r="AB970" i="13"/>
  <c r="AA970" i="13"/>
  <c r="Z970" i="13"/>
  <c r="R970" i="13"/>
  <c r="AB1490" i="13"/>
  <c r="AA1490" i="13"/>
  <c r="Z1490" i="13"/>
  <c r="R1490" i="13"/>
  <c r="AB1292" i="13"/>
  <c r="AA1292" i="13"/>
  <c r="Z1292" i="13"/>
  <c r="R1292" i="13"/>
  <c r="AB1293" i="13"/>
  <c r="AA1293" i="13"/>
  <c r="Z1293" i="13"/>
  <c r="R1293" i="13"/>
  <c r="AB1045" i="13"/>
  <c r="AA1045" i="13"/>
  <c r="Z1045" i="13"/>
  <c r="R1045" i="13"/>
  <c r="AB1430" i="13"/>
  <c r="AA1430" i="13"/>
  <c r="Z1430" i="13"/>
  <c r="R1430" i="13"/>
  <c r="AB1464" i="13"/>
  <c r="AA1464" i="13"/>
  <c r="Z1464" i="13"/>
  <c r="R1464" i="13"/>
  <c r="AB1035" i="13"/>
  <c r="AA1035" i="13"/>
  <c r="Z1035" i="13"/>
  <c r="R1035" i="13"/>
  <c r="AB1321" i="13"/>
  <c r="AA1321" i="13"/>
  <c r="Z1321" i="13"/>
  <c r="R1321" i="13"/>
  <c r="AB995" i="13"/>
  <c r="AA995" i="13"/>
  <c r="Z995" i="13"/>
  <c r="R995" i="13"/>
  <c r="AB1488" i="13"/>
  <c r="AA1488" i="13"/>
  <c r="Z1488" i="13"/>
  <c r="R1488" i="13"/>
  <c r="AB1070" i="13"/>
  <c r="AA1070" i="13"/>
  <c r="Z1070" i="13"/>
  <c r="R1070" i="13"/>
  <c r="AB1038" i="13"/>
  <c r="AA1038" i="13"/>
  <c r="Z1038" i="13"/>
  <c r="R1038" i="13"/>
  <c r="AB1312" i="13"/>
  <c r="AA1312" i="13"/>
  <c r="Z1312" i="13"/>
  <c r="R1312" i="13"/>
  <c r="AB955" i="13"/>
  <c r="AA955" i="13"/>
  <c r="Z955" i="13"/>
  <c r="R955" i="13"/>
  <c r="AB2580" i="13"/>
  <c r="AA2580" i="13"/>
  <c r="Z2580" i="13"/>
  <c r="R2580" i="13"/>
  <c r="AB728" i="13"/>
  <c r="AA728" i="13"/>
  <c r="Z728" i="13"/>
  <c r="R728" i="13"/>
  <c r="AB893" i="13"/>
  <c r="AA893" i="13"/>
  <c r="Z893" i="13"/>
  <c r="R893" i="13"/>
  <c r="AB1085" i="13"/>
  <c r="AA1085" i="13"/>
  <c r="Z1085" i="13"/>
  <c r="R1085" i="13"/>
  <c r="AB2252" i="13"/>
  <c r="AA2252" i="13"/>
  <c r="Z2252" i="13"/>
  <c r="R2252" i="13"/>
  <c r="AB887" i="13"/>
  <c r="AA887" i="13"/>
  <c r="Z887" i="13"/>
  <c r="R887" i="13"/>
  <c r="AB870" i="13"/>
  <c r="AA870" i="13"/>
  <c r="Z870" i="13"/>
  <c r="R870" i="13"/>
  <c r="AB1247" i="13"/>
  <c r="AA1247" i="13"/>
  <c r="Z1247" i="13"/>
  <c r="R1247" i="13"/>
  <c r="AB896" i="13"/>
  <c r="AA896" i="13"/>
  <c r="Z896" i="13"/>
  <c r="R896" i="13"/>
  <c r="AB640" i="13"/>
  <c r="AA640" i="13"/>
  <c r="Z640" i="13"/>
  <c r="R640" i="13"/>
  <c r="AB994" i="13"/>
  <c r="AA994" i="13"/>
  <c r="Z994" i="13"/>
  <c r="R994" i="13"/>
  <c r="AB1493" i="13"/>
  <c r="AA1493" i="13"/>
  <c r="Z1493" i="13"/>
  <c r="R1493" i="13"/>
  <c r="AB110" i="13"/>
  <c r="AA110" i="13"/>
  <c r="Z110" i="13"/>
  <c r="R110" i="13"/>
  <c r="AB935" i="13"/>
  <c r="AA935" i="13"/>
  <c r="Z935" i="13"/>
  <c r="R935" i="13"/>
  <c r="AB1368" i="13"/>
  <c r="AA1368" i="13"/>
  <c r="Z1368" i="13"/>
  <c r="R1368" i="13"/>
  <c r="AB652" i="13"/>
  <c r="AA652" i="13"/>
  <c r="Z652" i="13"/>
  <c r="R652" i="13"/>
  <c r="AB959" i="13"/>
  <c r="AA959" i="13"/>
  <c r="Z959" i="13"/>
  <c r="R959" i="13"/>
  <c r="AB892" i="13"/>
  <c r="AA892" i="13"/>
  <c r="Z892" i="13"/>
  <c r="R892" i="13"/>
  <c r="AB1463" i="13"/>
  <c r="AA1463" i="13"/>
  <c r="Z1463" i="13"/>
  <c r="R1463" i="13"/>
  <c r="AB1117" i="13"/>
  <c r="AA1117" i="13"/>
  <c r="Z1117" i="13"/>
  <c r="R1117" i="13"/>
  <c r="AB943" i="13"/>
  <c r="AA943" i="13"/>
  <c r="Z943" i="13"/>
  <c r="R943" i="13"/>
  <c r="AB2072" i="13"/>
  <c r="AA2072" i="13"/>
  <c r="Z2072" i="13"/>
  <c r="R2072" i="13"/>
  <c r="AB1110" i="13"/>
  <c r="AA1110" i="13"/>
  <c r="Z1110" i="13"/>
  <c r="R1110" i="13"/>
  <c r="AB1470" i="13"/>
  <c r="AA1470" i="13"/>
  <c r="Z1470" i="13"/>
  <c r="R1470" i="13"/>
  <c r="AB1125" i="13"/>
  <c r="AA1125" i="13"/>
  <c r="Z1125" i="13"/>
  <c r="R1125" i="13"/>
  <c r="AB911" i="13"/>
  <c r="AA911" i="13"/>
  <c r="Z911" i="13"/>
  <c r="R911" i="13"/>
  <c r="AB915" i="13"/>
  <c r="AA915" i="13"/>
  <c r="Z915" i="13"/>
  <c r="R915" i="13"/>
  <c r="AB1033" i="13"/>
  <c r="AA1033" i="13"/>
  <c r="Z1033" i="13"/>
  <c r="R1033" i="13"/>
  <c r="AB1067" i="13"/>
  <c r="AA1067" i="13"/>
  <c r="Z1067" i="13"/>
  <c r="R1067" i="13"/>
  <c r="AB1084" i="13"/>
  <c r="AA1084" i="13"/>
  <c r="Z1084" i="13"/>
  <c r="R1084" i="13"/>
  <c r="AB1629" i="13"/>
  <c r="AA1629" i="13"/>
  <c r="Z1629" i="13"/>
  <c r="R1629" i="13"/>
  <c r="AB1543" i="13"/>
  <c r="AA1543" i="13"/>
  <c r="Z1543" i="13"/>
  <c r="R1543" i="13"/>
  <c r="AB1863" i="13"/>
  <c r="AA1863" i="13"/>
  <c r="Z1863" i="13"/>
  <c r="R1863" i="13"/>
  <c r="AB1047" i="13"/>
  <c r="AA1047" i="13"/>
  <c r="Z1047" i="13"/>
  <c r="R1047" i="13"/>
  <c r="AB905" i="13"/>
  <c r="AA905" i="13"/>
  <c r="Z905" i="13"/>
  <c r="R905" i="13"/>
  <c r="AB1030" i="13"/>
  <c r="AA1030" i="13"/>
  <c r="Z1030" i="13"/>
  <c r="R1030" i="13"/>
  <c r="AB1764" i="13"/>
  <c r="AA1764" i="13"/>
  <c r="Z1764" i="13"/>
  <c r="R1764" i="13"/>
  <c r="AB1381" i="13"/>
  <c r="AA1381" i="13"/>
  <c r="Z1381" i="13"/>
  <c r="R1381" i="13"/>
  <c r="AB1528" i="13"/>
  <c r="AA1528" i="13"/>
  <c r="Z1528" i="13"/>
  <c r="R1528" i="13"/>
  <c r="AB715" i="13"/>
  <c r="AA715" i="13"/>
  <c r="Z715" i="13"/>
  <c r="R715" i="13"/>
  <c r="AB904" i="13"/>
  <c r="AA904" i="13"/>
  <c r="Z904" i="13"/>
  <c r="R904" i="13"/>
  <c r="AB2323" i="13"/>
  <c r="AA2323" i="13"/>
  <c r="Z2323" i="13"/>
  <c r="R2323" i="13"/>
  <c r="AB1008" i="13"/>
  <c r="AA1008" i="13"/>
  <c r="Z1008" i="13"/>
  <c r="R1008" i="13"/>
  <c r="AB1622" i="13"/>
  <c r="AA1622" i="13"/>
  <c r="Z1622" i="13"/>
  <c r="R1622" i="13"/>
  <c r="AB799" i="13"/>
  <c r="AA799" i="13"/>
  <c r="Z799" i="13"/>
  <c r="R799" i="13"/>
  <c r="AB956" i="13"/>
  <c r="AA956" i="13"/>
  <c r="Z956" i="13"/>
  <c r="R956" i="13"/>
  <c r="AB891" i="13"/>
  <c r="AA891" i="13"/>
  <c r="Z891" i="13"/>
  <c r="R891" i="13"/>
  <c r="AB1970" i="13"/>
  <c r="AA1970" i="13"/>
  <c r="Z1970" i="13"/>
  <c r="R1970" i="13"/>
  <c r="AB1673" i="13"/>
  <c r="AA1673" i="13"/>
  <c r="Z1673" i="13"/>
  <c r="R1673" i="13"/>
  <c r="AB188" i="13"/>
  <c r="AA188" i="13"/>
  <c r="Z188" i="13"/>
  <c r="R188" i="13"/>
  <c r="AB875" i="13"/>
  <c r="AA875" i="13"/>
  <c r="Z875" i="13"/>
  <c r="R875" i="13"/>
  <c r="AB934" i="13"/>
  <c r="AA934" i="13"/>
  <c r="Z934" i="13"/>
  <c r="R934" i="13"/>
  <c r="AB721" i="13"/>
  <c r="AA721" i="13"/>
  <c r="Z721" i="13"/>
  <c r="R721" i="13"/>
  <c r="AB1248" i="13"/>
  <c r="AA1248" i="13"/>
  <c r="Z1248" i="13"/>
  <c r="R1248" i="13"/>
  <c r="AB2237" i="13"/>
  <c r="AA2237" i="13"/>
  <c r="Z2237" i="13"/>
  <c r="R2237" i="13"/>
  <c r="AB1319" i="13"/>
  <c r="AA1319" i="13"/>
  <c r="Z1319" i="13"/>
  <c r="R1319" i="13"/>
  <c r="AB978" i="13"/>
  <c r="AA978" i="13"/>
  <c r="Z978" i="13"/>
  <c r="R978" i="13"/>
  <c r="AB163" i="13"/>
  <c r="AA163" i="13"/>
  <c r="Z163" i="13"/>
  <c r="R163" i="13"/>
  <c r="AB164" i="13"/>
  <c r="AA164" i="13"/>
  <c r="Z164" i="13"/>
  <c r="R164" i="13"/>
  <c r="AB946" i="13"/>
  <c r="AA946" i="13"/>
  <c r="Z946" i="13"/>
  <c r="R946" i="13"/>
  <c r="AB1065" i="13"/>
  <c r="AA1065" i="13"/>
  <c r="Z1065" i="13"/>
  <c r="R1065" i="13"/>
  <c r="AB958" i="13"/>
  <c r="AA958" i="13"/>
  <c r="Z958" i="13"/>
  <c r="R958" i="13"/>
  <c r="AB902" i="13"/>
  <c r="AA902" i="13"/>
  <c r="Z902" i="13"/>
  <c r="R902" i="13"/>
  <c r="AB1029" i="13"/>
  <c r="AA1029" i="13"/>
  <c r="Z1029" i="13"/>
  <c r="R1029" i="13"/>
  <c r="AB975" i="13"/>
  <c r="AA975" i="13"/>
  <c r="Z975" i="13"/>
  <c r="R975" i="13"/>
  <c r="AB957" i="13"/>
  <c r="AA957" i="13"/>
  <c r="Z957" i="13"/>
  <c r="R957" i="13"/>
  <c r="AB1821" i="13"/>
  <c r="AA1821" i="13"/>
  <c r="Z1821" i="13"/>
  <c r="R1821" i="13"/>
  <c r="AB172" i="13"/>
  <c r="AA172" i="13"/>
  <c r="Z172" i="13"/>
  <c r="R172" i="13"/>
  <c r="AB187" i="13"/>
  <c r="AA187" i="13"/>
  <c r="Z187" i="13"/>
  <c r="R187" i="13"/>
  <c r="AB1291" i="13"/>
  <c r="AA1291" i="13"/>
  <c r="Z1291" i="13"/>
  <c r="R1291" i="13"/>
  <c r="AB1294" i="13"/>
  <c r="AA1294" i="13"/>
  <c r="Z1294" i="13"/>
  <c r="R1294" i="13"/>
  <c r="AB1469" i="13"/>
  <c r="AA1469" i="13"/>
  <c r="Z1469" i="13"/>
  <c r="R1469" i="13"/>
  <c r="AB1902" i="13"/>
  <c r="AA1902" i="13"/>
  <c r="Z1902" i="13"/>
  <c r="R1902" i="13"/>
  <c r="AB1071" i="13"/>
  <c r="AA1071" i="13"/>
  <c r="Z1071" i="13"/>
  <c r="R1071" i="13"/>
  <c r="AB992" i="13"/>
  <c r="AA992" i="13"/>
  <c r="Z992" i="13"/>
  <c r="R992" i="13"/>
  <c r="AB1072" i="13"/>
  <c r="AA1072" i="13"/>
  <c r="Z1072" i="13"/>
  <c r="R1072" i="13"/>
  <c r="AB1820" i="13"/>
  <c r="AA1820" i="13"/>
  <c r="Z1820" i="13"/>
  <c r="R1820" i="13"/>
  <c r="AB1069" i="13"/>
  <c r="AA1069" i="13"/>
  <c r="Z1069" i="13"/>
  <c r="R1069" i="13"/>
  <c r="AB1541" i="13"/>
  <c r="AA1541" i="13"/>
  <c r="Z1541" i="13"/>
  <c r="R1541" i="13"/>
  <c r="AB1540" i="13"/>
  <c r="AA1540" i="13"/>
  <c r="Z1540" i="13"/>
  <c r="R1540" i="13"/>
  <c r="AB895" i="13"/>
  <c r="AA895" i="13"/>
  <c r="Z895" i="13"/>
  <c r="R895" i="13"/>
  <c r="AB714" i="13"/>
  <c r="AA714" i="13"/>
  <c r="Z714" i="13"/>
  <c r="R714" i="13"/>
  <c r="AB933" i="13"/>
  <c r="AA933" i="13"/>
  <c r="Z933" i="13"/>
  <c r="R933" i="13"/>
  <c r="AB1325" i="13"/>
  <c r="AA1325" i="13"/>
  <c r="Z1325" i="13"/>
  <c r="R1325" i="13"/>
  <c r="AB886" i="13"/>
  <c r="AA886" i="13"/>
  <c r="Z886" i="13"/>
  <c r="R886" i="13"/>
  <c r="AB1468" i="13"/>
  <c r="AA1468" i="13"/>
  <c r="Z1468" i="13"/>
  <c r="R1468" i="13"/>
  <c r="AB1986" i="13"/>
  <c r="AA1986" i="13"/>
  <c r="Z1986" i="13"/>
  <c r="R1986" i="13"/>
  <c r="AB1130" i="13"/>
  <c r="AA1130" i="13"/>
  <c r="Z1130" i="13"/>
  <c r="R1130" i="13"/>
  <c r="AB1901" i="13"/>
  <c r="AA1901" i="13"/>
  <c r="Z1901" i="13"/>
  <c r="R1901" i="13"/>
  <c r="AB1363" i="13"/>
  <c r="AA1363" i="13"/>
  <c r="Z1363" i="13"/>
  <c r="R1363" i="13"/>
  <c r="AB1900" i="13"/>
  <c r="AA1900" i="13"/>
  <c r="Z1900" i="13"/>
  <c r="R1900" i="13"/>
  <c r="AB683" i="13"/>
  <c r="AA683" i="13"/>
  <c r="Z683" i="13"/>
  <c r="R683" i="13"/>
  <c r="AB158" i="13"/>
  <c r="AA158" i="13"/>
  <c r="Z158" i="13"/>
  <c r="R158" i="13"/>
  <c r="AB1948" i="13"/>
  <c r="AA1948" i="13"/>
  <c r="Z1948" i="13"/>
  <c r="R1948" i="13"/>
  <c r="AB1043" i="13"/>
  <c r="AA1043" i="13"/>
  <c r="Z1043" i="13"/>
  <c r="R1043" i="13"/>
  <c r="AB1061" i="13"/>
  <c r="AA1061" i="13"/>
  <c r="Z1061" i="13"/>
  <c r="R1061" i="13"/>
  <c r="AB2029" i="13"/>
  <c r="AA2029" i="13"/>
  <c r="Z2029" i="13"/>
  <c r="R2029" i="13"/>
  <c r="AB1338" i="13"/>
  <c r="AA1338" i="13"/>
  <c r="Z1338" i="13"/>
  <c r="R1338" i="13"/>
  <c r="AB968" i="13"/>
  <c r="AA968" i="13"/>
  <c r="Z968" i="13"/>
  <c r="R968" i="13"/>
  <c r="AB1165" i="13"/>
  <c r="AA1165" i="13"/>
  <c r="Z1165" i="13"/>
  <c r="R1165" i="13"/>
  <c r="AB1037" i="13"/>
  <c r="AA1037" i="13"/>
  <c r="Z1037" i="13"/>
  <c r="R1037" i="13"/>
  <c r="AB2023" i="13"/>
  <c r="AA2023" i="13"/>
  <c r="Z2023" i="13"/>
  <c r="R2023" i="13"/>
  <c r="AB1324" i="13"/>
  <c r="AA1324" i="13"/>
  <c r="Z1324" i="13"/>
  <c r="R1324" i="13"/>
  <c r="AB1492" i="13"/>
  <c r="AA1492" i="13"/>
  <c r="Z1492" i="13"/>
  <c r="R1492" i="13"/>
  <c r="AB106" i="13"/>
  <c r="AA106" i="13"/>
  <c r="Z106" i="13"/>
  <c r="R106" i="13"/>
  <c r="AB240" i="13"/>
  <c r="AA240" i="13"/>
  <c r="Z240" i="13"/>
  <c r="R240" i="13"/>
  <c r="AB603" i="13"/>
  <c r="AA603" i="13"/>
  <c r="Z603" i="13"/>
  <c r="R603" i="13"/>
  <c r="AB445" i="13"/>
  <c r="AA445" i="13"/>
  <c r="Z445" i="13"/>
  <c r="R445" i="13"/>
  <c r="AB759" i="13"/>
  <c r="AA759" i="13"/>
  <c r="Z759" i="13"/>
  <c r="R759" i="13"/>
  <c r="AB758" i="13"/>
  <c r="AA758" i="13"/>
  <c r="Z758" i="13"/>
  <c r="R758" i="13"/>
  <c r="AB342" i="13"/>
  <c r="AA342" i="13"/>
  <c r="Z342" i="13"/>
  <c r="R342" i="13"/>
  <c r="AB348" i="13"/>
  <c r="AA348" i="13"/>
  <c r="Z348" i="13"/>
  <c r="R348" i="13"/>
  <c r="AB248" i="13"/>
  <c r="AA248" i="13"/>
  <c r="Z248" i="13"/>
  <c r="R248" i="13"/>
  <c r="AB486" i="13"/>
  <c r="AA486" i="13"/>
  <c r="Z486" i="13"/>
  <c r="R486" i="13"/>
  <c r="AB763" i="13"/>
  <c r="AA763" i="13"/>
  <c r="Z763" i="13"/>
  <c r="R763" i="13"/>
  <c r="AB533" i="13"/>
  <c r="AA533" i="13"/>
  <c r="Z533" i="13"/>
  <c r="R533" i="13"/>
  <c r="AB123" i="13"/>
  <c r="AA123" i="13"/>
  <c r="Z123" i="13"/>
  <c r="R123" i="13"/>
  <c r="AB618" i="13"/>
  <c r="AA618" i="13"/>
  <c r="Z618" i="13"/>
  <c r="R618" i="13"/>
  <c r="AB505" i="13"/>
  <c r="AA505" i="13"/>
  <c r="Z505" i="13"/>
  <c r="R505" i="13"/>
  <c r="AB444" i="13"/>
  <c r="AA444" i="13"/>
  <c r="Z444" i="13"/>
  <c r="R444" i="13"/>
  <c r="AB219" i="13"/>
  <c r="AA219" i="13"/>
  <c r="Z219" i="13"/>
  <c r="R219" i="13"/>
  <c r="AB681" i="13"/>
  <c r="AA681" i="13"/>
  <c r="Z681" i="13"/>
  <c r="R681" i="13"/>
  <c r="AB762" i="13"/>
  <c r="AA762" i="13"/>
  <c r="Z762" i="13"/>
  <c r="R762" i="13"/>
  <c r="AB655" i="13"/>
  <c r="AA655" i="13"/>
  <c r="Z655" i="13"/>
  <c r="R655" i="13"/>
  <c r="AB330" i="13"/>
  <c r="AA330" i="13"/>
  <c r="Z330" i="13"/>
  <c r="R330" i="13"/>
  <c r="AB154" i="13"/>
  <c r="AA154" i="13"/>
  <c r="Z154" i="13"/>
  <c r="R154" i="13"/>
  <c r="AB153" i="13"/>
  <c r="AA153" i="13"/>
  <c r="Z153" i="13"/>
  <c r="R153" i="13"/>
  <c r="AB530" i="13"/>
  <c r="AA530" i="13"/>
  <c r="Z530" i="13"/>
  <c r="R530" i="13"/>
  <c r="AB366" i="13"/>
  <c r="AA366" i="13"/>
  <c r="Z366" i="13"/>
  <c r="R366" i="13"/>
  <c r="AB861" i="13"/>
  <c r="AA861" i="13"/>
  <c r="Z861" i="13"/>
  <c r="R861" i="13"/>
  <c r="AB477" i="13"/>
  <c r="AA477" i="13"/>
  <c r="Z477" i="13"/>
  <c r="R477" i="13"/>
  <c r="AB1023" i="13"/>
  <c r="AA1023" i="13"/>
  <c r="Z1023" i="13"/>
  <c r="R1023" i="13"/>
  <c r="AB552" i="13"/>
  <c r="AA552" i="13"/>
  <c r="Z552" i="13"/>
  <c r="R552" i="13"/>
  <c r="AB551" i="13"/>
  <c r="AA551" i="13"/>
  <c r="Z551" i="13"/>
  <c r="R551" i="13"/>
  <c r="AB365" i="13"/>
  <c r="AA365" i="13"/>
  <c r="Z365" i="13"/>
  <c r="R365" i="13"/>
  <c r="AB346" i="13"/>
  <c r="AA346" i="13"/>
  <c r="Z346" i="13"/>
  <c r="R346" i="13"/>
  <c r="AB121" i="13"/>
  <c r="AA121" i="13"/>
  <c r="Z121" i="13"/>
  <c r="R121" i="13"/>
  <c r="AB362" i="13"/>
  <c r="AA362" i="13"/>
  <c r="Z362" i="13"/>
  <c r="R362" i="13"/>
  <c r="AB218" i="13"/>
  <c r="AA218" i="13"/>
  <c r="Z218" i="13"/>
  <c r="R218" i="13"/>
  <c r="AB890" i="13"/>
  <c r="AA890" i="13"/>
  <c r="Z890" i="13"/>
  <c r="R890" i="13"/>
  <c r="AB899" i="13"/>
  <c r="AA899" i="13"/>
  <c r="Z899" i="13"/>
  <c r="R899" i="13"/>
  <c r="AB965" i="13"/>
  <c r="AA965" i="13"/>
  <c r="Z965" i="13"/>
  <c r="R965" i="13"/>
  <c r="AB529" i="13"/>
  <c r="AA529" i="13"/>
  <c r="Z529" i="13"/>
  <c r="R529" i="13"/>
  <c r="AB908" i="13"/>
  <c r="AA908" i="13"/>
  <c r="Z908" i="13"/>
  <c r="R908" i="13"/>
  <c r="AB414" i="13"/>
  <c r="AA414" i="13"/>
  <c r="Z414" i="13"/>
  <c r="R414" i="13"/>
  <c r="X414" i="13" s="1"/>
  <c r="AB574" i="13"/>
  <c r="AA574" i="13"/>
  <c r="Z574" i="13"/>
  <c r="R574" i="13"/>
  <c r="AB626" i="13"/>
  <c r="AA626" i="13"/>
  <c r="Z626" i="13"/>
  <c r="R626" i="13"/>
  <c r="AB504" i="13"/>
  <c r="AA504" i="13"/>
  <c r="Z504" i="13"/>
  <c r="R504" i="13"/>
  <c r="AB625" i="13"/>
  <c r="AA625" i="13"/>
  <c r="Z625" i="13"/>
  <c r="R625" i="13"/>
  <c r="AB912" i="13"/>
  <c r="AA912" i="13"/>
  <c r="Z912" i="13"/>
  <c r="R912" i="13"/>
  <c r="AB503" i="13"/>
  <c r="AA503" i="13"/>
  <c r="Z503" i="13"/>
  <c r="R503" i="13"/>
  <c r="AB876" i="13"/>
  <c r="AA876" i="13"/>
  <c r="Z876" i="13"/>
  <c r="R876" i="13"/>
  <c r="AB49" i="13"/>
  <c r="AA49" i="13"/>
  <c r="Z49" i="13"/>
  <c r="R49" i="13"/>
  <c r="AB939" i="13"/>
  <c r="AA939" i="13"/>
  <c r="Z939" i="13"/>
  <c r="R939" i="13"/>
  <c r="AB55" i="13"/>
  <c r="AA55" i="13"/>
  <c r="Z55" i="13"/>
  <c r="R55" i="13"/>
  <c r="AB600" i="13"/>
  <c r="AA600" i="13"/>
  <c r="Z600" i="13"/>
  <c r="R600" i="13"/>
  <c r="AB773" i="13"/>
  <c r="AA773" i="13"/>
  <c r="Z773" i="13"/>
  <c r="R773" i="13"/>
  <c r="AB561" i="13"/>
  <c r="AA561" i="13"/>
  <c r="Z561" i="13"/>
  <c r="R561" i="13"/>
  <c r="AB74" i="13"/>
  <c r="AA74" i="13"/>
  <c r="Z74" i="13"/>
  <c r="R74" i="13"/>
  <c r="AB973" i="13"/>
  <c r="AA973" i="13"/>
  <c r="Z973" i="13"/>
  <c r="R973" i="13"/>
  <c r="AB328" i="13"/>
  <c r="AA328" i="13"/>
  <c r="Z328" i="13"/>
  <c r="R328" i="13"/>
  <c r="AB509" i="13"/>
  <c r="AA509" i="13"/>
  <c r="Z509" i="13"/>
  <c r="R509" i="13"/>
  <c r="AB244" i="13"/>
  <c r="AA244" i="13"/>
  <c r="Z244" i="13"/>
  <c r="R244" i="13"/>
  <c r="AB1019" i="13"/>
  <c r="AA1019" i="13"/>
  <c r="Z1019" i="13"/>
  <c r="R1019" i="13"/>
  <c r="AB480" i="13"/>
  <c r="AA480" i="13"/>
  <c r="Z480" i="13"/>
  <c r="R480" i="13"/>
  <c r="AB217" i="13"/>
  <c r="AA217" i="13"/>
  <c r="Z217" i="13"/>
  <c r="R217" i="13"/>
  <c r="AB258" i="13"/>
  <c r="AA258" i="13"/>
  <c r="Z258" i="13"/>
  <c r="R258" i="13"/>
  <c r="AB135" i="13"/>
  <c r="AA135" i="13"/>
  <c r="Z135" i="13"/>
  <c r="R135" i="13"/>
  <c r="AB57" i="13"/>
  <c r="AA57" i="13"/>
  <c r="Z57" i="13"/>
  <c r="R57" i="13"/>
  <c r="AB770" i="13"/>
  <c r="AA770" i="13"/>
  <c r="Z770" i="13"/>
  <c r="R770" i="13"/>
  <c r="AB789" i="13"/>
  <c r="AA789" i="13"/>
  <c r="Z789" i="13"/>
  <c r="R789" i="13"/>
  <c r="AB658" i="13"/>
  <c r="AA658" i="13"/>
  <c r="Z658" i="13"/>
  <c r="R658" i="13"/>
  <c r="AB726" i="13"/>
  <c r="AA726" i="13"/>
  <c r="Z726" i="13"/>
  <c r="R726" i="13"/>
  <c r="AB869" i="13"/>
  <c r="AA869" i="13"/>
  <c r="Z869" i="13"/>
  <c r="R869" i="13"/>
  <c r="AB582" i="13"/>
  <c r="AA582" i="13"/>
  <c r="Z582" i="13"/>
  <c r="R582" i="13"/>
  <c r="AB727" i="13"/>
  <c r="AA727" i="13"/>
  <c r="Z727" i="13"/>
  <c r="R727" i="13"/>
  <c r="AB411" i="13"/>
  <c r="AA411" i="13"/>
  <c r="Z411" i="13"/>
  <c r="R411" i="13"/>
  <c r="AB1026" i="13"/>
  <c r="AA1026" i="13"/>
  <c r="Z1026" i="13"/>
  <c r="R1026" i="13"/>
  <c r="AB900" i="13"/>
  <c r="AA900" i="13"/>
  <c r="Z900" i="13"/>
  <c r="R900" i="13"/>
  <c r="AB884" i="13"/>
  <c r="AA884" i="13"/>
  <c r="Z884" i="13"/>
  <c r="R884" i="13"/>
  <c r="AB490" i="13"/>
  <c r="AA490" i="13"/>
  <c r="Z490" i="13"/>
  <c r="R490" i="13"/>
  <c r="AB889" i="13"/>
  <c r="AA889" i="13"/>
  <c r="Z889" i="13"/>
  <c r="R889" i="13"/>
  <c r="AB392" i="13"/>
  <c r="AA392" i="13"/>
  <c r="Z392" i="13"/>
  <c r="R392" i="13"/>
  <c r="AB997" i="13"/>
  <c r="AA997" i="13"/>
  <c r="Z997" i="13"/>
  <c r="R997" i="13"/>
  <c r="AB120" i="13"/>
  <c r="AA120" i="13"/>
  <c r="Z120" i="13"/>
  <c r="R120" i="13"/>
  <c r="AB796" i="13"/>
  <c r="AA796" i="13"/>
  <c r="Z796" i="13"/>
  <c r="R796" i="13"/>
  <c r="AB531" i="13"/>
  <c r="AA531" i="13"/>
  <c r="Z531" i="13"/>
  <c r="R531" i="13"/>
  <c r="AB556" i="13"/>
  <c r="AA556" i="13"/>
  <c r="Z556" i="13"/>
  <c r="R556" i="13"/>
  <c r="AB922" i="13"/>
  <c r="AA922" i="13"/>
  <c r="Z922" i="13"/>
  <c r="R922" i="13"/>
  <c r="AB790" i="13"/>
  <c r="AA790" i="13"/>
  <c r="Z790" i="13"/>
  <c r="R790" i="13"/>
  <c r="AB410" i="13"/>
  <c r="AA410" i="13"/>
  <c r="Z410" i="13"/>
  <c r="R410" i="13"/>
  <c r="AB678" i="13"/>
  <c r="AA678" i="13"/>
  <c r="Z678" i="13"/>
  <c r="R678" i="13"/>
  <c r="AB548" i="13"/>
  <c r="AA548" i="13"/>
  <c r="Z548" i="13"/>
  <c r="R548" i="13"/>
  <c r="AB555" i="13"/>
  <c r="AA555" i="13"/>
  <c r="Z555" i="13"/>
  <c r="R555" i="13"/>
  <c r="AB989" i="13"/>
  <c r="AA989" i="13"/>
  <c r="Z989" i="13"/>
  <c r="R989" i="13"/>
  <c r="AB575" i="13"/>
  <c r="AA575" i="13"/>
  <c r="Z575" i="13"/>
  <c r="R575" i="13"/>
  <c r="AB772" i="13"/>
  <c r="AA772" i="13"/>
  <c r="Z772" i="13"/>
  <c r="R772" i="13"/>
  <c r="AB502" i="13"/>
  <c r="AA502" i="13"/>
  <c r="Z502" i="13"/>
  <c r="R502" i="13"/>
  <c r="AB391" i="13"/>
  <c r="AA391" i="13"/>
  <c r="Z391" i="13"/>
  <c r="R391" i="13"/>
  <c r="AB326" i="13"/>
  <c r="AA326" i="13"/>
  <c r="Z326" i="13"/>
  <c r="R326" i="13"/>
  <c r="AB937" i="13"/>
  <c r="AA937" i="13"/>
  <c r="Z937" i="13"/>
  <c r="R937" i="13"/>
  <c r="AB586" i="13"/>
  <c r="AA586" i="13"/>
  <c r="Z586" i="13"/>
  <c r="R586" i="13"/>
  <c r="AB212" i="13"/>
  <c r="AA212" i="13"/>
  <c r="Z212" i="13"/>
  <c r="R212" i="13"/>
  <c r="AB709" i="13"/>
  <c r="AA709" i="13"/>
  <c r="Z709" i="13"/>
  <c r="R709" i="13"/>
  <c r="AB409" i="13"/>
  <c r="AA409" i="13"/>
  <c r="Z409" i="13"/>
  <c r="R409" i="13"/>
  <c r="AB209" i="13"/>
  <c r="AA209" i="13"/>
  <c r="Z209" i="13"/>
  <c r="R209" i="13"/>
  <c r="AB1002" i="13"/>
  <c r="AA1002" i="13"/>
  <c r="Z1002" i="13"/>
  <c r="R1002" i="13"/>
  <c r="AB41" i="13"/>
  <c r="AA41" i="13"/>
  <c r="Z41" i="13"/>
  <c r="R41" i="13"/>
  <c r="AB651" i="13"/>
  <c r="AA651" i="13"/>
  <c r="Z651" i="13"/>
  <c r="R651" i="13"/>
  <c r="AB443" i="13"/>
  <c r="AA443" i="13"/>
  <c r="Z443" i="13"/>
  <c r="R443" i="13"/>
  <c r="AB214" i="13"/>
  <c r="AA214" i="13"/>
  <c r="Z214" i="13"/>
  <c r="R214" i="13"/>
  <c r="AB571" i="13"/>
  <c r="AA571" i="13"/>
  <c r="Z571" i="13"/>
  <c r="R571" i="13"/>
  <c r="AB1032" i="13"/>
  <c r="AA1032" i="13"/>
  <c r="Z1032" i="13"/>
  <c r="R1032" i="13"/>
  <c r="AB438" i="13"/>
  <c r="AA438" i="13"/>
  <c r="Z438" i="13"/>
  <c r="R438" i="13"/>
  <c r="AB894" i="13"/>
  <c r="AA894" i="13"/>
  <c r="Z894" i="13"/>
  <c r="R894" i="13"/>
  <c r="AB456" i="13"/>
  <c r="AA456" i="13"/>
  <c r="Z456" i="13"/>
  <c r="R456" i="13"/>
  <c r="AB996" i="13"/>
  <c r="AA996" i="13"/>
  <c r="Z996" i="13"/>
  <c r="R996" i="13"/>
  <c r="AB476" i="13"/>
  <c r="AA476" i="13"/>
  <c r="Z476" i="13"/>
  <c r="R476" i="13"/>
  <c r="AB872" i="13"/>
  <c r="AA872" i="13"/>
  <c r="Z872" i="13"/>
  <c r="R872" i="13"/>
  <c r="AB279" i="13"/>
  <c r="AA279" i="13"/>
  <c r="Z279" i="13"/>
  <c r="R279" i="13"/>
  <c r="AB855" i="13"/>
  <c r="AA855" i="13"/>
  <c r="Z855" i="13"/>
  <c r="R855" i="13"/>
  <c r="AB682" i="13"/>
  <c r="AA682" i="13"/>
  <c r="Z682" i="13"/>
  <c r="R682" i="13"/>
  <c r="AB340" i="13"/>
  <c r="AA340" i="13"/>
  <c r="Z340" i="13"/>
  <c r="R340" i="13"/>
  <c r="AB327" i="13"/>
  <c r="AA327" i="13"/>
  <c r="Z327" i="13"/>
  <c r="R327" i="13"/>
  <c r="AB274" i="13"/>
  <c r="AA274" i="13"/>
  <c r="Z274" i="13"/>
  <c r="R274" i="13"/>
  <c r="AB668" i="13"/>
  <c r="AA668" i="13"/>
  <c r="Z668" i="13"/>
  <c r="R668" i="13"/>
  <c r="AB954" i="13"/>
  <c r="AA954" i="13"/>
  <c r="Z954" i="13"/>
  <c r="R954" i="13"/>
  <c r="AB278" i="13"/>
  <c r="AA278" i="13"/>
  <c r="Z278" i="13"/>
  <c r="R278" i="13"/>
  <c r="AB479" i="13"/>
  <c r="AA479" i="13"/>
  <c r="Z479" i="13"/>
  <c r="R479" i="13"/>
  <c r="AB277" i="13"/>
  <c r="AA277" i="13"/>
  <c r="Z277" i="13"/>
  <c r="R277" i="13"/>
  <c r="AB489" i="13"/>
  <c r="AA489" i="13"/>
  <c r="Z489" i="13"/>
  <c r="R489" i="13"/>
  <c r="AB208" i="13"/>
  <c r="AA208" i="13"/>
  <c r="Z208" i="13"/>
  <c r="R208" i="13"/>
  <c r="AB133" i="13"/>
  <c r="AA133" i="13"/>
  <c r="Z133" i="13"/>
  <c r="R133" i="13"/>
  <c r="AB2779" i="13"/>
  <c r="AA2779" i="13"/>
  <c r="Z2779" i="13"/>
  <c r="R2779" i="13"/>
  <c r="AB338" i="13"/>
  <c r="AA338" i="13"/>
  <c r="Z338" i="13"/>
  <c r="R338" i="13"/>
  <c r="AB191" i="13"/>
  <c r="AA191" i="13"/>
  <c r="Z191" i="13"/>
  <c r="R191" i="13"/>
  <c r="AB265" i="13"/>
  <c r="AA265" i="13"/>
  <c r="Z265" i="13"/>
  <c r="R265" i="13"/>
  <c r="AB2718" i="13"/>
  <c r="AA2718" i="13"/>
  <c r="Z2718" i="13"/>
  <c r="R2718" i="13"/>
  <c r="AB186" i="13"/>
  <c r="AA186" i="13"/>
  <c r="Z186" i="13"/>
  <c r="R186" i="13"/>
  <c r="AB109" i="13"/>
  <c r="AA109" i="13"/>
  <c r="Z109" i="13"/>
  <c r="R109" i="13"/>
  <c r="AB337" i="13"/>
  <c r="AA337" i="13"/>
  <c r="Z337" i="13"/>
  <c r="R337" i="13"/>
  <c r="AB335" i="13"/>
  <c r="AA335" i="13"/>
  <c r="Z335" i="13"/>
  <c r="R335" i="13"/>
  <c r="AB118" i="13"/>
  <c r="AA118" i="13"/>
  <c r="Z118" i="13"/>
  <c r="R118" i="13"/>
  <c r="AB178" i="13"/>
  <c r="AA178" i="13"/>
  <c r="Z178" i="13"/>
  <c r="R178" i="13"/>
  <c r="AB2546" i="13"/>
  <c r="AA2546" i="13"/>
  <c r="Z2546" i="13"/>
  <c r="R2546" i="13"/>
  <c r="AB79" i="13"/>
  <c r="AA79" i="13"/>
  <c r="Z79" i="13"/>
  <c r="R79" i="13"/>
  <c r="AB140" i="13"/>
  <c r="AA140" i="13"/>
  <c r="Z140" i="13"/>
  <c r="R140" i="13"/>
  <c r="AB130" i="13"/>
  <c r="AA130" i="13"/>
  <c r="Z130" i="13"/>
  <c r="R130" i="13"/>
  <c r="AB152" i="13"/>
  <c r="AA152" i="13"/>
  <c r="Z152" i="13"/>
  <c r="R152" i="13"/>
  <c r="AB176" i="13"/>
  <c r="AA176" i="13"/>
  <c r="Z176" i="13"/>
  <c r="R176" i="13"/>
  <c r="AB175" i="13"/>
  <c r="AA175" i="13"/>
  <c r="Z175" i="13"/>
  <c r="R175" i="13"/>
  <c r="AB95" i="13"/>
  <c r="AA95" i="13"/>
  <c r="Z95" i="13"/>
  <c r="R95" i="13"/>
  <c r="AB185" i="13"/>
  <c r="AA185" i="13"/>
  <c r="Z185" i="13"/>
  <c r="R185" i="13"/>
  <c r="AB639" i="13"/>
  <c r="AA639" i="13"/>
  <c r="Z639" i="13"/>
  <c r="R639" i="13"/>
  <c r="AB2264" i="13"/>
  <c r="AA2264" i="13"/>
  <c r="Z2264" i="13"/>
  <c r="R2264" i="13"/>
  <c r="AB263" i="13"/>
  <c r="AA263" i="13"/>
  <c r="Z263" i="13"/>
  <c r="R263" i="13"/>
  <c r="AB334" i="13"/>
  <c r="AA334" i="13"/>
  <c r="Z334" i="13"/>
  <c r="R334" i="13"/>
  <c r="AB333" i="13"/>
  <c r="AA333" i="13"/>
  <c r="Z333" i="13"/>
  <c r="R333" i="13"/>
  <c r="AB2194" i="13"/>
  <c r="AA2194" i="13"/>
  <c r="Z2194" i="13"/>
  <c r="R2194" i="13"/>
  <c r="AB171" i="13"/>
  <c r="AA171" i="13"/>
  <c r="Z171" i="13"/>
  <c r="R171" i="13"/>
  <c r="AB638" i="13"/>
  <c r="AA638" i="13"/>
  <c r="Z638" i="13"/>
  <c r="R638" i="13"/>
  <c r="AB636" i="13"/>
  <c r="AA636" i="13"/>
  <c r="Z636" i="13"/>
  <c r="R636" i="13"/>
  <c r="AB184" i="13"/>
  <c r="AA184" i="13"/>
  <c r="Z184" i="13"/>
  <c r="R184" i="13"/>
  <c r="AB207" i="13"/>
  <c r="AA207" i="13"/>
  <c r="Z207" i="13"/>
  <c r="R207" i="13"/>
  <c r="AB170" i="13"/>
  <c r="AA170" i="13"/>
  <c r="Z170" i="13"/>
  <c r="R170" i="13"/>
  <c r="AB89" i="13"/>
  <c r="AA89" i="13"/>
  <c r="Z89" i="13"/>
  <c r="R89" i="13"/>
  <c r="AB2065" i="13"/>
  <c r="AA2065" i="13"/>
  <c r="Z2065" i="13"/>
  <c r="R2065" i="13"/>
  <c r="AB139" i="13"/>
  <c r="AA139" i="13"/>
  <c r="Z139" i="13"/>
  <c r="R139" i="13"/>
  <c r="AB82" i="13"/>
  <c r="AA82" i="13"/>
  <c r="Z82" i="13"/>
  <c r="R82" i="13"/>
  <c r="AB117" i="13"/>
  <c r="AA117" i="13"/>
  <c r="Z117" i="13"/>
  <c r="R117" i="13"/>
  <c r="AB169" i="13"/>
  <c r="AA169" i="13"/>
  <c r="Z169" i="13"/>
  <c r="R169" i="13"/>
  <c r="AB635" i="13"/>
  <c r="AA635" i="13"/>
  <c r="Z635" i="13"/>
  <c r="R635" i="13"/>
  <c r="AB87" i="13"/>
  <c r="AA87" i="13"/>
  <c r="Z87" i="13"/>
  <c r="R87" i="13"/>
  <c r="AB1929" i="13"/>
  <c r="AA1929" i="13"/>
  <c r="Z1929" i="13"/>
  <c r="R1929" i="13"/>
  <c r="AB1927" i="13"/>
  <c r="AA1927" i="13"/>
  <c r="Z1927" i="13"/>
  <c r="R1927" i="13"/>
  <c r="AB138" i="13"/>
  <c r="AA138" i="13"/>
  <c r="Z138" i="13"/>
  <c r="R138" i="13"/>
  <c r="AB129" i="13"/>
  <c r="AA129" i="13"/>
  <c r="Z129" i="13"/>
  <c r="R129" i="13"/>
  <c r="AB320" i="13"/>
  <c r="AA320" i="13"/>
  <c r="Z320" i="13"/>
  <c r="R320" i="13"/>
  <c r="AB1845" i="13"/>
  <c r="AA1845" i="13"/>
  <c r="Z1845" i="13"/>
  <c r="R1845" i="13"/>
  <c r="AB441" i="13"/>
  <c r="AA441" i="13"/>
  <c r="Z441" i="13"/>
  <c r="R441" i="13"/>
  <c r="AB1805" i="13"/>
  <c r="AA1805" i="13"/>
  <c r="Z1805" i="13"/>
  <c r="R1805" i="13"/>
  <c r="AB440" i="13"/>
  <c r="AA440" i="13"/>
  <c r="Z440" i="13"/>
  <c r="R440" i="13"/>
  <c r="AB419" i="13"/>
  <c r="AA419" i="13"/>
  <c r="Z419" i="13"/>
  <c r="R419" i="13"/>
  <c r="AB634" i="13"/>
  <c r="AA634" i="13"/>
  <c r="Z634" i="13"/>
  <c r="R634" i="13"/>
  <c r="AB166" i="13"/>
  <c r="AA166" i="13"/>
  <c r="Z166" i="13"/>
  <c r="R166" i="13"/>
  <c r="AB633" i="13"/>
  <c r="AA633" i="13"/>
  <c r="Z633" i="13"/>
  <c r="R633" i="13"/>
  <c r="AB145" i="13"/>
  <c r="AA145" i="13"/>
  <c r="Z145" i="13"/>
  <c r="R145" i="13"/>
  <c r="AB243" i="13"/>
  <c r="AA243" i="13"/>
  <c r="Z243" i="13"/>
  <c r="R243" i="13"/>
  <c r="AB156" i="13"/>
  <c r="AA156" i="13"/>
  <c r="Z156" i="13"/>
  <c r="R156" i="13"/>
  <c r="AB144" i="13"/>
  <c r="AA144" i="13"/>
  <c r="Z144" i="13"/>
  <c r="R144" i="13"/>
  <c r="AB460" i="13"/>
  <c r="AA460" i="13"/>
  <c r="Z460" i="13"/>
  <c r="R460" i="13"/>
  <c r="AB332" i="13"/>
  <c r="AA332" i="13"/>
  <c r="Z332" i="13"/>
  <c r="R332" i="13"/>
  <c r="AB183" i="13"/>
  <c r="AA183" i="13"/>
  <c r="Z183" i="13"/>
  <c r="R183" i="13"/>
  <c r="AB1502" i="13"/>
  <c r="AA1502" i="13"/>
  <c r="Z1502" i="13"/>
  <c r="R1502" i="13"/>
  <c r="AB1483" i="13"/>
  <c r="AA1483" i="13"/>
  <c r="Z1483" i="13"/>
  <c r="R1483" i="13"/>
  <c r="AB1445" i="13"/>
  <c r="AA1445" i="13"/>
  <c r="Z1445" i="13"/>
  <c r="R1445" i="13"/>
  <c r="AB223" i="13"/>
  <c r="AA223" i="13"/>
  <c r="Z223" i="13"/>
  <c r="R223" i="13"/>
  <c r="AB657" i="13"/>
  <c r="AA657" i="13"/>
  <c r="Z657" i="13"/>
  <c r="R657" i="13"/>
  <c r="AB182" i="13"/>
  <c r="AA182" i="13"/>
  <c r="Z182" i="13"/>
  <c r="R182" i="13"/>
  <c r="AB137" i="13"/>
  <c r="AA137" i="13"/>
  <c r="Z137" i="13"/>
  <c r="R137" i="13"/>
  <c r="AB193" i="13"/>
  <c r="AA193" i="13"/>
  <c r="Z193" i="13"/>
  <c r="R193" i="13"/>
  <c r="AB319" i="13"/>
  <c r="AA319" i="13"/>
  <c r="Z319" i="13"/>
  <c r="R319" i="13"/>
  <c r="AB151" i="13"/>
  <c r="AA151" i="13"/>
  <c r="Z151" i="13"/>
  <c r="R151" i="13"/>
  <c r="AB485" i="13"/>
  <c r="AA485" i="13"/>
  <c r="Z485" i="13"/>
  <c r="R485" i="13"/>
  <c r="AB206" i="13"/>
  <c r="AA206" i="13"/>
  <c r="Z206" i="13"/>
  <c r="R206" i="13"/>
  <c r="AB173" i="13"/>
  <c r="AA173" i="13"/>
  <c r="Z173" i="13"/>
  <c r="R173" i="13"/>
  <c r="AB222" i="13"/>
  <c r="AA222" i="13"/>
  <c r="Z222" i="13"/>
  <c r="R222" i="13"/>
  <c r="AB331" i="13"/>
  <c r="AA331" i="13"/>
  <c r="Z331" i="13"/>
  <c r="R331" i="13"/>
  <c r="AB459" i="13"/>
  <c r="AA459" i="13"/>
  <c r="Z459" i="13"/>
  <c r="R459" i="13"/>
  <c r="AB143" i="13"/>
  <c r="AA143" i="13"/>
  <c r="Z143" i="13"/>
  <c r="R143" i="13"/>
  <c r="AB142" i="13"/>
  <c r="AA142" i="13"/>
  <c r="Z142" i="13"/>
  <c r="R142" i="13"/>
  <c r="AB1109" i="13"/>
  <c r="AA1109" i="13"/>
  <c r="Z1109" i="13"/>
  <c r="R1109" i="13"/>
  <c r="AB418" i="13"/>
  <c r="AA418" i="13"/>
  <c r="Z418" i="13"/>
  <c r="R418" i="13"/>
  <c r="AB1060" i="13"/>
  <c r="AA1060" i="13"/>
  <c r="Z1060" i="13"/>
  <c r="R1060" i="13"/>
  <c r="AB1036" i="13"/>
  <c r="AA1036" i="13"/>
  <c r="Z1036" i="13"/>
  <c r="R1036" i="13"/>
  <c r="AB221" i="13"/>
  <c r="AA221" i="13"/>
  <c r="Z221" i="13"/>
  <c r="R221" i="13"/>
  <c r="AB984" i="13"/>
  <c r="AA984" i="13"/>
  <c r="Z984" i="13"/>
  <c r="R984" i="13"/>
  <c r="AB150" i="13"/>
  <c r="AA150" i="13"/>
  <c r="Z150" i="13"/>
  <c r="R150" i="13"/>
  <c r="AB127" i="13"/>
  <c r="AA127" i="13"/>
  <c r="Z127" i="13"/>
  <c r="R127" i="13"/>
  <c r="AB417" i="13"/>
  <c r="AA417" i="13"/>
  <c r="Z417" i="13"/>
  <c r="R417" i="13"/>
  <c r="AB931" i="13"/>
  <c r="AA931" i="13"/>
  <c r="Z931" i="13"/>
  <c r="R931" i="13"/>
  <c r="AB149" i="13"/>
  <c r="AA149" i="13"/>
  <c r="Z149" i="13"/>
  <c r="R149" i="13"/>
  <c r="AB262" i="13"/>
  <c r="AA262" i="13"/>
  <c r="Z262" i="13"/>
  <c r="R262" i="13"/>
  <c r="AB260" i="13"/>
  <c r="AA260" i="13"/>
  <c r="Z260" i="13"/>
  <c r="R260" i="13"/>
  <c r="AB148" i="13"/>
  <c r="AA148" i="13"/>
  <c r="Z148" i="13"/>
  <c r="R148" i="13"/>
  <c r="AB484" i="13"/>
  <c r="AA484" i="13"/>
  <c r="Z484" i="13"/>
  <c r="R484" i="13"/>
  <c r="AB805" i="13"/>
  <c r="AA805" i="13"/>
  <c r="Z805" i="13"/>
  <c r="R805" i="13"/>
  <c r="AB801" i="13"/>
  <c r="AA801" i="13"/>
  <c r="Z801" i="13"/>
  <c r="R801" i="13"/>
  <c r="AB181" i="13"/>
  <c r="AA181" i="13"/>
  <c r="Z181" i="13"/>
  <c r="R181" i="13"/>
  <c r="AB136" i="13"/>
  <c r="AA136" i="13"/>
  <c r="Z136" i="13"/>
  <c r="R136" i="13"/>
  <c r="AB553" i="13"/>
  <c r="AA553" i="13"/>
  <c r="Z553" i="13"/>
  <c r="R553" i="13"/>
  <c r="AB768" i="13"/>
  <c r="AA768" i="13"/>
  <c r="Z768" i="13"/>
  <c r="R768" i="13"/>
  <c r="AB116" i="13"/>
  <c r="AA116" i="13"/>
  <c r="Z116" i="13"/>
  <c r="R116" i="13"/>
  <c r="AB318" i="13"/>
  <c r="AA318" i="13"/>
  <c r="Z318" i="13"/>
  <c r="R318" i="13"/>
  <c r="AB367" i="13"/>
  <c r="AA367" i="13"/>
  <c r="Z367" i="13"/>
  <c r="R367" i="13"/>
  <c r="AB695" i="13"/>
  <c r="AA695" i="13"/>
  <c r="Z695" i="13"/>
  <c r="R695" i="13"/>
  <c r="AB115" i="13"/>
  <c r="AA115" i="13"/>
  <c r="Z115" i="13"/>
  <c r="R115" i="13"/>
  <c r="AB220" i="13"/>
  <c r="AA220" i="13"/>
  <c r="Z220" i="13"/>
  <c r="R220" i="13"/>
  <c r="AB458" i="13"/>
  <c r="AA458" i="13"/>
  <c r="Z458" i="13"/>
  <c r="R458" i="13"/>
  <c r="AB94" i="13"/>
  <c r="AA94" i="13"/>
  <c r="Z94" i="13"/>
  <c r="R94" i="13"/>
  <c r="AB147" i="13"/>
  <c r="AA147" i="13"/>
  <c r="Z147" i="13"/>
  <c r="R147" i="13"/>
  <c r="AB189" i="13"/>
  <c r="AA189" i="13"/>
  <c r="Z189" i="13"/>
  <c r="R189" i="13"/>
  <c r="AB88" i="13"/>
  <c r="AA88" i="13"/>
  <c r="Z88" i="13"/>
  <c r="R88" i="13"/>
  <c r="AB126" i="13"/>
  <c r="AA126" i="13"/>
  <c r="Z126" i="13"/>
  <c r="R126" i="13"/>
  <c r="AB317" i="13"/>
  <c r="AA317" i="13"/>
  <c r="Z317" i="13"/>
  <c r="R317" i="13"/>
  <c r="AB439" i="13"/>
  <c r="AA439" i="13"/>
  <c r="Z439" i="13"/>
  <c r="R439" i="13"/>
  <c r="AB93" i="13"/>
  <c r="AA93" i="13"/>
  <c r="Z93" i="13"/>
  <c r="R93" i="13"/>
  <c r="AB162" i="13"/>
  <c r="AA162" i="13"/>
  <c r="Z162" i="13"/>
  <c r="R162" i="13"/>
  <c r="AB155" i="13"/>
  <c r="AA155" i="13"/>
  <c r="Z155" i="13"/>
  <c r="R155" i="13"/>
  <c r="AB165" i="13"/>
  <c r="AA165" i="13"/>
  <c r="Z165" i="13"/>
  <c r="R165" i="13"/>
  <c r="AB161" i="13"/>
  <c r="AA161" i="13"/>
  <c r="Z161" i="13"/>
  <c r="R161" i="13"/>
  <c r="AB125" i="13"/>
  <c r="AA125" i="13"/>
  <c r="Z125" i="13"/>
  <c r="R125" i="13"/>
  <c r="AB429" i="13"/>
  <c r="AA429" i="13"/>
  <c r="Z429" i="13"/>
  <c r="R429" i="13"/>
  <c r="AB146" i="13"/>
  <c r="AA146" i="13"/>
  <c r="Z146" i="13"/>
  <c r="R146" i="13"/>
  <c r="AB114" i="13"/>
  <c r="AA114" i="13"/>
  <c r="Z114" i="13"/>
  <c r="R114" i="13"/>
  <c r="AB283" i="13"/>
  <c r="AA283" i="13"/>
  <c r="Z283" i="13"/>
  <c r="R283" i="13"/>
  <c r="AB483" i="13"/>
  <c r="AA483" i="13"/>
  <c r="Z483" i="13"/>
  <c r="R483" i="13"/>
  <c r="AB412" i="13"/>
  <c r="AA412" i="13"/>
  <c r="Z412" i="13"/>
  <c r="R412" i="13"/>
  <c r="AB113" i="13"/>
  <c r="AA113" i="13"/>
  <c r="Z113" i="13"/>
  <c r="R113" i="13"/>
  <c r="AB124" i="13"/>
  <c r="AA124" i="13"/>
  <c r="Z124" i="13"/>
  <c r="R124" i="13"/>
  <c r="AB211" i="13"/>
  <c r="AA211" i="13"/>
  <c r="Z211" i="13"/>
  <c r="R211" i="13"/>
  <c r="AB168" i="13"/>
  <c r="AA168" i="13"/>
  <c r="Z168" i="13"/>
  <c r="R168" i="13"/>
  <c r="AB192" i="13"/>
  <c r="AA192" i="13"/>
  <c r="Z192" i="13"/>
  <c r="R192" i="13"/>
  <c r="AB482" i="13"/>
  <c r="AA482" i="13"/>
  <c r="Z482" i="13"/>
  <c r="R482" i="13"/>
  <c r="AB35" i="13"/>
  <c r="AA35" i="13"/>
  <c r="Z35" i="13"/>
  <c r="R35" i="13"/>
  <c r="AB160" i="13"/>
  <c r="AA160" i="13"/>
  <c r="Z160" i="13"/>
  <c r="R160" i="13"/>
  <c r="AB259" i="13"/>
  <c r="AA259" i="13"/>
  <c r="Z259" i="13"/>
  <c r="R259" i="13"/>
  <c r="AC2316" i="13" l="1"/>
  <c r="AC2077" i="13"/>
  <c r="AC1879" i="13"/>
  <c r="AC741" i="13"/>
  <c r="AC577" i="13"/>
  <c r="AC2749" i="13"/>
  <c r="AC2744" i="13"/>
  <c r="AC2745" i="13"/>
  <c r="AC2795" i="13"/>
  <c r="AC1451" i="13"/>
  <c r="AC1257" i="13"/>
  <c r="AC1990" i="13"/>
  <c r="AC1434" i="13"/>
  <c r="AC1612" i="13"/>
  <c r="AC2523" i="13"/>
  <c r="AC1407" i="13"/>
  <c r="AC1918" i="13"/>
  <c r="AC1653" i="13"/>
  <c r="AC1196" i="13"/>
  <c r="AC2507" i="13"/>
  <c r="AC1158" i="13"/>
  <c r="AC2036" i="13"/>
  <c r="AC1871" i="13"/>
  <c r="AC1305" i="13"/>
  <c r="AC1560" i="13"/>
  <c r="AC2575" i="13"/>
  <c r="AC903" i="13"/>
  <c r="AC2727" i="13"/>
  <c r="AC398" i="13"/>
  <c r="AC734" i="13"/>
  <c r="AC488" i="13"/>
  <c r="AC2786" i="13"/>
  <c r="AC820" i="13"/>
  <c r="AC2705" i="13"/>
  <c r="AC2799" i="13"/>
  <c r="AC2729" i="13"/>
  <c r="AC2768" i="13"/>
  <c r="AC2747" i="13"/>
  <c r="AC620" i="13"/>
  <c r="AC1274" i="13"/>
  <c r="AC1683" i="13"/>
  <c r="AC1471" i="13"/>
  <c r="AC2184" i="13"/>
  <c r="AC1865" i="13"/>
  <c r="AC2325" i="13"/>
  <c r="AC2095" i="13"/>
  <c r="AC1090" i="13"/>
  <c r="AC2024" i="13"/>
  <c r="AC2686" i="13"/>
  <c r="AC1944" i="13"/>
  <c r="AC12" i="13"/>
  <c r="AC16" i="13"/>
  <c r="AC80" i="13"/>
  <c r="AC245" i="13"/>
  <c r="AC604" i="13"/>
  <c r="AC748" i="13"/>
  <c r="AC593" i="13"/>
  <c r="AC775" i="13"/>
  <c r="AC838" i="13"/>
  <c r="AC280" i="13"/>
  <c r="AC853" i="13"/>
  <c r="AC2598" i="13"/>
  <c r="AC2721" i="13"/>
  <c r="AC2269" i="13"/>
  <c r="AC1396" i="13"/>
  <c r="AC765" i="13"/>
  <c r="AC2355" i="13"/>
  <c r="AC2623" i="13"/>
  <c r="AC2356" i="13"/>
  <c r="AC2423" i="13"/>
  <c r="AC76" i="13"/>
  <c r="AC619" i="13"/>
  <c r="AC825" i="13"/>
  <c r="AC917" i="13"/>
  <c r="AC1027" i="13"/>
  <c r="AC1075" i="13"/>
  <c r="AC1136" i="13"/>
  <c r="AC2053" i="13"/>
  <c r="AC2096" i="13"/>
  <c r="AC2193" i="13"/>
  <c r="AC1098" i="13"/>
  <c r="AC2363" i="13"/>
  <c r="AC2402" i="13"/>
  <c r="AC2531" i="13"/>
  <c r="AC2574" i="13"/>
  <c r="AC2672" i="13"/>
  <c r="AC2720" i="13"/>
  <c r="AC376" i="13"/>
  <c r="AC242" i="13"/>
  <c r="AC817" i="13"/>
  <c r="AC355" i="13"/>
  <c r="AC292" i="13"/>
  <c r="AC607" i="13"/>
  <c r="AC227" i="13"/>
  <c r="AC2360" i="13"/>
  <c r="AC2740" i="13"/>
  <c r="AC2681" i="13"/>
  <c r="AC2062" i="13"/>
  <c r="AC385" i="13"/>
  <c r="AC386" i="13"/>
  <c r="AC255" i="13"/>
  <c r="AC2748" i="13"/>
  <c r="AC2108" i="13"/>
  <c r="AC2206" i="13"/>
  <c r="AC2456" i="13"/>
  <c r="AC1384" i="13"/>
  <c r="AC1905" i="13"/>
  <c r="AC1216" i="13"/>
  <c r="AC2030" i="13"/>
  <c r="AC2081" i="13"/>
  <c r="AC1299" i="13"/>
  <c r="AC1514" i="13"/>
  <c r="AC998" i="13"/>
  <c r="AC2019" i="13"/>
  <c r="AC2020" i="13"/>
  <c r="AC2162" i="13"/>
  <c r="AC1513" i="13"/>
  <c r="AC1181" i="13"/>
  <c r="AC2388" i="13"/>
  <c r="AC2715" i="13"/>
  <c r="AC2688" i="13"/>
  <c r="AC2701" i="13"/>
  <c r="AC2695" i="13"/>
  <c r="AC2741" i="13"/>
  <c r="AC179" i="13"/>
  <c r="AC481" i="13"/>
  <c r="AC766" i="13"/>
  <c r="AC1148" i="13"/>
  <c r="AC276" i="13"/>
  <c r="AC731" i="13"/>
  <c r="AC360" i="13"/>
  <c r="AC51" i="13"/>
  <c r="AC864" i="13"/>
  <c r="AC520" i="13"/>
  <c r="AC442" i="13"/>
  <c r="AC361" i="13"/>
  <c r="AC288" i="13"/>
  <c r="AC1215" i="13"/>
  <c r="AC1885" i="13"/>
  <c r="AC2530" i="13"/>
  <c r="AC617" i="13"/>
  <c r="AC2299" i="13"/>
  <c r="AC1806" i="13"/>
  <c r="AC1807" i="13"/>
  <c r="AC261" i="13"/>
  <c r="AC310" i="13"/>
  <c r="AC972" i="13"/>
  <c r="AC1088" i="13"/>
  <c r="AC1296" i="13"/>
  <c r="AC2168" i="13"/>
  <c r="AC2331" i="13"/>
  <c r="AC2440" i="13"/>
  <c r="AC47" i="13"/>
  <c r="AC2599" i="13"/>
  <c r="AC2645" i="13"/>
  <c r="AC2757" i="13"/>
  <c r="AC2796" i="13"/>
  <c r="AC259" i="13"/>
  <c r="AC482" i="13"/>
  <c r="AC192" i="13"/>
  <c r="AC168" i="13"/>
  <c r="AC412" i="13"/>
  <c r="AC587" i="13"/>
  <c r="AC40" i="13"/>
  <c r="AC284" i="13"/>
  <c r="AC369" i="13"/>
  <c r="AC776" i="13"/>
  <c r="AC393" i="13"/>
  <c r="AC495" i="13"/>
  <c r="AC496" i="13"/>
  <c r="AC498" i="13"/>
  <c r="AC539" i="13"/>
  <c r="AC700" i="13"/>
  <c r="AC514" i="13"/>
  <c r="AC6" i="13"/>
  <c r="AC73" i="13"/>
  <c r="AC53" i="13"/>
  <c r="AC465" i="13"/>
  <c r="AC56" i="13"/>
  <c r="AC583" i="13"/>
  <c r="AC451" i="13"/>
  <c r="AC735" i="13"/>
  <c r="AC321" i="13"/>
  <c r="AC674" i="13"/>
  <c r="AC257" i="13"/>
  <c r="AC353" i="13"/>
  <c r="AC813" i="13"/>
  <c r="AC112" i="13"/>
  <c r="AC452" i="13"/>
  <c r="AC702" i="13"/>
  <c r="AC229" i="13"/>
  <c r="AC384" i="13"/>
  <c r="AC7" i="13"/>
  <c r="AC196" i="13"/>
  <c r="AC666" i="13"/>
  <c r="AC406" i="13"/>
  <c r="AC2788" i="13"/>
  <c r="AC2789" i="13"/>
  <c r="AC2751" i="13"/>
  <c r="AC837" i="13"/>
  <c r="AC1609" i="13"/>
  <c r="AC2640" i="13"/>
  <c r="AC1356" i="13"/>
  <c r="AC1876" i="13"/>
  <c r="AC13" i="13"/>
  <c r="AC1996" i="13"/>
  <c r="AC2261" i="13"/>
  <c r="AC2063" i="13"/>
  <c r="AC2416" i="13"/>
  <c r="AC2345" i="13"/>
  <c r="AC2304" i="13"/>
  <c r="AC1979" i="13"/>
  <c r="AC1286" i="13"/>
  <c r="AC1840" i="13"/>
  <c r="AC737" i="13"/>
  <c r="AC590" i="13"/>
  <c r="AC631" i="13"/>
  <c r="AC545" i="13"/>
  <c r="AC614" i="13"/>
  <c r="AC821" i="13"/>
  <c r="AC823" i="13"/>
  <c r="AC835" i="13"/>
  <c r="AC2777" i="13"/>
  <c r="AC2794" i="13"/>
  <c r="AC2781" i="13"/>
  <c r="AC2330" i="13"/>
  <c r="AC1048" i="13"/>
  <c r="AC1779" i="13"/>
  <c r="AC2405" i="13"/>
  <c r="AC1643" i="13"/>
  <c r="AC1575" i="13"/>
  <c r="AC601" i="13"/>
  <c r="AC2675" i="13"/>
  <c r="AC2448" i="13"/>
  <c r="AC1739" i="13"/>
  <c r="AC2177" i="13"/>
  <c r="AC1474" i="13"/>
  <c r="AC2409" i="13"/>
  <c r="AC1554" i="13"/>
  <c r="AC1975" i="13"/>
  <c r="AC307" i="13"/>
  <c r="AC643" i="13"/>
  <c r="AC308" i="13"/>
  <c r="AC718" i="13"/>
  <c r="AC542" i="13"/>
  <c r="AC500" i="13"/>
  <c r="AC609" i="13"/>
  <c r="AC349" i="13"/>
  <c r="AC432" i="13"/>
  <c r="AC725" i="13"/>
  <c r="AC841" i="13"/>
  <c r="AC843" i="13"/>
  <c r="AC844" i="13"/>
  <c r="AC2738" i="13"/>
  <c r="AC2670" i="13"/>
  <c r="AC1214" i="13"/>
  <c r="AC2179" i="13"/>
  <c r="AC1399" i="13"/>
  <c r="AC1328" i="13"/>
  <c r="AC1400" i="13"/>
  <c r="AC1632" i="13"/>
  <c r="AC1717" i="13"/>
  <c r="AC1686" i="13"/>
  <c r="AC1278" i="13"/>
  <c r="AC2287" i="13"/>
  <c r="AC2692" i="13"/>
  <c r="AC1218" i="13"/>
  <c r="AC454" i="13"/>
  <c r="AC210" i="13"/>
  <c r="AC780" i="13"/>
  <c r="AC383" i="13"/>
  <c r="AC402" i="13"/>
  <c r="AC72" i="13"/>
  <c r="AC198" i="13"/>
  <c r="AC226" i="13"/>
  <c r="AC61" i="13"/>
  <c r="AC239" i="13"/>
  <c r="AC2763" i="13"/>
  <c r="AC832" i="13"/>
  <c r="AC1135" i="13"/>
  <c r="AC1006" i="13"/>
  <c r="AC1016" i="13"/>
  <c r="AC2635" i="13"/>
  <c r="AC1753" i="13"/>
  <c r="AC2332" i="13"/>
  <c r="AC2408" i="13"/>
  <c r="AC1766" i="13"/>
  <c r="AC1738" i="13"/>
  <c r="AC2600" i="13"/>
  <c r="AC1760" i="13"/>
  <c r="AC2338" i="13"/>
  <c r="AC1866" i="13"/>
  <c r="AC2534" i="13"/>
  <c r="AC1187" i="13"/>
  <c r="AC1331" i="13"/>
  <c r="AC1406" i="13"/>
  <c r="AC2100" i="13"/>
  <c r="AC1910" i="13"/>
  <c r="AC1715" i="13"/>
  <c r="AC2590" i="13"/>
  <c r="AC2545" i="13"/>
  <c r="AC1201" i="13"/>
  <c r="AC1116" i="13"/>
  <c r="AC1681" i="13"/>
  <c r="AC1985" i="13"/>
  <c r="AC28" i="13"/>
  <c r="AC34" i="13"/>
  <c r="AC300" i="13"/>
  <c r="AC527" i="13"/>
  <c r="AC733" i="13"/>
  <c r="AC792" i="13"/>
  <c r="AC101" i="13"/>
  <c r="AC1020" i="13"/>
  <c r="AC1080" i="13"/>
  <c r="AC1175" i="13"/>
  <c r="AC1534" i="13"/>
  <c r="AC1809" i="13"/>
  <c r="AC2259" i="13"/>
  <c r="AC1811" i="13"/>
  <c r="AC1054" i="13"/>
  <c r="AC343" i="13"/>
  <c r="AC2260" i="13"/>
  <c r="AC1359" i="13"/>
  <c r="AC2414" i="13"/>
  <c r="AC2676" i="13"/>
  <c r="AC1838" i="13"/>
  <c r="AC2541" i="13"/>
  <c r="AC1728" i="13"/>
  <c r="AC2392" i="13"/>
  <c r="AC1839" i="13"/>
  <c r="AC2080" i="13"/>
  <c r="AC2037" i="13"/>
  <c r="AC1416" i="13"/>
  <c r="AC2685" i="13"/>
  <c r="AC1562" i="13"/>
  <c r="AC2650" i="13"/>
  <c r="AC2653" i="13"/>
  <c r="AC1594" i="13"/>
  <c r="AC1538" i="13"/>
  <c r="AC1819" i="13"/>
  <c r="AC1943" i="13"/>
  <c r="AC1584" i="13"/>
  <c r="AC2722" i="13"/>
  <c r="AC1318" i="13"/>
  <c r="AC1604" i="13"/>
  <c r="AC397" i="13"/>
  <c r="AC2782" i="13"/>
  <c r="AC508" i="13"/>
  <c r="AC512" i="13"/>
  <c r="AC549" i="13"/>
  <c r="AC671" i="13"/>
  <c r="AC767" i="13"/>
  <c r="AC967" i="13"/>
  <c r="AC1058" i="13"/>
  <c r="AC1167" i="13"/>
  <c r="AC2078" i="13"/>
  <c r="AC2135" i="13"/>
  <c r="AC2240" i="13"/>
  <c r="AC2320" i="13"/>
  <c r="AC44" i="13"/>
  <c r="AC2544" i="13"/>
  <c r="AC30" i="13"/>
  <c r="AC2696" i="13"/>
  <c r="AC2765" i="13"/>
  <c r="AC1536" i="13"/>
  <c r="AC2679" i="13"/>
  <c r="AC1504" i="13"/>
  <c r="AC2485" i="13"/>
  <c r="AC1360" i="13"/>
  <c r="AC2398" i="13"/>
  <c r="AC811" i="13"/>
  <c r="AC1271" i="13"/>
  <c r="AC2591" i="13"/>
  <c r="AC2278" i="13"/>
  <c r="AC2203" i="13"/>
  <c r="AC2279" i="13"/>
  <c r="AC1668" i="13"/>
  <c r="AC2359" i="13"/>
  <c r="AC132" i="13"/>
  <c r="AC1101" i="13"/>
  <c r="AC1251" i="13"/>
  <c r="AC232" i="13"/>
  <c r="AC541" i="13"/>
  <c r="AC680" i="13"/>
  <c r="AC703" i="13"/>
  <c r="AC819" i="13"/>
  <c r="AC986" i="13"/>
  <c r="AC1163" i="13"/>
  <c r="AC2181" i="13"/>
  <c r="AC473" i="13"/>
  <c r="AC624" i="13"/>
  <c r="AC1211" i="13"/>
  <c r="AC809" i="13"/>
  <c r="AC1004" i="13"/>
  <c r="AC2399" i="13"/>
  <c r="AC1771" i="13"/>
  <c r="AC483" i="13"/>
  <c r="AC429" i="13"/>
  <c r="AC125" i="13"/>
  <c r="AC161" i="13"/>
  <c r="AC162" i="13"/>
  <c r="AC93" i="13"/>
  <c r="AC439" i="13"/>
  <c r="AC189" i="13"/>
  <c r="AC147" i="13"/>
  <c r="AC115" i="13"/>
  <c r="AC695" i="13"/>
  <c r="AC367" i="13"/>
  <c r="AC768" i="13"/>
  <c r="AC553" i="13"/>
  <c r="AC136" i="13"/>
  <c r="AC484" i="13"/>
  <c r="AC148" i="13"/>
  <c r="AC931" i="13"/>
  <c r="AC417" i="13"/>
  <c r="AC127" i="13"/>
  <c r="AC221" i="13"/>
  <c r="AC1036" i="13"/>
  <c r="AC1060" i="13"/>
  <c r="AC143" i="13"/>
  <c r="AC459" i="13"/>
  <c r="AC206" i="13"/>
  <c r="AC485" i="13"/>
  <c r="AC151" i="13"/>
  <c r="AC137" i="13"/>
  <c r="AC182" i="13"/>
  <c r="AC657" i="13"/>
  <c r="AC1502" i="13"/>
  <c r="AC183" i="13"/>
  <c r="AC156" i="13"/>
  <c r="AC243" i="13"/>
  <c r="AC145" i="13"/>
  <c r="AC634" i="13"/>
  <c r="AC419" i="13"/>
  <c r="AC440" i="13"/>
  <c r="AC320" i="13"/>
  <c r="AC129" i="13"/>
  <c r="AC87" i="13"/>
  <c r="AC635" i="13"/>
  <c r="AC169" i="13"/>
  <c r="AC139" i="13"/>
  <c r="AC2065" i="13"/>
  <c r="AC89" i="13"/>
  <c r="AC636" i="13"/>
  <c r="AC638" i="13"/>
  <c r="AC334" i="13"/>
  <c r="AC263" i="13"/>
  <c r="AC2264" i="13"/>
  <c r="AC95" i="13"/>
  <c r="AC175" i="13"/>
  <c r="AC176" i="13"/>
  <c r="AC79" i="13"/>
  <c r="AC2546" i="13"/>
  <c r="AC337" i="13"/>
  <c r="AC109" i="13"/>
  <c r="AC186" i="13"/>
  <c r="AC191" i="13"/>
  <c r="AC338" i="13"/>
  <c r="AC2779" i="13"/>
  <c r="AC489" i="13"/>
  <c r="AC277" i="13"/>
  <c r="AC668" i="13"/>
  <c r="AC340" i="13"/>
  <c r="AC682" i="13"/>
  <c r="AC855" i="13"/>
  <c r="AC996" i="13"/>
  <c r="AC456" i="13"/>
  <c r="AC571" i="13"/>
  <c r="AC651" i="13"/>
  <c r="AC41" i="13"/>
  <c r="AC1002" i="13"/>
  <c r="AC709" i="13"/>
  <c r="AC212" i="13"/>
  <c r="AC326" i="13"/>
  <c r="AC391" i="13"/>
  <c r="AC575" i="13"/>
  <c r="AC989" i="13"/>
  <c r="AC555" i="13"/>
  <c r="AC678" i="13"/>
  <c r="AC410" i="13"/>
  <c r="AC556" i="13"/>
  <c r="AC531" i="13"/>
  <c r="AC796" i="13"/>
  <c r="AC997" i="13"/>
  <c r="AC392" i="13"/>
  <c r="AC900" i="13"/>
  <c r="AC727" i="13"/>
  <c r="AC582" i="13"/>
  <c r="AC726" i="13"/>
  <c r="AC658" i="13"/>
  <c r="AC789" i="13"/>
  <c r="AC57" i="13"/>
  <c r="AC135" i="13"/>
  <c r="AC1019" i="13"/>
  <c r="AC244" i="13"/>
  <c r="AC973" i="13"/>
  <c r="AC74" i="13"/>
  <c r="AC561" i="13"/>
  <c r="AC939" i="13"/>
  <c r="AC912" i="13"/>
  <c r="AC625" i="13"/>
  <c r="AC574" i="13"/>
  <c r="AC414" i="13"/>
  <c r="AC908" i="13"/>
  <c r="AC899" i="13"/>
  <c r="AC121" i="13"/>
  <c r="AC346" i="13"/>
  <c r="AC365" i="13"/>
  <c r="AC1023" i="13"/>
  <c r="AC477" i="13"/>
  <c r="AC861" i="13"/>
  <c r="AC154" i="13"/>
  <c r="AC330" i="13"/>
  <c r="AC681" i="13"/>
  <c r="AC219" i="13"/>
  <c r="AC444" i="13"/>
  <c r="AC123" i="13"/>
  <c r="AC533" i="13"/>
  <c r="AC348" i="13"/>
  <c r="AC342" i="13"/>
  <c r="AC445" i="13"/>
  <c r="AC603" i="13"/>
  <c r="AC1492" i="13"/>
  <c r="AC1324" i="13"/>
  <c r="AC1165" i="13"/>
  <c r="AC968" i="13"/>
  <c r="AC1061" i="13"/>
  <c r="AC1043" i="13"/>
  <c r="AC683" i="13"/>
  <c r="AC1900" i="13"/>
  <c r="AC1130" i="13"/>
  <c r="AC1986" i="13"/>
  <c r="AC1325" i="13"/>
  <c r="AC933" i="13"/>
  <c r="AC1540" i="13"/>
  <c r="AC1541" i="13"/>
  <c r="AC1072" i="13"/>
  <c r="AC992" i="13"/>
  <c r="AC1469" i="13"/>
  <c r="AC1294" i="13"/>
  <c r="AC172" i="13"/>
  <c r="AC1821" i="13"/>
  <c r="AC1029" i="13"/>
  <c r="AC902" i="13"/>
  <c r="AC946" i="13"/>
  <c r="AC164" i="13"/>
  <c r="AC1319" i="13"/>
  <c r="AC2237" i="13"/>
  <c r="AC934" i="13"/>
  <c r="AC875" i="13"/>
  <c r="AC1970" i="13"/>
  <c r="AC891" i="13"/>
  <c r="AC1622" i="13"/>
  <c r="AC1008" i="13"/>
  <c r="AC715" i="13"/>
  <c r="AC1528" i="13"/>
  <c r="AC1030" i="13"/>
  <c r="AC905" i="13"/>
  <c r="AC1543" i="13"/>
  <c r="AC1629" i="13"/>
  <c r="AC1033" i="13"/>
  <c r="AC915" i="13"/>
  <c r="AC1470" i="13"/>
  <c r="AC1110" i="13"/>
  <c r="AC1117" i="13"/>
  <c r="AC1463" i="13"/>
  <c r="AC652" i="13"/>
  <c r="AC1368" i="13"/>
  <c r="AC1493" i="13"/>
  <c r="AC994" i="13"/>
  <c r="AC1247" i="13"/>
  <c r="AC870" i="13"/>
  <c r="AC1085" i="13"/>
  <c r="AC2490" i="13"/>
  <c r="AC1091" i="13"/>
  <c r="AC1610" i="13"/>
  <c r="AC698" i="13"/>
  <c r="AC1169" i="13"/>
  <c r="AC1129" i="13"/>
  <c r="AC290" i="13"/>
  <c r="AC62" i="13"/>
  <c r="AC670" i="13"/>
  <c r="AC850" i="13"/>
  <c r="AC2186" i="13"/>
  <c r="AC1689" i="13"/>
  <c r="AC2189" i="13"/>
  <c r="AC303" i="13"/>
  <c r="AC305" i="13"/>
  <c r="AC306" i="13"/>
  <c r="AC469" i="13"/>
  <c r="AC357" i="13"/>
  <c r="AC435" i="13"/>
  <c r="AC90" i="13"/>
  <c r="AC755" i="13"/>
  <c r="AC511" i="13"/>
  <c r="AC50" i="13"/>
  <c r="AC237" i="13"/>
  <c r="AC598" i="13"/>
  <c r="AC289" i="13"/>
  <c r="AC388" i="13"/>
  <c r="AC66" i="13"/>
  <c r="AC2754" i="13"/>
  <c r="AC2764" i="13"/>
  <c r="AC2776" i="13"/>
  <c r="AC2793" i="13"/>
  <c r="AC806" i="13"/>
  <c r="AC827" i="13"/>
  <c r="AC1015" i="13"/>
  <c r="AC1137" i="13"/>
  <c r="AC836" i="13"/>
  <c r="AC1139" i="13"/>
  <c r="AC847" i="13"/>
  <c r="AC849" i="13"/>
  <c r="AC2725" i="13"/>
  <c r="AC2016" i="13"/>
  <c r="AC2233" i="13"/>
  <c r="AC2182" i="13"/>
  <c r="AC2775" i="13"/>
  <c r="AC1802" i="13"/>
  <c r="AC1327" i="13"/>
  <c r="AC268" i="13"/>
  <c r="AC2131" i="13"/>
  <c r="AC1684" i="13"/>
  <c r="AC2211" i="13"/>
  <c r="AC647" i="13"/>
  <c r="AC661" i="13"/>
  <c r="AC2400" i="13"/>
  <c r="AC2099" i="13"/>
  <c r="AC10" i="13"/>
  <c r="AC1403" i="13"/>
  <c r="AC2295" i="13"/>
  <c r="AC2337" i="13"/>
  <c r="AC2257" i="13"/>
  <c r="AC1855" i="13"/>
  <c r="AC1341" i="13"/>
  <c r="AC1867" i="13"/>
  <c r="AC2155" i="13"/>
  <c r="AC2136" i="13"/>
  <c r="AC2432" i="13"/>
  <c r="AC1458" i="13"/>
  <c r="AC2551" i="13"/>
  <c r="AC1087" i="13"/>
  <c r="AC540" i="13"/>
  <c r="AC275" i="13"/>
  <c r="AC467" i="13"/>
  <c r="AC650" i="13"/>
  <c r="AC605" i="13"/>
  <c r="AC564" i="13"/>
  <c r="AC675" i="13"/>
  <c r="AC791" i="13"/>
  <c r="AC749" i="13"/>
  <c r="AC71" i="13"/>
  <c r="AC323" i="13"/>
  <c r="AC816" i="13"/>
  <c r="AC285" i="13"/>
  <c r="AC518" i="13"/>
  <c r="AC296" i="13"/>
  <c r="AC356" i="13"/>
  <c r="AC382" i="13"/>
  <c r="AC493" i="13"/>
  <c r="AC470" i="13"/>
  <c r="AC64" i="13"/>
  <c r="AC644" i="13"/>
  <c r="AC199" i="13"/>
  <c r="AC862" i="13"/>
  <c r="AC613" i="13"/>
  <c r="AC427" i="13"/>
  <c r="AC350" i="13"/>
  <c r="AC430" i="13"/>
  <c r="AC742" i="13"/>
  <c r="AC546" i="13"/>
  <c r="AC281" i="13"/>
  <c r="AC405" i="13"/>
  <c r="AC325" i="13"/>
  <c r="AC580" i="13"/>
  <c r="AC501" i="13"/>
  <c r="AC782" i="13"/>
  <c r="AC686" i="13"/>
  <c r="AC200" i="13"/>
  <c r="AC581" i="13"/>
  <c r="AC2755" i="13"/>
  <c r="AC2759" i="13"/>
  <c r="AC2790" i="13"/>
  <c r="AC2769" i="13"/>
  <c r="AC1014" i="13"/>
  <c r="AC822" i="13"/>
  <c r="AC1003" i="13"/>
  <c r="AC4" i="13"/>
  <c r="AC833" i="13"/>
  <c r="AC1018" i="13"/>
  <c r="AC842" i="13"/>
  <c r="AC1140" i="13"/>
  <c r="AC852" i="13"/>
  <c r="AC1822" i="13"/>
  <c r="AC2669" i="13"/>
  <c r="AC2792" i="13"/>
  <c r="AC2787" i="13"/>
  <c r="AC1749" i="13"/>
  <c r="AC1880" i="13"/>
  <c r="AC2017" i="13"/>
  <c r="AC2377" i="13"/>
  <c r="AC2329" i="13"/>
  <c r="AC2239" i="13"/>
  <c r="AC202" i="13"/>
  <c r="AC1781" i="13"/>
  <c r="AC1353" i="13"/>
  <c r="AC1446" i="13"/>
  <c r="AC2031" i="13"/>
  <c r="AC2637" i="13"/>
  <c r="AC1720" i="13"/>
  <c r="AC2188" i="13"/>
  <c r="AC2097" i="13"/>
  <c r="AC1676" i="13"/>
  <c r="AC2458" i="13"/>
  <c r="AC2098" i="13"/>
  <c r="AC2242" i="13"/>
  <c r="AC2581" i="13"/>
  <c r="AC874" i="13"/>
  <c r="AC2557" i="13"/>
  <c r="AC2321" i="13"/>
  <c r="AC1372" i="13"/>
  <c r="AC2256" i="13"/>
  <c r="AC1494" i="13"/>
  <c r="AC2286" i="13"/>
  <c r="AC629" i="13"/>
  <c r="AC1587" i="13"/>
  <c r="AC2498" i="13"/>
  <c r="AC1219" i="13"/>
  <c r="AC1405" i="13"/>
  <c r="AC2641" i="13"/>
  <c r="AC2702" i="13"/>
  <c r="AC1457" i="13"/>
  <c r="AC893" i="13"/>
  <c r="AC955" i="13"/>
  <c r="AC1312" i="13"/>
  <c r="AC1488" i="13"/>
  <c r="AC995" i="13"/>
  <c r="AC1464" i="13"/>
  <c r="AC1430" i="13"/>
  <c r="AC1292" i="13"/>
  <c r="AC1490" i="13"/>
  <c r="AC1062" i="13"/>
  <c r="AC1670" i="13"/>
  <c r="AC2249" i="13"/>
  <c r="AC1126" i="13"/>
  <c r="AC962" i="13"/>
  <c r="AC1322" i="13"/>
  <c r="AC1123" i="13"/>
  <c r="AC1320" i="13"/>
  <c r="AC1364" i="13"/>
  <c r="AC990" i="13"/>
  <c r="AC1350" i="13"/>
  <c r="AC1011" i="13"/>
  <c r="AC1046" i="13"/>
  <c r="AC1082" i="13"/>
  <c r="AC1672" i="13"/>
  <c r="AC1315" i="13"/>
  <c r="AC1529" i="13"/>
  <c r="AC888" i="13"/>
  <c r="AC1903" i="13"/>
  <c r="AC1365" i="13"/>
  <c r="AC8" i="13"/>
  <c r="AC1073" i="13"/>
  <c r="AC1066" i="13"/>
  <c r="AC642" i="13"/>
  <c r="AC1431" i="13"/>
  <c r="AC2060" i="13"/>
  <c r="AC1161" i="13"/>
  <c r="AC1039" i="13"/>
  <c r="AC1442" i="13"/>
  <c r="AC906" i="13"/>
  <c r="AC993" i="13"/>
  <c r="AC1162" i="13"/>
  <c r="AC1853" i="13"/>
  <c r="AC1367" i="13"/>
  <c r="AC2372" i="13"/>
  <c r="AC2373" i="13"/>
  <c r="AC729" i="13"/>
  <c r="AC1131" i="13"/>
  <c r="AC19" i="13"/>
  <c r="AC1024" i="13"/>
  <c r="AC1244" i="13"/>
  <c r="AC1057" i="13"/>
  <c r="AC1113" i="13"/>
  <c r="AC949" i="13"/>
  <c r="AC1546" i="13"/>
  <c r="AC1092" i="13"/>
  <c r="AC1056" i="13"/>
  <c r="AC732" i="13"/>
  <c r="AC971" i="13"/>
  <c r="AC70" i="13"/>
  <c r="AC797" i="13"/>
  <c r="AC576" i="13"/>
  <c r="AC466" i="13"/>
  <c r="AC67" i="13"/>
  <c r="AC676" i="13"/>
  <c r="AC517" i="13"/>
  <c r="AC434" i="13"/>
  <c r="AC854" i="13"/>
  <c r="AC499" i="13"/>
  <c r="AC231" i="13"/>
  <c r="AC589" i="13"/>
  <c r="AC689" i="13"/>
  <c r="AC380" i="13"/>
  <c r="AC122" i="13"/>
  <c r="AC312" i="13"/>
  <c r="AC426" i="13"/>
  <c r="AC359" i="13"/>
  <c r="AC363" i="13"/>
  <c r="AC720" i="13"/>
  <c r="AC687" i="13"/>
  <c r="AC313" i="13"/>
  <c r="AC236" i="13"/>
  <c r="AC91" i="13"/>
  <c r="AC526" i="13"/>
  <c r="AC547" i="13"/>
  <c r="AC669" i="13"/>
  <c r="AC315" i="13"/>
  <c r="AC436" i="13"/>
  <c r="AC364" i="13"/>
  <c r="AC3" i="13"/>
  <c r="AC475" i="13"/>
  <c r="AC645" i="13"/>
  <c r="AC573" i="13"/>
  <c r="AC18" i="13"/>
  <c r="AC2771" i="13"/>
  <c r="AC2785" i="13"/>
  <c r="AC2802" i="13"/>
  <c r="AC2784" i="13"/>
  <c r="AC826" i="13"/>
  <c r="AC828" i="13"/>
  <c r="AC830" i="13"/>
  <c r="AC803" i="13"/>
  <c r="AC848" i="13"/>
  <c r="AC1141" i="13"/>
  <c r="AC2797" i="13"/>
  <c r="AC2773" i="13"/>
  <c r="AC1382" i="13"/>
  <c r="AC1750" i="13"/>
  <c r="AC1443" i="13"/>
  <c r="AC2585" i="13"/>
  <c r="AC2151" i="13"/>
  <c r="AC1495" i="13"/>
  <c r="AC1904" i="13"/>
  <c r="AC2291" i="13"/>
  <c r="AC878" i="13"/>
  <c r="AC1574" i="13"/>
  <c r="AC2333" i="13"/>
  <c r="AC1253" i="13"/>
  <c r="AC1277" i="13"/>
  <c r="AC2426" i="13"/>
  <c r="AC1330" i="13"/>
  <c r="AC1352" i="13"/>
  <c r="AC2529" i="13"/>
  <c r="AC2224" i="13"/>
  <c r="AC1886" i="13"/>
  <c r="AC1332" i="13"/>
  <c r="AC1958" i="13"/>
  <c r="AC1647" i="13"/>
  <c r="AC2572" i="13"/>
  <c r="AC2410" i="13"/>
  <c r="AC1874" i="13"/>
  <c r="AC1347" i="13"/>
  <c r="AC2376" i="13"/>
  <c r="AC1200" i="13"/>
  <c r="AC1377" i="13"/>
  <c r="AC1714" i="13"/>
  <c r="AC1516" i="13"/>
  <c r="AC2543" i="13"/>
  <c r="AC649" i="13"/>
  <c r="AC2652" i="13"/>
  <c r="AC1812" i="13"/>
  <c r="AC2349" i="13"/>
  <c r="AC2418" i="13"/>
  <c r="AC1813" i="13"/>
  <c r="AC2144" i="13"/>
  <c r="AC1761" i="13"/>
  <c r="AC1204" i="13"/>
  <c r="AC1704" i="13"/>
  <c r="AC1564" i="13"/>
  <c r="AC1981" i="13"/>
  <c r="AC2437" i="13"/>
  <c r="AC567" i="13"/>
  <c r="AC1485" i="13"/>
  <c r="AC2453" i="13"/>
  <c r="AC1506" i="13"/>
  <c r="AC1815" i="13"/>
  <c r="AC2172" i="13"/>
  <c r="AC925" i="13"/>
  <c r="AC2366" i="13"/>
  <c r="AC554" i="13"/>
  <c r="AC2459" i="13"/>
  <c r="AC2118" i="13"/>
  <c r="AC2659" i="13"/>
  <c r="AC2192" i="13"/>
  <c r="AC2134" i="13"/>
  <c r="AC1408" i="13"/>
  <c r="AC1221" i="13"/>
  <c r="AC1388" i="13"/>
  <c r="AC2642" i="13"/>
  <c r="AC2433" i="13"/>
  <c r="AC1000" i="13"/>
  <c r="AC1657" i="13"/>
  <c r="AC2579" i="13"/>
  <c r="AC1691" i="13"/>
  <c r="AC2501" i="13"/>
  <c r="AC2157" i="13"/>
  <c r="AC2084" i="13"/>
  <c r="AC1333" i="13"/>
  <c r="AC1539" i="13"/>
  <c r="AC2228" i="13"/>
  <c r="AC2708" i="13"/>
  <c r="AC1548" i="13"/>
  <c r="AC981" i="13"/>
  <c r="AC1992" i="13"/>
  <c r="AC1792" i="13"/>
  <c r="AC2662" i="13"/>
  <c r="AC1476" i="13"/>
  <c r="AC2012" i="13"/>
  <c r="AC2196" i="13"/>
  <c r="AC1993" i="13"/>
  <c r="AC2343" i="13"/>
  <c r="AC1170" i="13"/>
  <c r="AC1877" i="13"/>
  <c r="AC2102" i="13"/>
  <c r="AC2047" i="13"/>
  <c r="AC1837" i="13"/>
  <c r="AC1659" i="13"/>
  <c r="AC1660" i="13"/>
  <c r="AC2618" i="13"/>
  <c r="AC2318" i="13"/>
  <c r="AC1411" i="13"/>
  <c r="AC2230" i="13"/>
  <c r="AC1591" i="13"/>
  <c r="AC1515" i="13"/>
  <c r="AC1077" i="13"/>
  <c r="AC2199" i="13"/>
  <c r="AC2710" i="13"/>
  <c r="AC753" i="13"/>
  <c r="AC2449" i="13"/>
  <c r="AC2374" i="13"/>
  <c r="AC1978" i="13"/>
  <c r="AC2322" i="13"/>
  <c r="AC1755" i="13"/>
  <c r="AC2506" i="13"/>
  <c r="AC2648" i="13"/>
  <c r="AC2216" i="13"/>
  <c r="AC1662" i="13"/>
  <c r="AC1828" i="13"/>
  <c r="AC1264" i="13"/>
  <c r="AC2380" i="13"/>
  <c r="AC1860" i="13"/>
  <c r="AC2142" i="13"/>
  <c r="AC2143" i="13"/>
  <c r="AC1481" i="13"/>
  <c r="AC1680" i="13"/>
  <c r="AC1438" i="13"/>
  <c r="AC2200" i="13"/>
  <c r="AC1663" i="13"/>
  <c r="AC2690" i="13"/>
  <c r="AC1173" i="13"/>
  <c r="AC2071" i="13"/>
  <c r="AC2569" i="13"/>
  <c r="AC2166" i="13"/>
  <c r="AC1583" i="13"/>
  <c r="AC2424" i="13"/>
  <c r="AC2431" i="13"/>
  <c r="AC2578" i="13"/>
  <c r="AC1448" i="13"/>
  <c r="AC2152" i="13"/>
  <c r="AC1883" i="13"/>
  <c r="AC1473" i="13"/>
  <c r="AC1736" i="13"/>
  <c r="AC203" i="13"/>
  <c r="AC1711" i="13"/>
  <c r="AC2254" i="13"/>
  <c r="AC1450" i="13"/>
  <c r="AC1185" i="13"/>
  <c r="AC2439" i="13"/>
  <c r="AC1712" i="13"/>
  <c r="AC1326" i="13"/>
  <c r="AC1770" i="13"/>
  <c r="AC1786" i="13"/>
  <c r="AC2532" i="13"/>
  <c r="AC2582" i="13"/>
  <c r="AC1302" i="13"/>
  <c r="AC1772" i="13"/>
  <c r="AC2250" i="13"/>
  <c r="AC1646" i="13"/>
  <c r="AC1789" i="13"/>
  <c r="AC2499" i="13"/>
  <c r="AC2535" i="13"/>
  <c r="AC2050" i="13"/>
  <c r="AC988" i="13"/>
  <c r="AC1346" i="13"/>
  <c r="AC1414" i="13"/>
  <c r="AC1199" i="13"/>
  <c r="AC1180" i="13"/>
  <c r="AC2170" i="13"/>
  <c r="AC1873" i="13"/>
  <c r="AC2487" i="13"/>
  <c r="AC1517" i="13"/>
  <c r="AC1051" i="13"/>
  <c r="AC1729" i="13"/>
  <c r="AC1940" i="13"/>
  <c r="AC1593" i="13"/>
  <c r="AC2654" i="13"/>
  <c r="AC1306" i="13"/>
  <c r="AC2394" i="13"/>
  <c r="AC1775" i="13"/>
  <c r="AC923" i="13"/>
  <c r="AC2043" i="13"/>
  <c r="AC2265" i="13"/>
  <c r="AC1336" i="13"/>
  <c r="AC1665" i="13"/>
  <c r="AC2266" i="13"/>
  <c r="AC1814" i="13"/>
  <c r="AC2463" i="13"/>
  <c r="AC2247" i="13"/>
  <c r="AC1597" i="13"/>
  <c r="AC2464" i="13"/>
  <c r="AC786" i="13"/>
  <c r="AC1235" i="13"/>
  <c r="AC2465" i="13"/>
  <c r="AC2202" i="13"/>
  <c r="AC1666" i="13"/>
  <c r="AC2038" i="13"/>
  <c r="AC2235" i="13"/>
  <c r="AC1600" i="13"/>
  <c r="AC2420" i="13"/>
  <c r="AC1730" i="13"/>
  <c r="AC2123" i="13"/>
  <c r="AC926" i="13"/>
  <c r="AC2039" i="13"/>
  <c r="AC1507" i="13"/>
  <c r="AC913" i="13"/>
  <c r="AC2008" i="13"/>
  <c r="AC1207" i="13"/>
  <c r="AC2052" i="13"/>
  <c r="AC2367" i="13"/>
  <c r="AC1267" i="13"/>
  <c r="AC2658" i="13"/>
  <c r="AC2613" i="13"/>
  <c r="AC2358" i="13"/>
  <c r="AC569" i="13"/>
  <c r="AC1362" i="13"/>
  <c r="AC2022" i="13"/>
  <c r="AC2282" i="13"/>
  <c r="AC1426" i="13"/>
  <c r="AC2577" i="13"/>
  <c r="AC2514" i="13"/>
  <c r="AC1709" i="13"/>
  <c r="AC1710" i="13"/>
  <c r="AC1602" i="13"/>
  <c r="AC2357" i="13"/>
  <c r="AC1237" i="13"/>
  <c r="AC2273" i="13"/>
  <c r="AC1569" i="13"/>
  <c r="AC2612" i="13"/>
  <c r="AC2175" i="13"/>
  <c r="AC1800" i="13"/>
  <c r="AC2520" i="13"/>
  <c r="AC1735" i="13"/>
  <c r="AC1212" i="13"/>
  <c r="AC272" i="13"/>
  <c r="AC1603" i="13"/>
  <c r="AC2148" i="13"/>
  <c r="AC1762" i="13"/>
  <c r="AC1917" i="13"/>
  <c r="AC1022" i="13"/>
  <c r="AC1818" i="13"/>
  <c r="AC1311" i="13"/>
  <c r="AC1829" i="13"/>
  <c r="AC2000" i="13"/>
  <c r="AC2730" i="13"/>
  <c r="AC1467" i="13"/>
  <c r="AC2736" i="13"/>
  <c r="AC2625" i="13"/>
  <c r="AC2075" i="13"/>
  <c r="AC195" i="13"/>
  <c r="AC235" i="13"/>
  <c r="AC247" i="13"/>
  <c r="AC266" i="13"/>
  <c r="AC271" i="13"/>
  <c r="AC294" i="13"/>
  <c r="AC347" i="13"/>
  <c r="AC627" i="13"/>
  <c r="AC712" i="13"/>
  <c r="AC764" i="13"/>
  <c r="AC944" i="13"/>
  <c r="AC2750" i="13"/>
  <c r="AC5" i="13"/>
  <c r="AC20" i="13"/>
  <c r="AC54" i="13"/>
  <c r="AC128" i="13"/>
  <c r="AC96" i="13"/>
  <c r="AC252" i="13"/>
  <c r="AC264" i="13"/>
  <c r="AC27" i="13"/>
  <c r="AC32" i="13"/>
  <c r="AC519" i="13"/>
  <c r="AC532" i="13"/>
  <c r="AC592" i="13"/>
  <c r="AC1112" i="13"/>
  <c r="AC2104" i="13"/>
  <c r="AC1308" i="13"/>
  <c r="AC1524" i="13"/>
  <c r="AC2421" i="13"/>
  <c r="AC2088" i="13"/>
  <c r="AC1487" i="13"/>
  <c r="AC1565" i="13"/>
  <c r="AC2089" i="13"/>
  <c r="AC1550" i="13"/>
  <c r="AC2027" i="13"/>
  <c r="AC204" i="13"/>
  <c r="AC491" i="13"/>
  <c r="AC2518" i="13"/>
  <c r="AC1460" i="13"/>
  <c r="AC2041" i="13"/>
  <c r="AC1745" i="13"/>
  <c r="AC2028" i="13"/>
  <c r="AC691" i="13"/>
  <c r="AC1618" i="13"/>
  <c r="AC205" i="13"/>
  <c r="AC1968" i="13"/>
  <c r="AC1395" i="13"/>
  <c r="AC1619" i="13"/>
  <c r="AC1719" i="13"/>
  <c r="AC2354" i="13"/>
  <c r="AC2711" i="13"/>
  <c r="AC1734" i="13"/>
  <c r="AC2387" i="13"/>
  <c r="AC2276" i="13"/>
  <c r="AC697" i="13"/>
  <c r="AC1862" i="13"/>
  <c r="AC2137" i="13"/>
  <c r="AC1945" i="13"/>
  <c r="AC2568" i="13"/>
  <c r="AC2094" i="13"/>
  <c r="AC2219" i="13"/>
  <c r="AC2149" i="13"/>
  <c r="AC2492" i="13"/>
  <c r="AC1848" i="13"/>
  <c r="AC1949" i="13"/>
  <c r="AC2474" i="13"/>
  <c r="AC2731" i="13"/>
  <c r="AC2733" i="13"/>
  <c r="AC2772" i="13"/>
  <c r="AC1608" i="13"/>
  <c r="AC1851" i="13"/>
  <c r="AC2430" i="13"/>
  <c r="AC11" i="13"/>
  <c r="AC38" i="13"/>
  <c r="AC52" i="13"/>
  <c r="AC1094" i="13"/>
  <c r="AC389" i="13"/>
  <c r="AC428" i="13"/>
  <c r="AC951" i="13"/>
  <c r="AC611" i="13"/>
  <c r="AC616" i="13"/>
  <c r="AC663" i="13"/>
  <c r="AC778" i="13"/>
  <c r="AC1145" i="13"/>
  <c r="AC1149" i="13"/>
  <c r="AC78" i="13"/>
  <c r="AC637" i="13"/>
  <c r="AC660" i="13"/>
  <c r="AC693" i="13"/>
  <c r="AC699" i="13"/>
  <c r="AC757" i="13"/>
  <c r="AC793" i="13"/>
  <c r="AC804" i="13"/>
  <c r="AC1188" i="13"/>
  <c r="AC1203" i="13"/>
  <c r="AC1242" i="13"/>
  <c r="AC1270" i="13"/>
  <c r="AC1143" i="13"/>
  <c r="AC560" i="13"/>
  <c r="AC1349" i="13"/>
  <c r="AC1378" i="13"/>
  <c r="AC1427" i="13"/>
  <c r="AC1439" i="13"/>
  <c r="AC1103" i="13"/>
  <c r="AC1475" i="13"/>
  <c r="AC1160" i="13"/>
  <c r="AC1520" i="13"/>
  <c r="AC1533" i="13"/>
  <c r="AC1095" i="13"/>
  <c r="AC1590" i="13"/>
  <c r="AC1605" i="13"/>
  <c r="AC1626" i="13"/>
  <c r="AC1650" i="13"/>
  <c r="AC1678" i="13"/>
  <c r="AC1700" i="13"/>
  <c r="AC1724" i="13"/>
  <c r="AC1742" i="13"/>
  <c r="AC86" i="13"/>
  <c r="AC1788" i="13"/>
  <c r="AC1794" i="13"/>
  <c r="AC43" i="13"/>
  <c r="AC1849" i="13"/>
  <c r="AC1864" i="13"/>
  <c r="AC1868" i="13"/>
  <c r="AC1884" i="13"/>
  <c r="AC1912" i="13"/>
  <c r="AC1920" i="13"/>
  <c r="AC1928" i="13"/>
  <c r="AC1955" i="13"/>
  <c r="AC1983" i="13"/>
  <c r="AC1988" i="13"/>
  <c r="AC2018" i="13"/>
  <c r="AC23" i="13"/>
  <c r="AC81" i="13"/>
  <c r="AC159" i="13"/>
  <c r="AC174" i="13"/>
  <c r="AC449" i="13"/>
  <c r="AC471" i="13"/>
  <c r="AC497" i="13"/>
  <c r="AC591" i="13"/>
  <c r="AC2805" i="13"/>
  <c r="AC98" i="13"/>
  <c r="AC99" i="13"/>
  <c r="AC713" i="13"/>
  <c r="AC100" i="13"/>
  <c r="AC982" i="13"/>
  <c r="AC991" i="13"/>
  <c r="AC1192" i="13"/>
  <c r="AC1230" i="13"/>
  <c r="AC1275" i="13"/>
  <c r="AC1290" i="13"/>
  <c r="AC1309" i="13"/>
  <c r="AC48" i="13"/>
  <c r="AC1392" i="13"/>
  <c r="AC1436" i="13"/>
  <c r="AC1489" i="13"/>
  <c r="AC1518" i="13"/>
  <c r="AC2723" i="13"/>
  <c r="AC102" i="13"/>
  <c r="AC1656" i="13"/>
  <c r="AC1695" i="13"/>
  <c r="AC1756" i="13"/>
  <c r="AC103" i="13"/>
  <c r="AC1824" i="13"/>
  <c r="AC1859" i="13"/>
  <c r="AC1891" i="13"/>
  <c r="AC1922" i="13"/>
  <c r="AC1964" i="13"/>
  <c r="AC630" i="13"/>
  <c r="AC738" i="13"/>
  <c r="AC472" i="13"/>
  <c r="AC234" i="13"/>
  <c r="AC783" i="13"/>
  <c r="AC160" i="13"/>
  <c r="AC211" i="13"/>
  <c r="AC283" i="13"/>
  <c r="AC114" i="13"/>
  <c r="AC165" i="13"/>
  <c r="AC317" i="13"/>
  <c r="AC94" i="13"/>
  <c r="AC458" i="13"/>
  <c r="AC318" i="13"/>
  <c r="AC181" i="13"/>
  <c r="AC260" i="13"/>
  <c r="AC262" i="13"/>
  <c r="AC150" i="13"/>
  <c r="AC418" i="13"/>
  <c r="AC331" i="13"/>
  <c r="AC222" i="13"/>
  <c r="AC319" i="13"/>
  <c r="AC223" i="13"/>
  <c r="AC332" i="13"/>
  <c r="AC460" i="13"/>
  <c r="AC633" i="13"/>
  <c r="AC1805" i="13"/>
  <c r="AC138" i="13"/>
  <c r="AC1927" i="13"/>
  <c r="AC117" i="13"/>
  <c r="AC170" i="13"/>
  <c r="AC171" i="13"/>
  <c r="AC2194" i="13"/>
  <c r="AC639" i="13"/>
  <c r="AC152" i="13"/>
  <c r="AC178" i="13"/>
  <c r="AC118" i="13"/>
  <c r="AC2718" i="13"/>
  <c r="AC133" i="13"/>
  <c r="AC479" i="13"/>
  <c r="AC278" i="13"/>
  <c r="AC274" i="13"/>
  <c r="AC279" i="13"/>
  <c r="AC894" i="13"/>
  <c r="AC438" i="13"/>
  <c r="AC214" i="13"/>
  <c r="AC586" i="13"/>
  <c r="AC502" i="13"/>
  <c r="AC790" i="13"/>
  <c r="AC922" i="13"/>
  <c r="AC889" i="13"/>
  <c r="AC1026" i="13"/>
  <c r="AC258" i="13"/>
  <c r="AC217" i="13"/>
  <c r="AC509" i="13"/>
  <c r="AC773" i="13"/>
  <c r="AC49" i="13"/>
  <c r="AC876" i="13"/>
  <c r="AC504" i="13"/>
  <c r="AC529" i="13"/>
  <c r="AC890" i="13"/>
  <c r="AC218" i="13"/>
  <c r="AC551" i="13"/>
  <c r="AC366" i="13"/>
  <c r="AC655" i="13"/>
  <c r="AC505" i="13"/>
  <c r="AC763" i="13"/>
  <c r="AC758" i="13"/>
  <c r="AC759" i="13"/>
  <c r="AC240" i="13"/>
  <c r="AC2023" i="13"/>
  <c r="AC1338" i="13"/>
  <c r="AC1948" i="13"/>
  <c r="AC1363" i="13"/>
  <c r="AC1468" i="13"/>
  <c r="AC714" i="13"/>
  <c r="AC1069" i="13"/>
  <c r="AC1071" i="13"/>
  <c r="AC1291" i="13"/>
  <c r="AC957" i="13"/>
  <c r="AC958" i="13"/>
  <c r="AC163" i="13"/>
  <c r="AC1248" i="13"/>
  <c r="AC188" i="13"/>
  <c r="AC956" i="13"/>
  <c r="AC2323" i="13"/>
  <c r="AC1381" i="13"/>
  <c r="AC1047" i="13"/>
  <c r="AC1084" i="13"/>
  <c r="AC911" i="13"/>
  <c r="AC2072" i="13"/>
  <c r="AC892" i="13"/>
  <c r="AC935" i="13"/>
  <c r="AC640" i="13"/>
  <c r="AC887" i="13"/>
  <c r="AC728" i="13"/>
  <c r="AC1038" i="13"/>
  <c r="AC1321" i="13"/>
  <c r="AC1045" i="13"/>
  <c r="AC970" i="13"/>
  <c r="AC1118" i="13"/>
  <c r="AC1987" i="13"/>
  <c r="AC1009" i="13"/>
  <c r="AC945" i="13"/>
  <c r="AC1544" i="13"/>
  <c r="AC1111" i="13"/>
  <c r="AC1012" i="13"/>
  <c r="AC1630" i="13"/>
  <c r="AC963" i="13"/>
  <c r="AC1491" i="13"/>
  <c r="AC1128" i="13"/>
  <c r="AC1147" i="13"/>
  <c r="AC1947" i="13"/>
  <c r="AC9" i="13"/>
  <c r="AC716" i="13"/>
  <c r="AC1064" i="13"/>
  <c r="AC947" i="13"/>
  <c r="AC1249" i="13"/>
  <c r="AC936" i="13"/>
  <c r="AC1031" i="13"/>
  <c r="AC916" i="13"/>
  <c r="AC1132" i="13"/>
  <c r="AC1573" i="13"/>
  <c r="AC1142" i="13"/>
  <c r="AC654" i="13"/>
  <c r="AC1042" i="13"/>
  <c r="AC1246" i="13"/>
  <c r="AC684" i="13"/>
  <c r="AC249" i="13"/>
  <c r="AC68" i="13"/>
  <c r="AC538" i="13"/>
  <c r="AC744" i="13"/>
  <c r="AC857" i="13"/>
  <c r="AC374" i="13"/>
  <c r="AC736" i="13"/>
  <c r="AC578" i="13"/>
  <c r="AC523" i="13"/>
  <c r="AC525" i="13"/>
  <c r="AC287" i="13"/>
  <c r="AC740" i="13"/>
  <c r="AC677" i="13"/>
  <c r="AC756" i="13"/>
  <c r="AC750" i="13"/>
  <c r="AC35" i="13"/>
  <c r="AC124" i="13"/>
  <c r="AC113" i="13"/>
  <c r="AC146" i="13"/>
  <c r="AC155" i="13"/>
  <c r="AC126" i="13"/>
  <c r="AC88" i="13"/>
  <c r="AC220" i="13"/>
  <c r="AC116" i="13"/>
  <c r="AC801" i="13"/>
  <c r="AC805" i="13"/>
  <c r="AC149" i="13"/>
  <c r="AC984" i="13"/>
  <c r="AC1109" i="13"/>
  <c r="AC142" i="13"/>
  <c r="AC173" i="13"/>
  <c r="AC193" i="13"/>
  <c r="AC1445" i="13"/>
  <c r="AC1483" i="13"/>
  <c r="AC144" i="13"/>
  <c r="AC166" i="13"/>
  <c r="AC441" i="13"/>
  <c r="AC1845" i="13"/>
  <c r="AC1929" i="13"/>
  <c r="AC82" i="13"/>
  <c r="AC207" i="13"/>
  <c r="AC184" i="13"/>
  <c r="AC333" i="13"/>
  <c r="AC185" i="13"/>
  <c r="AC130" i="13"/>
  <c r="AC140" i="13"/>
  <c r="AC335" i="13"/>
  <c r="AC265" i="13"/>
  <c r="AC208" i="13"/>
  <c r="AC954" i="13"/>
  <c r="AC327" i="13"/>
  <c r="AC872" i="13"/>
  <c r="AC476" i="13"/>
  <c r="AC1032" i="13"/>
  <c r="AC443" i="13"/>
  <c r="AC209" i="13"/>
  <c r="AC409" i="13"/>
  <c r="AC937" i="13"/>
  <c r="AC772" i="13"/>
  <c r="AC548" i="13"/>
  <c r="AC120" i="13"/>
  <c r="AC490" i="13"/>
  <c r="AC884" i="13"/>
  <c r="AC411" i="13"/>
  <c r="AC869" i="13"/>
  <c r="AC770" i="13"/>
  <c r="AC480" i="13"/>
  <c r="AC328" i="13"/>
  <c r="AC600" i="13"/>
  <c r="AC55" i="13"/>
  <c r="AC503" i="13"/>
  <c r="AC626" i="13"/>
  <c r="AC965" i="13"/>
  <c r="AC362" i="13"/>
  <c r="AC552" i="13"/>
  <c r="AC530" i="13"/>
  <c r="AC153" i="13"/>
  <c r="AC762" i="13"/>
  <c r="AC618" i="13"/>
  <c r="AC486" i="13"/>
  <c r="AC248" i="13"/>
  <c r="AC106" i="13"/>
  <c r="AC1037" i="13"/>
  <c r="AC2029" i="13"/>
  <c r="AC158" i="13"/>
  <c r="AC1901" i="13"/>
  <c r="AC886" i="13"/>
  <c r="AC895" i="13"/>
  <c r="AC1820" i="13"/>
  <c r="AC1902" i="13"/>
  <c r="AC187" i="13"/>
  <c r="AC975" i="13"/>
  <c r="AC1065" i="13"/>
  <c r="AC978" i="13"/>
  <c r="AC721" i="13"/>
  <c r="AC1673" i="13"/>
  <c r="AC799" i="13"/>
  <c r="AC904" i="13"/>
  <c r="AC1764" i="13"/>
  <c r="AC1863" i="13"/>
  <c r="AC1067" i="13"/>
  <c r="AC1125" i="13"/>
  <c r="AC943" i="13"/>
  <c r="AC959" i="13"/>
  <c r="AC110" i="13"/>
  <c r="AC896" i="13"/>
  <c r="AC2252" i="13"/>
  <c r="AC2580" i="13"/>
  <c r="AC1070" i="13"/>
  <c r="AC1035" i="13"/>
  <c r="AC1293" i="13"/>
  <c r="AC752" i="13"/>
  <c r="AC2207" i="13"/>
  <c r="AC919" i="13"/>
  <c r="AC1850" i="13"/>
  <c r="AC1743" i="13"/>
  <c r="AC1106" i="13"/>
  <c r="AC1313" i="13"/>
  <c r="AC1323" i="13"/>
  <c r="AC2444" i="13"/>
  <c r="AC942" i="13"/>
  <c r="AC621" i="13"/>
  <c r="AC802" i="13"/>
  <c r="AC1351" i="13"/>
  <c r="AC1545" i="13"/>
  <c r="AC1068" i="13"/>
  <c r="AC1074" i="13"/>
  <c r="AC2209" i="13"/>
  <c r="AC920" i="13"/>
  <c r="AC1119" i="13"/>
  <c r="AC2446" i="13"/>
  <c r="AC885" i="13"/>
  <c r="AC948" i="13"/>
  <c r="AC1053" i="13"/>
  <c r="AC1620" i="13"/>
  <c r="AC1086" i="13"/>
  <c r="AC730" i="13"/>
  <c r="AC722" i="13"/>
  <c r="AC1314" i="13"/>
  <c r="AC84" i="13"/>
  <c r="AC494" i="13"/>
  <c r="AC812" i="13"/>
  <c r="AC866" i="13"/>
  <c r="AC563" i="13"/>
  <c r="AC395" i="13"/>
  <c r="AC415" i="13"/>
  <c r="AC747" i="13"/>
  <c r="AC572" i="13"/>
  <c r="AC401" i="13"/>
  <c r="AC798" i="13"/>
  <c r="AC297" i="13"/>
  <c r="AC379" i="13"/>
  <c r="AC685" i="13"/>
  <c r="AC422" i="13"/>
  <c r="AC777" i="13"/>
  <c r="AC75" i="13"/>
  <c r="AC745" i="13"/>
  <c r="AC286" i="13"/>
  <c r="AC372" i="13"/>
  <c r="AC688" i="13"/>
  <c r="AC230" i="13"/>
  <c r="AC378" i="13"/>
  <c r="AC706" i="13"/>
  <c r="AC774" i="13"/>
  <c r="AC425" i="13"/>
  <c r="AC254" i="13"/>
  <c r="AC403" i="13"/>
  <c r="AC610" i="13"/>
  <c r="AC474" i="13"/>
  <c r="AC543" i="13"/>
  <c r="AC314" i="13"/>
  <c r="AC291" i="13"/>
  <c r="AC536" i="13"/>
  <c r="AC794" i="13"/>
  <c r="AC565" i="13"/>
  <c r="AC521" i="13"/>
  <c r="AC690" i="13"/>
  <c r="AC433" i="13"/>
  <c r="AC522" i="13"/>
  <c r="AC316" i="13"/>
  <c r="AC795" i="13"/>
  <c r="AC2791" i="13"/>
  <c r="AC2774" i="13"/>
  <c r="AC2800" i="13"/>
  <c r="AC2752" i="13"/>
  <c r="AC808" i="13"/>
  <c r="AC1134" i="13"/>
  <c r="AC1005" i="13"/>
  <c r="AC1138" i="13"/>
  <c r="AC1013" i="13"/>
  <c r="AC846" i="13"/>
  <c r="AC851" i="13"/>
  <c r="AC2479" i="13"/>
  <c r="AC1674" i="13"/>
  <c r="AC2758" i="13"/>
  <c r="AC2284" i="13"/>
  <c r="AC2480" i="13"/>
  <c r="AC2517" i="13"/>
  <c r="AC1049" i="13"/>
  <c r="AC2210" i="13"/>
  <c r="AC1765" i="13"/>
  <c r="AC2683" i="13"/>
  <c r="AC2494" i="13"/>
  <c r="AC1339" i="13"/>
  <c r="AC1642" i="13"/>
  <c r="AC1447" i="13"/>
  <c r="AC2082" i="13"/>
  <c r="AC1300" i="13"/>
  <c r="AC2025" i="13"/>
  <c r="AC2558" i="13"/>
  <c r="AC2212" i="13"/>
  <c r="AC1908" i="13"/>
  <c r="AC2616" i="13"/>
  <c r="AC2673" i="13"/>
  <c r="AC1498" i="13"/>
  <c r="AC2560" i="13"/>
  <c r="AC2298" i="13"/>
  <c r="AC2213" i="13"/>
  <c r="AC2561" i="13"/>
  <c r="AC2001" i="13"/>
  <c r="AC2497" i="13"/>
  <c r="AC1611" i="13"/>
  <c r="AC453" i="13"/>
  <c r="AC1645" i="13"/>
  <c r="AC2214" i="13"/>
  <c r="AC1833" i="13"/>
  <c r="AC1930" i="13"/>
  <c r="AC352" i="13"/>
  <c r="AC672" i="13"/>
  <c r="AC298" i="13"/>
  <c r="AC108" i="13"/>
  <c r="AC250" i="13"/>
  <c r="AC302" i="13"/>
  <c r="AC253" i="13"/>
  <c r="AC197" i="13"/>
  <c r="AC377" i="13"/>
  <c r="AC705" i="13"/>
  <c r="AC225" i="13"/>
  <c r="AC111" i="13"/>
  <c r="AC309" i="13"/>
  <c r="AC358" i="13"/>
  <c r="AC416" i="13"/>
  <c r="AC711" i="13"/>
  <c r="AC719" i="13"/>
  <c r="AC781" i="13"/>
  <c r="AC868" i="13"/>
  <c r="AC612" i="13"/>
  <c r="AC404" i="13"/>
  <c r="AC324" i="13"/>
  <c r="AC77" i="13"/>
  <c r="AC594" i="13"/>
  <c r="AC615" i="13"/>
  <c r="AC632" i="13"/>
  <c r="AC387" i="13"/>
  <c r="AC407" i="13"/>
  <c r="AC368" i="13"/>
  <c r="AC901" i="13"/>
  <c r="AC408" i="13"/>
  <c r="AC2743" i="13"/>
  <c r="AC2798" i="13"/>
  <c r="AC2780" i="13"/>
  <c r="AC2762" i="13"/>
  <c r="AC807" i="13"/>
  <c r="AC1133" i="13"/>
  <c r="AC831" i="13"/>
  <c r="AC834" i="13"/>
  <c r="AC840" i="13"/>
  <c r="AC845" i="13"/>
  <c r="AC1007" i="13"/>
  <c r="AC2576" i="13"/>
  <c r="AC2726" i="13"/>
  <c r="AC2742" i="13"/>
  <c r="AC2552" i="13"/>
  <c r="AC1956" i="13"/>
  <c r="AC2716" i="13"/>
  <c r="AC2132" i="13"/>
  <c r="AC201" i="13"/>
  <c r="AC2553" i="13"/>
  <c r="AC1923" i="13"/>
  <c r="AC2550" i="13"/>
  <c r="AC2495" i="13"/>
  <c r="AC1172" i="13"/>
  <c r="AC1685" i="13"/>
  <c r="AC1433" i="13"/>
  <c r="AC1675" i="13"/>
  <c r="AC1547" i="13"/>
  <c r="AC2706" i="13"/>
  <c r="AC1957" i="13"/>
  <c r="AC1551" i="13"/>
  <c r="AC2597" i="13"/>
  <c r="AC585" i="13"/>
  <c r="AC1386" i="13"/>
  <c r="AC1404" i="13"/>
  <c r="AC2045" i="13"/>
  <c r="AC1925" i="13"/>
  <c r="AC2639" i="13"/>
  <c r="AC2475" i="13"/>
  <c r="AC2109" i="13"/>
  <c r="AC1951" i="13"/>
  <c r="AC2115" i="13"/>
  <c r="AC1634" i="13"/>
  <c r="AC787" i="13"/>
  <c r="AC1832" i="13"/>
  <c r="AC2225" i="13"/>
  <c r="AC2032" i="13"/>
  <c r="AC1722" i="13"/>
  <c r="AC1553" i="13"/>
  <c r="AC1329" i="13"/>
  <c r="AC859" i="13"/>
  <c r="AC2288" i="13"/>
  <c r="AC2289" i="13"/>
  <c r="AC646" i="13"/>
  <c r="AC2241" i="13"/>
  <c r="AC562" i="13"/>
  <c r="AC1825" i="13"/>
  <c r="AC2457" i="13"/>
  <c r="AC2404" i="13"/>
  <c r="AC1371" i="13"/>
  <c r="AC1355" i="13"/>
  <c r="AC2528" i="13"/>
  <c r="AC584" i="13"/>
  <c r="AC1973" i="13"/>
  <c r="AC1721" i="13"/>
  <c r="AC2153" i="13"/>
  <c r="AC1254" i="13"/>
  <c r="AC1767" i="13"/>
  <c r="AC1768" i="13"/>
  <c r="AC1744" i="13"/>
  <c r="AC2073" i="13"/>
  <c r="AC2296" i="13"/>
  <c r="AC1831" i="13"/>
  <c r="AC1552" i="13"/>
  <c r="AC929" i="13"/>
  <c r="AC1255" i="13"/>
  <c r="AC1387" i="13"/>
  <c r="AC2707" i="13"/>
  <c r="AC1499" i="13"/>
  <c r="AC2116" i="13"/>
  <c r="AC1186" i="13"/>
  <c r="AC2002" i="13"/>
  <c r="AC2180" i="13"/>
  <c r="AC2562" i="13"/>
  <c r="AC1177" i="13"/>
  <c r="AC1279" i="13"/>
  <c r="AC2340" i="13"/>
  <c r="AC1190" i="13"/>
  <c r="AC1649" i="13"/>
  <c r="AC1453" i="13"/>
  <c r="AC2190" i="13"/>
  <c r="AC784" i="13"/>
  <c r="AC2601" i="13"/>
  <c r="AC1991" i="13"/>
  <c r="AC157" i="13"/>
  <c r="AC2110" i="13"/>
  <c r="AC2378" i="13"/>
  <c r="AC2626" i="13"/>
  <c r="AC1889" i="13"/>
  <c r="AC1357" i="13"/>
  <c r="AC2461" i="13"/>
  <c r="AC1690" i="13"/>
  <c r="AC2215" i="13"/>
  <c r="AC2342" i="13"/>
  <c r="AC2573" i="13"/>
  <c r="AC1500" i="13"/>
  <c r="AC1195" i="13"/>
  <c r="AC2411" i="13"/>
  <c r="AC1342" i="13"/>
  <c r="AC2500" i="13"/>
  <c r="AC270" i="13"/>
  <c r="AC2606" i="13"/>
  <c r="AC1870" i="13"/>
  <c r="AC2111" i="13"/>
  <c r="AC1909" i="13"/>
  <c r="AC1224" i="13"/>
  <c r="AC1962" i="13"/>
  <c r="AC2607" i="13"/>
  <c r="AC1455" i="13"/>
  <c r="AC980" i="13"/>
  <c r="AC2003" i="13"/>
  <c r="AC1963" i="13"/>
  <c r="AC1894" i="13"/>
  <c r="AC1576" i="13"/>
  <c r="AC761" i="13"/>
  <c r="AC2587" i="13"/>
  <c r="AC2324" i="13"/>
  <c r="AC2503" i="13"/>
  <c r="AC1795" i="13"/>
  <c r="AC2428" i="13"/>
  <c r="AC2229" i="13"/>
  <c r="AC1796" i="13"/>
  <c r="AC1174" i="13"/>
  <c r="AC1693" i="13"/>
  <c r="AC1935" i="13"/>
  <c r="AC1694" i="13"/>
  <c r="AC2178" i="13"/>
  <c r="AC1965" i="13"/>
  <c r="AC1613" i="13"/>
  <c r="AC1754" i="13"/>
  <c r="AC1390" i="13"/>
  <c r="AC1936" i="13"/>
  <c r="AC1994" i="13"/>
  <c r="AC1727" i="13"/>
  <c r="AC1937" i="13"/>
  <c r="AC2302" i="13"/>
  <c r="AC1304" i="13"/>
  <c r="AC1679" i="13"/>
  <c r="AC1989" i="13"/>
  <c r="AC1055" i="13"/>
  <c r="AC964" i="13"/>
  <c r="AC1967" i="13"/>
  <c r="AC1391" i="13"/>
  <c r="AC2034" i="13"/>
  <c r="AC2035" i="13"/>
  <c r="AC1479" i="13"/>
  <c r="AC2362" i="13"/>
  <c r="AC2539" i="13"/>
  <c r="AC2285" i="13"/>
  <c r="AC898" i="13"/>
  <c r="AC2375" i="13"/>
  <c r="AC1227" i="13"/>
  <c r="AC2141" i="13"/>
  <c r="AC856" i="13"/>
  <c r="AC1952" i="13"/>
  <c r="AC1079" i="13"/>
  <c r="AC979" i="13"/>
  <c r="AC535" i="13"/>
  <c r="AC2429" i="13"/>
  <c r="AC2664" i="13"/>
  <c r="AC1456" i="13"/>
  <c r="AC1577" i="13"/>
  <c r="AC1872" i="13"/>
  <c r="AC2583" i="13"/>
  <c r="AC2564" i="13"/>
  <c r="AC1561" i="13"/>
  <c r="AC1980" i="13"/>
  <c r="AC2013" i="13"/>
  <c r="AC2347" i="13"/>
  <c r="AC1563" i="13"/>
  <c r="AC1050" i="13"/>
  <c r="AC1702" i="13"/>
  <c r="AC1519" i="13"/>
  <c r="AC1265" i="13"/>
  <c r="AC1595" i="13"/>
  <c r="AC2005" i="13"/>
  <c r="AC2419" i="13"/>
  <c r="AC1596" i="13"/>
  <c r="AC2383" i="13"/>
  <c r="AC2565" i="13"/>
  <c r="AC987" i="13"/>
  <c r="AC1379" i="13"/>
  <c r="AC2307" i="13"/>
  <c r="AC1631" i="13"/>
  <c r="AC2308" i="13"/>
  <c r="AC707" i="13"/>
  <c r="AC2547" i="13"/>
  <c r="AC1941" i="13"/>
  <c r="AC2622" i="13"/>
  <c r="AC1776" i="13"/>
  <c r="AC2442" i="13"/>
  <c r="AC1420" i="13"/>
  <c r="AC788" i="13"/>
  <c r="AC2509" i="13"/>
  <c r="AC1816" i="13"/>
  <c r="AC1638" i="13"/>
  <c r="AC2311" i="13"/>
  <c r="AC2389" i="13"/>
  <c r="AC1402" i="13"/>
  <c r="AC1687" i="13"/>
  <c r="AC1784" i="13"/>
  <c r="AC1183" i="13"/>
  <c r="AC1827" i="13"/>
  <c r="AC1530" i="13"/>
  <c r="AC1688" i="13"/>
  <c r="AC628" i="13"/>
  <c r="AC2255" i="13"/>
  <c r="AC2335" i="13"/>
  <c r="AC2114" i="13"/>
  <c r="AC1808" i="13"/>
  <c r="AC2586" i="13"/>
  <c r="AC1888" i="13"/>
  <c r="AC2076" i="13"/>
  <c r="AC1301" i="13"/>
  <c r="AC2300" i="13"/>
  <c r="AC2226" i="13"/>
  <c r="AC1641" i="13"/>
  <c r="AC1931" i="13"/>
  <c r="AC2339" i="13"/>
  <c r="AC2083" i="13"/>
  <c r="AC1588" i="13"/>
  <c r="AC1189" i="13"/>
  <c r="AC1648" i="13"/>
  <c r="AC1651" i="13"/>
  <c r="AC1280" i="13"/>
  <c r="AC180" i="13"/>
  <c r="AC2156" i="13"/>
  <c r="AC2712" i="13"/>
  <c r="AC1001" i="13"/>
  <c r="AC1893" i="13"/>
  <c r="AC1725" i="13"/>
  <c r="AC1354" i="13"/>
  <c r="AC1589" i="13"/>
  <c r="AC2258" i="13"/>
  <c r="AC1409" i="13"/>
  <c r="AC2536" i="13"/>
  <c r="AC1625" i="13"/>
  <c r="AC2085" i="13"/>
  <c r="AC1774" i="13"/>
  <c r="AC1835" i="13"/>
  <c r="AC2119" i="13"/>
  <c r="AC2537" i="13"/>
  <c r="AC2684" i="13"/>
  <c r="AC2221" i="13"/>
  <c r="AC2609" i="13"/>
  <c r="AC2617" i="13"/>
  <c r="AC1856" i="13"/>
  <c r="AC2197" i="13"/>
  <c r="AC1225" i="13"/>
  <c r="AC2004" i="13"/>
  <c r="AC2140" i="13"/>
  <c r="AC2646" i="13"/>
  <c r="AC1282" i="13"/>
  <c r="AC1976" i="13"/>
  <c r="AC2074" i="13"/>
  <c r="AC2244" i="13"/>
  <c r="AC1478" i="13"/>
  <c r="AC2391" i="13"/>
  <c r="AC2361" i="13"/>
  <c r="AC2198" i="13"/>
  <c r="AC785" i="13"/>
  <c r="AC1953" i="13"/>
  <c r="AC2505" i="13"/>
  <c r="AC1076" i="13"/>
  <c r="AC1358" i="13"/>
  <c r="AC1810" i="13"/>
  <c r="AC1344" i="13"/>
  <c r="AC1412" i="13"/>
  <c r="AC1741" i="13"/>
  <c r="AC2160" i="13"/>
  <c r="AC2413" i="13"/>
  <c r="AC1259" i="13"/>
  <c r="AC2619" i="13"/>
  <c r="AC1226" i="13"/>
  <c r="AC1696" i="13"/>
  <c r="AC2647" i="13"/>
  <c r="AC2364" i="13"/>
  <c r="AC897" i="13"/>
  <c r="AC1334" i="13"/>
  <c r="AC1697" i="13"/>
  <c r="AC2344" i="13"/>
  <c r="AC2120" i="13"/>
  <c r="AC1262" i="13"/>
  <c r="AC2620" i="13"/>
  <c r="AC1375" i="13"/>
  <c r="AC1345" i="13"/>
  <c r="AC1558" i="13"/>
  <c r="AC2678" i="13"/>
  <c r="AC2611" i="13"/>
  <c r="AC1698" i="13"/>
  <c r="AC2491" i="13"/>
  <c r="AC1156" i="13"/>
  <c r="AC1857" i="13"/>
  <c r="AC1283" i="13"/>
  <c r="AC1284" i="13"/>
  <c r="AC2417" i="13"/>
  <c r="AC2508" i="13"/>
  <c r="AC2649" i="13"/>
  <c r="AC1699" i="13"/>
  <c r="AC2262" i="13"/>
  <c r="AC648" i="13"/>
  <c r="AC1939" i="13"/>
  <c r="AC1757" i="13"/>
  <c r="AC2348" i="13"/>
  <c r="AC1393" i="13"/>
  <c r="AC1233" i="13"/>
  <c r="AC1202" i="13"/>
  <c r="AC754" i="13"/>
  <c r="AC1637" i="13"/>
  <c r="AC1417" i="13"/>
  <c r="AC983" i="13"/>
  <c r="AC1997" i="13"/>
  <c r="AC2621" i="13"/>
  <c r="AC2163" i="13"/>
  <c r="AC2309" i="13"/>
  <c r="AC1041" i="13"/>
  <c r="AC1288" i="13"/>
  <c r="AC1705" i="13"/>
  <c r="AC1452" i="13"/>
  <c r="AC2227" i="13"/>
  <c r="AC1787" i="13"/>
  <c r="AC2117" i="13"/>
  <c r="AC2481" i="13"/>
  <c r="AC1624" i="13"/>
  <c r="AC2058" i="13"/>
  <c r="AC2476" i="13"/>
  <c r="AC1723" i="13"/>
  <c r="AC907" i="13"/>
  <c r="AC1223" i="13"/>
  <c r="AC1176" i="13"/>
  <c r="AC1960" i="13"/>
  <c r="AC1373" i="13"/>
  <c r="AC860" i="13"/>
  <c r="AC2661" i="13"/>
  <c r="AC1726" i="13"/>
  <c r="AC1677" i="13"/>
  <c r="AC1389" i="13"/>
  <c r="AC1410" i="13"/>
  <c r="AC2502" i="13"/>
  <c r="AC760" i="13"/>
  <c r="AC461" i="13"/>
  <c r="AC2301" i="13"/>
  <c r="AC2158" i="13"/>
  <c r="AC879" i="13"/>
  <c r="AC2243" i="13"/>
  <c r="AC2046" i="13"/>
  <c r="AC1934" i="13"/>
  <c r="AC2538" i="13"/>
  <c r="AC2483" i="13"/>
  <c r="AC2412" i="13"/>
  <c r="AC1477" i="13"/>
  <c r="AC1532" i="13"/>
  <c r="AC1179" i="13"/>
  <c r="AC1878" i="13"/>
  <c r="AC2588" i="13"/>
  <c r="AC2739" i="13"/>
  <c r="AC2049" i="13"/>
  <c r="AC2484" i="13"/>
  <c r="AC1614" i="13"/>
  <c r="AC2441" i="13"/>
  <c r="AC2033" i="13"/>
  <c r="AC1954" i="13"/>
  <c r="AC2159" i="13"/>
  <c r="AC2477" i="13"/>
  <c r="AC1635" i="13"/>
  <c r="AC1556" i="13"/>
  <c r="AC2610" i="13"/>
  <c r="AC1413" i="13"/>
  <c r="AC1374" i="13"/>
  <c r="AC2161" i="13"/>
  <c r="AC2462" i="13"/>
  <c r="AC656" i="13"/>
  <c r="AC1437" i="13"/>
  <c r="AC974" i="13"/>
  <c r="AC2303" i="13"/>
  <c r="AC2677" i="13"/>
  <c r="AC2450" i="13"/>
  <c r="AC1260" i="13"/>
  <c r="AC1228" i="13"/>
  <c r="AC1081" i="13"/>
  <c r="AC1557" i="13"/>
  <c r="AC1231" i="13"/>
  <c r="AC2234" i="13"/>
  <c r="AC1263" i="13"/>
  <c r="AC2086" i="13"/>
  <c r="AC2051" i="13"/>
  <c r="AC2563" i="13"/>
  <c r="AC1503" i="13"/>
  <c r="AC1578" i="13"/>
  <c r="AC1415" i="13"/>
  <c r="AC566" i="13"/>
  <c r="AC570" i="13"/>
  <c r="AC1701" i="13"/>
  <c r="AC1535" i="13"/>
  <c r="AC1841" i="13"/>
  <c r="AC1459" i="13"/>
  <c r="AC2665" i="13"/>
  <c r="AC1636" i="13"/>
  <c r="AC1664" i="13"/>
  <c r="AC871" i="13"/>
  <c r="AC1521" i="13"/>
  <c r="AC2121" i="13"/>
  <c r="AC2592" i="13"/>
  <c r="AC1505" i="13"/>
  <c r="AC1287" i="13"/>
  <c r="AC2365" i="13"/>
  <c r="AC2630" i="13"/>
  <c r="AC1419" i="13"/>
  <c r="AC1040" i="13"/>
  <c r="AC2006" i="13"/>
  <c r="AC2466" i="13"/>
  <c r="AC2488" i="13"/>
  <c r="AC273" i="13"/>
  <c r="AC1982" i="13"/>
  <c r="AC2267" i="13"/>
  <c r="AC2007" i="13"/>
  <c r="AC2714" i="13"/>
  <c r="AC2164" i="13"/>
  <c r="AC2703" i="13"/>
  <c r="AC914" i="13"/>
  <c r="AC1732" i="13"/>
  <c r="AC2217" i="13"/>
  <c r="AC2467" i="13"/>
  <c r="AC2310" i="13"/>
  <c r="AC2087" i="13"/>
  <c r="AC1307" i="13"/>
  <c r="AC2732" i="13"/>
  <c r="AC1508" i="13"/>
  <c r="AC413" i="13"/>
  <c r="AC15" i="13"/>
  <c r="AC2066" i="13"/>
  <c r="AC1566" i="13"/>
  <c r="AC1537" i="13"/>
  <c r="AC1842" i="13"/>
  <c r="AC1289" i="13"/>
  <c r="AC2385" i="13"/>
  <c r="AC2248" i="13"/>
  <c r="AC1627" i="13"/>
  <c r="AC1817" i="13"/>
  <c r="AC2566" i="13"/>
  <c r="AC1567" i="13"/>
  <c r="AC1208" i="13"/>
  <c r="AC692" i="13"/>
  <c r="AC1525" i="13"/>
  <c r="AC1733" i="13"/>
  <c r="AC1268" i="13"/>
  <c r="AC1236" i="13"/>
  <c r="AC2353" i="13"/>
  <c r="AC1628" i="13"/>
  <c r="AC1209" i="13"/>
  <c r="AC1581" i="13"/>
  <c r="AC2079" i="13"/>
  <c r="AC1441" i="13"/>
  <c r="AC2183" i="13"/>
  <c r="AC1210" i="13"/>
  <c r="AC1746" i="13"/>
  <c r="AC37" i="13"/>
  <c r="AC2386" i="13"/>
  <c r="AC2567" i="13"/>
  <c r="AC1238" i="13"/>
  <c r="AC2471" i="13"/>
  <c r="AC1250" i="13"/>
  <c r="AC1582" i="13"/>
  <c r="AC2314" i="13"/>
  <c r="AC1461" i="13"/>
  <c r="AC2472" i="13"/>
  <c r="AC1527" i="13"/>
  <c r="AC1682" i="13"/>
  <c r="AC2633" i="13"/>
  <c r="AC2169" i="13"/>
  <c r="AC341" i="13"/>
  <c r="AC448" i="13"/>
  <c r="AC1114" i="13"/>
  <c r="AC2808" i="13"/>
  <c r="AC1585" i="13"/>
  <c r="AC2694" i="13"/>
  <c r="AC1763" i="13"/>
  <c r="AC558" i="13"/>
  <c r="AC65" i="13"/>
  <c r="AC190" i="13"/>
  <c r="AC251" i="13"/>
  <c r="AC282" i="13"/>
  <c r="AC339" i="13"/>
  <c r="AC1166" i="13"/>
  <c r="AC492" i="13"/>
  <c r="AC537" i="13"/>
  <c r="AC579" i="13"/>
  <c r="AC559" i="13"/>
  <c r="AC708" i="13"/>
  <c r="AC824" i="13"/>
  <c r="AC839" i="13"/>
  <c r="AC877" i="13"/>
  <c r="AC961" i="13"/>
  <c r="AC2807" i="13"/>
  <c r="AC1025" i="13"/>
  <c r="AC1034" i="13"/>
  <c r="AC1044" i="13"/>
  <c r="AC1096" i="13"/>
  <c r="AC1099" i="13"/>
  <c r="AC1107" i="13"/>
  <c r="AC2382" i="13"/>
  <c r="AC2519" i="13"/>
  <c r="AC1266" i="13"/>
  <c r="AC2305" i="13"/>
  <c r="AC1418" i="13"/>
  <c r="AC1398" i="13"/>
  <c r="AC2719" i="13"/>
  <c r="AC1797" i="13"/>
  <c r="AC1896" i="13"/>
  <c r="AC2434" i="13"/>
  <c r="AC1875" i="13"/>
  <c r="AC2103" i="13"/>
  <c r="AC2452" i="13"/>
  <c r="AC2201" i="13"/>
  <c r="AC2436" i="13"/>
  <c r="AC1205" i="13"/>
  <c r="AC1616" i="13"/>
  <c r="AC1206" i="13"/>
  <c r="AC1998" i="13"/>
  <c r="AC882" i="13"/>
  <c r="AC1598" i="13"/>
  <c r="AC1852" i="13"/>
  <c r="AC1777" i="13"/>
  <c r="AC1731" i="13"/>
  <c r="AC2666" i="13"/>
  <c r="AC1706" i="13"/>
  <c r="AC717" i="13"/>
  <c r="AC921" i="13"/>
  <c r="AC2655" i="13"/>
  <c r="AC1861" i="13"/>
  <c r="AC1486" i="13"/>
  <c r="AC2510" i="13"/>
  <c r="AC2173" i="13"/>
  <c r="AC2222" i="13"/>
  <c r="AC2107" i="13"/>
  <c r="AC2268" i="13"/>
  <c r="AC2468" i="13"/>
  <c r="AC2350" i="13"/>
  <c r="AC2704" i="13"/>
  <c r="AC1639" i="13"/>
  <c r="AC2040" i="13"/>
  <c r="AC1394" i="13"/>
  <c r="AC1843" i="13"/>
  <c r="AC1440" i="13"/>
  <c r="AC2512" i="13"/>
  <c r="AC1369" i="13"/>
  <c r="AC2469" i="13"/>
  <c r="AC568" i="13"/>
  <c r="AC1846" i="13"/>
  <c r="AC2435" i="13"/>
  <c r="AC1911" i="13"/>
  <c r="AC2657" i="13"/>
  <c r="AC1799" i="13"/>
  <c r="AC1913" i="13"/>
  <c r="AC2513" i="13"/>
  <c r="AC2145" i="13"/>
  <c r="AC2055" i="13"/>
  <c r="AC2548" i="13"/>
  <c r="AC2470" i="13"/>
  <c r="AC2271" i="13"/>
  <c r="AC1999" i="13"/>
  <c r="AC1897" i="13"/>
  <c r="AC1269" i="13"/>
  <c r="AC2272" i="13"/>
  <c r="AC1380" i="13"/>
  <c r="AC2147" i="13"/>
  <c r="AC2697" i="13"/>
  <c r="AC507" i="13"/>
  <c r="AC2010" i="13"/>
  <c r="AC2515" i="13"/>
  <c r="AC1526" i="13"/>
  <c r="AC1969" i="13"/>
  <c r="AC1241" i="13"/>
  <c r="AC1898" i="13"/>
  <c r="AC1899" i="13"/>
  <c r="AC2280" i="13"/>
  <c r="AC1669" i="13"/>
  <c r="AC2454" i="13"/>
  <c r="AC2634" i="13"/>
  <c r="AC2596" i="13"/>
  <c r="AC2057" i="13"/>
  <c r="AC33" i="13"/>
  <c r="AC131" i="13"/>
  <c r="AC233" i="13"/>
  <c r="AC301" i="13"/>
  <c r="AC336" i="13"/>
  <c r="AC345" i="13"/>
  <c r="AC400" i="13"/>
  <c r="AC457" i="13"/>
  <c r="AC510" i="13"/>
  <c r="AC528" i="13"/>
  <c r="AC659" i="13"/>
  <c r="AC679" i="13"/>
  <c r="AC800" i="13"/>
  <c r="AC815" i="13"/>
  <c r="AC977" i="13"/>
  <c r="AC985" i="13"/>
  <c r="AC1010" i="13"/>
  <c r="AC1151" i="13"/>
  <c r="AC1157" i="13"/>
  <c r="AC1549" i="13"/>
  <c r="AC2384" i="13"/>
  <c r="AC2687" i="13"/>
  <c r="AC2009" i="13"/>
  <c r="AC1942" i="13"/>
  <c r="AC1718" i="13"/>
  <c r="AC2236" i="13"/>
  <c r="AC1707" i="13"/>
  <c r="AC2218" i="13"/>
  <c r="AC2511" i="13"/>
  <c r="AC2656" i="13"/>
  <c r="AC1708" i="13"/>
  <c r="AC1337" i="13"/>
  <c r="AC2369" i="13"/>
  <c r="AC1171" i="13"/>
  <c r="AC883" i="13"/>
  <c r="AC1617" i="13"/>
  <c r="AC1579" i="13"/>
  <c r="AC1623" i="13"/>
  <c r="AC2067" i="13"/>
  <c r="AC1421" i="13"/>
  <c r="AC2671" i="13"/>
  <c r="AC1568" i="13"/>
  <c r="AC2668" i="13"/>
  <c r="AC2091" i="13"/>
  <c r="AC2231" i="13"/>
  <c r="AC2251" i="13"/>
  <c r="AC1121" i="13"/>
  <c r="AC2069" i="13"/>
  <c r="AC1361" i="13"/>
  <c r="AC1915" i="13"/>
  <c r="AC2371" i="13"/>
  <c r="AC1510" i="13"/>
  <c r="AC2056" i="13"/>
  <c r="AC2624" i="13"/>
  <c r="AC2403" i="13"/>
  <c r="AC2274" i="13"/>
  <c r="AC2275" i="13"/>
  <c r="AC694" i="13"/>
  <c r="AC2011" i="13"/>
  <c r="AC2130" i="13"/>
  <c r="AC1425" i="13"/>
  <c r="AC1155" i="13"/>
  <c r="AC1501" i="13"/>
  <c r="AC1523" i="13"/>
  <c r="AC1580" i="13"/>
  <c r="AC463" i="13"/>
  <c r="AC1671" i="13"/>
  <c r="AC1713" i="13"/>
  <c r="AC1780" i="13"/>
  <c r="AC1793" i="13"/>
  <c r="AC1844" i="13"/>
  <c r="AC1869" i="13"/>
  <c r="AC24" i="13"/>
  <c r="AC1926" i="13"/>
  <c r="AC1977" i="13"/>
  <c r="AC2054" i="13"/>
  <c r="AC63" i="13"/>
  <c r="AC2122" i="13"/>
  <c r="AC2138" i="13"/>
  <c r="AC2174" i="13"/>
  <c r="AC2204" i="13"/>
  <c r="AC104" i="13"/>
  <c r="AC2277" i="13"/>
  <c r="AC2297" i="13"/>
  <c r="AC2319" i="13"/>
  <c r="AC2368" i="13"/>
  <c r="AC2390" i="13"/>
  <c r="AC2406" i="13"/>
  <c r="AC2445" i="13"/>
  <c r="AC2482" i="13"/>
  <c r="AC36" i="13"/>
  <c r="AC2533" i="13"/>
  <c r="AC2556" i="13"/>
  <c r="AC2594" i="13"/>
  <c r="AC2604" i="13"/>
  <c r="AC2628" i="13"/>
  <c r="AC2674" i="13"/>
  <c r="AC2699" i="13"/>
  <c r="AC2735" i="13"/>
  <c r="AC2760" i="13"/>
  <c r="AC2770" i="13"/>
  <c r="AC2801" i="13"/>
  <c r="AC930" i="13"/>
  <c r="AC960" i="13"/>
  <c r="AC1083" i="13"/>
  <c r="AC1108" i="13"/>
  <c r="AC2" i="13"/>
  <c r="AC1159" i="13"/>
  <c r="AC1184" i="13"/>
  <c r="AC1194" i="13"/>
  <c r="AC1234" i="13"/>
  <c r="AC1256" i="13"/>
  <c r="AC1316" i="13"/>
  <c r="AC1297" i="13"/>
  <c r="AC1310" i="13"/>
  <c r="AC1366" i="13"/>
  <c r="AC216" i="13"/>
  <c r="AC1422" i="13"/>
  <c r="AC1428" i="13"/>
  <c r="AC1466" i="13"/>
  <c r="AC1484" i="13"/>
  <c r="AC134" i="13"/>
  <c r="AC1511" i="13"/>
  <c r="AC1542" i="13"/>
  <c r="AC42" i="13"/>
  <c r="AC1572" i="13"/>
  <c r="AC1599" i="13"/>
  <c r="AC1644" i="13"/>
  <c r="AC1654" i="13"/>
  <c r="AC1667" i="13"/>
  <c r="AC1692" i="13"/>
  <c r="AC1752" i="13"/>
  <c r="AC1769" i="13"/>
  <c r="AC1785" i="13"/>
  <c r="AC1804" i="13"/>
  <c r="AC1127" i="13"/>
  <c r="AC1836" i="13"/>
  <c r="AC1858" i="13"/>
  <c r="AC1881" i="13"/>
  <c r="AC1890" i="13"/>
  <c r="AC1906" i="13"/>
  <c r="AC1914" i="13"/>
  <c r="AC1950" i="13"/>
  <c r="AC1961" i="13"/>
  <c r="AC1974" i="13"/>
  <c r="AC2021" i="13"/>
  <c r="AC2090" i="13"/>
  <c r="AC2105" i="13"/>
  <c r="AC2125" i="13"/>
  <c r="AC2154" i="13"/>
  <c r="AC2176" i="13"/>
  <c r="AC2208" i="13"/>
  <c r="AC2246" i="13"/>
  <c r="AC2281" i="13"/>
  <c r="AC2306" i="13"/>
  <c r="AC2328" i="13"/>
  <c r="AC2346" i="13"/>
  <c r="AC2370" i="13"/>
  <c r="AC2397" i="13"/>
  <c r="AC2425" i="13"/>
  <c r="AC2447" i="13"/>
  <c r="AC2493" i="13"/>
  <c r="AC2522" i="13"/>
  <c r="AC455" i="13"/>
  <c r="AC2570" i="13"/>
  <c r="AC2608" i="13"/>
  <c r="AC858" i="13"/>
  <c r="AC2660" i="13"/>
  <c r="AC953" i="13"/>
  <c r="AC2709" i="13"/>
  <c r="AC2746" i="13"/>
  <c r="AC2761" i="13"/>
  <c r="AC215" i="13"/>
  <c r="AC2804" i="13"/>
  <c r="AC829" i="13"/>
  <c r="AC910" i="13"/>
  <c r="AC1028" i="13"/>
  <c r="AC1063" i="13"/>
  <c r="AC1078" i="13"/>
  <c r="AC1104" i="13"/>
  <c r="AC1120" i="13"/>
  <c r="AC1198" i="13"/>
  <c r="AC1239" i="13"/>
  <c r="AC1146" i="13"/>
  <c r="AC932" i="13"/>
  <c r="AC1298" i="13"/>
  <c r="AC1317" i="13"/>
  <c r="AC1383" i="13"/>
  <c r="AC1748" i="13"/>
  <c r="AC1444" i="13"/>
  <c r="AC1465" i="13"/>
  <c r="AC1482" i="13"/>
  <c r="AC1497" i="13"/>
  <c r="AC1522" i="13"/>
  <c r="AC1105" i="13"/>
  <c r="AC1559" i="13"/>
  <c r="AC1571" i="13"/>
  <c r="AC1606" i="13"/>
  <c r="AC1633" i="13"/>
  <c r="AC1652" i="13"/>
  <c r="AC1658" i="13"/>
  <c r="AC1703" i="13"/>
  <c r="AC1737" i="13"/>
  <c r="AC1751" i="13"/>
  <c r="AC1759" i="13"/>
  <c r="AC1790" i="13"/>
  <c r="AC1798" i="13"/>
  <c r="AC2803" i="13"/>
  <c r="AC1826" i="13"/>
  <c r="AC105" i="13"/>
  <c r="AC26" i="13"/>
  <c r="AC1887" i="13"/>
  <c r="AC1097" i="13"/>
  <c r="AC1921" i="13"/>
  <c r="AC462" i="13"/>
  <c r="AC1959" i="13"/>
  <c r="AC1966" i="13"/>
  <c r="AC1152" i="13"/>
  <c r="AC2070" i="13"/>
  <c r="AC2093" i="13"/>
  <c r="AC2106" i="13"/>
  <c r="AC2128" i="13"/>
  <c r="AC2167" i="13"/>
  <c r="AC2185" i="13"/>
  <c r="AC2232" i="13"/>
  <c r="AC2724" i="13"/>
  <c r="AC2290" i="13"/>
  <c r="AC2315" i="13"/>
  <c r="AC2326" i="13"/>
  <c r="AC2352" i="13"/>
  <c r="AC2381" i="13"/>
  <c r="AC29" i="13"/>
  <c r="AC45" i="13"/>
  <c r="AC2496" i="13"/>
  <c r="AC2526" i="13"/>
  <c r="AC2542" i="13"/>
  <c r="AC2571" i="13"/>
  <c r="AC2614" i="13"/>
  <c r="AC2636" i="13"/>
  <c r="AC1052" i="13"/>
  <c r="AC2693" i="13"/>
  <c r="AC2717" i="13"/>
  <c r="AC194" i="13"/>
  <c r="AC2767" i="13"/>
  <c r="AC2783" i="13"/>
  <c r="AC2806" i="13"/>
  <c r="AC1245" i="13"/>
  <c r="AC966" i="13"/>
  <c r="AC1621" i="13"/>
  <c r="AC723" i="13"/>
  <c r="AC710" i="13"/>
  <c r="AC743" i="13"/>
  <c r="AC447" i="13"/>
  <c r="AC267" i="13"/>
  <c r="AC421" i="13"/>
  <c r="AC623" i="13"/>
  <c r="AC107" i="13"/>
  <c r="AC515" i="13"/>
  <c r="AC228" i="13"/>
  <c r="AC557" i="13"/>
  <c r="AC863" i="13"/>
  <c r="AC399" i="13"/>
  <c r="AC322" i="13"/>
  <c r="AC606" i="13"/>
  <c r="AC375" i="13"/>
  <c r="AC85" i="13"/>
  <c r="AC119" i="13"/>
  <c r="AC1432" i="13"/>
  <c r="AC1397" i="13"/>
  <c r="AC653" i="13"/>
  <c r="AC1150" i="13"/>
  <c r="AC1153" i="13"/>
  <c r="AC83" i="13"/>
  <c r="AC59" i="13"/>
  <c r="AC724" i="13"/>
  <c r="AC241" i="13"/>
  <c r="AC420" i="13"/>
  <c r="AC464" i="13"/>
  <c r="AC673" i="13"/>
  <c r="AC595" i="13"/>
  <c r="AC299" i="13"/>
  <c r="AC371" i="13"/>
  <c r="AC867" i="13"/>
  <c r="AC468" i="13"/>
  <c r="AC516" i="13"/>
  <c r="AC373" i="13"/>
  <c r="AC588" i="13"/>
  <c r="AC304" i="13"/>
  <c r="AC354" i="13"/>
  <c r="AC424" i="13"/>
  <c r="AC918" i="13"/>
  <c r="AC1093" i="13"/>
  <c r="AC1273" i="13"/>
  <c r="AC641" i="13"/>
  <c r="AC446" i="13"/>
  <c r="AC60" i="13"/>
  <c r="AC351" i="13"/>
  <c r="AC69" i="13"/>
  <c r="AC394" i="13"/>
  <c r="AC224" i="13"/>
  <c r="AC141" i="13"/>
  <c r="AC865" i="13"/>
  <c r="AC450" i="13"/>
  <c r="AC370" i="13"/>
  <c r="AC423" i="13"/>
  <c r="AC596" i="13"/>
  <c r="AC597" i="13"/>
  <c r="AC746" i="13"/>
  <c r="AC701" i="13"/>
  <c r="AC295" i="13"/>
  <c r="AC293" i="13"/>
  <c r="AC2292" i="13"/>
  <c r="AC1472" i="13"/>
  <c r="AC39" i="13"/>
  <c r="AC1854" i="13"/>
  <c r="AC2253" i="13"/>
  <c r="AC1401" i="13"/>
  <c r="AC1089" i="13"/>
  <c r="AC2525" i="13"/>
  <c r="AC2554" i="13"/>
  <c r="AC1882" i="13"/>
  <c r="AC2061" i="13"/>
  <c r="AC2293" i="13"/>
  <c r="AC1830" i="13"/>
  <c r="AC2615" i="13"/>
  <c r="AC2438" i="13"/>
  <c r="AC2223" i="13"/>
  <c r="AC2638" i="13"/>
  <c r="AC2139" i="13"/>
  <c r="AC1252" i="13"/>
  <c r="AC1823" i="13"/>
  <c r="AC1370" i="13"/>
  <c r="AC2691" i="13"/>
  <c r="AC1385" i="13"/>
  <c r="AC2524" i="13"/>
  <c r="AC1182" i="13"/>
  <c r="AC2238" i="13"/>
  <c r="AC1972" i="13"/>
  <c r="AC2555" i="13"/>
  <c r="AC1924" i="13"/>
  <c r="AC2044" i="13"/>
  <c r="AC1217" i="13"/>
  <c r="AC1803" i="13"/>
  <c r="AC22" i="13"/>
  <c r="AC2455" i="13"/>
  <c r="AC2112" i="13"/>
  <c r="AC1586" i="13"/>
  <c r="AC2187" i="13"/>
  <c r="AC1496" i="13"/>
  <c r="AC999" i="13"/>
  <c r="AC1340" i="13"/>
  <c r="AC2334" i="13"/>
  <c r="AC1758" i="13"/>
  <c r="AC1782" i="13"/>
  <c r="AC1276" i="13"/>
  <c r="AC1449" i="13"/>
  <c r="AC873" i="13"/>
  <c r="AC1783" i="13"/>
  <c r="AC602" i="13"/>
  <c r="AC1907" i="13"/>
  <c r="AC2294" i="13"/>
  <c r="AC390" i="13"/>
  <c r="AC1791" i="13"/>
  <c r="AC437" i="13"/>
  <c r="AC927" i="13"/>
  <c r="AC1773" i="13"/>
  <c r="AC1435" i="13"/>
  <c r="AC2603" i="13"/>
  <c r="AC1932" i="13"/>
  <c r="AC1531" i="13"/>
  <c r="AC1454" i="13"/>
  <c r="AC941" i="13"/>
  <c r="AC1555" i="13"/>
  <c r="AC1258" i="13"/>
  <c r="AC665" i="13"/>
  <c r="AC2195" i="13"/>
  <c r="AC1834" i="13"/>
  <c r="AC1191" i="13"/>
  <c r="AC2401" i="13"/>
  <c r="AC928" i="13"/>
  <c r="AC2602" i="13"/>
  <c r="AC1740" i="13"/>
  <c r="AC1220" i="13"/>
  <c r="AC1933" i="13"/>
  <c r="AC2133" i="13"/>
  <c r="AC2460" i="13"/>
  <c r="AC940" i="13"/>
  <c r="AC2605" i="13"/>
  <c r="AC1655" i="13"/>
  <c r="AC664" i="13"/>
  <c r="AC2341" i="13"/>
  <c r="AC1892" i="13"/>
  <c r="AC1193" i="13"/>
  <c r="AC2643" i="13"/>
  <c r="AC2627" i="13"/>
  <c r="AC2379" i="13"/>
  <c r="AC269" i="13"/>
  <c r="AC1222" i="13"/>
  <c r="AC2644" i="13"/>
  <c r="AC1343" i="13"/>
  <c r="AC344" i="13"/>
  <c r="AC1480" i="13"/>
  <c r="AC1348" i="13"/>
  <c r="AC1232" i="13"/>
  <c r="AC14" i="13"/>
  <c r="AC1938" i="13"/>
  <c r="AC2478" i="13"/>
  <c r="AC2451" i="13"/>
  <c r="AC1285" i="13"/>
  <c r="AC1376" i="13"/>
  <c r="AC534" i="13"/>
  <c r="AC2415" i="13"/>
  <c r="AC2629" i="13"/>
  <c r="AC751" i="13"/>
  <c r="AC1592" i="13"/>
  <c r="AC2396" i="13"/>
  <c r="AC1661" i="13"/>
  <c r="AC1615" i="13"/>
  <c r="AC909" i="13"/>
  <c r="AC1895" i="13"/>
  <c r="AC1115" i="13"/>
  <c r="AC880" i="13"/>
  <c r="AC924" i="13"/>
  <c r="AC97" i="13"/>
  <c r="AC2667" i="13"/>
  <c r="AC1509" i="13"/>
  <c r="AC1423" i="13"/>
  <c r="AC1122" i="13"/>
  <c r="AC2068" i="13"/>
  <c r="AC2312" i="13"/>
  <c r="AC1716" i="13"/>
  <c r="AC1778" i="13"/>
  <c r="AC2422" i="13"/>
  <c r="AC1240" i="13"/>
  <c r="AC1847" i="13"/>
  <c r="AC2698" i="13"/>
  <c r="AC810" i="13"/>
  <c r="AC2395" i="13"/>
  <c r="AC2165" i="13"/>
  <c r="AC2092" i="13"/>
  <c r="AC2127" i="13"/>
  <c r="AC1747" i="13"/>
  <c r="AC1640" i="13"/>
  <c r="AC1946" i="13"/>
  <c r="AC2473" i="13"/>
  <c r="AC1021" i="13"/>
  <c r="AC2443" i="13"/>
  <c r="AC1429" i="13"/>
  <c r="AC2593" i="13"/>
  <c r="AC2737" i="13"/>
  <c r="AC1607" i="13"/>
  <c r="AC2317" i="13"/>
  <c r="AC2283" i="13"/>
  <c r="AC2728" i="13"/>
  <c r="AC21" i="13"/>
  <c r="AC1100" i="13"/>
  <c r="AC177" i="13"/>
  <c r="AC213" i="13"/>
  <c r="AC246" i="13"/>
  <c r="AC256" i="13"/>
  <c r="AC2042" i="13"/>
  <c r="AC2270" i="13"/>
  <c r="AC769" i="13"/>
  <c r="AC1601" i="13"/>
  <c r="AC1424" i="13"/>
  <c r="AC2680" i="13"/>
  <c r="AC1984" i="13"/>
  <c r="AC506" i="13"/>
  <c r="AC2689" i="13"/>
  <c r="AC1916" i="13"/>
  <c r="AC2549" i="13"/>
  <c r="AC2516" i="13"/>
  <c r="AC2124" i="13"/>
  <c r="AC2521" i="13"/>
  <c r="AC1971" i="13"/>
  <c r="AC2632" i="13"/>
  <c r="AC1512" i="13"/>
  <c r="AC2205" i="13"/>
  <c r="AC1570" i="13"/>
  <c r="AC2129" i="13"/>
  <c r="AC2150" i="13"/>
  <c r="AC1462" i="13"/>
  <c r="AC1919" i="13"/>
  <c r="AC2489" i="13"/>
  <c r="AC2753" i="13"/>
  <c r="AC2584" i="13"/>
  <c r="AC2734" i="13"/>
  <c r="AC2713" i="13"/>
  <c r="AC17" i="13"/>
  <c r="AC46" i="13"/>
  <c r="AC1154" i="13"/>
  <c r="AC167" i="13"/>
  <c r="AC1124" i="13"/>
  <c r="AC238" i="13"/>
  <c r="AC329" i="13"/>
  <c r="AC396" i="13"/>
  <c r="AC431" i="13"/>
  <c r="AC487" i="13"/>
  <c r="AC524" i="13"/>
  <c r="AC550" i="13"/>
  <c r="AC608" i="13"/>
  <c r="AC667" i="13"/>
  <c r="AC704" i="13"/>
  <c r="AC739" i="13"/>
  <c r="AC779" i="13"/>
  <c r="AC818" i="13"/>
  <c r="AC881" i="13"/>
  <c r="AC950" i="13"/>
  <c r="AC976" i="13"/>
  <c r="AC1017" i="13"/>
  <c r="AC1059" i="13"/>
  <c r="AC311" i="13"/>
  <c r="AC381" i="13"/>
  <c r="AC1801" i="13"/>
  <c r="AC478" i="13"/>
  <c r="AC513" i="13"/>
  <c r="AC544" i="13"/>
  <c r="AC599" i="13"/>
  <c r="AC622" i="13"/>
  <c r="AC662" i="13"/>
  <c r="AC696" i="13"/>
  <c r="AC1144" i="13"/>
  <c r="AC771" i="13"/>
  <c r="AC814" i="13"/>
  <c r="AC1102" i="13"/>
  <c r="AC938" i="13"/>
  <c r="AC969" i="13"/>
  <c r="AC1272" i="13"/>
  <c r="AC92" i="13"/>
  <c r="AC1178" i="13"/>
  <c r="AC1197" i="13"/>
  <c r="AC1229" i="13"/>
  <c r="AC1243" i="13"/>
  <c r="AC1261" i="13"/>
  <c r="AC1281" i="13"/>
  <c r="AC1295" i="13"/>
  <c r="AC1303" i="13"/>
  <c r="AC1335" i="13"/>
  <c r="AC1168" i="13"/>
  <c r="AC1164" i="13"/>
  <c r="AC2015" i="13"/>
  <c r="AC2026" i="13"/>
  <c r="AC2059" i="13"/>
  <c r="AC1213" i="13"/>
  <c r="AC2014" i="13"/>
  <c r="AC2048" i="13"/>
  <c r="AC2064" i="13"/>
  <c r="AC58" i="13"/>
  <c r="AC2101" i="13"/>
  <c r="AC2113" i="13"/>
  <c r="AC2126" i="13"/>
  <c r="AC2146" i="13"/>
  <c r="AC2171" i="13"/>
  <c r="AC2191" i="13"/>
  <c r="AC2220" i="13"/>
  <c r="AC2245" i="13"/>
  <c r="AC2263" i="13"/>
  <c r="AC952" i="13"/>
  <c r="AC2313" i="13"/>
  <c r="AC2327" i="13"/>
  <c r="AC2336" i="13"/>
  <c r="AC2351" i="13"/>
  <c r="AC2393" i="13"/>
  <c r="AC2407" i="13"/>
  <c r="AC2427" i="13"/>
  <c r="AC25" i="13"/>
  <c r="AC2486" i="13"/>
  <c r="AC2504" i="13"/>
  <c r="AC2527" i="13"/>
  <c r="AC2540" i="13"/>
  <c r="AC2559" i="13"/>
  <c r="AC2589" i="13"/>
  <c r="AC2595" i="13"/>
  <c r="AC2631" i="13"/>
  <c r="AC2651" i="13"/>
  <c r="AC2663" i="13"/>
  <c r="AC2682" i="13"/>
  <c r="AC2700" i="13"/>
  <c r="AC31" i="13"/>
  <c r="AC2756" i="13"/>
  <c r="AC2766" i="13"/>
  <c r="AC2778" i="13"/>
  <c r="AC1995" i="13"/>
  <c r="F6" i="6"/>
  <c r="F7" i="6"/>
  <c r="F8" i="6"/>
  <c r="F11" i="6"/>
  <c r="F12" i="6"/>
  <c r="F13" i="6"/>
  <c r="F14" i="6"/>
  <c r="F15" i="6"/>
  <c r="F16" i="6"/>
  <c r="F17" i="6"/>
  <c r="F18" i="6"/>
  <c r="F19" i="6"/>
  <c r="F20" i="6"/>
  <c r="F5" i="6"/>
  <c r="C38" i="3" l="1"/>
  <c r="J8" i="6" l="1"/>
  <c r="J2" i="9" l="1"/>
  <c r="J3" i="9"/>
  <c r="J30" i="9"/>
  <c r="J59" i="9"/>
  <c r="J60" i="9"/>
  <c r="J31" i="9"/>
  <c r="J61" i="9"/>
  <c r="J32" i="9"/>
  <c r="J62" i="9"/>
  <c r="J33" i="9"/>
  <c r="J34" i="9"/>
  <c r="J35" i="9"/>
  <c r="J22" i="9"/>
  <c r="J36" i="9"/>
  <c r="J4" i="9"/>
  <c r="J37" i="9"/>
  <c r="J63" i="9"/>
  <c r="J5" i="9"/>
  <c r="J38" i="9"/>
  <c r="J21" i="9"/>
  <c r="J39" i="9"/>
  <c r="J40" i="9"/>
  <c r="J6" i="9"/>
  <c r="J23" i="9"/>
  <c r="J41" i="9"/>
  <c r="J64" i="9"/>
  <c r="J65" i="9"/>
  <c r="J66" i="9"/>
  <c r="J67" i="9"/>
  <c r="J42" i="9"/>
  <c r="J7" i="9"/>
  <c r="J68" i="9"/>
  <c r="J8" i="9"/>
  <c r="J9" i="9"/>
  <c r="J10" i="9"/>
  <c r="J11" i="9"/>
  <c r="J43" i="9"/>
  <c r="J44" i="9"/>
  <c r="J12" i="9"/>
  <c r="J45" i="9"/>
  <c r="J24" i="9"/>
  <c r="J13" i="9"/>
  <c r="J69" i="9"/>
  <c r="J14" i="9"/>
  <c r="J25" i="9"/>
  <c r="J28" i="9"/>
  <c r="J46" i="9"/>
  <c r="J26" i="9"/>
  <c r="J47" i="9"/>
  <c r="J15" i="9"/>
  <c r="J48" i="9"/>
  <c r="J49" i="9"/>
  <c r="J50" i="9"/>
  <c r="J16" i="9"/>
  <c r="J51" i="9"/>
  <c r="J17" i="9"/>
  <c r="J52" i="9"/>
  <c r="J53" i="9"/>
  <c r="J70" i="9"/>
  <c r="J54" i="9"/>
  <c r="J55" i="9"/>
  <c r="J56" i="9"/>
  <c r="J71" i="9"/>
  <c r="J27" i="9"/>
  <c r="J18" i="9"/>
  <c r="J72" i="9"/>
  <c r="J57" i="9"/>
  <c r="J73" i="9"/>
  <c r="J19" i="9"/>
  <c r="J58" i="9"/>
  <c r="J20" i="9"/>
  <c r="J29" i="9"/>
  <c r="CL3" i="3" l="1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W657" i="13" s="1"/>
  <c r="X657" i="13" s="1"/>
  <c r="AX4" i="3" l="1"/>
  <c r="AW4" i="3"/>
  <c r="AV4" i="3"/>
  <c r="AU4" i="3"/>
  <c r="AT4" i="3"/>
  <c r="Y4" i="3"/>
  <c r="X4" i="3"/>
  <c r="W4" i="3"/>
  <c r="V4" i="3"/>
  <c r="U4" i="3"/>
  <c r="B4" i="3"/>
  <c r="W6" i="8" l="1"/>
  <c r="V8" i="8"/>
  <c r="V9" i="8"/>
  <c r="T10" i="8"/>
  <c r="T12" i="8"/>
  <c r="V13" i="8"/>
  <c r="T14" i="8"/>
  <c r="W16" i="8"/>
  <c r="V17" i="8"/>
  <c r="W18" i="8"/>
  <c r="W20" i="8"/>
  <c r="V21" i="8"/>
  <c r="U22" i="8"/>
  <c r="U24" i="8"/>
  <c r="U25" i="8"/>
  <c r="T26" i="8"/>
  <c r="T28" i="8"/>
  <c r="T29" i="8"/>
  <c r="U30" i="8"/>
  <c r="W32" i="8"/>
  <c r="U33" i="8"/>
  <c r="U34" i="8"/>
  <c r="T36" i="8"/>
  <c r="V37" i="8"/>
  <c r="V38" i="8"/>
  <c r="V40" i="8"/>
  <c r="U41" i="8"/>
  <c r="U42" i="8"/>
  <c r="V44" i="8"/>
  <c r="T45" i="8"/>
  <c r="W46" i="8"/>
  <c r="S48" i="8"/>
  <c r="W5" i="8"/>
  <c r="O5" i="3" s="1"/>
  <c r="Q6" i="8"/>
  <c r="Q8" i="8"/>
  <c r="P9" i="8"/>
  <c r="Q9" i="8" s="1"/>
  <c r="P10" i="8"/>
  <c r="Q10" i="8" s="1"/>
  <c r="P11" i="8"/>
  <c r="Q11" i="8" s="1"/>
  <c r="P12" i="8"/>
  <c r="Q12" i="8" s="1"/>
  <c r="P13" i="8"/>
  <c r="Q13" i="8" s="1"/>
  <c r="P14" i="8"/>
  <c r="Q14" i="8" s="1"/>
  <c r="P15" i="8"/>
  <c r="Q15" i="8" s="1"/>
  <c r="P16" i="8"/>
  <c r="Q16" i="8" s="1"/>
  <c r="P17" i="8"/>
  <c r="Q17" i="8" s="1"/>
  <c r="P18" i="8"/>
  <c r="Q18" i="8" s="1"/>
  <c r="P19" i="8"/>
  <c r="Q19" i="8" s="1"/>
  <c r="P20" i="8"/>
  <c r="Q20" i="8" s="1"/>
  <c r="P21" i="8"/>
  <c r="Q21" i="8" s="1"/>
  <c r="P22" i="8"/>
  <c r="P23" i="8"/>
  <c r="P24" i="8"/>
  <c r="P25" i="8"/>
  <c r="Q25" i="8" s="1"/>
  <c r="P26" i="8"/>
  <c r="Q26" i="8" s="1"/>
  <c r="P27" i="8"/>
  <c r="Q27" i="8" s="1"/>
  <c r="P28" i="8"/>
  <c r="Q28" i="8" s="1"/>
  <c r="P29" i="8"/>
  <c r="Q29" i="8" s="1"/>
  <c r="P30" i="8"/>
  <c r="Q30" i="8" s="1"/>
  <c r="P31" i="8"/>
  <c r="Q31" i="8" s="1"/>
  <c r="P32" i="8"/>
  <c r="Q32" i="8" s="1"/>
  <c r="P33" i="8"/>
  <c r="Q33" i="8" s="1"/>
  <c r="P34" i="8"/>
  <c r="P35" i="8"/>
  <c r="Q35" i="8" s="1"/>
  <c r="P36" i="8"/>
  <c r="P37" i="8"/>
  <c r="Q37" i="8" s="1"/>
  <c r="P38" i="8"/>
  <c r="Q38" i="8" s="1"/>
  <c r="P39" i="8"/>
  <c r="Q39" i="8" s="1"/>
  <c r="P40" i="8"/>
  <c r="Q40" i="8" s="1"/>
  <c r="P41" i="8"/>
  <c r="Q41" i="8" s="1"/>
  <c r="P42" i="8"/>
  <c r="P43" i="8"/>
  <c r="Q43" i="8" s="1"/>
  <c r="P44" i="8"/>
  <c r="Q44" i="8" s="1"/>
  <c r="P45" i="8"/>
  <c r="Q45" i="8" s="1"/>
  <c r="P46" i="8"/>
  <c r="Q46" i="8" s="1"/>
  <c r="P47" i="8"/>
  <c r="Q47" i="8" s="1"/>
  <c r="P48" i="8"/>
  <c r="Q48" i="8" s="1"/>
  <c r="Q5" i="8"/>
  <c r="O6" i="8"/>
  <c r="AG6" i="8" s="1"/>
  <c r="O8" i="8"/>
  <c r="AG8" i="8" s="1"/>
  <c r="N9" i="8"/>
  <c r="N10" i="8"/>
  <c r="N12" i="8"/>
  <c r="O13" i="8"/>
  <c r="AG13" i="8" s="1"/>
  <c r="N14" i="8"/>
  <c r="O17" i="8"/>
  <c r="AG17" i="8" s="1"/>
  <c r="O18" i="8"/>
  <c r="AG18" i="8" s="1"/>
  <c r="O21" i="8"/>
  <c r="AG21" i="8" s="1"/>
  <c r="O22" i="8"/>
  <c r="AG22" i="8" s="1"/>
  <c r="O24" i="8"/>
  <c r="AG24" i="8" s="1"/>
  <c r="O25" i="8"/>
  <c r="AG25" i="8" s="1"/>
  <c r="N26" i="8"/>
  <c r="N28" i="8"/>
  <c r="O29" i="8"/>
  <c r="AG29" i="8" s="1"/>
  <c r="N30" i="8"/>
  <c r="O33" i="8"/>
  <c r="AG33" i="8" s="1"/>
  <c r="O34" i="8"/>
  <c r="AG34" i="8" s="1"/>
  <c r="O35" i="8"/>
  <c r="AG35" i="8" s="1"/>
  <c r="N36" i="8"/>
  <c r="N37" i="8"/>
  <c r="O38" i="8"/>
  <c r="AG38" i="8" s="1"/>
  <c r="O39" i="8"/>
  <c r="AG39" i="8" s="1"/>
  <c r="O40" i="8"/>
  <c r="AG40" i="8" s="1"/>
  <c r="O41" i="8"/>
  <c r="AG41" i="8" s="1"/>
  <c r="O42" i="8"/>
  <c r="AG42" i="8" s="1"/>
  <c r="O43" i="8"/>
  <c r="AG43" i="8" s="1"/>
  <c r="O44" i="8"/>
  <c r="AG44" i="8" s="1"/>
  <c r="O45" i="8"/>
  <c r="AG45" i="8" s="1"/>
  <c r="O46" i="8"/>
  <c r="AG46" i="8" s="1"/>
  <c r="O47" i="8"/>
  <c r="AG47" i="8" s="1"/>
  <c r="O5" i="8"/>
  <c r="AG5" i="8" s="1"/>
  <c r="K6" i="8"/>
  <c r="L6" i="8" s="1"/>
  <c r="K7" i="8"/>
  <c r="L7" i="8" s="1"/>
  <c r="K8" i="8"/>
  <c r="L8" i="8" s="1"/>
  <c r="K9" i="8"/>
  <c r="L9" i="8" s="1"/>
  <c r="K10" i="8"/>
  <c r="L10" i="8" s="1"/>
  <c r="K11" i="8"/>
  <c r="L11" i="8" s="1"/>
  <c r="K12" i="8"/>
  <c r="L12" i="8" s="1"/>
  <c r="H12" i="3" s="1"/>
  <c r="K13" i="8"/>
  <c r="L13" i="8" s="1"/>
  <c r="K14" i="8"/>
  <c r="L14" i="8" s="1"/>
  <c r="K15" i="8"/>
  <c r="K16" i="8"/>
  <c r="L16" i="8" s="1"/>
  <c r="K17" i="8"/>
  <c r="L17" i="8" s="1"/>
  <c r="K18" i="8"/>
  <c r="L18" i="8" s="1"/>
  <c r="K19" i="8"/>
  <c r="K20" i="8"/>
  <c r="L20" i="8" s="1"/>
  <c r="K21" i="8"/>
  <c r="L21" i="8" s="1"/>
  <c r="K22" i="8"/>
  <c r="L22" i="8" s="1"/>
  <c r="K23" i="8"/>
  <c r="L23" i="8" s="1"/>
  <c r="K24" i="8"/>
  <c r="L24" i="8" s="1"/>
  <c r="K25" i="8"/>
  <c r="L25" i="8" s="1"/>
  <c r="K26" i="8"/>
  <c r="L26" i="8" s="1"/>
  <c r="K27" i="8"/>
  <c r="L27" i="8" s="1"/>
  <c r="K28" i="8"/>
  <c r="L28" i="8" s="1"/>
  <c r="K29" i="8"/>
  <c r="L29" i="8" s="1"/>
  <c r="K30" i="8"/>
  <c r="L30" i="8" s="1"/>
  <c r="K31" i="8"/>
  <c r="L31" i="8" s="1"/>
  <c r="K32" i="8"/>
  <c r="L32" i="8" s="1"/>
  <c r="K33" i="8"/>
  <c r="L33" i="8" s="1"/>
  <c r="K34" i="8"/>
  <c r="L34" i="8" s="1"/>
  <c r="K35" i="8"/>
  <c r="L35" i="8" s="1"/>
  <c r="K36" i="8"/>
  <c r="L36" i="8" s="1"/>
  <c r="K37" i="8"/>
  <c r="L37" i="8" s="1"/>
  <c r="K38" i="8"/>
  <c r="L38" i="8" s="1"/>
  <c r="K39" i="8"/>
  <c r="L39" i="8" s="1"/>
  <c r="K40" i="8"/>
  <c r="L40" i="8" s="1"/>
  <c r="K41" i="8"/>
  <c r="L41" i="8" s="1"/>
  <c r="K42" i="8"/>
  <c r="L42" i="8" s="1"/>
  <c r="K43" i="8"/>
  <c r="L43" i="8" s="1"/>
  <c r="K44" i="8"/>
  <c r="L44" i="8" s="1"/>
  <c r="K45" i="8"/>
  <c r="L45" i="8" s="1"/>
  <c r="K46" i="8"/>
  <c r="L46" i="8" s="1"/>
  <c r="K47" i="8"/>
  <c r="L47" i="8" s="1"/>
  <c r="K48" i="8"/>
  <c r="L48" i="8" s="1"/>
  <c r="L5" i="8"/>
  <c r="I6" i="8"/>
  <c r="J6" i="8" s="1"/>
  <c r="I7" i="8"/>
  <c r="J7" i="8" s="1"/>
  <c r="I8" i="8"/>
  <c r="J8" i="8" s="1"/>
  <c r="I9" i="8"/>
  <c r="J9" i="8" s="1"/>
  <c r="I10" i="8"/>
  <c r="J10" i="8" s="1"/>
  <c r="I11" i="8"/>
  <c r="J11" i="8" s="1"/>
  <c r="I12" i="8"/>
  <c r="J12" i="8" s="1"/>
  <c r="I13" i="8"/>
  <c r="J13" i="8" s="1"/>
  <c r="I14" i="8"/>
  <c r="J14" i="8" s="1"/>
  <c r="I15" i="8"/>
  <c r="J15" i="8" s="1"/>
  <c r="I16" i="8"/>
  <c r="J16" i="8" s="1"/>
  <c r="I17" i="8"/>
  <c r="J17" i="8" s="1"/>
  <c r="I18" i="8"/>
  <c r="J18" i="8" s="1"/>
  <c r="I19" i="8"/>
  <c r="J19" i="8" s="1"/>
  <c r="I20" i="8"/>
  <c r="J20" i="8" s="1"/>
  <c r="I21" i="8"/>
  <c r="J21" i="8" s="1"/>
  <c r="I22" i="8"/>
  <c r="J22" i="8" s="1"/>
  <c r="I23" i="8"/>
  <c r="J23" i="8" s="1"/>
  <c r="I24" i="8"/>
  <c r="J24" i="8" s="1"/>
  <c r="I25" i="8"/>
  <c r="J25" i="8" s="1"/>
  <c r="I26" i="8"/>
  <c r="J26" i="8" s="1"/>
  <c r="I27" i="8"/>
  <c r="J27" i="8" s="1"/>
  <c r="I28" i="8"/>
  <c r="J28" i="8" s="1"/>
  <c r="I29" i="8"/>
  <c r="J29" i="8" s="1"/>
  <c r="I30" i="8"/>
  <c r="J30" i="8" s="1"/>
  <c r="I31" i="8"/>
  <c r="J31" i="8" s="1"/>
  <c r="I32" i="8"/>
  <c r="J32" i="8" s="1"/>
  <c r="I33" i="8"/>
  <c r="J33" i="8" s="1"/>
  <c r="I34" i="8"/>
  <c r="J34" i="8" s="1"/>
  <c r="I35" i="8"/>
  <c r="I36" i="8"/>
  <c r="J36" i="8" s="1"/>
  <c r="I37" i="8"/>
  <c r="J37" i="8" s="1"/>
  <c r="I38" i="8"/>
  <c r="J38" i="8" s="1"/>
  <c r="I39" i="8"/>
  <c r="J39" i="8" s="1"/>
  <c r="I40" i="8"/>
  <c r="J40" i="8" s="1"/>
  <c r="I41" i="8"/>
  <c r="J41" i="8" s="1"/>
  <c r="I42" i="8"/>
  <c r="J42" i="8" s="1"/>
  <c r="I43" i="8"/>
  <c r="J43" i="8" s="1"/>
  <c r="I44" i="8"/>
  <c r="J44" i="8" s="1"/>
  <c r="I45" i="8"/>
  <c r="J45" i="8" s="1"/>
  <c r="I46" i="8"/>
  <c r="J46" i="8" s="1"/>
  <c r="I47" i="8"/>
  <c r="J47" i="8" s="1"/>
  <c r="I48" i="8"/>
  <c r="J48" i="8" s="1"/>
  <c r="J5" i="8"/>
  <c r="U48" i="8"/>
  <c r="V48" i="8"/>
  <c r="N48" i="8"/>
  <c r="O48" i="8"/>
  <c r="AG48" i="8" s="1"/>
  <c r="H6" i="8"/>
  <c r="H7" i="8"/>
  <c r="H8" i="8"/>
  <c r="H9" i="8"/>
  <c r="H11" i="8"/>
  <c r="H12" i="8"/>
  <c r="H13" i="8"/>
  <c r="H15" i="8"/>
  <c r="H16" i="8"/>
  <c r="H17" i="8"/>
  <c r="H18" i="8"/>
  <c r="H19" i="8"/>
  <c r="H20" i="8"/>
  <c r="H21" i="8"/>
  <c r="H22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3" i="8"/>
  <c r="H44" i="8"/>
  <c r="H45" i="8"/>
  <c r="H46" i="8"/>
  <c r="H47" i="8"/>
  <c r="H48" i="8"/>
  <c r="H5" i="8"/>
  <c r="F6" i="8"/>
  <c r="F7" i="8"/>
  <c r="F8" i="8"/>
  <c r="F9" i="8"/>
  <c r="F10" i="8"/>
  <c r="F11" i="8"/>
  <c r="F12" i="8"/>
  <c r="F13" i="8"/>
  <c r="F14" i="8"/>
  <c r="F15" i="8"/>
  <c r="F16" i="8"/>
  <c r="F18" i="8"/>
  <c r="F19" i="8"/>
  <c r="F20" i="8"/>
  <c r="F21" i="8"/>
  <c r="F23" i="8"/>
  <c r="F24" i="8"/>
  <c r="F25" i="8"/>
  <c r="F26" i="8"/>
  <c r="F27" i="8"/>
  <c r="F28" i="8"/>
  <c r="F29" i="8"/>
  <c r="F30" i="8"/>
  <c r="F32" i="8"/>
  <c r="F33" i="8"/>
  <c r="F34" i="8"/>
  <c r="F35" i="8"/>
  <c r="F36" i="8"/>
  <c r="F38" i="8"/>
  <c r="F39" i="8"/>
  <c r="F40" i="8"/>
  <c r="F41" i="8"/>
  <c r="F42" i="8"/>
  <c r="F43" i="8"/>
  <c r="F44" i="8"/>
  <c r="F45" i="8"/>
  <c r="F46" i="8"/>
  <c r="F47" i="8"/>
  <c r="F48" i="8"/>
  <c r="F5" i="8"/>
  <c r="C48" i="8"/>
  <c r="D6" i="8"/>
  <c r="D7" i="8"/>
  <c r="C8" i="8"/>
  <c r="D9" i="8"/>
  <c r="D10" i="8"/>
  <c r="C11" i="8"/>
  <c r="C12" i="8"/>
  <c r="D13" i="8"/>
  <c r="C14" i="8"/>
  <c r="C15" i="8"/>
  <c r="D16" i="8"/>
  <c r="D17" i="8"/>
  <c r="D18" i="8"/>
  <c r="C19" i="8"/>
  <c r="C20" i="8"/>
  <c r="D21" i="8"/>
  <c r="D22" i="8"/>
  <c r="C23" i="8"/>
  <c r="D24" i="8"/>
  <c r="D25" i="8"/>
  <c r="D26" i="8"/>
  <c r="C27" i="8"/>
  <c r="D28" i="8"/>
  <c r="C29" i="8"/>
  <c r="C30" i="8"/>
  <c r="C31" i="8"/>
  <c r="D32" i="8"/>
  <c r="C33" i="8"/>
  <c r="C34" i="8"/>
  <c r="C35" i="8"/>
  <c r="D36" i="8"/>
  <c r="C37" i="8"/>
  <c r="C38" i="8"/>
  <c r="C39" i="8"/>
  <c r="D40" i="8"/>
  <c r="C41" i="8"/>
  <c r="C42" i="8"/>
  <c r="C43" i="8"/>
  <c r="C44" i="8"/>
  <c r="C45" i="8"/>
  <c r="C46" i="8"/>
  <c r="C47" i="8"/>
  <c r="C5" i="8"/>
  <c r="W47" i="8"/>
  <c r="V47" i="8"/>
  <c r="U47" i="8"/>
  <c r="T47" i="8"/>
  <c r="S47" i="8"/>
  <c r="N47" i="8"/>
  <c r="N46" i="8"/>
  <c r="W44" i="8"/>
  <c r="T44" i="8"/>
  <c r="S44" i="8"/>
  <c r="N44" i="8"/>
  <c r="W43" i="8"/>
  <c r="V43" i="8"/>
  <c r="U43" i="8"/>
  <c r="T43" i="8"/>
  <c r="S43" i="8"/>
  <c r="N43" i="8"/>
  <c r="V42" i="8"/>
  <c r="Q42" i="8"/>
  <c r="H42" i="8"/>
  <c r="W40" i="8"/>
  <c r="T40" i="8"/>
  <c r="S40" i="8"/>
  <c r="N40" i="8"/>
  <c r="W39" i="8"/>
  <c r="V39" i="8"/>
  <c r="U39" i="8"/>
  <c r="T39" i="8"/>
  <c r="S39" i="8"/>
  <c r="N39" i="8"/>
  <c r="W38" i="8"/>
  <c r="S38" i="8"/>
  <c r="S37" i="8"/>
  <c r="F37" i="8"/>
  <c r="V36" i="8"/>
  <c r="U36" i="8"/>
  <c r="Q36" i="8"/>
  <c r="O36" i="8"/>
  <c r="AG36" i="8" s="1"/>
  <c r="W35" i="8"/>
  <c r="V35" i="8"/>
  <c r="U35" i="8"/>
  <c r="T35" i="8"/>
  <c r="S35" i="8"/>
  <c r="N35" i="8"/>
  <c r="J35" i="8"/>
  <c r="V34" i="8"/>
  <c r="Q34" i="8"/>
  <c r="U32" i="8"/>
  <c r="T32" i="8"/>
  <c r="O32" i="8"/>
  <c r="AG32" i="8" s="1"/>
  <c r="N32" i="8"/>
  <c r="W31" i="8"/>
  <c r="V31" i="8"/>
  <c r="U31" i="8"/>
  <c r="T31" i="8"/>
  <c r="S31" i="8"/>
  <c r="O31" i="8"/>
  <c r="AG31" i="8" s="1"/>
  <c r="N31" i="8"/>
  <c r="F31" i="8"/>
  <c r="V30" i="8"/>
  <c r="O30" i="8"/>
  <c r="AG30" i="8" s="1"/>
  <c r="V28" i="8"/>
  <c r="U28" i="8"/>
  <c r="O28" i="8"/>
  <c r="AG28" i="8" s="1"/>
  <c r="W27" i="8"/>
  <c r="V27" i="8"/>
  <c r="U27" i="8"/>
  <c r="T27" i="8"/>
  <c r="S27" i="8"/>
  <c r="O27" i="8"/>
  <c r="AG27" i="8" s="1"/>
  <c r="N27" i="8"/>
  <c r="U26" i="8"/>
  <c r="O26" i="8"/>
  <c r="AG26" i="8" s="1"/>
  <c r="W24" i="8"/>
  <c r="V24" i="8"/>
  <c r="S24" i="8"/>
  <c r="Q24" i="8"/>
  <c r="C24" i="8"/>
  <c r="W23" i="8"/>
  <c r="V23" i="8"/>
  <c r="U23" i="8"/>
  <c r="T23" i="8"/>
  <c r="S23" i="8"/>
  <c r="Q23" i="8"/>
  <c r="O23" i="8"/>
  <c r="AG23" i="8" s="1"/>
  <c r="N23" i="8"/>
  <c r="H23" i="8"/>
  <c r="V22" i="8"/>
  <c r="Q22" i="8"/>
  <c r="F22" i="8"/>
  <c r="W21" i="8"/>
  <c r="U20" i="8"/>
  <c r="T20" i="8"/>
  <c r="O20" i="8"/>
  <c r="AG20" i="8" s="1"/>
  <c r="N20" i="8"/>
  <c r="D20" i="8"/>
  <c r="W19" i="8"/>
  <c r="V19" i="8"/>
  <c r="U19" i="8"/>
  <c r="T19" i="8"/>
  <c r="S19" i="8"/>
  <c r="O19" i="8"/>
  <c r="AG19" i="8" s="1"/>
  <c r="N19" i="8"/>
  <c r="L19" i="8"/>
  <c r="T18" i="8"/>
  <c r="F17" i="8"/>
  <c r="U16" i="8"/>
  <c r="T16" i="8"/>
  <c r="O16" i="8"/>
  <c r="AG16" i="8" s="1"/>
  <c r="N16" i="8"/>
  <c r="C16" i="8"/>
  <c r="W15" i="8"/>
  <c r="V15" i="8"/>
  <c r="U15" i="8"/>
  <c r="T15" i="8"/>
  <c r="S15" i="8"/>
  <c r="O15" i="8"/>
  <c r="AG15" i="8" s="1"/>
  <c r="N15" i="8"/>
  <c r="L15" i="8"/>
  <c r="U14" i="8"/>
  <c r="O14" i="8"/>
  <c r="AG14" i="8" s="1"/>
  <c r="H14" i="8"/>
  <c r="V12" i="8"/>
  <c r="U12" i="8"/>
  <c r="O12" i="8"/>
  <c r="AG12" i="8" s="1"/>
  <c r="D12" i="8"/>
  <c r="W11" i="8"/>
  <c r="V11" i="8"/>
  <c r="U11" i="8"/>
  <c r="T11" i="8"/>
  <c r="S11" i="8"/>
  <c r="O11" i="8"/>
  <c r="AG11" i="8" s="1"/>
  <c r="N11" i="8"/>
  <c r="U10" i="8"/>
  <c r="O10" i="8"/>
  <c r="AG10" i="8" s="1"/>
  <c r="H10" i="8"/>
  <c r="W8" i="8"/>
  <c r="T8" i="8"/>
  <c r="S8" i="8"/>
  <c r="N8" i="8"/>
  <c r="D8" i="8"/>
  <c r="W7" i="8"/>
  <c r="V7" i="8"/>
  <c r="U7" i="8"/>
  <c r="T7" i="8"/>
  <c r="S7" i="8"/>
  <c r="Q7" i="8"/>
  <c r="O7" i="8"/>
  <c r="AG7" i="8" s="1"/>
  <c r="N7" i="8"/>
  <c r="T6" i="8"/>
  <c r="N6" i="8"/>
  <c r="D5" i="8"/>
  <c r="W4" i="8"/>
  <c r="O4" i="3" s="1"/>
  <c r="V4" i="8"/>
  <c r="N4" i="3" s="1"/>
  <c r="U4" i="8"/>
  <c r="M4" i="3" s="1"/>
  <c r="T4" i="8"/>
  <c r="L4" i="3" s="1"/>
  <c r="S4" i="8"/>
  <c r="I4" i="3" s="1"/>
  <c r="Q4" i="8"/>
  <c r="K4" i="3" s="1"/>
  <c r="O4" i="8"/>
  <c r="N4" i="8"/>
  <c r="J4" i="3" s="1"/>
  <c r="L4" i="8"/>
  <c r="H4" i="3" s="1"/>
  <c r="J4" i="8"/>
  <c r="G4" i="3" s="1"/>
  <c r="H4" i="8"/>
  <c r="F4" i="3" s="1"/>
  <c r="F4" i="8"/>
  <c r="E4" i="3" s="1"/>
  <c r="D4" i="8"/>
  <c r="P4" i="3" s="1"/>
  <c r="C4" i="8"/>
  <c r="D4" i="3" s="1"/>
  <c r="B182" i="7"/>
  <c r="AF182" i="7" s="1"/>
  <c r="C182" i="7"/>
  <c r="AG182" i="7" s="1"/>
  <c r="D182" i="7"/>
  <c r="AH182" i="7" s="1"/>
  <c r="E182" i="7"/>
  <c r="AI182" i="7" s="1"/>
  <c r="F182" i="7"/>
  <c r="AJ182" i="7" s="1"/>
  <c r="B183" i="7"/>
  <c r="AF183" i="7" s="1"/>
  <c r="C183" i="7"/>
  <c r="AG183" i="7" s="1"/>
  <c r="D183" i="7"/>
  <c r="AH183" i="7" s="1"/>
  <c r="E183" i="7"/>
  <c r="AI183" i="7" s="1"/>
  <c r="F183" i="7"/>
  <c r="AJ183" i="7" s="1"/>
  <c r="B184" i="7"/>
  <c r="AF184" i="7" s="1"/>
  <c r="C184" i="7"/>
  <c r="AG184" i="7" s="1"/>
  <c r="D184" i="7"/>
  <c r="AH184" i="7" s="1"/>
  <c r="E184" i="7"/>
  <c r="AI184" i="7" s="1"/>
  <c r="F184" i="7"/>
  <c r="AJ184" i="7" s="1"/>
  <c r="B185" i="7"/>
  <c r="AF185" i="7" s="1"/>
  <c r="C185" i="7"/>
  <c r="AG185" i="7" s="1"/>
  <c r="D185" i="7"/>
  <c r="AH185" i="7" s="1"/>
  <c r="E185" i="7"/>
  <c r="AI185" i="7" s="1"/>
  <c r="F185" i="7"/>
  <c r="AJ185" i="7" s="1"/>
  <c r="B186" i="7"/>
  <c r="AF186" i="7" s="1"/>
  <c r="C186" i="7"/>
  <c r="AG186" i="7" s="1"/>
  <c r="D186" i="7"/>
  <c r="AH186" i="7" s="1"/>
  <c r="E186" i="7"/>
  <c r="AI186" i="7" s="1"/>
  <c r="F186" i="7"/>
  <c r="AJ186" i="7" s="1"/>
  <c r="B187" i="7"/>
  <c r="AF187" i="7" s="1"/>
  <c r="C187" i="7"/>
  <c r="AG187" i="7" s="1"/>
  <c r="D187" i="7"/>
  <c r="AH187" i="7" s="1"/>
  <c r="E187" i="7"/>
  <c r="AI187" i="7" s="1"/>
  <c r="F187" i="7"/>
  <c r="AJ187" i="7" s="1"/>
  <c r="B188" i="7"/>
  <c r="AF188" i="7" s="1"/>
  <c r="C188" i="7"/>
  <c r="AG188" i="7" s="1"/>
  <c r="D188" i="7"/>
  <c r="AH188" i="7" s="1"/>
  <c r="E188" i="7"/>
  <c r="AI188" i="7" s="1"/>
  <c r="F188" i="7"/>
  <c r="AJ188" i="7" s="1"/>
  <c r="B189" i="7"/>
  <c r="AF189" i="7" s="1"/>
  <c r="C189" i="7"/>
  <c r="AG189" i="7" s="1"/>
  <c r="D189" i="7"/>
  <c r="AH189" i="7" s="1"/>
  <c r="E189" i="7"/>
  <c r="AI189" i="7" s="1"/>
  <c r="F189" i="7"/>
  <c r="AJ189" i="7" s="1"/>
  <c r="B190" i="7"/>
  <c r="AF190" i="7" s="1"/>
  <c r="C190" i="7"/>
  <c r="AG190" i="7" s="1"/>
  <c r="D190" i="7"/>
  <c r="AH190" i="7" s="1"/>
  <c r="E190" i="7"/>
  <c r="AI190" i="7" s="1"/>
  <c r="F190" i="7"/>
  <c r="AJ190" i="7" s="1"/>
  <c r="B191" i="7"/>
  <c r="AF191" i="7" s="1"/>
  <c r="C191" i="7"/>
  <c r="AG191" i="7" s="1"/>
  <c r="D191" i="7"/>
  <c r="AH191" i="7" s="1"/>
  <c r="E191" i="7"/>
  <c r="AI191" i="7" s="1"/>
  <c r="F191" i="7"/>
  <c r="AJ191" i="7" s="1"/>
  <c r="B192" i="7"/>
  <c r="AF192" i="7" s="1"/>
  <c r="C192" i="7"/>
  <c r="AG192" i="7" s="1"/>
  <c r="D192" i="7"/>
  <c r="AH192" i="7" s="1"/>
  <c r="E192" i="7"/>
  <c r="AI192" i="7" s="1"/>
  <c r="F192" i="7"/>
  <c r="AJ192" i="7" s="1"/>
  <c r="B193" i="7"/>
  <c r="AF193" i="7" s="1"/>
  <c r="C193" i="7"/>
  <c r="AG193" i="7" s="1"/>
  <c r="D193" i="7"/>
  <c r="AH193" i="7" s="1"/>
  <c r="E193" i="7"/>
  <c r="AI193" i="7" s="1"/>
  <c r="F193" i="7"/>
  <c r="AJ193" i="7" s="1"/>
  <c r="B194" i="7"/>
  <c r="AF194" i="7" s="1"/>
  <c r="C194" i="7"/>
  <c r="AG194" i="7" s="1"/>
  <c r="D194" i="7"/>
  <c r="AH194" i="7" s="1"/>
  <c r="E194" i="7"/>
  <c r="AI194" i="7" s="1"/>
  <c r="F194" i="7"/>
  <c r="AJ194" i="7" s="1"/>
  <c r="B195" i="7"/>
  <c r="AF195" i="7" s="1"/>
  <c r="C195" i="7"/>
  <c r="AG195" i="7" s="1"/>
  <c r="D195" i="7"/>
  <c r="AH195" i="7" s="1"/>
  <c r="E195" i="7"/>
  <c r="AI195" i="7" s="1"/>
  <c r="F195" i="7"/>
  <c r="AJ195" i="7" s="1"/>
  <c r="B196" i="7"/>
  <c r="AF196" i="7" s="1"/>
  <c r="C196" i="7"/>
  <c r="AG196" i="7" s="1"/>
  <c r="D196" i="7"/>
  <c r="AH196" i="7" s="1"/>
  <c r="E196" i="7"/>
  <c r="AI196" i="7" s="1"/>
  <c r="F196" i="7"/>
  <c r="AJ196" i="7" s="1"/>
  <c r="B197" i="7"/>
  <c r="AF197" i="7" s="1"/>
  <c r="C197" i="7"/>
  <c r="AG197" i="7" s="1"/>
  <c r="D197" i="7"/>
  <c r="AH197" i="7" s="1"/>
  <c r="E197" i="7"/>
  <c r="AI197" i="7" s="1"/>
  <c r="F197" i="7"/>
  <c r="AJ197" i="7" s="1"/>
  <c r="B198" i="7"/>
  <c r="AF198" i="7" s="1"/>
  <c r="C198" i="7"/>
  <c r="AG198" i="7" s="1"/>
  <c r="D198" i="7"/>
  <c r="AH198" i="7" s="1"/>
  <c r="E198" i="7"/>
  <c r="AI198" i="7" s="1"/>
  <c r="F198" i="7"/>
  <c r="AJ198" i="7" s="1"/>
  <c r="B199" i="7"/>
  <c r="AF199" i="7" s="1"/>
  <c r="C199" i="7"/>
  <c r="AG199" i="7" s="1"/>
  <c r="D199" i="7"/>
  <c r="AH199" i="7" s="1"/>
  <c r="E199" i="7"/>
  <c r="AI199" i="7" s="1"/>
  <c r="F199" i="7"/>
  <c r="AJ199" i="7" s="1"/>
  <c r="B200" i="7"/>
  <c r="AF200" i="7" s="1"/>
  <c r="C200" i="7"/>
  <c r="AG200" i="7" s="1"/>
  <c r="D200" i="7"/>
  <c r="AH200" i="7" s="1"/>
  <c r="E200" i="7"/>
  <c r="AI200" i="7" s="1"/>
  <c r="F200" i="7"/>
  <c r="AJ200" i="7" s="1"/>
  <c r="B201" i="7"/>
  <c r="AF201" i="7" s="1"/>
  <c r="C201" i="7"/>
  <c r="AG201" i="7" s="1"/>
  <c r="D201" i="7"/>
  <c r="AH201" i="7" s="1"/>
  <c r="E201" i="7"/>
  <c r="AI201" i="7" s="1"/>
  <c r="F201" i="7"/>
  <c r="AJ201" i="7" s="1"/>
  <c r="B202" i="7"/>
  <c r="AF202" i="7" s="1"/>
  <c r="C202" i="7"/>
  <c r="AG202" i="7" s="1"/>
  <c r="D202" i="7"/>
  <c r="AH202" i="7" s="1"/>
  <c r="E202" i="7"/>
  <c r="AI202" i="7" s="1"/>
  <c r="F202" i="7"/>
  <c r="AJ202" i="7" s="1"/>
  <c r="B203" i="7"/>
  <c r="AF203" i="7" s="1"/>
  <c r="C203" i="7"/>
  <c r="AG203" i="7" s="1"/>
  <c r="D203" i="7"/>
  <c r="AH203" i="7" s="1"/>
  <c r="E203" i="7"/>
  <c r="AI203" i="7" s="1"/>
  <c r="F203" i="7"/>
  <c r="AJ203" i="7" s="1"/>
  <c r="B204" i="7"/>
  <c r="AF204" i="7" s="1"/>
  <c r="C204" i="7"/>
  <c r="AG204" i="7" s="1"/>
  <c r="D204" i="7"/>
  <c r="AH204" i="7" s="1"/>
  <c r="E204" i="7"/>
  <c r="AI204" i="7" s="1"/>
  <c r="F204" i="7"/>
  <c r="AJ204" i="7" s="1"/>
  <c r="B205" i="7"/>
  <c r="AF205" i="7" s="1"/>
  <c r="C205" i="7"/>
  <c r="AG205" i="7" s="1"/>
  <c r="D205" i="7"/>
  <c r="AH205" i="7" s="1"/>
  <c r="E205" i="7"/>
  <c r="AI205" i="7" s="1"/>
  <c r="F205" i="7"/>
  <c r="AJ205" i="7" s="1"/>
  <c r="B206" i="7"/>
  <c r="AF206" i="7" s="1"/>
  <c r="C206" i="7"/>
  <c r="AG206" i="7" s="1"/>
  <c r="D206" i="7"/>
  <c r="AH206" i="7" s="1"/>
  <c r="E206" i="7"/>
  <c r="AI206" i="7" s="1"/>
  <c r="F206" i="7"/>
  <c r="AJ206" i="7" s="1"/>
  <c r="B207" i="7"/>
  <c r="AF207" i="7" s="1"/>
  <c r="C207" i="7"/>
  <c r="AG207" i="7" s="1"/>
  <c r="D207" i="7"/>
  <c r="AH207" i="7" s="1"/>
  <c r="E207" i="7"/>
  <c r="AI207" i="7" s="1"/>
  <c r="F207" i="7"/>
  <c r="AJ207" i="7" s="1"/>
  <c r="B208" i="7"/>
  <c r="AF208" i="7" s="1"/>
  <c r="C208" i="7"/>
  <c r="AG208" i="7" s="1"/>
  <c r="D208" i="7"/>
  <c r="AH208" i="7" s="1"/>
  <c r="E208" i="7"/>
  <c r="AI208" i="7" s="1"/>
  <c r="F208" i="7"/>
  <c r="AJ208" i="7" s="1"/>
  <c r="B209" i="7"/>
  <c r="AF209" i="7" s="1"/>
  <c r="C209" i="7"/>
  <c r="AG209" i="7" s="1"/>
  <c r="D209" i="7"/>
  <c r="AH209" i="7" s="1"/>
  <c r="E209" i="7"/>
  <c r="AI209" i="7" s="1"/>
  <c r="F209" i="7"/>
  <c r="AJ209" i="7" s="1"/>
  <c r="B210" i="7"/>
  <c r="AF210" i="7" s="1"/>
  <c r="C210" i="7"/>
  <c r="AG210" i="7" s="1"/>
  <c r="D210" i="7"/>
  <c r="AH210" i="7" s="1"/>
  <c r="E210" i="7"/>
  <c r="AI210" i="7" s="1"/>
  <c r="F210" i="7"/>
  <c r="AJ210" i="7" s="1"/>
  <c r="B211" i="7"/>
  <c r="AF211" i="7" s="1"/>
  <c r="C211" i="7"/>
  <c r="AG211" i="7" s="1"/>
  <c r="D211" i="7"/>
  <c r="AH211" i="7" s="1"/>
  <c r="E211" i="7"/>
  <c r="AI211" i="7" s="1"/>
  <c r="F211" i="7"/>
  <c r="AJ211" i="7" s="1"/>
  <c r="B212" i="7"/>
  <c r="AF212" i="7" s="1"/>
  <c r="C212" i="7"/>
  <c r="AG212" i="7" s="1"/>
  <c r="D212" i="7"/>
  <c r="AH212" i="7" s="1"/>
  <c r="E212" i="7"/>
  <c r="AI212" i="7" s="1"/>
  <c r="F212" i="7"/>
  <c r="AJ212" i="7" s="1"/>
  <c r="B213" i="7"/>
  <c r="AF213" i="7" s="1"/>
  <c r="C213" i="7"/>
  <c r="AG213" i="7" s="1"/>
  <c r="D213" i="7"/>
  <c r="AH213" i="7" s="1"/>
  <c r="E213" i="7"/>
  <c r="AI213" i="7" s="1"/>
  <c r="F213" i="7"/>
  <c r="AJ213" i="7" s="1"/>
  <c r="B214" i="7"/>
  <c r="AF214" i="7" s="1"/>
  <c r="C214" i="7"/>
  <c r="AG214" i="7" s="1"/>
  <c r="D214" i="7"/>
  <c r="AH214" i="7" s="1"/>
  <c r="E214" i="7"/>
  <c r="AI214" i="7" s="1"/>
  <c r="F214" i="7"/>
  <c r="AJ214" i="7" s="1"/>
  <c r="B215" i="7"/>
  <c r="C215" i="7"/>
  <c r="D215" i="7"/>
  <c r="AB215" i="7" s="1"/>
  <c r="E215" i="7"/>
  <c r="K215" i="7" s="1"/>
  <c r="AO215" i="7" s="1"/>
  <c r="F215" i="7"/>
  <c r="L215" i="7" s="1"/>
  <c r="AP215" i="7" s="1"/>
  <c r="C181" i="7"/>
  <c r="D181" i="7"/>
  <c r="AH181" i="7" s="1"/>
  <c r="E181" i="7"/>
  <c r="AI181" i="7" s="1"/>
  <c r="F181" i="7"/>
  <c r="AJ181" i="7" s="1"/>
  <c r="AG181" i="7"/>
  <c r="B181" i="7"/>
  <c r="AF181" i="7" s="1"/>
  <c r="Q215" i="7"/>
  <c r="AU215" i="7" s="1"/>
  <c r="B140" i="7"/>
  <c r="AF140" i="7" s="1"/>
  <c r="C140" i="7"/>
  <c r="D140" i="7"/>
  <c r="AH140" i="7" s="1"/>
  <c r="E140" i="7"/>
  <c r="AI140" i="7" s="1"/>
  <c r="F140" i="7"/>
  <c r="AJ140" i="7" s="1"/>
  <c r="B141" i="7"/>
  <c r="C141" i="7"/>
  <c r="AG141" i="7" s="1"/>
  <c r="D141" i="7"/>
  <c r="AH141" i="7" s="1"/>
  <c r="E141" i="7"/>
  <c r="F141" i="7"/>
  <c r="B142" i="7"/>
  <c r="AF142" i="7" s="1"/>
  <c r="C142" i="7"/>
  <c r="AG142" i="7" s="1"/>
  <c r="D142" i="7"/>
  <c r="AH142" i="7" s="1"/>
  <c r="E142" i="7"/>
  <c r="F142" i="7"/>
  <c r="AJ142" i="7" s="1"/>
  <c r="B143" i="7"/>
  <c r="AF143" i="7" s="1"/>
  <c r="C143" i="7"/>
  <c r="AG143" i="7" s="1"/>
  <c r="D143" i="7"/>
  <c r="E143" i="7"/>
  <c r="AI143" i="7" s="1"/>
  <c r="F143" i="7"/>
  <c r="AJ143" i="7" s="1"/>
  <c r="B144" i="7"/>
  <c r="AF144" i="7" s="1"/>
  <c r="C144" i="7"/>
  <c r="D144" i="7"/>
  <c r="AH144" i="7" s="1"/>
  <c r="E144" i="7"/>
  <c r="AI144" i="7" s="1"/>
  <c r="F144" i="7"/>
  <c r="AJ144" i="7" s="1"/>
  <c r="B145" i="7"/>
  <c r="C145" i="7"/>
  <c r="AG145" i="7" s="1"/>
  <c r="D145" i="7"/>
  <c r="AH145" i="7" s="1"/>
  <c r="E145" i="7"/>
  <c r="AI145" i="7" s="1"/>
  <c r="F145" i="7"/>
  <c r="B146" i="7"/>
  <c r="AF146" i="7" s="1"/>
  <c r="C146" i="7"/>
  <c r="AG146" i="7" s="1"/>
  <c r="D146" i="7"/>
  <c r="AH146" i="7" s="1"/>
  <c r="E146" i="7"/>
  <c r="F146" i="7"/>
  <c r="AJ146" i="7" s="1"/>
  <c r="B147" i="7"/>
  <c r="AF147" i="7" s="1"/>
  <c r="C147" i="7"/>
  <c r="AG147" i="7" s="1"/>
  <c r="D147" i="7"/>
  <c r="E147" i="7"/>
  <c r="AI147" i="7" s="1"/>
  <c r="F147" i="7"/>
  <c r="AJ147" i="7" s="1"/>
  <c r="B148" i="7"/>
  <c r="AF148" i="7" s="1"/>
  <c r="C148" i="7"/>
  <c r="D148" i="7"/>
  <c r="AH148" i="7" s="1"/>
  <c r="E148" i="7"/>
  <c r="AI148" i="7" s="1"/>
  <c r="F148" i="7"/>
  <c r="AJ148" i="7" s="1"/>
  <c r="B149" i="7"/>
  <c r="C149" i="7"/>
  <c r="AG149" i="7" s="1"/>
  <c r="D149" i="7"/>
  <c r="AH149" i="7" s="1"/>
  <c r="E149" i="7"/>
  <c r="AI149" i="7" s="1"/>
  <c r="F149" i="7"/>
  <c r="B150" i="7"/>
  <c r="AF150" i="7" s="1"/>
  <c r="C150" i="7"/>
  <c r="AG150" i="7" s="1"/>
  <c r="D150" i="7"/>
  <c r="AH150" i="7" s="1"/>
  <c r="E150" i="7"/>
  <c r="F150" i="7"/>
  <c r="AJ150" i="7" s="1"/>
  <c r="B151" i="7"/>
  <c r="AF151" i="7" s="1"/>
  <c r="C151" i="7"/>
  <c r="AG151" i="7" s="1"/>
  <c r="D151" i="7"/>
  <c r="E151" i="7"/>
  <c r="AI151" i="7" s="1"/>
  <c r="F151" i="7"/>
  <c r="AJ151" i="7" s="1"/>
  <c r="B152" i="7"/>
  <c r="AF152" i="7" s="1"/>
  <c r="C152" i="7"/>
  <c r="D152" i="7"/>
  <c r="AH152" i="7" s="1"/>
  <c r="E152" i="7"/>
  <c r="AI152" i="7" s="1"/>
  <c r="F152" i="7"/>
  <c r="AJ152" i="7" s="1"/>
  <c r="B153" i="7"/>
  <c r="C153" i="7"/>
  <c r="AG153" i="7" s="1"/>
  <c r="D153" i="7"/>
  <c r="AH153" i="7" s="1"/>
  <c r="E153" i="7"/>
  <c r="AI153" i="7" s="1"/>
  <c r="F153" i="7"/>
  <c r="B154" i="7"/>
  <c r="AF154" i="7" s="1"/>
  <c r="C154" i="7"/>
  <c r="AG154" i="7" s="1"/>
  <c r="D154" i="7"/>
  <c r="AH154" i="7" s="1"/>
  <c r="E154" i="7"/>
  <c r="F154" i="7"/>
  <c r="AJ154" i="7" s="1"/>
  <c r="B155" i="7"/>
  <c r="AF155" i="7" s="1"/>
  <c r="C155" i="7"/>
  <c r="AG155" i="7" s="1"/>
  <c r="D155" i="7"/>
  <c r="E155" i="7"/>
  <c r="AI155" i="7" s="1"/>
  <c r="F155" i="7"/>
  <c r="AJ155" i="7" s="1"/>
  <c r="B156" i="7"/>
  <c r="AF156" i="7" s="1"/>
  <c r="C156" i="7"/>
  <c r="D156" i="7"/>
  <c r="AH156" i="7" s="1"/>
  <c r="E156" i="7"/>
  <c r="AI156" i="7" s="1"/>
  <c r="F156" i="7"/>
  <c r="AJ156" i="7" s="1"/>
  <c r="B157" i="7"/>
  <c r="C157" i="7"/>
  <c r="AG157" i="7" s="1"/>
  <c r="D157" i="7"/>
  <c r="AH157" i="7" s="1"/>
  <c r="E157" i="7"/>
  <c r="AI157" i="7" s="1"/>
  <c r="F157" i="7"/>
  <c r="B158" i="7"/>
  <c r="AF158" i="7" s="1"/>
  <c r="C158" i="7"/>
  <c r="AG158" i="7" s="1"/>
  <c r="D158" i="7"/>
  <c r="AH158" i="7" s="1"/>
  <c r="E158" i="7"/>
  <c r="F158" i="7"/>
  <c r="AJ158" i="7" s="1"/>
  <c r="B159" i="7"/>
  <c r="AF159" i="7" s="1"/>
  <c r="C159" i="7"/>
  <c r="AG159" i="7" s="1"/>
  <c r="D159" i="7"/>
  <c r="E159" i="7"/>
  <c r="AI159" i="7" s="1"/>
  <c r="F159" i="7"/>
  <c r="AJ159" i="7" s="1"/>
  <c r="B160" i="7"/>
  <c r="AF160" i="7" s="1"/>
  <c r="C160" i="7"/>
  <c r="D160" i="7"/>
  <c r="AH160" i="7" s="1"/>
  <c r="E160" i="7"/>
  <c r="AI160" i="7" s="1"/>
  <c r="F160" i="7"/>
  <c r="AJ160" i="7" s="1"/>
  <c r="B161" i="7"/>
  <c r="C161" i="7"/>
  <c r="AG161" i="7" s="1"/>
  <c r="D161" i="7"/>
  <c r="AH161" i="7" s="1"/>
  <c r="E161" i="7"/>
  <c r="AI161" i="7" s="1"/>
  <c r="F161" i="7"/>
  <c r="B162" i="7"/>
  <c r="AF162" i="7" s="1"/>
  <c r="C162" i="7"/>
  <c r="AG162" i="7" s="1"/>
  <c r="D162" i="7"/>
  <c r="E162" i="7"/>
  <c r="F162" i="7"/>
  <c r="AJ162" i="7" s="1"/>
  <c r="B163" i="7"/>
  <c r="AF163" i="7" s="1"/>
  <c r="C163" i="7"/>
  <c r="AG163" i="7" s="1"/>
  <c r="D163" i="7"/>
  <c r="E163" i="7"/>
  <c r="AI163" i="7" s="1"/>
  <c r="F163" i="7"/>
  <c r="AJ163" i="7" s="1"/>
  <c r="B164" i="7"/>
  <c r="AF164" i="7" s="1"/>
  <c r="C164" i="7"/>
  <c r="D164" i="7"/>
  <c r="AH164" i="7" s="1"/>
  <c r="E164" i="7"/>
  <c r="AI164" i="7" s="1"/>
  <c r="F164" i="7"/>
  <c r="B165" i="7"/>
  <c r="C165" i="7"/>
  <c r="AG165" i="7" s="1"/>
  <c r="D165" i="7"/>
  <c r="AH165" i="7" s="1"/>
  <c r="E165" i="7"/>
  <c r="AI165" i="7" s="1"/>
  <c r="F165" i="7"/>
  <c r="B166" i="7"/>
  <c r="AF166" i="7" s="1"/>
  <c r="C166" i="7"/>
  <c r="AG166" i="7" s="1"/>
  <c r="D166" i="7"/>
  <c r="AH166" i="7" s="1"/>
  <c r="E166" i="7"/>
  <c r="F166" i="7"/>
  <c r="AJ166" i="7" s="1"/>
  <c r="B167" i="7"/>
  <c r="AF167" i="7" s="1"/>
  <c r="C167" i="7"/>
  <c r="D167" i="7"/>
  <c r="E167" i="7"/>
  <c r="AI167" i="7" s="1"/>
  <c r="F167" i="7"/>
  <c r="AJ167" i="7" s="1"/>
  <c r="B168" i="7"/>
  <c r="AF168" i="7" s="1"/>
  <c r="C168" i="7"/>
  <c r="D168" i="7"/>
  <c r="AH168" i="7" s="1"/>
  <c r="E168" i="7"/>
  <c r="AI168" i="7" s="1"/>
  <c r="F168" i="7"/>
  <c r="AJ168" i="7" s="1"/>
  <c r="B169" i="7"/>
  <c r="C169" i="7"/>
  <c r="AG169" i="7" s="1"/>
  <c r="D169" i="7"/>
  <c r="AH169" i="7" s="1"/>
  <c r="E169" i="7"/>
  <c r="AI169" i="7" s="1"/>
  <c r="F169" i="7"/>
  <c r="B170" i="7"/>
  <c r="AF170" i="7" s="1"/>
  <c r="C170" i="7"/>
  <c r="AG170" i="7" s="1"/>
  <c r="D170" i="7"/>
  <c r="AH170" i="7" s="1"/>
  <c r="E170" i="7"/>
  <c r="F170" i="7"/>
  <c r="AJ170" i="7" s="1"/>
  <c r="B171" i="7"/>
  <c r="AF171" i="7" s="1"/>
  <c r="C171" i="7"/>
  <c r="AG171" i="7" s="1"/>
  <c r="D171" i="7"/>
  <c r="E171" i="7"/>
  <c r="AI171" i="7" s="1"/>
  <c r="F171" i="7"/>
  <c r="AJ171" i="7" s="1"/>
  <c r="B172" i="7"/>
  <c r="AF172" i="7" s="1"/>
  <c r="C172" i="7"/>
  <c r="D172" i="7"/>
  <c r="AH172" i="7" s="1"/>
  <c r="E172" i="7"/>
  <c r="AI172" i="7" s="1"/>
  <c r="F172" i="7"/>
  <c r="AJ172" i="7" s="1"/>
  <c r="B173" i="7"/>
  <c r="H173" i="7" s="1"/>
  <c r="AL173" i="7" s="1"/>
  <c r="C173" i="7"/>
  <c r="O173" i="7" s="1"/>
  <c r="AS173" i="7" s="1"/>
  <c r="D173" i="7"/>
  <c r="E173" i="7"/>
  <c r="Q173" i="7" s="1"/>
  <c r="AU173" i="7" s="1"/>
  <c r="F173" i="7"/>
  <c r="L173" i="7" s="1"/>
  <c r="AP173" i="7" s="1"/>
  <c r="AG140" i="7"/>
  <c r="AF141" i="7"/>
  <c r="AI141" i="7"/>
  <c r="AJ141" i="7"/>
  <c r="AI142" i="7"/>
  <c r="AH143" i="7"/>
  <c r="AG144" i="7"/>
  <c r="AF145" i="7"/>
  <c r="AJ145" i="7"/>
  <c r="AI146" i="7"/>
  <c r="AH147" i="7"/>
  <c r="AG148" i="7"/>
  <c r="AF149" i="7"/>
  <c r="AJ149" i="7"/>
  <c r="AI150" i="7"/>
  <c r="AH151" i="7"/>
  <c r="AG152" i="7"/>
  <c r="AF153" i="7"/>
  <c r="AJ153" i="7"/>
  <c r="AI154" i="7"/>
  <c r="AH155" i="7"/>
  <c r="AG156" i="7"/>
  <c r="AF157" i="7"/>
  <c r="AJ157" i="7"/>
  <c r="AI158" i="7"/>
  <c r="AH159" i="7"/>
  <c r="AG160" i="7"/>
  <c r="AF161" i="7"/>
  <c r="AJ161" i="7"/>
  <c r="AH162" i="7"/>
  <c r="AI162" i="7"/>
  <c r="AH163" i="7"/>
  <c r="AG164" i="7"/>
  <c r="AJ164" i="7"/>
  <c r="AF165" i="7"/>
  <c r="AJ165" i="7"/>
  <c r="AI166" i="7"/>
  <c r="AG167" i="7"/>
  <c r="AH167" i="7"/>
  <c r="AG168" i="7"/>
  <c r="AF169" i="7"/>
  <c r="AJ169" i="7"/>
  <c r="AI170" i="7"/>
  <c r="AH171" i="7"/>
  <c r="AG172" i="7"/>
  <c r="AF173" i="7"/>
  <c r="AJ173" i="7"/>
  <c r="C139" i="7"/>
  <c r="AG139" i="7" s="1"/>
  <c r="D139" i="7"/>
  <c r="AH139" i="7" s="1"/>
  <c r="E139" i="7"/>
  <c r="AI139" i="7" s="1"/>
  <c r="F139" i="7"/>
  <c r="AJ139" i="7" s="1"/>
  <c r="B139" i="7"/>
  <c r="AF139" i="7" s="1"/>
  <c r="B98" i="7"/>
  <c r="AF98" i="7" s="1"/>
  <c r="C98" i="7"/>
  <c r="AG98" i="7" s="1"/>
  <c r="D98" i="7"/>
  <c r="AH98" i="7" s="1"/>
  <c r="E98" i="7"/>
  <c r="AI98" i="7" s="1"/>
  <c r="F98" i="7"/>
  <c r="AJ98" i="7" s="1"/>
  <c r="B99" i="7"/>
  <c r="AF99" i="7" s="1"/>
  <c r="C99" i="7"/>
  <c r="AG99" i="7" s="1"/>
  <c r="D99" i="7"/>
  <c r="AH99" i="7" s="1"/>
  <c r="E99" i="7"/>
  <c r="AI99" i="7" s="1"/>
  <c r="F99" i="7"/>
  <c r="AJ99" i="7" s="1"/>
  <c r="B100" i="7"/>
  <c r="AF100" i="7" s="1"/>
  <c r="C100" i="7"/>
  <c r="AG100" i="7" s="1"/>
  <c r="D100" i="7"/>
  <c r="AH100" i="7" s="1"/>
  <c r="E100" i="7"/>
  <c r="AI100" i="7" s="1"/>
  <c r="F100" i="7"/>
  <c r="AJ100" i="7" s="1"/>
  <c r="B101" i="7"/>
  <c r="AF101" i="7" s="1"/>
  <c r="C101" i="7"/>
  <c r="AG101" i="7" s="1"/>
  <c r="D101" i="7"/>
  <c r="AH101" i="7" s="1"/>
  <c r="E101" i="7"/>
  <c r="AI101" i="7" s="1"/>
  <c r="F101" i="7"/>
  <c r="AJ101" i="7" s="1"/>
  <c r="B102" i="7"/>
  <c r="AF102" i="7" s="1"/>
  <c r="C102" i="7"/>
  <c r="AG102" i="7" s="1"/>
  <c r="D102" i="7"/>
  <c r="AH102" i="7" s="1"/>
  <c r="E102" i="7"/>
  <c r="AI102" i="7" s="1"/>
  <c r="F102" i="7"/>
  <c r="AJ102" i="7" s="1"/>
  <c r="B103" i="7"/>
  <c r="AF103" i="7" s="1"/>
  <c r="C103" i="7"/>
  <c r="AG103" i="7" s="1"/>
  <c r="D103" i="7"/>
  <c r="AH103" i="7" s="1"/>
  <c r="E103" i="7"/>
  <c r="AI103" i="7" s="1"/>
  <c r="F103" i="7"/>
  <c r="AJ103" i="7" s="1"/>
  <c r="B104" i="7"/>
  <c r="AF104" i="7" s="1"/>
  <c r="C104" i="7"/>
  <c r="AG104" i="7" s="1"/>
  <c r="D104" i="7"/>
  <c r="AH104" i="7" s="1"/>
  <c r="E104" i="7"/>
  <c r="AI104" i="7" s="1"/>
  <c r="F104" i="7"/>
  <c r="AJ104" i="7" s="1"/>
  <c r="B105" i="7"/>
  <c r="AF105" i="7" s="1"/>
  <c r="C105" i="7"/>
  <c r="AG105" i="7" s="1"/>
  <c r="D105" i="7"/>
  <c r="AH105" i="7" s="1"/>
  <c r="E105" i="7"/>
  <c r="AI105" i="7" s="1"/>
  <c r="F105" i="7"/>
  <c r="AJ105" i="7" s="1"/>
  <c r="B106" i="7"/>
  <c r="AF106" i="7" s="1"/>
  <c r="C106" i="7"/>
  <c r="AG106" i="7" s="1"/>
  <c r="D106" i="7"/>
  <c r="AH106" i="7" s="1"/>
  <c r="E106" i="7"/>
  <c r="AI106" i="7" s="1"/>
  <c r="F106" i="7"/>
  <c r="AJ106" i="7" s="1"/>
  <c r="B107" i="7"/>
  <c r="AF107" i="7" s="1"/>
  <c r="C107" i="7"/>
  <c r="AG107" i="7" s="1"/>
  <c r="D107" i="7"/>
  <c r="AH107" i="7" s="1"/>
  <c r="E107" i="7"/>
  <c r="AI107" i="7" s="1"/>
  <c r="F107" i="7"/>
  <c r="AJ107" i="7" s="1"/>
  <c r="B108" i="7"/>
  <c r="AF108" i="7" s="1"/>
  <c r="C108" i="7"/>
  <c r="AG108" i="7" s="1"/>
  <c r="D108" i="7"/>
  <c r="AH108" i="7" s="1"/>
  <c r="E108" i="7"/>
  <c r="AI108" i="7" s="1"/>
  <c r="F108" i="7"/>
  <c r="AJ108" i="7" s="1"/>
  <c r="B109" i="7"/>
  <c r="AF109" i="7" s="1"/>
  <c r="C109" i="7"/>
  <c r="AG109" i="7" s="1"/>
  <c r="D109" i="7"/>
  <c r="AH109" i="7" s="1"/>
  <c r="E109" i="7"/>
  <c r="AI109" i="7" s="1"/>
  <c r="F109" i="7"/>
  <c r="AJ109" i="7" s="1"/>
  <c r="B110" i="7"/>
  <c r="AF110" i="7" s="1"/>
  <c r="C110" i="7"/>
  <c r="AG110" i="7" s="1"/>
  <c r="D110" i="7"/>
  <c r="AH110" i="7" s="1"/>
  <c r="E110" i="7"/>
  <c r="AI110" i="7" s="1"/>
  <c r="F110" i="7"/>
  <c r="AJ110" i="7" s="1"/>
  <c r="B111" i="7"/>
  <c r="AF111" i="7" s="1"/>
  <c r="C111" i="7"/>
  <c r="AG111" i="7" s="1"/>
  <c r="D111" i="7"/>
  <c r="AH111" i="7" s="1"/>
  <c r="E111" i="7"/>
  <c r="AI111" i="7" s="1"/>
  <c r="F111" i="7"/>
  <c r="AJ111" i="7" s="1"/>
  <c r="B112" i="7"/>
  <c r="AF112" i="7" s="1"/>
  <c r="C112" i="7"/>
  <c r="AG112" i="7" s="1"/>
  <c r="D112" i="7"/>
  <c r="AH112" i="7" s="1"/>
  <c r="E112" i="7"/>
  <c r="AI112" i="7" s="1"/>
  <c r="F112" i="7"/>
  <c r="AJ112" i="7" s="1"/>
  <c r="B113" i="7"/>
  <c r="AF113" i="7" s="1"/>
  <c r="C113" i="7"/>
  <c r="AG113" i="7" s="1"/>
  <c r="D113" i="7"/>
  <c r="AH113" i="7" s="1"/>
  <c r="E113" i="7"/>
  <c r="AI113" i="7" s="1"/>
  <c r="F113" i="7"/>
  <c r="AJ113" i="7" s="1"/>
  <c r="B114" i="7"/>
  <c r="AF114" i="7" s="1"/>
  <c r="C114" i="7"/>
  <c r="AG114" i="7" s="1"/>
  <c r="D114" i="7"/>
  <c r="AH114" i="7" s="1"/>
  <c r="E114" i="7"/>
  <c r="AI114" i="7" s="1"/>
  <c r="F114" i="7"/>
  <c r="AJ114" i="7" s="1"/>
  <c r="B115" i="7"/>
  <c r="AF115" i="7" s="1"/>
  <c r="C115" i="7"/>
  <c r="AG115" i="7" s="1"/>
  <c r="D115" i="7"/>
  <c r="AH115" i="7" s="1"/>
  <c r="E115" i="7"/>
  <c r="AI115" i="7" s="1"/>
  <c r="F115" i="7"/>
  <c r="AJ115" i="7" s="1"/>
  <c r="B116" i="7"/>
  <c r="AF116" i="7" s="1"/>
  <c r="C116" i="7"/>
  <c r="AG116" i="7" s="1"/>
  <c r="D116" i="7"/>
  <c r="AH116" i="7" s="1"/>
  <c r="E116" i="7"/>
  <c r="AI116" i="7" s="1"/>
  <c r="F116" i="7"/>
  <c r="AJ116" i="7" s="1"/>
  <c r="B117" i="7"/>
  <c r="AF117" i="7" s="1"/>
  <c r="C117" i="7"/>
  <c r="AG117" i="7" s="1"/>
  <c r="D117" i="7"/>
  <c r="AH117" i="7" s="1"/>
  <c r="E117" i="7"/>
  <c r="AI117" i="7" s="1"/>
  <c r="F117" i="7"/>
  <c r="AJ117" i="7" s="1"/>
  <c r="B118" i="7"/>
  <c r="AF118" i="7" s="1"/>
  <c r="C118" i="7"/>
  <c r="AG118" i="7" s="1"/>
  <c r="D118" i="7"/>
  <c r="AH118" i="7" s="1"/>
  <c r="E118" i="7"/>
  <c r="AI118" i="7" s="1"/>
  <c r="F118" i="7"/>
  <c r="AJ118" i="7" s="1"/>
  <c r="B119" i="7"/>
  <c r="AF119" i="7" s="1"/>
  <c r="C119" i="7"/>
  <c r="AG119" i="7" s="1"/>
  <c r="D119" i="7"/>
  <c r="AH119" i="7" s="1"/>
  <c r="E119" i="7"/>
  <c r="AI119" i="7" s="1"/>
  <c r="F119" i="7"/>
  <c r="AJ119" i="7" s="1"/>
  <c r="B120" i="7"/>
  <c r="AF120" i="7" s="1"/>
  <c r="C120" i="7"/>
  <c r="AG120" i="7" s="1"/>
  <c r="D120" i="7"/>
  <c r="AH120" i="7" s="1"/>
  <c r="E120" i="7"/>
  <c r="AI120" i="7" s="1"/>
  <c r="F120" i="7"/>
  <c r="AJ120" i="7" s="1"/>
  <c r="B121" i="7"/>
  <c r="AF121" i="7" s="1"/>
  <c r="C121" i="7"/>
  <c r="AG121" i="7" s="1"/>
  <c r="D121" i="7"/>
  <c r="AH121" i="7" s="1"/>
  <c r="E121" i="7"/>
  <c r="AI121" i="7" s="1"/>
  <c r="F121" i="7"/>
  <c r="AJ121" i="7" s="1"/>
  <c r="B122" i="7"/>
  <c r="AF122" i="7" s="1"/>
  <c r="C122" i="7"/>
  <c r="AG122" i="7" s="1"/>
  <c r="D122" i="7"/>
  <c r="AH122" i="7" s="1"/>
  <c r="E122" i="7"/>
  <c r="AI122" i="7" s="1"/>
  <c r="F122" i="7"/>
  <c r="AJ122" i="7" s="1"/>
  <c r="B123" i="7"/>
  <c r="AF123" i="7" s="1"/>
  <c r="C123" i="7"/>
  <c r="AG123" i="7" s="1"/>
  <c r="D123" i="7"/>
  <c r="AH123" i="7" s="1"/>
  <c r="E123" i="7"/>
  <c r="AI123" i="7" s="1"/>
  <c r="F123" i="7"/>
  <c r="AJ123" i="7" s="1"/>
  <c r="B124" i="7"/>
  <c r="AF124" i="7" s="1"/>
  <c r="C124" i="7"/>
  <c r="AG124" i="7" s="1"/>
  <c r="D124" i="7"/>
  <c r="AH124" i="7" s="1"/>
  <c r="E124" i="7"/>
  <c r="AI124" i="7" s="1"/>
  <c r="F124" i="7"/>
  <c r="AJ124" i="7" s="1"/>
  <c r="B125" i="7"/>
  <c r="AF125" i="7" s="1"/>
  <c r="C125" i="7"/>
  <c r="AG125" i="7" s="1"/>
  <c r="D125" i="7"/>
  <c r="AH125" i="7" s="1"/>
  <c r="E125" i="7"/>
  <c r="AI125" i="7" s="1"/>
  <c r="F125" i="7"/>
  <c r="AJ125" i="7" s="1"/>
  <c r="B126" i="7"/>
  <c r="AF126" i="7" s="1"/>
  <c r="C126" i="7"/>
  <c r="AG126" i="7" s="1"/>
  <c r="D126" i="7"/>
  <c r="AH126" i="7" s="1"/>
  <c r="E126" i="7"/>
  <c r="AI126" i="7" s="1"/>
  <c r="F126" i="7"/>
  <c r="AJ126" i="7" s="1"/>
  <c r="B127" i="7"/>
  <c r="AF127" i="7" s="1"/>
  <c r="C127" i="7"/>
  <c r="AG127" i="7" s="1"/>
  <c r="D127" i="7"/>
  <c r="AH127" i="7" s="1"/>
  <c r="E127" i="7"/>
  <c r="AI127" i="7" s="1"/>
  <c r="F127" i="7"/>
  <c r="AJ127" i="7" s="1"/>
  <c r="B128" i="7"/>
  <c r="AF128" i="7" s="1"/>
  <c r="C128" i="7"/>
  <c r="AG128" i="7" s="1"/>
  <c r="D128" i="7"/>
  <c r="AH128" i="7" s="1"/>
  <c r="E128" i="7"/>
  <c r="AI128" i="7" s="1"/>
  <c r="F128" i="7"/>
  <c r="AJ128" i="7" s="1"/>
  <c r="B129" i="7"/>
  <c r="AF129" i="7" s="1"/>
  <c r="C129" i="7"/>
  <c r="AG129" i="7" s="1"/>
  <c r="D129" i="7"/>
  <c r="AH129" i="7" s="1"/>
  <c r="E129" i="7"/>
  <c r="AI129" i="7" s="1"/>
  <c r="F129" i="7"/>
  <c r="AJ129" i="7" s="1"/>
  <c r="B130" i="7"/>
  <c r="AF130" i="7" s="1"/>
  <c r="C130" i="7"/>
  <c r="AG130" i="7" s="1"/>
  <c r="D130" i="7"/>
  <c r="AH130" i="7" s="1"/>
  <c r="E130" i="7"/>
  <c r="AI130" i="7" s="1"/>
  <c r="F130" i="7"/>
  <c r="AJ130" i="7" s="1"/>
  <c r="B131" i="7"/>
  <c r="T131" i="7" s="1"/>
  <c r="AX131" i="7" s="1"/>
  <c r="C131" i="7"/>
  <c r="AG131" i="7" s="1"/>
  <c r="D131" i="7"/>
  <c r="AB131" i="7" s="1"/>
  <c r="E131" i="7"/>
  <c r="F131" i="7"/>
  <c r="L131" i="7" s="1"/>
  <c r="AP131" i="7" s="1"/>
  <c r="C97" i="7"/>
  <c r="AG97" i="7" s="1"/>
  <c r="D97" i="7"/>
  <c r="AH97" i="7" s="1"/>
  <c r="E97" i="7"/>
  <c r="AI97" i="7" s="1"/>
  <c r="F97" i="7"/>
  <c r="AJ97" i="7" s="1"/>
  <c r="B97" i="7"/>
  <c r="AF97" i="7" s="1"/>
  <c r="B52" i="7"/>
  <c r="C52" i="7"/>
  <c r="D52" i="7"/>
  <c r="AV6" i="3" s="1"/>
  <c r="E52" i="7"/>
  <c r="F52" i="7"/>
  <c r="B53" i="7"/>
  <c r="C53" i="7"/>
  <c r="D53" i="7"/>
  <c r="E53" i="7"/>
  <c r="F53" i="7"/>
  <c r="B54" i="7"/>
  <c r="C54" i="7"/>
  <c r="D54" i="7"/>
  <c r="E54" i="7"/>
  <c r="F54" i="7"/>
  <c r="B55" i="7"/>
  <c r="C55" i="7"/>
  <c r="D55" i="7"/>
  <c r="E55" i="7"/>
  <c r="F55" i="7"/>
  <c r="B56" i="7"/>
  <c r="C56" i="7"/>
  <c r="D56" i="7"/>
  <c r="E56" i="7"/>
  <c r="F56" i="7"/>
  <c r="B57" i="7"/>
  <c r="C57" i="7"/>
  <c r="D57" i="7"/>
  <c r="E57" i="7"/>
  <c r="F57" i="7"/>
  <c r="B58" i="7"/>
  <c r="C58" i="7"/>
  <c r="D58" i="7"/>
  <c r="E58" i="7"/>
  <c r="F58" i="7"/>
  <c r="B59" i="7"/>
  <c r="C59" i="7"/>
  <c r="D59" i="7"/>
  <c r="E59" i="7"/>
  <c r="F59" i="7"/>
  <c r="B60" i="7"/>
  <c r="C60" i="7"/>
  <c r="D60" i="7"/>
  <c r="E60" i="7"/>
  <c r="F60" i="7"/>
  <c r="B61" i="7"/>
  <c r="C61" i="7"/>
  <c r="D61" i="7"/>
  <c r="E61" i="7"/>
  <c r="F61" i="7"/>
  <c r="B62" i="7"/>
  <c r="C62" i="7"/>
  <c r="D62" i="7"/>
  <c r="E62" i="7"/>
  <c r="F62" i="7"/>
  <c r="B63" i="7"/>
  <c r="C63" i="7"/>
  <c r="D63" i="7"/>
  <c r="E63" i="7"/>
  <c r="F63" i="7"/>
  <c r="B64" i="7"/>
  <c r="C64" i="7"/>
  <c r="D64" i="7"/>
  <c r="E64" i="7"/>
  <c r="F64" i="7"/>
  <c r="B65" i="7"/>
  <c r="C65" i="7"/>
  <c r="D65" i="7"/>
  <c r="E65" i="7"/>
  <c r="F65" i="7"/>
  <c r="B66" i="7"/>
  <c r="C66" i="7"/>
  <c r="D66" i="7"/>
  <c r="E66" i="7"/>
  <c r="F66" i="7"/>
  <c r="B67" i="7"/>
  <c r="C67" i="7"/>
  <c r="D67" i="7"/>
  <c r="E67" i="7"/>
  <c r="F67" i="7"/>
  <c r="B68" i="7"/>
  <c r="C68" i="7"/>
  <c r="D68" i="7"/>
  <c r="E68" i="7"/>
  <c r="F68" i="7"/>
  <c r="B69" i="7"/>
  <c r="C69" i="7"/>
  <c r="D69" i="7"/>
  <c r="E69" i="7"/>
  <c r="F69" i="7"/>
  <c r="B70" i="7"/>
  <c r="C70" i="7"/>
  <c r="D70" i="7"/>
  <c r="E70" i="7"/>
  <c r="F70" i="7"/>
  <c r="B71" i="7"/>
  <c r="C71" i="7"/>
  <c r="D71" i="7"/>
  <c r="E71" i="7"/>
  <c r="F71" i="7"/>
  <c r="B72" i="7"/>
  <c r="C72" i="7"/>
  <c r="D72" i="7"/>
  <c r="E72" i="7"/>
  <c r="F72" i="7"/>
  <c r="B73" i="7"/>
  <c r="C73" i="7"/>
  <c r="D73" i="7"/>
  <c r="E73" i="7"/>
  <c r="F73" i="7"/>
  <c r="B74" i="7"/>
  <c r="C74" i="7"/>
  <c r="D74" i="7"/>
  <c r="E74" i="7"/>
  <c r="F74" i="7"/>
  <c r="B75" i="7"/>
  <c r="C75" i="7"/>
  <c r="D75" i="7"/>
  <c r="E75" i="7"/>
  <c r="F75" i="7"/>
  <c r="B76" i="7"/>
  <c r="C76" i="7"/>
  <c r="D76" i="7"/>
  <c r="E76" i="7"/>
  <c r="F76" i="7"/>
  <c r="AX30" i="3" s="1"/>
  <c r="B77" i="7"/>
  <c r="C77" i="7"/>
  <c r="D77" i="7"/>
  <c r="E77" i="7"/>
  <c r="F77" i="7"/>
  <c r="B78" i="7"/>
  <c r="C78" i="7"/>
  <c r="D78" i="7"/>
  <c r="AV32" i="3" s="1"/>
  <c r="E78" i="7"/>
  <c r="F78" i="7"/>
  <c r="B79" i="7"/>
  <c r="C79" i="7"/>
  <c r="D79" i="7"/>
  <c r="E79" i="7"/>
  <c r="F79" i="7"/>
  <c r="B80" i="7"/>
  <c r="C80" i="7"/>
  <c r="D80" i="7"/>
  <c r="E80" i="7"/>
  <c r="F80" i="7"/>
  <c r="B81" i="7"/>
  <c r="C81" i="7"/>
  <c r="AU35" i="3" s="1"/>
  <c r="D81" i="7"/>
  <c r="E81" i="7"/>
  <c r="F81" i="7"/>
  <c r="B82" i="7"/>
  <c r="C82" i="7"/>
  <c r="D82" i="7"/>
  <c r="E82" i="7"/>
  <c r="F82" i="7"/>
  <c r="B83" i="7"/>
  <c r="C83" i="7"/>
  <c r="D83" i="7"/>
  <c r="E83" i="7"/>
  <c r="AW37" i="3" s="1"/>
  <c r="F83" i="7"/>
  <c r="B84" i="7"/>
  <c r="C84" i="7"/>
  <c r="D84" i="7"/>
  <c r="E84" i="7"/>
  <c r="F84" i="7"/>
  <c r="B85" i="7"/>
  <c r="C85" i="7"/>
  <c r="D85" i="7"/>
  <c r="E85" i="7"/>
  <c r="F85" i="7"/>
  <c r="B86" i="7"/>
  <c r="C86" i="7"/>
  <c r="D86" i="7"/>
  <c r="E86" i="7"/>
  <c r="F86" i="7"/>
  <c r="B87" i="7"/>
  <c r="C87" i="7"/>
  <c r="D87" i="7"/>
  <c r="E87" i="7"/>
  <c r="F87" i="7"/>
  <c r="B88" i="7"/>
  <c r="C88" i="7"/>
  <c r="D88" i="7"/>
  <c r="E88" i="7"/>
  <c r="F88" i="7"/>
  <c r="B89" i="7"/>
  <c r="C89" i="7"/>
  <c r="D89" i="7"/>
  <c r="E89" i="7"/>
  <c r="F89" i="7"/>
  <c r="C51" i="7"/>
  <c r="D51" i="7"/>
  <c r="E51" i="7"/>
  <c r="F51" i="7"/>
  <c r="B51" i="7"/>
  <c r="AT5" i="3" s="1"/>
  <c r="AC48" i="8" l="1"/>
  <c r="F48" i="3"/>
  <c r="AI48" i="8"/>
  <c r="I48" i="3"/>
  <c r="AL48" i="8"/>
  <c r="N48" i="3"/>
  <c r="AK48" i="8"/>
  <c r="M48" i="3"/>
  <c r="AB48" i="8"/>
  <c r="E48" i="3"/>
  <c r="Z48" i="8"/>
  <c r="D48" i="3"/>
  <c r="AF48" i="8"/>
  <c r="J48" i="3"/>
  <c r="AE48" i="8"/>
  <c r="H48" i="3"/>
  <c r="AD48" i="8"/>
  <c r="G48" i="3"/>
  <c r="AH48" i="8"/>
  <c r="K48" i="3"/>
  <c r="AI173" i="7"/>
  <c r="AF89" i="7"/>
  <c r="AT43" i="3"/>
  <c r="BF215" i="7"/>
  <c r="CE43" i="3"/>
  <c r="P89" i="7"/>
  <c r="AV43" i="3"/>
  <c r="U89" i="7"/>
  <c r="AU43" i="3"/>
  <c r="AJ89" i="7"/>
  <c r="AX43" i="3"/>
  <c r="K89" i="7"/>
  <c r="AW43" i="3"/>
  <c r="W2740" i="13" s="1"/>
  <c r="X2740" i="13" s="1"/>
  <c r="BF131" i="7"/>
  <c r="BU43" i="3"/>
  <c r="U45" i="8"/>
  <c r="AK45" i="8" s="1"/>
  <c r="N5" i="8"/>
  <c r="AF5" i="8" s="1"/>
  <c r="C7" i="8"/>
  <c r="Z7" i="8" s="1"/>
  <c r="U8" i="8"/>
  <c r="M8" i="3" s="1"/>
  <c r="C10" i="8"/>
  <c r="S12" i="8"/>
  <c r="I12" i="3" s="1"/>
  <c r="W12" i="8"/>
  <c r="O12" i="3" s="1"/>
  <c r="V16" i="8"/>
  <c r="AL16" i="8" s="1"/>
  <c r="V20" i="8"/>
  <c r="N24" i="8"/>
  <c r="AF24" i="8" s="1"/>
  <c r="T24" i="8"/>
  <c r="L24" i="3" s="1"/>
  <c r="V25" i="8"/>
  <c r="AL25" i="8" s="1"/>
  <c r="S28" i="8"/>
  <c r="AI28" i="8" s="1"/>
  <c r="W28" i="8"/>
  <c r="V32" i="8"/>
  <c r="AL32" i="8" s="1"/>
  <c r="S36" i="8"/>
  <c r="AI36" i="8" s="1"/>
  <c r="W36" i="8"/>
  <c r="O36" i="3" s="1"/>
  <c r="U40" i="8"/>
  <c r="U44" i="8"/>
  <c r="AK44" i="8" s="1"/>
  <c r="T48" i="8"/>
  <c r="O9" i="8"/>
  <c r="AG9" i="8" s="1"/>
  <c r="S17" i="8"/>
  <c r="N41" i="8"/>
  <c r="J41" i="3" s="1"/>
  <c r="C6" i="8"/>
  <c r="Z6" i="8" s="1"/>
  <c r="D14" i="8"/>
  <c r="AA14" i="8" s="1"/>
  <c r="S16" i="8"/>
  <c r="S20" i="8"/>
  <c r="AI20" i="8" s="1"/>
  <c r="S32" i="8"/>
  <c r="AI32" i="8" s="1"/>
  <c r="W48" i="8"/>
  <c r="C28" i="8"/>
  <c r="Z28" i="8" s="1"/>
  <c r="D29" i="8"/>
  <c r="AA29" i="8" s="1"/>
  <c r="C32" i="8"/>
  <c r="Z32" i="8" s="1"/>
  <c r="C36" i="8"/>
  <c r="D36" i="3" s="1"/>
  <c r="C40" i="8"/>
  <c r="D40" i="3" s="1"/>
  <c r="D44" i="8"/>
  <c r="AA44" i="8" s="1"/>
  <c r="D41" i="8"/>
  <c r="AA41" i="8" s="1"/>
  <c r="D47" i="8"/>
  <c r="AA47" i="8" s="1"/>
  <c r="S13" i="8"/>
  <c r="W17" i="8"/>
  <c r="AM17" i="8" s="1"/>
  <c r="C22" i="8"/>
  <c r="Z22" i="8" s="1"/>
  <c r="C26" i="8"/>
  <c r="Z26" i="8" s="1"/>
  <c r="N33" i="8"/>
  <c r="W37" i="8"/>
  <c r="AM37" i="8" s="1"/>
  <c r="V41" i="8"/>
  <c r="AL41" i="8" s="1"/>
  <c r="T5" i="8"/>
  <c r="AJ5" i="8" s="1"/>
  <c r="S9" i="8"/>
  <c r="W13" i="8"/>
  <c r="AM13" i="8" s="1"/>
  <c r="C18" i="8"/>
  <c r="Z18" i="8" s="1"/>
  <c r="U29" i="8"/>
  <c r="AK29" i="8" s="1"/>
  <c r="V33" i="8"/>
  <c r="N33" i="3" s="1"/>
  <c r="U5" i="8"/>
  <c r="AK5" i="8" s="1"/>
  <c r="W9" i="8"/>
  <c r="AM9" i="8" s="1"/>
  <c r="S21" i="8"/>
  <c r="AI21" i="8" s="1"/>
  <c r="N25" i="8"/>
  <c r="AF25" i="8" s="1"/>
  <c r="D30" i="8"/>
  <c r="AA30" i="8" s="1"/>
  <c r="D34" i="8"/>
  <c r="AA34" i="8" s="1"/>
  <c r="O37" i="8"/>
  <c r="AG37" i="8" s="1"/>
  <c r="AA40" i="8"/>
  <c r="P40" i="3"/>
  <c r="AA36" i="8"/>
  <c r="P36" i="3"/>
  <c r="AB44" i="8"/>
  <c r="E44" i="3"/>
  <c r="AB8" i="8"/>
  <c r="E8" i="3"/>
  <c r="AC28" i="8"/>
  <c r="F28" i="3"/>
  <c r="AD34" i="8"/>
  <c r="G34" i="3"/>
  <c r="AA10" i="8"/>
  <c r="P10" i="3"/>
  <c r="AB5" i="8"/>
  <c r="E5" i="3"/>
  <c r="AH5" i="8"/>
  <c r="K5" i="3"/>
  <c r="AA6" i="8"/>
  <c r="P6" i="3"/>
  <c r="D7" i="3"/>
  <c r="AE7" i="8"/>
  <c r="H7" i="3"/>
  <c r="AI7" i="8"/>
  <c r="I7" i="3"/>
  <c r="AM7" i="8"/>
  <c r="O7" i="3"/>
  <c r="AC8" i="8"/>
  <c r="F8" i="3"/>
  <c r="AK8" i="8"/>
  <c r="Z10" i="8"/>
  <c r="D10" i="3"/>
  <c r="AE11" i="8"/>
  <c r="H11" i="3"/>
  <c r="AI11" i="8"/>
  <c r="I11" i="3"/>
  <c r="AM11" i="8"/>
  <c r="O11" i="3"/>
  <c r="P14" i="3"/>
  <c r="AB15" i="8"/>
  <c r="E15" i="3"/>
  <c r="AF15" i="8"/>
  <c r="J15" i="3"/>
  <c r="AK15" i="8"/>
  <c r="M15" i="3"/>
  <c r="AA16" i="8"/>
  <c r="P16" i="3"/>
  <c r="AK16" i="8"/>
  <c r="M16" i="3"/>
  <c r="AI17" i="8"/>
  <c r="I17" i="3"/>
  <c r="AB18" i="8"/>
  <c r="E18" i="3"/>
  <c r="AC19" i="8"/>
  <c r="F19" i="3"/>
  <c r="AH19" i="8"/>
  <c r="K19" i="3"/>
  <c r="AL19" i="8"/>
  <c r="N19" i="3"/>
  <c r="AD20" i="8"/>
  <c r="G20" i="3"/>
  <c r="AH20" i="8"/>
  <c r="K20" i="3"/>
  <c r="AL20" i="8"/>
  <c r="N20" i="3"/>
  <c r="AB22" i="8"/>
  <c r="E22" i="3"/>
  <c r="AB23" i="8"/>
  <c r="E23" i="3"/>
  <c r="AK23" i="8"/>
  <c r="M23" i="3"/>
  <c r="AA24" i="8"/>
  <c r="P24" i="3"/>
  <c r="AB26" i="8"/>
  <c r="E26" i="3"/>
  <c r="AC27" i="8"/>
  <c r="F27" i="3"/>
  <c r="AI27" i="8"/>
  <c r="I27" i="3"/>
  <c r="AM27" i="8"/>
  <c r="O27" i="3"/>
  <c r="AD28" i="8"/>
  <c r="G28" i="3"/>
  <c r="AH28" i="8"/>
  <c r="K28" i="3"/>
  <c r="AL28" i="8"/>
  <c r="N28" i="3"/>
  <c r="AE31" i="8"/>
  <c r="H31" i="3"/>
  <c r="AJ31" i="8"/>
  <c r="L31" i="3"/>
  <c r="AK32" i="8"/>
  <c r="M32" i="3"/>
  <c r="AL33" i="8"/>
  <c r="AH34" i="8"/>
  <c r="K34" i="3"/>
  <c r="AF35" i="8"/>
  <c r="J35" i="3"/>
  <c r="AL35" i="8"/>
  <c r="N35" i="3"/>
  <c r="AD36" i="8"/>
  <c r="G36" i="3"/>
  <c r="AH36" i="8"/>
  <c r="K36" i="3"/>
  <c r="AL36" i="8"/>
  <c r="N36" i="3"/>
  <c r="AI37" i="8"/>
  <c r="I37" i="3"/>
  <c r="AM38" i="8"/>
  <c r="O38" i="3"/>
  <c r="AF39" i="8"/>
  <c r="J39" i="3"/>
  <c r="AL39" i="8"/>
  <c r="N39" i="3"/>
  <c r="AD40" i="8"/>
  <c r="G40" i="3"/>
  <c r="AH40" i="8"/>
  <c r="K40" i="3"/>
  <c r="AL40" i="8"/>
  <c r="N40" i="3"/>
  <c r="AE41" i="8"/>
  <c r="H41" i="3"/>
  <c r="AH42" i="8"/>
  <c r="K42" i="3"/>
  <c r="AI43" i="8"/>
  <c r="I43" i="3"/>
  <c r="AM43" i="8"/>
  <c r="O43" i="3"/>
  <c r="AE44" i="8"/>
  <c r="H44" i="3"/>
  <c r="AI44" i="8"/>
  <c r="I44" i="3"/>
  <c r="AM44" i="8"/>
  <c r="O44" i="3"/>
  <c r="AF46" i="8"/>
  <c r="J46" i="3"/>
  <c r="AD47" i="8"/>
  <c r="G47" i="3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AJ47" i="8"/>
  <c r="L47" i="3"/>
  <c r="Z5" i="8"/>
  <c r="D5" i="3"/>
  <c r="Z44" i="8"/>
  <c r="D44" i="3"/>
  <c r="AA32" i="8"/>
  <c r="P32" i="3"/>
  <c r="AB45" i="8"/>
  <c r="E45" i="3"/>
  <c r="AB41" i="8"/>
  <c r="E41" i="3"/>
  <c r="AB33" i="8"/>
  <c r="E33" i="3"/>
  <c r="AB29" i="8"/>
  <c r="E29" i="3"/>
  <c r="AB25" i="8"/>
  <c r="E25" i="3"/>
  <c r="AB21" i="8"/>
  <c r="E21" i="3"/>
  <c r="AB13" i="8"/>
  <c r="E13" i="3"/>
  <c r="AB9" i="8"/>
  <c r="E9" i="3"/>
  <c r="AC5" i="8"/>
  <c r="F5" i="3"/>
  <c r="AC45" i="8"/>
  <c r="F45" i="3"/>
  <c r="AC41" i="8"/>
  <c r="F41" i="3"/>
  <c r="AC37" i="8"/>
  <c r="F37" i="3"/>
  <c r="AC33" i="8"/>
  <c r="F33" i="3"/>
  <c r="AC29" i="8"/>
  <c r="F29" i="3"/>
  <c r="AC25" i="8"/>
  <c r="F25" i="3"/>
  <c r="AC21" i="8"/>
  <c r="F21" i="3"/>
  <c r="AC17" i="8"/>
  <c r="F17" i="3"/>
  <c r="AC13" i="8"/>
  <c r="F13" i="3"/>
  <c r="AC9" i="8"/>
  <c r="F9" i="3"/>
  <c r="AD43" i="8"/>
  <c r="G43" i="3"/>
  <c r="AD31" i="8"/>
  <c r="G31" i="3"/>
  <c r="AD19" i="8"/>
  <c r="G19" i="3"/>
  <c r="AE47" i="8"/>
  <c r="H47" i="3"/>
  <c r="AE43" i="8"/>
  <c r="H43" i="3"/>
  <c r="AE35" i="8"/>
  <c r="H35" i="3"/>
  <c r="AE27" i="8"/>
  <c r="H27" i="3"/>
  <c r="AE23" i="8"/>
  <c r="H23" i="3"/>
  <c r="AH43" i="8"/>
  <c r="K43" i="3"/>
  <c r="AH39" i="8"/>
  <c r="K39" i="3"/>
  <c r="AH35" i="8"/>
  <c r="K35" i="3"/>
  <c r="AH31" i="8"/>
  <c r="K31" i="3"/>
  <c r="AH27" i="8"/>
  <c r="K27" i="3"/>
  <c r="AH15" i="8"/>
  <c r="K15" i="3"/>
  <c r="AD5" i="8"/>
  <c r="G5" i="3"/>
  <c r="L5" i="3"/>
  <c r="AB6" i="8"/>
  <c r="E6" i="3"/>
  <c r="AB7" i="8"/>
  <c r="E7" i="3"/>
  <c r="AF7" i="8"/>
  <c r="J7" i="3"/>
  <c r="AJ7" i="8"/>
  <c r="L7" i="3"/>
  <c r="Z8" i="8"/>
  <c r="D8" i="3"/>
  <c r="AD8" i="8"/>
  <c r="G8" i="3"/>
  <c r="AH8" i="8"/>
  <c r="K8" i="3"/>
  <c r="AL8" i="8"/>
  <c r="N8" i="3"/>
  <c r="AH9" i="8"/>
  <c r="K9" i="3"/>
  <c r="AK10" i="8"/>
  <c r="M10" i="3"/>
  <c r="Z12" i="8"/>
  <c r="D12" i="3"/>
  <c r="AF12" i="8"/>
  <c r="J12" i="3"/>
  <c r="AJ12" i="8"/>
  <c r="L12" i="3"/>
  <c r="AI13" i="8"/>
  <c r="I13" i="3"/>
  <c r="AC14" i="8"/>
  <c r="F14" i="3"/>
  <c r="AC15" i="8"/>
  <c r="F15" i="3"/>
  <c r="AL15" i="8"/>
  <c r="N15" i="3"/>
  <c r="AD16" i="8"/>
  <c r="G16" i="3"/>
  <c r="AH16" i="8"/>
  <c r="K16" i="3"/>
  <c r="N16" i="3"/>
  <c r="AE18" i="8"/>
  <c r="H18" i="3"/>
  <c r="AE19" i="8"/>
  <c r="H19" i="3"/>
  <c r="AI19" i="8"/>
  <c r="I19" i="3"/>
  <c r="AM19" i="8"/>
  <c r="O19" i="3"/>
  <c r="AE20" i="8"/>
  <c r="H20" i="3"/>
  <c r="AM20" i="8"/>
  <c r="O20" i="3"/>
  <c r="AM21" i="8"/>
  <c r="O21" i="3"/>
  <c r="AD22" i="8"/>
  <c r="G22" i="3"/>
  <c r="AC23" i="8"/>
  <c r="F23" i="3"/>
  <c r="AH23" i="8"/>
  <c r="K23" i="3"/>
  <c r="AL23" i="8"/>
  <c r="N23" i="3"/>
  <c r="AB24" i="8"/>
  <c r="E24" i="3"/>
  <c r="AK24" i="8"/>
  <c r="M24" i="3"/>
  <c r="AC26" i="8"/>
  <c r="F26" i="3"/>
  <c r="AD27" i="8"/>
  <c r="G27" i="3"/>
  <c r="AJ27" i="8"/>
  <c r="L27" i="3"/>
  <c r="AE28" i="8"/>
  <c r="H28" i="3"/>
  <c r="AM28" i="8"/>
  <c r="O28" i="3"/>
  <c r="AL30" i="8"/>
  <c r="N30" i="3"/>
  <c r="AF31" i="8"/>
  <c r="J31" i="3"/>
  <c r="AK31" i="8"/>
  <c r="M31" i="3"/>
  <c r="AD32" i="8"/>
  <c r="G32" i="3"/>
  <c r="AH32" i="8"/>
  <c r="K32" i="3"/>
  <c r="AL34" i="8"/>
  <c r="N34" i="3"/>
  <c r="AI35" i="8"/>
  <c r="I35" i="3"/>
  <c r="AM35" i="8"/>
  <c r="O35" i="3"/>
  <c r="AE36" i="8"/>
  <c r="H36" i="3"/>
  <c r="AM36" i="8"/>
  <c r="AC39" i="8"/>
  <c r="F39" i="3"/>
  <c r="AI39" i="8"/>
  <c r="I39" i="3"/>
  <c r="AM39" i="8"/>
  <c r="O39" i="3"/>
  <c r="AE40" i="8"/>
  <c r="H40" i="3"/>
  <c r="AI40" i="8"/>
  <c r="I40" i="3"/>
  <c r="AM40" i="8"/>
  <c r="O40" i="3"/>
  <c r="AF41" i="8"/>
  <c r="AL42" i="8"/>
  <c r="N42" i="3"/>
  <c r="AJ43" i="8"/>
  <c r="L43" i="3"/>
  <c r="AF44" i="8"/>
  <c r="J44" i="3"/>
  <c r="AJ44" i="8"/>
  <c r="L44" i="3"/>
  <c r="AH45" i="8"/>
  <c r="K45" i="3"/>
  <c r="AF47" i="8"/>
  <c r="J47" i="3"/>
  <c r="AK47" i="8"/>
  <c r="M47" i="3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Z47" i="8"/>
  <c r="D47" i="3"/>
  <c r="Z43" i="8"/>
  <c r="D43" i="3"/>
  <c r="Z39" i="8"/>
  <c r="D39" i="3"/>
  <c r="Z35" i="8"/>
  <c r="D35" i="3"/>
  <c r="Z31" i="8"/>
  <c r="D31" i="3"/>
  <c r="Z27" i="8"/>
  <c r="D27" i="3"/>
  <c r="Z23" i="8"/>
  <c r="D23" i="3"/>
  <c r="Z19" i="8"/>
  <c r="D19" i="3"/>
  <c r="Z15" i="8"/>
  <c r="D15" i="3"/>
  <c r="Z11" i="8"/>
  <c r="D11" i="3"/>
  <c r="AA7" i="8"/>
  <c r="P7" i="3"/>
  <c r="AB40" i="8"/>
  <c r="E40" i="3"/>
  <c r="AB36" i="8"/>
  <c r="E36" i="3"/>
  <c r="AB32" i="8"/>
  <c r="E32" i="3"/>
  <c r="AB28" i="8"/>
  <c r="E28" i="3"/>
  <c r="AB20" i="8"/>
  <c r="E20" i="3"/>
  <c r="AB16" i="8"/>
  <c r="E16" i="3"/>
  <c r="AB12" i="8"/>
  <c r="E12" i="3"/>
  <c r="AC44" i="8"/>
  <c r="F44" i="3"/>
  <c r="AC40" i="8"/>
  <c r="F40" i="3"/>
  <c r="AC36" i="8"/>
  <c r="F36" i="3"/>
  <c r="AC32" i="8"/>
  <c r="F32" i="3"/>
  <c r="AC24" i="8"/>
  <c r="F24" i="3"/>
  <c r="AC20" i="8"/>
  <c r="F20" i="3"/>
  <c r="AC16" i="8"/>
  <c r="F16" i="3"/>
  <c r="AC12" i="8"/>
  <c r="F12" i="3"/>
  <c r="AD46" i="8"/>
  <c r="G46" i="3"/>
  <c r="AD42" i="8"/>
  <c r="G42" i="3"/>
  <c r="AD38" i="8"/>
  <c r="G38" i="3"/>
  <c r="AD30" i="8"/>
  <c r="G30" i="3"/>
  <c r="AD26" i="8"/>
  <c r="G26" i="3"/>
  <c r="AD18" i="8"/>
  <c r="G18" i="3"/>
  <c r="AD14" i="8"/>
  <c r="G14" i="3"/>
  <c r="AD10" i="8"/>
  <c r="G10" i="3"/>
  <c r="AD6" i="8"/>
  <c r="G6" i="3"/>
  <c r="AE46" i="8"/>
  <c r="H46" i="3"/>
  <c r="AE42" i="8"/>
  <c r="H42" i="3"/>
  <c r="AE34" i="8"/>
  <c r="H34" i="3"/>
  <c r="AE30" i="8"/>
  <c r="H30" i="3"/>
  <c r="AE26" i="8"/>
  <c r="H26" i="3"/>
  <c r="AE22" i="8"/>
  <c r="H22" i="3"/>
  <c r="AE14" i="8"/>
  <c r="H14" i="3"/>
  <c r="AE10" i="8"/>
  <c r="H10" i="3"/>
  <c r="AE6" i="8"/>
  <c r="H6" i="3"/>
  <c r="AF30" i="8"/>
  <c r="J30" i="3"/>
  <c r="AF26" i="8"/>
  <c r="J26" i="3"/>
  <c r="AF14" i="8"/>
  <c r="J14" i="3"/>
  <c r="AF10" i="8"/>
  <c r="J10" i="3"/>
  <c r="AH46" i="8"/>
  <c r="K46" i="3"/>
  <c r="AH38" i="8"/>
  <c r="K38" i="3"/>
  <c r="AH30" i="8"/>
  <c r="K30" i="3"/>
  <c r="AH26" i="8"/>
  <c r="K26" i="3"/>
  <c r="AH18" i="8"/>
  <c r="K18" i="3"/>
  <c r="AH14" i="8"/>
  <c r="K14" i="3"/>
  <c r="AH10" i="8"/>
  <c r="K10" i="3"/>
  <c r="AH6" i="8"/>
  <c r="K6" i="3"/>
  <c r="AM46" i="8"/>
  <c r="O46" i="3"/>
  <c r="AK42" i="8"/>
  <c r="M42" i="3"/>
  <c r="AL38" i="8"/>
  <c r="N38" i="3"/>
  <c r="AK34" i="8"/>
  <c r="M34" i="3"/>
  <c r="AK30" i="8"/>
  <c r="M30" i="3"/>
  <c r="AJ26" i="8"/>
  <c r="L26" i="3"/>
  <c r="AK22" i="8"/>
  <c r="M22" i="3"/>
  <c r="AM18" i="8"/>
  <c r="O18" i="3"/>
  <c r="AJ14" i="8"/>
  <c r="L14" i="3"/>
  <c r="AJ10" i="8"/>
  <c r="L10" i="3"/>
  <c r="AM6" i="8"/>
  <c r="O6" i="3"/>
  <c r="AJ11" i="8"/>
  <c r="L11" i="3"/>
  <c r="AE5" i="8"/>
  <c r="H5" i="3"/>
  <c r="AF6" i="8"/>
  <c r="J6" i="3"/>
  <c r="AC7" i="8"/>
  <c r="F7" i="3"/>
  <c r="AK7" i="8"/>
  <c r="M7" i="3"/>
  <c r="AA8" i="8"/>
  <c r="P8" i="3"/>
  <c r="AE8" i="8"/>
  <c r="H8" i="3"/>
  <c r="AI8" i="8"/>
  <c r="I8" i="3"/>
  <c r="AM8" i="8"/>
  <c r="O8" i="3"/>
  <c r="AI9" i="8"/>
  <c r="I9" i="3"/>
  <c r="AB10" i="8"/>
  <c r="E10" i="3"/>
  <c r="AC11" i="8"/>
  <c r="F11" i="3"/>
  <c r="AK11" i="8"/>
  <c r="M11" i="3"/>
  <c r="AA12" i="8"/>
  <c r="P12" i="3"/>
  <c r="AK12" i="8"/>
  <c r="M12" i="3"/>
  <c r="AD15" i="8"/>
  <c r="G15" i="3"/>
  <c r="AI15" i="8"/>
  <c r="I15" i="3"/>
  <c r="AM15" i="8"/>
  <c r="O15" i="3"/>
  <c r="AE16" i="8"/>
  <c r="H16" i="3"/>
  <c r="AI16" i="8"/>
  <c r="I16" i="3"/>
  <c r="AM16" i="8"/>
  <c r="O16" i="3"/>
  <c r="AJ18" i="8"/>
  <c r="L18" i="3"/>
  <c r="AF19" i="8"/>
  <c r="J19" i="3"/>
  <c r="AJ19" i="8"/>
  <c r="L19" i="3"/>
  <c r="Z20" i="8"/>
  <c r="D20" i="3"/>
  <c r="AF20" i="8"/>
  <c r="J20" i="3"/>
  <c r="AJ20" i="8"/>
  <c r="L20" i="3"/>
  <c r="AD21" i="8"/>
  <c r="G21" i="3"/>
  <c r="AH22" i="8"/>
  <c r="K22" i="3"/>
  <c r="AD23" i="8"/>
  <c r="G23" i="3"/>
  <c r="AI23" i="8"/>
  <c r="I23" i="3"/>
  <c r="AM23" i="8"/>
  <c r="O23" i="3"/>
  <c r="AD24" i="8"/>
  <c r="G24" i="3"/>
  <c r="AH24" i="8"/>
  <c r="K24" i="3"/>
  <c r="AL24" i="8"/>
  <c r="N24" i="3"/>
  <c r="AF27" i="8"/>
  <c r="J27" i="3"/>
  <c r="AK27" i="8"/>
  <c r="M27" i="3"/>
  <c r="AA28" i="8"/>
  <c r="P28" i="3"/>
  <c r="AF28" i="8"/>
  <c r="J28" i="3"/>
  <c r="AJ28" i="8"/>
  <c r="L28" i="3"/>
  <c r="AB30" i="8"/>
  <c r="E30" i="3"/>
  <c r="AB31" i="8"/>
  <c r="E31" i="3"/>
  <c r="AL31" i="8"/>
  <c r="N31" i="3"/>
  <c r="AE32" i="8"/>
  <c r="H32" i="3"/>
  <c r="I32" i="3"/>
  <c r="AM32" i="8"/>
  <c r="O32" i="3"/>
  <c r="AB34" i="8"/>
  <c r="E34" i="3"/>
  <c r="AC35" i="8"/>
  <c r="F35" i="3"/>
  <c r="AJ35" i="8"/>
  <c r="L35" i="3"/>
  <c r="AF36" i="8"/>
  <c r="J36" i="3"/>
  <c r="AJ36" i="8"/>
  <c r="L36" i="3"/>
  <c r="AB37" i="8"/>
  <c r="E37" i="3"/>
  <c r="AE38" i="8"/>
  <c r="H38" i="3"/>
  <c r="AD39" i="8"/>
  <c r="G39" i="3"/>
  <c r="AJ39" i="8"/>
  <c r="L39" i="3"/>
  <c r="Z40" i="8"/>
  <c r="AF40" i="8"/>
  <c r="J40" i="3"/>
  <c r="AJ40" i="8"/>
  <c r="L40" i="3"/>
  <c r="AC43" i="8"/>
  <c r="F43" i="3"/>
  <c r="AK43" i="8"/>
  <c r="M43" i="3"/>
  <c r="M44" i="3"/>
  <c r="AB47" i="8"/>
  <c r="E47" i="3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AH47" i="8"/>
  <c r="K47" i="3"/>
  <c r="AL47" i="8"/>
  <c r="N47" i="3"/>
  <c r="Z46" i="8"/>
  <c r="D46" i="3"/>
  <c r="Z42" i="8"/>
  <c r="D42" i="3"/>
  <c r="Z38" i="8"/>
  <c r="D38" i="3"/>
  <c r="Z34" i="8"/>
  <c r="D34" i="3"/>
  <c r="Z30" i="8"/>
  <c r="D30" i="3"/>
  <c r="AB43" i="8"/>
  <c r="E43" i="3"/>
  <c r="AB39" i="8"/>
  <c r="E39" i="3"/>
  <c r="AB35" i="8"/>
  <c r="E35" i="3"/>
  <c r="AB27" i="8"/>
  <c r="E27" i="3"/>
  <c r="AB19" i="8"/>
  <c r="E19" i="3"/>
  <c r="AB11" i="8"/>
  <c r="E11" i="3"/>
  <c r="AD45" i="8"/>
  <c r="G45" i="3"/>
  <c r="AD37" i="8"/>
  <c r="G37" i="3"/>
  <c r="AD33" i="8"/>
  <c r="G33" i="3"/>
  <c r="AD29" i="8"/>
  <c r="G29" i="3"/>
  <c r="AD25" i="8"/>
  <c r="G25" i="3"/>
  <c r="AD17" i="8"/>
  <c r="G17" i="3"/>
  <c r="AD13" i="8"/>
  <c r="G13" i="3"/>
  <c r="AE45" i="8"/>
  <c r="H45" i="3"/>
  <c r="AE37" i="8"/>
  <c r="H37" i="3"/>
  <c r="AE33" i="8"/>
  <c r="H33" i="3"/>
  <c r="AE29" i="8"/>
  <c r="H29" i="3"/>
  <c r="AE25" i="8"/>
  <c r="H25" i="3"/>
  <c r="AE21" i="8"/>
  <c r="H21" i="3"/>
  <c r="AE17" i="8"/>
  <c r="H17" i="3"/>
  <c r="AE13" i="8"/>
  <c r="H13" i="3"/>
  <c r="AE9" i="8"/>
  <c r="H9" i="3"/>
  <c r="AF37" i="8"/>
  <c r="J37" i="3"/>
  <c r="AF9" i="8"/>
  <c r="J9" i="3"/>
  <c r="AH41" i="8"/>
  <c r="K41" i="3"/>
  <c r="AH37" i="8"/>
  <c r="K37" i="3"/>
  <c r="AH33" i="8"/>
  <c r="K33" i="3"/>
  <c r="AH25" i="8"/>
  <c r="K25" i="3"/>
  <c r="AH17" i="8"/>
  <c r="K17" i="3"/>
  <c r="AH13" i="8"/>
  <c r="K13" i="3"/>
  <c r="AJ45" i="8"/>
  <c r="L45" i="3"/>
  <c r="AK41" i="8"/>
  <c r="M41" i="3"/>
  <c r="AL37" i="8"/>
  <c r="N37" i="3"/>
  <c r="AK33" i="8"/>
  <c r="M33" i="3"/>
  <c r="AJ29" i="8"/>
  <c r="L29" i="3"/>
  <c r="AK25" i="8"/>
  <c r="M25" i="3"/>
  <c r="AL21" i="8"/>
  <c r="N21" i="3"/>
  <c r="AL17" i="8"/>
  <c r="N17" i="3"/>
  <c r="AL13" i="8"/>
  <c r="N13" i="3"/>
  <c r="AL9" i="8"/>
  <c r="N9" i="3"/>
  <c r="AM5" i="8"/>
  <c r="AF11" i="8"/>
  <c r="J11" i="3"/>
  <c r="AA5" i="8"/>
  <c r="P5" i="3"/>
  <c r="AJ6" i="8"/>
  <c r="L6" i="3"/>
  <c r="AD7" i="8"/>
  <c r="G7" i="3"/>
  <c r="AH7" i="8"/>
  <c r="K7" i="3"/>
  <c r="AL7" i="8"/>
  <c r="N7" i="3"/>
  <c r="AF8" i="8"/>
  <c r="J8" i="3"/>
  <c r="AJ8" i="8"/>
  <c r="L8" i="3"/>
  <c r="AD9" i="8"/>
  <c r="G9" i="3"/>
  <c r="AC10" i="8"/>
  <c r="F10" i="3"/>
  <c r="AD11" i="8"/>
  <c r="G11" i="3"/>
  <c r="AH11" i="8"/>
  <c r="K11" i="3"/>
  <c r="AL11" i="8"/>
  <c r="N11" i="3"/>
  <c r="AD12" i="8"/>
  <c r="G12" i="3"/>
  <c r="AH12" i="8"/>
  <c r="K12" i="3"/>
  <c r="W1065" i="13" s="1"/>
  <c r="X1065" i="13" s="1"/>
  <c r="AL12" i="8"/>
  <c r="N12" i="3"/>
  <c r="Z14" i="8"/>
  <c r="D14" i="3"/>
  <c r="AK14" i="8"/>
  <c r="M14" i="3"/>
  <c r="AE15" i="8"/>
  <c r="H15" i="3"/>
  <c r="AJ15" i="8"/>
  <c r="L15" i="3"/>
  <c r="Z16" i="8"/>
  <c r="D16" i="3"/>
  <c r="AF16" i="8"/>
  <c r="J16" i="3"/>
  <c r="AJ16" i="8"/>
  <c r="L16" i="3"/>
  <c r="AB17" i="8"/>
  <c r="E17" i="3"/>
  <c r="AA18" i="8"/>
  <c r="P18" i="3"/>
  <c r="D19" i="8"/>
  <c r="AK19" i="8"/>
  <c r="M19" i="3"/>
  <c r="AA20" i="8"/>
  <c r="P20" i="3"/>
  <c r="AK20" i="8"/>
  <c r="M20" i="3"/>
  <c r="AH21" i="8"/>
  <c r="K21" i="3"/>
  <c r="AA22" i="8"/>
  <c r="P22" i="3"/>
  <c r="AL22" i="8"/>
  <c r="N22" i="3"/>
  <c r="AF23" i="8"/>
  <c r="J23" i="3"/>
  <c r="AJ23" i="8"/>
  <c r="L23" i="3"/>
  <c r="Z24" i="8"/>
  <c r="D24" i="3"/>
  <c r="AE24" i="8"/>
  <c r="H24" i="3"/>
  <c r="AI24" i="8"/>
  <c r="I24" i="3"/>
  <c r="AM24" i="8"/>
  <c r="O24" i="3"/>
  <c r="AA26" i="8"/>
  <c r="P26" i="3"/>
  <c r="AK26" i="8"/>
  <c r="M26" i="3"/>
  <c r="AL27" i="8"/>
  <c r="N27" i="3"/>
  <c r="AK28" i="8"/>
  <c r="M28" i="3"/>
  <c r="AH29" i="8"/>
  <c r="K29" i="3"/>
  <c r="AC30" i="8"/>
  <c r="F30" i="3"/>
  <c r="AC31" i="8"/>
  <c r="F31" i="3"/>
  <c r="AI31" i="8"/>
  <c r="I31" i="3"/>
  <c r="AM31" i="8"/>
  <c r="O31" i="3"/>
  <c r="AF32" i="8"/>
  <c r="J32" i="3"/>
  <c r="AJ32" i="8"/>
  <c r="L32" i="3"/>
  <c r="AF33" i="8"/>
  <c r="J33" i="3"/>
  <c r="AD35" i="8"/>
  <c r="G35" i="3"/>
  <c r="AK35" i="8"/>
  <c r="M35" i="3"/>
  <c r="AK36" i="8"/>
  <c r="M36" i="3"/>
  <c r="AI38" i="8"/>
  <c r="I38" i="3"/>
  <c r="AE39" i="8"/>
  <c r="H39" i="3"/>
  <c r="AK39" i="8"/>
  <c r="M39" i="3"/>
  <c r="AK40" i="8"/>
  <c r="M40" i="3"/>
  <c r="AD41" i="8"/>
  <c r="G41" i="3"/>
  <c r="AC42" i="8"/>
  <c r="F42" i="3"/>
  <c r="AF43" i="8"/>
  <c r="J43" i="3"/>
  <c r="AL43" i="8"/>
  <c r="N43" i="3"/>
  <c r="AD44" i="8"/>
  <c r="G44" i="3"/>
  <c r="AH44" i="8"/>
  <c r="K44" i="3"/>
  <c r="AL44" i="8"/>
  <c r="N44" i="3"/>
  <c r="AB46" i="8"/>
  <c r="E46" i="3"/>
  <c r="AC47" i="8"/>
  <c r="F47" i="3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AI47" i="8"/>
  <c r="I47" i="3"/>
  <c r="AM47" i="8"/>
  <c r="O47" i="3"/>
  <c r="Z45" i="8"/>
  <c r="D45" i="3"/>
  <c r="Z41" i="8"/>
  <c r="D41" i="3"/>
  <c r="Z37" i="8"/>
  <c r="D37" i="3"/>
  <c r="Z33" i="8"/>
  <c r="D33" i="3"/>
  <c r="Z29" i="8"/>
  <c r="D29" i="3"/>
  <c r="AA25" i="8"/>
  <c r="P25" i="3"/>
  <c r="AA21" i="8"/>
  <c r="P21" i="3"/>
  <c r="AA17" i="8"/>
  <c r="P17" i="3"/>
  <c r="AA13" i="8"/>
  <c r="P13" i="3"/>
  <c r="AA9" i="8"/>
  <c r="P9" i="3"/>
  <c r="AB42" i="8"/>
  <c r="E42" i="3"/>
  <c r="AB38" i="8"/>
  <c r="E38" i="3"/>
  <c r="AB14" i="8"/>
  <c r="E14" i="3"/>
  <c r="AC46" i="8"/>
  <c r="F46" i="3"/>
  <c r="AC38" i="8"/>
  <c r="F38" i="3"/>
  <c r="AC34" i="8"/>
  <c r="F34" i="3"/>
  <c r="AC22" i="8"/>
  <c r="F22" i="3"/>
  <c r="AC18" i="8"/>
  <c r="F18" i="3"/>
  <c r="AC6" i="8"/>
  <c r="F6" i="3"/>
  <c r="AE12" i="8"/>
  <c r="X131" i="7"/>
  <c r="BB131" i="7" s="1"/>
  <c r="AI83" i="7"/>
  <c r="AD173" i="7"/>
  <c r="AH52" i="7"/>
  <c r="AG173" i="7"/>
  <c r="AI51" i="7"/>
  <c r="AW5" i="3"/>
  <c r="AF88" i="7"/>
  <c r="AT42" i="3"/>
  <c r="AT44" i="3" s="1"/>
  <c r="AT45" i="3" s="1"/>
  <c r="AT46" i="3" s="1"/>
  <c r="AT47" i="3" s="1"/>
  <c r="AT48" i="3" s="1"/>
  <c r="AT49" i="3" s="1"/>
  <c r="AT50" i="3" s="1"/>
  <c r="AT51" i="3" s="1"/>
  <c r="AT52" i="3" s="1"/>
  <c r="AT53" i="3" s="1"/>
  <c r="AT54" i="3" s="1"/>
  <c r="AT55" i="3" s="1"/>
  <c r="AT56" i="3" s="1"/>
  <c r="AT57" i="3" s="1"/>
  <c r="AT58" i="3" s="1"/>
  <c r="AT59" i="3" s="1"/>
  <c r="AT60" i="3" s="1"/>
  <c r="AT61" i="3" s="1"/>
  <c r="AT62" i="3" s="1"/>
  <c r="AT63" i="3" s="1"/>
  <c r="AT64" i="3" s="1"/>
  <c r="AH86" i="7"/>
  <c r="AV40" i="3"/>
  <c r="AF84" i="7"/>
  <c r="AT38" i="3"/>
  <c r="AJ80" i="7"/>
  <c r="AX34" i="3"/>
  <c r="AG79" i="7"/>
  <c r="AU33" i="3"/>
  <c r="AH74" i="7"/>
  <c r="AV28" i="3"/>
  <c r="AF72" i="7"/>
  <c r="AT26" i="3"/>
  <c r="AH70" i="7"/>
  <c r="AV24" i="3"/>
  <c r="AF68" i="7"/>
  <c r="AT22" i="3"/>
  <c r="AI65" i="7"/>
  <c r="AW19" i="3"/>
  <c r="AG63" i="7"/>
  <c r="AU17" i="3"/>
  <c r="AJ60" i="7"/>
  <c r="AX14" i="3"/>
  <c r="AH58" i="7"/>
  <c r="AV12" i="3"/>
  <c r="AF56" i="7"/>
  <c r="AT10" i="3"/>
  <c r="AJ52" i="7"/>
  <c r="AX6" i="3"/>
  <c r="AG51" i="7"/>
  <c r="AU5" i="3"/>
  <c r="AH88" i="7"/>
  <c r="AV42" i="3"/>
  <c r="AV44" i="3" s="1"/>
  <c r="AV45" i="3" s="1"/>
  <c r="AV46" i="3" s="1"/>
  <c r="AV47" i="3" s="1"/>
  <c r="AV48" i="3" s="1"/>
  <c r="AV49" i="3" s="1"/>
  <c r="AV50" i="3" s="1"/>
  <c r="AV51" i="3" s="1"/>
  <c r="AV52" i="3" s="1"/>
  <c r="AV53" i="3" s="1"/>
  <c r="AV54" i="3" s="1"/>
  <c r="AV55" i="3" s="1"/>
  <c r="AV56" i="3" s="1"/>
  <c r="AV57" i="3" s="1"/>
  <c r="AV58" i="3" s="1"/>
  <c r="AV59" i="3" s="1"/>
  <c r="AV60" i="3" s="1"/>
  <c r="AV61" i="3" s="1"/>
  <c r="AV62" i="3" s="1"/>
  <c r="AV63" i="3" s="1"/>
  <c r="AV64" i="3" s="1"/>
  <c r="AJ86" i="7"/>
  <c r="AX40" i="3"/>
  <c r="AG85" i="7"/>
  <c r="AU39" i="3"/>
  <c r="AH84" i="7"/>
  <c r="AV38" i="3"/>
  <c r="AJ82" i="7"/>
  <c r="AX36" i="3"/>
  <c r="AH80" i="7"/>
  <c r="AV34" i="3"/>
  <c r="AI79" i="7"/>
  <c r="AW33" i="3"/>
  <c r="AJ78" i="7"/>
  <c r="AX32" i="3"/>
  <c r="AF78" i="7"/>
  <c r="AT32" i="3"/>
  <c r="AG77" i="7"/>
  <c r="AU31" i="3"/>
  <c r="AH76" i="7"/>
  <c r="AV30" i="3"/>
  <c r="AI75" i="7"/>
  <c r="AW29" i="3"/>
  <c r="AJ74" i="7"/>
  <c r="AX28" i="3"/>
  <c r="AF74" i="7"/>
  <c r="AT28" i="3"/>
  <c r="AG73" i="7"/>
  <c r="AU27" i="3"/>
  <c r="AH72" i="7"/>
  <c r="AV26" i="3"/>
  <c r="AI71" i="7"/>
  <c r="AW25" i="3"/>
  <c r="AJ70" i="7"/>
  <c r="AX24" i="3"/>
  <c r="AF70" i="7"/>
  <c r="AT24" i="3"/>
  <c r="AG69" i="7"/>
  <c r="AU23" i="3"/>
  <c r="W2479" i="13" s="1"/>
  <c r="X2479" i="13" s="1"/>
  <c r="AH68" i="7"/>
  <c r="AV22" i="3"/>
  <c r="W2669" i="13" s="1"/>
  <c r="X2669" i="13" s="1"/>
  <c r="AI67" i="7"/>
  <c r="AW21" i="3"/>
  <c r="AJ66" i="7"/>
  <c r="AX20" i="3"/>
  <c r="AF66" i="7"/>
  <c r="AT20" i="3"/>
  <c r="AG65" i="7"/>
  <c r="AU19" i="3"/>
  <c r="AH64" i="7"/>
  <c r="AV18" i="3"/>
  <c r="AI63" i="7"/>
  <c r="AW17" i="3"/>
  <c r="AJ62" i="7"/>
  <c r="AX16" i="3"/>
  <c r="AF62" i="7"/>
  <c r="AT16" i="3"/>
  <c r="AG61" i="7"/>
  <c r="CK4" i="3"/>
  <c r="CK5" i="3" s="1"/>
  <c r="CK6" i="3" s="1"/>
  <c r="X1003" i="13" s="1"/>
  <c r="AU15" i="3"/>
  <c r="AH60" i="7"/>
  <c r="AV14" i="3"/>
  <c r="AI59" i="7"/>
  <c r="AW13" i="3"/>
  <c r="AJ58" i="7"/>
  <c r="AX12" i="3"/>
  <c r="AF58" i="7"/>
  <c r="AT12" i="3"/>
  <c r="AG57" i="7"/>
  <c r="AU11" i="3"/>
  <c r="AH56" i="7"/>
  <c r="AV10" i="3"/>
  <c r="AI55" i="7"/>
  <c r="AW9" i="3"/>
  <c r="AJ54" i="7"/>
  <c r="AX8" i="3"/>
  <c r="AF54" i="7"/>
  <c r="AT8" i="3"/>
  <c r="AG53" i="7"/>
  <c r="AU7" i="3"/>
  <c r="O89" i="7"/>
  <c r="AH78" i="7"/>
  <c r="AC215" i="7"/>
  <c r="AG87" i="7"/>
  <c r="AU41" i="3"/>
  <c r="AJ84" i="7"/>
  <c r="AX38" i="3"/>
  <c r="AG83" i="7"/>
  <c r="AU37" i="3"/>
  <c r="AI81" i="7"/>
  <c r="AW35" i="3"/>
  <c r="AF80" i="7"/>
  <c r="AT34" i="3"/>
  <c r="AI77" i="7"/>
  <c r="AW31" i="3"/>
  <c r="AF76" i="7"/>
  <c r="AT30" i="3"/>
  <c r="AI73" i="7"/>
  <c r="AW27" i="3"/>
  <c r="AG71" i="7"/>
  <c r="AU25" i="3"/>
  <c r="AJ68" i="7"/>
  <c r="AX22" i="3"/>
  <c r="AH66" i="7"/>
  <c r="AV20" i="3"/>
  <c r="AF64" i="7"/>
  <c r="AT18" i="3"/>
  <c r="AI61" i="7"/>
  <c r="AW15" i="3"/>
  <c r="AF60" i="7"/>
  <c r="AT14" i="3"/>
  <c r="AI57" i="7"/>
  <c r="AW11" i="3"/>
  <c r="AG55" i="7"/>
  <c r="AU9" i="3"/>
  <c r="W1822" i="13" s="1"/>
  <c r="X1822" i="13" s="1"/>
  <c r="AI53" i="7"/>
  <c r="AW7" i="3"/>
  <c r="AI87" i="7"/>
  <c r="AW41" i="3"/>
  <c r="AF86" i="7"/>
  <c r="AT40" i="3"/>
  <c r="AF82" i="7"/>
  <c r="AT36" i="3"/>
  <c r="AJ51" i="7"/>
  <c r="AX5" i="3"/>
  <c r="AG88" i="7"/>
  <c r="AU42" i="3"/>
  <c r="AU44" i="3" s="1"/>
  <c r="AU45" i="3" s="1"/>
  <c r="AU46" i="3" s="1"/>
  <c r="AU47" i="3" s="1"/>
  <c r="AU48" i="3" s="1"/>
  <c r="AU49" i="3" s="1"/>
  <c r="AU50" i="3" s="1"/>
  <c r="AU51" i="3" s="1"/>
  <c r="AU52" i="3" s="1"/>
  <c r="AU53" i="3" s="1"/>
  <c r="AU54" i="3" s="1"/>
  <c r="AU55" i="3" s="1"/>
  <c r="AU56" i="3" s="1"/>
  <c r="AU57" i="3" s="1"/>
  <c r="AU58" i="3" s="1"/>
  <c r="AU59" i="3" s="1"/>
  <c r="AU60" i="3" s="1"/>
  <c r="AU61" i="3" s="1"/>
  <c r="AU62" i="3" s="1"/>
  <c r="AU63" i="3" s="1"/>
  <c r="AU64" i="3" s="1"/>
  <c r="AH87" i="7"/>
  <c r="AV41" i="3"/>
  <c r="AI86" i="7"/>
  <c r="AW40" i="3"/>
  <c r="AJ85" i="7"/>
  <c r="AX39" i="3"/>
  <c r="AF85" i="7"/>
  <c r="AT39" i="3"/>
  <c r="AG84" i="7"/>
  <c r="AU38" i="3"/>
  <c r="AH83" i="7"/>
  <c r="AV37" i="3"/>
  <c r="AI82" i="7"/>
  <c r="AW36" i="3"/>
  <c r="AJ81" i="7"/>
  <c r="AX35" i="3"/>
  <c r="AF81" i="7"/>
  <c r="AT35" i="3"/>
  <c r="AG80" i="7"/>
  <c r="AU34" i="3"/>
  <c r="AH79" i="7"/>
  <c r="AV33" i="3"/>
  <c r="AI78" i="7"/>
  <c r="AW32" i="3"/>
  <c r="AJ77" i="7"/>
  <c r="AX31" i="3"/>
  <c r="W2738" i="13" s="1"/>
  <c r="X2738" i="13" s="1"/>
  <c r="AF77" i="7"/>
  <c r="AT31" i="3"/>
  <c r="AG76" i="7"/>
  <c r="AU30" i="3"/>
  <c r="AH75" i="7"/>
  <c r="AV29" i="3"/>
  <c r="AI74" i="7"/>
  <c r="AW28" i="3"/>
  <c r="AJ73" i="7"/>
  <c r="AX27" i="3"/>
  <c r="AF73" i="7"/>
  <c r="AT27" i="3"/>
  <c r="AG72" i="7"/>
  <c r="AU26" i="3"/>
  <c r="W2576" i="13" s="1"/>
  <c r="X2576" i="13" s="1"/>
  <c r="AH71" i="7"/>
  <c r="AV25" i="3"/>
  <c r="AI70" i="7"/>
  <c r="AW24" i="3"/>
  <c r="AJ69" i="7"/>
  <c r="AX23" i="3"/>
  <c r="AF69" i="7"/>
  <c r="AT23" i="3"/>
  <c r="AG68" i="7"/>
  <c r="AU22" i="3"/>
  <c r="AH67" i="7"/>
  <c r="AV21" i="3"/>
  <c r="AI66" i="7"/>
  <c r="AW20" i="3"/>
  <c r="W2670" i="13" s="1"/>
  <c r="X2670" i="13" s="1"/>
  <c r="AJ65" i="7"/>
  <c r="AX19" i="3"/>
  <c r="AF65" i="7"/>
  <c r="AT19" i="3"/>
  <c r="AG64" i="7"/>
  <c r="AU18" i="3"/>
  <c r="AH63" i="7"/>
  <c r="AV17" i="3"/>
  <c r="AI62" i="7"/>
  <c r="AW16" i="3"/>
  <c r="AJ61" i="7"/>
  <c r="AX15" i="3"/>
  <c r="AF61" i="7"/>
  <c r="AT15" i="3"/>
  <c r="AG60" i="7"/>
  <c r="AU14" i="3"/>
  <c r="AH59" i="7"/>
  <c r="AV13" i="3"/>
  <c r="AI58" i="7"/>
  <c r="AW12" i="3"/>
  <c r="AJ57" i="7"/>
  <c r="AX11" i="3"/>
  <c r="AF57" i="7"/>
  <c r="AT11" i="3"/>
  <c r="AG56" i="7"/>
  <c r="AU10" i="3"/>
  <c r="AH55" i="7"/>
  <c r="AV9" i="3"/>
  <c r="AI54" i="7"/>
  <c r="AW8" i="3"/>
  <c r="AJ53" i="7"/>
  <c r="AX7" i="3"/>
  <c r="AF53" i="7"/>
  <c r="AT7" i="3"/>
  <c r="AG52" i="7"/>
  <c r="AU6" i="3"/>
  <c r="W1674" i="13" s="1"/>
  <c r="X1674" i="13" s="1"/>
  <c r="AG89" i="7"/>
  <c r="AJ76" i="7"/>
  <c r="U131" i="7"/>
  <c r="AY131" i="7" s="1"/>
  <c r="I131" i="7"/>
  <c r="AM131" i="7" s="1"/>
  <c r="AJ88" i="7"/>
  <c r="AX42" i="3"/>
  <c r="AX44" i="3" s="1"/>
  <c r="AX45" i="3" s="1"/>
  <c r="AX46" i="3" s="1"/>
  <c r="AX47" i="3" s="1"/>
  <c r="AX48" i="3" s="1"/>
  <c r="AX49" i="3" s="1"/>
  <c r="AX50" i="3" s="1"/>
  <c r="AX51" i="3" s="1"/>
  <c r="AX52" i="3" s="1"/>
  <c r="AX53" i="3" s="1"/>
  <c r="AX54" i="3" s="1"/>
  <c r="AX55" i="3" s="1"/>
  <c r="AX56" i="3" s="1"/>
  <c r="AX57" i="3" s="1"/>
  <c r="AX58" i="3" s="1"/>
  <c r="AX59" i="3" s="1"/>
  <c r="AX60" i="3" s="1"/>
  <c r="AX61" i="3" s="1"/>
  <c r="AX62" i="3" s="1"/>
  <c r="AX63" i="3" s="1"/>
  <c r="AX64" i="3" s="1"/>
  <c r="AI85" i="7"/>
  <c r="AW39" i="3"/>
  <c r="AH82" i="7"/>
  <c r="AV36" i="3"/>
  <c r="AG75" i="7"/>
  <c r="AU29" i="3"/>
  <c r="AJ72" i="7"/>
  <c r="AX26" i="3"/>
  <c r="AI69" i="7"/>
  <c r="AW23" i="3"/>
  <c r="W2705" i="13" s="1"/>
  <c r="X2705" i="13" s="1"/>
  <c r="AG67" i="7"/>
  <c r="AU21" i="3"/>
  <c r="AJ64" i="7"/>
  <c r="AX18" i="3"/>
  <c r="AH62" i="7"/>
  <c r="AV16" i="3"/>
  <c r="AG59" i="7"/>
  <c r="AU13" i="3"/>
  <c r="AJ56" i="7"/>
  <c r="AX10" i="3"/>
  <c r="W2360" i="13" s="1"/>
  <c r="X2360" i="13" s="1"/>
  <c r="AH54" i="7"/>
  <c r="AV8" i="3"/>
  <c r="AF52" i="7"/>
  <c r="AT6" i="3"/>
  <c r="AH51" i="7"/>
  <c r="AV5" i="3"/>
  <c r="AI88" i="7"/>
  <c r="AW42" i="3"/>
  <c r="AJ87" i="7"/>
  <c r="AX41" i="3"/>
  <c r="AF87" i="7"/>
  <c r="AT41" i="3"/>
  <c r="AG86" i="7"/>
  <c r="AU40" i="3"/>
  <c r="AH85" i="7"/>
  <c r="AV39" i="3"/>
  <c r="AI84" i="7"/>
  <c r="AW38" i="3"/>
  <c r="AJ83" i="7"/>
  <c r="AX37" i="3"/>
  <c r="AF83" i="7"/>
  <c r="AT37" i="3"/>
  <c r="AG82" i="7"/>
  <c r="AU36" i="3"/>
  <c r="AH81" i="7"/>
  <c r="AV35" i="3"/>
  <c r="AI80" i="7"/>
  <c r="AW34" i="3"/>
  <c r="AJ79" i="7"/>
  <c r="AX33" i="3"/>
  <c r="AF79" i="7"/>
  <c r="AT33" i="3"/>
  <c r="AG78" i="7"/>
  <c r="AU32" i="3"/>
  <c r="AH77" i="7"/>
  <c r="AV31" i="3"/>
  <c r="AI76" i="7"/>
  <c r="AW30" i="3"/>
  <c r="AJ75" i="7"/>
  <c r="AX29" i="3"/>
  <c r="AF75" i="7"/>
  <c r="AT29" i="3"/>
  <c r="AG74" i="7"/>
  <c r="AU28" i="3"/>
  <c r="AH73" i="7"/>
  <c r="AV27" i="3"/>
  <c r="AI72" i="7"/>
  <c r="AW26" i="3"/>
  <c r="AJ71" i="7"/>
  <c r="AX25" i="3"/>
  <c r="AF71" i="7"/>
  <c r="AT25" i="3"/>
  <c r="AG70" i="7"/>
  <c r="AU24" i="3"/>
  <c r="AH69" i="7"/>
  <c r="AV23" i="3"/>
  <c r="W2681" i="13" s="1"/>
  <c r="X2681" i="13" s="1"/>
  <c r="AI68" i="7"/>
  <c r="AW22" i="3"/>
  <c r="AJ67" i="7"/>
  <c r="AX21" i="3"/>
  <c r="AF67" i="7"/>
  <c r="AT21" i="3"/>
  <c r="AG66" i="7"/>
  <c r="AU20" i="3"/>
  <c r="AH65" i="7"/>
  <c r="AV19" i="3"/>
  <c r="AI64" i="7"/>
  <c r="AW18" i="3"/>
  <c r="AJ63" i="7"/>
  <c r="AX17" i="3"/>
  <c r="AF63" i="7"/>
  <c r="AT17" i="3"/>
  <c r="AG62" i="7"/>
  <c r="AU16" i="3"/>
  <c r="AH61" i="7"/>
  <c r="AV15" i="3"/>
  <c r="AI60" i="7"/>
  <c r="AW14" i="3"/>
  <c r="AJ59" i="7"/>
  <c r="AX13" i="3"/>
  <c r="AF59" i="7"/>
  <c r="AT13" i="3"/>
  <c r="AG58" i="7"/>
  <c r="AU12" i="3"/>
  <c r="AH57" i="7"/>
  <c r="AV11" i="3"/>
  <c r="AI56" i="7"/>
  <c r="AW10" i="3"/>
  <c r="W2233" i="13" s="1"/>
  <c r="X2233" i="13" s="1"/>
  <c r="AJ55" i="7"/>
  <c r="AX9" i="3"/>
  <c r="AF55" i="7"/>
  <c r="AT9" i="3"/>
  <c r="AG54" i="7"/>
  <c r="AU8" i="3"/>
  <c r="AH53" i="7"/>
  <c r="AV7" i="3"/>
  <c r="AI52" i="7"/>
  <c r="AW6" i="3"/>
  <c r="W2016" i="13" s="1"/>
  <c r="X2016" i="13" s="1"/>
  <c r="AF51" i="7"/>
  <c r="AG81" i="7"/>
  <c r="AA131" i="7"/>
  <c r="O131" i="7"/>
  <c r="AS131" i="7" s="1"/>
  <c r="U173" i="7"/>
  <c r="AY173" i="7" s="1"/>
  <c r="D33" i="8"/>
  <c r="D37" i="8"/>
  <c r="D45" i="8"/>
  <c r="D48" i="8"/>
  <c r="D38" i="8"/>
  <c r="V10" i="8"/>
  <c r="N18" i="8"/>
  <c r="S22" i="8"/>
  <c r="W22" i="8"/>
  <c r="V26" i="8"/>
  <c r="S30" i="8"/>
  <c r="W30" i="8"/>
  <c r="S34" i="8"/>
  <c r="W34" i="8"/>
  <c r="N38" i="8"/>
  <c r="T38" i="8"/>
  <c r="D39" i="8"/>
  <c r="S42" i="8"/>
  <c r="W42" i="8"/>
  <c r="U6" i="8"/>
  <c r="V14" i="8"/>
  <c r="U18" i="8"/>
  <c r="V6" i="8"/>
  <c r="S10" i="8"/>
  <c r="W10" i="8"/>
  <c r="S14" i="8"/>
  <c r="W14" i="8"/>
  <c r="V18" i="8"/>
  <c r="N22" i="8"/>
  <c r="T22" i="8"/>
  <c r="D23" i="8"/>
  <c r="S26" i="8"/>
  <c r="W26" i="8"/>
  <c r="T30" i="8"/>
  <c r="D31" i="8"/>
  <c r="N34" i="8"/>
  <c r="T34" i="8"/>
  <c r="D35" i="8"/>
  <c r="U38" i="8"/>
  <c r="D42" i="8"/>
  <c r="N42" i="8"/>
  <c r="T42" i="8"/>
  <c r="D43" i="8"/>
  <c r="T46" i="8"/>
  <c r="S6" i="8"/>
  <c r="D11" i="8"/>
  <c r="D15" i="8"/>
  <c r="S18" i="8"/>
  <c r="D27" i="8"/>
  <c r="D46" i="8"/>
  <c r="U46" i="8"/>
  <c r="T9" i="8"/>
  <c r="T13" i="8"/>
  <c r="T17" i="8"/>
  <c r="T21" i="8"/>
  <c r="S25" i="8"/>
  <c r="W25" i="8"/>
  <c r="V29" i="8"/>
  <c r="S33" i="8"/>
  <c r="W33" i="8"/>
  <c r="T37" i="8"/>
  <c r="S41" i="8"/>
  <c r="W41" i="8"/>
  <c r="V45" i="8"/>
  <c r="V46" i="8"/>
  <c r="U9" i="8"/>
  <c r="U13" i="8"/>
  <c r="U17" i="8"/>
  <c r="U21" i="8"/>
  <c r="T25" i="8"/>
  <c r="S29" i="8"/>
  <c r="W29" i="8"/>
  <c r="T33" i="8"/>
  <c r="U37" i="8"/>
  <c r="T41" i="8"/>
  <c r="S45" i="8"/>
  <c r="W45" i="8"/>
  <c r="S46" i="8"/>
  <c r="V5" i="8"/>
  <c r="S5" i="8"/>
  <c r="N21" i="8"/>
  <c r="N29" i="8"/>
  <c r="N45" i="8"/>
  <c r="N13" i="8"/>
  <c r="N17" i="8"/>
  <c r="C9" i="8"/>
  <c r="C13" i="8"/>
  <c r="C17" i="8"/>
  <c r="C21" i="8"/>
  <c r="C25" i="8"/>
  <c r="AC89" i="7"/>
  <c r="J89" i="7"/>
  <c r="AC173" i="7"/>
  <c r="T173" i="7"/>
  <c r="AX173" i="7" s="1"/>
  <c r="W215" i="7"/>
  <c r="BA215" i="7" s="1"/>
  <c r="AH131" i="7"/>
  <c r="AH215" i="7"/>
  <c r="AB89" i="7"/>
  <c r="I89" i="7"/>
  <c r="AI89" i="7"/>
  <c r="Z173" i="7"/>
  <c r="V215" i="7"/>
  <c r="AZ215" i="7" s="1"/>
  <c r="AA89" i="7"/>
  <c r="AH89" i="7"/>
  <c r="V131" i="7"/>
  <c r="AZ131" i="7" s="1"/>
  <c r="X173" i="7"/>
  <c r="BB173" i="7" s="1"/>
  <c r="K173" i="7"/>
  <c r="AO173" i="7" s="1"/>
  <c r="AI215" i="7"/>
  <c r="T89" i="7"/>
  <c r="W89" i="7"/>
  <c r="R89" i="7"/>
  <c r="N89" i="7"/>
  <c r="L89" i="7"/>
  <c r="X89" i="7"/>
  <c r="K131" i="7"/>
  <c r="AO131" i="7" s="1"/>
  <c r="AC131" i="7"/>
  <c r="Q131" i="7"/>
  <c r="AU131" i="7" s="1"/>
  <c r="W131" i="7"/>
  <c r="BA131" i="7" s="1"/>
  <c r="AI131" i="7"/>
  <c r="V89" i="7"/>
  <c r="Q89" i="7"/>
  <c r="H89" i="7"/>
  <c r="AD89" i="7"/>
  <c r="Z89" i="7"/>
  <c r="AH173" i="7"/>
  <c r="V173" i="7"/>
  <c r="AZ173" i="7" s="1"/>
  <c r="AB173" i="7"/>
  <c r="P173" i="7"/>
  <c r="AT173" i="7" s="1"/>
  <c r="J173" i="7"/>
  <c r="AN173" i="7" s="1"/>
  <c r="AG215" i="7"/>
  <c r="I215" i="7"/>
  <c r="AM215" i="7" s="1"/>
  <c r="U215" i="7"/>
  <c r="AY215" i="7" s="1"/>
  <c r="R131" i="7"/>
  <c r="AV131" i="7" s="1"/>
  <c r="AJ131" i="7"/>
  <c r="N131" i="7"/>
  <c r="AR131" i="7" s="1"/>
  <c r="AF131" i="7"/>
  <c r="H131" i="7"/>
  <c r="AL131" i="7" s="1"/>
  <c r="AA215" i="7"/>
  <c r="O215" i="7"/>
  <c r="AS215" i="7" s="1"/>
  <c r="AA173" i="7"/>
  <c r="I173" i="7"/>
  <c r="AM173" i="7" s="1"/>
  <c r="R215" i="7"/>
  <c r="AV215" i="7" s="1"/>
  <c r="AJ215" i="7"/>
  <c r="X215" i="7"/>
  <c r="BB215" i="7" s="1"/>
  <c r="N215" i="7"/>
  <c r="AR215" i="7" s="1"/>
  <c r="AF215" i="7"/>
  <c r="H215" i="7"/>
  <c r="AL215" i="7" s="1"/>
  <c r="T215" i="7"/>
  <c r="AX215" i="7" s="1"/>
  <c r="W173" i="7"/>
  <c r="BA173" i="7" s="1"/>
  <c r="R173" i="7"/>
  <c r="AV173" i="7" s="1"/>
  <c r="N173" i="7"/>
  <c r="AR173" i="7" s="1"/>
  <c r="AD215" i="7"/>
  <c r="Z215" i="7"/>
  <c r="P215" i="7"/>
  <c r="AT215" i="7" s="1"/>
  <c r="J215" i="7"/>
  <c r="AN215" i="7" s="1"/>
  <c r="AD131" i="7"/>
  <c r="Z131" i="7"/>
  <c r="P131" i="7"/>
  <c r="AT131" i="7" s="1"/>
  <c r="J131" i="7"/>
  <c r="AN131" i="7" s="1"/>
  <c r="M45" i="3" l="1"/>
  <c r="I28" i="3"/>
  <c r="I49" i="3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N25" i="3"/>
  <c r="N32" i="3"/>
  <c r="AM48" i="8"/>
  <c r="O48" i="3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AJ48" i="8"/>
  <c r="L48" i="3"/>
  <c r="J5" i="3"/>
  <c r="P30" i="3"/>
  <c r="D28" i="3"/>
  <c r="W1142" i="13" s="1"/>
  <c r="X1142" i="13" s="1"/>
  <c r="J49" i="3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AA48" i="8"/>
  <c r="P48" i="3"/>
  <c r="Z36" i="8"/>
  <c r="P47" i="3"/>
  <c r="J25" i="3"/>
  <c r="H49" i="3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K49" i="3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J24" i="3"/>
  <c r="AV89" i="7"/>
  <c r="BH43" i="3"/>
  <c r="AM89" i="7"/>
  <c r="AZ43" i="3"/>
  <c r="BG89" i="7"/>
  <c r="BQ43" i="3"/>
  <c r="AO89" i="7"/>
  <c r="BB43" i="3"/>
  <c r="BB89" i="7"/>
  <c r="BM43" i="3"/>
  <c r="BF173" i="7"/>
  <c r="BZ43" i="3"/>
  <c r="BE89" i="7"/>
  <c r="BO43" i="3"/>
  <c r="BF89" i="7"/>
  <c r="BP43" i="3"/>
  <c r="BD131" i="7"/>
  <c r="BS43" i="3"/>
  <c r="AP89" i="7"/>
  <c r="BC43" i="3"/>
  <c r="BD173" i="7"/>
  <c r="BX43" i="3"/>
  <c r="BG173" i="7"/>
  <c r="CA43" i="3"/>
  <c r="W2725" i="13"/>
  <c r="X2725" i="13" s="1"/>
  <c r="W2726" i="13"/>
  <c r="X2726" i="13" s="1"/>
  <c r="BG215" i="7"/>
  <c r="CF43" i="3"/>
  <c r="W2800" i="13" s="1"/>
  <c r="X2800" i="13" s="1"/>
  <c r="BH173" i="7"/>
  <c r="CB43" i="3"/>
  <c r="AT89" i="7"/>
  <c r="BF43" i="3"/>
  <c r="BH89" i="7"/>
  <c r="BR43" i="3"/>
  <c r="AS89" i="7"/>
  <c r="BE43" i="3"/>
  <c r="AY89" i="7"/>
  <c r="BJ43" i="3"/>
  <c r="BE215" i="7"/>
  <c r="CD43" i="3"/>
  <c r="AL89" i="7"/>
  <c r="AY43" i="3"/>
  <c r="BA89" i="7"/>
  <c r="BL43" i="3"/>
  <c r="BE131" i="7"/>
  <c r="BT43" i="3"/>
  <c r="BD215" i="7"/>
  <c r="CC43" i="3"/>
  <c r="AU89" i="7"/>
  <c r="BG43" i="3"/>
  <c r="AX89" i="7"/>
  <c r="BI43" i="3"/>
  <c r="BH131" i="7"/>
  <c r="BW43" i="3"/>
  <c r="BH215" i="7"/>
  <c r="CG43" i="3"/>
  <c r="BE173" i="7"/>
  <c r="BY43" i="3"/>
  <c r="BD89" i="7"/>
  <c r="BN43" i="3"/>
  <c r="AZ89" i="7"/>
  <c r="BK43" i="3"/>
  <c r="BG131" i="7"/>
  <c r="BV43" i="3"/>
  <c r="AR89" i="7"/>
  <c r="BD43" i="3"/>
  <c r="AN89" i="7"/>
  <c r="BA43" i="3"/>
  <c r="AJ24" i="8"/>
  <c r="AI12" i="8"/>
  <c r="AM12" i="8"/>
  <c r="D32" i="3"/>
  <c r="W1245" i="13" s="1"/>
  <c r="X1245" i="13" s="1"/>
  <c r="D6" i="3"/>
  <c r="P29" i="3"/>
  <c r="O13" i="3"/>
  <c r="M5" i="3"/>
  <c r="P44" i="3"/>
  <c r="O37" i="3"/>
  <c r="I36" i="3"/>
  <c r="I20" i="3"/>
  <c r="O17" i="3"/>
  <c r="P41" i="3"/>
  <c r="O9" i="3"/>
  <c r="N41" i="3"/>
  <c r="D22" i="3"/>
  <c r="D18" i="3"/>
  <c r="W1031" i="13" s="1"/>
  <c r="X1031" i="13" s="1"/>
  <c r="P34" i="3"/>
  <c r="M29" i="3"/>
  <c r="D26" i="3"/>
  <c r="I21" i="3"/>
  <c r="Z9" i="8"/>
  <c r="D9" i="3"/>
  <c r="AJ25" i="8"/>
  <c r="L25" i="3"/>
  <c r="AI41" i="8"/>
  <c r="I41" i="3"/>
  <c r="Z21" i="8"/>
  <c r="D21" i="3"/>
  <c r="AF17" i="8"/>
  <c r="J17" i="3"/>
  <c r="AF21" i="8"/>
  <c r="J21" i="3"/>
  <c r="AM45" i="8"/>
  <c r="O45" i="3"/>
  <c r="AJ33" i="8"/>
  <c r="L33" i="3"/>
  <c r="AK21" i="8"/>
  <c r="M21" i="3"/>
  <c r="AL46" i="8"/>
  <c r="N46" i="3"/>
  <c r="AJ37" i="8"/>
  <c r="L37" i="3"/>
  <c r="AM25" i="8"/>
  <c r="O25" i="3"/>
  <c r="AJ13" i="8"/>
  <c r="L13" i="3"/>
  <c r="AA27" i="8"/>
  <c r="P27" i="3"/>
  <c r="AI6" i="8"/>
  <c r="I6" i="3"/>
  <c r="AF42" i="8"/>
  <c r="J42" i="3"/>
  <c r="AJ34" i="8"/>
  <c r="L34" i="3"/>
  <c r="AM26" i="8"/>
  <c r="O26" i="3"/>
  <c r="AF22" i="8"/>
  <c r="J22" i="3"/>
  <c r="AM10" i="8"/>
  <c r="O10" i="3"/>
  <c r="AL14" i="8"/>
  <c r="N14" i="3"/>
  <c r="AA39" i="8"/>
  <c r="P39" i="3"/>
  <c r="AI34" i="8"/>
  <c r="I34" i="3"/>
  <c r="AM22" i="8"/>
  <c r="O22" i="3"/>
  <c r="AA38" i="8"/>
  <c r="P38" i="3"/>
  <c r="AA33" i="8"/>
  <c r="P33" i="3"/>
  <c r="W2372" i="13"/>
  <c r="X2372" i="13" s="1"/>
  <c r="W2373" i="13"/>
  <c r="X2373" i="13" s="1"/>
  <c r="W1273" i="13"/>
  <c r="X1273" i="13" s="1"/>
  <c r="W1068" i="13"/>
  <c r="X1068" i="13" s="1"/>
  <c r="W1067" i="13"/>
  <c r="X1067" i="13" s="1"/>
  <c r="W1069" i="13"/>
  <c r="X1069" i="13" s="1"/>
  <c r="W2023" i="13"/>
  <c r="X2023" i="13" s="1"/>
  <c r="W1246" i="13"/>
  <c r="X1246" i="13" s="1"/>
  <c r="W1622" i="13"/>
  <c r="X1622" i="13" s="1"/>
  <c r="W2029" i="13"/>
  <c r="X2029" i="13" s="1"/>
  <c r="W1488" i="13"/>
  <c r="X1488" i="13" s="1"/>
  <c r="W1490" i="13"/>
  <c r="X1490" i="13" s="1"/>
  <c r="W1491" i="13"/>
  <c r="X1491" i="13" s="1"/>
  <c r="W1469" i="13"/>
  <c r="X1469" i="13" s="1"/>
  <c r="W1147" i="13"/>
  <c r="X1147" i="13" s="1"/>
  <c r="W1470" i="13"/>
  <c r="X1470" i="13" s="1"/>
  <c r="W1325" i="13"/>
  <c r="X1325" i="13" s="1"/>
  <c r="W1324" i="13"/>
  <c r="X1324" i="13" s="1"/>
  <c r="W919" i="13"/>
  <c r="X919" i="13" s="1"/>
  <c r="W920" i="13"/>
  <c r="X920" i="13" s="1"/>
  <c r="W892" i="13"/>
  <c r="X892" i="13" s="1"/>
  <c r="W891" i="13"/>
  <c r="X891" i="13" s="1"/>
  <c r="W1161" i="13"/>
  <c r="X1161" i="13" s="1"/>
  <c r="W1162" i="13"/>
  <c r="X1162" i="13" s="1"/>
  <c r="W714" i="13"/>
  <c r="X714" i="13" s="1"/>
  <c r="W715" i="13"/>
  <c r="X715" i="13" s="1"/>
  <c r="W716" i="13"/>
  <c r="X716" i="13" s="1"/>
  <c r="W683" i="13"/>
  <c r="X683" i="13" s="1"/>
  <c r="W684" i="13"/>
  <c r="X684" i="13" s="1"/>
  <c r="W1085" i="13"/>
  <c r="X1085" i="13" s="1"/>
  <c r="W1086" i="13"/>
  <c r="X1086" i="13" s="1"/>
  <c r="W1084" i="13"/>
  <c r="X1084" i="13" s="1"/>
  <c r="W1087" i="13"/>
  <c r="X1087" i="13" s="1"/>
  <c r="W2072" i="13"/>
  <c r="X2072" i="13" s="1"/>
  <c r="W1673" i="13"/>
  <c r="X1673" i="13" s="1"/>
  <c r="W1169" i="13"/>
  <c r="X1169" i="13" s="1"/>
  <c r="W1743" i="13"/>
  <c r="X1743" i="13" s="1"/>
  <c r="W942" i="13"/>
  <c r="X942" i="13" s="1"/>
  <c r="W9" i="13"/>
  <c r="X9" i="13" s="1"/>
  <c r="W1037" i="13"/>
  <c r="X1037" i="13" s="1"/>
  <c r="W1039" i="13"/>
  <c r="X1039" i="13" s="1"/>
  <c r="W1038" i="13"/>
  <c r="X1038" i="13" s="1"/>
  <c r="W1125" i="13"/>
  <c r="X1125" i="13" s="1"/>
  <c r="W1126" i="13"/>
  <c r="X1126" i="13" s="1"/>
  <c r="W1128" i="13"/>
  <c r="X1128" i="13" s="1"/>
  <c r="W1129" i="13"/>
  <c r="X1129" i="13" s="1"/>
  <c r="W1323" i="13"/>
  <c r="X1323" i="13" s="1"/>
  <c r="W1322" i="13"/>
  <c r="X1322" i="13" s="1"/>
  <c r="W1321" i="13"/>
  <c r="X1321" i="13" s="1"/>
  <c r="W1621" i="13"/>
  <c r="X1621" i="13" s="1"/>
  <c r="W1902" i="13"/>
  <c r="X1902" i="13" s="1"/>
  <c r="W1363" i="13"/>
  <c r="X1363" i="13" s="1"/>
  <c r="W1046" i="13"/>
  <c r="X1046" i="13" s="1"/>
  <c r="W1351" i="13"/>
  <c r="X1351" i="13" s="1"/>
  <c r="W1150" i="13"/>
  <c r="X1150" i="13" s="1"/>
  <c r="W110" i="13"/>
  <c r="X110" i="13" s="1"/>
  <c r="W1123" i="13"/>
  <c r="X1123" i="13" s="1"/>
  <c r="W2446" i="13"/>
  <c r="X2446" i="13" s="1"/>
  <c r="W2444" i="13"/>
  <c r="X2444" i="13" s="1"/>
  <c r="W1492" i="13"/>
  <c r="X1492" i="13" s="1"/>
  <c r="W1493" i="13"/>
  <c r="X1493" i="13" s="1"/>
  <c r="W1153" i="13"/>
  <c r="X1153" i="13" s="1"/>
  <c r="W1970" i="13"/>
  <c r="X1970" i="13" s="1"/>
  <c r="L49" i="3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W2209" i="13"/>
  <c r="X2209" i="13" s="1"/>
  <c r="W1397" i="13"/>
  <c r="X1397" i="13" s="1"/>
  <c r="W1313" i="13"/>
  <c r="X1313" i="13" s="1"/>
  <c r="W1312" i="13"/>
  <c r="X1312" i="13" s="1"/>
  <c r="W1314" i="13"/>
  <c r="X1314" i="13" s="1"/>
  <c r="W1368" i="13"/>
  <c r="X1368" i="13" s="1"/>
  <c r="W1293" i="13"/>
  <c r="X1293" i="13" s="1"/>
  <c r="W1292" i="13"/>
  <c r="X1292" i="13" s="1"/>
  <c r="W1294" i="13"/>
  <c r="X1294" i="13" s="1"/>
  <c r="W1291" i="13"/>
  <c r="X1291" i="13" s="1"/>
  <c r="W893" i="13"/>
  <c r="X893" i="13" s="1"/>
  <c r="W885" i="13"/>
  <c r="X885" i="13" s="1"/>
  <c r="W642" i="13"/>
  <c r="X642" i="13" s="1"/>
  <c r="W1947" i="13"/>
  <c r="X1947" i="13" s="1"/>
  <c r="AI46" i="8"/>
  <c r="I46" i="3"/>
  <c r="AL29" i="8"/>
  <c r="N29" i="3"/>
  <c r="AF13" i="8"/>
  <c r="J13" i="3"/>
  <c r="AM29" i="8"/>
  <c r="O29" i="3"/>
  <c r="AL45" i="8"/>
  <c r="N45" i="3"/>
  <c r="AJ9" i="8"/>
  <c r="L9" i="3"/>
  <c r="AJ46" i="8"/>
  <c r="L46" i="3"/>
  <c r="AA42" i="8"/>
  <c r="P42" i="3"/>
  <c r="AF34" i="8"/>
  <c r="J34" i="3"/>
  <c r="AL18" i="8"/>
  <c r="N18" i="3"/>
  <c r="AI10" i="8"/>
  <c r="I10" i="3"/>
  <c r="AK6" i="8"/>
  <c r="M6" i="3"/>
  <c r="AJ38" i="8"/>
  <c r="L38" i="3"/>
  <c r="AM30" i="8"/>
  <c r="O30" i="3"/>
  <c r="AI22" i="8"/>
  <c r="I22" i="3"/>
  <c r="W752" i="13"/>
  <c r="X752" i="13" s="1"/>
  <c r="W8" i="13"/>
  <c r="X8" i="13" s="1"/>
  <c r="W990" i="13"/>
  <c r="X990" i="13" s="1"/>
  <c r="W106" i="13"/>
  <c r="X106" i="13" s="1"/>
  <c r="W621" i="13"/>
  <c r="X621" i="13" s="1"/>
  <c r="AF29" i="8"/>
  <c r="J29" i="3"/>
  <c r="AJ17" i="8"/>
  <c r="L17" i="3"/>
  <c r="Z17" i="8"/>
  <c r="D17" i="3"/>
  <c r="AI5" i="8"/>
  <c r="I5" i="3"/>
  <c r="AI45" i="8"/>
  <c r="I45" i="3"/>
  <c r="AK17" i="8"/>
  <c r="M17" i="3"/>
  <c r="AM33" i="8"/>
  <c r="O33" i="3"/>
  <c r="AI25" i="8"/>
  <c r="I25" i="3"/>
  <c r="AI18" i="8"/>
  <c r="I18" i="3"/>
  <c r="AI26" i="8"/>
  <c r="I26" i="3"/>
  <c r="Z13" i="8"/>
  <c r="D13" i="3"/>
  <c r="AF45" i="8"/>
  <c r="J45" i="3"/>
  <c r="AL5" i="8"/>
  <c r="N5" i="3"/>
  <c r="AJ41" i="8"/>
  <c r="L41" i="3"/>
  <c r="AI29" i="8"/>
  <c r="I29" i="3"/>
  <c r="AK13" i="8"/>
  <c r="M13" i="3"/>
  <c r="AM41" i="8"/>
  <c r="O41" i="3"/>
  <c r="AI33" i="8"/>
  <c r="I33" i="3"/>
  <c r="AJ21" i="8"/>
  <c r="L21" i="3"/>
  <c r="AK46" i="8"/>
  <c r="M46" i="3"/>
  <c r="AA15" i="8"/>
  <c r="P15" i="3"/>
  <c r="AA43" i="8"/>
  <c r="P43" i="3"/>
  <c r="AK38" i="8"/>
  <c r="M38" i="3"/>
  <c r="AA31" i="8"/>
  <c r="P31" i="3"/>
  <c r="AA23" i="8"/>
  <c r="P23" i="3"/>
  <c r="AM14" i="8"/>
  <c r="O14" i="3"/>
  <c r="AL6" i="8"/>
  <c r="N6" i="3"/>
  <c r="AM42" i="8"/>
  <c r="O42" i="3"/>
  <c r="AF38" i="8"/>
  <c r="J38" i="3"/>
  <c r="AI30" i="8"/>
  <c r="I30" i="3"/>
  <c r="AF18" i="8"/>
  <c r="J18" i="3"/>
  <c r="AA45" i="8"/>
  <c r="P45" i="3"/>
  <c r="W1528" i="13"/>
  <c r="X1528" i="13" s="1"/>
  <c r="W1529" i="13"/>
  <c r="X1529" i="13" s="1"/>
  <c r="W2249" i="13"/>
  <c r="X2249" i="13" s="1"/>
  <c r="W1620" i="13"/>
  <c r="X1620" i="13" s="1"/>
  <c r="W1863" i="13"/>
  <c r="X1863" i="13" s="1"/>
  <c r="W1545" i="13"/>
  <c r="X1545" i="13" s="1"/>
  <c r="W1540" i="13"/>
  <c r="X1540" i="13" s="1"/>
  <c r="W1543" i="13"/>
  <c r="X1543" i="13" s="1"/>
  <c r="W1546" i="13"/>
  <c r="X1546" i="13" s="1"/>
  <c r="W1541" i="13"/>
  <c r="X1541" i="13" s="1"/>
  <c r="W1544" i="13"/>
  <c r="X1544" i="13" s="1"/>
  <c r="W1035" i="13"/>
  <c r="X1035" i="13" s="1"/>
  <c r="AA19" i="8"/>
  <c r="P19" i="3"/>
  <c r="W1338" i="13"/>
  <c r="X1338" i="13" s="1"/>
  <c r="W1106" i="13"/>
  <c r="X1106" i="13" s="1"/>
  <c r="W1113" i="13"/>
  <c r="X1113" i="13" s="1"/>
  <c r="W1110" i="13"/>
  <c r="X1110" i="13" s="1"/>
  <c r="W1111" i="13"/>
  <c r="X1111" i="13" s="1"/>
  <c r="W1853" i="13"/>
  <c r="X1853" i="13" s="1"/>
  <c r="W1070" i="13"/>
  <c r="X1070" i="13" s="1"/>
  <c r="W1074" i="13"/>
  <c r="X1074" i="13" s="1"/>
  <c r="W1072" i="13"/>
  <c r="X1072" i="13" s="1"/>
  <c r="W1073" i="13"/>
  <c r="X1073" i="13" s="1"/>
  <c r="W1071" i="13"/>
  <c r="X1071" i="13" s="1"/>
  <c r="W1315" i="13"/>
  <c r="X1315" i="13" s="1"/>
  <c r="W1573" i="13"/>
  <c r="X1573" i="13" s="1"/>
  <c r="N49" i="3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W2252" i="13"/>
  <c r="X2252" i="13" s="1"/>
  <c r="W1672" i="13"/>
  <c r="X1672" i="13" s="1"/>
  <c r="W1670" i="13"/>
  <c r="X1670" i="13" s="1"/>
  <c r="W2323" i="13"/>
  <c r="X2323" i="13" s="1"/>
  <c r="W1350" i="13"/>
  <c r="X1350" i="13" s="1"/>
  <c r="W1986" i="13"/>
  <c r="X1986" i="13" s="1"/>
  <c r="W1117" i="13"/>
  <c r="X1117" i="13" s="1"/>
  <c r="W1119" i="13"/>
  <c r="X1119" i="13" s="1"/>
  <c r="W1118" i="13"/>
  <c r="X1118" i="13" s="1"/>
  <c r="W1381" i="13"/>
  <c r="X1381" i="13" s="1"/>
  <c r="W1057" i="13"/>
  <c r="X1057" i="13" s="1"/>
  <c r="W948" i="13"/>
  <c r="X948" i="13" s="1"/>
  <c r="W946" i="13"/>
  <c r="X946" i="13" s="1"/>
  <c r="W947" i="13"/>
  <c r="X947" i="13" s="1"/>
  <c r="W1042" i="13"/>
  <c r="X1042" i="13" s="1"/>
  <c r="W1045" i="13"/>
  <c r="X1045" i="13" s="1"/>
  <c r="W1043" i="13"/>
  <c r="X1043" i="13" s="1"/>
  <c r="W1030" i="13"/>
  <c r="X1030" i="13" s="1"/>
  <c r="W1029" i="13"/>
  <c r="X1029" i="13" s="1"/>
  <c r="W732" i="13"/>
  <c r="X732" i="13" s="1"/>
  <c r="W1442" i="13"/>
  <c r="X1442" i="13" s="1"/>
  <c r="W1468" i="13"/>
  <c r="X1468" i="13" s="1"/>
  <c r="W1901" i="13"/>
  <c r="X1901" i="13" s="1"/>
  <c r="W1903" i="13"/>
  <c r="X1903" i="13" s="1"/>
  <c r="W19" i="13"/>
  <c r="X19" i="13" s="1"/>
  <c r="W1900" i="13"/>
  <c r="X1900" i="13" s="1"/>
  <c r="W993" i="13"/>
  <c r="X993" i="13" s="1"/>
  <c r="W992" i="13"/>
  <c r="X992" i="13" s="1"/>
  <c r="W1091" i="13"/>
  <c r="X1091" i="13" s="1"/>
  <c r="W1066" i="13"/>
  <c r="X1066" i="13" s="1"/>
  <c r="W978" i="13"/>
  <c r="X978" i="13" s="1"/>
  <c r="W975" i="13"/>
  <c r="X975" i="13" s="1"/>
  <c r="W1064" i="13"/>
  <c r="X1064" i="13" s="1"/>
  <c r="W1061" i="13"/>
  <c r="X1061" i="13" s="1"/>
  <c r="W1062" i="13"/>
  <c r="X1062" i="13" s="1"/>
  <c r="W1165" i="13"/>
  <c r="X1165" i="13" s="1"/>
  <c r="W1464" i="13"/>
  <c r="X1464" i="13" s="1"/>
  <c r="W1463" i="13"/>
  <c r="X1463" i="13" s="1"/>
  <c r="D49" i="3"/>
  <c r="D50" i="3" s="1"/>
  <c r="D51" i="3" s="1"/>
  <c r="W1820" i="13"/>
  <c r="X1820" i="13" s="1"/>
  <c r="W1850" i="13"/>
  <c r="X1850" i="13" s="1"/>
  <c r="W1987" i="13"/>
  <c r="X1987" i="13" s="1"/>
  <c r="W2207" i="13"/>
  <c r="X2207" i="13" s="1"/>
  <c r="W1367" i="13"/>
  <c r="X1367" i="13" s="1"/>
  <c r="W2490" i="13"/>
  <c r="X2490" i="13" s="1"/>
  <c r="W1764" i="13"/>
  <c r="X1764" i="13" s="1"/>
  <c r="W1132" i="13"/>
  <c r="X1132" i="13" s="1"/>
  <c r="W1130" i="13"/>
  <c r="X1130" i="13" s="1"/>
  <c r="W1131" i="13"/>
  <c r="X1131" i="13" s="1"/>
  <c r="W1033" i="13"/>
  <c r="X1033" i="13" s="1"/>
  <c r="W1319" i="13"/>
  <c r="X1319" i="13" s="1"/>
  <c r="W1320" i="13"/>
  <c r="X1320" i="13" s="1"/>
  <c r="W875" i="13"/>
  <c r="X875" i="13" s="1"/>
  <c r="W721" i="13"/>
  <c r="X721" i="13" s="1"/>
  <c r="W723" i="13"/>
  <c r="X723" i="13" s="1"/>
  <c r="W722" i="13"/>
  <c r="X722" i="13" s="1"/>
  <c r="W943" i="13"/>
  <c r="X943" i="13" s="1"/>
  <c r="W945" i="13"/>
  <c r="X945" i="13" s="1"/>
  <c r="W911" i="13"/>
  <c r="X911" i="13" s="1"/>
  <c r="W2181" i="13"/>
  <c r="X2181" i="13" s="1"/>
  <c r="W2551" i="13"/>
  <c r="X2551" i="13" s="1"/>
  <c r="W886" i="13"/>
  <c r="X886" i="13" s="1"/>
  <c r="W158" i="13"/>
  <c r="X158" i="13" s="1"/>
  <c r="W887" i="13"/>
  <c r="X887" i="13" s="1"/>
  <c r="W888" i="13"/>
  <c r="X888" i="13" s="1"/>
  <c r="W2580" i="13"/>
  <c r="X2580" i="13" s="1"/>
  <c r="W2237" i="13"/>
  <c r="X2237" i="13" s="1"/>
  <c r="W1244" i="13"/>
  <c r="X1244" i="13" s="1"/>
  <c r="W1948" i="13"/>
  <c r="X1948" i="13" s="1"/>
  <c r="W1047" i="13"/>
  <c r="X1047" i="13" s="1"/>
  <c r="W934" i="13"/>
  <c r="X934" i="13" s="1"/>
  <c r="W933" i="13"/>
  <c r="X933" i="13" s="1"/>
  <c r="W935" i="13"/>
  <c r="X935" i="13" s="1"/>
  <c r="W936" i="13"/>
  <c r="X936" i="13" s="1"/>
  <c r="W904" i="13"/>
  <c r="X904" i="13" s="1"/>
  <c r="W906" i="13"/>
  <c r="X906" i="13" s="1"/>
  <c r="W905" i="13"/>
  <c r="X905" i="13" s="1"/>
  <c r="W164" i="13"/>
  <c r="X164" i="13" s="1"/>
  <c r="W163" i="13"/>
  <c r="X163" i="13" s="1"/>
  <c r="W902" i="13"/>
  <c r="X902" i="13" s="1"/>
  <c r="W949" i="13"/>
  <c r="X949" i="13" s="1"/>
  <c r="Z25" i="8"/>
  <c r="D25" i="3"/>
  <c r="AK37" i="8"/>
  <c r="M37" i="3"/>
  <c r="AK9" i="8"/>
  <c r="M9" i="3"/>
  <c r="AA46" i="8"/>
  <c r="P46" i="3"/>
  <c r="AA11" i="8"/>
  <c r="P11" i="3"/>
  <c r="AJ42" i="8"/>
  <c r="L42" i="3"/>
  <c r="AA35" i="8"/>
  <c r="P35" i="3"/>
  <c r="AJ30" i="8"/>
  <c r="L30" i="3"/>
  <c r="AJ22" i="8"/>
  <c r="L22" i="3"/>
  <c r="AI14" i="8"/>
  <c r="I14" i="3"/>
  <c r="AK18" i="8"/>
  <c r="M18" i="3"/>
  <c r="AI42" i="8"/>
  <c r="I42" i="3"/>
  <c r="AM34" i="8"/>
  <c r="O34" i="3"/>
  <c r="AL26" i="8"/>
  <c r="N26" i="3"/>
  <c r="AL10" i="8"/>
  <c r="N10" i="3"/>
  <c r="AA37" i="8"/>
  <c r="P37" i="3"/>
  <c r="W802" i="13"/>
  <c r="X802" i="13" s="1"/>
  <c r="W799" i="13"/>
  <c r="X799" i="13" s="1"/>
  <c r="W1008" i="13"/>
  <c r="X1008" i="13" s="1"/>
  <c r="W1011" i="13"/>
  <c r="X1011" i="13" s="1"/>
  <c r="W1009" i="13"/>
  <c r="X1009" i="13" s="1"/>
  <c r="W188" i="13"/>
  <c r="X188" i="13" s="1"/>
  <c r="W970" i="13"/>
  <c r="X970" i="13" s="1"/>
  <c r="W971" i="13"/>
  <c r="X971" i="13" s="1"/>
  <c r="W968" i="13"/>
  <c r="X968" i="13" s="1"/>
  <c r="W966" i="13"/>
  <c r="X966" i="13" s="1"/>
  <c r="W641" i="13"/>
  <c r="X641" i="13" s="1"/>
  <c r="W640" i="13"/>
  <c r="X640" i="13" s="1"/>
  <c r="W896" i="13"/>
  <c r="X896" i="13" s="1"/>
  <c r="W895" i="13"/>
  <c r="X895" i="13" s="1"/>
  <c r="AW44" i="3"/>
  <c r="AW45" i="3" s="1"/>
  <c r="AW46" i="3" s="1"/>
  <c r="AW47" i="3" s="1"/>
  <c r="AW48" i="3" s="1"/>
  <c r="AW49" i="3" s="1"/>
  <c r="AW50" i="3" s="1"/>
  <c r="AW51" i="3" s="1"/>
  <c r="AW52" i="3" s="1"/>
  <c r="AW53" i="3" s="1"/>
  <c r="AW54" i="3" s="1"/>
  <c r="AW55" i="3" s="1"/>
  <c r="AW56" i="3" s="1"/>
  <c r="AW57" i="3" s="1"/>
  <c r="AW58" i="3" s="1"/>
  <c r="AW59" i="3" s="1"/>
  <c r="AW60" i="3" s="1"/>
  <c r="AW61" i="3" s="1"/>
  <c r="AW62" i="3" s="1"/>
  <c r="AW63" i="3" s="1"/>
  <c r="AW64" i="3" s="1"/>
  <c r="CK7" i="3"/>
  <c r="B44" i="7"/>
  <c r="C44" i="7"/>
  <c r="D44" i="7"/>
  <c r="E44" i="7"/>
  <c r="F44" i="7"/>
  <c r="B7" i="7"/>
  <c r="N7" i="7" s="1"/>
  <c r="C7" i="7"/>
  <c r="D7" i="7"/>
  <c r="E7" i="7"/>
  <c r="F7" i="7"/>
  <c r="R7" i="7" s="1"/>
  <c r="B8" i="7"/>
  <c r="C8" i="7"/>
  <c r="D8" i="7"/>
  <c r="E8" i="7"/>
  <c r="AC8" i="7" s="1"/>
  <c r="F8" i="7"/>
  <c r="B9" i="7"/>
  <c r="C9" i="7"/>
  <c r="D9" i="7"/>
  <c r="V9" i="7" s="1"/>
  <c r="E9" i="7"/>
  <c r="F9" i="7"/>
  <c r="B10" i="7"/>
  <c r="C10" i="7"/>
  <c r="U10" i="7" s="1"/>
  <c r="D10" i="7"/>
  <c r="E10" i="7"/>
  <c r="F10" i="7"/>
  <c r="B11" i="7"/>
  <c r="N11" i="7" s="1"/>
  <c r="C11" i="7"/>
  <c r="D11" i="7"/>
  <c r="E11" i="7"/>
  <c r="F11" i="7"/>
  <c r="R11" i="7" s="1"/>
  <c r="B12" i="7"/>
  <c r="C12" i="7"/>
  <c r="D12" i="7"/>
  <c r="E12" i="7"/>
  <c r="F12" i="7"/>
  <c r="B13" i="7"/>
  <c r="C13" i="7"/>
  <c r="D13" i="7"/>
  <c r="AB13" i="7" s="1"/>
  <c r="E13" i="7"/>
  <c r="F13" i="7"/>
  <c r="B14" i="7"/>
  <c r="C14" i="7"/>
  <c r="U14" i="7" s="1"/>
  <c r="D14" i="7"/>
  <c r="E14" i="7"/>
  <c r="F14" i="7"/>
  <c r="B15" i="7"/>
  <c r="N15" i="7" s="1"/>
  <c r="C15" i="7"/>
  <c r="D15" i="7"/>
  <c r="E15" i="7"/>
  <c r="F15" i="7"/>
  <c r="R15" i="7" s="1"/>
  <c r="B16" i="7"/>
  <c r="C16" i="7"/>
  <c r="D16" i="7"/>
  <c r="E16" i="7"/>
  <c r="F16" i="7"/>
  <c r="B17" i="7"/>
  <c r="C17" i="7"/>
  <c r="D17" i="7"/>
  <c r="J17" i="7" s="1"/>
  <c r="E17" i="7"/>
  <c r="F17" i="7"/>
  <c r="B18" i="7"/>
  <c r="C18" i="7"/>
  <c r="U18" i="7" s="1"/>
  <c r="D18" i="7"/>
  <c r="E18" i="7"/>
  <c r="F18" i="7"/>
  <c r="B19" i="7"/>
  <c r="N19" i="7" s="1"/>
  <c r="C19" i="7"/>
  <c r="D19" i="7"/>
  <c r="E19" i="7"/>
  <c r="F19" i="7"/>
  <c r="B20" i="7"/>
  <c r="C20" i="7"/>
  <c r="D20" i="7"/>
  <c r="E20" i="7"/>
  <c r="AC20" i="7" s="1"/>
  <c r="F20" i="7"/>
  <c r="B21" i="7"/>
  <c r="C21" i="7"/>
  <c r="D21" i="7"/>
  <c r="AB21" i="7" s="1"/>
  <c r="E21" i="7"/>
  <c r="F21" i="7"/>
  <c r="B22" i="7"/>
  <c r="C22" i="7"/>
  <c r="AA22" i="7" s="1"/>
  <c r="D22" i="7"/>
  <c r="E22" i="7"/>
  <c r="F22" i="7"/>
  <c r="B23" i="7"/>
  <c r="N23" i="7" s="1"/>
  <c r="C23" i="7"/>
  <c r="D23" i="7"/>
  <c r="E23" i="7"/>
  <c r="F23" i="7"/>
  <c r="R23" i="7" s="1"/>
  <c r="B24" i="7"/>
  <c r="C24" i="7"/>
  <c r="D24" i="7"/>
  <c r="E24" i="7"/>
  <c r="Q24" i="7" s="1"/>
  <c r="F24" i="7"/>
  <c r="B25" i="7"/>
  <c r="C25" i="7"/>
  <c r="D25" i="7"/>
  <c r="AB25" i="7" s="1"/>
  <c r="E25" i="7"/>
  <c r="F25" i="7"/>
  <c r="B26" i="7"/>
  <c r="C26" i="7"/>
  <c r="AA26" i="7" s="1"/>
  <c r="D26" i="7"/>
  <c r="E26" i="7"/>
  <c r="F26" i="7"/>
  <c r="B27" i="7"/>
  <c r="H27" i="7" s="1"/>
  <c r="C27" i="7"/>
  <c r="D27" i="7"/>
  <c r="E27" i="7"/>
  <c r="F27" i="7"/>
  <c r="X27" i="7" s="1"/>
  <c r="B28" i="7"/>
  <c r="C28" i="7"/>
  <c r="D28" i="7"/>
  <c r="E28" i="7"/>
  <c r="AC28" i="7" s="1"/>
  <c r="F28" i="7"/>
  <c r="B29" i="7"/>
  <c r="C29" i="7"/>
  <c r="D29" i="7"/>
  <c r="AB29" i="7" s="1"/>
  <c r="E29" i="7"/>
  <c r="F29" i="7"/>
  <c r="B30" i="7"/>
  <c r="C30" i="7"/>
  <c r="AA30" i="7" s="1"/>
  <c r="D30" i="7"/>
  <c r="E30" i="7"/>
  <c r="F30" i="7"/>
  <c r="B31" i="7"/>
  <c r="N31" i="7" s="1"/>
  <c r="C31" i="7"/>
  <c r="D31" i="7"/>
  <c r="E31" i="7"/>
  <c r="F31" i="7"/>
  <c r="R31" i="7" s="1"/>
  <c r="B32" i="7"/>
  <c r="C32" i="7"/>
  <c r="D32" i="7"/>
  <c r="E32" i="7"/>
  <c r="Q32" i="7" s="1"/>
  <c r="F32" i="7"/>
  <c r="B33" i="7"/>
  <c r="C33" i="7"/>
  <c r="D33" i="7"/>
  <c r="AB33" i="7" s="1"/>
  <c r="E33" i="7"/>
  <c r="F33" i="7"/>
  <c r="B34" i="7"/>
  <c r="Z34" i="7" s="1"/>
  <c r="C34" i="7"/>
  <c r="AA34" i="7" s="1"/>
  <c r="D34" i="7"/>
  <c r="E34" i="7"/>
  <c r="F34" i="7"/>
  <c r="AD34" i="7" s="1"/>
  <c r="B35" i="7"/>
  <c r="C35" i="7"/>
  <c r="D35" i="7"/>
  <c r="E35" i="7"/>
  <c r="F35" i="7"/>
  <c r="B36" i="7"/>
  <c r="C36" i="7"/>
  <c r="D36" i="7"/>
  <c r="E36" i="7"/>
  <c r="AC36" i="7" s="1"/>
  <c r="F36" i="7"/>
  <c r="B37" i="7"/>
  <c r="C37" i="7"/>
  <c r="D37" i="7"/>
  <c r="E37" i="7"/>
  <c r="F37" i="7"/>
  <c r="B38" i="7"/>
  <c r="C38" i="7"/>
  <c r="AA38" i="7" s="1"/>
  <c r="D38" i="7"/>
  <c r="E38" i="7"/>
  <c r="F38" i="7"/>
  <c r="B39" i="7"/>
  <c r="N39" i="7" s="1"/>
  <c r="C39" i="7"/>
  <c r="D39" i="7"/>
  <c r="E39" i="7"/>
  <c r="F39" i="7"/>
  <c r="L39" i="7" s="1"/>
  <c r="B40" i="7"/>
  <c r="C40" i="7"/>
  <c r="D40" i="7"/>
  <c r="E40" i="7"/>
  <c r="Q40" i="7" s="1"/>
  <c r="F40" i="7"/>
  <c r="B41" i="7"/>
  <c r="C41" i="7"/>
  <c r="D41" i="7"/>
  <c r="P41" i="7" s="1"/>
  <c r="E41" i="7"/>
  <c r="F41" i="7"/>
  <c r="B42" i="7"/>
  <c r="C42" i="7"/>
  <c r="AA42" i="7" s="1"/>
  <c r="D42" i="7"/>
  <c r="E42" i="7"/>
  <c r="F42" i="7"/>
  <c r="B43" i="7"/>
  <c r="H43" i="7" s="1"/>
  <c r="C43" i="7"/>
  <c r="D43" i="7"/>
  <c r="E43" i="7"/>
  <c r="F43" i="7"/>
  <c r="R43" i="7" s="1"/>
  <c r="C6" i="7"/>
  <c r="D6" i="7"/>
  <c r="E6" i="7"/>
  <c r="X5" i="3" s="1"/>
  <c r="F6" i="7"/>
  <c r="Y5" i="3" s="1"/>
  <c r="B6" i="7"/>
  <c r="AC196" i="7"/>
  <c r="L188" i="7"/>
  <c r="AP188" i="7" s="1"/>
  <c r="R182" i="7"/>
  <c r="AV182" i="7" s="1"/>
  <c r="H182" i="7"/>
  <c r="AL182" i="7" s="1"/>
  <c r="X181" i="7"/>
  <c r="BB181" i="7" s="1"/>
  <c r="AD180" i="7"/>
  <c r="CG8" i="3" s="1"/>
  <c r="AC180" i="7"/>
  <c r="CF8" i="3" s="1"/>
  <c r="AB180" i="7"/>
  <c r="CE8" i="3" s="1"/>
  <c r="AA180" i="7"/>
  <c r="CD8" i="3" s="1"/>
  <c r="Z180" i="7"/>
  <c r="CC8" i="3" s="1"/>
  <c r="X180" i="7"/>
  <c r="W180" i="7"/>
  <c r="V180" i="7"/>
  <c r="U180" i="7"/>
  <c r="T180" i="7"/>
  <c r="R180" i="7"/>
  <c r="Q180" i="7"/>
  <c r="P180" i="7"/>
  <c r="O180" i="7"/>
  <c r="N180" i="7"/>
  <c r="L180" i="7"/>
  <c r="K180" i="7"/>
  <c r="J180" i="7"/>
  <c r="I180" i="7"/>
  <c r="H180" i="7"/>
  <c r="Z176" i="7"/>
  <c r="T176" i="7"/>
  <c r="N176" i="7"/>
  <c r="H176" i="7"/>
  <c r="B176" i="7"/>
  <c r="AD138" i="7"/>
  <c r="CB8" i="3" s="1"/>
  <c r="AC138" i="7"/>
  <c r="CA8" i="3" s="1"/>
  <c r="AB138" i="7"/>
  <c r="BZ8" i="3" s="1"/>
  <c r="AA138" i="7"/>
  <c r="BY8" i="3" s="1"/>
  <c r="Z138" i="7"/>
  <c r="BX8" i="3" s="1"/>
  <c r="X138" i="7"/>
  <c r="W138" i="7"/>
  <c r="V138" i="7"/>
  <c r="U138" i="7"/>
  <c r="T138" i="7"/>
  <c r="R138" i="7"/>
  <c r="Q138" i="7"/>
  <c r="P138" i="7"/>
  <c r="O138" i="7"/>
  <c r="N138" i="7"/>
  <c r="L138" i="7"/>
  <c r="K138" i="7"/>
  <c r="J138" i="7"/>
  <c r="I138" i="7"/>
  <c r="H138" i="7"/>
  <c r="Z134" i="7"/>
  <c r="T134" i="7"/>
  <c r="N134" i="7"/>
  <c r="H134" i="7"/>
  <c r="B134" i="7"/>
  <c r="W125" i="7"/>
  <c r="BA125" i="7" s="1"/>
  <c r="AD96" i="7"/>
  <c r="BW8" i="3" s="1"/>
  <c r="AC96" i="7"/>
  <c r="BV8" i="3" s="1"/>
  <c r="AB96" i="7"/>
  <c r="BU8" i="3" s="1"/>
  <c r="AA96" i="7"/>
  <c r="BT8" i="3" s="1"/>
  <c r="Z96" i="7"/>
  <c r="BS8" i="3" s="1"/>
  <c r="X96" i="7"/>
  <c r="W96" i="7"/>
  <c r="V96" i="7"/>
  <c r="U96" i="7"/>
  <c r="T96" i="7"/>
  <c r="R96" i="7"/>
  <c r="Q96" i="7"/>
  <c r="P96" i="7"/>
  <c r="O96" i="7"/>
  <c r="N96" i="7"/>
  <c r="L96" i="7"/>
  <c r="K96" i="7"/>
  <c r="J96" i="7"/>
  <c r="I96" i="7"/>
  <c r="H96" i="7"/>
  <c r="Z92" i="7"/>
  <c r="T92" i="7"/>
  <c r="N92" i="7"/>
  <c r="H92" i="7"/>
  <c r="B92" i="7"/>
  <c r="AD50" i="7"/>
  <c r="BR4" i="3" s="1"/>
  <c r="AC50" i="7"/>
  <c r="BQ4" i="3" s="1"/>
  <c r="AB50" i="7"/>
  <c r="BP4" i="3" s="1"/>
  <c r="AA50" i="7"/>
  <c r="BO4" i="3" s="1"/>
  <c r="Z50" i="7"/>
  <c r="BN4" i="3" s="1"/>
  <c r="X50" i="7"/>
  <c r="BM4" i="3" s="1"/>
  <c r="W50" i="7"/>
  <c r="BL4" i="3" s="1"/>
  <c r="V50" i="7"/>
  <c r="BK4" i="3" s="1"/>
  <c r="U50" i="7"/>
  <c r="BJ4" i="3" s="1"/>
  <c r="T50" i="7"/>
  <c r="BI4" i="3" s="1"/>
  <c r="R50" i="7"/>
  <c r="BH4" i="3" s="1"/>
  <c r="Q50" i="7"/>
  <c r="BG4" i="3" s="1"/>
  <c r="P50" i="7"/>
  <c r="BF4" i="3" s="1"/>
  <c r="O50" i="7"/>
  <c r="BE4" i="3" s="1"/>
  <c r="N50" i="7"/>
  <c r="BD4" i="3" s="1"/>
  <c r="L50" i="7"/>
  <c r="BC4" i="3" s="1"/>
  <c r="K50" i="7"/>
  <c r="BB4" i="3" s="1"/>
  <c r="J50" i="7"/>
  <c r="BA4" i="3" s="1"/>
  <c r="I50" i="7"/>
  <c r="AZ4" i="3" s="1"/>
  <c r="H50" i="7"/>
  <c r="AY4" i="3" s="1"/>
  <c r="Z46" i="7"/>
  <c r="T46" i="7"/>
  <c r="N46" i="7"/>
  <c r="H46" i="7"/>
  <c r="B46" i="7"/>
  <c r="L43" i="7"/>
  <c r="P38" i="7"/>
  <c r="AD32" i="7"/>
  <c r="P30" i="7"/>
  <c r="AD28" i="7"/>
  <c r="Z24" i="7"/>
  <c r="R19" i="7"/>
  <c r="AD16" i="7"/>
  <c r="P14" i="7"/>
  <c r="I6" i="7"/>
  <c r="AD5" i="7"/>
  <c r="AS4" i="3" s="1"/>
  <c r="AC5" i="7"/>
  <c r="AR4" i="3" s="1"/>
  <c r="AB5" i="7"/>
  <c r="AQ4" i="3" s="1"/>
  <c r="AA5" i="7"/>
  <c r="AP4" i="3" s="1"/>
  <c r="Z5" i="7"/>
  <c r="AO4" i="3" s="1"/>
  <c r="X5" i="7"/>
  <c r="AN4" i="3" s="1"/>
  <c r="W5" i="7"/>
  <c r="AM4" i="3" s="1"/>
  <c r="V5" i="7"/>
  <c r="AL4" i="3" s="1"/>
  <c r="U5" i="7"/>
  <c r="AK4" i="3" s="1"/>
  <c r="T5" i="7"/>
  <c r="AJ4" i="3" s="1"/>
  <c r="R5" i="7"/>
  <c r="AI4" i="3" s="1"/>
  <c r="Q5" i="7"/>
  <c r="AH4" i="3" s="1"/>
  <c r="P5" i="7"/>
  <c r="AG4" i="3" s="1"/>
  <c r="O5" i="7"/>
  <c r="AF4" i="3" s="1"/>
  <c r="N5" i="7"/>
  <c r="AE4" i="3" s="1"/>
  <c r="L5" i="7"/>
  <c r="AD4" i="3" s="1"/>
  <c r="K5" i="7"/>
  <c r="AC4" i="3" s="1"/>
  <c r="J5" i="7"/>
  <c r="AB4" i="3" s="1"/>
  <c r="I5" i="7"/>
  <c r="AA4" i="3" s="1"/>
  <c r="H5" i="7"/>
  <c r="Z4" i="3" s="1"/>
  <c r="Z1" i="7"/>
  <c r="T1" i="7"/>
  <c r="N1" i="7"/>
  <c r="H1" i="7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7" i="6"/>
  <c r="J6" i="6"/>
  <c r="P49" i="3" l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AF44" i="7"/>
  <c r="U43" i="3"/>
  <c r="W2364" i="13" s="1"/>
  <c r="X2364" i="13" s="1"/>
  <c r="AI44" i="7"/>
  <c r="X43" i="3"/>
  <c r="X1006" i="13"/>
  <c r="X1004" i="13"/>
  <c r="X1005" i="13"/>
  <c r="AH44" i="7"/>
  <c r="W43" i="3"/>
  <c r="AJ44" i="7"/>
  <c r="Y43" i="3"/>
  <c r="AG44" i="7"/>
  <c r="V43" i="3"/>
  <c r="D52" i="3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W1821" i="13"/>
  <c r="X1821" i="13" s="1"/>
  <c r="W1082" i="13"/>
  <c r="X1082" i="13" s="1"/>
  <c r="W994" i="13"/>
  <c r="X994" i="13" s="1"/>
  <c r="W995" i="13"/>
  <c r="X995" i="13" s="1"/>
  <c r="W2060" i="13"/>
  <c r="X2060" i="13" s="1"/>
  <c r="W187" i="13"/>
  <c r="X187" i="13" s="1"/>
  <c r="W957" i="13"/>
  <c r="X957" i="13" s="1"/>
  <c r="W962" i="13"/>
  <c r="X962" i="13" s="1"/>
  <c r="W959" i="13"/>
  <c r="X959" i="13" s="1"/>
  <c r="W955" i="13"/>
  <c r="X955" i="13" s="1"/>
  <c r="W958" i="13"/>
  <c r="X958" i="13" s="1"/>
  <c r="W956" i="13"/>
  <c r="X956" i="13" s="1"/>
  <c r="W963" i="13"/>
  <c r="X963" i="13" s="1"/>
  <c r="W1024" i="13"/>
  <c r="X1024" i="13" s="1"/>
  <c r="W1630" i="13"/>
  <c r="X1630" i="13" s="1"/>
  <c r="W1629" i="13"/>
  <c r="X1629" i="13" s="1"/>
  <c r="W1364" i="13"/>
  <c r="X1364" i="13" s="1"/>
  <c r="W1365" i="13"/>
  <c r="X1365" i="13" s="1"/>
  <c r="W1053" i="13"/>
  <c r="X1053" i="13" s="1"/>
  <c r="W1056" i="13"/>
  <c r="X1056" i="13" s="1"/>
  <c r="W1012" i="13"/>
  <c r="X1012" i="13" s="1"/>
  <c r="W1092" i="13"/>
  <c r="X1092" i="13" s="1"/>
  <c r="W1093" i="13"/>
  <c r="X1093" i="13" s="1"/>
  <c r="W870" i="13"/>
  <c r="X870" i="13" s="1"/>
  <c r="W698" i="13"/>
  <c r="X698" i="13" s="1"/>
  <c r="W653" i="13"/>
  <c r="X653" i="13" s="1"/>
  <c r="W654" i="13"/>
  <c r="X654" i="13" s="1"/>
  <c r="W652" i="13"/>
  <c r="X652" i="13" s="1"/>
  <c r="W1430" i="13"/>
  <c r="X1430" i="13" s="1"/>
  <c r="W1432" i="13"/>
  <c r="X1432" i="13" s="1"/>
  <c r="W1431" i="13"/>
  <c r="X1431" i="13" s="1"/>
  <c r="W728" i="13"/>
  <c r="X728" i="13" s="1"/>
  <c r="W730" i="13"/>
  <c r="X730" i="13" s="1"/>
  <c r="W729" i="13"/>
  <c r="X729" i="13" s="1"/>
  <c r="W1610" i="13"/>
  <c r="X1610" i="13" s="1"/>
  <c r="W172" i="13"/>
  <c r="X172" i="13" s="1"/>
  <c r="W918" i="13"/>
  <c r="X918" i="13" s="1"/>
  <c r="W915" i="13"/>
  <c r="X915" i="13" s="1"/>
  <c r="W916" i="13"/>
  <c r="X916" i="13" s="1"/>
  <c r="W1249" i="13"/>
  <c r="X1249" i="13" s="1"/>
  <c r="W1247" i="13"/>
  <c r="X1247" i="13" s="1"/>
  <c r="W1248" i="13"/>
  <c r="X1248" i="13" s="1"/>
  <c r="C6" i="3"/>
  <c r="C4" i="3"/>
  <c r="L27" i="7"/>
  <c r="R39" i="7"/>
  <c r="AV39" i="7" s="1"/>
  <c r="AB17" i="7"/>
  <c r="BF17" i="7" s="1"/>
  <c r="T27" i="7"/>
  <c r="AX27" i="7" s="1"/>
  <c r="N43" i="7"/>
  <c r="AR43" i="7" s="1"/>
  <c r="CK8" i="3"/>
  <c r="CK9" i="3" s="1"/>
  <c r="CK10" i="3" s="1"/>
  <c r="CK11" i="3" s="1"/>
  <c r="CK12" i="3" s="1"/>
  <c r="X1007" i="13" s="1"/>
  <c r="R27" i="7"/>
  <c r="C36" i="3"/>
  <c r="C28" i="3"/>
  <c r="C16" i="3"/>
  <c r="C15" i="3"/>
  <c r="C32" i="3"/>
  <c r="W391" i="13" s="1"/>
  <c r="X391" i="13" s="1"/>
  <c r="C24" i="3"/>
  <c r="C12" i="3"/>
  <c r="C31" i="3"/>
  <c r="C23" i="3"/>
  <c r="W869" i="13" s="1"/>
  <c r="X869" i="13" s="1"/>
  <c r="C11" i="3"/>
  <c r="C5" i="3"/>
  <c r="C34" i="3"/>
  <c r="W989" i="13" s="1"/>
  <c r="X989" i="13" s="1"/>
  <c r="C30" i="3"/>
  <c r="C26" i="3"/>
  <c r="C22" i="3"/>
  <c r="C18" i="3"/>
  <c r="C14" i="3"/>
  <c r="C10" i="3"/>
  <c r="C20" i="3"/>
  <c r="C8" i="3"/>
  <c r="C35" i="3"/>
  <c r="C27" i="3"/>
  <c r="W884" i="13" s="1"/>
  <c r="X884" i="13" s="1"/>
  <c r="C19" i="3"/>
  <c r="C7" i="3"/>
  <c r="C37" i="3"/>
  <c r="C33" i="3"/>
  <c r="C29" i="3"/>
  <c r="C25" i="3"/>
  <c r="C21" i="3"/>
  <c r="C17" i="3"/>
  <c r="C13" i="3"/>
  <c r="C9" i="3"/>
  <c r="AZ9" i="7"/>
  <c r="AL8" i="3"/>
  <c r="AY18" i="7"/>
  <c r="AK17" i="3"/>
  <c r="BB27" i="7"/>
  <c r="AN26" i="3"/>
  <c r="AT38" i="7"/>
  <c r="AG37" i="3"/>
  <c r="BG196" i="7"/>
  <c r="CF24" i="3"/>
  <c r="W2762" i="13" s="1"/>
  <c r="X2762" i="13" s="1"/>
  <c r="AI42" i="7"/>
  <c r="X41" i="3"/>
  <c r="W2704" i="13" s="1"/>
  <c r="X2704" i="13" s="1"/>
  <c r="AG40" i="7"/>
  <c r="V39" i="3"/>
  <c r="AJ37" i="7"/>
  <c r="Y36" i="3"/>
  <c r="AH35" i="7"/>
  <c r="W34" i="3"/>
  <c r="AF33" i="7"/>
  <c r="U32" i="3"/>
  <c r="W2079" i="13" s="1"/>
  <c r="X2079" i="13" s="1"/>
  <c r="AI30" i="7"/>
  <c r="X29" i="3"/>
  <c r="AG28" i="7"/>
  <c r="V27" i="3"/>
  <c r="AJ25" i="7"/>
  <c r="Y24" i="3"/>
  <c r="W2592" i="13" s="1"/>
  <c r="X2592" i="13" s="1"/>
  <c r="AI22" i="7"/>
  <c r="X21" i="3"/>
  <c r="AH19" i="7"/>
  <c r="W18" i="3"/>
  <c r="AF17" i="7"/>
  <c r="U16" i="3"/>
  <c r="AF13" i="7"/>
  <c r="U12" i="3"/>
  <c r="AR7" i="7"/>
  <c r="AE6" i="3"/>
  <c r="AY10" i="7"/>
  <c r="AK9" i="3"/>
  <c r="AY14" i="7"/>
  <c r="AK13" i="3"/>
  <c r="BH16" i="7"/>
  <c r="AS15" i="3"/>
  <c r="AR19" i="7"/>
  <c r="AE18" i="3"/>
  <c r="BE22" i="7"/>
  <c r="AP21" i="3"/>
  <c r="AU24" i="7"/>
  <c r="AH23" i="3"/>
  <c r="W2577" i="13" s="1"/>
  <c r="X2577" i="13" s="1"/>
  <c r="AL27" i="7"/>
  <c r="Z26" i="3"/>
  <c r="BG28" i="7"/>
  <c r="AR27" i="3"/>
  <c r="AT30" i="7"/>
  <c r="AG29" i="3"/>
  <c r="BH32" i="7"/>
  <c r="AS31" i="3"/>
  <c r="W2750" i="13" s="1"/>
  <c r="X2750" i="13" s="1"/>
  <c r="BH34" i="7"/>
  <c r="AS33" i="3"/>
  <c r="W2772" i="13" s="1"/>
  <c r="X2772" i="13" s="1"/>
  <c r="AR39" i="7"/>
  <c r="AE38" i="3"/>
  <c r="W2489" i="13" s="1"/>
  <c r="X2489" i="13" s="1"/>
  <c r="AT41" i="7"/>
  <c r="AG40" i="3"/>
  <c r="AL43" i="7"/>
  <c r="Z42" i="3"/>
  <c r="AF6" i="7"/>
  <c r="U5" i="3"/>
  <c r="AG6" i="7"/>
  <c r="V5" i="3"/>
  <c r="AG43" i="7"/>
  <c r="V42" i="3"/>
  <c r="W2572" i="13" s="1"/>
  <c r="X2572" i="13" s="1"/>
  <c r="AH42" i="7"/>
  <c r="W41" i="3"/>
  <c r="AI41" i="7"/>
  <c r="X40" i="3"/>
  <c r="AJ40" i="7"/>
  <c r="Y39" i="3"/>
  <c r="AF40" i="7"/>
  <c r="U39" i="3"/>
  <c r="W2250" i="13" s="1"/>
  <c r="X2250" i="13" s="1"/>
  <c r="AG39" i="7"/>
  <c r="V38" i="3"/>
  <c r="AH38" i="7"/>
  <c r="W37" i="3"/>
  <c r="AI37" i="7"/>
  <c r="X36" i="3"/>
  <c r="AJ36" i="7"/>
  <c r="Y35" i="3"/>
  <c r="AF36" i="7"/>
  <c r="U35" i="3"/>
  <c r="AG35" i="7"/>
  <c r="V34" i="3"/>
  <c r="AH34" i="7"/>
  <c r="W33" i="3"/>
  <c r="W2579" i="13" s="1"/>
  <c r="X2579" i="13" s="1"/>
  <c r="AI33" i="7"/>
  <c r="X32" i="3"/>
  <c r="AJ32" i="7"/>
  <c r="Y31" i="3"/>
  <c r="W2712" i="13" s="1"/>
  <c r="X2712" i="13" s="1"/>
  <c r="AF32" i="7"/>
  <c r="U31" i="3"/>
  <c r="AG31" i="7"/>
  <c r="V30" i="3"/>
  <c r="AH30" i="7"/>
  <c r="W29" i="3"/>
  <c r="AI29" i="7"/>
  <c r="X28" i="3"/>
  <c r="AJ28" i="7"/>
  <c r="Y27" i="3"/>
  <c r="W2671" i="13" s="1"/>
  <c r="X2671" i="13" s="1"/>
  <c r="AF28" i="7"/>
  <c r="U27" i="3"/>
  <c r="AG27" i="7"/>
  <c r="V26" i="3"/>
  <c r="AH26" i="7"/>
  <c r="W25" i="3"/>
  <c r="AI25" i="7"/>
  <c r="X24" i="3"/>
  <c r="AJ24" i="7"/>
  <c r="Y23" i="3"/>
  <c r="AF24" i="7"/>
  <c r="U23" i="3"/>
  <c r="AG23" i="7"/>
  <c r="V22" i="3"/>
  <c r="AH22" i="7"/>
  <c r="W21" i="3"/>
  <c r="AI21" i="7"/>
  <c r="X20" i="3"/>
  <c r="AJ20" i="7"/>
  <c r="Y19" i="3"/>
  <c r="AF20" i="7"/>
  <c r="U19" i="3"/>
  <c r="AG19" i="7"/>
  <c r="V18" i="3"/>
  <c r="AH18" i="7"/>
  <c r="W17" i="3"/>
  <c r="AI17" i="7"/>
  <c r="X16" i="3"/>
  <c r="AJ16" i="7"/>
  <c r="Y15" i="3"/>
  <c r="AF16" i="7"/>
  <c r="U15" i="3"/>
  <c r="AG15" i="7"/>
  <c r="V14" i="3"/>
  <c r="AH14" i="7"/>
  <c r="W13" i="3"/>
  <c r="W1919" i="13" s="1"/>
  <c r="X1919" i="13" s="1"/>
  <c r="AI13" i="7"/>
  <c r="X12" i="3"/>
  <c r="AJ12" i="7"/>
  <c r="Y11" i="3"/>
  <c r="AF12" i="7"/>
  <c r="U11" i="3"/>
  <c r="AG11" i="7"/>
  <c r="V10" i="3"/>
  <c r="AH10" i="7"/>
  <c r="W9" i="3"/>
  <c r="AI9" i="7"/>
  <c r="X8" i="3"/>
  <c r="AJ8" i="7"/>
  <c r="Y7" i="3"/>
  <c r="AF8" i="7"/>
  <c r="U7" i="3"/>
  <c r="AG7" i="7"/>
  <c r="V6" i="3"/>
  <c r="AM6" i="7"/>
  <c r="AA5" i="3"/>
  <c r="AV15" i="7"/>
  <c r="AI14" i="3"/>
  <c r="BD24" i="7"/>
  <c r="AO23" i="3"/>
  <c r="AV27" i="7"/>
  <c r="AI26" i="3"/>
  <c r="AU32" i="7"/>
  <c r="AH31" i="3"/>
  <c r="X2731" i="13" s="1"/>
  <c r="AU40" i="7"/>
  <c r="AH39" i="3"/>
  <c r="W2730" i="13" s="1"/>
  <c r="X2730" i="13" s="1"/>
  <c r="AH6" i="7"/>
  <c r="W5" i="3"/>
  <c r="W1494" i="13" s="1"/>
  <c r="X1494" i="13" s="1"/>
  <c r="AJ41" i="7"/>
  <c r="Y40" i="3"/>
  <c r="AH39" i="7"/>
  <c r="W38" i="3"/>
  <c r="AF37" i="7"/>
  <c r="U36" i="3"/>
  <c r="AI34" i="7"/>
  <c r="X33" i="3"/>
  <c r="AG32" i="7"/>
  <c r="V31" i="3"/>
  <c r="AJ29" i="7"/>
  <c r="Y28" i="3"/>
  <c r="AH27" i="7"/>
  <c r="W26" i="3"/>
  <c r="AF25" i="7"/>
  <c r="U24" i="3"/>
  <c r="AH23" i="7"/>
  <c r="W22" i="3"/>
  <c r="AF21" i="7"/>
  <c r="U20" i="3"/>
  <c r="AI18" i="7"/>
  <c r="X17" i="3"/>
  <c r="AG16" i="7"/>
  <c r="CH4" i="3"/>
  <c r="CH5" i="3" s="1"/>
  <c r="CH6" i="3" s="1"/>
  <c r="V15" i="3"/>
  <c r="AI14" i="7"/>
  <c r="X13" i="3"/>
  <c r="AH11" i="7"/>
  <c r="W10" i="3"/>
  <c r="W1757" i="13" s="1"/>
  <c r="X1757" i="13" s="1"/>
  <c r="AJ9" i="7"/>
  <c r="Y8" i="3"/>
  <c r="AG8" i="7"/>
  <c r="V7" i="3"/>
  <c r="AV7" i="7"/>
  <c r="AI6" i="3"/>
  <c r="AR11" i="7"/>
  <c r="AE10" i="3"/>
  <c r="AT14" i="7"/>
  <c r="AG13" i="3"/>
  <c r="AV19" i="7"/>
  <c r="AI18" i="3"/>
  <c r="AR23" i="7"/>
  <c r="AE22" i="3"/>
  <c r="BF25" i="7"/>
  <c r="AQ24" i="3"/>
  <c r="AP27" i="7"/>
  <c r="AD26" i="3"/>
  <c r="BH28" i="7"/>
  <c r="AS27" i="3"/>
  <c r="AR31" i="7"/>
  <c r="AE30" i="3"/>
  <c r="BF33" i="7"/>
  <c r="AQ32" i="3"/>
  <c r="W2736" i="13" s="1"/>
  <c r="X2736" i="13" s="1"/>
  <c r="BG36" i="7"/>
  <c r="AR35" i="3"/>
  <c r="AI38" i="3"/>
  <c r="BE42" i="7"/>
  <c r="AP41" i="3"/>
  <c r="AP43" i="7"/>
  <c r="AD42" i="3"/>
  <c r="AJ43" i="7"/>
  <c r="Y42" i="3"/>
  <c r="W2732" i="13" s="1"/>
  <c r="X2732" i="13" s="1"/>
  <c r="AF43" i="7"/>
  <c r="U42" i="3"/>
  <c r="AG42" i="7"/>
  <c r="V41" i="3"/>
  <c r="AH41" i="7"/>
  <c r="W40" i="3"/>
  <c r="AI40" i="7"/>
  <c r="X39" i="3"/>
  <c r="AJ39" i="7"/>
  <c r="Y38" i="3"/>
  <c r="AF39" i="7"/>
  <c r="U38" i="3"/>
  <c r="AG38" i="7"/>
  <c r="V37" i="3"/>
  <c r="AH37" i="7"/>
  <c r="W36" i="3"/>
  <c r="AI36" i="7"/>
  <c r="X35" i="3"/>
  <c r="AJ35" i="7"/>
  <c r="Y34" i="3"/>
  <c r="W2721" i="13" s="1"/>
  <c r="X2721" i="13" s="1"/>
  <c r="AF35" i="7"/>
  <c r="U34" i="3"/>
  <c r="AG34" i="7"/>
  <c r="V33" i="3"/>
  <c r="AH33" i="7"/>
  <c r="W32" i="3"/>
  <c r="AI32" i="7"/>
  <c r="X31" i="3"/>
  <c r="AJ31" i="7"/>
  <c r="Y30" i="3"/>
  <c r="AF31" i="7"/>
  <c r="U30" i="3"/>
  <c r="AG30" i="7"/>
  <c r="V29" i="3"/>
  <c r="AH29" i="7"/>
  <c r="W28" i="3"/>
  <c r="AI28" i="7"/>
  <c r="X27" i="3"/>
  <c r="AJ27" i="7"/>
  <c r="Y26" i="3"/>
  <c r="AF27" i="7"/>
  <c r="U26" i="3"/>
  <c r="AG26" i="7"/>
  <c r="V25" i="3"/>
  <c r="AH25" i="7"/>
  <c r="W24" i="3"/>
  <c r="AI24" i="7"/>
  <c r="X23" i="3"/>
  <c r="AJ23" i="7"/>
  <c r="Y22" i="3"/>
  <c r="W2550" i="13" s="1"/>
  <c r="X2550" i="13" s="1"/>
  <c r="AF23" i="7"/>
  <c r="U22" i="3"/>
  <c r="AG22" i="7"/>
  <c r="V21" i="3"/>
  <c r="AH21" i="7"/>
  <c r="W20" i="3"/>
  <c r="AI20" i="7"/>
  <c r="X19" i="3"/>
  <c r="AJ19" i="7"/>
  <c r="Y18" i="3"/>
  <c r="W2437" i="13" s="1"/>
  <c r="X2437" i="13" s="1"/>
  <c r="AF19" i="7"/>
  <c r="U18" i="3"/>
  <c r="AG18" i="7"/>
  <c r="V17" i="3"/>
  <c r="AH17" i="7"/>
  <c r="W16" i="3"/>
  <c r="AI16" i="7"/>
  <c r="X15" i="3"/>
  <c r="AJ15" i="7"/>
  <c r="Y14" i="3"/>
  <c r="W2324" i="13" s="1"/>
  <c r="X2324" i="13" s="1"/>
  <c r="AF15" i="7"/>
  <c r="U14" i="3"/>
  <c r="AG14" i="7"/>
  <c r="V13" i="3"/>
  <c r="AH13" i="7"/>
  <c r="W12" i="3"/>
  <c r="AI12" i="7"/>
  <c r="X11" i="3"/>
  <c r="AJ11" i="7"/>
  <c r="Y10" i="3"/>
  <c r="AF11" i="7"/>
  <c r="U10" i="3"/>
  <c r="AG10" i="7"/>
  <c r="V9" i="3"/>
  <c r="AH9" i="7"/>
  <c r="W8" i="3"/>
  <c r="W1631" i="13" s="1"/>
  <c r="X1631" i="13" s="1"/>
  <c r="AI8" i="7"/>
  <c r="X7" i="3"/>
  <c r="AJ7" i="7"/>
  <c r="Y6" i="3"/>
  <c r="AF7" i="7"/>
  <c r="U6" i="3"/>
  <c r="BF13" i="7"/>
  <c r="AQ12" i="3"/>
  <c r="BF21" i="7"/>
  <c r="AQ20" i="3"/>
  <c r="BE30" i="7"/>
  <c r="AP29" i="3"/>
  <c r="BE34" i="7"/>
  <c r="AP33" i="3"/>
  <c r="AV43" i="7"/>
  <c r="AI42" i="3"/>
  <c r="AH43" i="7"/>
  <c r="W42" i="3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W54" i="3" s="1"/>
  <c r="W55" i="3" s="1"/>
  <c r="W56" i="3" s="1"/>
  <c r="W57" i="3" s="1"/>
  <c r="W58" i="3" s="1"/>
  <c r="W59" i="3" s="1"/>
  <c r="W60" i="3" s="1"/>
  <c r="W61" i="3" s="1"/>
  <c r="W62" i="3" s="1"/>
  <c r="W63" i="3" s="1"/>
  <c r="W64" i="3" s="1"/>
  <c r="AF41" i="7"/>
  <c r="U40" i="3"/>
  <c r="AI38" i="7"/>
  <c r="X37" i="3"/>
  <c r="AG36" i="7"/>
  <c r="V35" i="3"/>
  <c r="AJ33" i="7"/>
  <c r="Y32" i="3"/>
  <c r="W2714" i="13" s="1"/>
  <c r="X2714" i="13" s="1"/>
  <c r="AH31" i="7"/>
  <c r="W30" i="3"/>
  <c r="AF29" i="7"/>
  <c r="U28" i="3"/>
  <c r="AI26" i="7"/>
  <c r="X25" i="3"/>
  <c r="AG24" i="7"/>
  <c r="V23" i="3"/>
  <c r="AJ21" i="7"/>
  <c r="Y20" i="3"/>
  <c r="AG20" i="7"/>
  <c r="V19" i="3"/>
  <c r="AJ17" i="7"/>
  <c r="Y16" i="3"/>
  <c r="AH15" i="7"/>
  <c r="W14" i="3"/>
  <c r="AJ13" i="7"/>
  <c r="Y12" i="3"/>
  <c r="W2251" i="13" s="1"/>
  <c r="X2251" i="13" s="1"/>
  <c r="AG12" i="7"/>
  <c r="V11" i="3"/>
  <c r="AI10" i="7"/>
  <c r="X9" i="3"/>
  <c r="W1819" i="13" s="1"/>
  <c r="X1819" i="13" s="1"/>
  <c r="AF9" i="7"/>
  <c r="U8" i="3"/>
  <c r="AH7" i="7"/>
  <c r="W6" i="3"/>
  <c r="BG8" i="7"/>
  <c r="AR7" i="3"/>
  <c r="AV11" i="7"/>
  <c r="AI10" i="3"/>
  <c r="AR15" i="7"/>
  <c r="AE14" i="3"/>
  <c r="AN17" i="7"/>
  <c r="AB16" i="3"/>
  <c r="BG20" i="7"/>
  <c r="AR19" i="3"/>
  <c r="W2625" i="13" s="1"/>
  <c r="X2625" i="13" s="1"/>
  <c r="AV23" i="7"/>
  <c r="AI22" i="3"/>
  <c r="BE26" i="7"/>
  <c r="AP25" i="3"/>
  <c r="BF29" i="7"/>
  <c r="AQ28" i="3"/>
  <c r="AV31" i="7"/>
  <c r="AI30" i="3"/>
  <c r="BD34" i="7"/>
  <c r="AO33" i="3"/>
  <c r="BE38" i="7"/>
  <c r="AP37" i="3"/>
  <c r="AP39" i="7"/>
  <c r="AD38" i="3"/>
  <c r="AI43" i="7"/>
  <c r="X42" i="3"/>
  <c r="AJ42" i="7"/>
  <c r="Y41" i="3"/>
  <c r="AF42" i="7"/>
  <c r="U41" i="3"/>
  <c r="W2318" i="13" s="1"/>
  <c r="X2318" i="13" s="1"/>
  <c r="AG41" i="7"/>
  <c r="V40" i="3"/>
  <c r="W2519" i="13" s="1"/>
  <c r="X2519" i="13" s="1"/>
  <c r="AH40" i="7"/>
  <c r="W39" i="3"/>
  <c r="AI39" i="7"/>
  <c r="X38" i="3"/>
  <c r="AJ38" i="7"/>
  <c r="Y37" i="3"/>
  <c r="AF38" i="7"/>
  <c r="U37" i="3"/>
  <c r="AG37" i="7"/>
  <c r="V36" i="3"/>
  <c r="AH36" i="7"/>
  <c r="W35" i="3"/>
  <c r="AI35" i="7"/>
  <c r="X34" i="3"/>
  <c r="AJ34" i="7"/>
  <c r="Y33" i="3"/>
  <c r="AF34" i="7"/>
  <c r="U33" i="3"/>
  <c r="AG33" i="7"/>
  <c r="V32" i="3"/>
  <c r="AH32" i="7"/>
  <c r="W31" i="3"/>
  <c r="AI31" i="7"/>
  <c r="X30" i="3"/>
  <c r="AJ30" i="7"/>
  <c r="Y29" i="3"/>
  <c r="AF30" i="7"/>
  <c r="U29" i="3"/>
  <c r="W1989" i="13" s="1"/>
  <c r="X1989" i="13" s="1"/>
  <c r="AG29" i="7"/>
  <c r="V28" i="3"/>
  <c r="AH28" i="7"/>
  <c r="W27" i="3"/>
  <c r="W2436" i="13" s="1"/>
  <c r="X2436" i="13" s="1"/>
  <c r="AI27" i="7"/>
  <c r="X26" i="3"/>
  <c r="AJ26" i="7"/>
  <c r="Y25" i="3"/>
  <c r="AF26" i="7"/>
  <c r="U25" i="3"/>
  <c r="AG25" i="7"/>
  <c r="V24" i="3"/>
  <c r="AH24" i="7"/>
  <c r="W23" i="3"/>
  <c r="W2238" i="13" s="1"/>
  <c r="X2238" i="13" s="1"/>
  <c r="AI23" i="7"/>
  <c r="X22" i="3"/>
  <c r="AJ22" i="7"/>
  <c r="Y21" i="3"/>
  <c r="AF22" i="7"/>
  <c r="U21" i="3"/>
  <c r="AG21" i="7"/>
  <c r="V20" i="3"/>
  <c r="AH20" i="7"/>
  <c r="W19" i="3"/>
  <c r="W2058" i="13" s="1"/>
  <c r="X2058" i="13" s="1"/>
  <c r="AI19" i="7"/>
  <c r="X18" i="3"/>
  <c r="AJ18" i="7"/>
  <c r="Y17" i="3"/>
  <c r="AF18" i="7"/>
  <c r="U17" i="3"/>
  <c r="AG17" i="7"/>
  <c r="V16" i="3"/>
  <c r="AH16" i="7"/>
  <c r="W15" i="3"/>
  <c r="AI15" i="7"/>
  <c r="X14" i="3"/>
  <c r="AJ14" i="7"/>
  <c r="Y13" i="3"/>
  <c r="W2285" i="13" s="1"/>
  <c r="X2285" i="13" s="1"/>
  <c r="AF14" i="7"/>
  <c r="U13" i="3"/>
  <c r="AG13" i="7"/>
  <c r="V12" i="3"/>
  <c r="AH12" i="7"/>
  <c r="W11" i="3"/>
  <c r="AI11" i="7"/>
  <c r="X10" i="3"/>
  <c r="AJ10" i="7"/>
  <c r="Y9" i="3"/>
  <c r="AF10" i="7"/>
  <c r="U9" i="3"/>
  <c r="AG9" i="7"/>
  <c r="V8" i="3"/>
  <c r="AH8" i="7"/>
  <c r="W7" i="3"/>
  <c r="AI7" i="7"/>
  <c r="X6" i="3"/>
  <c r="AC9" i="7"/>
  <c r="AD12" i="7"/>
  <c r="P22" i="7"/>
  <c r="AA27" i="7"/>
  <c r="H36" i="7"/>
  <c r="Z6" i="7"/>
  <c r="T8" i="7"/>
  <c r="AD20" i="7"/>
  <c r="L24" i="7"/>
  <c r="H6" i="7"/>
  <c r="J11" i="7"/>
  <c r="W13" i="7"/>
  <c r="W17" i="7"/>
  <c r="V22" i="7"/>
  <c r="AA28" i="7"/>
  <c r="Q29" i="7"/>
  <c r="AA31" i="7"/>
  <c r="H32" i="7"/>
  <c r="L36" i="7"/>
  <c r="P42" i="7"/>
  <c r="X8" i="7"/>
  <c r="P10" i="7"/>
  <c r="Z12" i="7"/>
  <c r="Z16" i="7"/>
  <c r="Z20" i="7"/>
  <c r="Q21" i="7"/>
  <c r="H24" i="7"/>
  <c r="P26" i="7"/>
  <c r="Z36" i="7"/>
  <c r="Q37" i="7"/>
  <c r="AA39" i="7"/>
  <c r="N40" i="7"/>
  <c r="N33" i="7"/>
  <c r="AA7" i="7"/>
  <c r="Q9" i="7"/>
  <c r="P18" i="7"/>
  <c r="O23" i="7"/>
  <c r="AD24" i="7"/>
  <c r="Z28" i="7"/>
  <c r="V30" i="7"/>
  <c r="Z32" i="7"/>
  <c r="L32" i="7"/>
  <c r="AD36" i="7"/>
  <c r="H40" i="7"/>
  <c r="Z40" i="7"/>
  <c r="T40" i="7"/>
  <c r="AD44" i="7"/>
  <c r="Z52" i="7"/>
  <c r="Q53" i="7"/>
  <c r="W61" i="7"/>
  <c r="Z64" i="7"/>
  <c r="V66" i="7"/>
  <c r="N68" i="7"/>
  <c r="AD72" i="7"/>
  <c r="N75" i="7"/>
  <c r="Q76" i="7"/>
  <c r="T79" i="7"/>
  <c r="AD83" i="7"/>
  <c r="AC84" i="7"/>
  <c r="T101" i="7"/>
  <c r="AX101" i="7" s="1"/>
  <c r="AC102" i="7"/>
  <c r="T105" i="7"/>
  <c r="AX105" i="7" s="1"/>
  <c r="AB115" i="7"/>
  <c r="U120" i="7"/>
  <c r="AY120" i="7" s="1"/>
  <c r="W122" i="7"/>
  <c r="BA122" i="7" s="1"/>
  <c r="O145" i="7"/>
  <c r="AS145" i="7" s="1"/>
  <c r="X149" i="7"/>
  <c r="BB149" i="7" s="1"/>
  <c r="AA152" i="7"/>
  <c r="AD153" i="7"/>
  <c r="AA156" i="7"/>
  <c r="AD157" i="7"/>
  <c r="AB163" i="7"/>
  <c r="P171" i="7"/>
  <c r="AT171" i="7" s="1"/>
  <c r="K181" i="7"/>
  <c r="AO181" i="7" s="1"/>
  <c r="J183" i="7"/>
  <c r="AN183" i="7" s="1"/>
  <c r="P190" i="7"/>
  <c r="AT190" i="7" s="1"/>
  <c r="O195" i="7"/>
  <c r="AS195" i="7" s="1"/>
  <c r="L196" i="7"/>
  <c r="AP196" i="7" s="1"/>
  <c r="AD199" i="7"/>
  <c r="J201" i="7"/>
  <c r="AN201" i="7" s="1"/>
  <c r="R214" i="7"/>
  <c r="AV214" i="7" s="1"/>
  <c r="Z44" i="7"/>
  <c r="AA51" i="7"/>
  <c r="Z56" i="7"/>
  <c r="Q57" i="7"/>
  <c r="Z60" i="7"/>
  <c r="U67" i="7"/>
  <c r="R68" i="7"/>
  <c r="U71" i="7"/>
  <c r="AD75" i="7"/>
  <c r="O78" i="7"/>
  <c r="K80" i="7"/>
  <c r="Z83" i="7"/>
  <c r="H87" i="7"/>
  <c r="AC106" i="7"/>
  <c r="AC110" i="7"/>
  <c r="AA112" i="7"/>
  <c r="U116" i="7"/>
  <c r="AY116" i="7" s="1"/>
  <c r="X117" i="7"/>
  <c r="BB117" i="7" s="1"/>
  <c r="P123" i="7"/>
  <c r="AT123" i="7" s="1"/>
  <c r="P144" i="7"/>
  <c r="AT144" i="7" s="1"/>
  <c r="AA148" i="7"/>
  <c r="AC154" i="7"/>
  <c r="V167" i="7"/>
  <c r="AZ167" i="7" s="1"/>
  <c r="R169" i="7"/>
  <c r="AV169" i="7" s="1"/>
  <c r="U172" i="7"/>
  <c r="AY172" i="7" s="1"/>
  <c r="T185" i="7"/>
  <c r="AX185" i="7" s="1"/>
  <c r="U188" i="7"/>
  <c r="AY188" i="7" s="1"/>
  <c r="R192" i="7"/>
  <c r="AV192" i="7" s="1"/>
  <c r="P205" i="7"/>
  <c r="AT205" i="7" s="1"/>
  <c r="V208" i="7"/>
  <c r="AZ208" i="7" s="1"/>
  <c r="T210" i="7"/>
  <c r="AX210" i="7" s="1"/>
  <c r="P51" i="7"/>
  <c r="AB55" i="7"/>
  <c r="W58" i="7"/>
  <c r="AB63" i="7"/>
  <c r="V67" i="7"/>
  <c r="W74" i="7"/>
  <c r="N76" i="7"/>
  <c r="H80" i="7"/>
  <c r="AA83" i="7"/>
  <c r="AD84" i="7"/>
  <c r="AB86" i="7"/>
  <c r="AA97" i="7"/>
  <c r="AD98" i="7"/>
  <c r="P100" i="7"/>
  <c r="AT100" i="7" s="1"/>
  <c r="Z102" i="7"/>
  <c r="AC103" i="7"/>
  <c r="L106" i="7"/>
  <c r="AP106" i="7" s="1"/>
  <c r="Z110" i="7"/>
  <c r="AC111" i="7"/>
  <c r="I113" i="7"/>
  <c r="AM113" i="7" s="1"/>
  <c r="AD114" i="7"/>
  <c r="AC119" i="7"/>
  <c r="O121" i="7"/>
  <c r="AS121" i="7" s="1"/>
  <c r="P124" i="7"/>
  <c r="AT124" i="7" s="1"/>
  <c r="P127" i="7"/>
  <c r="AT127" i="7" s="1"/>
  <c r="P130" i="7"/>
  <c r="AT130" i="7" s="1"/>
  <c r="R139" i="7"/>
  <c r="AV139" i="7" s="1"/>
  <c r="Q140" i="7"/>
  <c r="AU140" i="7" s="1"/>
  <c r="H143" i="7"/>
  <c r="AL143" i="7" s="1"/>
  <c r="AC147" i="7"/>
  <c r="O149" i="7"/>
  <c r="AS149" i="7" s="1"/>
  <c r="P152" i="7"/>
  <c r="AT152" i="7" s="1"/>
  <c r="Z154" i="7"/>
  <c r="AD154" i="7"/>
  <c r="P156" i="7"/>
  <c r="AT156" i="7" s="1"/>
  <c r="U157" i="7"/>
  <c r="AY157" i="7" s="1"/>
  <c r="AD158" i="7"/>
  <c r="Q159" i="7"/>
  <c r="AU159" i="7" s="1"/>
  <c r="Z166" i="7"/>
  <c r="AC167" i="7"/>
  <c r="V168" i="7"/>
  <c r="AZ168" i="7" s="1"/>
  <c r="Z170" i="7"/>
  <c r="P184" i="7"/>
  <c r="AT184" i="7" s="1"/>
  <c r="P188" i="7"/>
  <c r="AT188" i="7" s="1"/>
  <c r="U192" i="7"/>
  <c r="AY192" i="7" s="1"/>
  <c r="Z193" i="7"/>
  <c r="AD193" i="7"/>
  <c r="Q197" i="7"/>
  <c r="AU197" i="7" s="1"/>
  <c r="AB198" i="7"/>
  <c r="AA199" i="7"/>
  <c r="Z200" i="7"/>
  <c r="L200" i="7"/>
  <c r="AP200" i="7" s="1"/>
  <c r="W201" i="7"/>
  <c r="BA201" i="7" s="1"/>
  <c r="P202" i="7"/>
  <c r="AT202" i="7" s="1"/>
  <c r="AA203" i="7"/>
  <c r="N204" i="7"/>
  <c r="AR204" i="7" s="1"/>
  <c r="R204" i="7"/>
  <c r="AV204" i="7" s="1"/>
  <c r="Q205" i="7"/>
  <c r="AU205" i="7" s="1"/>
  <c r="Z207" i="7"/>
  <c r="AD207" i="7"/>
  <c r="AC208" i="7"/>
  <c r="V209" i="7"/>
  <c r="AZ209" i="7" s="1"/>
  <c r="AA210" i="7"/>
  <c r="Z211" i="7"/>
  <c r="AD211" i="7"/>
  <c r="P213" i="7"/>
  <c r="AT213" i="7" s="1"/>
  <c r="AA214" i="7"/>
  <c r="T6" i="7"/>
  <c r="R17" i="7"/>
  <c r="R25" i="7"/>
  <c r="K51" i="7"/>
  <c r="Z54" i="7"/>
  <c r="AA57" i="7"/>
  <c r="Z58" i="7"/>
  <c r="Z62" i="7"/>
  <c r="U65" i="7"/>
  <c r="O69" i="7"/>
  <c r="N70" i="7"/>
  <c r="R70" i="7"/>
  <c r="U73" i="7"/>
  <c r="R74" i="7"/>
  <c r="Z77" i="7"/>
  <c r="AD77" i="7"/>
  <c r="W78" i="7"/>
  <c r="Z81" i="7"/>
  <c r="R81" i="7"/>
  <c r="K82" i="7"/>
  <c r="U84" i="7"/>
  <c r="Z85" i="7"/>
  <c r="L85" i="7"/>
  <c r="AA88" i="7"/>
  <c r="L88" i="7"/>
  <c r="AB97" i="7"/>
  <c r="AA98" i="7"/>
  <c r="N99" i="7"/>
  <c r="AR99" i="7" s="1"/>
  <c r="AC100" i="7"/>
  <c r="AA102" i="7"/>
  <c r="N103" i="7"/>
  <c r="AR103" i="7" s="1"/>
  <c r="AC104" i="7"/>
  <c r="AB105" i="7"/>
  <c r="AA106" i="7"/>
  <c r="L107" i="7"/>
  <c r="AP107" i="7" s="1"/>
  <c r="K108" i="7"/>
  <c r="AO108" i="7" s="1"/>
  <c r="AA110" i="7"/>
  <c r="Z111" i="7"/>
  <c r="AD111" i="7"/>
  <c r="AA114" i="7"/>
  <c r="X115" i="7"/>
  <c r="BB115" i="7" s="1"/>
  <c r="K116" i="7"/>
  <c r="AO116" i="7" s="1"/>
  <c r="O118" i="7"/>
  <c r="AS118" i="7" s="1"/>
  <c r="W120" i="7"/>
  <c r="BA120" i="7" s="1"/>
  <c r="P121" i="7"/>
  <c r="AT121" i="7" s="1"/>
  <c r="U122" i="7"/>
  <c r="AY122" i="7" s="1"/>
  <c r="Q124" i="7"/>
  <c r="AU124" i="7" s="1"/>
  <c r="P125" i="7"/>
  <c r="AT125" i="7" s="1"/>
  <c r="W127" i="7"/>
  <c r="BA127" i="7" s="1"/>
  <c r="P128" i="7"/>
  <c r="AT128" i="7" s="1"/>
  <c r="O129" i="7"/>
  <c r="AS129" i="7" s="1"/>
  <c r="K129" i="7"/>
  <c r="AO129" i="7" s="1"/>
  <c r="Q141" i="7"/>
  <c r="AU141" i="7" s="1"/>
  <c r="V142" i="7"/>
  <c r="AZ142" i="7" s="1"/>
  <c r="AA143" i="7"/>
  <c r="AD144" i="7"/>
  <c r="T147" i="7"/>
  <c r="AX147" i="7" s="1"/>
  <c r="X147" i="7"/>
  <c r="BB147" i="7" s="1"/>
  <c r="H151" i="7"/>
  <c r="AL151" i="7" s="1"/>
  <c r="P153" i="7"/>
  <c r="AT153" i="7" s="1"/>
  <c r="N155" i="7"/>
  <c r="AR155" i="7" s="1"/>
  <c r="AD155" i="7"/>
  <c r="P157" i="7"/>
  <c r="AT157" i="7" s="1"/>
  <c r="U158" i="7"/>
  <c r="AY158" i="7" s="1"/>
  <c r="W160" i="7"/>
  <c r="BA160" i="7" s="1"/>
  <c r="AB161" i="7"/>
  <c r="AA162" i="7"/>
  <c r="W164" i="7"/>
  <c r="BA164" i="7" s="1"/>
  <c r="AB165" i="7"/>
  <c r="T167" i="7"/>
  <c r="AX167" i="7" s="1"/>
  <c r="X167" i="7"/>
  <c r="BB167" i="7" s="1"/>
  <c r="K168" i="7"/>
  <c r="AO168" i="7" s="1"/>
  <c r="P169" i="7"/>
  <c r="AT169" i="7" s="1"/>
  <c r="N171" i="7"/>
  <c r="AR171" i="7" s="1"/>
  <c r="W172" i="7"/>
  <c r="BA172" i="7" s="1"/>
  <c r="AA181" i="7"/>
  <c r="N183" i="7"/>
  <c r="AR183" i="7" s="1"/>
  <c r="R183" i="7"/>
  <c r="AV183" i="7" s="1"/>
  <c r="AC184" i="7"/>
  <c r="N187" i="7"/>
  <c r="AR187" i="7" s="1"/>
  <c r="R187" i="7"/>
  <c r="AV187" i="7" s="1"/>
  <c r="AC188" i="7"/>
  <c r="T190" i="7"/>
  <c r="AX190" i="7" s="1"/>
  <c r="W191" i="7"/>
  <c r="BA191" i="7" s="1"/>
  <c r="P192" i="7"/>
  <c r="AT192" i="7" s="1"/>
  <c r="AA193" i="7"/>
  <c r="N194" i="7"/>
  <c r="AR194" i="7" s="1"/>
  <c r="L194" i="7"/>
  <c r="AP194" i="7" s="1"/>
  <c r="P196" i="7"/>
  <c r="AT196" i="7" s="1"/>
  <c r="R197" i="7"/>
  <c r="AV197" i="7" s="1"/>
  <c r="P199" i="7"/>
  <c r="AT199" i="7" s="1"/>
  <c r="Z201" i="7"/>
  <c r="AB203" i="7"/>
  <c r="Z205" i="7"/>
  <c r="AD205" i="7"/>
  <c r="AB206" i="7"/>
  <c r="T208" i="7"/>
  <c r="AX208" i="7" s="1"/>
  <c r="Z212" i="7"/>
  <c r="AD212" i="7"/>
  <c r="AC213" i="7"/>
  <c r="U44" i="7"/>
  <c r="AA55" i="7"/>
  <c r="AA63" i="7"/>
  <c r="P74" i="7"/>
  <c r="P77" i="7"/>
  <c r="AA82" i="7"/>
  <c r="AD97" i="7"/>
  <c r="AA104" i="7"/>
  <c r="P119" i="7"/>
  <c r="AT119" i="7" s="1"/>
  <c r="P126" i="7"/>
  <c r="AT126" i="7" s="1"/>
  <c r="O127" i="7"/>
  <c r="AS127" i="7" s="1"/>
  <c r="P140" i="7"/>
  <c r="AT140" i="7" s="1"/>
  <c r="O141" i="7"/>
  <c r="AS141" i="7" s="1"/>
  <c r="AC143" i="7"/>
  <c r="T149" i="7"/>
  <c r="AX149" i="7" s="1"/>
  <c r="K150" i="7"/>
  <c r="AO150" i="7" s="1"/>
  <c r="Z153" i="7"/>
  <c r="P155" i="7"/>
  <c r="AT155" i="7" s="1"/>
  <c r="AC158" i="7"/>
  <c r="AB159" i="7"/>
  <c r="AA164" i="7"/>
  <c r="W166" i="7"/>
  <c r="BA166" i="7" s="1"/>
  <c r="AA168" i="7"/>
  <c r="Q170" i="7"/>
  <c r="AU170" i="7" s="1"/>
  <c r="U184" i="7"/>
  <c r="AY184" i="7" s="1"/>
  <c r="W189" i="7"/>
  <c r="BA189" i="7" s="1"/>
  <c r="N192" i="7"/>
  <c r="AR192" i="7" s="1"/>
  <c r="AB194" i="7"/>
  <c r="Z196" i="7"/>
  <c r="P197" i="7"/>
  <c r="AT197" i="7" s="1"/>
  <c r="Z199" i="7"/>
  <c r="AD203" i="7"/>
  <c r="AA209" i="7"/>
  <c r="R210" i="7"/>
  <c r="AV210" i="7" s="1"/>
  <c r="AB212" i="7"/>
  <c r="N214" i="7"/>
  <c r="AR214" i="7" s="1"/>
  <c r="O52" i="7"/>
  <c r="O56" i="7"/>
  <c r="K62" i="7"/>
  <c r="U64" i="7"/>
  <c r="N65" i="7"/>
  <c r="W66" i="7"/>
  <c r="Z69" i="7"/>
  <c r="W70" i="7"/>
  <c r="X73" i="7"/>
  <c r="U75" i="7"/>
  <c r="P78" i="7"/>
  <c r="V82" i="7"/>
  <c r="Z84" i="7"/>
  <c r="W85" i="7"/>
  <c r="O87" i="7"/>
  <c r="Z98" i="7"/>
  <c r="L102" i="7"/>
  <c r="AP102" i="7" s="1"/>
  <c r="Z106" i="7"/>
  <c r="AB108" i="7"/>
  <c r="AD110" i="7"/>
  <c r="J112" i="7"/>
  <c r="AN112" i="7" s="1"/>
  <c r="AC115" i="7"/>
  <c r="V116" i="7"/>
  <c r="AZ116" i="7" s="1"/>
  <c r="AD118" i="7"/>
  <c r="P120" i="7"/>
  <c r="AT120" i="7" s="1"/>
  <c r="O125" i="7"/>
  <c r="AS125" i="7" s="1"/>
  <c r="U128" i="7"/>
  <c r="AY128" i="7" s="1"/>
  <c r="X146" i="7"/>
  <c r="BB146" i="7" s="1"/>
  <c r="V148" i="7"/>
  <c r="AZ148" i="7" s="1"/>
  <c r="W151" i="7"/>
  <c r="BA151" i="7" s="1"/>
  <c r="AA153" i="7"/>
  <c r="AD162" i="7"/>
  <c r="AC171" i="7"/>
  <c r="H181" i="7"/>
  <c r="AL181" i="7" s="1"/>
  <c r="L181" i="7"/>
  <c r="AP181" i="7" s="1"/>
  <c r="P182" i="7"/>
  <c r="AT182" i="7" s="1"/>
  <c r="W183" i="7"/>
  <c r="BA183" i="7" s="1"/>
  <c r="X186" i="7"/>
  <c r="BB186" i="7" s="1"/>
  <c r="N13" i="7"/>
  <c r="N21" i="7"/>
  <c r="L37" i="7"/>
  <c r="X51" i="7"/>
  <c r="W52" i="7"/>
  <c r="AB53" i="7"/>
  <c r="O54" i="7"/>
  <c r="AB57" i="7"/>
  <c r="W60" i="7"/>
  <c r="AB61" i="7"/>
  <c r="I62" i="7"/>
  <c r="K64" i="7"/>
  <c r="P65" i="7"/>
  <c r="O66" i="7"/>
  <c r="Z67" i="7"/>
  <c r="AD67" i="7"/>
  <c r="K68" i="7"/>
  <c r="P69" i="7"/>
  <c r="AA70" i="7"/>
  <c r="Q72" i="7"/>
  <c r="P73" i="7"/>
  <c r="AA74" i="7"/>
  <c r="J74" i="7"/>
  <c r="V76" i="7"/>
  <c r="I77" i="7"/>
  <c r="X78" i="7"/>
  <c r="W79" i="7"/>
  <c r="J80" i="7"/>
  <c r="L82" i="7"/>
  <c r="AC83" i="7"/>
  <c r="P84" i="7"/>
  <c r="AA85" i="7"/>
  <c r="Z86" i="7"/>
  <c r="AC87" i="7"/>
  <c r="J88" i="7"/>
  <c r="V98" i="7"/>
  <c r="AZ98" i="7" s="1"/>
  <c r="O99" i="7"/>
  <c r="AS99" i="7" s="1"/>
  <c r="Z100" i="7"/>
  <c r="AD100" i="7"/>
  <c r="AC101" i="7"/>
  <c r="AB102" i="7"/>
  <c r="Z104" i="7"/>
  <c r="L104" i="7"/>
  <c r="AP104" i="7" s="1"/>
  <c r="AC105" i="7"/>
  <c r="AB106" i="7"/>
  <c r="AA107" i="7"/>
  <c r="L108" i="7"/>
  <c r="AP108" i="7" s="1"/>
  <c r="AC109" i="7"/>
  <c r="Z112" i="7"/>
  <c r="AD112" i="7"/>
  <c r="AC113" i="7"/>
  <c r="V114" i="7"/>
  <c r="AZ114" i="7" s="1"/>
  <c r="O115" i="7"/>
  <c r="AS115" i="7" s="1"/>
  <c r="K117" i="7"/>
  <c r="AO117" i="7" s="1"/>
  <c r="P122" i="7"/>
  <c r="AT122" i="7" s="1"/>
  <c r="O123" i="7"/>
  <c r="AS123" i="7" s="1"/>
  <c r="U126" i="7"/>
  <c r="AY126" i="7" s="1"/>
  <c r="Q128" i="7"/>
  <c r="AU128" i="7" s="1"/>
  <c r="P129" i="7"/>
  <c r="AT129" i="7" s="1"/>
  <c r="V139" i="7"/>
  <c r="AZ139" i="7" s="1"/>
  <c r="AA144" i="7"/>
  <c r="Z145" i="7"/>
  <c r="Q146" i="7"/>
  <c r="AU146" i="7" s="1"/>
  <c r="O147" i="7"/>
  <c r="AS147" i="7" s="1"/>
  <c r="Q149" i="7"/>
  <c r="AU149" i="7" s="1"/>
  <c r="V150" i="7"/>
  <c r="AZ150" i="7" s="1"/>
  <c r="AA151" i="7"/>
  <c r="AD152" i="7"/>
  <c r="P154" i="7"/>
  <c r="AT154" i="7" s="1"/>
  <c r="U155" i="7"/>
  <c r="AY155" i="7" s="1"/>
  <c r="N156" i="7"/>
  <c r="AR156" i="7" s="1"/>
  <c r="AD156" i="7"/>
  <c r="AC157" i="7"/>
  <c r="AA159" i="7"/>
  <c r="W161" i="7"/>
  <c r="BA161" i="7" s="1"/>
  <c r="AD164" i="7"/>
  <c r="AC165" i="7"/>
  <c r="V166" i="7"/>
  <c r="AZ166" i="7" s="1"/>
  <c r="O167" i="7"/>
  <c r="AS167" i="7" s="1"/>
  <c r="P170" i="7"/>
  <c r="AT170" i="7" s="1"/>
  <c r="V181" i="7"/>
  <c r="AZ181" i="7" s="1"/>
  <c r="Z182" i="7"/>
  <c r="AD182" i="7"/>
  <c r="Z184" i="7"/>
  <c r="AD184" i="7"/>
  <c r="AC185" i="7"/>
  <c r="P186" i="7"/>
  <c r="AT186" i="7" s="1"/>
  <c r="Z188" i="7"/>
  <c r="AD188" i="7"/>
  <c r="P189" i="7"/>
  <c r="AT189" i="7" s="1"/>
  <c r="N191" i="7"/>
  <c r="AR191" i="7" s="1"/>
  <c r="R191" i="7"/>
  <c r="AV191" i="7" s="1"/>
  <c r="AC192" i="7"/>
  <c r="P193" i="7"/>
  <c r="AT193" i="7" s="1"/>
  <c r="U194" i="7"/>
  <c r="AY194" i="7" s="1"/>
  <c r="Z195" i="7"/>
  <c r="AD195" i="7"/>
  <c r="W196" i="7"/>
  <c r="BA196" i="7" s="1"/>
  <c r="AA197" i="7"/>
  <c r="Q199" i="7"/>
  <c r="AU199" i="7" s="1"/>
  <c r="AA201" i="7"/>
  <c r="T202" i="7"/>
  <c r="AX202" i="7" s="1"/>
  <c r="AD202" i="7"/>
  <c r="AB204" i="7"/>
  <c r="U205" i="7"/>
  <c r="AY205" i="7" s="1"/>
  <c r="J205" i="7"/>
  <c r="AN205" i="7" s="1"/>
  <c r="W206" i="7"/>
  <c r="BA206" i="7" s="1"/>
  <c r="V207" i="7"/>
  <c r="AZ207" i="7" s="1"/>
  <c r="O208" i="7"/>
  <c r="AS208" i="7" s="1"/>
  <c r="AC210" i="7"/>
  <c r="AB211" i="7"/>
  <c r="AA212" i="7"/>
  <c r="AD213" i="7"/>
  <c r="P44" i="7"/>
  <c r="K44" i="7"/>
  <c r="AB6" i="7"/>
  <c r="V7" i="7"/>
  <c r="AA8" i="7"/>
  <c r="J15" i="7"/>
  <c r="N17" i="7"/>
  <c r="AB19" i="7"/>
  <c r="AA20" i="7"/>
  <c r="AA24" i="7"/>
  <c r="V27" i="7"/>
  <c r="Q30" i="7"/>
  <c r="AB31" i="7"/>
  <c r="AC34" i="7"/>
  <c r="AA36" i="7"/>
  <c r="N41" i="7"/>
  <c r="U159" i="7"/>
  <c r="AY159" i="7" s="1"/>
  <c r="R199" i="7"/>
  <c r="AV199" i="7" s="1"/>
  <c r="R207" i="7"/>
  <c r="AV207" i="7" s="1"/>
  <c r="AC44" i="7"/>
  <c r="X44" i="7"/>
  <c r="T44" i="7"/>
  <c r="O44" i="7"/>
  <c r="J44" i="7"/>
  <c r="AB11" i="7"/>
  <c r="U12" i="7"/>
  <c r="Q22" i="7"/>
  <c r="AB23" i="7"/>
  <c r="N25" i="7"/>
  <c r="R29" i="7"/>
  <c r="R33" i="7"/>
  <c r="N37" i="7"/>
  <c r="AB43" i="7"/>
  <c r="N53" i="7"/>
  <c r="AD6" i="7"/>
  <c r="AJ6" i="7"/>
  <c r="AB44" i="7"/>
  <c r="W44" i="7"/>
  <c r="R44" i="7"/>
  <c r="N44" i="7"/>
  <c r="I44" i="7"/>
  <c r="R13" i="7"/>
  <c r="AB15" i="7"/>
  <c r="U16" i="7"/>
  <c r="J19" i="7"/>
  <c r="R21" i="7"/>
  <c r="AC26" i="7"/>
  <c r="N29" i="7"/>
  <c r="AB35" i="7"/>
  <c r="AC38" i="7"/>
  <c r="L97" i="7"/>
  <c r="AP97" i="7" s="1"/>
  <c r="K154" i="7"/>
  <c r="AO154" i="7" s="1"/>
  <c r="J204" i="7"/>
  <c r="AN204" i="7" s="1"/>
  <c r="W6" i="7"/>
  <c r="AI6" i="7"/>
  <c r="L42" i="7"/>
  <c r="Q39" i="7"/>
  <c r="X38" i="7"/>
  <c r="N38" i="7"/>
  <c r="P36" i="7"/>
  <c r="Q35" i="7"/>
  <c r="L34" i="7"/>
  <c r="T34" i="7"/>
  <c r="O33" i="7"/>
  <c r="Q31" i="7"/>
  <c r="X30" i="7"/>
  <c r="H30" i="7"/>
  <c r="AA29" i="7"/>
  <c r="P28" i="7"/>
  <c r="Q27" i="7"/>
  <c r="L26" i="7"/>
  <c r="T26" i="7"/>
  <c r="O25" i="7"/>
  <c r="P24" i="7"/>
  <c r="Q23" i="7"/>
  <c r="AD22" i="7"/>
  <c r="Z22" i="7"/>
  <c r="AA21" i="7"/>
  <c r="P20" i="7"/>
  <c r="W19" i="7"/>
  <c r="AD18" i="7"/>
  <c r="Z18" i="7"/>
  <c r="P16" i="7"/>
  <c r="W15" i="7"/>
  <c r="R14" i="7"/>
  <c r="H14" i="7"/>
  <c r="P12" i="7"/>
  <c r="W11" i="7"/>
  <c r="AD10" i="7"/>
  <c r="H10" i="7"/>
  <c r="U9" i="7"/>
  <c r="AC7" i="7"/>
  <c r="AA44" i="7"/>
  <c r="V44" i="7"/>
  <c r="Q44" i="7"/>
  <c r="L44" i="7"/>
  <c r="H44" i="7"/>
  <c r="T65" i="7"/>
  <c r="H67" i="7"/>
  <c r="X70" i="7"/>
  <c r="I83" i="7"/>
  <c r="T87" i="7"/>
  <c r="R163" i="7"/>
  <c r="AV163" i="7" s="1"/>
  <c r="AC183" i="7"/>
  <c r="L193" i="7"/>
  <c r="AP193" i="7" s="1"/>
  <c r="K60" i="7"/>
  <c r="L67" i="7"/>
  <c r="T81" i="7"/>
  <c r="R107" i="7"/>
  <c r="AV107" i="7" s="1"/>
  <c r="K157" i="7"/>
  <c r="AO157" i="7" s="1"/>
  <c r="AD204" i="7"/>
  <c r="R205" i="7"/>
  <c r="AV205" i="7" s="1"/>
  <c r="H207" i="7"/>
  <c r="AL207" i="7" s="1"/>
  <c r="R67" i="7"/>
  <c r="H76" i="7"/>
  <c r="Z155" i="7"/>
  <c r="Q157" i="7"/>
  <c r="AU157" i="7" s="1"/>
  <c r="AA186" i="7"/>
  <c r="H199" i="7"/>
  <c r="AL199" i="7" s="1"/>
  <c r="N207" i="7"/>
  <c r="AR207" i="7" s="1"/>
  <c r="R97" i="7"/>
  <c r="AV97" i="7" s="1"/>
  <c r="H103" i="7"/>
  <c r="AL103" i="7" s="1"/>
  <c r="Q171" i="7"/>
  <c r="AU171" i="7" s="1"/>
  <c r="L195" i="7"/>
  <c r="AP195" i="7" s="1"/>
  <c r="K210" i="7"/>
  <c r="AO210" i="7" s="1"/>
  <c r="U119" i="7"/>
  <c r="AY119" i="7" s="1"/>
  <c r="W199" i="7"/>
  <c r="BA199" i="7" s="1"/>
  <c r="X34" i="7"/>
  <c r="R38" i="7"/>
  <c r="Q52" i="7"/>
  <c r="W53" i="7"/>
  <c r="W62" i="7"/>
  <c r="U63" i="7"/>
  <c r="X67" i="7"/>
  <c r="AD70" i="7"/>
  <c r="N71" i="7"/>
  <c r="H77" i="7"/>
  <c r="X81" i="7"/>
  <c r="L83" i="7"/>
  <c r="T85" i="7"/>
  <c r="H86" i="7"/>
  <c r="H100" i="7"/>
  <c r="AL100" i="7" s="1"/>
  <c r="T103" i="7"/>
  <c r="AX103" i="7" s="1"/>
  <c r="Q104" i="7"/>
  <c r="AU104" i="7" s="1"/>
  <c r="H105" i="7"/>
  <c r="AL105" i="7" s="1"/>
  <c r="Q106" i="7"/>
  <c r="AU106" i="7" s="1"/>
  <c r="V108" i="7"/>
  <c r="AZ108" i="7" s="1"/>
  <c r="R111" i="7"/>
  <c r="AV111" i="7" s="1"/>
  <c r="U152" i="7"/>
  <c r="AY152" i="7" s="1"/>
  <c r="U156" i="7"/>
  <c r="AY156" i="7" s="1"/>
  <c r="W157" i="7"/>
  <c r="BA157" i="7" s="1"/>
  <c r="W158" i="7"/>
  <c r="BA158" i="7" s="1"/>
  <c r="K165" i="7"/>
  <c r="AO165" i="7" s="1"/>
  <c r="AA172" i="7"/>
  <c r="AD181" i="7"/>
  <c r="X182" i="7"/>
  <c r="BB182" i="7" s="1"/>
  <c r="J186" i="7"/>
  <c r="AN186" i="7" s="1"/>
  <c r="H192" i="7"/>
  <c r="AL192" i="7" s="1"/>
  <c r="V194" i="7"/>
  <c r="AZ194" i="7" s="1"/>
  <c r="W197" i="7"/>
  <c r="BA197" i="7" s="1"/>
  <c r="V204" i="7"/>
  <c r="AZ204" i="7" s="1"/>
  <c r="J206" i="7"/>
  <c r="AN206" i="7" s="1"/>
  <c r="AB207" i="7"/>
  <c r="T77" i="7"/>
  <c r="I99" i="7"/>
  <c r="AM99" i="7" s="1"/>
  <c r="U153" i="7"/>
  <c r="AY153" i="7" s="1"/>
  <c r="O156" i="7"/>
  <c r="AS156" i="7" s="1"/>
  <c r="AB208" i="7"/>
  <c r="L10" i="7"/>
  <c r="AD14" i="7"/>
  <c r="X26" i="7"/>
  <c r="O55" i="7"/>
  <c r="K57" i="7"/>
  <c r="N59" i="7"/>
  <c r="T71" i="7"/>
  <c r="R83" i="7"/>
  <c r="H84" i="7"/>
  <c r="H85" i="7"/>
  <c r="N101" i="7"/>
  <c r="AR101" i="7" s="1"/>
  <c r="H102" i="7"/>
  <c r="AL102" i="7" s="1"/>
  <c r="N105" i="7"/>
  <c r="AR105" i="7" s="1"/>
  <c r="J110" i="7"/>
  <c r="AN110" i="7" s="1"/>
  <c r="I115" i="7"/>
  <c r="AM115" i="7" s="1"/>
  <c r="K147" i="7"/>
  <c r="AO147" i="7" s="1"/>
  <c r="K160" i="7"/>
  <c r="AO160" i="7" s="1"/>
  <c r="Q167" i="7"/>
  <c r="AU167" i="7" s="1"/>
  <c r="Q184" i="7"/>
  <c r="AU184" i="7" s="1"/>
  <c r="AC191" i="7"/>
  <c r="X192" i="7"/>
  <c r="BB192" i="7" s="1"/>
  <c r="T195" i="7"/>
  <c r="AX195" i="7" s="1"/>
  <c r="V206" i="7"/>
  <c r="AZ206" i="7" s="1"/>
  <c r="O63" i="7"/>
  <c r="P108" i="7"/>
  <c r="AT108" i="7" s="1"/>
  <c r="W115" i="7"/>
  <c r="BA115" i="7" s="1"/>
  <c r="AA117" i="7"/>
  <c r="P194" i="7"/>
  <c r="AT194" i="7" s="1"/>
  <c r="X14" i="7"/>
  <c r="V51" i="7"/>
  <c r="K53" i="7"/>
  <c r="H70" i="7"/>
  <c r="O73" i="7"/>
  <c r="L77" i="7"/>
  <c r="H81" i="7"/>
  <c r="H83" i="7"/>
  <c r="T83" i="7"/>
  <c r="I85" i="7"/>
  <c r="H104" i="7"/>
  <c r="AL104" i="7" s="1"/>
  <c r="Q115" i="7"/>
  <c r="AU115" i="7" s="1"/>
  <c r="U121" i="7"/>
  <c r="AY121" i="7" s="1"/>
  <c r="W147" i="7"/>
  <c r="BA147" i="7" s="1"/>
  <c r="W167" i="7"/>
  <c r="BA167" i="7" s="1"/>
  <c r="W184" i="7"/>
  <c r="BA184" i="7" s="1"/>
  <c r="H194" i="7"/>
  <c r="AL194" i="7" s="1"/>
  <c r="H195" i="7"/>
  <c r="AL195" i="7" s="1"/>
  <c r="J198" i="7"/>
  <c r="AN198" i="7" s="1"/>
  <c r="P208" i="7"/>
  <c r="AT208" i="7" s="1"/>
  <c r="R212" i="7"/>
  <c r="AV212" i="7" s="1"/>
  <c r="AA9" i="7"/>
  <c r="Z14" i="7"/>
  <c r="Z26" i="7"/>
  <c r="H26" i="7"/>
  <c r="H34" i="7"/>
  <c r="H38" i="7"/>
  <c r="L14" i="7"/>
  <c r="Z10" i="7"/>
  <c r="X6" i="7"/>
  <c r="V11" i="7"/>
  <c r="V17" i="7"/>
  <c r="H22" i="7"/>
  <c r="X22" i="7"/>
  <c r="AD30" i="7"/>
  <c r="L30" i="7"/>
  <c r="O59" i="7"/>
  <c r="T75" i="7"/>
  <c r="P76" i="7"/>
  <c r="H79" i="7"/>
  <c r="P88" i="7"/>
  <c r="T172" i="7"/>
  <c r="AX172" i="7" s="1"/>
  <c r="N172" i="7"/>
  <c r="AR172" i="7" s="1"/>
  <c r="Z213" i="7"/>
  <c r="N213" i="7"/>
  <c r="AR213" i="7" s="1"/>
  <c r="L6" i="7"/>
  <c r="K8" i="7"/>
  <c r="R10" i="7"/>
  <c r="J13" i="7"/>
  <c r="T14" i="7"/>
  <c r="L18" i="7"/>
  <c r="V19" i="7"/>
  <c r="L22" i="7"/>
  <c r="AA23" i="7"/>
  <c r="R24" i="7"/>
  <c r="AD26" i="7"/>
  <c r="V26" i="7"/>
  <c r="N27" i="7"/>
  <c r="O31" i="7"/>
  <c r="P32" i="7"/>
  <c r="V32" i="7"/>
  <c r="P43" i="7"/>
  <c r="Q55" i="7"/>
  <c r="K55" i="7"/>
  <c r="O58" i="7"/>
  <c r="P62" i="7"/>
  <c r="K63" i="7"/>
  <c r="W63" i="7"/>
  <c r="AD65" i="7"/>
  <c r="L65" i="7"/>
  <c r="X65" i="7"/>
  <c r="N66" i="7"/>
  <c r="H66" i="7"/>
  <c r="L71" i="7"/>
  <c r="N72" i="7"/>
  <c r="H72" i="7"/>
  <c r="R72" i="7"/>
  <c r="X72" i="7"/>
  <c r="O74" i="7"/>
  <c r="AA87" i="7"/>
  <c r="I87" i="7"/>
  <c r="AC88" i="7"/>
  <c r="Q88" i="7"/>
  <c r="Z99" i="7"/>
  <c r="H99" i="7"/>
  <c r="AL99" i="7" s="1"/>
  <c r="AD99" i="7"/>
  <c r="X99" i="7"/>
  <c r="BB99" i="7" s="1"/>
  <c r="R99" i="7"/>
  <c r="AV99" i="7" s="1"/>
  <c r="AB104" i="7"/>
  <c r="P104" i="7"/>
  <c r="AT104" i="7" s="1"/>
  <c r="Z109" i="7"/>
  <c r="AD109" i="7"/>
  <c r="R109" i="7"/>
  <c r="AV109" i="7" s="1"/>
  <c r="Z113" i="7"/>
  <c r="H113" i="7"/>
  <c r="AL113" i="7" s="1"/>
  <c r="N113" i="7"/>
  <c r="AR113" i="7" s="1"/>
  <c r="AD113" i="7"/>
  <c r="R113" i="7"/>
  <c r="AV113" i="7" s="1"/>
  <c r="X113" i="7"/>
  <c r="BB113" i="7" s="1"/>
  <c r="P158" i="7"/>
  <c r="AT158" i="7" s="1"/>
  <c r="AD209" i="7"/>
  <c r="X209" i="7"/>
  <c r="BB209" i="7" s="1"/>
  <c r="W8" i="7"/>
  <c r="X18" i="7"/>
  <c r="AB27" i="7"/>
  <c r="P27" i="7"/>
  <c r="AB37" i="7"/>
  <c r="P37" i="7"/>
  <c r="Z51" i="7"/>
  <c r="T51" i="7"/>
  <c r="N51" i="7"/>
  <c r="Z79" i="7"/>
  <c r="AD79" i="7"/>
  <c r="R79" i="7"/>
  <c r="L79" i="7"/>
  <c r="AB81" i="7"/>
  <c r="J81" i="7"/>
  <c r="AB101" i="7"/>
  <c r="P102" i="7"/>
  <c r="AT102" i="7" s="1"/>
  <c r="AB107" i="7"/>
  <c r="J107" i="7"/>
  <c r="AN107" i="7" s="1"/>
  <c r="AA182" i="7"/>
  <c r="J191" i="7"/>
  <c r="AN191" i="7" s="1"/>
  <c r="W200" i="7"/>
  <c r="BA200" i="7" s="1"/>
  <c r="AC200" i="7"/>
  <c r="V15" i="7"/>
  <c r="T16" i="7"/>
  <c r="H18" i="7"/>
  <c r="Z30" i="7"/>
  <c r="T30" i="7"/>
  <c r="P34" i="7"/>
  <c r="V34" i="7"/>
  <c r="AB39" i="7"/>
  <c r="V39" i="7"/>
  <c r="P39" i="7"/>
  <c r="O39" i="7"/>
  <c r="O41" i="7"/>
  <c r="H41" i="7"/>
  <c r="H51" i="7"/>
  <c r="AB76" i="7"/>
  <c r="L87" i="7"/>
  <c r="X87" i="7"/>
  <c r="N161" i="7"/>
  <c r="AR161" i="7" s="1"/>
  <c r="R6" i="7"/>
  <c r="P8" i="7"/>
  <c r="K9" i="7"/>
  <c r="X10" i="7"/>
  <c r="V13" i="7"/>
  <c r="R18" i="7"/>
  <c r="T22" i="7"/>
  <c r="V24" i="7"/>
  <c r="O35" i="7"/>
  <c r="AA35" i="7"/>
  <c r="P35" i="7"/>
  <c r="T41" i="7"/>
  <c r="AC52" i="7"/>
  <c r="K52" i="7"/>
  <c r="P54" i="7"/>
  <c r="O60" i="7"/>
  <c r="AB78" i="7"/>
  <c r="V78" i="7"/>
  <c r="X79" i="7"/>
  <c r="AD86" i="7"/>
  <c r="AC98" i="7"/>
  <c r="K98" i="7"/>
  <c r="AO98" i="7" s="1"/>
  <c r="AB103" i="7"/>
  <c r="AC112" i="7"/>
  <c r="K112" i="7"/>
  <c r="AO112" i="7" s="1"/>
  <c r="T115" i="7"/>
  <c r="AX115" i="7" s="1"/>
  <c r="N115" i="7"/>
  <c r="AR115" i="7" s="1"/>
  <c r="H115" i="7"/>
  <c r="AL115" i="7" s="1"/>
  <c r="N139" i="7"/>
  <c r="AR139" i="7" s="1"/>
  <c r="T139" i="7"/>
  <c r="AX139" i="7" s="1"/>
  <c r="H139" i="7"/>
  <c r="AL139" i="7" s="1"/>
  <c r="V141" i="7"/>
  <c r="AZ141" i="7" s="1"/>
  <c r="P141" i="7"/>
  <c r="AT141" i="7" s="1"/>
  <c r="AC151" i="7"/>
  <c r="Q151" i="7"/>
  <c r="AU151" i="7" s="1"/>
  <c r="U154" i="7"/>
  <c r="AY154" i="7" s="1"/>
  <c r="Z190" i="7"/>
  <c r="H190" i="7"/>
  <c r="AL190" i="7" s="1"/>
  <c r="AD190" i="7"/>
  <c r="R190" i="7"/>
  <c r="AV190" i="7" s="1"/>
  <c r="L190" i="7"/>
  <c r="AP190" i="7" s="1"/>
  <c r="X190" i="7"/>
  <c r="BB190" i="7" s="1"/>
  <c r="R32" i="7"/>
  <c r="R36" i="7"/>
  <c r="Q38" i="7"/>
  <c r="T43" i="7"/>
  <c r="R53" i="7"/>
  <c r="P56" i="7"/>
  <c r="I65" i="7"/>
  <c r="T67" i="7"/>
  <c r="I71" i="7"/>
  <c r="I75" i="7"/>
  <c r="R77" i="7"/>
  <c r="L81" i="7"/>
  <c r="O83" i="7"/>
  <c r="Q84" i="7"/>
  <c r="O85" i="7"/>
  <c r="Q100" i="7"/>
  <c r="AU100" i="7" s="1"/>
  <c r="Q102" i="7"/>
  <c r="AU102" i="7" s="1"/>
  <c r="AA109" i="7"/>
  <c r="I109" i="7"/>
  <c r="AM109" i="7" s="1"/>
  <c r="O109" i="7"/>
  <c r="AS109" i="7" s="1"/>
  <c r="AA111" i="7"/>
  <c r="O111" i="7"/>
  <c r="AS111" i="7" s="1"/>
  <c r="I111" i="7"/>
  <c r="AM111" i="7" s="1"/>
  <c r="AB113" i="7"/>
  <c r="J113" i="7"/>
  <c r="AN113" i="7" s="1"/>
  <c r="Z114" i="7"/>
  <c r="H114" i="7"/>
  <c r="AL114" i="7" s="1"/>
  <c r="Q126" i="7"/>
  <c r="AU126" i="7" s="1"/>
  <c r="W126" i="7"/>
  <c r="BA126" i="7" s="1"/>
  <c r="Q130" i="7"/>
  <c r="AU130" i="7" s="1"/>
  <c r="W130" i="7"/>
  <c r="BA130" i="7" s="1"/>
  <c r="N140" i="7"/>
  <c r="AR140" i="7" s="1"/>
  <c r="Z140" i="7"/>
  <c r="V146" i="7"/>
  <c r="AZ146" i="7" s="1"/>
  <c r="AC164" i="7"/>
  <c r="K164" i="7"/>
  <c r="AO164" i="7" s="1"/>
  <c r="AA165" i="7"/>
  <c r="R170" i="7"/>
  <c r="AV170" i="7" s="1"/>
  <c r="AD170" i="7"/>
  <c r="P211" i="7"/>
  <c r="AT211" i="7" s="1"/>
  <c r="T36" i="7"/>
  <c r="I73" i="7"/>
  <c r="P106" i="7"/>
  <c r="AT106" i="7" s="1"/>
  <c r="R171" i="7"/>
  <c r="AV171" i="7" s="1"/>
  <c r="AD171" i="7"/>
  <c r="AB187" i="7"/>
  <c r="V187" i="7"/>
  <c r="AZ187" i="7" s="1"/>
  <c r="AD201" i="7"/>
  <c r="R201" i="7"/>
  <c r="AV201" i="7" s="1"/>
  <c r="AB202" i="7"/>
  <c r="J202" i="7"/>
  <c r="AN202" i="7" s="1"/>
  <c r="Z203" i="7"/>
  <c r="N203" i="7"/>
  <c r="AR203" i="7" s="1"/>
  <c r="W119" i="7"/>
  <c r="BA119" i="7" s="1"/>
  <c r="W124" i="7"/>
  <c r="BA124" i="7" s="1"/>
  <c r="W128" i="7"/>
  <c r="BA128" i="7" s="1"/>
  <c r="Q143" i="7"/>
  <c r="AU143" i="7" s="1"/>
  <c r="U144" i="7"/>
  <c r="AY144" i="7" s="1"/>
  <c r="Q147" i="7"/>
  <c r="AU147" i="7" s="1"/>
  <c r="O152" i="7"/>
  <c r="AS152" i="7" s="1"/>
  <c r="O162" i="7"/>
  <c r="AS162" i="7" s="1"/>
  <c r="Q165" i="7"/>
  <c r="AU165" i="7" s="1"/>
  <c r="K167" i="7"/>
  <c r="AO167" i="7" s="1"/>
  <c r="K170" i="7"/>
  <c r="AO170" i="7" s="1"/>
  <c r="AB181" i="7"/>
  <c r="L182" i="7"/>
  <c r="AP182" i="7" s="1"/>
  <c r="R184" i="7"/>
  <c r="AV184" i="7" s="1"/>
  <c r="Q188" i="7"/>
  <c r="AU188" i="7" s="1"/>
  <c r="R193" i="7"/>
  <c r="AV193" i="7" s="1"/>
  <c r="R195" i="7"/>
  <c r="AV195" i="7" s="1"/>
  <c r="V198" i="7"/>
  <c r="AZ198" i="7" s="1"/>
  <c r="L199" i="7"/>
  <c r="AP199" i="7" s="1"/>
  <c r="Q201" i="7"/>
  <c r="AU201" i="7" s="1"/>
  <c r="Z202" i="7"/>
  <c r="X204" i="7"/>
  <c r="BB204" i="7" s="1"/>
  <c r="P206" i="7"/>
  <c r="AT206" i="7" s="1"/>
  <c r="P209" i="7"/>
  <c r="AT209" i="7" s="1"/>
  <c r="Q210" i="7"/>
  <c r="AU210" i="7" s="1"/>
  <c r="W143" i="7"/>
  <c r="BA143" i="7" s="1"/>
  <c r="O148" i="7"/>
  <c r="AS148" i="7" s="1"/>
  <c r="Z156" i="7"/>
  <c r="P162" i="7"/>
  <c r="AT162" i="7" s="1"/>
  <c r="O168" i="7"/>
  <c r="AS168" i="7" s="1"/>
  <c r="O181" i="7"/>
  <c r="AS181" i="7" s="1"/>
  <c r="R188" i="7"/>
  <c r="AV188" i="7" s="1"/>
  <c r="Q192" i="7"/>
  <c r="AU192" i="7" s="1"/>
  <c r="T193" i="7"/>
  <c r="AX193" i="7" s="1"/>
  <c r="W210" i="7"/>
  <c r="BA210" i="7" s="1"/>
  <c r="K119" i="7"/>
  <c r="AO119" i="7" s="1"/>
  <c r="U123" i="7"/>
  <c r="AY123" i="7" s="1"/>
  <c r="O144" i="7"/>
  <c r="AS144" i="7" s="1"/>
  <c r="U146" i="7"/>
  <c r="AY146" i="7" s="1"/>
  <c r="H147" i="7"/>
  <c r="AL147" i="7" s="1"/>
  <c r="AD147" i="7"/>
  <c r="U148" i="7"/>
  <c r="AY148" i="7" s="1"/>
  <c r="N153" i="7"/>
  <c r="AR153" i="7" s="1"/>
  <c r="K158" i="7"/>
  <c r="AO158" i="7" s="1"/>
  <c r="O164" i="7"/>
  <c r="AS164" i="7" s="1"/>
  <c r="AB168" i="7"/>
  <c r="AD169" i="7"/>
  <c r="R181" i="7"/>
  <c r="AV181" i="7" s="1"/>
  <c r="T182" i="7"/>
  <c r="AX182" i="7" s="1"/>
  <c r="H184" i="7"/>
  <c r="AL184" i="7" s="1"/>
  <c r="X184" i="7"/>
  <c r="BB184" i="7" s="1"/>
  <c r="H188" i="7"/>
  <c r="AL188" i="7" s="1"/>
  <c r="T188" i="7"/>
  <c r="AX188" i="7" s="1"/>
  <c r="H193" i="7"/>
  <c r="AL193" i="7" s="1"/>
  <c r="X193" i="7"/>
  <c r="BB193" i="7" s="1"/>
  <c r="T194" i="7"/>
  <c r="AX194" i="7" s="1"/>
  <c r="T199" i="7"/>
  <c r="AX199" i="7" s="1"/>
  <c r="P204" i="7"/>
  <c r="AT204" i="7" s="1"/>
  <c r="N211" i="7"/>
  <c r="AR211" i="7" s="1"/>
  <c r="N212" i="7"/>
  <c r="AR212" i="7" s="1"/>
  <c r="J21" i="7"/>
  <c r="J25" i="7"/>
  <c r="J29" i="7"/>
  <c r="J31" i="7"/>
  <c r="N35" i="7"/>
  <c r="T35" i="7"/>
  <c r="Z42" i="7"/>
  <c r="H42" i="7"/>
  <c r="AC54" i="7"/>
  <c r="W54" i="7"/>
  <c r="K54" i="7"/>
  <c r="U57" i="7"/>
  <c r="AB68" i="7"/>
  <c r="P68" i="7"/>
  <c r="J68" i="7"/>
  <c r="Q144" i="7"/>
  <c r="AU144" i="7" s="1"/>
  <c r="AC144" i="7"/>
  <c r="W144" i="7"/>
  <c r="BA144" i="7" s="1"/>
  <c r="AC153" i="7"/>
  <c r="Q153" i="7"/>
  <c r="AU153" i="7" s="1"/>
  <c r="K153" i="7"/>
  <c r="AO153" i="7" s="1"/>
  <c r="W153" i="7"/>
  <c r="BA153" i="7" s="1"/>
  <c r="AC163" i="7"/>
  <c r="K163" i="7"/>
  <c r="AO163" i="7" s="1"/>
  <c r="W163" i="7"/>
  <c r="BA163" i="7" s="1"/>
  <c r="Q163" i="7"/>
  <c r="AU163" i="7" s="1"/>
  <c r="AC169" i="7"/>
  <c r="W169" i="7"/>
  <c r="BA169" i="7" s="1"/>
  <c r="K169" i="7"/>
  <c r="AO169" i="7" s="1"/>
  <c r="Q169" i="7"/>
  <c r="AU169" i="7" s="1"/>
  <c r="AB200" i="7"/>
  <c r="J200" i="7"/>
  <c r="AN200" i="7" s="1"/>
  <c r="V200" i="7"/>
  <c r="AZ200" i="7" s="1"/>
  <c r="P200" i="7"/>
  <c r="AT200" i="7" s="1"/>
  <c r="J6" i="7"/>
  <c r="Q7" i="7"/>
  <c r="I8" i="7"/>
  <c r="U8" i="7"/>
  <c r="N9" i="7"/>
  <c r="W9" i="7"/>
  <c r="N10" i="7"/>
  <c r="P11" i="7"/>
  <c r="H12" i="7"/>
  <c r="R12" i="7"/>
  <c r="P13" i="7"/>
  <c r="J14" i="7"/>
  <c r="AC15" i="7"/>
  <c r="L16" i="7"/>
  <c r="X16" i="7"/>
  <c r="AC17" i="7"/>
  <c r="N18" i="7"/>
  <c r="P19" i="7"/>
  <c r="H20" i="7"/>
  <c r="R20" i="7"/>
  <c r="L21" i="7"/>
  <c r="X21" i="7"/>
  <c r="N22" i="7"/>
  <c r="L23" i="7"/>
  <c r="T23" i="7"/>
  <c r="N24" i="7"/>
  <c r="X24" i="7"/>
  <c r="L25" i="7"/>
  <c r="X25" i="7"/>
  <c r="N26" i="7"/>
  <c r="O27" i="7"/>
  <c r="H28" i="7"/>
  <c r="R28" i="7"/>
  <c r="L29" i="7"/>
  <c r="X29" i="7"/>
  <c r="N30" i="7"/>
  <c r="L31" i="7"/>
  <c r="T31" i="7"/>
  <c r="N32" i="7"/>
  <c r="X32" i="7"/>
  <c r="L33" i="7"/>
  <c r="X33" i="7"/>
  <c r="N34" i="7"/>
  <c r="H35" i="7"/>
  <c r="Z38" i="7"/>
  <c r="T38" i="7"/>
  <c r="AD38" i="7"/>
  <c r="L38" i="7"/>
  <c r="X39" i="7"/>
  <c r="AD40" i="7"/>
  <c r="L40" i="7"/>
  <c r="R40" i="7"/>
  <c r="R41" i="7"/>
  <c r="L41" i="7"/>
  <c r="J42" i="7"/>
  <c r="T42" i="7"/>
  <c r="AD51" i="7"/>
  <c r="R51" i="7"/>
  <c r="Q51" i="7"/>
  <c r="U52" i="7"/>
  <c r="U54" i="7"/>
  <c r="N55" i="7"/>
  <c r="R55" i="7"/>
  <c r="AC58" i="7"/>
  <c r="Q58" i="7"/>
  <c r="Q59" i="7"/>
  <c r="K59" i="7"/>
  <c r="AA61" i="7"/>
  <c r="U61" i="7"/>
  <c r="I61" i="7"/>
  <c r="AC64" i="7"/>
  <c r="Q64" i="7"/>
  <c r="P64" i="7"/>
  <c r="R66" i="7"/>
  <c r="AD66" i="7"/>
  <c r="X66" i="7"/>
  <c r="O67" i="7"/>
  <c r="V68" i="7"/>
  <c r="U69" i="7"/>
  <c r="I69" i="7"/>
  <c r="H69" i="7"/>
  <c r="T69" i="7"/>
  <c r="AB70" i="7"/>
  <c r="P70" i="7"/>
  <c r="J70" i="7"/>
  <c r="V71" i="7"/>
  <c r="N73" i="7"/>
  <c r="N74" i="7"/>
  <c r="H74" i="7"/>
  <c r="X74" i="7"/>
  <c r="Z75" i="7"/>
  <c r="H75" i="7"/>
  <c r="R75" i="7"/>
  <c r="U77" i="7"/>
  <c r="O77" i="7"/>
  <c r="AD80" i="7"/>
  <c r="AB82" i="7"/>
  <c r="J82" i="7"/>
  <c r="P82" i="7"/>
  <c r="AB84" i="7"/>
  <c r="V84" i="7"/>
  <c r="J84" i="7"/>
  <c r="AC86" i="7"/>
  <c r="Q86" i="7"/>
  <c r="K86" i="7"/>
  <c r="AB88" i="7"/>
  <c r="V88" i="7"/>
  <c r="AC97" i="7"/>
  <c r="Q97" i="7"/>
  <c r="AU97" i="7" s="1"/>
  <c r="W97" i="7"/>
  <c r="BA97" i="7" s="1"/>
  <c r="Z105" i="7"/>
  <c r="AD105" i="7"/>
  <c r="R105" i="7"/>
  <c r="AV105" i="7" s="1"/>
  <c r="L105" i="7"/>
  <c r="AP105" i="7" s="1"/>
  <c r="X105" i="7"/>
  <c r="BB105" i="7" s="1"/>
  <c r="Z108" i="7"/>
  <c r="H108" i="7"/>
  <c r="AL108" i="7" s="1"/>
  <c r="AD108" i="7"/>
  <c r="AB109" i="7"/>
  <c r="J109" i="7"/>
  <c r="AN109" i="7" s="1"/>
  <c r="AB110" i="7"/>
  <c r="P110" i="7"/>
  <c r="AT110" i="7" s="1"/>
  <c r="V110" i="7"/>
  <c r="AZ110" i="7" s="1"/>
  <c r="K110" i="7"/>
  <c r="AO110" i="7" s="1"/>
  <c r="AA118" i="7"/>
  <c r="U118" i="7"/>
  <c r="AY118" i="7" s="1"/>
  <c r="I118" i="7"/>
  <c r="AM118" i="7" s="1"/>
  <c r="AC127" i="7"/>
  <c r="Q127" i="7"/>
  <c r="AU127" i="7" s="1"/>
  <c r="K127" i="7"/>
  <c r="AO127" i="7" s="1"/>
  <c r="J16" i="7"/>
  <c r="V21" i="7"/>
  <c r="N28" i="7"/>
  <c r="X28" i="7"/>
  <c r="AC30" i="7"/>
  <c r="J33" i="7"/>
  <c r="R35" i="7"/>
  <c r="L35" i="7"/>
  <c r="R42" i="7"/>
  <c r="I56" i="7"/>
  <c r="P58" i="7"/>
  <c r="O62" i="7"/>
  <c r="AD69" i="7"/>
  <c r="R69" i="7"/>
  <c r="AA79" i="7"/>
  <c r="I79" i="7"/>
  <c r="AB85" i="7"/>
  <c r="J85" i="7"/>
  <c r="AB98" i="7"/>
  <c r="P98" i="7"/>
  <c r="AT98" i="7" s="1"/>
  <c r="AB99" i="7"/>
  <c r="J99" i="7"/>
  <c r="AN99" i="7" s="1"/>
  <c r="AA103" i="7"/>
  <c r="O103" i="7"/>
  <c r="AS103" i="7" s="1"/>
  <c r="I103" i="7"/>
  <c r="AM103" i="7" s="1"/>
  <c r="AD116" i="7"/>
  <c r="R116" i="7"/>
  <c r="AV116" i="7" s="1"/>
  <c r="Z157" i="7"/>
  <c r="N157" i="7"/>
  <c r="AR157" i="7" s="1"/>
  <c r="I7" i="7"/>
  <c r="T12" i="7"/>
  <c r="N16" i="7"/>
  <c r="V23" i="7"/>
  <c r="J28" i="7"/>
  <c r="T28" i="7"/>
  <c r="P29" i="7"/>
  <c r="V31" i="7"/>
  <c r="P33" i="7"/>
  <c r="Q34" i="7"/>
  <c r="J35" i="7"/>
  <c r="V35" i="7"/>
  <c r="J36" i="7"/>
  <c r="V36" i="7"/>
  <c r="R37" i="7"/>
  <c r="T37" i="7"/>
  <c r="V42" i="7"/>
  <c r="I43" i="7"/>
  <c r="O43" i="7"/>
  <c r="I52" i="7"/>
  <c r="I54" i="7"/>
  <c r="I55" i="7"/>
  <c r="U55" i="7"/>
  <c r="AC56" i="7"/>
  <c r="W56" i="7"/>
  <c r="K56" i="7"/>
  <c r="Q56" i="7"/>
  <c r="O57" i="7"/>
  <c r="R59" i="7"/>
  <c r="P60" i="7"/>
  <c r="N61" i="7"/>
  <c r="AC62" i="7"/>
  <c r="Q62" i="7"/>
  <c r="N63" i="7"/>
  <c r="AA66" i="7"/>
  <c r="X68" i="7"/>
  <c r="L69" i="7"/>
  <c r="X69" i="7"/>
  <c r="O70" i="7"/>
  <c r="AB72" i="7"/>
  <c r="V72" i="7"/>
  <c r="J72" i="7"/>
  <c r="Z73" i="7"/>
  <c r="T73" i="7"/>
  <c r="AD73" i="7"/>
  <c r="L73" i="7"/>
  <c r="N78" i="7"/>
  <c r="H78" i="7"/>
  <c r="R78" i="7"/>
  <c r="AD78" i="7"/>
  <c r="O79" i="7"/>
  <c r="AC79" i="7"/>
  <c r="AB80" i="7"/>
  <c r="P80" i="7"/>
  <c r="AA81" i="7"/>
  <c r="O81" i="7"/>
  <c r="I81" i="7"/>
  <c r="P86" i="7"/>
  <c r="Z101" i="7"/>
  <c r="AD101" i="7"/>
  <c r="R101" i="7"/>
  <c r="AV101" i="7" s="1"/>
  <c r="L101" i="7"/>
  <c r="AP101" i="7" s="1"/>
  <c r="X101" i="7"/>
  <c r="BB101" i="7" s="1"/>
  <c r="AA105" i="7"/>
  <c r="O105" i="7"/>
  <c r="AS105" i="7" s="1"/>
  <c r="I105" i="7"/>
  <c r="AM105" i="7" s="1"/>
  <c r="AD106" i="7"/>
  <c r="Q110" i="7"/>
  <c r="AU110" i="7" s="1"/>
  <c r="AB112" i="7"/>
  <c r="P112" i="7"/>
  <c r="AT112" i="7" s="1"/>
  <c r="AB114" i="7"/>
  <c r="P114" i="7"/>
  <c r="AT114" i="7" s="1"/>
  <c r="J114" i="7"/>
  <c r="AN114" i="7" s="1"/>
  <c r="Q120" i="7"/>
  <c r="AU120" i="7" s="1"/>
  <c r="K120" i="7"/>
  <c r="AO120" i="7" s="1"/>
  <c r="AC121" i="7"/>
  <c r="Q121" i="7"/>
  <c r="AU121" i="7" s="1"/>
  <c r="K121" i="7"/>
  <c r="AO121" i="7" s="1"/>
  <c r="W121" i="7"/>
  <c r="BA121" i="7" s="1"/>
  <c r="Q122" i="7"/>
  <c r="AU122" i="7" s="1"/>
  <c r="K122" i="7"/>
  <c r="AO122" i="7" s="1"/>
  <c r="AC123" i="7"/>
  <c r="Q123" i="7"/>
  <c r="AU123" i="7" s="1"/>
  <c r="K123" i="7"/>
  <c r="AO123" i="7" s="1"/>
  <c r="W123" i="7"/>
  <c r="BA123" i="7" s="1"/>
  <c r="AC125" i="7"/>
  <c r="Q125" i="7"/>
  <c r="AU125" i="7" s="1"/>
  <c r="K125" i="7"/>
  <c r="AO125" i="7" s="1"/>
  <c r="AC145" i="7"/>
  <c r="K145" i="7"/>
  <c r="AO145" i="7" s="1"/>
  <c r="W145" i="7"/>
  <c r="BA145" i="7" s="1"/>
  <c r="Q145" i="7"/>
  <c r="AU145" i="7" s="1"/>
  <c r="AA150" i="7"/>
  <c r="O150" i="7"/>
  <c r="AS150" i="7" s="1"/>
  <c r="U150" i="7"/>
  <c r="AY150" i="7" s="1"/>
  <c r="I150" i="7"/>
  <c r="AM150" i="7" s="1"/>
  <c r="AA166" i="7"/>
  <c r="O6" i="7"/>
  <c r="W7" i="7"/>
  <c r="N12" i="7"/>
  <c r="N20" i="7"/>
  <c r="X20" i="7"/>
  <c r="AC22" i="7"/>
  <c r="J23" i="7"/>
  <c r="V25" i="7"/>
  <c r="V29" i="7"/>
  <c r="V33" i="7"/>
  <c r="AD42" i="7"/>
  <c r="X42" i="7"/>
  <c r="Q54" i="7"/>
  <c r="I57" i="7"/>
  <c r="R61" i="7"/>
  <c r="R63" i="7"/>
  <c r="Z80" i="7"/>
  <c r="J86" i="7"/>
  <c r="AB87" i="7"/>
  <c r="J87" i="7"/>
  <c r="J12" i="7"/>
  <c r="J20" i="7"/>
  <c r="T20" i="7"/>
  <c r="P21" i="7"/>
  <c r="P25" i="7"/>
  <c r="Q26" i="7"/>
  <c r="N6" i="7"/>
  <c r="V6" i="7"/>
  <c r="K7" i="7"/>
  <c r="U7" i="7"/>
  <c r="O8" i="7"/>
  <c r="I9" i="7"/>
  <c r="R9" i="7"/>
  <c r="J10" i="7"/>
  <c r="T10" i="7"/>
  <c r="AC11" i="7"/>
  <c r="L12" i="7"/>
  <c r="X12" i="7"/>
  <c r="AC13" i="7"/>
  <c r="N14" i="7"/>
  <c r="P15" i="7"/>
  <c r="H16" i="7"/>
  <c r="R16" i="7"/>
  <c r="P17" i="7"/>
  <c r="J18" i="7"/>
  <c r="T18" i="7"/>
  <c r="AC19" i="7"/>
  <c r="L20" i="7"/>
  <c r="V20" i="7"/>
  <c r="H21" i="7"/>
  <c r="T21" i="7"/>
  <c r="J22" i="7"/>
  <c r="R22" i="7"/>
  <c r="H23" i="7"/>
  <c r="P23" i="7"/>
  <c r="X23" i="7"/>
  <c r="J24" i="7"/>
  <c r="T24" i="7"/>
  <c r="H25" i="7"/>
  <c r="T25" i="7"/>
  <c r="J26" i="7"/>
  <c r="R26" i="7"/>
  <c r="J27" i="7"/>
  <c r="L28" i="7"/>
  <c r="V28" i="7"/>
  <c r="H29" i="7"/>
  <c r="T29" i="7"/>
  <c r="J30" i="7"/>
  <c r="R30" i="7"/>
  <c r="H31" i="7"/>
  <c r="P31" i="7"/>
  <c r="X31" i="7"/>
  <c r="J32" i="7"/>
  <c r="T32" i="7"/>
  <c r="H33" i="7"/>
  <c r="T33" i="7"/>
  <c r="J34" i="7"/>
  <c r="R34" i="7"/>
  <c r="X35" i="7"/>
  <c r="H37" i="7"/>
  <c r="X37" i="7"/>
  <c r="J38" i="7"/>
  <c r="V38" i="7"/>
  <c r="H39" i="7"/>
  <c r="T39" i="7"/>
  <c r="P40" i="7"/>
  <c r="V40" i="7"/>
  <c r="J40" i="7"/>
  <c r="X40" i="7"/>
  <c r="AB41" i="7"/>
  <c r="V41" i="7"/>
  <c r="J41" i="7"/>
  <c r="X41" i="7"/>
  <c r="Q42" i="7"/>
  <c r="N42" i="7"/>
  <c r="J43" i="7"/>
  <c r="V43" i="7"/>
  <c r="L51" i="7"/>
  <c r="P52" i="7"/>
  <c r="AA53" i="7"/>
  <c r="O53" i="7"/>
  <c r="I53" i="7"/>
  <c r="U53" i="7"/>
  <c r="U56" i="7"/>
  <c r="N57" i="7"/>
  <c r="R57" i="7"/>
  <c r="K58" i="7"/>
  <c r="AA59" i="7"/>
  <c r="U59" i="7"/>
  <c r="I59" i="7"/>
  <c r="W59" i="7"/>
  <c r="AC60" i="7"/>
  <c r="Q60" i="7"/>
  <c r="Q61" i="7"/>
  <c r="K61" i="7"/>
  <c r="O61" i="7"/>
  <c r="U62" i="7"/>
  <c r="Q63" i="7"/>
  <c r="O64" i="7"/>
  <c r="I64" i="7"/>
  <c r="W64" i="7"/>
  <c r="Z65" i="7"/>
  <c r="H65" i="7"/>
  <c r="R65" i="7"/>
  <c r="AB66" i="7"/>
  <c r="P66" i="7"/>
  <c r="J66" i="7"/>
  <c r="I67" i="7"/>
  <c r="H68" i="7"/>
  <c r="AD68" i="7"/>
  <c r="N69" i="7"/>
  <c r="V70" i="7"/>
  <c r="Z71" i="7"/>
  <c r="H71" i="7"/>
  <c r="AD71" i="7"/>
  <c r="X71" i="7"/>
  <c r="R71" i="7"/>
  <c r="P72" i="7"/>
  <c r="H73" i="7"/>
  <c r="R73" i="7"/>
  <c r="AB74" i="7"/>
  <c r="V74" i="7"/>
  <c r="AD74" i="7"/>
  <c r="L75" i="7"/>
  <c r="X75" i="7"/>
  <c r="R76" i="7"/>
  <c r="X76" i="7"/>
  <c r="AD76" i="7"/>
  <c r="V80" i="7"/>
  <c r="V86" i="7"/>
  <c r="Z88" i="7"/>
  <c r="H88" i="7"/>
  <c r="AD88" i="7"/>
  <c r="K97" i="7"/>
  <c r="AO97" i="7" s="1"/>
  <c r="J98" i="7"/>
  <c r="AN98" i="7" s="1"/>
  <c r="AB100" i="7"/>
  <c r="V100" i="7"/>
  <c r="AZ100" i="7" s="1"/>
  <c r="J100" i="7"/>
  <c r="AN100" i="7" s="1"/>
  <c r="AA101" i="7"/>
  <c r="O101" i="7"/>
  <c r="AS101" i="7" s="1"/>
  <c r="I101" i="7"/>
  <c r="AM101" i="7" s="1"/>
  <c r="H101" i="7"/>
  <c r="AL101" i="7" s="1"/>
  <c r="AD102" i="7"/>
  <c r="Z103" i="7"/>
  <c r="AD103" i="7"/>
  <c r="R103" i="7"/>
  <c r="AV103" i="7" s="1"/>
  <c r="L103" i="7"/>
  <c r="AP103" i="7" s="1"/>
  <c r="X103" i="7"/>
  <c r="BB103" i="7" s="1"/>
  <c r="H106" i="7"/>
  <c r="AL106" i="7" s="1"/>
  <c r="Z107" i="7"/>
  <c r="N107" i="7"/>
  <c r="AR107" i="7" s="1"/>
  <c r="H107" i="7"/>
  <c r="AL107" i="7" s="1"/>
  <c r="AD107" i="7"/>
  <c r="X107" i="7"/>
  <c r="BB107" i="7" s="1"/>
  <c r="T107" i="7"/>
  <c r="AX107" i="7" s="1"/>
  <c r="V112" i="7"/>
  <c r="AZ112" i="7" s="1"/>
  <c r="AC114" i="7"/>
  <c r="Q114" i="7"/>
  <c r="AU114" i="7" s="1"/>
  <c r="K114" i="7"/>
  <c r="AO114" i="7" s="1"/>
  <c r="X116" i="7"/>
  <c r="BB116" i="7" s="1"/>
  <c r="AA124" i="7"/>
  <c r="O124" i="7"/>
  <c r="AS124" i="7" s="1"/>
  <c r="U124" i="7"/>
  <c r="AY124" i="7" s="1"/>
  <c r="I124" i="7"/>
  <c r="AM124" i="7" s="1"/>
  <c r="AD140" i="7"/>
  <c r="R140" i="7"/>
  <c r="AV140" i="7" s="1"/>
  <c r="AD142" i="7"/>
  <c r="R142" i="7"/>
  <c r="AV142" i="7" s="1"/>
  <c r="X142" i="7"/>
  <c r="BB142" i="7" s="1"/>
  <c r="Z152" i="7"/>
  <c r="N152" i="7"/>
  <c r="AR152" i="7" s="1"/>
  <c r="N36" i="7"/>
  <c r="X36" i="7"/>
  <c r="J37" i="7"/>
  <c r="V37" i="7"/>
  <c r="J39" i="7"/>
  <c r="X43" i="7"/>
  <c r="J51" i="7"/>
  <c r="W55" i="7"/>
  <c r="W57" i="7"/>
  <c r="I58" i="7"/>
  <c r="U58" i="7"/>
  <c r="I60" i="7"/>
  <c r="U60" i="7"/>
  <c r="I63" i="7"/>
  <c r="O65" i="7"/>
  <c r="N67" i="7"/>
  <c r="O71" i="7"/>
  <c r="O75" i="7"/>
  <c r="AC80" i="7"/>
  <c r="Q80" i="7"/>
  <c r="AD81" i="7"/>
  <c r="N81" i="7"/>
  <c r="AC82" i="7"/>
  <c r="Q82" i="7"/>
  <c r="AD85" i="7"/>
  <c r="R85" i="7"/>
  <c r="N85" i="7"/>
  <c r="X85" i="7"/>
  <c r="Z87" i="7"/>
  <c r="AD87" i="7"/>
  <c r="R87" i="7"/>
  <c r="N87" i="7"/>
  <c r="Z97" i="7"/>
  <c r="N97" i="7"/>
  <c r="AR97" i="7" s="1"/>
  <c r="H97" i="7"/>
  <c r="AL97" i="7" s="1"/>
  <c r="Q98" i="7"/>
  <c r="AU98" i="7" s="1"/>
  <c r="AA99" i="7"/>
  <c r="AD104" i="7"/>
  <c r="AC108" i="7"/>
  <c r="Q108" i="7"/>
  <c r="AU108" i="7" s="1"/>
  <c r="AB111" i="7"/>
  <c r="J111" i="7"/>
  <c r="AN111" i="7" s="1"/>
  <c r="Q112" i="7"/>
  <c r="AU112" i="7" s="1"/>
  <c r="AA116" i="7"/>
  <c r="O116" i="7"/>
  <c r="AS116" i="7" s="1"/>
  <c r="I116" i="7"/>
  <c r="AM116" i="7" s="1"/>
  <c r="T117" i="7"/>
  <c r="AX117" i="7" s="1"/>
  <c r="H117" i="7"/>
  <c r="AL117" i="7" s="1"/>
  <c r="N117" i="7"/>
  <c r="AR117" i="7" s="1"/>
  <c r="AA126" i="7"/>
  <c r="O126" i="7"/>
  <c r="AS126" i="7" s="1"/>
  <c r="I126" i="7"/>
  <c r="AM126" i="7" s="1"/>
  <c r="L145" i="7"/>
  <c r="AP145" i="7" s="1"/>
  <c r="R145" i="7"/>
  <c r="AV145" i="7" s="1"/>
  <c r="AC149" i="7"/>
  <c r="W149" i="7"/>
  <c r="BA149" i="7" s="1"/>
  <c r="K149" i="7"/>
  <c r="AO149" i="7" s="1"/>
  <c r="AC152" i="7"/>
  <c r="K152" i="7"/>
  <c r="AO152" i="7" s="1"/>
  <c r="W152" i="7"/>
  <c r="BA152" i="7" s="1"/>
  <c r="W187" i="7"/>
  <c r="BA187" i="7" s="1"/>
  <c r="AC187" i="7"/>
  <c r="AA190" i="7"/>
  <c r="O139" i="7"/>
  <c r="AS139" i="7" s="1"/>
  <c r="AA139" i="7"/>
  <c r="AD150" i="7"/>
  <c r="R150" i="7"/>
  <c r="AV150" i="7" s="1"/>
  <c r="X150" i="7"/>
  <c r="BB150" i="7" s="1"/>
  <c r="X168" i="7"/>
  <c r="BB168" i="7" s="1"/>
  <c r="R168" i="7"/>
  <c r="AV168" i="7" s="1"/>
  <c r="AD168" i="7"/>
  <c r="L98" i="7"/>
  <c r="AP98" i="7" s="1"/>
  <c r="K100" i="7"/>
  <c r="AO100" i="7" s="1"/>
  <c r="J102" i="7"/>
  <c r="AN102" i="7" s="1"/>
  <c r="J104" i="7"/>
  <c r="AN104" i="7" s="1"/>
  <c r="J106" i="7"/>
  <c r="AN106" i="7" s="1"/>
  <c r="L109" i="7"/>
  <c r="AP109" i="7" s="1"/>
  <c r="T109" i="7"/>
  <c r="AX109" i="7" s="1"/>
  <c r="L110" i="7"/>
  <c r="AP110" i="7" s="1"/>
  <c r="L111" i="7"/>
  <c r="AP111" i="7" s="1"/>
  <c r="T111" i="7"/>
  <c r="AX111" i="7" s="1"/>
  <c r="L112" i="7"/>
  <c r="AP112" i="7" s="1"/>
  <c r="Q118" i="7"/>
  <c r="AU118" i="7" s="1"/>
  <c r="W118" i="7"/>
  <c r="BA118" i="7" s="1"/>
  <c r="AA120" i="7"/>
  <c r="I120" i="7"/>
  <c r="AM120" i="7" s="1"/>
  <c r="I121" i="7"/>
  <c r="AM121" i="7" s="1"/>
  <c r="AA122" i="7"/>
  <c r="I122" i="7"/>
  <c r="AM122" i="7" s="1"/>
  <c r="I123" i="7"/>
  <c r="AM123" i="7" s="1"/>
  <c r="AA130" i="7"/>
  <c r="O130" i="7"/>
  <c r="AS130" i="7" s="1"/>
  <c r="I130" i="7"/>
  <c r="AM130" i="7" s="1"/>
  <c r="AB139" i="7"/>
  <c r="P139" i="7"/>
  <c r="AT139" i="7" s="1"/>
  <c r="J139" i="7"/>
  <c r="AN139" i="7" s="1"/>
  <c r="AA140" i="7"/>
  <c r="U140" i="7"/>
  <c r="AY140" i="7" s="1"/>
  <c r="I140" i="7"/>
  <c r="AM140" i="7" s="1"/>
  <c r="AA142" i="7"/>
  <c r="O142" i="7"/>
  <c r="AS142" i="7" s="1"/>
  <c r="I142" i="7"/>
  <c r="AM142" i="7" s="1"/>
  <c r="AD146" i="7"/>
  <c r="R146" i="7"/>
  <c r="AV146" i="7" s="1"/>
  <c r="Q148" i="7"/>
  <c r="AU148" i="7" s="1"/>
  <c r="AC148" i="7"/>
  <c r="W148" i="7"/>
  <c r="BA148" i="7" s="1"/>
  <c r="T151" i="7"/>
  <c r="AX151" i="7" s="1"/>
  <c r="N151" i="7"/>
  <c r="AR151" i="7" s="1"/>
  <c r="X151" i="7"/>
  <c r="BB151" i="7" s="1"/>
  <c r="AD151" i="7"/>
  <c r="AA155" i="7"/>
  <c r="I155" i="7"/>
  <c r="AM155" i="7" s="1"/>
  <c r="AC156" i="7"/>
  <c r="W156" i="7"/>
  <c r="BA156" i="7" s="1"/>
  <c r="K156" i="7"/>
  <c r="AO156" i="7" s="1"/>
  <c r="AA157" i="7"/>
  <c r="I157" i="7"/>
  <c r="AM157" i="7" s="1"/>
  <c r="AC159" i="7"/>
  <c r="W159" i="7"/>
  <c r="BA159" i="7" s="1"/>
  <c r="K159" i="7"/>
  <c r="AO159" i="7" s="1"/>
  <c r="AA160" i="7"/>
  <c r="U160" i="7"/>
  <c r="AY160" i="7" s="1"/>
  <c r="O160" i="7"/>
  <c r="AS160" i="7" s="1"/>
  <c r="I160" i="7"/>
  <c r="AM160" i="7" s="1"/>
  <c r="N163" i="7"/>
  <c r="AR163" i="7" s="1"/>
  <c r="P164" i="7"/>
  <c r="AT164" i="7" s="1"/>
  <c r="AA170" i="7"/>
  <c r="O170" i="7"/>
  <c r="AS170" i="7" s="1"/>
  <c r="U170" i="7"/>
  <c r="AY170" i="7" s="1"/>
  <c r="I170" i="7"/>
  <c r="AM170" i="7" s="1"/>
  <c r="J182" i="7"/>
  <c r="AN182" i="7" s="1"/>
  <c r="AB183" i="7"/>
  <c r="V183" i="7"/>
  <c r="AZ183" i="7" s="1"/>
  <c r="P183" i="7"/>
  <c r="AT183" i="7" s="1"/>
  <c r="J185" i="7"/>
  <c r="AN185" i="7" s="1"/>
  <c r="W194" i="7"/>
  <c r="BA194" i="7" s="1"/>
  <c r="AC194" i="7"/>
  <c r="J76" i="7"/>
  <c r="N77" i="7"/>
  <c r="X77" i="7"/>
  <c r="J78" i="7"/>
  <c r="N79" i="7"/>
  <c r="N83" i="7"/>
  <c r="X83" i="7"/>
  <c r="K84" i="7"/>
  <c r="L86" i="7"/>
  <c r="K88" i="7"/>
  <c r="I97" i="7"/>
  <c r="AM97" i="7" s="1"/>
  <c r="H98" i="7"/>
  <c r="AL98" i="7" s="1"/>
  <c r="L99" i="7"/>
  <c r="AP99" i="7" s="1"/>
  <c r="T99" i="7"/>
  <c r="AX99" i="7" s="1"/>
  <c r="L100" i="7"/>
  <c r="AP100" i="7" s="1"/>
  <c r="J101" i="7"/>
  <c r="AN101" i="7" s="1"/>
  <c r="K102" i="7"/>
  <c r="AO102" i="7" s="1"/>
  <c r="V102" i="7"/>
  <c r="AZ102" i="7" s="1"/>
  <c r="J103" i="7"/>
  <c r="AN103" i="7" s="1"/>
  <c r="K104" i="7"/>
  <c r="AO104" i="7" s="1"/>
  <c r="V104" i="7"/>
  <c r="AZ104" i="7" s="1"/>
  <c r="J105" i="7"/>
  <c r="AN105" i="7" s="1"/>
  <c r="K106" i="7"/>
  <c r="AO106" i="7" s="1"/>
  <c r="V106" i="7"/>
  <c r="AZ106" i="7" s="1"/>
  <c r="I107" i="7"/>
  <c r="AM107" i="7" s="1"/>
  <c r="O107" i="7"/>
  <c r="AS107" i="7" s="1"/>
  <c r="J108" i="7"/>
  <c r="AN108" i="7" s="1"/>
  <c r="H109" i="7"/>
  <c r="AL109" i="7" s="1"/>
  <c r="N109" i="7"/>
  <c r="AR109" i="7" s="1"/>
  <c r="X109" i="7"/>
  <c r="BB109" i="7" s="1"/>
  <c r="H110" i="7"/>
  <c r="AL110" i="7" s="1"/>
  <c r="H111" i="7"/>
  <c r="AL111" i="7" s="1"/>
  <c r="N111" i="7"/>
  <c r="AR111" i="7" s="1"/>
  <c r="X111" i="7"/>
  <c r="BB111" i="7" s="1"/>
  <c r="H112" i="7"/>
  <c r="AL112" i="7" s="1"/>
  <c r="AA113" i="7"/>
  <c r="O113" i="7"/>
  <c r="AS113" i="7" s="1"/>
  <c r="AC117" i="7"/>
  <c r="W117" i="7"/>
  <c r="BA117" i="7" s="1"/>
  <c r="Q117" i="7"/>
  <c r="AU117" i="7" s="1"/>
  <c r="AC118" i="7"/>
  <c r="O120" i="7"/>
  <c r="AS120" i="7" s="1"/>
  <c r="O122" i="7"/>
  <c r="AS122" i="7" s="1"/>
  <c r="AA128" i="7"/>
  <c r="O128" i="7"/>
  <c r="AS128" i="7" s="1"/>
  <c r="I128" i="7"/>
  <c r="AM128" i="7" s="1"/>
  <c r="AC129" i="7"/>
  <c r="Q129" i="7"/>
  <c r="AU129" i="7" s="1"/>
  <c r="W129" i="7"/>
  <c r="BA129" i="7" s="1"/>
  <c r="U130" i="7"/>
  <c r="AY130" i="7" s="1"/>
  <c r="O140" i="7"/>
  <c r="AS140" i="7" s="1"/>
  <c r="AC141" i="7"/>
  <c r="W141" i="7"/>
  <c r="BA141" i="7" s="1"/>
  <c r="K141" i="7"/>
  <c r="AO141" i="7" s="1"/>
  <c r="U142" i="7"/>
  <c r="AY142" i="7" s="1"/>
  <c r="T143" i="7"/>
  <c r="AX143" i="7" s="1"/>
  <c r="N143" i="7"/>
  <c r="AR143" i="7" s="1"/>
  <c r="X143" i="7"/>
  <c r="BB143" i="7" s="1"/>
  <c r="AD143" i="7"/>
  <c r="AA146" i="7"/>
  <c r="O146" i="7"/>
  <c r="AS146" i="7" s="1"/>
  <c r="I146" i="7"/>
  <c r="AM146" i="7" s="1"/>
  <c r="Z148" i="7"/>
  <c r="N148" i="7"/>
  <c r="AR148" i="7" s="1"/>
  <c r="AA154" i="7"/>
  <c r="O154" i="7"/>
  <c r="AS154" i="7" s="1"/>
  <c r="I154" i="7"/>
  <c r="AM154" i="7" s="1"/>
  <c r="N159" i="7"/>
  <c r="AR159" i="7" s="1"/>
  <c r="R159" i="7"/>
  <c r="AV159" i="7" s="1"/>
  <c r="P160" i="7"/>
  <c r="AT160" i="7" s="1"/>
  <c r="AA161" i="7"/>
  <c r="U161" i="7"/>
  <c r="AY161" i="7" s="1"/>
  <c r="I161" i="7"/>
  <c r="AM161" i="7" s="1"/>
  <c r="AC162" i="7"/>
  <c r="K162" i="7"/>
  <c r="AO162" i="7" s="1"/>
  <c r="W162" i="7"/>
  <c r="BA162" i="7" s="1"/>
  <c r="Q172" i="7"/>
  <c r="AU172" i="7" s="1"/>
  <c r="AC172" i="7"/>
  <c r="K172" i="7"/>
  <c r="AO172" i="7" s="1"/>
  <c r="AB185" i="7"/>
  <c r="V185" i="7"/>
  <c r="AZ185" i="7" s="1"/>
  <c r="P185" i="7"/>
  <c r="AT185" i="7" s="1"/>
  <c r="Z186" i="7"/>
  <c r="H186" i="7"/>
  <c r="AL186" i="7" s="1"/>
  <c r="N186" i="7"/>
  <c r="AR186" i="7" s="1"/>
  <c r="T186" i="7"/>
  <c r="AX186" i="7" s="1"/>
  <c r="AD186" i="7"/>
  <c r="R186" i="7"/>
  <c r="AV186" i="7" s="1"/>
  <c r="L186" i="7"/>
  <c r="AP186" i="7" s="1"/>
  <c r="O207" i="7"/>
  <c r="AS207" i="7" s="1"/>
  <c r="L113" i="7"/>
  <c r="AP113" i="7" s="1"/>
  <c r="T113" i="7"/>
  <c r="AX113" i="7" s="1"/>
  <c r="L114" i="7"/>
  <c r="AP114" i="7" s="1"/>
  <c r="K115" i="7"/>
  <c r="AO115" i="7" s="1"/>
  <c r="Q119" i="7"/>
  <c r="AU119" i="7" s="1"/>
  <c r="K124" i="7"/>
  <c r="AO124" i="7" s="1"/>
  <c r="K126" i="7"/>
  <c r="AO126" i="7" s="1"/>
  <c r="K128" i="7"/>
  <c r="AO128" i="7" s="1"/>
  <c r="K130" i="7"/>
  <c r="AO130" i="7" s="1"/>
  <c r="L139" i="7"/>
  <c r="AP139" i="7" s="1"/>
  <c r="X139" i="7"/>
  <c r="BB139" i="7" s="1"/>
  <c r="K140" i="7"/>
  <c r="AO140" i="7" s="1"/>
  <c r="I141" i="7"/>
  <c r="AM141" i="7" s="1"/>
  <c r="AB142" i="7"/>
  <c r="K143" i="7"/>
  <c r="AO143" i="7" s="1"/>
  <c r="I144" i="7"/>
  <c r="AM144" i="7" s="1"/>
  <c r="I145" i="7"/>
  <c r="AM145" i="7" s="1"/>
  <c r="AB146" i="7"/>
  <c r="N147" i="7"/>
  <c r="AR147" i="7" s="1"/>
  <c r="I148" i="7"/>
  <c r="AM148" i="7" s="1"/>
  <c r="AB150" i="7"/>
  <c r="K151" i="7"/>
  <c r="AO151" i="7" s="1"/>
  <c r="I152" i="7"/>
  <c r="AM152" i="7" s="1"/>
  <c r="N154" i="7"/>
  <c r="AR154" i="7" s="1"/>
  <c r="W154" i="7"/>
  <c r="BA154" i="7" s="1"/>
  <c r="AA158" i="7"/>
  <c r="O158" i="7"/>
  <c r="AS158" i="7" s="1"/>
  <c r="I158" i="7"/>
  <c r="AM158" i="7" s="1"/>
  <c r="AC160" i="7"/>
  <c r="AC161" i="7"/>
  <c r="K161" i="7"/>
  <c r="AO161" i="7" s="1"/>
  <c r="Q161" i="7"/>
  <c r="AU161" i="7" s="1"/>
  <c r="AA163" i="7"/>
  <c r="U163" i="7"/>
  <c r="AY163" i="7" s="1"/>
  <c r="I163" i="7"/>
  <c r="AM163" i="7" s="1"/>
  <c r="N165" i="7"/>
  <c r="AR165" i="7" s="1"/>
  <c r="R165" i="7"/>
  <c r="AV165" i="7" s="1"/>
  <c r="I167" i="7"/>
  <c r="AM167" i="7" s="1"/>
  <c r="Z169" i="7"/>
  <c r="N169" i="7"/>
  <c r="AR169" i="7" s="1"/>
  <c r="Z171" i="7"/>
  <c r="J190" i="7"/>
  <c r="AN190" i="7" s="1"/>
  <c r="J192" i="7"/>
  <c r="AN192" i="7" s="1"/>
  <c r="Z197" i="7"/>
  <c r="T197" i="7"/>
  <c r="AX197" i="7" s="1"/>
  <c r="H197" i="7"/>
  <c r="AL197" i="7" s="1"/>
  <c r="N197" i="7"/>
  <c r="AR197" i="7" s="1"/>
  <c r="AD197" i="7"/>
  <c r="L197" i="7"/>
  <c r="AP197" i="7" s="1"/>
  <c r="X197" i="7"/>
  <c r="BB197" i="7" s="1"/>
  <c r="I208" i="7"/>
  <c r="AM208" i="7" s="1"/>
  <c r="I125" i="7"/>
  <c r="AM125" i="7" s="1"/>
  <c r="U125" i="7"/>
  <c r="AY125" i="7" s="1"/>
  <c r="I127" i="7"/>
  <c r="AM127" i="7" s="1"/>
  <c r="U127" i="7"/>
  <c r="AY127" i="7" s="1"/>
  <c r="I129" i="7"/>
  <c r="AM129" i="7" s="1"/>
  <c r="U129" i="7"/>
  <c r="AY129" i="7" s="1"/>
  <c r="W140" i="7"/>
  <c r="BA140" i="7" s="1"/>
  <c r="I149" i="7"/>
  <c r="AM149" i="7" s="1"/>
  <c r="I153" i="7"/>
  <c r="AM153" i="7" s="1"/>
  <c r="AC155" i="7"/>
  <c r="W155" i="7"/>
  <c r="BA155" i="7" s="1"/>
  <c r="K155" i="7"/>
  <c r="AO155" i="7" s="1"/>
  <c r="Q155" i="7"/>
  <c r="AU155" i="7" s="1"/>
  <c r="R161" i="7"/>
  <c r="AV161" i="7" s="1"/>
  <c r="I165" i="7"/>
  <c r="AM165" i="7" s="1"/>
  <c r="U165" i="7"/>
  <c r="AY165" i="7" s="1"/>
  <c r="Q166" i="7"/>
  <c r="AU166" i="7" s="1"/>
  <c r="AC166" i="7"/>
  <c r="AB167" i="7"/>
  <c r="P167" i="7"/>
  <c r="AT167" i="7" s="1"/>
  <c r="O171" i="7"/>
  <c r="AS171" i="7" s="1"/>
  <c r="U171" i="7"/>
  <c r="AY171" i="7" s="1"/>
  <c r="I171" i="7"/>
  <c r="AM171" i="7" s="1"/>
  <c r="J184" i="7"/>
  <c r="AN184" i="7" s="1"/>
  <c r="W198" i="7"/>
  <c r="BA198" i="7" s="1"/>
  <c r="AC198" i="7"/>
  <c r="Q209" i="7"/>
  <c r="AU209" i="7" s="1"/>
  <c r="W209" i="7"/>
  <c r="BA209" i="7" s="1"/>
  <c r="I156" i="7"/>
  <c r="AM156" i="7" s="1"/>
  <c r="I159" i="7"/>
  <c r="AM159" i="7" s="1"/>
  <c r="I162" i="7"/>
  <c r="AM162" i="7" s="1"/>
  <c r="U162" i="7"/>
  <c r="AY162" i="7" s="1"/>
  <c r="I164" i="7"/>
  <c r="AM164" i="7" s="1"/>
  <c r="U164" i="7"/>
  <c r="AY164" i="7" s="1"/>
  <c r="W165" i="7"/>
  <c r="BA165" i="7" s="1"/>
  <c r="I168" i="7"/>
  <c r="AM168" i="7" s="1"/>
  <c r="U168" i="7"/>
  <c r="AY168" i="7" s="1"/>
  <c r="N170" i="7"/>
  <c r="AR170" i="7" s="1"/>
  <c r="W170" i="7"/>
  <c r="BA170" i="7" s="1"/>
  <c r="K171" i="7"/>
  <c r="AO171" i="7" s="1"/>
  <c r="O172" i="7"/>
  <c r="AS172" i="7" s="1"/>
  <c r="U181" i="7"/>
  <c r="AY181" i="7" s="1"/>
  <c r="N182" i="7"/>
  <c r="AR182" i="7" s="1"/>
  <c r="L184" i="7"/>
  <c r="AP184" i="7" s="1"/>
  <c r="T184" i="7"/>
  <c r="AX184" i="7" s="1"/>
  <c r="W185" i="7"/>
  <c r="BA185" i="7" s="1"/>
  <c r="J187" i="7"/>
  <c r="AN187" i="7" s="1"/>
  <c r="J188" i="7"/>
  <c r="AN188" i="7" s="1"/>
  <c r="AB189" i="7"/>
  <c r="J189" i="7"/>
  <c r="AN189" i="7" s="1"/>
  <c r="V189" i="7"/>
  <c r="AZ189" i="7" s="1"/>
  <c r="AB191" i="7"/>
  <c r="V191" i="7"/>
  <c r="AZ191" i="7" s="1"/>
  <c r="P191" i="7"/>
  <c r="AT191" i="7" s="1"/>
  <c r="Z192" i="7"/>
  <c r="T192" i="7"/>
  <c r="AX192" i="7" s="1"/>
  <c r="AD192" i="7"/>
  <c r="L192" i="7"/>
  <c r="AP192" i="7" s="1"/>
  <c r="J197" i="7"/>
  <c r="AN197" i="7" s="1"/>
  <c r="AA211" i="7"/>
  <c r="O211" i="7"/>
  <c r="AS211" i="7" s="1"/>
  <c r="U211" i="7"/>
  <c r="AY211" i="7" s="1"/>
  <c r="I211" i="7"/>
  <c r="AM211" i="7" s="1"/>
  <c r="AC212" i="7"/>
  <c r="K212" i="7"/>
  <c r="AO212" i="7" s="1"/>
  <c r="Q212" i="7"/>
  <c r="AU212" i="7" s="1"/>
  <c r="W212" i="7"/>
  <c r="BA212" i="7" s="1"/>
  <c r="W171" i="7"/>
  <c r="BA171" i="7" s="1"/>
  <c r="I172" i="7"/>
  <c r="AM172" i="7" s="1"/>
  <c r="I181" i="7"/>
  <c r="AM181" i="7" s="1"/>
  <c r="N184" i="7"/>
  <c r="AR184" i="7" s="1"/>
  <c r="P187" i="7"/>
  <c r="AT187" i="7" s="1"/>
  <c r="AC189" i="7"/>
  <c r="U195" i="7"/>
  <c r="AY195" i="7" s="1"/>
  <c r="I195" i="7"/>
  <c r="AM195" i="7" s="1"/>
  <c r="AB196" i="7"/>
  <c r="V196" i="7"/>
  <c r="AZ196" i="7" s="1"/>
  <c r="J196" i="7"/>
  <c r="AN196" i="7" s="1"/>
  <c r="W204" i="7"/>
  <c r="BA204" i="7" s="1"/>
  <c r="K204" i="7"/>
  <c r="AO204" i="7" s="1"/>
  <c r="Q204" i="7"/>
  <c r="AU204" i="7" s="1"/>
  <c r="U206" i="7"/>
  <c r="AY206" i="7" s="1"/>
  <c r="AA206" i="7"/>
  <c r="O206" i="7"/>
  <c r="AS206" i="7" s="1"/>
  <c r="AA213" i="7"/>
  <c r="O213" i="7"/>
  <c r="AS213" i="7" s="1"/>
  <c r="U213" i="7"/>
  <c r="AY213" i="7" s="1"/>
  <c r="I213" i="7"/>
  <c r="AM213" i="7" s="1"/>
  <c r="AC214" i="7"/>
  <c r="K214" i="7"/>
  <c r="AO214" i="7" s="1"/>
  <c r="Q214" i="7"/>
  <c r="AU214" i="7" s="1"/>
  <c r="W214" i="7"/>
  <c r="BA214" i="7" s="1"/>
  <c r="N188" i="7"/>
  <c r="AR188" i="7" s="1"/>
  <c r="X188" i="7"/>
  <c r="BB188" i="7" s="1"/>
  <c r="N190" i="7"/>
  <c r="AR190" i="7" s="1"/>
  <c r="N193" i="7"/>
  <c r="AR193" i="7" s="1"/>
  <c r="J194" i="7"/>
  <c r="AN194" i="7" s="1"/>
  <c r="N195" i="7"/>
  <c r="AR195" i="7" s="1"/>
  <c r="X195" i="7"/>
  <c r="BB195" i="7" s="1"/>
  <c r="N199" i="7"/>
  <c r="AR199" i="7" s="1"/>
  <c r="X199" i="7"/>
  <c r="BB199" i="7" s="1"/>
  <c r="L201" i="7"/>
  <c r="AP201" i="7" s="1"/>
  <c r="T201" i="7"/>
  <c r="AX201" i="7" s="1"/>
  <c r="T203" i="7"/>
  <c r="AX203" i="7" s="1"/>
  <c r="L205" i="7"/>
  <c r="AP205" i="7" s="1"/>
  <c r="T205" i="7"/>
  <c r="AX205" i="7" s="1"/>
  <c r="L207" i="7"/>
  <c r="AP207" i="7" s="1"/>
  <c r="T207" i="7"/>
  <c r="AX207" i="7" s="1"/>
  <c r="K208" i="7"/>
  <c r="AO208" i="7" s="1"/>
  <c r="W208" i="7"/>
  <c r="BA208" i="7" s="1"/>
  <c r="R209" i="7"/>
  <c r="AV209" i="7" s="1"/>
  <c r="L210" i="7"/>
  <c r="AP210" i="7" s="1"/>
  <c r="Z210" i="7"/>
  <c r="K211" i="7"/>
  <c r="AO211" i="7" s="1"/>
  <c r="R211" i="7"/>
  <c r="AV211" i="7" s="1"/>
  <c r="K213" i="7"/>
  <c r="AO213" i="7" s="1"/>
  <c r="R213" i="7"/>
  <c r="AV213" i="7" s="1"/>
  <c r="N201" i="7"/>
  <c r="AR201" i="7" s="1"/>
  <c r="U202" i="7"/>
  <c r="AY202" i="7" s="1"/>
  <c r="N205" i="7"/>
  <c r="AR205" i="7" s="1"/>
  <c r="X205" i="7"/>
  <c r="BB205" i="7" s="1"/>
  <c r="AC206" i="7"/>
  <c r="I209" i="7"/>
  <c r="AM209" i="7" s="1"/>
  <c r="U209" i="7"/>
  <c r="AY209" i="7" s="1"/>
  <c r="I212" i="7"/>
  <c r="AM212" i="7" s="1"/>
  <c r="I214" i="7"/>
  <c r="AM214" i="7" s="1"/>
  <c r="J193" i="7"/>
  <c r="AN193" i="7" s="1"/>
  <c r="Z194" i="7"/>
  <c r="P198" i="7"/>
  <c r="AT198" i="7" s="1"/>
  <c r="J199" i="7"/>
  <c r="AN199" i="7" s="1"/>
  <c r="H201" i="7"/>
  <c r="AL201" i="7" s="1"/>
  <c r="X201" i="7"/>
  <c r="BB201" i="7" s="1"/>
  <c r="O202" i="7"/>
  <c r="AS202" i="7" s="1"/>
  <c r="V202" i="7"/>
  <c r="AZ202" i="7" s="1"/>
  <c r="H203" i="7"/>
  <c r="AL203" i="7" s="1"/>
  <c r="H205" i="7"/>
  <c r="AL205" i="7" s="1"/>
  <c r="X207" i="7"/>
  <c r="BB207" i="7" s="1"/>
  <c r="Q208" i="7"/>
  <c r="AU208" i="7" s="1"/>
  <c r="O209" i="7"/>
  <c r="AS209" i="7" s="1"/>
  <c r="H210" i="7"/>
  <c r="AL210" i="7" s="1"/>
  <c r="U212" i="7"/>
  <c r="AY212" i="7" s="1"/>
  <c r="W213" i="7"/>
  <c r="BA213" i="7" s="1"/>
  <c r="U214" i="7"/>
  <c r="AY214" i="7" s="1"/>
  <c r="AC6" i="7"/>
  <c r="AD8" i="7"/>
  <c r="K12" i="7"/>
  <c r="Q12" i="7"/>
  <c r="AC12" i="7"/>
  <c r="T13" i="7"/>
  <c r="AA14" i="7"/>
  <c r="T17" i="7"/>
  <c r="U32" i="7"/>
  <c r="I32" i="7"/>
  <c r="I37" i="7"/>
  <c r="U37" i="7"/>
  <c r="U40" i="7"/>
  <c r="I40" i="7"/>
  <c r="V59" i="7"/>
  <c r="P59" i="7"/>
  <c r="J59" i="7"/>
  <c r="AB75" i="7"/>
  <c r="U108" i="7"/>
  <c r="AY108" i="7" s="1"/>
  <c r="O108" i="7"/>
  <c r="AS108" i="7" s="1"/>
  <c r="I108" i="7"/>
  <c r="AM108" i="7" s="1"/>
  <c r="AA108" i="7"/>
  <c r="H124" i="7"/>
  <c r="AL124" i="7" s="1"/>
  <c r="T124" i="7"/>
  <c r="AX124" i="7" s="1"/>
  <c r="N124" i="7"/>
  <c r="AR124" i="7" s="1"/>
  <c r="Z124" i="7"/>
  <c r="L124" i="7"/>
  <c r="AP124" i="7" s="1"/>
  <c r="X124" i="7"/>
  <c r="BB124" i="7" s="1"/>
  <c r="AD124" i="7"/>
  <c r="R124" i="7"/>
  <c r="AV124" i="7" s="1"/>
  <c r="T127" i="7"/>
  <c r="AX127" i="7" s="1"/>
  <c r="H127" i="7"/>
  <c r="AL127" i="7" s="1"/>
  <c r="N127" i="7"/>
  <c r="AR127" i="7" s="1"/>
  <c r="Z127" i="7"/>
  <c r="X127" i="7"/>
  <c r="BB127" i="7" s="1"/>
  <c r="L127" i="7"/>
  <c r="AP127" i="7" s="1"/>
  <c r="AD127" i="7"/>
  <c r="R127" i="7"/>
  <c r="AV127" i="7" s="1"/>
  <c r="K6" i="7"/>
  <c r="P6" i="7"/>
  <c r="U6" i="7"/>
  <c r="J7" i="7"/>
  <c r="O7" i="7"/>
  <c r="T7" i="7"/>
  <c r="X7" i="7"/>
  <c r="H8" i="7"/>
  <c r="L8" i="7"/>
  <c r="Q8" i="7"/>
  <c r="V8" i="7"/>
  <c r="J9" i="7"/>
  <c r="O9" i="7"/>
  <c r="T9" i="7"/>
  <c r="X9" i="7"/>
  <c r="I10" i="7"/>
  <c r="O10" i="7"/>
  <c r="V10" i="7"/>
  <c r="AB10" i="7"/>
  <c r="K11" i="7"/>
  <c r="Q11" i="7"/>
  <c r="X11" i="7"/>
  <c r="AD11" i="7"/>
  <c r="I13" i="7"/>
  <c r="H13" i="7"/>
  <c r="O13" i="7"/>
  <c r="U13" i="7"/>
  <c r="AA13" i="7"/>
  <c r="I14" i="7"/>
  <c r="O14" i="7"/>
  <c r="V14" i="7"/>
  <c r="AB14" i="7"/>
  <c r="K15" i="7"/>
  <c r="Q15" i="7"/>
  <c r="X15" i="7"/>
  <c r="AD15" i="7"/>
  <c r="I17" i="7"/>
  <c r="H17" i="7"/>
  <c r="O17" i="7"/>
  <c r="U17" i="7"/>
  <c r="AA17" i="7"/>
  <c r="I18" i="7"/>
  <c r="O18" i="7"/>
  <c r="V18" i="7"/>
  <c r="AB18" i="7"/>
  <c r="K19" i="7"/>
  <c r="Q19" i="7"/>
  <c r="X19" i="7"/>
  <c r="AD19" i="7"/>
  <c r="U22" i="7"/>
  <c r="I22" i="7"/>
  <c r="O22" i="7"/>
  <c r="W23" i="7"/>
  <c r="K23" i="7"/>
  <c r="AC23" i="7"/>
  <c r="K26" i="7"/>
  <c r="W26" i="7"/>
  <c r="I27" i="7"/>
  <c r="U27" i="7"/>
  <c r="U30" i="7"/>
  <c r="I30" i="7"/>
  <c r="O30" i="7"/>
  <c r="W31" i="7"/>
  <c r="K31" i="7"/>
  <c r="AC31" i="7"/>
  <c r="K34" i="7"/>
  <c r="W34" i="7"/>
  <c r="I35" i="7"/>
  <c r="U35" i="7"/>
  <c r="AA37" i="7"/>
  <c r="U38" i="7"/>
  <c r="I38" i="7"/>
  <c r="O38" i="7"/>
  <c r="W39" i="7"/>
  <c r="K39" i="7"/>
  <c r="AC39" i="7"/>
  <c r="U42" i="7"/>
  <c r="O42" i="7"/>
  <c r="I42" i="7"/>
  <c r="U51" i="7"/>
  <c r="O51" i="7"/>
  <c r="I51" i="7"/>
  <c r="T54" i="7"/>
  <c r="N54" i="7"/>
  <c r="H54" i="7"/>
  <c r="X54" i="7"/>
  <c r="R54" i="7"/>
  <c r="L54" i="7"/>
  <c r="AD54" i="7"/>
  <c r="T58" i="7"/>
  <c r="N58" i="7"/>
  <c r="H58" i="7"/>
  <c r="X58" i="7"/>
  <c r="R58" i="7"/>
  <c r="L58" i="7"/>
  <c r="AD58" i="7"/>
  <c r="T62" i="7"/>
  <c r="N62" i="7"/>
  <c r="H62" i="7"/>
  <c r="X62" i="7"/>
  <c r="R62" i="7"/>
  <c r="L62" i="7"/>
  <c r="AD62" i="7"/>
  <c r="P71" i="7"/>
  <c r="J71" i="7"/>
  <c r="AB71" i="7"/>
  <c r="I74" i="7"/>
  <c r="U74" i="7"/>
  <c r="T82" i="7"/>
  <c r="N82" i="7"/>
  <c r="Z82" i="7"/>
  <c r="H82" i="7"/>
  <c r="X82" i="7"/>
  <c r="R82" i="7"/>
  <c r="AD82" i="7"/>
  <c r="T121" i="7"/>
  <c r="AX121" i="7" s="1"/>
  <c r="H121" i="7"/>
  <c r="AL121" i="7" s="1"/>
  <c r="N121" i="7"/>
  <c r="AR121" i="7" s="1"/>
  <c r="Z121" i="7"/>
  <c r="X121" i="7"/>
  <c r="BB121" i="7" s="1"/>
  <c r="L121" i="7"/>
  <c r="AP121" i="7" s="1"/>
  <c r="AD121" i="7"/>
  <c r="R121" i="7"/>
  <c r="AV121" i="7" s="1"/>
  <c r="H126" i="7"/>
  <c r="AL126" i="7" s="1"/>
  <c r="T126" i="7"/>
  <c r="AX126" i="7" s="1"/>
  <c r="N126" i="7"/>
  <c r="AR126" i="7" s="1"/>
  <c r="Z126" i="7"/>
  <c r="L126" i="7"/>
  <c r="AP126" i="7" s="1"/>
  <c r="X126" i="7"/>
  <c r="BB126" i="7" s="1"/>
  <c r="AD126" i="7"/>
  <c r="R126" i="7"/>
  <c r="AV126" i="7" s="1"/>
  <c r="T129" i="7"/>
  <c r="AX129" i="7" s="1"/>
  <c r="H129" i="7"/>
  <c r="AL129" i="7" s="1"/>
  <c r="N129" i="7"/>
  <c r="AR129" i="7" s="1"/>
  <c r="Z129" i="7"/>
  <c r="X129" i="7"/>
  <c r="BB129" i="7" s="1"/>
  <c r="L129" i="7"/>
  <c r="AP129" i="7" s="1"/>
  <c r="AD129" i="7"/>
  <c r="R129" i="7"/>
  <c r="AV129" i="7" s="1"/>
  <c r="AB7" i="7"/>
  <c r="AB9" i="7"/>
  <c r="AA10" i="7"/>
  <c r="L13" i="7"/>
  <c r="K16" i="7"/>
  <c r="Q16" i="7"/>
  <c r="W16" i="7"/>
  <c r="AC16" i="7"/>
  <c r="L17" i="7"/>
  <c r="K20" i="7"/>
  <c r="W20" i="7"/>
  <c r="O24" i="7"/>
  <c r="I29" i="7"/>
  <c r="U29" i="7"/>
  <c r="O32" i="7"/>
  <c r="W33" i="7"/>
  <c r="K33" i="7"/>
  <c r="AC33" i="7"/>
  <c r="O40" i="7"/>
  <c r="W41" i="7"/>
  <c r="Q41" i="7"/>
  <c r="K41" i="7"/>
  <c r="W43" i="7"/>
  <c r="Q43" i="7"/>
  <c r="K43" i="7"/>
  <c r="W68" i="7"/>
  <c r="AC68" i="7"/>
  <c r="Q6" i="7"/>
  <c r="AA6" i="7"/>
  <c r="Z7" i="7"/>
  <c r="AD7" i="7"/>
  <c r="AB8" i="7"/>
  <c r="P9" i="7"/>
  <c r="K10" i="7"/>
  <c r="Q10" i="7"/>
  <c r="AC10" i="7"/>
  <c r="T11" i="7"/>
  <c r="Z11" i="7"/>
  <c r="AA12" i="7"/>
  <c r="K14" i="7"/>
  <c r="Q14" i="7"/>
  <c r="W14" i="7"/>
  <c r="AC14" i="7"/>
  <c r="L15" i="7"/>
  <c r="T15" i="7"/>
  <c r="Z15" i="7"/>
  <c r="AA16" i="7"/>
  <c r="K18" i="7"/>
  <c r="Q18" i="7"/>
  <c r="W18" i="7"/>
  <c r="AC18" i="7"/>
  <c r="L19" i="7"/>
  <c r="T19" i="7"/>
  <c r="Z19" i="7"/>
  <c r="U20" i="7"/>
  <c r="I20" i="7"/>
  <c r="O20" i="7"/>
  <c r="W21" i="7"/>
  <c r="K21" i="7"/>
  <c r="AC21" i="7"/>
  <c r="K24" i="7"/>
  <c r="W24" i="7"/>
  <c r="I25" i="7"/>
  <c r="U25" i="7"/>
  <c r="U28" i="7"/>
  <c r="I28" i="7"/>
  <c r="O28" i="7"/>
  <c r="W29" i="7"/>
  <c r="K29" i="7"/>
  <c r="AC29" i="7"/>
  <c r="K32" i="7"/>
  <c r="W32" i="7"/>
  <c r="AA32" i="7"/>
  <c r="I33" i="7"/>
  <c r="U33" i="7"/>
  <c r="U36" i="7"/>
  <c r="I36" i="7"/>
  <c r="O36" i="7"/>
  <c r="W37" i="7"/>
  <c r="K37" i="7"/>
  <c r="AC37" i="7"/>
  <c r="K40" i="7"/>
  <c r="AC40" i="7"/>
  <c r="W40" i="7"/>
  <c r="AA40" i="7"/>
  <c r="AC41" i="7"/>
  <c r="AC43" i="7"/>
  <c r="V53" i="7"/>
  <c r="P53" i="7"/>
  <c r="J53" i="7"/>
  <c r="V57" i="7"/>
  <c r="P57" i="7"/>
  <c r="J57" i="7"/>
  <c r="AB59" i="7"/>
  <c r="V61" i="7"/>
  <c r="P61" i="7"/>
  <c r="J61" i="7"/>
  <c r="P67" i="7"/>
  <c r="J67" i="7"/>
  <c r="AB67" i="7"/>
  <c r="Q68" i="7"/>
  <c r="I70" i="7"/>
  <c r="U70" i="7"/>
  <c r="V75" i="7"/>
  <c r="W76" i="7"/>
  <c r="AC76" i="7"/>
  <c r="K76" i="7"/>
  <c r="Q81" i="7"/>
  <c r="K81" i="7"/>
  <c r="W81" i="7"/>
  <c r="AC81" i="7"/>
  <c r="V83" i="7"/>
  <c r="P83" i="7"/>
  <c r="AB83" i="7"/>
  <c r="J83" i="7"/>
  <c r="W99" i="7"/>
  <c r="BA99" i="7" s="1"/>
  <c r="Q99" i="7"/>
  <c r="AU99" i="7" s="1"/>
  <c r="K99" i="7"/>
  <c r="AO99" i="7" s="1"/>
  <c r="AC99" i="7"/>
  <c r="W107" i="7"/>
  <c r="BA107" i="7" s="1"/>
  <c r="Q107" i="7"/>
  <c r="AU107" i="7" s="1"/>
  <c r="K107" i="7"/>
  <c r="AO107" i="7" s="1"/>
  <c r="AC107" i="7"/>
  <c r="H120" i="7"/>
  <c r="AL120" i="7" s="1"/>
  <c r="T120" i="7"/>
  <c r="AX120" i="7" s="1"/>
  <c r="N120" i="7"/>
  <c r="AR120" i="7" s="1"/>
  <c r="Z120" i="7"/>
  <c r="L120" i="7"/>
  <c r="AP120" i="7" s="1"/>
  <c r="X120" i="7"/>
  <c r="BB120" i="7" s="1"/>
  <c r="AD120" i="7"/>
  <c r="R120" i="7"/>
  <c r="AV120" i="7" s="1"/>
  <c r="T123" i="7"/>
  <c r="AX123" i="7" s="1"/>
  <c r="H123" i="7"/>
  <c r="AL123" i="7" s="1"/>
  <c r="N123" i="7"/>
  <c r="AR123" i="7" s="1"/>
  <c r="Z123" i="7"/>
  <c r="X123" i="7"/>
  <c r="BB123" i="7" s="1"/>
  <c r="L123" i="7"/>
  <c r="AP123" i="7" s="1"/>
  <c r="AD123" i="7"/>
  <c r="R123" i="7"/>
  <c r="AV123" i="7" s="1"/>
  <c r="H128" i="7"/>
  <c r="AL128" i="7" s="1"/>
  <c r="T128" i="7"/>
  <c r="AX128" i="7" s="1"/>
  <c r="N128" i="7"/>
  <c r="AR128" i="7" s="1"/>
  <c r="Z128" i="7"/>
  <c r="L128" i="7"/>
  <c r="AP128" i="7" s="1"/>
  <c r="X128" i="7"/>
  <c r="BB128" i="7" s="1"/>
  <c r="AD128" i="7"/>
  <c r="R128" i="7"/>
  <c r="AV128" i="7" s="1"/>
  <c r="W139" i="7"/>
  <c r="BA139" i="7" s="1"/>
  <c r="K139" i="7"/>
  <c r="AO139" i="7" s="1"/>
  <c r="Q139" i="7"/>
  <c r="AU139" i="7" s="1"/>
  <c r="AC139" i="7"/>
  <c r="Z8" i="7"/>
  <c r="W12" i="7"/>
  <c r="Z13" i="7"/>
  <c r="Z17" i="7"/>
  <c r="AA18" i="7"/>
  <c r="I21" i="7"/>
  <c r="U21" i="7"/>
  <c r="U24" i="7"/>
  <c r="I24" i="7"/>
  <c r="W25" i="7"/>
  <c r="K25" i="7"/>
  <c r="AC25" i="7"/>
  <c r="K28" i="7"/>
  <c r="W28" i="7"/>
  <c r="K36" i="7"/>
  <c r="W36" i="7"/>
  <c r="V55" i="7"/>
  <c r="P55" i="7"/>
  <c r="J55" i="7"/>
  <c r="V63" i="7"/>
  <c r="P63" i="7"/>
  <c r="J63" i="7"/>
  <c r="P75" i="7"/>
  <c r="J75" i="7"/>
  <c r="I78" i="7"/>
  <c r="U78" i="7"/>
  <c r="O80" i="7"/>
  <c r="I80" i="7"/>
  <c r="U80" i="7"/>
  <c r="AA80" i="7"/>
  <c r="U100" i="7"/>
  <c r="AY100" i="7" s="1"/>
  <c r="O100" i="7"/>
  <c r="AS100" i="7" s="1"/>
  <c r="I100" i="7"/>
  <c r="AM100" i="7" s="1"/>
  <c r="AA100" i="7"/>
  <c r="P7" i="7"/>
  <c r="N8" i="7"/>
  <c r="R8" i="7"/>
  <c r="Z9" i="7"/>
  <c r="AD9" i="7"/>
  <c r="W10" i="7"/>
  <c r="L11" i="7"/>
  <c r="H7" i="7"/>
  <c r="L7" i="7"/>
  <c r="J8" i="7"/>
  <c r="H9" i="7"/>
  <c r="L9" i="7"/>
  <c r="I11" i="7"/>
  <c r="H11" i="7"/>
  <c r="O11" i="7"/>
  <c r="U11" i="7"/>
  <c r="AA11" i="7"/>
  <c r="I12" i="7"/>
  <c r="O12" i="7"/>
  <c r="V12" i="7"/>
  <c r="AB12" i="7"/>
  <c r="K13" i="7"/>
  <c r="Q13" i="7"/>
  <c r="X13" i="7"/>
  <c r="AD13" i="7"/>
  <c r="I15" i="7"/>
  <c r="H15" i="7"/>
  <c r="O15" i="7"/>
  <c r="U15" i="7"/>
  <c r="AA15" i="7"/>
  <c r="I16" i="7"/>
  <c r="O16" i="7"/>
  <c r="V16" i="7"/>
  <c r="AB16" i="7"/>
  <c r="K17" i="7"/>
  <c r="Q17" i="7"/>
  <c r="X17" i="7"/>
  <c r="AD17" i="7"/>
  <c r="I19" i="7"/>
  <c r="H19" i="7"/>
  <c r="O19" i="7"/>
  <c r="U19" i="7"/>
  <c r="AA19" i="7"/>
  <c r="Q20" i="7"/>
  <c r="O21" i="7"/>
  <c r="K22" i="7"/>
  <c r="W22" i="7"/>
  <c r="I23" i="7"/>
  <c r="U23" i="7"/>
  <c r="AC24" i="7"/>
  <c r="Q25" i="7"/>
  <c r="AA25" i="7"/>
  <c r="U26" i="7"/>
  <c r="I26" i="7"/>
  <c r="O26" i="7"/>
  <c r="W27" i="7"/>
  <c r="K27" i="7"/>
  <c r="AC27" i="7"/>
  <c r="Q28" i="7"/>
  <c r="O29" i="7"/>
  <c r="K30" i="7"/>
  <c r="W30" i="7"/>
  <c r="I31" i="7"/>
  <c r="U31" i="7"/>
  <c r="AC32" i="7"/>
  <c r="Q33" i="7"/>
  <c r="AA33" i="7"/>
  <c r="U34" i="7"/>
  <c r="I34" i="7"/>
  <c r="O34" i="7"/>
  <c r="W35" i="7"/>
  <c r="K35" i="7"/>
  <c r="AC35" i="7"/>
  <c r="Q36" i="7"/>
  <c r="O37" i="7"/>
  <c r="K38" i="7"/>
  <c r="W38" i="7"/>
  <c r="I39" i="7"/>
  <c r="U39" i="7"/>
  <c r="T52" i="7"/>
  <c r="N52" i="7"/>
  <c r="H52" i="7"/>
  <c r="X52" i="7"/>
  <c r="R52" i="7"/>
  <c r="L52" i="7"/>
  <c r="AD52" i="7"/>
  <c r="T56" i="7"/>
  <c r="N56" i="7"/>
  <c r="H56" i="7"/>
  <c r="X56" i="7"/>
  <c r="R56" i="7"/>
  <c r="L56" i="7"/>
  <c r="AD56" i="7"/>
  <c r="T60" i="7"/>
  <c r="N60" i="7"/>
  <c r="H60" i="7"/>
  <c r="X60" i="7"/>
  <c r="R60" i="7"/>
  <c r="L60" i="7"/>
  <c r="AD60" i="7"/>
  <c r="T64" i="7"/>
  <c r="N64" i="7"/>
  <c r="H64" i="7"/>
  <c r="X64" i="7"/>
  <c r="R64" i="7"/>
  <c r="L64" i="7"/>
  <c r="AD64" i="7"/>
  <c r="I66" i="7"/>
  <c r="U66" i="7"/>
  <c r="W72" i="7"/>
  <c r="AC72" i="7"/>
  <c r="K72" i="7"/>
  <c r="AA78" i="7"/>
  <c r="U86" i="7"/>
  <c r="O86" i="7"/>
  <c r="I86" i="7"/>
  <c r="AA86" i="7"/>
  <c r="H122" i="7"/>
  <c r="AL122" i="7" s="1"/>
  <c r="T122" i="7"/>
  <c r="AX122" i="7" s="1"/>
  <c r="N122" i="7"/>
  <c r="AR122" i="7" s="1"/>
  <c r="Z122" i="7"/>
  <c r="L122" i="7"/>
  <c r="AP122" i="7" s="1"/>
  <c r="X122" i="7"/>
  <c r="BB122" i="7" s="1"/>
  <c r="AD122" i="7"/>
  <c r="R122" i="7"/>
  <c r="AV122" i="7" s="1"/>
  <c r="T125" i="7"/>
  <c r="AX125" i="7" s="1"/>
  <c r="H125" i="7"/>
  <c r="AL125" i="7" s="1"/>
  <c r="N125" i="7"/>
  <c r="AR125" i="7" s="1"/>
  <c r="Z125" i="7"/>
  <c r="X125" i="7"/>
  <c r="BB125" i="7" s="1"/>
  <c r="L125" i="7"/>
  <c r="AP125" i="7" s="1"/>
  <c r="AD125" i="7"/>
  <c r="R125" i="7"/>
  <c r="AV125" i="7" s="1"/>
  <c r="H130" i="7"/>
  <c r="AL130" i="7" s="1"/>
  <c r="T130" i="7"/>
  <c r="AX130" i="7" s="1"/>
  <c r="N130" i="7"/>
  <c r="AR130" i="7" s="1"/>
  <c r="Z130" i="7"/>
  <c r="L130" i="7"/>
  <c r="AP130" i="7" s="1"/>
  <c r="X130" i="7"/>
  <c r="BB130" i="7" s="1"/>
  <c r="AD130" i="7"/>
  <c r="R130" i="7"/>
  <c r="AV130" i="7" s="1"/>
  <c r="AB20" i="7"/>
  <c r="Z21" i="7"/>
  <c r="AD21" i="7"/>
  <c r="AB22" i="7"/>
  <c r="Z23" i="7"/>
  <c r="AD23" i="7"/>
  <c r="AB24" i="7"/>
  <c r="Z25" i="7"/>
  <c r="AD25" i="7"/>
  <c r="AB26" i="7"/>
  <c r="Z27" i="7"/>
  <c r="AD27" i="7"/>
  <c r="AB28" i="7"/>
  <c r="Z29" i="7"/>
  <c r="AD29" i="7"/>
  <c r="AB30" i="7"/>
  <c r="Z31" i="7"/>
  <c r="AD31" i="7"/>
  <c r="AB32" i="7"/>
  <c r="Z33" i="7"/>
  <c r="AD33" i="7"/>
  <c r="AB34" i="7"/>
  <c r="Z35" i="7"/>
  <c r="AD35" i="7"/>
  <c r="AB36" i="7"/>
  <c r="Z37" i="7"/>
  <c r="AD37" i="7"/>
  <c r="AB38" i="7"/>
  <c r="Z39" i="7"/>
  <c r="AD39" i="7"/>
  <c r="AB40" i="7"/>
  <c r="U41" i="7"/>
  <c r="Z41" i="7"/>
  <c r="AD41" i="7"/>
  <c r="W42" i="7"/>
  <c r="AB42" i="7"/>
  <c r="U43" i="7"/>
  <c r="Z43" i="7"/>
  <c r="AD43" i="7"/>
  <c r="W51" i="7"/>
  <c r="AB51" i="7"/>
  <c r="V52" i="7"/>
  <c r="AA52" i="7"/>
  <c r="T53" i="7"/>
  <c r="X53" i="7"/>
  <c r="AC53" i="7"/>
  <c r="V54" i="7"/>
  <c r="AA54" i="7"/>
  <c r="T55" i="7"/>
  <c r="X55" i="7"/>
  <c r="AC55" i="7"/>
  <c r="V56" i="7"/>
  <c r="AA56" i="7"/>
  <c r="T57" i="7"/>
  <c r="X57" i="7"/>
  <c r="AC57" i="7"/>
  <c r="V58" i="7"/>
  <c r="AA58" i="7"/>
  <c r="T59" i="7"/>
  <c r="X59" i="7"/>
  <c r="AC59" i="7"/>
  <c r="V60" i="7"/>
  <c r="AA60" i="7"/>
  <c r="T61" i="7"/>
  <c r="X61" i="7"/>
  <c r="AC61" i="7"/>
  <c r="V62" i="7"/>
  <c r="AA62" i="7"/>
  <c r="T63" i="7"/>
  <c r="X63" i="7"/>
  <c r="AC63" i="7"/>
  <c r="V64" i="7"/>
  <c r="AA64" i="7"/>
  <c r="AA65" i="7"/>
  <c r="AC66" i="7"/>
  <c r="K67" i="7"/>
  <c r="Q67" i="7"/>
  <c r="W67" i="7"/>
  <c r="AC67" i="7"/>
  <c r="L68" i="7"/>
  <c r="T68" i="7"/>
  <c r="Z68" i="7"/>
  <c r="AA69" i="7"/>
  <c r="AC70" i="7"/>
  <c r="K71" i="7"/>
  <c r="Q71" i="7"/>
  <c r="W71" i="7"/>
  <c r="AC71" i="7"/>
  <c r="L72" i="7"/>
  <c r="T72" i="7"/>
  <c r="Z72" i="7"/>
  <c r="AA73" i="7"/>
  <c r="AC74" i="7"/>
  <c r="K75" i="7"/>
  <c r="Q75" i="7"/>
  <c r="W75" i="7"/>
  <c r="AC75" i="7"/>
  <c r="L76" i="7"/>
  <c r="T76" i="7"/>
  <c r="Z76" i="7"/>
  <c r="AA77" i="7"/>
  <c r="AC78" i="7"/>
  <c r="O82" i="7"/>
  <c r="I82" i="7"/>
  <c r="Q83" i="7"/>
  <c r="K83" i="7"/>
  <c r="T84" i="7"/>
  <c r="N84" i="7"/>
  <c r="X84" i="7"/>
  <c r="R84" i="7"/>
  <c r="L84" i="7"/>
  <c r="V85" i="7"/>
  <c r="P85" i="7"/>
  <c r="W87" i="7"/>
  <c r="Q87" i="7"/>
  <c r="K87" i="7"/>
  <c r="U88" i="7"/>
  <c r="O88" i="7"/>
  <c r="I88" i="7"/>
  <c r="W101" i="7"/>
  <c r="BA101" i="7" s="1"/>
  <c r="Q101" i="7"/>
  <c r="AU101" i="7" s="1"/>
  <c r="K101" i="7"/>
  <c r="AO101" i="7" s="1"/>
  <c r="U102" i="7"/>
  <c r="AY102" i="7" s="1"/>
  <c r="O102" i="7"/>
  <c r="AS102" i="7" s="1"/>
  <c r="I102" i="7"/>
  <c r="AM102" i="7" s="1"/>
  <c r="W109" i="7"/>
  <c r="BA109" i="7" s="1"/>
  <c r="Q109" i="7"/>
  <c r="AU109" i="7" s="1"/>
  <c r="K109" i="7"/>
  <c r="AO109" i="7" s="1"/>
  <c r="U110" i="7"/>
  <c r="AY110" i="7" s="1"/>
  <c r="O110" i="7"/>
  <c r="AS110" i="7" s="1"/>
  <c r="I110" i="7"/>
  <c r="AM110" i="7" s="1"/>
  <c r="P115" i="7"/>
  <c r="AT115" i="7" s="1"/>
  <c r="V118" i="7"/>
  <c r="AZ118" i="7" s="1"/>
  <c r="AB118" i="7"/>
  <c r="J118" i="7"/>
  <c r="AN118" i="7" s="1"/>
  <c r="T119" i="7"/>
  <c r="AX119" i="7" s="1"/>
  <c r="H119" i="7"/>
  <c r="AL119" i="7" s="1"/>
  <c r="N119" i="7"/>
  <c r="AR119" i="7" s="1"/>
  <c r="Z119" i="7"/>
  <c r="X119" i="7"/>
  <c r="BB119" i="7" s="1"/>
  <c r="L119" i="7"/>
  <c r="AP119" i="7" s="1"/>
  <c r="AD119" i="7"/>
  <c r="R119" i="7"/>
  <c r="AV119" i="7" s="1"/>
  <c r="Q142" i="7"/>
  <c r="AU142" i="7" s="1"/>
  <c r="AC142" i="7"/>
  <c r="W142" i="7"/>
  <c r="BA142" i="7" s="1"/>
  <c r="K142" i="7"/>
  <c r="AO142" i="7" s="1"/>
  <c r="AA41" i="7"/>
  <c r="AC42" i="7"/>
  <c r="AA43" i="7"/>
  <c r="AC51" i="7"/>
  <c r="AB52" i="7"/>
  <c r="Z53" i="7"/>
  <c r="AD53" i="7"/>
  <c r="AB54" i="7"/>
  <c r="Z55" i="7"/>
  <c r="AD55" i="7"/>
  <c r="AB56" i="7"/>
  <c r="Z57" i="7"/>
  <c r="AD57" i="7"/>
  <c r="AB58" i="7"/>
  <c r="Z59" i="7"/>
  <c r="AD59" i="7"/>
  <c r="AB60" i="7"/>
  <c r="Z61" i="7"/>
  <c r="AD61" i="7"/>
  <c r="AB62" i="7"/>
  <c r="Z63" i="7"/>
  <c r="AD63" i="7"/>
  <c r="AB64" i="7"/>
  <c r="V65" i="7"/>
  <c r="AB65" i="7"/>
  <c r="K66" i="7"/>
  <c r="Q66" i="7"/>
  <c r="I68" i="7"/>
  <c r="O68" i="7"/>
  <c r="U68" i="7"/>
  <c r="AA68" i="7"/>
  <c r="V69" i="7"/>
  <c r="AB69" i="7"/>
  <c r="K70" i="7"/>
  <c r="Q70" i="7"/>
  <c r="I72" i="7"/>
  <c r="O72" i="7"/>
  <c r="U72" i="7"/>
  <c r="AA72" i="7"/>
  <c r="V73" i="7"/>
  <c r="AB73" i="7"/>
  <c r="K74" i="7"/>
  <c r="Q74" i="7"/>
  <c r="I76" i="7"/>
  <c r="O76" i="7"/>
  <c r="U76" i="7"/>
  <c r="AA76" i="7"/>
  <c r="V77" i="7"/>
  <c r="AB77" i="7"/>
  <c r="K78" i="7"/>
  <c r="Q78" i="7"/>
  <c r="V79" i="7"/>
  <c r="P79" i="7"/>
  <c r="O84" i="7"/>
  <c r="I84" i="7"/>
  <c r="Q85" i="7"/>
  <c r="K85" i="7"/>
  <c r="V97" i="7"/>
  <c r="AZ97" i="7" s="1"/>
  <c r="P97" i="7"/>
  <c r="AT97" i="7" s="1"/>
  <c r="J97" i="7"/>
  <c r="AN97" i="7" s="1"/>
  <c r="W103" i="7"/>
  <c r="BA103" i="7" s="1"/>
  <c r="Q103" i="7"/>
  <c r="AU103" i="7" s="1"/>
  <c r="K103" i="7"/>
  <c r="AO103" i="7" s="1"/>
  <c r="U104" i="7"/>
  <c r="AY104" i="7" s="1"/>
  <c r="O104" i="7"/>
  <c r="AS104" i="7" s="1"/>
  <c r="I104" i="7"/>
  <c r="AM104" i="7" s="1"/>
  <c r="W111" i="7"/>
  <c r="BA111" i="7" s="1"/>
  <c r="Q111" i="7"/>
  <c r="AU111" i="7" s="1"/>
  <c r="K111" i="7"/>
  <c r="AO111" i="7" s="1"/>
  <c r="U112" i="7"/>
  <c r="AY112" i="7" s="1"/>
  <c r="O112" i="7"/>
  <c r="AS112" i="7" s="1"/>
  <c r="I112" i="7"/>
  <c r="AM112" i="7" s="1"/>
  <c r="J115" i="7"/>
  <c r="AN115" i="7" s="1"/>
  <c r="O117" i="7"/>
  <c r="AS117" i="7" s="1"/>
  <c r="I117" i="7"/>
  <c r="AM117" i="7" s="1"/>
  <c r="U117" i="7"/>
  <c r="AY117" i="7" s="1"/>
  <c r="T141" i="7"/>
  <c r="AX141" i="7" s="1"/>
  <c r="N141" i="7"/>
  <c r="AR141" i="7" s="1"/>
  <c r="H141" i="7"/>
  <c r="AL141" i="7" s="1"/>
  <c r="Z141" i="7"/>
  <c r="X141" i="7"/>
  <c r="BB141" i="7" s="1"/>
  <c r="AD141" i="7"/>
  <c r="L141" i="7"/>
  <c r="AP141" i="7" s="1"/>
  <c r="R141" i="7"/>
  <c r="AV141" i="7" s="1"/>
  <c r="J149" i="7"/>
  <c r="AN149" i="7" s="1"/>
  <c r="V149" i="7"/>
  <c r="AZ149" i="7" s="1"/>
  <c r="AB149" i="7"/>
  <c r="P149" i="7"/>
  <c r="AT149" i="7" s="1"/>
  <c r="T160" i="7"/>
  <c r="AX160" i="7" s="1"/>
  <c r="N160" i="7"/>
  <c r="AR160" i="7" s="1"/>
  <c r="H160" i="7"/>
  <c r="AL160" i="7" s="1"/>
  <c r="Z160" i="7"/>
  <c r="X160" i="7"/>
  <c r="BB160" i="7" s="1"/>
  <c r="R160" i="7"/>
  <c r="AV160" i="7" s="1"/>
  <c r="L160" i="7"/>
  <c r="AP160" i="7" s="1"/>
  <c r="AD160" i="7"/>
  <c r="I41" i="7"/>
  <c r="K42" i="7"/>
  <c r="J52" i="7"/>
  <c r="H53" i="7"/>
  <c r="L53" i="7"/>
  <c r="J54" i="7"/>
  <c r="H55" i="7"/>
  <c r="L55" i="7"/>
  <c r="J56" i="7"/>
  <c r="H57" i="7"/>
  <c r="L57" i="7"/>
  <c r="J58" i="7"/>
  <c r="H59" i="7"/>
  <c r="L59" i="7"/>
  <c r="J60" i="7"/>
  <c r="H61" i="7"/>
  <c r="L61" i="7"/>
  <c r="J62" i="7"/>
  <c r="H63" i="7"/>
  <c r="L63" i="7"/>
  <c r="J64" i="7"/>
  <c r="K65" i="7"/>
  <c r="J65" i="7"/>
  <c r="Q65" i="7"/>
  <c r="W65" i="7"/>
  <c r="AC65" i="7"/>
  <c r="L66" i="7"/>
  <c r="T66" i="7"/>
  <c r="Z66" i="7"/>
  <c r="AA67" i="7"/>
  <c r="K69" i="7"/>
  <c r="J69" i="7"/>
  <c r="Q69" i="7"/>
  <c r="W69" i="7"/>
  <c r="AC69" i="7"/>
  <c r="L70" i="7"/>
  <c r="T70" i="7"/>
  <c r="Z70" i="7"/>
  <c r="AA71" i="7"/>
  <c r="K73" i="7"/>
  <c r="J73" i="7"/>
  <c r="Q73" i="7"/>
  <c r="W73" i="7"/>
  <c r="AC73" i="7"/>
  <c r="L74" i="7"/>
  <c r="T74" i="7"/>
  <c r="Z74" i="7"/>
  <c r="AA75" i="7"/>
  <c r="K77" i="7"/>
  <c r="J77" i="7"/>
  <c r="Q77" i="7"/>
  <c r="W77" i="7"/>
  <c r="AC77" i="7"/>
  <c r="L78" i="7"/>
  <c r="T78" i="7"/>
  <c r="Z78" i="7"/>
  <c r="Q79" i="7"/>
  <c r="K79" i="7"/>
  <c r="J79" i="7"/>
  <c r="AB79" i="7"/>
  <c r="T80" i="7"/>
  <c r="N80" i="7"/>
  <c r="X80" i="7"/>
  <c r="R80" i="7"/>
  <c r="L80" i="7"/>
  <c r="V81" i="7"/>
  <c r="P81" i="7"/>
  <c r="U82" i="7"/>
  <c r="W83" i="7"/>
  <c r="AA84" i="7"/>
  <c r="AC85" i="7"/>
  <c r="U98" i="7"/>
  <c r="AY98" i="7" s="1"/>
  <c r="O98" i="7"/>
  <c r="AS98" i="7" s="1"/>
  <c r="I98" i="7"/>
  <c r="AM98" i="7" s="1"/>
  <c r="W105" i="7"/>
  <c r="BA105" i="7" s="1"/>
  <c r="Q105" i="7"/>
  <c r="AU105" i="7" s="1"/>
  <c r="K105" i="7"/>
  <c r="AO105" i="7" s="1"/>
  <c r="U106" i="7"/>
  <c r="AY106" i="7" s="1"/>
  <c r="O106" i="7"/>
  <c r="AS106" i="7" s="1"/>
  <c r="I106" i="7"/>
  <c r="AM106" i="7" s="1"/>
  <c r="W113" i="7"/>
  <c r="BA113" i="7" s="1"/>
  <c r="Q113" i="7"/>
  <c r="AU113" i="7" s="1"/>
  <c r="K113" i="7"/>
  <c r="AO113" i="7" s="1"/>
  <c r="U114" i="7"/>
  <c r="AY114" i="7" s="1"/>
  <c r="O114" i="7"/>
  <c r="AS114" i="7" s="1"/>
  <c r="I114" i="7"/>
  <c r="AM114" i="7" s="1"/>
  <c r="V115" i="7"/>
  <c r="AZ115" i="7" s="1"/>
  <c r="Q116" i="7"/>
  <c r="AU116" i="7" s="1"/>
  <c r="AC116" i="7"/>
  <c r="W116" i="7"/>
  <c r="BA116" i="7" s="1"/>
  <c r="P118" i="7"/>
  <c r="AT118" i="7" s="1"/>
  <c r="U79" i="7"/>
  <c r="W80" i="7"/>
  <c r="U81" i="7"/>
  <c r="W82" i="7"/>
  <c r="U83" i="7"/>
  <c r="W84" i="7"/>
  <c r="U85" i="7"/>
  <c r="N86" i="7"/>
  <c r="R86" i="7"/>
  <c r="W86" i="7"/>
  <c r="P87" i="7"/>
  <c r="U87" i="7"/>
  <c r="N88" i="7"/>
  <c r="R88" i="7"/>
  <c r="W88" i="7"/>
  <c r="O97" i="7"/>
  <c r="AS97" i="7" s="1"/>
  <c r="T97" i="7"/>
  <c r="AX97" i="7" s="1"/>
  <c r="X97" i="7"/>
  <c r="BB97" i="7" s="1"/>
  <c r="N98" i="7"/>
  <c r="AR98" i="7" s="1"/>
  <c r="R98" i="7"/>
  <c r="AV98" i="7" s="1"/>
  <c r="W98" i="7"/>
  <c r="BA98" i="7" s="1"/>
  <c r="P99" i="7"/>
  <c r="AT99" i="7" s="1"/>
  <c r="U99" i="7"/>
  <c r="AY99" i="7" s="1"/>
  <c r="N100" i="7"/>
  <c r="AR100" i="7" s="1"/>
  <c r="R100" i="7"/>
  <c r="AV100" i="7" s="1"/>
  <c r="W100" i="7"/>
  <c r="BA100" i="7" s="1"/>
  <c r="P101" i="7"/>
  <c r="AT101" i="7" s="1"/>
  <c r="U101" i="7"/>
  <c r="AY101" i="7" s="1"/>
  <c r="N102" i="7"/>
  <c r="AR102" i="7" s="1"/>
  <c r="R102" i="7"/>
  <c r="AV102" i="7" s="1"/>
  <c r="W102" i="7"/>
  <c r="BA102" i="7" s="1"/>
  <c r="P103" i="7"/>
  <c r="AT103" i="7" s="1"/>
  <c r="U103" i="7"/>
  <c r="AY103" i="7" s="1"/>
  <c r="N104" i="7"/>
  <c r="AR104" i="7" s="1"/>
  <c r="R104" i="7"/>
  <c r="AV104" i="7" s="1"/>
  <c r="W104" i="7"/>
  <c r="BA104" i="7" s="1"/>
  <c r="P105" i="7"/>
  <c r="AT105" i="7" s="1"/>
  <c r="U105" i="7"/>
  <c r="AY105" i="7" s="1"/>
  <c r="N106" i="7"/>
  <c r="AR106" i="7" s="1"/>
  <c r="R106" i="7"/>
  <c r="AV106" i="7" s="1"/>
  <c r="W106" i="7"/>
  <c r="BA106" i="7" s="1"/>
  <c r="P107" i="7"/>
  <c r="AT107" i="7" s="1"/>
  <c r="U107" i="7"/>
  <c r="AY107" i="7" s="1"/>
  <c r="N108" i="7"/>
  <c r="AR108" i="7" s="1"/>
  <c r="R108" i="7"/>
  <c r="AV108" i="7" s="1"/>
  <c r="W108" i="7"/>
  <c r="BA108" i="7" s="1"/>
  <c r="P109" i="7"/>
  <c r="AT109" i="7" s="1"/>
  <c r="U109" i="7"/>
  <c r="AY109" i="7" s="1"/>
  <c r="N110" i="7"/>
  <c r="AR110" i="7" s="1"/>
  <c r="R110" i="7"/>
  <c r="AV110" i="7" s="1"/>
  <c r="W110" i="7"/>
  <c r="BA110" i="7" s="1"/>
  <c r="P111" i="7"/>
  <c r="AT111" i="7" s="1"/>
  <c r="U111" i="7"/>
  <c r="AY111" i="7" s="1"/>
  <c r="N112" i="7"/>
  <c r="AR112" i="7" s="1"/>
  <c r="R112" i="7"/>
  <c r="AV112" i="7" s="1"/>
  <c r="W112" i="7"/>
  <c r="BA112" i="7" s="1"/>
  <c r="P113" i="7"/>
  <c r="AT113" i="7" s="1"/>
  <c r="U113" i="7"/>
  <c r="AY113" i="7" s="1"/>
  <c r="N114" i="7"/>
  <c r="AR114" i="7" s="1"/>
  <c r="R114" i="7"/>
  <c r="AV114" i="7" s="1"/>
  <c r="W114" i="7"/>
  <c r="BA114" i="7" s="1"/>
  <c r="AD115" i="7"/>
  <c r="H116" i="7"/>
  <c r="AL116" i="7" s="1"/>
  <c r="L116" i="7"/>
  <c r="AP116" i="7" s="1"/>
  <c r="N116" i="7"/>
  <c r="AR116" i="7" s="1"/>
  <c r="T116" i="7"/>
  <c r="AX116" i="7" s="1"/>
  <c r="Z116" i="7"/>
  <c r="J117" i="7"/>
  <c r="AN117" i="7" s="1"/>
  <c r="P117" i="7"/>
  <c r="AT117" i="7" s="1"/>
  <c r="V117" i="7"/>
  <c r="AZ117" i="7" s="1"/>
  <c r="AB117" i="7"/>
  <c r="K118" i="7"/>
  <c r="AO118" i="7" s="1"/>
  <c r="R118" i="7"/>
  <c r="AV118" i="7" s="1"/>
  <c r="X118" i="7"/>
  <c r="BB118" i="7" s="1"/>
  <c r="O119" i="7"/>
  <c r="AS119" i="7" s="1"/>
  <c r="AA119" i="7"/>
  <c r="I119" i="7"/>
  <c r="AM119" i="7" s="1"/>
  <c r="H140" i="7"/>
  <c r="AL140" i="7" s="1"/>
  <c r="T140" i="7"/>
  <c r="AX140" i="7" s="1"/>
  <c r="L140" i="7"/>
  <c r="AP140" i="7" s="1"/>
  <c r="X140" i="7"/>
  <c r="BB140" i="7" s="1"/>
  <c r="V144" i="7"/>
  <c r="AZ144" i="7" s="1"/>
  <c r="AB144" i="7"/>
  <c r="J144" i="7"/>
  <c r="AN144" i="7" s="1"/>
  <c r="O151" i="7"/>
  <c r="AS151" i="7" s="1"/>
  <c r="I151" i="7"/>
  <c r="AM151" i="7" s="1"/>
  <c r="U151" i="7"/>
  <c r="AY151" i="7" s="1"/>
  <c r="T162" i="7"/>
  <c r="AX162" i="7" s="1"/>
  <c r="N162" i="7"/>
  <c r="AR162" i="7" s="1"/>
  <c r="H162" i="7"/>
  <c r="AL162" i="7" s="1"/>
  <c r="Z162" i="7"/>
  <c r="X162" i="7"/>
  <c r="BB162" i="7" s="1"/>
  <c r="R162" i="7"/>
  <c r="AV162" i="7" s="1"/>
  <c r="L162" i="7"/>
  <c r="AP162" i="7" s="1"/>
  <c r="O169" i="7"/>
  <c r="AS169" i="7" s="1"/>
  <c r="AA169" i="7"/>
  <c r="U169" i="7"/>
  <c r="AY169" i="7" s="1"/>
  <c r="I169" i="7"/>
  <c r="AM169" i="7" s="1"/>
  <c r="T86" i="7"/>
  <c r="X86" i="7"/>
  <c r="V87" i="7"/>
  <c r="T88" i="7"/>
  <c r="X88" i="7"/>
  <c r="U97" i="7"/>
  <c r="AY97" i="7" s="1"/>
  <c r="T98" i="7"/>
  <c r="AX98" i="7" s="1"/>
  <c r="X98" i="7"/>
  <c r="BB98" i="7" s="1"/>
  <c r="V99" i="7"/>
  <c r="AZ99" i="7" s="1"/>
  <c r="T100" i="7"/>
  <c r="AX100" i="7" s="1"/>
  <c r="X100" i="7"/>
  <c r="BB100" i="7" s="1"/>
  <c r="V101" i="7"/>
  <c r="AZ101" i="7" s="1"/>
  <c r="T102" i="7"/>
  <c r="AX102" i="7" s="1"/>
  <c r="X102" i="7"/>
  <c r="BB102" i="7" s="1"/>
  <c r="V103" i="7"/>
  <c r="AZ103" i="7" s="1"/>
  <c r="T104" i="7"/>
  <c r="AX104" i="7" s="1"/>
  <c r="X104" i="7"/>
  <c r="BB104" i="7" s="1"/>
  <c r="V105" i="7"/>
  <c r="AZ105" i="7" s="1"/>
  <c r="T106" i="7"/>
  <c r="AX106" i="7" s="1"/>
  <c r="X106" i="7"/>
  <c r="BB106" i="7" s="1"/>
  <c r="V107" i="7"/>
  <c r="AZ107" i="7" s="1"/>
  <c r="T108" i="7"/>
  <c r="AX108" i="7" s="1"/>
  <c r="X108" i="7"/>
  <c r="BB108" i="7" s="1"/>
  <c r="V109" i="7"/>
  <c r="AZ109" i="7" s="1"/>
  <c r="T110" i="7"/>
  <c r="AX110" i="7" s="1"/>
  <c r="X110" i="7"/>
  <c r="BB110" i="7" s="1"/>
  <c r="V111" i="7"/>
  <c r="AZ111" i="7" s="1"/>
  <c r="T112" i="7"/>
  <c r="AX112" i="7" s="1"/>
  <c r="X112" i="7"/>
  <c r="BB112" i="7" s="1"/>
  <c r="V113" i="7"/>
  <c r="AZ113" i="7" s="1"/>
  <c r="T114" i="7"/>
  <c r="AX114" i="7" s="1"/>
  <c r="X114" i="7"/>
  <c r="BB114" i="7" s="1"/>
  <c r="L115" i="7"/>
  <c r="AP115" i="7" s="1"/>
  <c r="R115" i="7"/>
  <c r="AV115" i="7" s="1"/>
  <c r="Z115" i="7"/>
  <c r="AB116" i="7"/>
  <c r="AD117" i="7"/>
  <c r="H118" i="7"/>
  <c r="AL118" i="7" s="1"/>
  <c r="L118" i="7"/>
  <c r="AP118" i="7" s="1"/>
  <c r="N118" i="7"/>
  <c r="AR118" i="7" s="1"/>
  <c r="T118" i="7"/>
  <c r="AX118" i="7" s="1"/>
  <c r="Z118" i="7"/>
  <c r="J119" i="7"/>
  <c r="AN119" i="7" s="1"/>
  <c r="V119" i="7"/>
  <c r="AZ119" i="7" s="1"/>
  <c r="AB119" i="7"/>
  <c r="V120" i="7"/>
  <c r="AZ120" i="7" s="1"/>
  <c r="J120" i="7"/>
  <c r="AN120" i="7" s="1"/>
  <c r="AB120" i="7"/>
  <c r="J121" i="7"/>
  <c r="AN121" i="7" s="1"/>
  <c r="V121" i="7"/>
  <c r="AZ121" i="7" s="1"/>
  <c r="AB121" i="7"/>
  <c r="V122" i="7"/>
  <c r="AZ122" i="7" s="1"/>
  <c r="J122" i="7"/>
  <c r="AN122" i="7" s="1"/>
  <c r="AB122" i="7"/>
  <c r="J123" i="7"/>
  <c r="AN123" i="7" s="1"/>
  <c r="V123" i="7"/>
  <c r="AZ123" i="7" s="1"/>
  <c r="AB123" i="7"/>
  <c r="V124" i="7"/>
  <c r="AZ124" i="7" s="1"/>
  <c r="J124" i="7"/>
  <c r="AN124" i="7" s="1"/>
  <c r="AB124" i="7"/>
  <c r="J125" i="7"/>
  <c r="AN125" i="7" s="1"/>
  <c r="V125" i="7"/>
  <c r="AZ125" i="7" s="1"/>
  <c r="AB125" i="7"/>
  <c r="V126" i="7"/>
  <c r="AZ126" i="7" s="1"/>
  <c r="J126" i="7"/>
  <c r="AN126" i="7" s="1"/>
  <c r="AB126" i="7"/>
  <c r="J127" i="7"/>
  <c r="AN127" i="7" s="1"/>
  <c r="V127" i="7"/>
  <c r="AZ127" i="7" s="1"/>
  <c r="AB127" i="7"/>
  <c r="V128" i="7"/>
  <c r="AZ128" i="7" s="1"/>
  <c r="J128" i="7"/>
  <c r="AN128" i="7" s="1"/>
  <c r="AB128" i="7"/>
  <c r="J129" i="7"/>
  <c r="AN129" i="7" s="1"/>
  <c r="V129" i="7"/>
  <c r="AZ129" i="7" s="1"/>
  <c r="AB129" i="7"/>
  <c r="V130" i="7"/>
  <c r="AZ130" i="7" s="1"/>
  <c r="J130" i="7"/>
  <c r="AN130" i="7" s="1"/>
  <c r="AB130" i="7"/>
  <c r="I139" i="7"/>
  <c r="AM139" i="7" s="1"/>
  <c r="U139" i="7"/>
  <c r="AY139" i="7" s="1"/>
  <c r="J141" i="7"/>
  <c r="AN141" i="7" s="1"/>
  <c r="AB141" i="7"/>
  <c r="O143" i="7"/>
  <c r="AS143" i="7" s="1"/>
  <c r="I143" i="7"/>
  <c r="AM143" i="7" s="1"/>
  <c r="U143" i="7"/>
  <c r="AY143" i="7" s="1"/>
  <c r="H148" i="7"/>
  <c r="AL148" i="7" s="1"/>
  <c r="L148" i="7"/>
  <c r="AP148" i="7" s="1"/>
  <c r="AD148" i="7"/>
  <c r="X148" i="7"/>
  <c r="BB148" i="7" s="1"/>
  <c r="R148" i="7"/>
  <c r="AV148" i="7" s="1"/>
  <c r="T148" i="7"/>
  <c r="AX148" i="7" s="1"/>
  <c r="T164" i="7"/>
  <c r="AX164" i="7" s="1"/>
  <c r="N164" i="7"/>
  <c r="AR164" i="7" s="1"/>
  <c r="H164" i="7"/>
  <c r="AL164" i="7" s="1"/>
  <c r="Z164" i="7"/>
  <c r="X164" i="7"/>
  <c r="BB164" i="7" s="1"/>
  <c r="R164" i="7"/>
  <c r="AV164" i="7" s="1"/>
  <c r="L164" i="7"/>
  <c r="AP164" i="7" s="1"/>
  <c r="U115" i="7"/>
  <c r="AY115" i="7" s="1"/>
  <c r="AA115" i="7"/>
  <c r="J116" i="7"/>
  <c r="AN116" i="7" s="1"/>
  <c r="P116" i="7"/>
  <c r="AT116" i="7" s="1"/>
  <c r="L117" i="7"/>
  <c r="AP117" i="7" s="1"/>
  <c r="R117" i="7"/>
  <c r="AV117" i="7" s="1"/>
  <c r="Z117" i="7"/>
  <c r="V140" i="7"/>
  <c r="AZ140" i="7" s="1"/>
  <c r="J140" i="7"/>
  <c r="AN140" i="7" s="1"/>
  <c r="AB140" i="7"/>
  <c r="T145" i="7"/>
  <c r="AX145" i="7" s="1"/>
  <c r="N145" i="7"/>
  <c r="AR145" i="7" s="1"/>
  <c r="H145" i="7"/>
  <c r="AL145" i="7" s="1"/>
  <c r="X145" i="7"/>
  <c r="BB145" i="7" s="1"/>
  <c r="AD145" i="7"/>
  <c r="Q150" i="7"/>
  <c r="AU150" i="7" s="1"/>
  <c r="AC150" i="7"/>
  <c r="W150" i="7"/>
  <c r="BA150" i="7" s="1"/>
  <c r="T158" i="7"/>
  <c r="AX158" i="7" s="1"/>
  <c r="N158" i="7"/>
  <c r="AR158" i="7" s="1"/>
  <c r="H158" i="7"/>
  <c r="AL158" i="7" s="1"/>
  <c r="Z158" i="7"/>
  <c r="X158" i="7"/>
  <c r="BB158" i="7" s="1"/>
  <c r="R158" i="7"/>
  <c r="AV158" i="7" s="1"/>
  <c r="L158" i="7"/>
  <c r="AP158" i="7" s="1"/>
  <c r="H166" i="7"/>
  <c r="AL166" i="7" s="1"/>
  <c r="T166" i="7"/>
  <c r="AX166" i="7" s="1"/>
  <c r="N166" i="7"/>
  <c r="AR166" i="7" s="1"/>
  <c r="L166" i="7"/>
  <c r="AP166" i="7" s="1"/>
  <c r="AD166" i="7"/>
  <c r="X166" i="7"/>
  <c r="BB166" i="7" s="1"/>
  <c r="R166" i="7"/>
  <c r="AV166" i="7" s="1"/>
  <c r="N189" i="7"/>
  <c r="AR189" i="7" s="1"/>
  <c r="H189" i="7"/>
  <c r="AL189" i="7" s="1"/>
  <c r="Z189" i="7"/>
  <c r="T189" i="7"/>
  <c r="AX189" i="7" s="1"/>
  <c r="R189" i="7"/>
  <c r="AV189" i="7" s="1"/>
  <c r="AD189" i="7"/>
  <c r="X189" i="7"/>
  <c r="BB189" i="7" s="1"/>
  <c r="L189" i="7"/>
  <c r="AP189" i="7" s="1"/>
  <c r="AC120" i="7"/>
  <c r="AA121" i="7"/>
  <c r="AC122" i="7"/>
  <c r="AA123" i="7"/>
  <c r="AC124" i="7"/>
  <c r="AA125" i="7"/>
  <c r="AC126" i="7"/>
  <c r="AA127" i="7"/>
  <c r="AC128" i="7"/>
  <c r="AA129" i="7"/>
  <c r="AC130" i="7"/>
  <c r="Z139" i="7"/>
  <c r="AD139" i="7"/>
  <c r="AC140" i="7"/>
  <c r="H142" i="7"/>
  <c r="AL142" i="7" s="1"/>
  <c r="L142" i="7"/>
  <c r="AP142" i="7" s="1"/>
  <c r="N142" i="7"/>
  <c r="AR142" i="7" s="1"/>
  <c r="T142" i="7"/>
  <c r="AX142" i="7" s="1"/>
  <c r="Z142" i="7"/>
  <c r="J143" i="7"/>
  <c r="AN143" i="7" s="1"/>
  <c r="P143" i="7"/>
  <c r="AT143" i="7" s="1"/>
  <c r="V143" i="7"/>
  <c r="AZ143" i="7" s="1"/>
  <c r="AB143" i="7"/>
  <c r="K144" i="7"/>
  <c r="AO144" i="7" s="1"/>
  <c r="R144" i="7"/>
  <c r="AV144" i="7" s="1"/>
  <c r="X144" i="7"/>
  <c r="BB144" i="7" s="1"/>
  <c r="U145" i="7"/>
  <c r="AY145" i="7" s="1"/>
  <c r="AA145" i="7"/>
  <c r="J146" i="7"/>
  <c r="AN146" i="7" s="1"/>
  <c r="P146" i="7"/>
  <c r="AT146" i="7" s="1"/>
  <c r="W146" i="7"/>
  <c r="BA146" i="7" s="1"/>
  <c r="AC146" i="7"/>
  <c r="L147" i="7"/>
  <c r="AP147" i="7" s="1"/>
  <c r="R147" i="7"/>
  <c r="AV147" i="7" s="1"/>
  <c r="Z147" i="7"/>
  <c r="AB148" i="7"/>
  <c r="AD149" i="7"/>
  <c r="H150" i="7"/>
  <c r="AL150" i="7" s="1"/>
  <c r="L150" i="7"/>
  <c r="AP150" i="7" s="1"/>
  <c r="N150" i="7"/>
  <c r="AR150" i="7" s="1"/>
  <c r="T150" i="7"/>
  <c r="AX150" i="7" s="1"/>
  <c r="Z150" i="7"/>
  <c r="J151" i="7"/>
  <c r="AN151" i="7" s="1"/>
  <c r="P151" i="7"/>
  <c r="AT151" i="7" s="1"/>
  <c r="V151" i="7"/>
  <c r="AZ151" i="7" s="1"/>
  <c r="AB151" i="7"/>
  <c r="T152" i="7"/>
  <c r="AX152" i="7" s="1"/>
  <c r="H152" i="7"/>
  <c r="AL152" i="7" s="1"/>
  <c r="X152" i="7"/>
  <c r="BB152" i="7" s="1"/>
  <c r="L152" i="7"/>
  <c r="AP152" i="7" s="1"/>
  <c r="H153" i="7"/>
  <c r="AL153" i="7" s="1"/>
  <c r="T153" i="7"/>
  <c r="AX153" i="7" s="1"/>
  <c r="L153" i="7"/>
  <c r="AP153" i="7" s="1"/>
  <c r="X153" i="7"/>
  <c r="BB153" i="7" s="1"/>
  <c r="T154" i="7"/>
  <c r="AX154" i="7" s="1"/>
  <c r="H154" i="7"/>
  <c r="AL154" i="7" s="1"/>
  <c r="X154" i="7"/>
  <c r="BB154" i="7" s="1"/>
  <c r="L154" i="7"/>
  <c r="AP154" i="7" s="1"/>
  <c r="H155" i="7"/>
  <c r="AL155" i="7" s="1"/>
  <c r="T155" i="7"/>
  <c r="AX155" i="7" s="1"/>
  <c r="L155" i="7"/>
  <c r="AP155" i="7" s="1"/>
  <c r="X155" i="7"/>
  <c r="BB155" i="7" s="1"/>
  <c r="T156" i="7"/>
  <c r="AX156" i="7" s="1"/>
  <c r="H156" i="7"/>
  <c r="AL156" i="7" s="1"/>
  <c r="X156" i="7"/>
  <c r="BB156" i="7" s="1"/>
  <c r="L156" i="7"/>
  <c r="AP156" i="7" s="1"/>
  <c r="H157" i="7"/>
  <c r="AL157" i="7" s="1"/>
  <c r="T157" i="7"/>
  <c r="AX157" i="7" s="1"/>
  <c r="L157" i="7"/>
  <c r="AP157" i="7" s="1"/>
  <c r="X157" i="7"/>
  <c r="BB157" i="7" s="1"/>
  <c r="H144" i="7"/>
  <c r="AL144" i="7" s="1"/>
  <c r="L144" i="7"/>
  <c r="AP144" i="7" s="1"/>
  <c r="N144" i="7"/>
  <c r="AR144" i="7" s="1"/>
  <c r="T144" i="7"/>
  <c r="AX144" i="7" s="1"/>
  <c r="Z144" i="7"/>
  <c r="J145" i="7"/>
  <c r="AN145" i="7" s="1"/>
  <c r="P145" i="7"/>
  <c r="AT145" i="7" s="1"/>
  <c r="V145" i="7"/>
  <c r="AZ145" i="7" s="1"/>
  <c r="AB145" i="7"/>
  <c r="K146" i="7"/>
  <c r="AO146" i="7" s="1"/>
  <c r="U147" i="7"/>
  <c r="AY147" i="7" s="1"/>
  <c r="AA147" i="7"/>
  <c r="J148" i="7"/>
  <c r="AN148" i="7" s="1"/>
  <c r="P148" i="7"/>
  <c r="AT148" i="7" s="1"/>
  <c r="L149" i="7"/>
  <c r="AP149" i="7" s="1"/>
  <c r="R149" i="7"/>
  <c r="AV149" i="7" s="1"/>
  <c r="Z149" i="7"/>
  <c r="V159" i="7"/>
  <c r="AZ159" i="7" s="1"/>
  <c r="P159" i="7"/>
  <c r="AT159" i="7" s="1"/>
  <c r="J159" i="7"/>
  <c r="AN159" i="7" s="1"/>
  <c r="V161" i="7"/>
  <c r="AZ161" i="7" s="1"/>
  <c r="P161" i="7"/>
  <c r="AT161" i="7" s="1"/>
  <c r="J161" i="7"/>
  <c r="AN161" i="7" s="1"/>
  <c r="V163" i="7"/>
  <c r="AZ163" i="7" s="1"/>
  <c r="P163" i="7"/>
  <c r="AT163" i="7" s="1"/>
  <c r="J163" i="7"/>
  <c r="AN163" i="7" s="1"/>
  <c r="V165" i="7"/>
  <c r="AZ165" i="7" s="1"/>
  <c r="P165" i="7"/>
  <c r="AT165" i="7" s="1"/>
  <c r="J165" i="7"/>
  <c r="AN165" i="7" s="1"/>
  <c r="N185" i="7"/>
  <c r="AR185" i="7" s="1"/>
  <c r="H185" i="7"/>
  <c r="AL185" i="7" s="1"/>
  <c r="Z185" i="7"/>
  <c r="R185" i="7"/>
  <c r="AV185" i="7" s="1"/>
  <c r="AD185" i="7"/>
  <c r="X185" i="7"/>
  <c r="BB185" i="7" s="1"/>
  <c r="L185" i="7"/>
  <c r="AP185" i="7" s="1"/>
  <c r="U141" i="7"/>
  <c r="AY141" i="7" s="1"/>
  <c r="AA141" i="7"/>
  <c r="J142" i="7"/>
  <c r="AN142" i="7" s="1"/>
  <c r="P142" i="7"/>
  <c r="AT142" i="7" s="1"/>
  <c r="L143" i="7"/>
  <c r="AP143" i="7" s="1"/>
  <c r="R143" i="7"/>
  <c r="AV143" i="7" s="1"/>
  <c r="Z143" i="7"/>
  <c r="H146" i="7"/>
  <c r="AL146" i="7" s="1"/>
  <c r="L146" i="7"/>
  <c r="AP146" i="7" s="1"/>
  <c r="N146" i="7"/>
  <c r="AR146" i="7" s="1"/>
  <c r="T146" i="7"/>
  <c r="AX146" i="7" s="1"/>
  <c r="Z146" i="7"/>
  <c r="J147" i="7"/>
  <c r="AN147" i="7" s="1"/>
  <c r="I147" i="7"/>
  <c r="AM147" i="7" s="1"/>
  <c r="P147" i="7"/>
  <c r="AT147" i="7" s="1"/>
  <c r="V147" i="7"/>
  <c r="AZ147" i="7" s="1"/>
  <c r="AB147" i="7"/>
  <c r="K148" i="7"/>
  <c r="AO148" i="7" s="1"/>
  <c r="H149" i="7"/>
  <c r="AL149" i="7" s="1"/>
  <c r="N149" i="7"/>
  <c r="AR149" i="7" s="1"/>
  <c r="U149" i="7"/>
  <c r="AY149" i="7" s="1"/>
  <c r="AA149" i="7"/>
  <c r="J150" i="7"/>
  <c r="AN150" i="7" s="1"/>
  <c r="P150" i="7"/>
  <c r="AT150" i="7" s="1"/>
  <c r="L151" i="7"/>
  <c r="AP151" i="7" s="1"/>
  <c r="R151" i="7"/>
  <c r="AV151" i="7" s="1"/>
  <c r="Z151" i="7"/>
  <c r="J152" i="7"/>
  <c r="AN152" i="7" s="1"/>
  <c r="V152" i="7"/>
  <c r="AZ152" i="7" s="1"/>
  <c r="R152" i="7"/>
  <c r="AV152" i="7" s="1"/>
  <c r="AB152" i="7"/>
  <c r="V153" i="7"/>
  <c r="AZ153" i="7" s="1"/>
  <c r="J153" i="7"/>
  <c r="AN153" i="7" s="1"/>
  <c r="R153" i="7"/>
  <c r="AV153" i="7" s="1"/>
  <c r="AB153" i="7"/>
  <c r="J154" i="7"/>
  <c r="AN154" i="7" s="1"/>
  <c r="V154" i="7"/>
  <c r="AZ154" i="7" s="1"/>
  <c r="R154" i="7"/>
  <c r="AV154" i="7" s="1"/>
  <c r="AB154" i="7"/>
  <c r="V155" i="7"/>
  <c r="AZ155" i="7" s="1"/>
  <c r="J155" i="7"/>
  <c r="AN155" i="7" s="1"/>
  <c r="R155" i="7"/>
  <c r="AV155" i="7" s="1"/>
  <c r="AB155" i="7"/>
  <c r="J156" i="7"/>
  <c r="AN156" i="7" s="1"/>
  <c r="V156" i="7"/>
  <c r="AZ156" i="7" s="1"/>
  <c r="R156" i="7"/>
  <c r="AV156" i="7" s="1"/>
  <c r="AB156" i="7"/>
  <c r="V157" i="7"/>
  <c r="AZ157" i="7" s="1"/>
  <c r="J157" i="7"/>
  <c r="AN157" i="7" s="1"/>
  <c r="R157" i="7"/>
  <c r="AV157" i="7" s="1"/>
  <c r="AB157" i="7"/>
  <c r="J167" i="7"/>
  <c r="AN167" i="7" s="1"/>
  <c r="Q168" i="7"/>
  <c r="AU168" i="7" s="1"/>
  <c r="AC168" i="7"/>
  <c r="W168" i="7"/>
  <c r="BA168" i="7" s="1"/>
  <c r="Q152" i="7"/>
  <c r="AU152" i="7" s="1"/>
  <c r="O153" i="7"/>
  <c r="AS153" i="7" s="1"/>
  <c r="Q154" i="7"/>
  <c r="AU154" i="7" s="1"/>
  <c r="O155" i="7"/>
  <c r="AS155" i="7" s="1"/>
  <c r="Q156" i="7"/>
  <c r="AU156" i="7" s="1"/>
  <c r="O157" i="7"/>
  <c r="AS157" i="7" s="1"/>
  <c r="Q158" i="7"/>
  <c r="AU158" i="7" s="1"/>
  <c r="V158" i="7"/>
  <c r="AZ158" i="7" s="1"/>
  <c r="O159" i="7"/>
  <c r="AS159" i="7" s="1"/>
  <c r="T159" i="7"/>
  <c r="AX159" i="7" s="1"/>
  <c r="X159" i="7"/>
  <c r="BB159" i="7" s="1"/>
  <c r="Q160" i="7"/>
  <c r="AU160" i="7" s="1"/>
  <c r="V160" i="7"/>
  <c r="AZ160" i="7" s="1"/>
  <c r="O161" i="7"/>
  <c r="AS161" i="7" s="1"/>
  <c r="T161" i="7"/>
  <c r="AX161" i="7" s="1"/>
  <c r="X161" i="7"/>
  <c r="BB161" i="7" s="1"/>
  <c r="Q162" i="7"/>
  <c r="AU162" i="7" s="1"/>
  <c r="V162" i="7"/>
  <c r="AZ162" i="7" s="1"/>
  <c r="O163" i="7"/>
  <c r="AS163" i="7" s="1"/>
  <c r="T163" i="7"/>
  <c r="AX163" i="7" s="1"/>
  <c r="X163" i="7"/>
  <c r="BB163" i="7" s="1"/>
  <c r="Q164" i="7"/>
  <c r="AU164" i="7" s="1"/>
  <c r="V164" i="7"/>
  <c r="AZ164" i="7" s="1"/>
  <c r="O165" i="7"/>
  <c r="AS165" i="7" s="1"/>
  <c r="T165" i="7"/>
  <c r="AX165" i="7" s="1"/>
  <c r="X165" i="7"/>
  <c r="BB165" i="7" s="1"/>
  <c r="I166" i="7"/>
  <c r="AM166" i="7" s="1"/>
  <c r="O166" i="7"/>
  <c r="AS166" i="7" s="1"/>
  <c r="U166" i="7"/>
  <c r="AY166" i="7" s="1"/>
  <c r="AB166" i="7"/>
  <c r="AD167" i="7"/>
  <c r="H168" i="7"/>
  <c r="AL168" i="7" s="1"/>
  <c r="L168" i="7"/>
  <c r="AP168" i="7" s="1"/>
  <c r="N168" i="7"/>
  <c r="AR168" i="7" s="1"/>
  <c r="T168" i="7"/>
  <c r="AX168" i="7" s="1"/>
  <c r="Z168" i="7"/>
  <c r="J169" i="7"/>
  <c r="AN169" i="7" s="1"/>
  <c r="V169" i="7"/>
  <c r="AZ169" i="7" s="1"/>
  <c r="AB169" i="7"/>
  <c r="V170" i="7"/>
  <c r="AZ170" i="7" s="1"/>
  <c r="J170" i="7"/>
  <c r="AN170" i="7" s="1"/>
  <c r="AB170" i="7"/>
  <c r="J171" i="7"/>
  <c r="AN171" i="7" s="1"/>
  <c r="V171" i="7"/>
  <c r="AZ171" i="7" s="1"/>
  <c r="AB171" i="7"/>
  <c r="P172" i="7"/>
  <c r="AT172" i="7" s="1"/>
  <c r="AB172" i="7"/>
  <c r="V172" i="7"/>
  <c r="AZ172" i="7" s="1"/>
  <c r="J172" i="7"/>
  <c r="AN172" i="7" s="1"/>
  <c r="U182" i="7"/>
  <c r="AY182" i="7" s="1"/>
  <c r="O182" i="7"/>
  <c r="AS182" i="7" s="1"/>
  <c r="I182" i="7"/>
  <c r="AM182" i="7" s="1"/>
  <c r="U186" i="7"/>
  <c r="AY186" i="7" s="1"/>
  <c r="O186" i="7"/>
  <c r="AS186" i="7" s="1"/>
  <c r="I186" i="7"/>
  <c r="AM186" i="7" s="1"/>
  <c r="U190" i="7"/>
  <c r="AY190" i="7" s="1"/>
  <c r="O190" i="7"/>
  <c r="AS190" i="7" s="1"/>
  <c r="I190" i="7"/>
  <c r="AM190" i="7" s="1"/>
  <c r="AB158" i="7"/>
  <c r="Z159" i="7"/>
  <c r="AD159" i="7"/>
  <c r="AB160" i="7"/>
  <c r="Z161" i="7"/>
  <c r="AD161" i="7"/>
  <c r="AB162" i="7"/>
  <c r="Z163" i="7"/>
  <c r="AD163" i="7"/>
  <c r="AB164" i="7"/>
  <c r="Z165" i="7"/>
  <c r="AD165" i="7"/>
  <c r="J166" i="7"/>
  <c r="AN166" i="7" s="1"/>
  <c r="P166" i="7"/>
  <c r="AT166" i="7" s="1"/>
  <c r="L167" i="7"/>
  <c r="AP167" i="7" s="1"/>
  <c r="R167" i="7"/>
  <c r="AV167" i="7" s="1"/>
  <c r="Z167" i="7"/>
  <c r="Q181" i="7"/>
  <c r="AU181" i="7" s="1"/>
  <c r="AC181" i="7"/>
  <c r="W181" i="7"/>
  <c r="BA181" i="7" s="1"/>
  <c r="K184" i="7"/>
  <c r="AO184" i="7" s="1"/>
  <c r="K188" i="7"/>
  <c r="AO188" i="7" s="1"/>
  <c r="K192" i="7"/>
  <c r="AO192" i="7" s="1"/>
  <c r="U193" i="7"/>
  <c r="AY193" i="7" s="1"/>
  <c r="O193" i="7"/>
  <c r="AS193" i="7" s="1"/>
  <c r="I193" i="7"/>
  <c r="AM193" i="7" s="1"/>
  <c r="J158" i="7"/>
  <c r="AN158" i="7" s="1"/>
  <c r="H159" i="7"/>
  <c r="AL159" i="7" s="1"/>
  <c r="L159" i="7"/>
  <c r="AP159" i="7" s="1"/>
  <c r="J160" i="7"/>
  <c r="AN160" i="7" s="1"/>
  <c r="H161" i="7"/>
  <c r="AL161" i="7" s="1"/>
  <c r="L161" i="7"/>
  <c r="AP161" i="7" s="1"/>
  <c r="J162" i="7"/>
  <c r="AN162" i="7" s="1"/>
  <c r="H163" i="7"/>
  <c r="AL163" i="7" s="1"/>
  <c r="L163" i="7"/>
  <c r="AP163" i="7" s="1"/>
  <c r="J164" i="7"/>
  <c r="AN164" i="7" s="1"/>
  <c r="H165" i="7"/>
  <c r="AL165" i="7" s="1"/>
  <c r="L165" i="7"/>
  <c r="AP165" i="7" s="1"/>
  <c r="K166" i="7"/>
  <c r="AO166" i="7" s="1"/>
  <c r="H167" i="7"/>
  <c r="AL167" i="7" s="1"/>
  <c r="N167" i="7"/>
  <c r="AR167" i="7" s="1"/>
  <c r="U167" i="7"/>
  <c r="AY167" i="7" s="1"/>
  <c r="AA167" i="7"/>
  <c r="J168" i="7"/>
  <c r="AN168" i="7" s="1"/>
  <c r="P168" i="7"/>
  <c r="AT168" i="7" s="1"/>
  <c r="T169" i="7"/>
  <c r="AX169" i="7" s="1"/>
  <c r="H169" i="7"/>
  <c r="AL169" i="7" s="1"/>
  <c r="X169" i="7"/>
  <c r="BB169" i="7" s="1"/>
  <c r="L169" i="7"/>
  <c r="AP169" i="7" s="1"/>
  <c r="H170" i="7"/>
  <c r="AL170" i="7" s="1"/>
  <c r="T170" i="7"/>
  <c r="AX170" i="7" s="1"/>
  <c r="L170" i="7"/>
  <c r="AP170" i="7" s="1"/>
  <c r="X170" i="7"/>
  <c r="BB170" i="7" s="1"/>
  <c r="T171" i="7"/>
  <c r="AX171" i="7" s="1"/>
  <c r="H171" i="7"/>
  <c r="AL171" i="7" s="1"/>
  <c r="X171" i="7"/>
  <c r="BB171" i="7" s="1"/>
  <c r="L171" i="7"/>
  <c r="AP171" i="7" s="1"/>
  <c r="Z172" i="7"/>
  <c r="H172" i="7"/>
  <c r="AL172" i="7" s="1"/>
  <c r="AD172" i="7"/>
  <c r="X172" i="7"/>
  <c r="BB172" i="7" s="1"/>
  <c r="R172" i="7"/>
  <c r="AV172" i="7" s="1"/>
  <c r="L172" i="7"/>
  <c r="AP172" i="7" s="1"/>
  <c r="K182" i="7"/>
  <c r="AO182" i="7" s="1"/>
  <c r="AC182" i="7"/>
  <c r="W182" i="7"/>
  <c r="BA182" i="7" s="1"/>
  <c r="Q182" i="7"/>
  <c r="AU182" i="7" s="1"/>
  <c r="W188" i="7"/>
  <c r="BA188" i="7" s="1"/>
  <c r="W192" i="7"/>
  <c r="BA192" i="7" s="1"/>
  <c r="N198" i="7"/>
  <c r="AR198" i="7" s="1"/>
  <c r="H198" i="7"/>
  <c r="AL198" i="7" s="1"/>
  <c r="Z198" i="7"/>
  <c r="T198" i="7"/>
  <c r="AX198" i="7" s="1"/>
  <c r="R198" i="7"/>
  <c r="AV198" i="7" s="1"/>
  <c r="AD198" i="7"/>
  <c r="X198" i="7"/>
  <c r="BB198" i="7" s="1"/>
  <c r="L198" i="7"/>
  <c r="AP198" i="7" s="1"/>
  <c r="AC170" i="7"/>
  <c r="AA171" i="7"/>
  <c r="J181" i="7"/>
  <c r="AN181" i="7" s="1"/>
  <c r="P181" i="7"/>
  <c r="AT181" i="7" s="1"/>
  <c r="V182" i="7"/>
  <c r="AZ182" i="7" s="1"/>
  <c r="AB182" i="7"/>
  <c r="K183" i="7"/>
  <c r="AO183" i="7" s="1"/>
  <c r="Q183" i="7"/>
  <c r="AU183" i="7" s="1"/>
  <c r="X183" i="7"/>
  <c r="BB183" i="7" s="1"/>
  <c r="AD183" i="7"/>
  <c r="I185" i="7"/>
  <c r="AM185" i="7" s="1"/>
  <c r="O185" i="7"/>
  <c r="AS185" i="7" s="1"/>
  <c r="U185" i="7"/>
  <c r="AY185" i="7" s="1"/>
  <c r="AA185" i="7"/>
  <c r="V186" i="7"/>
  <c r="AZ186" i="7" s="1"/>
  <c r="AB186" i="7"/>
  <c r="K187" i="7"/>
  <c r="AO187" i="7" s="1"/>
  <c r="Q187" i="7"/>
  <c r="AU187" i="7" s="1"/>
  <c r="X187" i="7"/>
  <c r="BB187" i="7" s="1"/>
  <c r="AD187" i="7"/>
  <c r="I189" i="7"/>
  <c r="AM189" i="7" s="1"/>
  <c r="O189" i="7"/>
  <c r="AS189" i="7" s="1"/>
  <c r="U189" i="7"/>
  <c r="AY189" i="7" s="1"/>
  <c r="AA189" i="7"/>
  <c r="V190" i="7"/>
  <c r="AZ190" i="7" s="1"/>
  <c r="AB190" i="7"/>
  <c r="K191" i="7"/>
  <c r="AO191" i="7" s="1"/>
  <c r="Q191" i="7"/>
  <c r="AU191" i="7" s="1"/>
  <c r="X191" i="7"/>
  <c r="BB191" i="7" s="1"/>
  <c r="AD191" i="7"/>
  <c r="V193" i="7"/>
  <c r="AZ193" i="7" s="1"/>
  <c r="AB193" i="7"/>
  <c r="I194" i="7"/>
  <c r="AM194" i="7" s="1"/>
  <c r="AA194" i="7"/>
  <c r="O194" i="7"/>
  <c r="AS194" i="7" s="1"/>
  <c r="P195" i="7"/>
  <c r="AT195" i="7" s="1"/>
  <c r="J195" i="7"/>
  <c r="AN195" i="7" s="1"/>
  <c r="AB195" i="7"/>
  <c r="L183" i="7"/>
  <c r="AP183" i="7" s="1"/>
  <c r="T183" i="7"/>
  <c r="AX183" i="7" s="1"/>
  <c r="Z183" i="7"/>
  <c r="AA184" i="7"/>
  <c r="K186" i="7"/>
  <c r="AO186" i="7" s="1"/>
  <c r="Q186" i="7"/>
  <c r="AU186" i="7" s="1"/>
  <c r="W186" i="7"/>
  <c r="BA186" i="7" s="1"/>
  <c r="AC186" i="7"/>
  <c r="L187" i="7"/>
  <c r="AP187" i="7" s="1"/>
  <c r="T187" i="7"/>
  <c r="AX187" i="7" s="1"/>
  <c r="Z187" i="7"/>
  <c r="AA188" i="7"/>
  <c r="K190" i="7"/>
  <c r="AO190" i="7" s="1"/>
  <c r="Q190" i="7"/>
  <c r="AU190" i="7" s="1"/>
  <c r="W190" i="7"/>
  <c r="BA190" i="7" s="1"/>
  <c r="AC190" i="7"/>
  <c r="L191" i="7"/>
  <c r="AP191" i="7" s="1"/>
  <c r="T191" i="7"/>
  <c r="AX191" i="7" s="1"/>
  <c r="Z191" i="7"/>
  <c r="AA192" i="7"/>
  <c r="K193" i="7"/>
  <c r="AO193" i="7" s="1"/>
  <c r="Q193" i="7"/>
  <c r="AU193" i="7" s="1"/>
  <c r="W193" i="7"/>
  <c r="BA193" i="7" s="1"/>
  <c r="AC193" i="7"/>
  <c r="N181" i="7"/>
  <c r="AR181" i="7" s="1"/>
  <c r="T181" i="7"/>
  <c r="AX181" i="7" s="1"/>
  <c r="Z181" i="7"/>
  <c r="I183" i="7"/>
  <c r="AM183" i="7" s="1"/>
  <c r="H183" i="7"/>
  <c r="AL183" i="7" s="1"/>
  <c r="O183" i="7"/>
  <c r="AS183" i="7" s="1"/>
  <c r="U183" i="7"/>
  <c r="AY183" i="7" s="1"/>
  <c r="AA183" i="7"/>
  <c r="I184" i="7"/>
  <c r="AM184" i="7" s="1"/>
  <c r="O184" i="7"/>
  <c r="AS184" i="7" s="1"/>
  <c r="V184" i="7"/>
  <c r="AZ184" i="7" s="1"/>
  <c r="AB184" i="7"/>
  <c r="K185" i="7"/>
  <c r="AO185" i="7" s="1"/>
  <c r="Q185" i="7"/>
  <c r="AU185" i="7" s="1"/>
  <c r="I187" i="7"/>
  <c r="AM187" i="7" s="1"/>
  <c r="H187" i="7"/>
  <c r="AL187" i="7" s="1"/>
  <c r="O187" i="7"/>
  <c r="AS187" i="7" s="1"/>
  <c r="U187" i="7"/>
  <c r="AY187" i="7" s="1"/>
  <c r="AA187" i="7"/>
  <c r="I188" i="7"/>
  <c r="AM188" i="7" s="1"/>
  <c r="O188" i="7"/>
  <c r="AS188" i="7" s="1"/>
  <c r="V188" i="7"/>
  <c r="AZ188" i="7" s="1"/>
  <c r="AB188" i="7"/>
  <c r="K189" i="7"/>
  <c r="AO189" i="7" s="1"/>
  <c r="Q189" i="7"/>
  <c r="AU189" i="7" s="1"/>
  <c r="I191" i="7"/>
  <c r="AM191" i="7" s="1"/>
  <c r="H191" i="7"/>
  <c r="AL191" i="7" s="1"/>
  <c r="O191" i="7"/>
  <c r="AS191" i="7" s="1"/>
  <c r="U191" i="7"/>
  <c r="AY191" i="7" s="1"/>
  <c r="AA191" i="7"/>
  <c r="I192" i="7"/>
  <c r="AM192" i="7" s="1"/>
  <c r="O192" i="7"/>
  <c r="AS192" i="7" s="1"/>
  <c r="V192" i="7"/>
  <c r="AZ192" i="7" s="1"/>
  <c r="AB192" i="7"/>
  <c r="V195" i="7"/>
  <c r="AZ195" i="7" s="1"/>
  <c r="R194" i="7"/>
  <c r="AV194" i="7" s="1"/>
  <c r="AD194" i="7"/>
  <c r="X194" i="7"/>
  <c r="BB194" i="7" s="1"/>
  <c r="AA195" i="7"/>
  <c r="K197" i="7"/>
  <c r="AO197" i="7" s="1"/>
  <c r="AC197" i="7"/>
  <c r="U199" i="7"/>
  <c r="AY199" i="7" s="1"/>
  <c r="O199" i="7"/>
  <c r="AS199" i="7" s="1"/>
  <c r="I199" i="7"/>
  <c r="AM199" i="7" s="1"/>
  <c r="K201" i="7"/>
  <c r="AO201" i="7" s="1"/>
  <c r="AC201" i="7"/>
  <c r="U203" i="7"/>
  <c r="AY203" i="7" s="1"/>
  <c r="I203" i="7"/>
  <c r="AM203" i="7" s="1"/>
  <c r="O203" i="7"/>
  <c r="AS203" i="7" s="1"/>
  <c r="K205" i="7"/>
  <c r="AO205" i="7" s="1"/>
  <c r="AC205" i="7"/>
  <c r="W205" i="7"/>
  <c r="BA205" i="7" s="1"/>
  <c r="U207" i="7"/>
  <c r="AY207" i="7" s="1"/>
  <c r="AA207" i="7"/>
  <c r="I207" i="7"/>
  <c r="AM207" i="7" s="1"/>
  <c r="K195" i="7"/>
  <c r="AO195" i="7" s="1"/>
  <c r="Q195" i="7"/>
  <c r="AU195" i="7" s="1"/>
  <c r="W195" i="7"/>
  <c r="BA195" i="7" s="1"/>
  <c r="AC195" i="7"/>
  <c r="N196" i="7"/>
  <c r="AR196" i="7" s="1"/>
  <c r="H196" i="7"/>
  <c r="AL196" i="7" s="1"/>
  <c r="R196" i="7"/>
  <c r="AV196" i="7" s="1"/>
  <c r="AD196" i="7"/>
  <c r="X196" i="7"/>
  <c r="BB196" i="7" s="1"/>
  <c r="T196" i="7"/>
  <c r="AX196" i="7" s="1"/>
  <c r="U197" i="7"/>
  <c r="AY197" i="7" s="1"/>
  <c r="O197" i="7"/>
  <c r="AS197" i="7" s="1"/>
  <c r="I197" i="7"/>
  <c r="AM197" i="7" s="1"/>
  <c r="K199" i="7"/>
  <c r="AO199" i="7" s="1"/>
  <c r="AC199" i="7"/>
  <c r="N200" i="7"/>
  <c r="AR200" i="7" s="1"/>
  <c r="H200" i="7"/>
  <c r="AL200" i="7" s="1"/>
  <c r="R200" i="7"/>
  <c r="AV200" i="7" s="1"/>
  <c r="AD200" i="7"/>
  <c r="X200" i="7"/>
  <c r="BB200" i="7" s="1"/>
  <c r="T200" i="7"/>
  <c r="AX200" i="7" s="1"/>
  <c r="U201" i="7"/>
  <c r="AY201" i="7" s="1"/>
  <c r="O201" i="7"/>
  <c r="AS201" i="7" s="1"/>
  <c r="I201" i="7"/>
  <c r="AM201" i="7" s="1"/>
  <c r="W202" i="7"/>
  <c r="BA202" i="7" s="1"/>
  <c r="Q202" i="7"/>
  <c r="AU202" i="7" s="1"/>
  <c r="AC202" i="7"/>
  <c r="K202" i="7"/>
  <c r="AO202" i="7" s="1"/>
  <c r="N206" i="7"/>
  <c r="AR206" i="7" s="1"/>
  <c r="Z206" i="7"/>
  <c r="H206" i="7"/>
  <c r="AL206" i="7" s="1"/>
  <c r="R206" i="7"/>
  <c r="AV206" i="7" s="1"/>
  <c r="AD206" i="7"/>
  <c r="X206" i="7"/>
  <c r="BB206" i="7" s="1"/>
  <c r="L206" i="7"/>
  <c r="AP206" i="7" s="1"/>
  <c r="T206" i="7"/>
  <c r="AX206" i="7" s="1"/>
  <c r="K196" i="7"/>
  <c r="AO196" i="7" s="1"/>
  <c r="Q196" i="7"/>
  <c r="AU196" i="7" s="1"/>
  <c r="I198" i="7"/>
  <c r="AM198" i="7" s="1"/>
  <c r="O198" i="7"/>
  <c r="AS198" i="7" s="1"/>
  <c r="U198" i="7"/>
  <c r="AY198" i="7" s="1"/>
  <c r="AA198" i="7"/>
  <c r="V199" i="7"/>
  <c r="AZ199" i="7" s="1"/>
  <c r="AB199" i="7"/>
  <c r="K200" i="7"/>
  <c r="AO200" i="7" s="1"/>
  <c r="Q200" i="7"/>
  <c r="AU200" i="7" s="1"/>
  <c r="N202" i="7"/>
  <c r="AR202" i="7" s="1"/>
  <c r="H202" i="7"/>
  <c r="AL202" i="7" s="1"/>
  <c r="R202" i="7"/>
  <c r="AV202" i="7" s="1"/>
  <c r="L202" i="7"/>
  <c r="AP202" i="7" s="1"/>
  <c r="X202" i="7"/>
  <c r="BB202" i="7" s="1"/>
  <c r="AC204" i="7"/>
  <c r="J208" i="7"/>
  <c r="AN208" i="7" s="1"/>
  <c r="K194" i="7"/>
  <c r="AO194" i="7" s="1"/>
  <c r="Q194" i="7"/>
  <c r="AU194" i="7" s="1"/>
  <c r="I196" i="7"/>
  <c r="AM196" i="7" s="1"/>
  <c r="O196" i="7"/>
  <c r="AS196" i="7" s="1"/>
  <c r="U196" i="7"/>
  <c r="AY196" i="7" s="1"/>
  <c r="AA196" i="7"/>
  <c r="V197" i="7"/>
  <c r="AZ197" i="7" s="1"/>
  <c r="AB197" i="7"/>
  <c r="K198" i="7"/>
  <c r="AO198" i="7" s="1"/>
  <c r="Q198" i="7"/>
  <c r="AU198" i="7" s="1"/>
  <c r="I200" i="7"/>
  <c r="AM200" i="7" s="1"/>
  <c r="O200" i="7"/>
  <c r="AS200" i="7" s="1"/>
  <c r="U200" i="7"/>
  <c r="AY200" i="7" s="1"/>
  <c r="AA200" i="7"/>
  <c r="P201" i="7"/>
  <c r="AT201" i="7" s="1"/>
  <c r="V201" i="7"/>
  <c r="AZ201" i="7" s="1"/>
  <c r="AB201" i="7"/>
  <c r="P203" i="7"/>
  <c r="AT203" i="7" s="1"/>
  <c r="J203" i="7"/>
  <c r="AN203" i="7" s="1"/>
  <c r="V203" i="7"/>
  <c r="AZ203" i="7" s="1"/>
  <c r="I206" i="7"/>
  <c r="AM206" i="7" s="1"/>
  <c r="P207" i="7"/>
  <c r="AT207" i="7" s="1"/>
  <c r="J207" i="7"/>
  <c r="AN207" i="7" s="1"/>
  <c r="O210" i="7"/>
  <c r="AS210" i="7" s="1"/>
  <c r="I210" i="7"/>
  <c r="AM210" i="7" s="1"/>
  <c r="U210" i="7"/>
  <c r="AY210" i="7" s="1"/>
  <c r="V212" i="7"/>
  <c r="AZ212" i="7" s="1"/>
  <c r="J212" i="7"/>
  <c r="AN212" i="7" s="1"/>
  <c r="P212" i="7"/>
  <c r="AT212" i="7" s="1"/>
  <c r="AA202" i="7"/>
  <c r="K203" i="7"/>
  <c r="AO203" i="7" s="1"/>
  <c r="Q203" i="7"/>
  <c r="AU203" i="7" s="1"/>
  <c r="W203" i="7"/>
  <c r="BA203" i="7" s="1"/>
  <c r="AC203" i="7"/>
  <c r="L204" i="7"/>
  <c r="AP204" i="7" s="1"/>
  <c r="T204" i="7"/>
  <c r="AX204" i="7" s="1"/>
  <c r="Z204" i="7"/>
  <c r="AA205" i="7"/>
  <c r="K207" i="7"/>
  <c r="AO207" i="7" s="1"/>
  <c r="Q207" i="7"/>
  <c r="AU207" i="7" s="1"/>
  <c r="W207" i="7"/>
  <c r="BA207" i="7" s="1"/>
  <c r="AC207" i="7"/>
  <c r="X208" i="7"/>
  <c r="BB208" i="7" s="1"/>
  <c r="AD208" i="7"/>
  <c r="L208" i="7"/>
  <c r="AP208" i="7" s="1"/>
  <c r="R208" i="7"/>
  <c r="AV208" i="7" s="1"/>
  <c r="Z208" i="7"/>
  <c r="J209" i="7"/>
  <c r="AN209" i="7" s="1"/>
  <c r="AB209" i="7"/>
  <c r="V214" i="7"/>
  <c r="AZ214" i="7" s="1"/>
  <c r="J214" i="7"/>
  <c r="AN214" i="7" s="1"/>
  <c r="P214" i="7"/>
  <c r="AT214" i="7" s="1"/>
  <c r="I202" i="7"/>
  <c r="AM202" i="7" s="1"/>
  <c r="L203" i="7"/>
  <c r="AP203" i="7" s="1"/>
  <c r="R203" i="7"/>
  <c r="AV203" i="7" s="1"/>
  <c r="X203" i="7"/>
  <c r="BB203" i="7" s="1"/>
  <c r="I204" i="7"/>
  <c r="AM204" i="7" s="1"/>
  <c r="H204" i="7"/>
  <c r="AL204" i="7" s="1"/>
  <c r="O204" i="7"/>
  <c r="AS204" i="7" s="1"/>
  <c r="U204" i="7"/>
  <c r="AY204" i="7" s="1"/>
  <c r="AA204" i="7"/>
  <c r="I205" i="7"/>
  <c r="AM205" i="7" s="1"/>
  <c r="O205" i="7"/>
  <c r="AS205" i="7" s="1"/>
  <c r="V205" i="7"/>
  <c r="AZ205" i="7" s="1"/>
  <c r="AB205" i="7"/>
  <c r="K206" i="7"/>
  <c r="AO206" i="7" s="1"/>
  <c r="Q206" i="7"/>
  <c r="AU206" i="7" s="1"/>
  <c r="H208" i="7"/>
  <c r="AL208" i="7" s="1"/>
  <c r="N208" i="7"/>
  <c r="AR208" i="7" s="1"/>
  <c r="U208" i="7"/>
  <c r="AY208" i="7" s="1"/>
  <c r="AA208" i="7"/>
  <c r="K209" i="7"/>
  <c r="AO209" i="7" s="1"/>
  <c r="AC209" i="7"/>
  <c r="X210" i="7"/>
  <c r="BB210" i="7" s="1"/>
  <c r="AD210" i="7"/>
  <c r="N210" i="7"/>
  <c r="AR210" i="7" s="1"/>
  <c r="J211" i="7"/>
  <c r="AN211" i="7" s="1"/>
  <c r="V211" i="7"/>
  <c r="AZ211" i="7" s="1"/>
  <c r="J213" i="7"/>
  <c r="AN213" i="7" s="1"/>
  <c r="V213" i="7"/>
  <c r="AZ213" i="7" s="1"/>
  <c r="AB213" i="7"/>
  <c r="AB214" i="7"/>
  <c r="H209" i="7"/>
  <c r="AL209" i="7" s="1"/>
  <c r="L209" i="7"/>
  <c r="AP209" i="7" s="1"/>
  <c r="N209" i="7"/>
  <c r="AR209" i="7" s="1"/>
  <c r="T209" i="7"/>
  <c r="AX209" i="7" s="1"/>
  <c r="Z209" i="7"/>
  <c r="J210" i="7"/>
  <c r="AN210" i="7" s="1"/>
  <c r="P210" i="7"/>
  <c r="AT210" i="7" s="1"/>
  <c r="V210" i="7"/>
  <c r="AZ210" i="7" s="1"/>
  <c r="AB210" i="7"/>
  <c r="AC211" i="7"/>
  <c r="Q211" i="7"/>
  <c r="AU211" i="7" s="1"/>
  <c r="T211" i="7"/>
  <c r="AX211" i="7" s="1"/>
  <c r="H211" i="7"/>
  <c r="AL211" i="7" s="1"/>
  <c r="X211" i="7"/>
  <c r="BB211" i="7" s="1"/>
  <c r="L211" i="7"/>
  <c r="AP211" i="7" s="1"/>
  <c r="W211" i="7"/>
  <c r="BA211" i="7" s="1"/>
  <c r="H212" i="7"/>
  <c r="AL212" i="7" s="1"/>
  <c r="T212" i="7"/>
  <c r="AX212" i="7" s="1"/>
  <c r="L212" i="7"/>
  <c r="AP212" i="7" s="1"/>
  <c r="X212" i="7"/>
  <c r="BB212" i="7" s="1"/>
  <c r="T213" i="7"/>
  <c r="AX213" i="7" s="1"/>
  <c r="H213" i="7"/>
  <c r="AL213" i="7" s="1"/>
  <c r="X213" i="7"/>
  <c r="BB213" i="7" s="1"/>
  <c r="L213" i="7"/>
  <c r="AP213" i="7" s="1"/>
  <c r="H214" i="7"/>
  <c r="AL214" i="7" s="1"/>
  <c r="Z214" i="7"/>
  <c r="T214" i="7"/>
  <c r="AX214" i="7" s="1"/>
  <c r="L214" i="7"/>
  <c r="AP214" i="7" s="1"/>
  <c r="AD214" i="7"/>
  <c r="X214" i="7"/>
  <c r="BB214" i="7" s="1"/>
  <c r="O212" i="7"/>
  <c r="AS212" i="7" s="1"/>
  <c r="Q213" i="7"/>
  <c r="AU213" i="7" s="1"/>
  <c r="O214" i="7"/>
  <c r="AS214" i="7" s="1"/>
  <c r="BA44" i="7" l="1"/>
  <c r="AM43" i="3"/>
  <c r="AX44" i="7"/>
  <c r="AJ43" i="3"/>
  <c r="AY44" i="7"/>
  <c r="AK43" i="3"/>
  <c r="W1452" i="13"/>
  <c r="X1452" i="13" s="1"/>
  <c r="W1451" i="13"/>
  <c r="X1451" i="13" s="1"/>
  <c r="W1450" i="13"/>
  <c r="X1450" i="13" s="1"/>
  <c r="W1443" i="13"/>
  <c r="X1443" i="13" s="1"/>
  <c r="W1446" i="13"/>
  <c r="X1446" i="13" s="1"/>
  <c r="W1448" i="13"/>
  <c r="X1448" i="13" s="1"/>
  <c r="W1453" i="13"/>
  <c r="X1453" i="13" s="1"/>
  <c r="W1454" i="13"/>
  <c r="X1454" i="13" s="1"/>
  <c r="W1447" i="13"/>
  <c r="X1447" i="13" s="1"/>
  <c r="W1459" i="13"/>
  <c r="X1459" i="13" s="1"/>
  <c r="W1449" i="13"/>
  <c r="X1449" i="13" s="1"/>
  <c r="W1457" i="13"/>
  <c r="X1457" i="13" s="1"/>
  <c r="W1458" i="13"/>
  <c r="X1458" i="13" s="1"/>
  <c r="W1460" i="13"/>
  <c r="X1460" i="13" s="1"/>
  <c r="W1461" i="13"/>
  <c r="X1461" i="13" s="1"/>
  <c r="W1462" i="13"/>
  <c r="X1462" i="13" s="1"/>
  <c r="W1455" i="13"/>
  <c r="X1455" i="13" s="1"/>
  <c r="W1456" i="13"/>
  <c r="X1456" i="13" s="1"/>
  <c r="W1760" i="13"/>
  <c r="X1760" i="13" s="1"/>
  <c r="W1761" i="13"/>
  <c r="X1761" i="13" s="1"/>
  <c r="W1762" i="13"/>
  <c r="X1762" i="13" s="1"/>
  <c r="W1758" i="13"/>
  <c r="X1758" i="13" s="1"/>
  <c r="W2050" i="13"/>
  <c r="X2050" i="13" s="1"/>
  <c r="W2045" i="13"/>
  <c r="X2045" i="13" s="1"/>
  <c r="W2044" i="13"/>
  <c r="X2044" i="13" s="1"/>
  <c r="W2046" i="13"/>
  <c r="X2046" i="13" s="1"/>
  <c r="W2049" i="13"/>
  <c r="X2049" i="13" s="1"/>
  <c r="W2052" i="13"/>
  <c r="X2052" i="13" s="1"/>
  <c r="W2055" i="13"/>
  <c r="X2055" i="13" s="1"/>
  <c r="W2051" i="13"/>
  <c r="X2051" i="13" s="1"/>
  <c r="W2043" i="13"/>
  <c r="X2043" i="13" s="1"/>
  <c r="W2056" i="13"/>
  <c r="X2056" i="13" s="1"/>
  <c r="W2047" i="13"/>
  <c r="X2047" i="13" s="1"/>
  <c r="W2585" i="13"/>
  <c r="X2585" i="13" s="1"/>
  <c r="W1090" i="13"/>
  <c r="X1090" i="13" s="1"/>
  <c r="W1089" i="13"/>
  <c r="X1089" i="13" s="1"/>
  <c r="W273" i="13"/>
  <c r="X273" i="13" s="1"/>
  <c r="W2587" i="13"/>
  <c r="X2587" i="13" s="1"/>
  <c r="W1852" i="13"/>
  <c r="X1852" i="13" s="1"/>
  <c r="W2591" i="13"/>
  <c r="X2591" i="13" s="1"/>
  <c r="W2590" i="13"/>
  <c r="X2590" i="13" s="1"/>
  <c r="W2586" i="13"/>
  <c r="X2586" i="13" s="1"/>
  <c r="W2588" i="13"/>
  <c r="X2588" i="13" s="1"/>
  <c r="W2716" i="13"/>
  <c r="X2716" i="13" s="1"/>
  <c r="W2719" i="13"/>
  <c r="X2719" i="13" s="1"/>
  <c r="W2221" i="13"/>
  <c r="X2221" i="13" s="1"/>
  <c r="W2222" i="13"/>
  <c r="X2222" i="13" s="1"/>
  <c r="W2426" i="13"/>
  <c r="X2426" i="13" s="1"/>
  <c r="W2428" i="13"/>
  <c r="X2428" i="13" s="1"/>
  <c r="W2429" i="13"/>
  <c r="X2429" i="13" s="1"/>
  <c r="W2424" i="13"/>
  <c r="X2424" i="13" s="1"/>
  <c r="W2448" i="13"/>
  <c r="X2448" i="13" s="1"/>
  <c r="W2450" i="13"/>
  <c r="X2450" i="13" s="1"/>
  <c r="W2449" i="13"/>
  <c r="X2449" i="13" s="1"/>
  <c r="W2453" i="13"/>
  <c r="X2453" i="13" s="1"/>
  <c r="W2451" i="13"/>
  <c r="X2451" i="13" s="1"/>
  <c r="W2452" i="13"/>
  <c r="X2452" i="13" s="1"/>
  <c r="W1332" i="13"/>
  <c r="X1332" i="13" s="1"/>
  <c r="W1328" i="13"/>
  <c r="X1328" i="13" s="1"/>
  <c r="W268" i="13"/>
  <c r="X268" i="13" s="1"/>
  <c r="W1326" i="13"/>
  <c r="X1326" i="13" s="1"/>
  <c r="W784" i="13"/>
  <c r="X784" i="13" s="1"/>
  <c r="W270" i="13"/>
  <c r="X270" i="13" s="1"/>
  <c r="W269" i="13"/>
  <c r="X269" i="13" s="1"/>
  <c r="W1333" i="13"/>
  <c r="X1333" i="13" s="1"/>
  <c r="W785" i="13"/>
  <c r="X785" i="13" s="1"/>
  <c r="W786" i="13"/>
  <c r="X786" i="13" s="1"/>
  <c r="W1330" i="13"/>
  <c r="X1330" i="13" s="1"/>
  <c r="W1329" i="13"/>
  <c r="X1329" i="13" s="1"/>
  <c r="W566" i="13"/>
  <c r="X566" i="13" s="1"/>
  <c r="W1336" i="13"/>
  <c r="X1336" i="13" s="1"/>
  <c r="W567" i="13"/>
  <c r="X567" i="13" s="1"/>
  <c r="W1337" i="13"/>
  <c r="X1337" i="13" s="1"/>
  <c r="W37" i="13"/>
  <c r="X37" i="13" s="1"/>
  <c r="W569" i="13"/>
  <c r="X569" i="13" s="1"/>
  <c r="W1327" i="13"/>
  <c r="X1327" i="13" s="1"/>
  <c r="W1334" i="13"/>
  <c r="X1334" i="13" s="1"/>
  <c r="W568" i="13"/>
  <c r="X568" i="13" s="1"/>
  <c r="W1331" i="13"/>
  <c r="X1331" i="13" s="1"/>
  <c r="W272" i="13"/>
  <c r="X272" i="13" s="1"/>
  <c r="W1885" i="13"/>
  <c r="X1885" i="13" s="1"/>
  <c r="W1883" i="13"/>
  <c r="X1883" i="13" s="1"/>
  <c r="W1886" i="13"/>
  <c r="X1886" i="13" s="1"/>
  <c r="W1880" i="13"/>
  <c r="X1880" i="13" s="1"/>
  <c r="W1882" i="13"/>
  <c r="X1882" i="13" s="1"/>
  <c r="W1889" i="13"/>
  <c r="X1889" i="13" s="1"/>
  <c r="W1893" i="13"/>
  <c r="X1893" i="13" s="1"/>
  <c r="W874" i="13"/>
  <c r="X874" i="13" s="1"/>
  <c r="W873" i="13"/>
  <c r="X873" i="13" s="1"/>
  <c r="W1892" i="13"/>
  <c r="X1892" i="13" s="1"/>
  <c r="W1896" i="13"/>
  <c r="X1896" i="13" s="1"/>
  <c r="W1888" i="13"/>
  <c r="X1888" i="13" s="1"/>
  <c r="W1897" i="13"/>
  <c r="X1897" i="13" s="1"/>
  <c r="W1898" i="13"/>
  <c r="X1898" i="13" s="1"/>
  <c r="W1899" i="13"/>
  <c r="X1899" i="13" s="1"/>
  <c r="W1894" i="13"/>
  <c r="X1894" i="13" s="1"/>
  <c r="W1895" i="13"/>
  <c r="X1895" i="13" s="1"/>
  <c r="W1685" i="13"/>
  <c r="X1685" i="13" s="1"/>
  <c r="W1688" i="13"/>
  <c r="X1688" i="13" s="1"/>
  <c r="W1684" i="13"/>
  <c r="X1684" i="13" s="1"/>
  <c r="W1691" i="13"/>
  <c r="X1691" i="13" s="1"/>
  <c r="W1693" i="13"/>
  <c r="X1693" i="13" s="1"/>
  <c r="W1697" i="13"/>
  <c r="X1697" i="13" s="1"/>
  <c r="W1696" i="13"/>
  <c r="X1696" i="13" s="1"/>
  <c r="W1702" i="13"/>
  <c r="X1702" i="13" s="1"/>
  <c r="W1704" i="13"/>
  <c r="X1704" i="13" s="1"/>
  <c r="W1686" i="13"/>
  <c r="X1686" i="13" s="1"/>
  <c r="W1690" i="13"/>
  <c r="X1690" i="13" s="1"/>
  <c r="W1683" i="13"/>
  <c r="X1683" i="13" s="1"/>
  <c r="W1694" i="13"/>
  <c r="X1694" i="13" s="1"/>
  <c r="W1701" i="13"/>
  <c r="X1701" i="13" s="1"/>
  <c r="W1710" i="13"/>
  <c r="X1710" i="13" s="1"/>
  <c r="W1706" i="13"/>
  <c r="X1706" i="13" s="1"/>
  <c r="W769" i="13"/>
  <c r="X769" i="13" s="1"/>
  <c r="W1689" i="13"/>
  <c r="X1689" i="13" s="1"/>
  <c r="W1687" i="13"/>
  <c r="X1687" i="13" s="1"/>
  <c r="W1699" i="13"/>
  <c r="X1699" i="13" s="1"/>
  <c r="W1707" i="13"/>
  <c r="X1707" i="13" s="1"/>
  <c r="W1698" i="13"/>
  <c r="X1698" i="13" s="1"/>
  <c r="W1705" i="13"/>
  <c r="X1705" i="13" s="1"/>
  <c r="W765" i="13"/>
  <c r="X765" i="13" s="1"/>
  <c r="W1709" i="13"/>
  <c r="X1709" i="13" s="1"/>
  <c r="W1708" i="13"/>
  <c r="X1708" i="13" s="1"/>
  <c r="W2184" i="13"/>
  <c r="X2184" i="13" s="1"/>
  <c r="W2186" i="13"/>
  <c r="X2186" i="13" s="1"/>
  <c r="W2206" i="13"/>
  <c r="X2206" i="13" s="1"/>
  <c r="W2187" i="13"/>
  <c r="X2187" i="13" s="1"/>
  <c r="W2195" i="13"/>
  <c r="X2195" i="13" s="1"/>
  <c r="W2188" i="13"/>
  <c r="X2188" i="13" s="1"/>
  <c r="W2197" i="13"/>
  <c r="X2197" i="13" s="1"/>
  <c r="W2192" i="13"/>
  <c r="X2192" i="13" s="1"/>
  <c r="W2196" i="13"/>
  <c r="X2196" i="13" s="1"/>
  <c r="W2190" i="13"/>
  <c r="X2190" i="13" s="1"/>
  <c r="W2198" i="13"/>
  <c r="X2198" i="13" s="1"/>
  <c r="W2202" i="13"/>
  <c r="X2202" i="13" s="1"/>
  <c r="W2203" i="13"/>
  <c r="X2203" i="13" s="1"/>
  <c r="W2183" i="13"/>
  <c r="X2183" i="13" s="1"/>
  <c r="W2199" i="13"/>
  <c r="X2199" i="13" s="1"/>
  <c r="W2201" i="13"/>
  <c r="X2201" i="13" s="1"/>
  <c r="W2200" i="13"/>
  <c r="X2200" i="13" s="1"/>
  <c r="W2189" i="13"/>
  <c r="X2189" i="13" s="1"/>
  <c r="W2205" i="13"/>
  <c r="X2205" i="13" s="1"/>
  <c r="W1400" i="13"/>
  <c r="X1400" i="13" s="1"/>
  <c r="W1402" i="13"/>
  <c r="X1402" i="13" s="1"/>
  <c r="W1404" i="13"/>
  <c r="X1404" i="13" s="1"/>
  <c r="W1399" i="13"/>
  <c r="X1399" i="13" s="1"/>
  <c r="W1406" i="13"/>
  <c r="X1406" i="13" s="1"/>
  <c r="W1407" i="13"/>
  <c r="X1407" i="13" s="1"/>
  <c r="W1411" i="13"/>
  <c r="X1411" i="13" s="1"/>
  <c r="W1401" i="13"/>
  <c r="X1401" i="13" s="1"/>
  <c r="W1405" i="13"/>
  <c r="X1405" i="13" s="1"/>
  <c r="W1410" i="13"/>
  <c r="X1410" i="13" s="1"/>
  <c r="W1408" i="13"/>
  <c r="X1408" i="13" s="1"/>
  <c r="W1415" i="13"/>
  <c r="X1415" i="13" s="1"/>
  <c r="W1398" i="13"/>
  <c r="X1398" i="13" s="1"/>
  <c r="W1403" i="13"/>
  <c r="X1403" i="13" s="1"/>
  <c r="W1416" i="13"/>
  <c r="X1416" i="13" s="1"/>
  <c r="W1419" i="13"/>
  <c r="X1419" i="13" s="1"/>
  <c r="W1429" i="13"/>
  <c r="X1429" i="13" s="1"/>
  <c r="W1420" i="13"/>
  <c r="X1420" i="13" s="1"/>
  <c r="W1413" i="13"/>
  <c r="X1413" i="13" s="1"/>
  <c r="W1414" i="13"/>
  <c r="X1414" i="13" s="1"/>
  <c r="W1421" i="13"/>
  <c r="X1421" i="13" s="1"/>
  <c r="W1424" i="13"/>
  <c r="X1424" i="13" s="1"/>
  <c r="W1409" i="13"/>
  <c r="X1409" i="13" s="1"/>
  <c r="W1412" i="13"/>
  <c r="X1412" i="13" s="1"/>
  <c r="W1418" i="13"/>
  <c r="X1418" i="13" s="1"/>
  <c r="W1417" i="13"/>
  <c r="X1417" i="13" s="1"/>
  <c r="W1423" i="13"/>
  <c r="X1423" i="13" s="1"/>
  <c r="W1426" i="13"/>
  <c r="X1426" i="13" s="1"/>
  <c r="W2706" i="13"/>
  <c r="X2706" i="13" s="1"/>
  <c r="W2711" i="13"/>
  <c r="X2711" i="13" s="1"/>
  <c r="AL44" i="7"/>
  <c r="Z43" i="3"/>
  <c r="BE44" i="7"/>
  <c r="AP43" i="3"/>
  <c r="AM44" i="7"/>
  <c r="AA43" i="3"/>
  <c r="BF44" i="7"/>
  <c r="AQ43" i="3"/>
  <c r="BB44" i="7"/>
  <c r="AN43" i="3"/>
  <c r="AT44" i="7"/>
  <c r="AG43" i="3"/>
  <c r="BH44" i="7"/>
  <c r="AS43" i="3"/>
  <c r="W806" i="13"/>
  <c r="X806" i="13" s="1"/>
  <c r="X830" i="13"/>
  <c r="X853" i="13"/>
  <c r="W807" i="13"/>
  <c r="X807" i="13" s="1"/>
  <c r="W803" i="13"/>
  <c r="X803" i="13" s="1"/>
  <c r="X280" i="13"/>
  <c r="W808" i="13"/>
  <c r="X808" i="13" s="1"/>
  <c r="X832" i="13"/>
  <c r="X840" i="13"/>
  <c r="X828" i="13"/>
  <c r="X821" i="13"/>
  <c r="X827" i="13"/>
  <c r="W1625" i="13"/>
  <c r="X1625" i="13" s="1"/>
  <c r="W1623" i="13"/>
  <c r="X1623" i="13" s="1"/>
  <c r="W1628" i="13"/>
  <c r="X1628" i="13" s="1"/>
  <c r="W1624" i="13"/>
  <c r="X1624" i="13" s="1"/>
  <c r="W1627" i="13"/>
  <c r="X1627" i="13" s="1"/>
  <c r="W1749" i="13"/>
  <c r="X1749" i="13" s="1"/>
  <c r="W1750" i="13"/>
  <c r="X1750" i="13" s="1"/>
  <c r="W1755" i="13"/>
  <c r="X1755" i="13" s="1"/>
  <c r="W1753" i="13"/>
  <c r="X1753" i="13" s="1"/>
  <c r="W1754" i="13"/>
  <c r="X1754" i="13" s="1"/>
  <c r="W2630" i="13"/>
  <c r="X2630" i="13" s="1"/>
  <c r="W2627" i="13"/>
  <c r="X2627" i="13" s="1"/>
  <c r="W2629" i="13"/>
  <c r="X2629" i="13" s="1"/>
  <c r="W2739" i="13"/>
  <c r="X2739" i="13" s="1"/>
  <c r="W2632" i="13"/>
  <c r="X2632" i="13" s="1"/>
  <c r="W2633" i="13"/>
  <c r="X2633" i="13" s="1"/>
  <c r="W2626" i="13"/>
  <c r="X2626" i="13" s="1"/>
  <c r="W1257" i="13"/>
  <c r="X1257" i="13" s="1"/>
  <c r="W1252" i="13"/>
  <c r="X1252" i="13" s="1"/>
  <c r="W1253" i="13"/>
  <c r="X1253" i="13" s="1"/>
  <c r="W1254" i="13"/>
  <c r="X1254" i="13" s="1"/>
  <c r="W1258" i="13"/>
  <c r="X1258" i="13" s="1"/>
  <c r="W1259" i="13"/>
  <c r="X1259" i="13" s="1"/>
  <c r="W1266" i="13"/>
  <c r="X1266" i="13" s="1"/>
  <c r="W1267" i="13"/>
  <c r="X1267" i="13" s="1"/>
  <c r="W534" i="13"/>
  <c r="X534" i="13" s="1"/>
  <c r="W1260" i="13"/>
  <c r="X1260" i="13" s="1"/>
  <c r="W535" i="13"/>
  <c r="X535" i="13" s="1"/>
  <c r="W1269" i="13"/>
  <c r="X1269" i="13" s="1"/>
  <c r="W1255" i="13"/>
  <c r="X1255" i="13" s="1"/>
  <c r="W1265" i="13"/>
  <c r="X1265" i="13" s="1"/>
  <c r="W1268" i="13"/>
  <c r="X1268" i="13" s="1"/>
  <c r="W1271" i="13"/>
  <c r="X1271" i="13" s="1"/>
  <c r="W1263" i="13"/>
  <c r="X1263" i="13" s="1"/>
  <c r="W1262" i="13"/>
  <c r="X1262" i="13" s="1"/>
  <c r="W1264" i="13"/>
  <c r="X1264" i="13" s="1"/>
  <c r="W1744" i="13"/>
  <c r="X1744" i="13" s="1"/>
  <c r="W1746" i="13"/>
  <c r="X1746" i="13" s="1"/>
  <c r="W1747" i="13"/>
  <c r="X1747" i="13" s="1"/>
  <c r="W1745" i="13"/>
  <c r="X1745" i="13" s="1"/>
  <c r="W1553" i="13"/>
  <c r="X1553" i="13" s="1"/>
  <c r="W1556" i="13"/>
  <c r="X1556" i="13" s="1"/>
  <c r="W1561" i="13"/>
  <c r="X1561" i="13" s="1"/>
  <c r="W1564" i="13"/>
  <c r="X1564" i="13" s="1"/>
  <c r="W1563" i="13"/>
  <c r="X1563" i="13" s="1"/>
  <c r="W1558" i="13"/>
  <c r="X1558" i="13" s="1"/>
  <c r="W1551" i="13"/>
  <c r="X1551" i="13" s="1"/>
  <c r="W1555" i="13"/>
  <c r="X1555" i="13" s="1"/>
  <c r="W1567" i="13"/>
  <c r="X1567" i="13" s="1"/>
  <c r="W691" i="13"/>
  <c r="X691" i="13" s="1"/>
  <c r="W1569" i="13"/>
  <c r="X1569" i="13" s="1"/>
  <c r="W1570" i="13"/>
  <c r="X1570" i="13" s="1"/>
  <c r="W1552" i="13"/>
  <c r="X1552" i="13" s="1"/>
  <c r="W1554" i="13"/>
  <c r="X1554" i="13" s="1"/>
  <c r="W1565" i="13"/>
  <c r="X1565" i="13" s="1"/>
  <c r="W1568" i="13"/>
  <c r="X1568" i="13" s="1"/>
  <c r="W692" i="13"/>
  <c r="X692" i="13" s="1"/>
  <c r="W697" i="13"/>
  <c r="X697" i="13" s="1"/>
  <c r="W1560" i="13"/>
  <c r="X1560" i="13" s="1"/>
  <c r="W1562" i="13"/>
  <c r="X1562" i="13" s="1"/>
  <c r="W1566" i="13"/>
  <c r="X1566" i="13" s="1"/>
  <c r="W694" i="13"/>
  <c r="X694" i="13" s="1"/>
  <c r="W1557" i="13"/>
  <c r="X1557" i="13" s="1"/>
  <c r="W2136" i="13"/>
  <c r="X2136" i="13" s="1"/>
  <c r="W2137" i="13"/>
  <c r="X2137" i="13" s="1"/>
  <c r="W1517" i="13"/>
  <c r="X1517" i="13" s="1"/>
  <c r="W1519" i="13"/>
  <c r="X1519" i="13" s="1"/>
  <c r="W907" i="13"/>
  <c r="X907" i="13" s="1"/>
  <c r="W1514" i="13"/>
  <c r="X1514" i="13" s="1"/>
  <c r="W1524" i="13"/>
  <c r="X1524" i="13" s="1"/>
  <c r="W1521" i="13"/>
  <c r="X1521" i="13" s="1"/>
  <c r="W656" i="13"/>
  <c r="X656" i="13" s="1"/>
  <c r="W437" i="13"/>
  <c r="X437" i="13" s="1"/>
  <c r="W1525" i="13"/>
  <c r="X1525" i="13" s="1"/>
  <c r="W1516" i="13"/>
  <c r="X1516" i="13" s="1"/>
  <c r="W1526" i="13"/>
  <c r="X1526" i="13" s="1"/>
  <c r="W1527" i="13"/>
  <c r="X1527" i="13" s="1"/>
  <c r="W1515" i="13"/>
  <c r="X1515" i="13" s="1"/>
  <c r="W2098" i="13"/>
  <c r="X2098" i="13" s="1"/>
  <c r="W2099" i="13"/>
  <c r="X2099" i="13" s="1"/>
  <c r="W2100" i="13"/>
  <c r="X2100" i="13" s="1"/>
  <c r="W2103" i="13"/>
  <c r="X2103" i="13" s="1"/>
  <c r="W2107" i="13"/>
  <c r="X2107" i="13" s="1"/>
  <c r="W2097" i="13"/>
  <c r="X2097" i="13" s="1"/>
  <c r="W2104" i="13"/>
  <c r="X2104" i="13" s="1"/>
  <c r="W2095" i="13"/>
  <c r="X2095" i="13" s="1"/>
  <c r="W2102" i="13"/>
  <c r="X2102" i="13" s="1"/>
  <c r="W1831" i="13"/>
  <c r="X1831" i="13" s="1"/>
  <c r="W1832" i="13"/>
  <c r="X1832" i="13" s="1"/>
  <c r="W1830" i="13"/>
  <c r="X1830" i="13" s="1"/>
  <c r="W1833" i="13"/>
  <c r="X1833" i="13" s="1"/>
  <c r="W1835" i="13"/>
  <c r="X1835" i="13" s="1"/>
  <c r="W1837" i="13"/>
  <c r="X1837" i="13" s="1"/>
  <c r="W1834" i="13"/>
  <c r="X1834" i="13" s="1"/>
  <c r="W1838" i="13"/>
  <c r="X1838" i="13" s="1"/>
  <c r="W1840" i="13"/>
  <c r="X1840" i="13" s="1"/>
  <c r="W1839" i="13"/>
  <c r="X1839" i="13" s="1"/>
  <c r="W1846" i="13"/>
  <c r="X1846" i="13" s="1"/>
  <c r="W1843" i="13"/>
  <c r="X1843" i="13" s="1"/>
  <c r="W1847" i="13"/>
  <c r="X1847" i="13" s="1"/>
  <c r="W1841" i="13"/>
  <c r="X1841" i="13" s="1"/>
  <c r="W1842" i="13"/>
  <c r="X1842" i="13" s="1"/>
  <c r="W1848" i="13"/>
  <c r="X1848" i="13" s="1"/>
  <c r="W1049" i="13"/>
  <c r="X1049" i="13" s="1"/>
  <c r="W1048" i="13"/>
  <c r="X1048" i="13" s="1"/>
  <c r="W2177" i="13"/>
  <c r="X2177" i="13" s="1"/>
  <c r="W2178" i="13"/>
  <c r="X2178" i="13" s="1"/>
  <c r="W1739" i="13"/>
  <c r="X1739" i="13" s="1"/>
  <c r="W1736" i="13"/>
  <c r="X1736" i="13" s="1"/>
  <c r="W1741" i="13"/>
  <c r="X1741" i="13" s="1"/>
  <c r="W1740" i="13"/>
  <c r="X1740" i="13" s="1"/>
  <c r="W1738" i="13"/>
  <c r="X1738" i="13" s="1"/>
  <c r="W2377" i="13"/>
  <c r="X2377" i="13" s="1"/>
  <c r="W2382" i="13"/>
  <c r="X2382" i="13" s="1"/>
  <c r="W2384" i="13"/>
  <c r="X2384" i="13" s="1"/>
  <c r="W2378" i="13"/>
  <c r="X2378" i="13" s="1"/>
  <c r="W2386" i="13"/>
  <c r="X2386" i="13" s="1"/>
  <c r="W2380" i="13"/>
  <c r="X2380" i="13" s="1"/>
  <c r="W2383" i="13"/>
  <c r="X2383" i="13" s="1"/>
  <c r="W2387" i="13"/>
  <c r="X2387" i="13" s="1"/>
  <c r="W2388" i="13"/>
  <c r="X2388" i="13" s="1"/>
  <c r="W2379" i="13"/>
  <c r="X2379" i="13" s="1"/>
  <c r="W2385" i="13"/>
  <c r="X2385" i="13" s="1"/>
  <c r="W2141" i="13"/>
  <c r="X2141" i="13" s="1"/>
  <c r="W2139" i="13"/>
  <c r="X2139" i="13" s="1"/>
  <c r="W2140" i="13"/>
  <c r="X2140" i="13" s="1"/>
  <c r="W2144" i="13"/>
  <c r="X2144" i="13" s="1"/>
  <c r="W974" i="13"/>
  <c r="X974" i="13" s="1"/>
  <c r="W2142" i="13"/>
  <c r="X2142" i="13" s="1"/>
  <c r="W2150" i="13"/>
  <c r="X2150" i="13" s="1"/>
  <c r="W2143" i="13"/>
  <c r="X2143" i="13" s="1"/>
  <c r="W2147" i="13"/>
  <c r="X2147" i="13" s="1"/>
  <c r="W2149" i="13"/>
  <c r="X2149" i="13" s="1"/>
  <c r="W2145" i="13"/>
  <c r="X2145" i="13" s="1"/>
  <c r="W2148" i="13"/>
  <c r="X2148" i="13" s="1"/>
  <c r="W14" i="13"/>
  <c r="X14" i="13" s="1"/>
  <c r="W2492" i="13"/>
  <c r="X2492" i="13" s="1"/>
  <c r="W2491" i="13"/>
  <c r="X2491" i="13" s="1"/>
  <c r="W2073" i="13"/>
  <c r="X2073" i="13" s="1"/>
  <c r="W2074" i="13"/>
  <c r="X2074" i="13" s="1"/>
  <c r="W2615" i="13"/>
  <c r="X2615" i="13" s="1"/>
  <c r="W2616" i="13"/>
  <c r="X2616" i="13" s="1"/>
  <c r="W2620" i="13"/>
  <c r="X2620" i="13" s="1"/>
  <c r="W2618" i="13"/>
  <c r="X2618" i="13" s="1"/>
  <c r="W2621" i="13"/>
  <c r="X2621" i="13" s="1"/>
  <c r="W2622" i="13"/>
  <c r="X2622" i="13" s="1"/>
  <c r="W2619" i="13"/>
  <c r="X2619" i="13" s="1"/>
  <c r="W1121" i="13"/>
  <c r="X1121" i="13" s="1"/>
  <c r="W2623" i="13"/>
  <c r="X2623" i="13" s="1"/>
  <c r="W2617" i="13"/>
  <c r="X2617" i="13" s="1"/>
  <c r="W1122" i="13"/>
  <c r="X1122" i="13" s="1"/>
  <c r="W2624" i="13"/>
  <c r="X2624" i="13" s="1"/>
  <c r="W2439" i="13"/>
  <c r="X2439" i="13" s="1"/>
  <c r="W2438" i="13"/>
  <c r="X2438" i="13" s="1"/>
  <c r="W2441" i="13"/>
  <c r="X2441" i="13" s="1"/>
  <c r="W2442" i="13"/>
  <c r="X2442" i="13" s="1"/>
  <c r="W2443" i="13"/>
  <c r="X2443" i="13" s="1"/>
  <c r="W2697" i="13"/>
  <c r="X2697" i="13" s="1"/>
  <c r="W2698" i="13"/>
  <c r="X2698" i="13" s="1"/>
  <c r="W201" i="13"/>
  <c r="X201" i="13" s="1"/>
  <c r="W1183" i="13"/>
  <c r="X1183" i="13" s="1"/>
  <c r="W1185" i="13"/>
  <c r="X1185" i="13" s="1"/>
  <c r="W202" i="13"/>
  <c r="X202" i="13" s="1"/>
  <c r="W203" i="13"/>
  <c r="X203" i="13" s="1"/>
  <c r="W1177" i="13"/>
  <c r="X1177" i="13" s="1"/>
  <c r="W1172" i="13"/>
  <c r="X1172" i="13" s="1"/>
  <c r="W1189" i="13"/>
  <c r="X1189" i="13" s="1"/>
  <c r="W1195" i="13"/>
  <c r="X1195" i="13" s="1"/>
  <c r="W1170" i="13"/>
  <c r="X1170" i="13" s="1"/>
  <c r="W1180" i="13"/>
  <c r="X1180" i="13" s="1"/>
  <c r="W1202" i="13"/>
  <c r="X1202" i="13" s="1"/>
  <c r="W1190" i="13"/>
  <c r="X1190" i="13" s="1"/>
  <c r="W1191" i="13"/>
  <c r="X1191" i="13" s="1"/>
  <c r="W1193" i="13"/>
  <c r="X1193" i="13" s="1"/>
  <c r="W1174" i="13"/>
  <c r="X1174" i="13" s="1"/>
  <c r="W1204" i="13"/>
  <c r="X1204" i="13" s="1"/>
  <c r="W562" i="13"/>
  <c r="X562" i="13" s="1"/>
  <c r="W1186" i="13"/>
  <c r="X1186" i="13" s="1"/>
  <c r="W1187" i="13"/>
  <c r="X1187" i="13" s="1"/>
  <c r="W1176" i="13"/>
  <c r="X1176" i="13" s="1"/>
  <c r="W1201" i="13"/>
  <c r="X1201" i="13" s="1"/>
  <c r="W1207" i="13"/>
  <c r="X1207" i="13" s="1"/>
  <c r="W491" i="13"/>
  <c r="X491" i="13" s="1"/>
  <c r="W205" i="13"/>
  <c r="X205" i="13" s="1"/>
  <c r="W1171" i="13"/>
  <c r="X1171" i="13" s="1"/>
  <c r="W1179" i="13"/>
  <c r="X1179" i="13" s="1"/>
  <c r="W1200" i="13"/>
  <c r="X1200" i="13" s="1"/>
  <c r="W1199" i="13"/>
  <c r="X1199" i="13" s="1"/>
  <c r="W1205" i="13"/>
  <c r="X1205" i="13" s="1"/>
  <c r="W1206" i="13"/>
  <c r="X1206" i="13" s="1"/>
  <c r="W1173" i="13"/>
  <c r="X1173" i="13" s="1"/>
  <c r="W1210" i="13"/>
  <c r="X1210" i="13" s="1"/>
  <c r="W1182" i="13"/>
  <c r="X1182" i="13" s="1"/>
  <c r="W1196" i="13"/>
  <c r="X1196" i="13" s="1"/>
  <c r="W204" i="13"/>
  <c r="X204" i="13" s="1"/>
  <c r="W1208" i="13"/>
  <c r="X1208" i="13" s="1"/>
  <c r="W1212" i="13"/>
  <c r="X1212" i="13" s="1"/>
  <c r="W1181" i="13"/>
  <c r="X1181" i="13" s="1"/>
  <c r="W1209" i="13"/>
  <c r="X1209" i="13" s="1"/>
  <c r="W1382" i="13"/>
  <c r="X1382" i="13" s="1"/>
  <c r="W1384" i="13"/>
  <c r="X1384" i="13" s="1"/>
  <c r="W1386" i="13"/>
  <c r="X1386" i="13" s="1"/>
  <c r="W1388" i="13"/>
  <c r="X1388" i="13" s="1"/>
  <c r="W1390" i="13"/>
  <c r="X1390" i="13" s="1"/>
  <c r="W859" i="13"/>
  <c r="X859" i="13" s="1"/>
  <c r="W1385" i="13"/>
  <c r="X1385" i="13" s="1"/>
  <c r="W1391" i="13"/>
  <c r="X1391" i="13" s="1"/>
  <c r="W180" i="13"/>
  <c r="X180" i="13" s="1"/>
  <c r="W343" i="13"/>
  <c r="X343" i="13" s="1"/>
  <c r="W1387" i="13"/>
  <c r="X1387" i="13" s="1"/>
  <c r="W344" i="13"/>
  <c r="X344" i="13" s="1"/>
  <c r="W860" i="13"/>
  <c r="X860" i="13" s="1"/>
  <c r="W1395" i="13"/>
  <c r="X1395" i="13" s="1"/>
  <c r="W1389" i="13"/>
  <c r="X1389" i="13" s="1"/>
  <c r="W1393" i="13"/>
  <c r="X1393" i="13" s="1"/>
  <c r="W1394" i="13"/>
  <c r="X1394" i="13" s="1"/>
  <c r="W1396" i="13"/>
  <c r="X1396" i="13" s="1"/>
  <c r="W2024" i="13"/>
  <c r="X2024" i="13" s="1"/>
  <c r="W940" i="13"/>
  <c r="X940" i="13" s="1"/>
  <c r="W941" i="13"/>
  <c r="X941" i="13" s="1"/>
  <c r="W2552" i="13"/>
  <c r="X2552" i="13" s="1"/>
  <c r="W2554" i="13"/>
  <c r="X2554" i="13" s="1"/>
  <c r="W2557" i="13"/>
  <c r="X2557" i="13" s="1"/>
  <c r="W2562" i="13"/>
  <c r="X2562" i="13" s="1"/>
  <c r="W2553" i="13"/>
  <c r="X2553" i="13" s="1"/>
  <c r="W2555" i="13"/>
  <c r="X2555" i="13" s="1"/>
  <c r="W1081" i="13"/>
  <c r="X1081" i="13" s="1"/>
  <c r="W1077" i="13"/>
  <c r="X1077" i="13" s="1"/>
  <c r="W2561" i="13"/>
  <c r="X2561" i="13" s="1"/>
  <c r="W2564" i="13"/>
  <c r="X2564" i="13" s="1"/>
  <c r="W2558" i="13"/>
  <c r="X2558" i="13" s="1"/>
  <c r="W2560" i="13"/>
  <c r="X2560" i="13" s="1"/>
  <c r="W1079" i="13"/>
  <c r="X1079" i="13" s="1"/>
  <c r="W1076" i="13"/>
  <c r="X1076" i="13" s="1"/>
  <c r="W2563" i="13"/>
  <c r="X2563" i="13" s="1"/>
  <c r="W2565" i="13"/>
  <c r="X2565" i="13" s="1"/>
  <c r="W2568" i="13"/>
  <c r="X2568" i="13" s="1"/>
  <c r="W2566" i="13"/>
  <c r="X2566" i="13" s="1"/>
  <c r="W2567" i="13"/>
  <c r="X2567" i="13" s="1"/>
  <c r="W2569" i="13"/>
  <c r="X2569" i="13" s="1"/>
  <c r="AO44" i="7"/>
  <c r="AC43" i="3"/>
  <c r="W1433" i="13"/>
  <c r="X1433" i="13" s="1"/>
  <c r="W1435" i="13"/>
  <c r="X1435" i="13" s="1"/>
  <c r="W1437" i="13"/>
  <c r="X1437" i="13" s="1"/>
  <c r="W602" i="13"/>
  <c r="X602" i="13" s="1"/>
  <c r="W1434" i="13"/>
  <c r="X1434" i="13" s="1"/>
  <c r="W390" i="13"/>
  <c r="X390" i="13" s="1"/>
  <c r="W871" i="13"/>
  <c r="X871" i="13" s="1"/>
  <c r="W1441" i="13"/>
  <c r="X1441" i="13" s="1"/>
  <c r="W1440" i="13"/>
  <c r="X1440" i="13" s="1"/>
  <c r="W1438" i="13"/>
  <c r="X1438" i="13" s="1"/>
  <c r="W601" i="13"/>
  <c r="X601" i="13" s="1"/>
  <c r="W1779" i="13"/>
  <c r="X1779" i="13" s="1"/>
  <c r="W1784" i="13"/>
  <c r="X1784" i="13" s="1"/>
  <c r="W1781" i="13"/>
  <c r="X1781" i="13" s="1"/>
  <c r="W1789" i="13"/>
  <c r="X1789" i="13" s="1"/>
  <c r="W1786" i="13"/>
  <c r="X1786" i="13" s="1"/>
  <c r="W1795" i="13"/>
  <c r="X1795" i="13" s="1"/>
  <c r="W1791" i="13"/>
  <c r="X1791" i="13" s="1"/>
  <c r="W1796" i="13"/>
  <c r="X1796" i="13" s="1"/>
  <c r="W1797" i="13"/>
  <c r="X1797" i="13" s="1"/>
  <c r="W1787" i="13"/>
  <c r="X1787" i="13" s="1"/>
  <c r="W1783" i="13"/>
  <c r="X1783" i="13" s="1"/>
  <c r="W1792" i="13"/>
  <c r="X1792" i="13" s="1"/>
  <c r="W1799" i="13"/>
  <c r="X1799" i="13" s="1"/>
  <c r="W1800" i="13"/>
  <c r="X1800" i="13" s="1"/>
  <c r="W1782" i="13"/>
  <c r="X1782" i="13" s="1"/>
  <c r="W1539" i="13"/>
  <c r="X1539" i="13" s="1"/>
  <c r="W2399" i="13"/>
  <c r="X2399" i="13" s="1"/>
  <c r="W2400" i="13"/>
  <c r="X2400" i="13" s="1"/>
  <c r="W2404" i="13"/>
  <c r="X2404" i="13" s="1"/>
  <c r="W2403" i="13"/>
  <c r="X2403" i="13" s="1"/>
  <c r="W2401" i="13"/>
  <c r="X2401" i="13" s="1"/>
  <c r="W2690" i="13"/>
  <c r="X2690" i="13" s="1"/>
  <c r="W2689" i="13"/>
  <c r="X2689" i="13" s="1"/>
  <c r="W2405" i="13"/>
  <c r="X2405" i="13" s="1"/>
  <c r="W2409" i="13"/>
  <c r="X2409" i="13" s="1"/>
  <c r="W2408" i="13"/>
  <c r="X2408" i="13" s="1"/>
  <c r="W2415" i="13"/>
  <c r="X2415" i="13" s="1"/>
  <c r="W2416" i="13"/>
  <c r="X2416" i="13" s="1"/>
  <c r="W2419" i="13"/>
  <c r="X2419" i="13" s="1"/>
  <c r="W2420" i="13"/>
  <c r="X2420" i="13" s="1"/>
  <c r="W2421" i="13"/>
  <c r="X2421" i="13" s="1"/>
  <c r="W2412" i="13"/>
  <c r="X2412" i="13" s="1"/>
  <c r="W2413" i="13"/>
  <c r="X2413" i="13" s="1"/>
  <c r="W2414" i="13"/>
  <c r="X2414" i="13" s="1"/>
  <c r="W2411" i="13"/>
  <c r="X2411" i="13" s="1"/>
  <c r="W2418" i="13"/>
  <c r="X2418" i="13" s="1"/>
  <c r="W2417" i="13"/>
  <c r="X2417" i="13" s="1"/>
  <c r="W2410" i="13"/>
  <c r="X2410" i="13" s="1"/>
  <c r="W2423" i="13"/>
  <c r="X2423" i="13" s="1"/>
  <c r="W2422" i="13"/>
  <c r="X2422" i="13" s="1"/>
  <c r="W1575" i="13"/>
  <c r="X1575" i="13" s="1"/>
  <c r="W1574" i="13"/>
  <c r="X1574" i="13" s="1"/>
  <c r="W929" i="13"/>
  <c r="X929" i="13" s="1"/>
  <c r="W1576" i="13"/>
  <c r="X1576" i="13" s="1"/>
  <c r="W1577" i="13"/>
  <c r="X1577" i="13" s="1"/>
  <c r="W707" i="13"/>
  <c r="X707" i="13" s="1"/>
  <c r="W1581" i="13"/>
  <c r="X1581" i="13" s="1"/>
  <c r="W1585" i="13"/>
  <c r="X1585" i="13" s="1"/>
  <c r="W1578" i="13"/>
  <c r="X1578" i="13" s="1"/>
  <c r="W1582" i="13"/>
  <c r="X1582" i="13" s="1"/>
  <c r="W1583" i="13"/>
  <c r="X1583" i="13" s="1"/>
  <c r="W1584" i="13"/>
  <c r="X1584" i="13" s="1"/>
  <c r="W1579" i="13"/>
  <c r="X1579" i="13" s="1"/>
  <c r="W1931" i="13"/>
  <c r="X1931" i="13" s="1"/>
  <c r="W1923" i="13"/>
  <c r="X1923" i="13" s="1"/>
  <c r="W1924" i="13"/>
  <c r="X1924" i="13" s="1"/>
  <c r="W1937" i="13"/>
  <c r="X1937" i="13" s="1"/>
  <c r="W1932" i="13"/>
  <c r="X1932" i="13" s="1"/>
  <c r="W897" i="13"/>
  <c r="X897" i="13" s="1"/>
  <c r="W1938" i="13"/>
  <c r="X1938" i="13" s="1"/>
  <c r="W1925" i="13"/>
  <c r="X1925" i="13" s="1"/>
  <c r="W1930" i="13"/>
  <c r="X1930" i="13" s="1"/>
  <c r="W1933" i="13"/>
  <c r="X1933" i="13" s="1"/>
  <c r="W1934" i="13"/>
  <c r="X1934" i="13" s="1"/>
  <c r="W1935" i="13"/>
  <c r="X1935" i="13" s="1"/>
  <c r="W1936" i="13"/>
  <c r="X1936" i="13" s="1"/>
  <c r="W898" i="13"/>
  <c r="X898" i="13" s="1"/>
  <c r="W1939" i="13"/>
  <c r="X1939" i="13" s="1"/>
  <c r="W1942" i="13"/>
  <c r="X1942" i="13" s="1"/>
  <c r="W1943" i="13"/>
  <c r="X1943" i="13" s="1"/>
  <c r="W1944" i="13"/>
  <c r="X1944" i="13" s="1"/>
  <c r="W1946" i="13"/>
  <c r="X1946" i="13" s="1"/>
  <c r="W1941" i="13"/>
  <c r="X1941" i="13" s="1"/>
  <c r="W1940" i="13"/>
  <c r="X1940" i="13" s="1"/>
  <c r="W1945" i="13"/>
  <c r="X1945" i="13" s="1"/>
  <c r="W1876" i="13"/>
  <c r="X1876" i="13" s="1"/>
  <c r="W1877" i="13"/>
  <c r="X1877" i="13" s="1"/>
  <c r="W1878" i="13"/>
  <c r="X1878" i="13" s="1"/>
  <c r="AP44" i="7"/>
  <c r="AD43" i="3"/>
  <c r="AR44" i="7"/>
  <c r="AE43" i="3"/>
  <c r="AN44" i="7"/>
  <c r="AB43" i="3"/>
  <c r="BG44" i="7"/>
  <c r="AR43" i="3"/>
  <c r="BD44" i="7"/>
  <c r="AO43" i="3"/>
  <c r="W1299" i="13"/>
  <c r="X1299" i="13" s="1"/>
  <c r="W1302" i="13"/>
  <c r="X1302" i="13" s="1"/>
  <c r="W1300" i="13"/>
  <c r="X1300" i="13" s="1"/>
  <c r="W1301" i="13"/>
  <c r="X1301" i="13" s="1"/>
  <c r="W1306" i="13"/>
  <c r="X1306" i="13" s="1"/>
  <c r="W1307" i="13"/>
  <c r="X1307" i="13" s="1"/>
  <c r="W1304" i="13"/>
  <c r="X1304" i="13" s="1"/>
  <c r="W1308" i="13"/>
  <c r="X1308" i="13" s="1"/>
  <c r="W1311" i="13"/>
  <c r="X1311" i="13" s="1"/>
  <c r="W1305" i="13"/>
  <c r="X1305" i="13" s="1"/>
  <c r="W753" i="13"/>
  <c r="X753" i="13" s="1"/>
  <c r="W1865" i="13"/>
  <c r="X1865" i="13" s="1"/>
  <c r="W1866" i="13"/>
  <c r="X1866" i="13" s="1"/>
  <c r="W1870" i="13"/>
  <c r="X1870" i="13" s="1"/>
  <c r="W1867" i="13"/>
  <c r="X1867" i="13" s="1"/>
  <c r="W1871" i="13"/>
  <c r="X1871" i="13" s="1"/>
  <c r="W1872" i="13"/>
  <c r="X1872" i="13" s="1"/>
  <c r="W1875" i="13"/>
  <c r="X1875" i="13" s="1"/>
  <c r="W1873" i="13"/>
  <c r="X1873" i="13" s="1"/>
  <c r="W1874" i="13"/>
  <c r="X1874" i="13" s="1"/>
  <c r="W1643" i="13"/>
  <c r="X1643" i="13" s="1"/>
  <c r="W1646" i="13"/>
  <c r="X1646" i="13" s="1"/>
  <c r="W1641" i="13"/>
  <c r="X1641" i="13" s="1"/>
  <c r="W1648" i="13"/>
  <c r="X1648" i="13" s="1"/>
  <c r="W1657" i="13"/>
  <c r="X1657" i="13" s="1"/>
  <c r="W1645" i="13"/>
  <c r="X1645" i="13" s="1"/>
  <c r="W1649" i="13"/>
  <c r="X1649" i="13" s="1"/>
  <c r="W1653" i="13"/>
  <c r="X1653" i="13" s="1"/>
  <c r="W1660" i="13"/>
  <c r="X1660" i="13" s="1"/>
  <c r="W1647" i="13"/>
  <c r="X1647" i="13" s="1"/>
  <c r="W1666" i="13"/>
  <c r="X1666" i="13" s="1"/>
  <c r="W1661" i="13"/>
  <c r="X1661" i="13" s="1"/>
  <c r="W1659" i="13"/>
  <c r="X1659" i="13" s="1"/>
  <c r="W1655" i="13"/>
  <c r="X1655" i="13" s="1"/>
  <c r="W1662" i="13"/>
  <c r="X1662" i="13" s="1"/>
  <c r="W1642" i="13"/>
  <c r="X1642" i="13" s="1"/>
  <c r="W1664" i="13"/>
  <c r="X1664" i="13" s="1"/>
  <c r="W1665" i="13"/>
  <c r="X1665" i="13" s="1"/>
  <c r="W1250" i="13"/>
  <c r="X1250" i="13" s="1"/>
  <c r="W1663" i="13"/>
  <c r="X1663" i="13" s="1"/>
  <c r="W1651" i="13"/>
  <c r="X1651" i="13" s="1"/>
  <c r="W1668" i="13"/>
  <c r="X1668" i="13" s="1"/>
  <c r="W1669" i="13"/>
  <c r="X1669" i="13" s="1"/>
  <c r="W2012" i="13"/>
  <c r="X2012" i="13" s="1"/>
  <c r="W2013" i="13"/>
  <c r="X2013" i="13" s="1"/>
  <c r="W1547" i="13"/>
  <c r="X1547" i="13" s="1"/>
  <c r="W454" i="13"/>
  <c r="X454" i="13" s="1"/>
  <c r="W1548" i="13"/>
  <c r="X1548" i="13" s="1"/>
  <c r="W921" i="13"/>
  <c r="X921" i="13" s="1"/>
  <c r="W453" i="13"/>
  <c r="X453" i="13" s="1"/>
  <c r="W1550" i="13"/>
  <c r="X1550" i="13" s="1"/>
  <c r="W1549" i="13"/>
  <c r="X1549" i="13" s="1"/>
  <c r="W2151" i="13"/>
  <c r="X2151" i="13" s="1"/>
  <c r="W2157" i="13"/>
  <c r="X2157" i="13" s="1"/>
  <c r="W979" i="13"/>
  <c r="X979" i="13" s="1"/>
  <c r="W2153" i="13"/>
  <c r="X2153" i="13" s="1"/>
  <c r="W980" i="13"/>
  <c r="X980" i="13" s="1"/>
  <c r="W2164" i="13"/>
  <c r="X2164" i="13" s="1"/>
  <c r="W2152" i="13"/>
  <c r="X2152" i="13" s="1"/>
  <c r="W2158" i="13"/>
  <c r="X2158" i="13" s="1"/>
  <c r="W2161" i="13"/>
  <c r="X2161" i="13" s="1"/>
  <c r="W981" i="13"/>
  <c r="X981" i="13" s="1"/>
  <c r="W983" i="13"/>
  <c r="X983" i="13" s="1"/>
  <c r="W2165" i="13"/>
  <c r="X2165" i="13" s="1"/>
  <c r="W2155" i="13"/>
  <c r="X2155" i="13" s="1"/>
  <c r="W2160" i="13"/>
  <c r="X2160" i="13" s="1"/>
  <c r="W2166" i="13"/>
  <c r="X2166" i="13" s="1"/>
  <c r="W2159" i="13"/>
  <c r="X2159" i="13" s="1"/>
  <c r="W2156" i="13"/>
  <c r="X2156" i="13" s="1"/>
  <c r="W2162" i="13"/>
  <c r="X2162" i="13" s="1"/>
  <c r="W2169" i="13"/>
  <c r="X2169" i="13" s="1"/>
  <c r="W988" i="13"/>
  <c r="X988" i="13" s="1"/>
  <c r="W987" i="13"/>
  <c r="X987" i="13" s="1"/>
  <c r="W2163" i="13"/>
  <c r="X2163" i="13" s="1"/>
  <c r="W1904" i="13"/>
  <c r="X1904" i="13" s="1"/>
  <c r="W1905" i="13"/>
  <c r="X1905" i="13" s="1"/>
  <c r="W1907" i="13"/>
  <c r="X1907" i="13" s="1"/>
  <c r="W1911" i="13"/>
  <c r="X1911" i="13" s="1"/>
  <c r="W1915" i="13"/>
  <c r="X1915" i="13" s="1"/>
  <c r="W1916" i="13"/>
  <c r="X1916" i="13" s="1"/>
  <c r="W1909" i="13"/>
  <c r="X1909" i="13" s="1"/>
  <c r="W1910" i="13"/>
  <c r="X1910" i="13" s="1"/>
  <c r="W1917" i="13"/>
  <c r="X1917" i="13" s="1"/>
  <c r="W1908" i="13"/>
  <c r="X1908" i="13" s="1"/>
  <c r="W1913" i="13"/>
  <c r="X1913" i="13" s="1"/>
  <c r="W2517" i="13"/>
  <c r="X2517" i="13" s="1"/>
  <c r="W2518" i="13"/>
  <c r="X2518" i="13" s="1"/>
  <c r="W1823" i="13"/>
  <c r="X1823" i="13" s="1"/>
  <c r="W1827" i="13"/>
  <c r="X1827" i="13" s="1"/>
  <c r="W1825" i="13"/>
  <c r="X1825" i="13" s="1"/>
  <c r="W1828" i="13"/>
  <c r="X1828" i="13" s="1"/>
  <c r="W2455" i="13"/>
  <c r="X2455" i="13" s="1"/>
  <c r="W2456" i="13"/>
  <c r="X2456" i="13" s="1"/>
  <c r="W2465" i="13"/>
  <c r="X2465" i="13" s="1"/>
  <c r="W2459" i="13"/>
  <c r="X2459" i="13" s="1"/>
  <c r="W2462" i="13"/>
  <c r="X2462" i="13" s="1"/>
  <c r="W2458" i="13"/>
  <c r="X2458" i="13" s="1"/>
  <c r="W2460" i="13"/>
  <c r="X2460" i="13" s="1"/>
  <c r="W1050" i="13"/>
  <c r="X1050" i="13" s="1"/>
  <c r="W1051" i="13"/>
  <c r="X1051" i="13" s="1"/>
  <c r="W2463" i="13"/>
  <c r="X2463" i="13" s="1"/>
  <c r="W2466" i="13"/>
  <c r="X2466" i="13" s="1"/>
  <c r="W2468" i="13"/>
  <c r="X2468" i="13" s="1"/>
  <c r="W2469" i="13"/>
  <c r="X2469" i="13" s="1"/>
  <c r="W2473" i="13"/>
  <c r="X2473" i="13" s="1"/>
  <c r="W2457" i="13"/>
  <c r="X2457" i="13" s="1"/>
  <c r="W2461" i="13"/>
  <c r="X2461" i="13" s="1"/>
  <c r="W2464" i="13"/>
  <c r="X2464" i="13" s="1"/>
  <c r="W2467" i="13"/>
  <c r="X2467" i="13" s="1"/>
  <c r="W2471" i="13"/>
  <c r="X2471" i="13" s="1"/>
  <c r="W2472" i="13"/>
  <c r="X2472" i="13" s="1"/>
  <c r="W2470" i="13"/>
  <c r="X2470" i="13" s="1"/>
  <c r="W2239" i="13"/>
  <c r="X2239" i="13" s="1"/>
  <c r="W2241" i="13"/>
  <c r="X2241" i="13" s="1"/>
  <c r="W2242" i="13"/>
  <c r="X2242" i="13" s="1"/>
  <c r="W2244" i="13"/>
  <c r="X2244" i="13" s="1"/>
  <c r="W2248" i="13"/>
  <c r="X2248" i="13" s="1"/>
  <c r="W2243" i="13"/>
  <c r="X2243" i="13" s="1"/>
  <c r="W2247" i="13"/>
  <c r="X2247" i="13" s="1"/>
  <c r="W2703" i="13"/>
  <c r="X2703" i="13" s="1"/>
  <c r="W2702" i="13"/>
  <c r="X2702" i="13" s="1"/>
  <c r="W2132" i="13"/>
  <c r="X2132" i="13" s="1"/>
  <c r="W2131" i="13"/>
  <c r="X2131" i="13" s="1"/>
  <c r="W2133" i="13"/>
  <c r="X2133" i="13" s="1"/>
  <c r="W2134" i="13"/>
  <c r="X2134" i="13" s="1"/>
  <c r="W2638" i="13"/>
  <c r="X2638" i="13" s="1"/>
  <c r="W2635" i="13"/>
  <c r="X2635" i="13" s="1"/>
  <c r="W2647" i="13"/>
  <c r="X2647" i="13" s="1"/>
  <c r="W2641" i="13"/>
  <c r="X2641" i="13" s="1"/>
  <c r="W2648" i="13"/>
  <c r="X2648" i="13" s="1"/>
  <c r="W2649" i="13"/>
  <c r="X2649" i="13" s="1"/>
  <c r="W2639" i="13"/>
  <c r="X2639" i="13" s="1"/>
  <c r="W2644" i="13"/>
  <c r="X2644" i="13" s="1"/>
  <c r="W2646" i="13"/>
  <c r="X2646" i="13" s="1"/>
  <c r="W2637" i="13"/>
  <c r="X2637" i="13" s="1"/>
  <c r="W2642" i="13"/>
  <c r="X2642" i="13" s="1"/>
  <c r="W2653" i="13"/>
  <c r="X2653" i="13" s="1"/>
  <c r="W2643" i="13"/>
  <c r="X2643" i="13" s="1"/>
  <c r="W2652" i="13"/>
  <c r="X2652" i="13" s="1"/>
  <c r="W2654" i="13"/>
  <c r="X2654" i="13" s="1"/>
  <c r="W2656" i="13"/>
  <c r="X2656" i="13" s="1"/>
  <c r="W2658" i="13"/>
  <c r="X2658" i="13" s="1"/>
  <c r="W2655" i="13"/>
  <c r="X2655" i="13" s="1"/>
  <c r="W2657" i="13"/>
  <c r="X2657" i="13" s="1"/>
  <c r="W2640" i="13"/>
  <c r="X2640" i="13" s="1"/>
  <c r="W2650" i="13"/>
  <c r="X2650" i="13" s="1"/>
  <c r="W2476" i="13"/>
  <c r="X2476" i="13" s="1"/>
  <c r="W2478" i="13"/>
  <c r="X2478" i="13" s="1"/>
  <c r="W2475" i="13"/>
  <c r="X2475" i="13" s="1"/>
  <c r="W2477" i="13"/>
  <c r="X2477" i="13" s="1"/>
  <c r="W1279" i="13"/>
  <c r="X1279" i="13" s="1"/>
  <c r="W1274" i="13"/>
  <c r="X1274" i="13" s="1"/>
  <c r="W1278" i="13"/>
  <c r="X1278" i="13" s="1"/>
  <c r="W751" i="13"/>
  <c r="X751" i="13" s="1"/>
  <c r="W1280" i="13"/>
  <c r="X1280" i="13" s="1"/>
  <c r="W1282" i="13"/>
  <c r="X1282" i="13" s="1"/>
  <c r="W1284" i="13"/>
  <c r="X1284" i="13" s="1"/>
  <c r="W554" i="13"/>
  <c r="X554" i="13" s="1"/>
  <c r="W1283" i="13"/>
  <c r="X1283" i="13" s="1"/>
  <c r="W1285" i="13"/>
  <c r="X1285" i="13" s="1"/>
  <c r="W1286" i="13"/>
  <c r="X1286" i="13" s="1"/>
  <c r="W1289" i="13"/>
  <c r="X1289" i="13" s="1"/>
  <c r="W1287" i="13"/>
  <c r="X1287" i="13" s="1"/>
  <c r="W1276" i="13"/>
  <c r="X1276" i="13" s="1"/>
  <c r="W1277" i="13"/>
  <c r="X1277" i="13" s="1"/>
  <c r="W1288" i="13"/>
  <c r="X1288" i="13" s="1"/>
  <c r="W1586" i="13"/>
  <c r="X1586" i="13" s="1"/>
  <c r="W1587" i="13"/>
  <c r="X1587" i="13" s="1"/>
  <c r="W1591" i="13"/>
  <c r="X1591" i="13" s="1"/>
  <c r="W1592" i="13"/>
  <c r="X1592" i="13" s="1"/>
  <c r="W1593" i="13"/>
  <c r="X1593" i="13" s="1"/>
  <c r="W1594" i="13"/>
  <c r="X1594" i="13" s="1"/>
  <c r="W1588" i="13"/>
  <c r="X1588" i="13" s="1"/>
  <c r="W1589" i="13"/>
  <c r="X1589" i="13" s="1"/>
  <c r="W1595" i="13"/>
  <c r="X1595" i="13" s="1"/>
  <c r="W1598" i="13"/>
  <c r="X1598" i="13" s="1"/>
  <c r="W1596" i="13"/>
  <c r="X1596" i="13" s="1"/>
  <c r="W1597" i="13"/>
  <c r="X1597" i="13" s="1"/>
  <c r="W1601" i="13"/>
  <c r="X1601" i="13" s="1"/>
  <c r="W1603" i="13"/>
  <c r="X1603" i="13" s="1"/>
  <c r="W1600" i="13"/>
  <c r="X1600" i="13" s="1"/>
  <c r="W1602" i="13"/>
  <c r="X1602" i="13" s="1"/>
  <c r="W1951" i="13"/>
  <c r="X1951" i="13" s="1"/>
  <c r="W1952" i="13"/>
  <c r="X1952" i="13" s="1"/>
  <c r="W1855" i="13"/>
  <c r="X1855" i="13" s="1"/>
  <c r="W1854" i="13"/>
  <c r="X1854" i="13" s="1"/>
  <c r="W1856" i="13"/>
  <c r="X1856" i="13" s="1"/>
  <c r="W1860" i="13"/>
  <c r="X1860" i="13" s="1"/>
  <c r="W1861" i="13"/>
  <c r="X1861" i="13" s="1"/>
  <c r="W1862" i="13"/>
  <c r="X1862" i="13" s="1"/>
  <c r="W1857" i="13"/>
  <c r="X1857" i="13" s="1"/>
  <c r="W1990" i="13"/>
  <c r="X1990" i="13" s="1"/>
  <c r="W1991" i="13"/>
  <c r="X1991" i="13" s="1"/>
  <c r="W1992" i="13"/>
  <c r="X1992" i="13" s="1"/>
  <c r="W1993" i="13"/>
  <c r="X1993" i="13" s="1"/>
  <c r="W923" i="13"/>
  <c r="X923" i="13" s="1"/>
  <c r="W926" i="13"/>
  <c r="X926" i="13" s="1"/>
  <c r="W925" i="13"/>
  <c r="X925" i="13" s="1"/>
  <c r="W1999" i="13"/>
  <c r="X1999" i="13" s="1"/>
  <c r="W1994" i="13"/>
  <c r="X1994" i="13" s="1"/>
  <c r="W1997" i="13"/>
  <c r="X1997" i="13" s="1"/>
  <c r="W1998" i="13"/>
  <c r="X1998" i="13" s="1"/>
  <c r="W1996" i="13"/>
  <c r="X1996" i="13" s="1"/>
  <c r="W924" i="13"/>
  <c r="X924" i="13" s="1"/>
  <c r="W1953" i="13"/>
  <c r="X1953" i="13" s="1"/>
  <c r="W1954" i="13"/>
  <c r="X1954" i="13" s="1"/>
  <c r="W2684" i="13"/>
  <c r="X2684" i="13" s="1"/>
  <c r="W2686" i="13"/>
  <c r="X2686" i="13" s="1"/>
  <c r="W2685" i="13"/>
  <c r="X2685" i="13" s="1"/>
  <c r="W2687" i="13"/>
  <c r="X2687" i="13" s="1"/>
  <c r="W2683" i="13"/>
  <c r="X2683" i="13" s="1"/>
  <c r="W1214" i="13"/>
  <c r="X1214" i="13" s="1"/>
  <c r="W1216" i="13"/>
  <c r="X1216" i="13" s="1"/>
  <c r="W1217" i="13"/>
  <c r="X1217" i="13" s="1"/>
  <c r="W1215" i="13"/>
  <c r="X1215" i="13" s="1"/>
  <c r="W1218" i="13"/>
  <c r="X1218" i="13" s="1"/>
  <c r="W39" i="13"/>
  <c r="X39" i="13" s="1"/>
  <c r="W1219" i="13"/>
  <c r="X1219" i="13" s="1"/>
  <c r="W1228" i="13"/>
  <c r="X1228" i="13" s="1"/>
  <c r="W1223" i="13"/>
  <c r="X1223" i="13" s="1"/>
  <c r="W1231" i="13"/>
  <c r="X1231" i="13" s="1"/>
  <c r="W1224" i="13"/>
  <c r="X1224" i="13" s="1"/>
  <c r="W1226" i="13"/>
  <c r="X1226" i="13" s="1"/>
  <c r="W1225" i="13"/>
  <c r="X1225" i="13" s="1"/>
  <c r="W1232" i="13"/>
  <c r="X1232" i="13" s="1"/>
  <c r="W1235" i="13"/>
  <c r="X1235" i="13" s="1"/>
  <c r="W1233" i="13"/>
  <c r="X1233" i="13" s="1"/>
  <c r="W1237" i="13"/>
  <c r="X1237" i="13" s="1"/>
  <c r="W1241" i="13"/>
  <c r="X1241" i="13" s="1"/>
  <c r="W1240" i="13"/>
  <c r="X1240" i="13" s="1"/>
  <c r="W1236" i="13"/>
  <c r="X1236" i="13" s="1"/>
  <c r="W1238" i="13"/>
  <c r="X1238" i="13" s="1"/>
  <c r="W1227" i="13"/>
  <c r="X1227" i="13" s="1"/>
  <c r="W1220" i="13"/>
  <c r="X1220" i="13" s="1"/>
  <c r="W1221" i="13"/>
  <c r="X1221" i="13" s="1"/>
  <c r="W507" i="13"/>
  <c r="X507" i="13" s="1"/>
  <c r="W506" i="13"/>
  <c r="X506" i="13" s="1"/>
  <c r="W1222" i="13"/>
  <c r="X1222" i="13" s="1"/>
  <c r="W1712" i="13"/>
  <c r="X1712" i="13" s="1"/>
  <c r="W1711" i="13"/>
  <c r="X1711" i="13" s="1"/>
  <c r="W1714" i="13"/>
  <c r="X1714" i="13" s="1"/>
  <c r="W1716" i="13"/>
  <c r="X1716" i="13" s="1"/>
  <c r="W1715" i="13"/>
  <c r="X1715" i="13" s="1"/>
  <c r="W1498" i="13"/>
  <c r="X1498" i="13" s="1"/>
  <c r="W1495" i="13"/>
  <c r="X1495" i="13" s="1"/>
  <c r="W646" i="13"/>
  <c r="X646" i="13" s="1"/>
  <c r="W1496" i="13"/>
  <c r="X1496" i="13" s="1"/>
  <c r="W647" i="13"/>
  <c r="X647" i="13" s="1"/>
  <c r="W648" i="13"/>
  <c r="X648" i="13" s="1"/>
  <c r="W1499" i="13"/>
  <c r="X1499" i="13" s="1"/>
  <c r="W1500" i="13"/>
  <c r="X1500" i="13" s="1"/>
  <c r="W649" i="13"/>
  <c r="X649" i="13" s="1"/>
  <c r="W1513" i="13"/>
  <c r="X1513" i="13" s="1"/>
  <c r="W1508" i="13"/>
  <c r="X1508" i="13" s="1"/>
  <c r="W1503" i="13"/>
  <c r="X1503" i="13" s="1"/>
  <c r="W1504" i="13"/>
  <c r="X1504" i="13" s="1"/>
  <c r="W1510" i="13"/>
  <c r="X1510" i="13" s="1"/>
  <c r="W1512" i="13"/>
  <c r="X1512" i="13" s="1"/>
  <c r="W1505" i="13"/>
  <c r="X1505" i="13" s="1"/>
  <c r="W1506" i="13"/>
  <c r="X1506" i="13" s="1"/>
  <c r="W1507" i="13"/>
  <c r="X1507" i="13" s="1"/>
  <c r="W1509" i="13"/>
  <c r="X1509" i="13" s="1"/>
  <c r="W2108" i="13"/>
  <c r="X2108" i="13" s="1"/>
  <c r="W2109" i="13"/>
  <c r="X2109" i="13" s="1"/>
  <c r="W2110" i="13"/>
  <c r="X2110" i="13" s="1"/>
  <c r="W1473" i="13"/>
  <c r="X1473" i="13" s="1"/>
  <c r="W628" i="13"/>
  <c r="X628" i="13" s="1"/>
  <c r="W878" i="13"/>
  <c r="X878" i="13" s="1"/>
  <c r="W629" i="13"/>
  <c r="X629" i="13" s="1"/>
  <c r="W1471" i="13"/>
  <c r="X1471" i="13" s="1"/>
  <c r="W1478" i="13"/>
  <c r="X1478" i="13" s="1"/>
  <c r="W1477" i="13"/>
  <c r="X1477" i="13" s="1"/>
  <c r="W1474" i="13"/>
  <c r="X1474" i="13" s="1"/>
  <c r="W1487" i="13"/>
  <c r="X1487" i="13" s="1"/>
  <c r="W1476" i="13"/>
  <c r="X1476" i="13" s="1"/>
  <c r="W1480" i="13"/>
  <c r="X1480" i="13" s="1"/>
  <c r="W413" i="13"/>
  <c r="X413" i="13" s="1"/>
  <c r="W883" i="13"/>
  <c r="X883" i="13" s="1"/>
  <c r="W1472" i="13"/>
  <c r="X1472" i="13" s="1"/>
  <c r="W879" i="13"/>
  <c r="X879" i="13" s="1"/>
  <c r="W1479" i="13"/>
  <c r="X1479" i="13" s="1"/>
  <c r="W1481" i="13"/>
  <c r="X1481" i="13" s="1"/>
  <c r="W882" i="13"/>
  <c r="X882" i="13" s="1"/>
  <c r="W1486" i="13"/>
  <c r="X1486" i="13" s="1"/>
  <c r="W880" i="13"/>
  <c r="X880" i="13" s="1"/>
  <c r="W1485" i="13"/>
  <c r="X1485" i="13" s="1"/>
  <c r="W2081" i="13"/>
  <c r="X2081" i="13" s="1"/>
  <c r="W2083" i="13"/>
  <c r="X2083" i="13" s="1"/>
  <c r="W2085" i="13"/>
  <c r="X2085" i="13" s="1"/>
  <c r="W2082" i="13"/>
  <c r="X2082" i="13" s="1"/>
  <c r="W2086" i="13"/>
  <c r="X2086" i="13" s="1"/>
  <c r="W2084" i="13"/>
  <c r="X2084" i="13" s="1"/>
  <c r="W2080" i="13"/>
  <c r="X2080" i="13" s="1"/>
  <c r="W2092" i="13"/>
  <c r="X2092" i="13" s="1"/>
  <c r="W2094" i="13"/>
  <c r="X2094" i="13" s="1"/>
  <c r="W2087" i="13"/>
  <c r="X2087" i="13" s="1"/>
  <c r="W2089" i="13"/>
  <c r="X2089" i="13" s="1"/>
  <c r="W2088" i="13"/>
  <c r="X2088" i="13" s="1"/>
  <c r="W2091" i="13"/>
  <c r="X2091" i="13" s="1"/>
  <c r="W1802" i="13"/>
  <c r="X1802" i="13" s="1"/>
  <c r="W1806" i="13"/>
  <c r="X1806" i="13" s="1"/>
  <c r="W1807" i="13"/>
  <c r="X1807" i="13" s="1"/>
  <c r="W1810" i="13"/>
  <c r="X1810" i="13" s="1"/>
  <c r="W1812" i="13"/>
  <c r="X1812" i="13" s="1"/>
  <c r="W1808" i="13"/>
  <c r="X1808" i="13" s="1"/>
  <c r="W1809" i="13"/>
  <c r="X1809" i="13" s="1"/>
  <c r="W1811" i="13"/>
  <c r="X1811" i="13" s="1"/>
  <c r="W1813" i="13"/>
  <c r="X1813" i="13" s="1"/>
  <c r="W1815" i="13"/>
  <c r="X1815" i="13" s="1"/>
  <c r="W1817" i="13"/>
  <c r="X1817" i="13" s="1"/>
  <c r="W1803" i="13"/>
  <c r="X1803" i="13" s="1"/>
  <c r="W1814" i="13"/>
  <c r="X1814" i="13" s="1"/>
  <c r="W1818" i="13"/>
  <c r="X1818" i="13" s="1"/>
  <c r="W1816" i="13"/>
  <c r="X1816" i="13" s="1"/>
  <c r="W2076" i="13"/>
  <c r="X2076" i="13" s="1"/>
  <c r="W2077" i="13"/>
  <c r="X2077" i="13" s="1"/>
  <c r="W760" i="13"/>
  <c r="X760" i="13" s="1"/>
  <c r="W761" i="13"/>
  <c r="X761" i="13" s="1"/>
  <c r="W1679" i="13"/>
  <c r="X1679" i="13" s="1"/>
  <c r="W1677" i="13"/>
  <c r="X1677" i="13" s="1"/>
  <c r="W1680" i="13"/>
  <c r="X1680" i="13" s="1"/>
  <c r="W1676" i="13"/>
  <c r="X1676" i="13" s="1"/>
  <c r="W1675" i="13"/>
  <c r="X1675" i="13" s="1"/>
  <c r="W1682" i="13"/>
  <c r="X1682" i="13" s="1"/>
  <c r="W1681" i="13"/>
  <c r="X1681" i="13" s="1"/>
  <c r="W2333" i="13"/>
  <c r="X2333" i="13" s="1"/>
  <c r="W2334" i="13"/>
  <c r="X2334" i="13" s="1"/>
  <c r="W2332" i="13"/>
  <c r="X2332" i="13" s="1"/>
  <c r="W2339" i="13"/>
  <c r="X2339" i="13" s="1"/>
  <c r="W2325" i="13"/>
  <c r="X2325" i="13" s="1"/>
  <c r="W2330" i="13"/>
  <c r="X2330" i="13" s="1"/>
  <c r="W2340" i="13"/>
  <c r="X2340" i="13" s="1"/>
  <c r="W2345" i="13"/>
  <c r="X2345" i="13" s="1"/>
  <c r="W2337" i="13"/>
  <c r="X2337" i="13" s="1"/>
  <c r="W2342" i="13"/>
  <c r="X2342" i="13" s="1"/>
  <c r="W2335" i="13"/>
  <c r="X2335" i="13" s="1"/>
  <c r="W2344" i="13"/>
  <c r="X2344" i="13" s="1"/>
  <c r="W2341" i="13"/>
  <c r="X2341" i="13" s="1"/>
  <c r="W2343" i="13"/>
  <c r="X2343" i="13" s="1"/>
  <c r="W2355" i="13"/>
  <c r="X2355" i="13" s="1"/>
  <c r="W2358" i="13"/>
  <c r="X2358" i="13" s="1"/>
  <c r="W2338" i="13"/>
  <c r="X2338" i="13" s="1"/>
  <c r="W2349" i="13"/>
  <c r="X2349" i="13" s="1"/>
  <c r="W2350" i="13"/>
  <c r="X2350" i="13" s="1"/>
  <c r="W2062" i="13"/>
  <c r="X2062" i="13" s="1"/>
  <c r="W2061" i="13"/>
  <c r="X2061" i="13" s="1"/>
  <c r="W964" i="13"/>
  <c r="X964" i="13" s="1"/>
  <c r="W2066" i="13"/>
  <c r="X2066" i="13" s="1"/>
  <c r="W2063" i="13"/>
  <c r="X2063" i="13" s="1"/>
  <c r="W2067" i="13"/>
  <c r="X2067" i="13" s="1"/>
  <c r="W2068" i="13"/>
  <c r="X2068" i="13" s="1"/>
  <c r="W2071" i="13"/>
  <c r="X2071" i="13" s="1"/>
  <c r="W2069" i="13"/>
  <c r="X2069" i="13" s="1"/>
  <c r="W2025" i="13"/>
  <c r="X2025" i="13" s="1"/>
  <c r="W2027" i="13"/>
  <c r="X2027" i="13" s="1"/>
  <c r="W2028" i="13"/>
  <c r="X2028" i="13" s="1"/>
  <c r="W2597" i="13"/>
  <c r="X2597" i="13" s="1"/>
  <c r="W2598" i="13"/>
  <c r="X2598" i="13" s="1"/>
  <c r="W2605" i="13"/>
  <c r="X2605" i="13" s="1"/>
  <c r="W2611" i="13"/>
  <c r="X2611" i="13" s="1"/>
  <c r="W2600" i="13"/>
  <c r="X2600" i="13" s="1"/>
  <c r="W2601" i="13"/>
  <c r="X2601" i="13" s="1"/>
  <c r="W2606" i="13"/>
  <c r="X2606" i="13" s="1"/>
  <c r="W2607" i="13"/>
  <c r="X2607" i="13" s="1"/>
  <c r="W2610" i="13"/>
  <c r="X2610" i="13" s="1"/>
  <c r="W2602" i="13"/>
  <c r="X2602" i="13" s="1"/>
  <c r="W2613" i="13"/>
  <c r="X2613" i="13" s="1"/>
  <c r="W2612" i="13"/>
  <c r="X2612" i="13" s="1"/>
  <c r="W2603" i="13"/>
  <c r="X2603" i="13" s="1"/>
  <c r="W2609" i="13"/>
  <c r="X2609" i="13" s="1"/>
  <c r="W1116" i="13"/>
  <c r="X1116" i="13" s="1"/>
  <c r="W1115" i="13"/>
  <c r="X1115" i="13" s="1"/>
  <c r="W2433" i="13"/>
  <c r="X2433" i="13" s="1"/>
  <c r="W2434" i="13"/>
  <c r="X2434" i="13" s="1"/>
  <c r="W2432" i="13"/>
  <c r="X2432" i="13" s="1"/>
  <c r="W2435" i="13"/>
  <c r="X2435" i="13" s="1"/>
  <c r="W2235" i="13"/>
  <c r="X2235" i="13" s="1"/>
  <c r="W2234" i="13"/>
  <c r="X2234" i="13" s="1"/>
  <c r="W2236" i="13"/>
  <c r="X2236" i="13" s="1"/>
  <c r="W2691" i="13"/>
  <c r="X2691" i="13" s="1"/>
  <c r="W2692" i="13"/>
  <c r="X2692" i="13" s="1"/>
  <c r="W2001" i="13"/>
  <c r="X2001" i="13" s="1"/>
  <c r="W2004" i="13"/>
  <c r="X2004" i="13" s="1"/>
  <c r="W2005" i="13"/>
  <c r="X2005" i="13" s="1"/>
  <c r="W2006" i="13"/>
  <c r="X2006" i="13" s="1"/>
  <c r="W2007" i="13"/>
  <c r="X2007" i="13" s="1"/>
  <c r="W2009" i="13"/>
  <c r="X2009" i="13" s="1"/>
  <c r="W927" i="13"/>
  <c r="X927" i="13" s="1"/>
  <c r="W928" i="13"/>
  <c r="X928" i="13" s="1"/>
  <c r="W2002" i="13"/>
  <c r="X2002" i="13" s="1"/>
  <c r="W2003" i="13"/>
  <c r="X2003" i="13" s="1"/>
  <c r="W2008" i="13"/>
  <c r="X2008" i="13" s="1"/>
  <c r="W2010" i="13"/>
  <c r="X2010" i="13" s="1"/>
  <c r="W2011" i="13"/>
  <c r="X2011" i="13" s="1"/>
  <c r="AZ44" i="7"/>
  <c r="AL43" i="3"/>
  <c r="W1634" i="13"/>
  <c r="X1634" i="13" s="1"/>
  <c r="W1632" i="13"/>
  <c r="X1632" i="13" s="1"/>
  <c r="W1635" i="13"/>
  <c r="X1635" i="13" s="1"/>
  <c r="W1636" i="13"/>
  <c r="X1636" i="13" s="1"/>
  <c r="W1638" i="13"/>
  <c r="X1638" i="13" s="1"/>
  <c r="W1639" i="13"/>
  <c r="X1639" i="13" s="1"/>
  <c r="W1640" i="13"/>
  <c r="X1640" i="13" s="1"/>
  <c r="W1637" i="13"/>
  <c r="X1637" i="13" s="1"/>
  <c r="W2296" i="13"/>
  <c r="X2296" i="13" s="1"/>
  <c r="W2291" i="13"/>
  <c r="X2291" i="13" s="1"/>
  <c r="W2286" i="13"/>
  <c r="X2286" i="13" s="1"/>
  <c r="W2295" i="13"/>
  <c r="X2295" i="13" s="1"/>
  <c r="W2299" i="13"/>
  <c r="X2299" i="13" s="1"/>
  <c r="W2287" i="13"/>
  <c r="X2287" i="13" s="1"/>
  <c r="W2288" i="13"/>
  <c r="X2288" i="13" s="1"/>
  <c r="W2300" i="13"/>
  <c r="X2300" i="13" s="1"/>
  <c r="W2308" i="13"/>
  <c r="X2308" i="13" s="1"/>
  <c r="W2305" i="13"/>
  <c r="X2305" i="13" s="1"/>
  <c r="W2316" i="13"/>
  <c r="X2316" i="13" s="1"/>
  <c r="W2311" i="13"/>
  <c r="X2311" i="13" s="1"/>
  <c r="W2309" i="13"/>
  <c r="X2309" i="13" s="1"/>
  <c r="W2312" i="13"/>
  <c r="X2312" i="13" s="1"/>
  <c r="W2030" i="13"/>
  <c r="X2030" i="13" s="1"/>
  <c r="W2031" i="13"/>
  <c r="X2031" i="13" s="1"/>
  <c r="W2033" i="13"/>
  <c r="X2033" i="13" s="1"/>
  <c r="W2035" i="13"/>
  <c r="X2035" i="13" s="1"/>
  <c r="W2034" i="13"/>
  <c r="X2034" i="13" s="1"/>
  <c r="W2039" i="13"/>
  <c r="X2039" i="13" s="1"/>
  <c r="W2038" i="13"/>
  <c r="X2038" i="13" s="1"/>
  <c r="W2037" i="13"/>
  <c r="X2037" i="13" s="1"/>
  <c r="W2040" i="13"/>
  <c r="X2040" i="13" s="1"/>
  <c r="W2036" i="13"/>
  <c r="X2036" i="13" s="1"/>
  <c r="W2042" i="13"/>
  <c r="X2042" i="13" s="1"/>
  <c r="W2032" i="13"/>
  <c r="X2032" i="13" s="1"/>
  <c r="W2041" i="13"/>
  <c r="X2041" i="13" s="1"/>
  <c r="W2488" i="13"/>
  <c r="X2488" i="13" s="1"/>
  <c r="W2487" i="13"/>
  <c r="X2487" i="13" s="1"/>
  <c r="W2521" i="13"/>
  <c r="X2521" i="13" s="1"/>
  <c r="W2520" i="13"/>
  <c r="X2520" i="13" s="1"/>
  <c r="W2497" i="13"/>
  <c r="X2497" i="13" s="1"/>
  <c r="W2494" i="13"/>
  <c r="X2494" i="13" s="1"/>
  <c r="W2506" i="13"/>
  <c r="X2506" i="13" s="1"/>
  <c r="W2499" i="13"/>
  <c r="X2499" i="13" s="1"/>
  <c r="W1054" i="13"/>
  <c r="X1054" i="13" s="1"/>
  <c r="W2502" i="13"/>
  <c r="X2502" i="13" s="1"/>
  <c r="W2503" i="13"/>
  <c r="X2503" i="13" s="1"/>
  <c r="W1055" i="13"/>
  <c r="X1055" i="13" s="1"/>
  <c r="W157" i="13"/>
  <c r="X157" i="13" s="1"/>
  <c r="W2501" i="13"/>
  <c r="X2501" i="13" s="1"/>
  <c r="W1918" i="13"/>
  <c r="X1918" i="13" s="1"/>
  <c r="W2500" i="13"/>
  <c r="X2500" i="13" s="1"/>
  <c r="W2505" i="13"/>
  <c r="X2505" i="13" s="1"/>
  <c r="W2509" i="13"/>
  <c r="X2509" i="13" s="1"/>
  <c r="W2511" i="13"/>
  <c r="X2511" i="13" s="1"/>
  <c r="W2510" i="13"/>
  <c r="X2510" i="13" s="1"/>
  <c r="W2507" i="13"/>
  <c r="X2507" i="13" s="1"/>
  <c r="W2512" i="13"/>
  <c r="X2512" i="13" s="1"/>
  <c r="W2498" i="13"/>
  <c r="X2498" i="13" s="1"/>
  <c r="W2514" i="13"/>
  <c r="X2514" i="13" s="1"/>
  <c r="W2516" i="13"/>
  <c r="X2516" i="13" s="1"/>
  <c r="W2508" i="13"/>
  <c r="X2508" i="13" s="1"/>
  <c r="W2515" i="13"/>
  <c r="X2515" i="13" s="1"/>
  <c r="W2289" i="13"/>
  <c r="X2289" i="13" s="1"/>
  <c r="W2301" i="13"/>
  <c r="X2301" i="13" s="1"/>
  <c r="W2303" i="13"/>
  <c r="X2303" i="13" s="1"/>
  <c r="W2304" i="13"/>
  <c r="X2304" i="13" s="1"/>
  <c r="W2293" i="13"/>
  <c r="X2293" i="13" s="1"/>
  <c r="W2292" i="13"/>
  <c r="X2292" i="13" s="1"/>
  <c r="W2302" i="13"/>
  <c r="X2302" i="13" s="1"/>
  <c r="W2307" i="13"/>
  <c r="X2307" i="13" s="1"/>
  <c r="W2310" i="13"/>
  <c r="X2310" i="13" s="1"/>
  <c r="W1022" i="13"/>
  <c r="X1022" i="13" s="1"/>
  <c r="W2294" i="13"/>
  <c r="X2294" i="13" s="1"/>
  <c r="W2298" i="13"/>
  <c r="X2298" i="13" s="1"/>
  <c r="W2314" i="13"/>
  <c r="X2314" i="13" s="1"/>
  <c r="W1021" i="13"/>
  <c r="X1021" i="13" s="1"/>
  <c r="W2170" i="13"/>
  <c r="X2170" i="13" s="1"/>
  <c r="W2175" i="13"/>
  <c r="X2175" i="13" s="1"/>
  <c r="W2172" i="13"/>
  <c r="X2172" i="13" s="1"/>
  <c r="W2173" i="13"/>
  <c r="X2173" i="13" s="1"/>
  <c r="W2662" i="13"/>
  <c r="X2662" i="13" s="1"/>
  <c r="W2661" i="13"/>
  <c r="X2661" i="13" s="1"/>
  <c r="W2664" i="13"/>
  <c r="X2664" i="13" s="1"/>
  <c r="W2665" i="13"/>
  <c r="X2665" i="13" s="1"/>
  <c r="W2659" i="13"/>
  <c r="X2659" i="13" s="1"/>
  <c r="W2668" i="13"/>
  <c r="X2668" i="13" s="1"/>
  <c r="W2666" i="13"/>
  <c r="X2666" i="13" s="1"/>
  <c r="W2667" i="13"/>
  <c r="X2667" i="13" s="1"/>
  <c r="W2480" i="13"/>
  <c r="X2480" i="13" s="1"/>
  <c r="W2484" i="13"/>
  <c r="X2484" i="13" s="1"/>
  <c r="W2481" i="13"/>
  <c r="X2481" i="13" s="1"/>
  <c r="W2485" i="13"/>
  <c r="X2485" i="13" s="1"/>
  <c r="W2483" i="13"/>
  <c r="X2483" i="13" s="1"/>
  <c r="AD44" i="3"/>
  <c r="AD45" i="3" s="1"/>
  <c r="AD46" i="3" s="1"/>
  <c r="AD47" i="3" s="1"/>
  <c r="AD48" i="3" s="1"/>
  <c r="AD49" i="3" s="1"/>
  <c r="AD50" i="3" s="1"/>
  <c r="AD51" i="3" s="1"/>
  <c r="AD52" i="3" s="1"/>
  <c r="AD53" i="3" s="1"/>
  <c r="AD54" i="3" s="1"/>
  <c r="AD55" i="3" s="1"/>
  <c r="AD56" i="3" s="1"/>
  <c r="AD57" i="3" s="1"/>
  <c r="AD58" i="3" s="1"/>
  <c r="AD59" i="3" s="1"/>
  <c r="AD60" i="3" s="1"/>
  <c r="AD61" i="3" s="1"/>
  <c r="AD62" i="3" s="1"/>
  <c r="AD63" i="3" s="1"/>
  <c r="AD64" i="3" s="1"/>
  <c r="W1770" i="13"/>
  <c r="X1770" i="13" s="1"/>
  <c r="W1771" i="13"/>
  <c r="X1771" i="13" s="1"/>
  <c r="W1767" i="13"/>
  <c r="X1767" i="13" s="1"/>
  <c r="W1766" i="13"/>
  <c r="X1766" i="13" s="1"/>
  <c r="W1765" i="13"/>
  <c r="X1765" i="13" s="1"/>
  <c r="W1768" i="13"/>
  <c r="X1768" i="13" s="1"/>
  <c r="W1772" i="13"/>
  <c r="X1772" i="13" s="1"/>
  <c r="W1774" i="13"/>
  <c r="X1774" i="13" s="1"/>
  <c r="W1775" i="13"/>
  <c r="X1775" i="13" s="1"/>
  <c r="W1776" i="13"/>
  <c r="X1776" i="13" s="1"/>
  <c r="W1778" i="13"/>
  <c r="X1778" i="13" s="1"/>
  <c r="W1773" i="13"/>
  <c r="X1773" i="13" s="1"/>
  <c r="W810" i="13"/>
  <c r="X810" i="13" s="1"/>
  <c r="W1777" i="13"/>
  <c r="X1777" i="13" s="1"/>
  <c r="W811" i="13"/>
  <c r="X811" i="13" s="1"/>
  <c r="AU44" i="7"/>
  <c r="AH43" i="3"/>
  <c r="AV44" i="7"/>
  <c r="AI43" i="3"/>
  <c r="AI44" i="3" s="1"/>
  <c r="AI45" i="3" s="1"/>
  <c r="AI46" i="3" s="1"/>
  <c r="AI47" i="3" s="1"/>
  <c r="AI48" i="3" s="1"/>
  <c r="AI49" i="3" s="1"/>
  <c r="AI50" i="3" s="1"/>
  <c r="AI51" i="3" s="1"/>
  <c r="AI52" i="3" s="1"/>
  <c r="AI53" i="3" s="1"/>
  <c r="AI54" i="3" s="1"/>
  <c r="AI55" i="3" s="1"/>
  <c r="AI56" i="3" s="1"/>
  <c r="AI57" i="3" s="1"/>
  <c r="AI58" i="3" s="1"/>
  <c r="AI59" i="3" s="1"/>
  <c r="AI60" i="3" s="1"/>
  <c r="AI61" i="3" s="1"/>
  <c r="AI62" i="3" s="1"/>
  <c r="AI63" i="3" s="1"/>
  <c r="AI64" i="3" s="1"/>
  <c r="AS44" i="7"/>
  <c r="AF43" i="3"/>
  <c r="W2112" i="13"/>
  <c r="X2112" i="13" s="1"/>
  <c r="W2123" i="13"/>
  <c r="X2123" i="13" s="1"/>
  <c r="W2115" i="13"/>
  <c r="X2115" i="13" s="1"/>
  <c r="W2120" i="13"/>
  <c r="X2120" i="13" s="1"/>
  <c r="W2117" i="13"/>
  <c r="X2117" i="13" s="1"/>
  <c r="W2111" i="13"/>
  <c r="X2111" i="13" s="1"/>
  <c r="W2119" i="13"/>
  <c r="X2119" i="13" s="1"/>
  <c r="W2124" i="13"/>
  <c r="X2124" i="13" s="1"/>
  <c r="W2114" i="13"/>
  <c r="X2114" i="13" s="1"/>
  <c r="W2127" i="13"/>
  <c r="X2127" i="13" s="1"/>
  <c r="W2129" i="13"/>
  <c r="X2129" i="13" s="1"/>
  <c r="W2116" i="13"/>
  <c r="X2116" i="13" s="1"/>
  <c r="W2118" i="13"/>
  <c r="X2118" i="13" s="1"/>
  <c r="W2121" i="13"/>
  <c r="X2121" i="13" s="1"/>
  <c r="W2130" i="13"/>
  <c r="X2130" i="13" s="1"/>
  <c r="W2374" i="13"/>
  <c r="X2374" i="13" s="1"/>
  <c r="W2375" i="13"/>
  <c r="X2375" i="13" s="1"/>
  <c r="W2376" i="13"/>
  <c r="X2376" i="13" s="1"/>
  <c r="W2394" i="13"/>
  <c r="X2394" i="13" s="1"/>
  <c r="W2389" i="13"/>
  <c r="X2389" i="13" s="1"/>
  <c r="W2395" i="13"/>
  <c r="X2395" i="13" s="1"/>
  <c r="W2391" i="13"/>
  <c r="X2391" i="13" s="1"/>
  <c r="W2392" i="13"/>
  <c r="X2392" i="13" s="1"/>
  <c r="W1376" i="13"/>
  <c r="X1376" i="13" s="1"/>
  <c r="W1370" i="13"/>
  <c r="X1370" i="13" s="1"/>
  <c r="W1371" i="13"/>
  <c r="X1371" i="13" s="1"/>
  <c r="W585" i="13"/>
  <c r="X585" i="13" s="1"/>
  <c r="W1372" i="13"/>
  <c r="X1372" i="13" s="1"/>
  <c r="W1377" i="13"/>
  <c r="X1377" i="13" s="1"/>
  <c r="W1373" i="13"/>
  <c r="X1373" i="13" s="1"/>
  <c r="W1375" i="13"/>
  <c r="X1375" i="13" s="1"/>
  <c r="W584" i="13"/>
  <c r="X584" i="13" s="1"/>
  <c r="W856" i="13"/>
  <c r="X856" i="13" s="1"/>
  <c r="W1374" i="13"/>
  <c r="X1374" i="13" s="1"/>
  <c r="W754" i="13"/>
  <c r="X754" i="13" s="1"/>
  <c r="W1379" i="13"/>
  <c r="X1379" i="13" s="1"/>
  <c r="W1380" i="13"/>
  <c r="X1380" i="13" s="1"/>
  <c r="W1369" i="13"/>
  <c r="X1369" i="13" s="1"/>
  <c r="W1719" i="13"/>
  <c r="X1719" i="13" s="1"/>
  <c r="W1718" i="13"/>
  <c r="X1718" i="13" s="1"/>
  <c r="W1717" i="13"/>
  <c r="X1717" i="13" s="1"/>
  <c r="W1339" i="13"/>
  <c r="X1339" i="13" s="1"/>
  <c r="W1340" i="13"/>
  <c r="X1340" i="13" s="1"/>
  <c r="W787" i="13"/>
  <c r="X787" i="13" s="1"/>
  <c r="W1342" i="13"/>
  <c r="X1342" i="13" s="1"/>
  <c r="W1345" i="13"/>
  <c r="X1345" i="13" s="1"/>
  <c r="W570" i="13"/>
  <c r="X570" i="13" s="1"/>
  <c r="W1347" i="13"/>
  <c r="X1347" i="13" s="1"/>
  <c r="W1341" i="13"/>
  <c r="X1341" i="13" s="1"/>
  <c r="W1344" i="13"/>
  <c r="X1344" i="13" s="1"/>
  <c r="W1348" i="13"/>
  <c r="X1348" i="13" s="1"/>
  <c r="W788" i="13"/>
  <c r="X788" i="13" s="1"/>
  <c r="W1343" i="13"/>
  <c r="X1343" i="13" s="1"/>
  <c r="W1346" i="13"/>
  <c r="X1346" i="13" s="1"/>
  <c r="W1973" i="13"/>
  <c r="X1973" i="13" s="1"/>
  <c r="W1972" i="13"/>
  <c r="X1972" i="13" s="1"/>
  <c r="W1976" i="13"/>
  <c r="X1976" i="13" s="1"/>
  <c r="W1975" i="13"/>
  <c r="X1975" i="13" s="1"/>
  <c r="W1981" i="13"/>
  <c r="X1981" i="13" s="1"/>
  <c r="W1978" i="13"/>
  <c r="X1978" i="13" s="1"/>
  <c r="W1979" i="13"/>
  <c r="X1979" i="13" s="1"/>
  <c r="W1982" i="13"/>
  <c r="X1982" i="13" s="1"/>
  <c r="W913" i="13"/>
  <c r="X913" i="13" s="1"/>
  <c r="W1985" i="13"/>
  <c r="X1985" i="13" s="1"/>
  <c r="W1980" i="13"/>
  <c r="X1980" i="13" s="1"/>
  <c r="W914" i="13"/>
  <c r="X914" i="13" s="1"/>
  <c r="W1984" i="13"/>
  <c r="X1984" i="13" s="1"/>
  <c r="W1971" i="13"/>
  <c r="X1971" i="13" s="1"/>
  <c r="W1720" i="13"/>
  <c r="X1720" i="13" s="1"/>
  <c r="W1722" i="13"/>
  <c r="X1722" i="13" s="1"/>
  <c r="W1721" i="13"/>
  <c r="X1721" i="13" s="1"/>
  <c r="W1727" i="13"/>
  <c r="X1727" i="13" s="1"/>
  <c r="W1732" i="13"/>
  <c r="X1732" i="13" s="1"/>
  <c r="W1723" i="13"/>
  <c r="X1723" i="13" s="1"/>
  <c r="W1730" i="13"/>
  <c r="X1730" i="13" s="1"/>
  <c r="W1725" i="13"/>
  <c r="X1725" i="13" s="1"/>
  <c r="W1734" i="13"/>
  <c r="X1734" i="13" s="1"/>
  <c r="W1726" i="13"/>
  <c r="X1726" i="13" s="1"/>
  <c r="W1729" i="13"/>
  <c r="X1729" i="13" s="1"/>
  <c r="W1731" i="13"/>
  <c r="X1731" i="13" s="1"/>
  <c r="W1735" i="13"/>
  <c r="X1735" i="13" s="1"/>
  <c r="W1728" i="13"/>
  <c r="X1728" i="13" s="1"/>
  <c r="W15" i="13"/>
  <c r="X15" i="13" s="1"/>
  <c r="W1733" i="13"/>
  <c r="X1733" i="13" s="1"/>
  <c r="W2396" i="13"/>
  <c r="X2396" i="13" s="1"/>
  <c r="W1040" i="13"/>
  <c r="X1040" i="13" s="1"/>
  <c r="W2398" i="13"/>
  <c r="X2398" i="13" s="1"/>
  <c r="W1041" i="13"/>
  <c r="X1041" i="13" s="1"/>
  <c r="W2017" i="13"/>
  <c r="X2017" i="13" s="1"/>
  <c r="W2019" i="13"/>
  <c r="X2019" i="13" s="1"/>
  <c r="W2022" i="13"/>
  <c r="X2022" i="13" s="1"/>
  <c r="W2020" i="13"/>
  <c r="X2020" i="13" s="1"/>
  <c r="W1611" i="13"/>
  <c r="X1611" i="13" s="1"/>
  <c r="W1612" i="13"/>
  <c r="X1612" i="13" s="1"/>
  <c r="W1613" i="13"/>
  <c r="X1613" i="13" s="1"/>
  <c r="W1615" i="13"/>
  <c r="X1615" i="13" s="1"/>
  <c r="W717" i="13"/>
  <c r="X717" i="13" s="1"/>
  <c r="W1614" i="13"/>
  <c r="X1614" i="13" s="1"/>
  <c r="W461" i="13"/>
  <c r="X461" i="13" s="1"/>
  <c r="W1617" i="13"/>
  <c r="X1617" i="13" s="1"/>
  <c r="W1618" i="13"/>
  <c r="X1618" i="13" s="1"/>
  <c r="W1619" i="13"/>
  <c r="X1619" i="13" s="1"/>
  <c r="W1616" i="13"/>
  <c r="X1616" i="13" s="1"/>
  <c r="W998" i="13"/>
  <c r="X998" i="13" s="1"/>
  <c r="W2223" i="13"/>
  <c r="X2223" i="13" s="1"/>
  <c r="W999" i="13"/>
  <c r="X999" i="13" s="1"/>
  <c r="W2226" i="13"/>
  <c r="X2226" i="13" s="1"/>
  <c r="W2229" i="13"/>
  <c r="X2229" i="13" s="1"/>
  <c r="W2224" i="13"/>
  <c r="X2224" i="13" s="1"/>
  <c r="W2227" i="13"/>
  <c r="X2227" i="13" s="1"/>
  <c r="W10" i="13"/>
  <c r="X10" i="13" s="1"/>
  <c r="W2225" i="13"/>
  <c r="X2225" i="13" s="1"/>
  <c r="W2230" i="13"/>
  <c r="X2230" i="13" s="1"/>
  <c r="W2228" i="13"/>
  <c r="X2228" i="13" s="1"/>
  <c r="W1000" i="13"/>
  <c r="X1000" i="13" s="1"/>
  <c r="W2231" i="13"/>
  <c r="X2231" i="13" s="1"/>
  <c r="W1001" i="13"/>
  <c r="X1001" i="13" s="1"/>
  <c r="W1965" i="13"/>
  <c r="X1965" i="13" s="1"/>
  <c r="W1960" i="13"/>
  <c r="X1960" i="13" s="1"/>
  <c r="W1956" i="13"/>
  <c r="X1956" i="13" s="1"/>
  <c r="W1963" i="13"/>
  <c r="X1963" i="13" s="1"/>
  <c r="W1967" i="13"/>
  <c r="X1967" i="13" s="1"/>
  <c r="W1958" i="13"/>
  <c r="X1958" i="13" s="1"/>
  <c r="W1969" i="13"/>
  <c r="X1969" i="13" s="1"/>
  <c r="W1962" i="13"/>
  <c r="X1962" i="13" s="1"/>
  <c r="W1968" i="13"/>
  <c r="X1968" i="13" s="1"/>
  <c r="W1957" i="13"/>
  <c r="X1957" i="13" s="1"/>
  <c r="W2573" i="13"/>
  <c r="X2573" i="13" s="1"/>
  <c r="W2575" i="13"/>
  <c r="X2575" i="13" s="1"/>
  <c r="W2321" i="13"/>
  <c r="X2321" i="13" s="1"/>
  <c r="W2322" i="13"/>
  <c r="X2322" i="13" s="1"/>
  <c r="W2528" i="13"/>
  <c r="X2528" i="13" s="1"/>
  <c r="W2530" i="13"/>
  <c r="X2530" i="13" s="1"/>
  <c r="W2534" i="13"/>
  <c r="X2534" i="13" s="1"/>
  <c r="W22" i="13"/>
  <c r="X22" i="13" s="1"/>
  <c r="W2525" i="13"/>
  <c r="X2525" i="13" s="1"/>
  <c r="W2532" i="13"/>
  <c r="X2532" i="13" s="1"/>
  <c r="W2524" i="13"/>
  <c r="X2524" i="13" s="1"/>
  <c r="W2535" i="13"/>
  <c r="X2535" i="13" s="1"/>
  <c r="W2536" i="13"/>
  <c r="X2536" i="13" s="1"/>
  <c r="W2537" i="13"/>
  <c r="X2537" i="13" s="1"/>
  <c r="W2529" i="13"/>
  <c r="X2529" i="13" s="1"/>
  <c r="W2523" i="13"/>
  <c r="X2523" i="13" s="1"/>
  <c r="W2543" i="13"/>
  <c r="X2543" i="13" s="1"/>
  <c r="W2547" i="13"/>
  <c r="X2547" i="13" s="1"/>
  <c r="W2548" i="13"/>
  <c r="X2548" i="13" s="1"/>
  <c r="W2541" i="13"/>
  <c r="X2541" i="13" s="1"/>
  <c r="W2538" i="13"/>
  <c r="X2538" i="13" s="1"/>
  <c r="W2539" i="13"/>
  <c r="X2539" i="13" s="1"/>
  <c r="W2545" i="13"/>
  <c r="X2545" i="13" s="1"/>
  <c r="W2549" i="13"/>
  <c r="X2549" i="13" s="1"/>
  <c r="W2329" i="13"/>
  <c r="X2329" i="13" s="1"/>
  <c r="W2348" i="13"/>
  <c r="X2348" i="13" s="1"/>
  <c r="W2347" i="13"/>
  <c r="X2347" i="13" s="1"/>
  <c r="W2357" i="13"/>
  <c r="X2357" i="13" s="1"/>
  <c r="W2353" i="13"/>
  <c r="X2353" i="13" s="1"/>
  <c r="W2354" i="13"/>
  <c r="X2354" i="13" s="1"/>
  <c r="W2356" i="13"/>
  <c r="X2356" i="13" s="1"/>
  <c r="W2179" i="13"/>
  <c r="X2179" i="13" s="1"/>
  <c r="W2180" i="13"/>
  <c r="X2180" i="13" s="1"/>
  <c r="W2673" i="13"/>
  <c r="X2673" i="13" s="1"/>
  <c r="W2675" i="13"/>
  <c r="X2675" i="13" s="1"/>
  <c r="W2676" i="13"/>
  <c r="X2676" i="13" s="1"/>
  <c r="W2677" i="13"/>
  <c r="X2677" i="13" s="1"/>
  <c r="W2678" i="13"/>
  <c r="X2678" i="13" s="1"/>
  <c r="W2679" i="13"/>
  <c r="X2679" i="13" s="1"/>
  <c r="W2680" i="13"/>
  <c r="X2680" i="13" s="1"/>
  <c r="W2495" i="13"/>
  <c r="X2495" i="13" s="1"/>
  <c r="W2513" i="13"/>
  <c r="X2513" i="13" s="1"/>
  <c r="W1356" i="13"/>
  <c r="X1356" i="13" s="1"/>
  <c r="W617" i="13"/>
  <c r="X617" i="13" s="1"/>
  <c r="W1355" i="13"/>
  <c r="X1355" i="13" s="1"/>
  <c r="W1353" i="13"/>
  <c r="X1353" i="13" s="1"/>
  <c r="W1352" i="13"/>
  <c r="X1352" i="13" s="1"/>
  <c r="W1357" i="13"/>
  <c r="X1357" i="13" s="1"/>
  <c r="W1354" i="13"/>
  <c r="X1354" i="13" s="1"/>
  <c r="W1358" i="13"/>
  <c r="X1358" i="13" s="1"/>
  <c r="W1359" i="13"/>
  <c r="X1359" i="13" s="1"/>
  <c r="W1362" i="13"/>
  <c r="X1362" i="13" s="1"/>
  <c r="W1360" i="13"/>
  <c r="X1360" i="13" s="1"/>
  <c r="W1361" i="13"/>
  <c r="X1361" i="13" s="1"/>
  <c r="Z44" i="3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Z59" i="3" s="1"/>
  <c r="Z60" i="3" s="1"/>
  <c r="Z61" i="3" s="1"/>
  <c r="Z62" i="3" s="1"/>
  <c r="Z63" i="3" s="1"/>
  <c r="Z64" i="3" s="1"/>
  <c r="W1530" i="13"/>
  <c r="X1530" i="13" s="1"/>
  <c r="W661" i="13"/>
  <c r="X661" i="13" s="1"/>
  <c r="W664" i="13"/>
  <c r="X664" i="13" s="1"/>
  <c r="W1535" i="13"/>
  <c r="X1535" i="13" s="1"/>
  <c r="W1532" i="13"/>
  <c r="X1532" i="13" s="1"/>
  <c r="W1534" i="13"/>
  <c r="X1534" i="13" s="1"/>
  <c r="W665" i="13"/>
  <c r="X665" i="13" s="1"/>
  <c r="W1531" i="13"/>
  <c r="X1531" i="13" s="1"/>
  <c r="W909" i="13"/>
  <c r="X909" i="13" s="1"/>
  <c r="W1538" i="13"/>
  <c r="X1538" i="13" s="1"/>
  <c r="W1536" i="13"/>
  <c r="X1536" i="13" s="1"/>
  <c r="W1537" i="13"/>
  <c r="X1537" i="13" s="1"/>
  <c r="W2257" i="13"/>
  <c r="X2257" i="13" s="1"/>
  <c r="W2256" i="13"/>
  <c r="X2256" i="13" s="1"/>
  <c r="W13" i="13"/>
  <c r="X13" i="13" s="1"/>
  <c r="W2258" i="13"/>
  <c r="X2258" i="13" s="1"/>
  <c r="W2259" i="13"/>
  <c r="X2259" i="13" s="1"/>
  <c r="W2267" i="13"/>
  <c r="X2267" i="13" s="1"/>
  <c r="W2253" i="13"/>
  <c r="X2253" i="13" s="1"/>
  <c r="W2260" i="13"/>
  <c r="X2260" i="13" s="1"/>
  <c r="W2262" i="13"/>
  <c r="X2262" i="13" s="1"/>
  <c r="W2254" i="13"/>
  <c r="X2254" i="13" s="1"/>
  <c r="W2261" i="13"/>
  <c r="X2261" i="13" s="1"/>
  <c r="W2269" i="13"/>
  <c r="X2269" i="13" s="1"/>
  <c r="W2273" i="13"/>
  <c r="X2273" i="13" s="1"/>
  <c r="W2276" i="13"/>
  <c r="X2276" i="13" s="1"/>
  <c r="W2279" i="13"/>
  <c r="X2279" i="13" s="1"/>
  <c r="W2265" i="13"/>
  <c r="X2265" i="13" s="1"/>
  <c r="W2270" i="13"/>
  <c r="X2270" i="13" s="1"/>
  <c r="W2275" i="13"/>
  <c r="X2275" i="13" s="1"/>
  <c r="W2272" i="13"/>
  <c r="X2272" i="13" s="1"/>
  <c r="W2255" i="13"/>
  <c r="X2255" i="13" s="1"/>
  <c r="W2266" i="13"/>
  <c r="X2266" i="13" s="1"/>
  <c r="W2274" i="13"/>
  <c r="X2274" i="13" s="1"/>
  <c r="W2282" i="13"/>
  <c r="X2282" i="13" s="1"/>
  <c r="W2278" i="13"/>
  <c r="X2278" i="13" s="1"/>
  <c r="W2280" i="13"/>
  <c r="X2280" i="13" s="1"/>
  <c r="W2268" i="13"/>
  <c r="X2268" i="13" s="1"/>
  <c r="W2271" i="13"/>
  <c r="X2271" i="13" s="1"/>
  <c r="W2214" i="13"/>
  <c r="X2214" i="13" s="1"/>
  <c r="W2211" i="13"/>
  <c r="X2211" i="13" s="1"/>
  <c r="W2212" i="13"/>
  <c r="X2212" i="13" s="1"/>
  <c r="W2213" i="13"/>
  <c r="X2213" i="13" s="1"/>
  <c r="W2210" i="13"/>
  <c r="X2210" i="13" s="1"/>
  <c r="W2216" i="13"/>
  <c r="X2216" i="13" s="1"/>
  <c r="W2215" i="13"/>
  <c r="X2215" i="13" s="1"/>
  <c r="W2218" i="13"/>
  <c r="X2218" i="13" s="1"/>
  <c r="W2219" i="13"/>
  <c r="X2219" i="13" s="1"/>
  <c r="W2217" i="13"/>
  <c r="X2217" i="13" s="1"/>
  <c r="W1032" i="13"/>
  <c r="X1032" i="13" s="1"/>
  <c r="W651" i="13"/>
  <c r="X651" i="13" s="1"/>
  <c r="W763" i="13"/>
  <c r="X763" i="13" s="1"/>
  <c r="W872" i="13"/>
  <c r="X872" i="13" s="1"/>
  <c r="W762" i="13"/>
  <c r="X762" i="13" s="1"/>
  <c r="W529" i="13"/>
  <c r="X529" i="13" s="1"/>
  <c r="W219" i="13"/>
  <c r="X219" i="13" s="1"/>
  <c r="W218" i="13"/>
  <c r="X218" i="13" s="1"/>
  <c r="W217" i="13"/>
  <c r="X217" i="13" s="1"/>
  <c r="W342" i="13"/>
  <c r="X342" i="13" s="1"/>
  <c r="W575" i="13"/>
  <c r="X575" i="13" s="1"/>
  <c r="W362" i="13"/>
  <c r="X362" i="13" s="1"/>
  <c r="W655" i="13"/>
  <c r="X655" i="13" s="1"/>
  <c r="W456" i="13"/>
  <c r="X456" i="13" s="1"/>
  <c r="W240" i="13"/>
  <c r="X240" i="13" s="1"/>
  <c r="W965" i="13"/>
  <c r="X965" i="13" s="1"/>
  <c r="W855" i="13"/>
  <c r="X855" i="13" s="1"/>
  <c r="W973" i="13"/>
  <c r="X973" i="13" s="1"/>
  <c r="W709" i="13"/>
  <c r="X709" i="13" s="1"/>
  <c r="W922" i="13"/>
  <c r="X922" i="13" s="1"/>
  <c r="W120" i="13"/>
  <c r="X120" i="13" s="1"/>
  <c r="W618" i="13"/>
  <c r="X618" i="13" s="1"/>
  <c r="W410" i="13"/>
  <c r="X410" i="13" s="1"/>
  <c r="W486" i="13"/>
  <c r="X486" i="13" s="1"/>
  <c r="W789" i="13"/>
  <c r="X789" i="13" s="1"/>
  <c r="W121" i="13"/>
  <c r="X121" i="13" s="1"/>
  <c r="W411" i="13"/>
  <c r="X411" i="13" s="1"/>
  <c r="W409" i="13"/>
  <c r="X409" i="13" s="1"/>
  <c r="W443" i="13"/>
  <c r="X443" i="13" s="1"/>
  <c r="W135" i="13"/>
  <c r="X135" i="13" s="1"/>
  <c r="W340" i="13"/>
  <c r="X340" i="13" s="1"/>
  <c r="W57" i="13"/>
  <c r="X57" i="13" s="1"/>
  <c r="W444" i="13"/>
  <c r="X444" i="13" s="1"/>
  <c r="W214" i="13"/>
  <c r="X214" i="13" s="1"/>
  <c r="W530" i="13"/>
  <c r="X530" i="13" s="1"/>
  <c r="W445" i="13"/>
  <c r="X445" i="13" s="1"/>
  <c r="W346" i="13"/>
  <c r="X346" i="13" s="1"/>
  <c r="W668" i="13"/>
  <c r="X668" i="13" s="1"/>
  <c r="W571" i="13"/>
  <c r="X571" i="13" s="1"/>
  <c r="W556" i="13"/>
  <c r="X556" i="13" s="1"/>
  <c r="W555" i="13"/>
  <c r="X555" i="13" s="1"/>
  <c r="W348" i="13"/>
  <c r="X348" i="13" s="1"/>
  <c r="W582" i="13"/>
  <c r="X582" i="13" s="1"/>
  <c r="W759" i="13"/>
  <c r="X759" i="13" s="1"/>
  <c r="W894" i="13"/>
  <c r="X894" i="13" s="1"/>
  <c r="W939" i="13"/>
  <c r="X939" i="13" s="1"/>
  <c r="W937" i="13"/>
  <c r="X937" i="13" s="1"/>
  <c r="W1019" i="13"/>
  <c r="X1019" i="13" s="1"/>
  <c r="W1002" i="13"/>
  <c r="X1002" i="13" s="1"/>
  <c r="W790" i="13"/>
  <c r="X790" i="13" s="1"/>
  <c r="W773" i="13"/>
  <c r="X773" i="13" s="1"/>
  <c r="W772" i="13"/>
  <c r="X772" i="13" s="1"/>
  <c r="W678" i="13"/>
  <c r="X678" i="13" s="1"/>
  <c r="W681" i="13"/>
  <c r="X681" i="13" s="1"/>
  <c r="W600" i="13"/>
  <c r="X600" i="13" s="1"/>
  <c r="W954" i="13"/>
  <c r="X954" i="13" s="1"/>
  <c r="W908" i="13"/>
  <c r="X908" i="13" s="1"/>
  <c r="W796" i="13"/>
  <c r="X796" i="13" s="1"/>
  <c r="W1026" i="13"/>
  <c r="X1026" i="13" s="1"/>
  <c r="W861" i="13"/>
  <c r="X861" i="13" s="1"/>
  <c r="W996" i="13"/>
  <c r="X996" i="13" s="1"/>
  <c r="W326" i="13"/>
  <c r="X326" i="13" s="1"/>
  <c r="W153" i="13"/>
  <c r="X153" i="13" s="1"/>
  <c r="W212" i="13"/>
  <c r="X212" i="13" s="1"/>
  <c r="W55" i="13"/>
  <c r="X55" i="13" s="1"/>
  <c r="W49" i="13"/>
  <c r="X49" i="13" s="1"/>
  <c r="W209" i="13"/>
  <c r="X209" i="13" s="1"/>
  <c r="W41" i="13"/>
  <c r="X41" i="13" s="1"/>
  <c r="W509" i="13"/>
  <c r="X509" i="13" s="1"/>
  <c r="W208" i="13"/>
  <c r="X208" i="13" s="1"/>
  <c r="W438" i="13"/>
  <c r="X438" i="13" s="1"/>
  <c r="W123" i="13"/>
  <c r="X123" i="13" s="1"/>
  <c r="W274" i="13"/>
  <c r="X274" i="13" s="1"/>
  <c r="W154" i="13"/>
  <c r="X154" i="13" s="1"/>
  <c r="W74" i="13"/>
  <c r="X74" i="13" s="1"/>
  <c r="W658" i="13"/>
  <c r="X658" i="13" s="1"/>
  <c r="W552" i="13"/>
  <c r="X552" i="13" s="1"/>
  <c r="W327" i="13"/>
  <c r="X327" i="13" s="1"/>
  <c r="W548" i="13"/>
  <c r="X548" i="13" s="1"/>
  <c r="W551" i="13"/>
  <c r="X551" i="13" s="1"/>
  <c r="W328" i="13"/>
  <c r="X328" i="13" s="1"/>
  <c r="W330" i="13"/>
  <c r="X330" i="13" s="1"/>
  <c r="W625" i="13"/>
  <c r="X625" i="13" s="1"/>
  <c r="W480" i="13"/>
  <c r="X480" i="13" s="1"/>
  <c r="W479" i="13"/>
  <c r="X479" i="13" s="1"/>
  <c r="W626" i="13"/>
  <c r="X626" i="13" s="1"/>
  <c r="W533" i="13"/>
  <c r="X533" i="13" s="1"/>
  <c r="W682" i="13"/>
  <c r="X682" i="13" s="1"/>
  <c r="W531" i="13"/>
  <c r="X531" i="13" s="1"/>
  <c r="W489" i="13"/>
  <c r="X489" i="13" s="1"/>
  <c r="W490" i="13"/>
  <c r="X490" i="13" s="1"/>
  <c r="W603" i="13"/>
  <c r="X603" i="13" s="1"/>
  <c r="W258" i="13"/>
  <c r="X258" i="13" s="1"/>
  <c r="W876" i="13"/>
  <c r="X876" i="13" s="1"/>
  <c r="W900" i="13"/>
  <c r="X900" i="13" s="1"/>
  <c r="W277" i="13"/>
  <c r="X277" i="13" s="1"/>
  <c r="W278" i="13"/>
  <c r="X278" i="13" s="1"/>
  <c r="W727" i="13"/>
  <c r="X727" i="13" s="1"/>
  <c r="W505" i="13"/>
  <c r="X505" i="13" s="1"/>
  <c r="W502" i="13"/>
  <c r="X502" i="13" s="1"/>
  <c r="W503" i="13"/>
  <c r="X503" i="13" s="1"/>
  <c r="W574" i="13"/>
  <c r="X574" i="13" s="1"/>
  <c r="W279" i="13"/>
  <c r="X279" i="13" s="1"/>
  <c r="W504" i="13"/>
  <c r="X504" i="13" s="1"/>
  <c r="W758" i="13"/>
  <c r="X758" i="13" s="1"/>
  <c r="W912" i="13"/>
  <c r="X912" i="13" s="1"/>
  <c r="W890" i="13"/>
  <c r="X890" i="13" s="1"/>
  <c r="W889" i="13"/>
  <c r="X889" i="13" s="1"/>
  <c r="W770" i="13"/>
  <c r="X770" i="13" s="1"/>
  <c r="W365" i="13"/>
  <c r="X365" i="13" s="1"/>
  <c r="W366" i="13"/>
  <c r="X366" i="13" s="1"/>
  <c r="W561" i="13"/>
  <c r="X561" i="13" s="1"/>
  <c r="W1023" i="13"/>
  <c r="X1023" i="13" s="1"/>
  <c r="W899" i="13"/>
  <c r="X899" i="13" s="1"/>
  <c r="W726" i="13"/>
  <c r="X726" i="13" s="1"/>
  <c r="W244" i="13"/>
  <c r="X244" i="13" s="1"/>
  <c r="W586" i="13"/>
  <c r="X586" i="13" s="1"/>
  <c r="W392" i="13"/>
  <c r="X392" i="13" s="1"/>
  <c r="W476" i="13"/>
  <c r="X476" i="13" s="1"/>
  <c r="W477" i="13"/>
  <c r="X477" i="13" s="1"/>
  <c r="W248" i="13"/>
  <c r="X248" i="13" s="1"/>
  <c r="AJ26" i="3"/>
  <c r="AQ16" i="3"/>
  <c r="AE42" i="3"/>
  <c r="AE44" i="3" s="1"/>
  <c r="AE45" i="3" s="1"/>
  <c r="AE46" i="3" s="1"/>
  <c r="AE47" i="3" s="1"/>
  <c r="AE48" i="3" s="1"/>
  <c r="AE49" i="3" s="1"/>
  <c r="AE50" i="3" s="1"/>
  <c r="AE51" i="3" s="1"/>
  <c r="AE52" i="3" s="1"/>
  <c r="AE53" i="3" s="1"/>
  <c r="AE54" i="3" s="1"/>
  <c r="AE55" i="3" s="1"/>
  <c r="AE56" i="3" s="1"/>
  <c r="AE57" i="3" s="1"/>
  <c r="AE58" i="3" s="1"/>
  <c r="AE59" i="3" s="1"/>
  <c r="AE60" i="3" s="1"/>
  <c r="AE61" i="3" s="1"/>
  <c r="AE62" i="3" s="1"/>
  <c r="AE63" i="3" s="1"/>
  <c r="AE64" i="3" s="1"/>
  <c r="X44" i="3"/>
  <c r="W2710" i="13" s="1"/>
  <c r="X2710" i="13" s="1"/>
  <c r="Y44" i="3"/>
  <c r="Y45" i="3" s="1"/>
  <c r="Y46" i="3" s="1"/>
  <c r="Y47" i="3" s="1"/>
  <c r="Y48" i="3" s="1"/>
  <c r="Y49" i="3" s="1"/>
  <c r="Y50" i="3" s="1"/>
  <c r="Y51" i="3" s="1"/>
  <c r="Y52" i="3" s="1"/>
  <c r="Y53" i="3" s="1"/>
  <c r="Y54" i="3" s="1"/>
  <c r="Y55" i="3" s="1"/>
  <c r="Y56" i="3" s="1"/>
  <c r="Y57" i="3" s="1"/>
  <c r="Y58" i="3" s="1"/>
  <c r="Y59" i="3" s="1"/>
  <c r="Y60" i="3" s="1"/>
  <c r="Y61" i="3" s="1"/>
  <c r="Y62" i="3" s="1"/>
  <c r="Y63" i="3" s="1"/>
  <c r="Y64" i="3" s="1"/>
  <c r="CK13" i="3"/>
  <c r="CK14" i="3" s="1"/>
  <c r="CK15" i="3" s="1"/>
  <c r="CK16" i="3" s="1"/>
  <c r="CK17" i="3" s="1"/>
  <c r="CK18" i="3" s="1"/>
  <c r="CK19" i="3" s="1"/>
  <c r="CK20" i="3" s="1"/>
  <c r="CK21" i="3" s="1"/>
  <c r="CK22" i="3" s="1"/>
  <c r="CK23" i="3" s="1"/>
  <c r="CK24" i="3" s="1"/>
  <c r="CK25" i="3" s="1"/>
  <c r="CK26" i="3" s="1"/>
  <c r="CK27" i="3" s="1"/>
  <c r="CK28" i="3" s="1"/>
  <c r="CK29" i="3" s="1"/>
  <c r="CK30" i="3" s="1"/>
  <c r="CK31" i="3" s="1"/>
  <c r="CK32" i="3" s="1"/>
  <c r="CK33" i="3" s="1"/>
  <c r="CK34" i="3" s="1"/>
  <c r="CK35" i="3" s="1"/>
  <c r="CK36" i="3" s="1"/>
  <c r="CK37" i="3" s="1"/>
  <c r="CK38" i="3" s="1"/>
  <c r="CK39" i="3" s="1"/>
  <c r="CK40" i="3" s="1"/>
  <c r="CK41" i="3" s="1"/>
  <c r="CK42" i="3" s="1"/>
  <c r="CK43" i="3" s="1"/>
  <c r="CK44" i="3" s="1"/>
  <c r="CK45" i="3" s="1"/>
  <c r="CK46" i="3" s="1"/>
  <c r="CK47" i="3" s="1"/>
  <c r="CK48" i="3" s="1"/>
  <c r="CK49" i="3" s="1"/>
  <c r="CK50" i="3" s="1"/>
  <c r="CK51" i="3" s="1"/>
  <c r="CK52" i="3" s="1"/>
  <c r="CK53" i="3" s="1"/>
  <c r="CK54" i="3" s="1"/>
  <c r="CK55" i="3" s="1"/>
  <c r="CK56" i="3" s="1"/>
  <c r="CK57" i="3" s="1"/>
  <c r="CK58" i="3" s="1"/>
  <c r="CK59" i="3" s="1"/>
  <c r="CK60" i="3" s="1"/>
  <c r="CK61" i="3" s="1"/>
  <c r="CK62" i="3" s="1"/>
  <c r="CK63" i="3" s="1"/>
  <c r="CK64" i="3" s="1"/>
  <c r="CH7" i="3"/>
  <c r="V44" i="3"/>
  <c r="V45" i="3" s="1"/>
  <c r="V46" i="3" s="1"/>
  <c r="W2582" i="13" s="1"/>
  <c r="X2582" i="13" s="1"/>
  <c r="U44" i="3"/>
  <c r="C50" i="3"/>
  <c r="C47" i="3"/>
  <c r="C46" i="3"/>
  <c r="C61" i="3"/>
  <c r="C54" i="3"/>
  <c r="C58" i="3"/>
  <c r="C63" i="3"/>
  <c r="C41" i="3"/>
  <c r="C59" i="3"/>
  <c r="C64" i="3"/>
  <c r="C62" i="3"/>
  <c r="C48" i="3"/>
  <c r="C39" i="3"/>
  <c r="C44" i="3"/>
  <c r="W997" i="13" s="1"/>
  <c r="X997" i="13" s="1"/>
  <c r="C57" i="3"/>
  <c r="C52" i="3"/>
  <c r="C45" i="3"/>
  <c r="C49" i="3"/>
  <c r="C53" i="3"/>
  <c r="C43" i="3"/>
  <c r="C51" i="3"/>
  <c r="C42" i="3"/>
  <c r="C40" i="3"/>
  <c r="C55" i="3"/>
  <c r="C56" i="3"/>
  <c r="C60" i="3"/>
  <c r="BG209" i="7"/>
  <c r="CF37" i="3"/>
  <c r="BF205" i="7"/>
  <c r="CE33" i="3"/>
  <c r="BF209" i="7"/>
  <c r="CE37" i="3"/>
  <c r="BF201" i="7"/>
  <c r="CE29" i="3"/>
  <c r="BE198" i="7"/>
  <c r="CD26" i="3"/>
  <c r="BG197" i="7"/>
  <c r="CF25" i="3"/>
  <c r="W2763" i="13" s="1"/>
  <c r="X2763" i="13" s="1"/>
  <c r="BH172" i="7"/>
  <c r="CB42" i="3"/>
  <c r="CB44" i="3" s="1"/>
  <c r="CB45" i="3" s="1"/>
  <c r="CB46" i="3" s="1"/>
  <c r="CB47" i="3" s="1"/>
  <c r="CB48" i="3" s="1"/>
  <c r="CB49" i="3" s="1"/>
  <c r="CB50" i="3" s="1"/>
  <c r="CB51" i="3" s="1"/>
  <c r="CB52" i="3" s="1"/>
  <c r="CB53" i="3" s="1"/>
  <c r="CB54" i="3" s="1"/>
  <c r="CB55" i="3" s="1"/>
  <c r="CB56" i="3" s="1"/>
  <c r="CB57" i="3" s="1"/>
  <c r="CB58" i="3" s="1"/>
  <c r="CB59" i="3" s="1"/>
  <c r="CB60" i="3" s="1"/>
  <c r="CB61" i="3" s="1"/>
  <c r="CB62" i="3" s="1"/>
  <c r="CB63" i="3" s="1"/>
  <c r="CB64" i="3" s="1"/>
  <c r="BH165" i="7"/>
  <c r="CB35" i="3"/>
  <c r="BF160" i="7"/>
  <c r="BZ30" i="3"/>
  <c r="BF166" i="7"/>
  <c r="BZ36" i="3"/>
  <c r="BF147" i="7"/>
  <c r="BZ17" i="3"/>
  <c r="BD149" i="7"/>
  <c r="BX19" i="3"/>
  <c r="BF145" i="7"/>
  <c r="BZ15" i="3"/>
  <c r="BD147" i="7"/>
  <c r="BX17" i="3"/>
  <c r="BG126" i="7"/>
  <c r="BV38" i="3"/>
  <c r="BH145" i="7"/>
  <c r="CB15" i="3"/>
  <c r="BD117" i="7"/>
  <c r="BS29" i="3"/>
  <c r="BF127" i="7"/>
  <c r="BU39" i="3"/>
  <c r="BD162" i="7"/>
  <c r="BX32" i="3"/>
  <c r="BF117" i="7"/>
  <c r="BU29" i="3"/>
  <c r="AT87" i="7"/>
  <c r="BF41" i="3"/>
  <c r="AY81" i="7"/>
  <c r="BJ35" i="3"/>
  <c r="BE84" i="7"/>
  <c r="BO38" i="3"/>
  <c r="AR80" i="7"/>
  <c r="BD34" i="3"/>
  <c r="AO79" i="7"/>
  <c r="BB33" i="3"/>
  <c r="AN77" i="7"/>
  <c r="BA31" i="3"/>
  <c r="AU73" i="7"/>
  <c r="BG27" i="3"/>
  <c r="BA69" i="7"/>
  <c r="BL23" i="3"/>
  <c r="BG65" i="7"/>
  <c r="BQ19" i="3"/>
  <c r="AN62" i="7"/>
  <c r="BA16" i="3"/>
  <c r="AL57" i="7"/>
  <c r="AY11" i="3"/>
  <c r="AO42" i="7"/>
  <c r="AC41" i="3"/>
  <c r="BH141" i="7"/>
  <c r="CB11" i="3"/>
  <c r="AO78" i="7"/>
  <c r="BB32" i="3"/>
  <c r="AO74" i="7"/>
  <c r="BB28" i="3"/>
  <c r="AO70" i="7"/>
  <c r="BB24" i="3"/>
  <c r="AO66" i="7"/>
  <c r="BB20" i="3"/>
  <c r="BD61" i="7"/>
  <c r="BN15" i="3"/>
  <c r="BH55" i="7"/>
  <c r="BR9" i="3"/>
  <c r="BG42" i="7"/>
  <c r="AR41" i="3"/>
  <c r="BG142" i="7"/>
  <c r="CA12" i="3"/>
  <c r="AT85" i="7"/>
  <c r="BF39" i="3"/>
  <c r="AU83" i="7"/>
  <c r="BG37" i="3"/>
  <c r="BG75" i="7"/>
  <c r="BQ29" i="3"/>
  <c r="AP72" i="7"/>
  <c r="BC26" i="3"/>
  <c r="AX68" i="7"/>
  <c r="BI22" i="3"/>
  <c r="BE64" i="7"/>
  <c r="BO18" i="3"/>
  <c r="BB61" i="7"/>
  <c r="BM15" i="3"/>
  <c r="AZ58" i="7"/>
  <c r="BK12" i="3"/>
  <c r="AX55" i="7"/>
  <c r="BI9" i="3"/>
  <c r="BF51" i="7"/>
  <c r="BP5" i="3"/>
  <c r="BD41" i="7"/>
  <c r="AO40" i="3"/>
  <c r="BF36" i="7"/>
  <c r="AQ35" i="3"/>
  <c r="BD31" i="7"/>
  <c r="AO30" i="3"/>
  <c r="BH25" i="7"/>
  <c r="AS24" i="3"/>
  <c r="BF20" i="7"/>
  <c r="AQ19" i="3"/>
  <c r="BA72" i="7"/>
  <c r="BL26" i="3"/>
  <c r="AR64" i="7"/>
  <c r="BD18" i="3"/>
  <c r="AX60" i="7"/>
  <c r="BI14" i="3"/>
  <c r="BH52" i="7"/>
  <c r="BR6" i="3"/>
  <c r="AM39" i="7"/>
  <c r="AA38" i="3"/>
  <c r="AS34" i="7"/>
  <c r="AF33" i="3"/>
  <c r="BA30" i="7"/>
  <c r="AM29" i="3"/>
  <c r="AM26" i="7"/>
  <c r="AA25" i="3"/>
  <c r="AO22" i="7"/>
  <c r="AC21" i="3"/>
  <c r="BH17" i="7"/>
  <c r="AS16" i="3"/>
  <c r="BE15" i="7"/>
  <c r="AP14" i="3"/>
  <c r="AO13" i="7"/>
  <c r="AC12" i="3"/>
  <c r="AL11" i="7"/>
  <c r="Z10" i="3"/>
  <c r="BA10" i="7"/>
  <c r="AM9" i="3"/>
  <c r="AN75" i="7"/>
  <c r="BA29" i="3"/>
  <c r="BA36" i="7"/>
  <c r="AM35" i="3"/>
  <c r="AY24" i="7"/>
  <c r="AK23" i="3"/>
  <c r="BD128" i="7"/>
  <c r="BS40" i="3"/>
  <c r="BG107" i="7"/>
  <c r="BV19" i="3"/>
  <c r="BG99" i="7"/>
  <c r="BV11" i="3"/>
  <c r="BG81" i="7"/>
  <c r="BQ35" i="3"/>
  <c r="AY70" i="7"/>
  <c r="BJ24" i="3"/>
  <c r="AZ61" i="7"/>
  <c r="BK15" i="3"/>
  <c r="BG43" i="7"/>
  <c r="AR42" i="3"/>
  <c r="AR44" i="3" s="1"/>
  <c r="AR45" i="3" s="1"/>
  <c r="AR46" i="3" s="1"/>
  <c r="AR47" i="3" s="1"/>
  <c r="AR48" i="3" s="1"/>
  <c r="AR49" i="3" s="1"/>
  <c r="AR50" i="3" s="1"/>
  <c r="AR51" i="3" s="1"/>
  <c r="AR52" i="3" s="1"/>
  <c r="AR53" i="3" s="1"/>
  <c r="AR54" i="3" s="1"/>
  <c r="AR55" i="3" s="1"/>
  <c r="AR56" i="3" s="1"/>
  <c r="AR57" i="3" s="1"/>
  <c r="AR58" i="3" s="1"/>
  <c r="AR59" i="3" s="1"/>
  <c r="AR60" i="3" s="1"/>
  <c r="AR61" i="3" s="1"/>
  <c r="AR62" i="3" s="1"/>
  <c r="AR63" i="3" s="1"/>
  <c r="AR64" i="3" s="1"/>
  <c r="BA37" i="7"/>
  <c r="AM36" i="3"/>
  <c r="AO32" i="7"/>
  <c r="AC31" i="3"/>
  <c r="AM25" i="7"/>
  <c r="AA24" i="3"/>
  <c r="AY20" i="7"/>
  <c r="AK19" i="3"/>
  <c r="BE16" i="7"/>
  <c r="CJ4" i="3"/>
  <c r="CJ5" i="3" s="1"/>
  <c r="CJ6" i="3" s="1"/>
  <c r="CJ7" i="3" s="1"/>
  <c r="X1015" i="13" s="1"/>
  <c r="AP15" i="3"/>
  <c r="BE12" i="7"/>
  <c r="AP11" i="3"/>
  <c r="BH7" i="7"/>
  <c r="AS6" i="3"/>
  <c r="BA43" i="7"/>
  <c r="AM42" i="3"/>
  <c r="AM44" i="3" s="1"/>
  <c r="AM45" i="3" s="1"/>
  <c r="AM46" i="3" s="1"/>
  <c r="AM47" i="3" s="1"/>
  <c r="AM48" i="3" s="1"/>
  <c r="AM49" i="3" s="1"/>
  <c r="AM50" i="3" s="1"/>
  <c r="AM51" i="3" s="1"/>
  <c r="AM52" i="3" s="1"/>
  <c r="AM53" i="3" s="1"/>
  <c r="AM54" i="3" s="1"/>
  <c r="AM55" i="3" s="1"/>
  <c r="AM56" i="3" s="1"/>
  <c r="AM57" i="3" s="1"/>
  <c r="AM58" i="3" s="1"/>
  <c r="AM59" i="3" s="1"/>
  <c r="AM60" i="3" s="1"/>
  <c r="AM61" i="3" s="1"/>
  <c r="AM62" i="3" s="1"/>
  <c r="AM63" i="3" s="1"/>
  <c r="AM64" i="3" s="1"/>
  <c r="AS32" i="7"/>
  <c r="AF31" i="3"/>
  <c r="BA16" i="7"/>
  <c r="AM15" i="3"/>
  <c r="BH129" i="7"/>
  <c r="BW41" i="3"/>
  <c r="BH126" i="7"/>
  <c r="BW38" i="3"/>
  <c r="AR82" i="7"/>
  <c r="BD36" i="3"/>
  <c r="AP62" i="7"/>
  <c r="BC16" i="3"/>
  <c r="AV58" i="7"/>
  <c r="BH12" i="3"/>
  <c r="BB54" i="7"/>
  <c r="BM8" i="3"/>
  <c r="AS42" i="7"/>
  <c r="AF41" i="3"/>
  <c r="W2701" i="13" s="1"/>
  <c r="X2701" i="13" s="1"/>
  <c r="BA39" i="7"/>
  <c r="AM38" i="3"/>
  <c r="AO34" i="7"/>
  <c r="AC33" i="3"/>
  <c r="AM27" i="7"/>
  <c r="AA26" i="3"/>
  <c r="AY22" i="7"/>
  <c r="AK21" i="3"/>
  <c r="AM18" i="7"/>
  <c r="AA17" i="3"/>
  <c r="AU15" i="7"/>
  <c r="AH14" i="3"/>
  <c r="AS13" i="7"/>
  <c r="AF12" i="3"/>
  <c r="AZ10" i="7"/>
  <c r="AL9" i="3"/>
  <c r="AU8" i="7"/>
  <c r="AH7" i="3"/>
  <c r="AY37" i="7"/>
  <c r="AK36" i="3"/>
  <c r="AU12" i="7"/>
  <c r="AH11" i="3"/>
  <c r="BE206" i="7"/>
  <c r="CD34" i="3"/>
  <c r="BE158" i="7"/>
  <c r="BY28" i="3"/>
  <c r="BF146" i="7"/>
  <c r="BZ16" i="3"/>
  <c r="BG141" i="7"/>
  <c r="CA11" i="3"/>
  <c r="BE128" i="7"/>
  <c r="BT40" i="3"/>
  <c r="BE113" i="7"/>
  <c r="BT25" i="3"/>
  <c r="AN78" i="7"/>
  <c r="BA32" i="3"/>
  <c r="BE160" i="7"/>
  <c r="BY30" i="3"/>
  <c r="BG156" i="7"/>
  <c r="CA26" i="3"/>
  <c r="BG148" i="7"/>
  <c r="CA18" i="3"/>
  <c r="BF139" i="7"/>
  <c r="BZ9" i="3"/>
  <c r="BG187" i="7"/>
  <c r="CF15" i="3"/>
  <c r="AV85" i="7"/>
  <c r="BH39" i="3"/>
  <c r="AS75" i="7"/>
  <c r="BE29" i="3"/>
  <c r="AM58" i="7"/>
  <c r="AZ12" i="3"/>
  <c r="BB36" i="7"/>
  <c r="AN35" i="3"/>
  <c r="BH140" i="7"/>
  <c r="CB10" i="3"/>
  <c r="BG114" i="7"/>
  <c r="BV26" i="3"/>
  <c r="BH103" i="7"/>
  <c r="BW15" i="3"/>
  <c r="AZ80" i="7"/>
  <c r="BK34" i="3"/>
  <c r="BF74" i="7"/>
  <c r="BP28" i="3"/>
  <c r="BD71" i="7"/>
  <c r="BN25" i="3"/>
  <c r="BF66" i="7"/>
  <c r="BP20" i="3"/>
  <c r="AY62" i="7"/>
  <c r="BJ16" i="3"/>
  <c r="AY59" i="7"/>
  <c r="BJ13" i="3"/>
  <c r="AS53" i="7"/>
  <c r="BE7" i="3"/>
  <c r="BB41" i="7"/>
  <c r="AN40" i="3"/>
  <c r="AX39" i="7"/>
  <c r="AJ38" i="3"/>
  <c r="AN34" i="7"/>
  <c r="AB33" i="3"/>
  <c r="AV30" i="7"/>
  <c r="AI29" i="3"/>
  <c r="AN26" i="7"/>
  <c r="AB25" i="3"/>
  <c r="AV22" i="7"/>
  <c r="AI21" i="3"/>
  <c r="AN18" i="7"/>
  <c r="AB17" i="3"/>
  <c r="AP12" i="7"/>
  <c r="AD11" i="3"/>
  <c r="AO7" i="7"/>
  <c r="AC6" i="3"/>
  <c r="AN12" i="7"/>
  <c r="AB11" i="3"/>
  <c r="AU54" i="7"/>
  <c r="BG8" i="3"/>
  <c r="BB20" i="7"/>
  <c r="AN19" i="3"/>
  <c r="AS6" i="7"/>
  <c r="AF5" i="3"/>
  <c r="BG123" i="7"/>
  <c r="BV35" i="3"/>
  <c r="AT86" i="7"/>
  <c r="BF40" i="3"/>
  <c r="BH78" i="7"/>
  <c r="BR32" i="3"/>
  <c r="W2787" i="13" s="1"/>
  <c r="X2787" i="13" s="1"/>
  <c r="AN72" i="7"/>
  <c r="BA26" i="3"/>
  <c r="AR63" i="7"/>
  <c r="BD17" i="3"/>
  <c r="AO56" i="7"/>
  <c r="BB10" i="3"/>
  <c r="AM43" i="7"/>
  <c r="AA42" i="3"/>
  <c r="AA44" i="3" s="1"/>
  <c r="AA45" i="3" s="1"/>
  <c r="AA46" i="3" s="1"/>
  <c r="AA47" i="3" s="1"/>
  <c r="AA48" i="3" s="1"/>
  <c r="AA49" i="3" s="1"/>
  <c r="AA50" i="3" s="1"/>
  <c r="AA51" i="3" s="1"/>
  <c r="AA52" i="3" s="1"/>
  <c r="AA53" i="3" s="1"/>
  <c r="AA54" i="3" s="1"/>
  <c r="AA55" i="3" s="1"/>
  <c r="AA56" i="3" s="1"/>
  <c r="AA57" i="3" s="1"/>
  <c r="AA58" i="3" s="1"/>
  <c r="AA59" i="3" s="1"/>
  <c r="AA60" i="3" s="1"/>
  <c r="AA61" i="3" s="1"/>
  <c r="AA62" i="3" s="1"/>
  <c r="AA63" i="3" s="1"/>
  <c r="AA64" i="3" s="1"/>
  <c r="AU34" i="7"/>
  <c r="AH33" i="3"/>
  <c r="AX12" i="7"/>
  <c r="AJ11" i="3"/>
  <c r="BE103" i="7"/>
  <c r="BT15" i="3"/>
  <c r="BE79" i="7"/>
  <c r="BO33" i="3"/>
  <c r="AV35" i="7"/>
  <c r="AI34" i="3"/>
  <c r="AR28" i="7"/>
  <c r="AE27" i="3"/>
  <c r="BE118" i="7"/>
  <c r="BT30" i="3"/>
  <c r="AZ84" i="7"/>
  <c r="BK38" i="3"/>
  <c r="AV75" i="7"/>
  <c r="BH29" i="3"/>
  <c r="AN70" i="7"/>
  <c r="BA24" i="3"/>
  <c r="AS67" i="7"/>
  <c r="BE21" i="3"/>
  <c r="AY61" i="7"/>
  <c r="BJ15" i="3"/>
  <c r="AY54" i="7"/>
  <c r="BJ8" i="3"/>
  <c r="BB39" i="7"/>
  <c r="AN38" i="3"/>
  <c r="AP33" i="7"/>
  <c r="AD32" i="3"/>
  <c r="AP31" i="7"/>
  <c r="AD30" i="3"/>
  <c r="BB25" i="7"/>
  <c r="AN24" i="3"/>
  <c r="AP21" i="7"/>
  <c r="AD20" i="3"/>
  <c r="BG15" i="7"/>
  <c r="AR14" i="3"/>
  <c r="W1318" i="13" s="1"/>
  <c r="X1318" i="13" s="1"/>
  <c r="AR9" i="7"/>
  <c r="AE8" i="3"/>
  <c r="W1467" i="13" s="1"/>
  <c r="X1467" i="13" s="1"/>
  <c r="BF200" i="7"/>
  <c r="CE28" i="3"/>
  <c r="BG169" i="7"/>
  <c r="CA39" i="3"/>
  <c r="BG153" i="7"/>
  <c r="CA23" i="3"/>
  <c r="W2745" i="13" s="1"/>
  <c r="X2745" i="13" s="1"/>
  <c r="AO54" i="7"/>
  <c r="BB8" i="3"/>
  <c r="AN29" i="7"/>
  <c r="AB28" i="3"/>
  <c r="BF113" i="7"/>
  <c r="BU25" i="3"/>
  <c r="AX67" i="7"/>
  <c r="BI21" i="3"/>
  <c r="BG151" i="7"/>
  <c r="CA21" i="3"/>
  <c r="AZ78" i="7"/>
  <c r="BK32" i="3"/>
  <c r="BE35" i="7"/>
  <c r="AP34" i="3"/>
  <c r="AT8" i="7"/>
  <c r="AG7" i="3"/>
  <c r="AS41" i="7"/>
  <c r="AF40" i="3"/>
  <c r="BF39" i="7"/>
  <c r="AQ38" i="3"/>
  <c r="BG200" i="7"/>
  <c r="CF28" i="3"/>
  <c r="AN81" i="7"/>
  <c r="BA35" i="3"/>
  <c r="BD51" i="7"/>
  <c r="BN5" i="3"/>
  <c r="BH209" i="7"/>
  <c r="CG37" i="3"/>
  <c r="BH113" i="7"/>
  <c r="BW25" i="3"/>
  <c r="AV72" i="7"/>
  <c r="BH26" i="3"/>
  <c r="BH65" i="7"/>
  <c r="BR19" i="3"/>
  <c r="AZ32" i="7"/>
  <c r="AL31" i="3"/>
  <c r="AP22" i="7"/>
  <c r="AD21" i="3"/>
  <c r="AN13" i="7"/>
  <c r="AB12" i="3"/>
  <c r="AT88" i="7"/>
  <c r="BF42" i="3"/>
  <c r="BF44" i="3" s="1"/>
  <c r="BF45" i="3" s="1"/>
  <c r="BF46" i="3" s="1"/>
  <c r="BF47" i="3" s="1"/>
  <c r="BF48" i="3" s="1"/>
  <c r="BF49" i="3" s="1"/>
  <c r="BF50" i="3" s="1"/>
  <c r="BF51" i="3" s="1"/>
  <c r="BF52" i="3" s="1"/>
  <c r="BF53" i="3" s="1"/>
  <c r="BF54" i="3" s="1"/>
  <c r="BF55" i="3" s="1"/>
  <c r="BF56" i="3" s="1"/>
  <c r="BF57" i="3" s="1"/>
  <c r="BF58" i="3" s="1"/>
  <c r="BF59" i="3" s="1"/>
  <c r="BF60" i="3" s="1"/>
  <c r="BF61" i="3" s="1"/>
  <c r="BF62" i="3" s="1"/>
  <c r="BF63" i="3" s="1"/>
  <c r="BF64" i="3" s="1"/>
  <c r="AS59" i="7"/>
  <c r="BE13" i="3"/>
  <c r="BD10" i="7"/>
  <c r="AO9" i="3"/>
  <c r="AL26" i="7"/>
  <c r="Z25" i="3"/>
  <c r="AX83" i="7"/>
  <c r="BI37" i="3"/>
  <c r="BB14" i="7"/>
  <c r="AN13" i="3"/>
  <c r="AO57" i="7"/>
  <c r="BB11" i="3"/>
  <c r="AL77" i="7"/>
  <c r="AY31" i="3"/>
  <c r="AV38" i="7"/>
  <c r="AI37" i="3"/>
  <c r="BH10" i="7"/>
  <c r="AS9" i="3"/>
  <c r="BH18" i="7"/>
  <c r="AS17" i="3"/>
  <c r="AS25" i="7"/>
  <c r="AF24" i="3"/>
  <c r="AT28" i="7"/>
  <c r="AG27" i="3"/>
  <c r="AU35" i="7"/>
  <c r="AH34" i="3"/>
  <c r="AU39" i="7"/>
  <c r="AH38" i="3"/>
  <c r="BF35" i="7"/>
  <c r="AQ34" i="3"/>
  <c r="BF43" i="7"/>
  <c r="AQ42" i="3"/>
  <c r="AQ44" i="3" s="1"/>
  <c r="AQ45" i="3" s="1"/>
  <c r="AQ46" i="3" s="1"/>
  <c r="AQ47" i="3" s="1"/>
  <c r="AQ48" i="3" s="1"/>
  <c r="AQ49" i="3" s="1"/>
  <c r="AQ50" i="3" s="1"/>
  <c r="AQ51" i="3" s="1"/>
  <c r="AQ52" i="3" s="1"/>
  <c r="AQ53" i="3" s="1"/>
  <c r="AQ54" i="3" s="1"/>
  <c r="AQ55" i="3" s="1"/>
  <c r="AQ56" i="3" s="1"/>
  <c r="AQ57" i="3" s="1"/>
  <c r="AQ58" i="3" s="1"/>
  <c r="AQ59" i="3" s="1"/>
  <c r="AQ60" i="3" s="1"/>
  <c r="AQ61" i="3" s="1"/>
  <c r="AQ62" i="3" s="1"/>
  <c r="AQ63" i="3" s="1"/>
  <c r="AQ64" i="3" s="1"/>
  <c r="BF11" i="7"/>
  <c r="AQ10" i="3"/>
  <c r="BE20" i="7"/>
  <c r="AP19" i="3"/>
  <c r="W2359" i="13" s="1"/>
  <c r="X2359" i="13" s="1"/>
  <c r="BE8" i="7"/>
  <c r="AP7" i="3"/>
  <c r="W1851" i="13" s="1"/>
  <c r="X1851" i="13" s="1"/>
  <c r="BD145" i="7"/>
  <c r="BX15" i="3"/>
  <c r="BE107" i="7"/>
  <c r="BT19" i="3"/>
  <c r="BD100" i="7"/>
  <c r="BS12" i="3"/>
  <c r="BG83" i="7"/>
  <c r="BQ37" i="3"/>
  <c r="BE74" i="7"/>
  <c r="BO28" i="3"/>
  <c r="AS66" i="7"/>
  <c r="BE20" i="3"/>
  <c r="BF53" i="7"/>
  <c r="BP7" i="3"/>
  <c r="AR21" i="7"/>
  <c r="AE20" i="3"/>
  <c r="BH110" i="7"/>
  <c r="BW22" i="3"/>
  <c r="BA70" i="7"/>
  <c r="BL24" i="3"/>
  <c r="BE104" i="7"/>
  <c r="BT16" i="3"/>
  <c r="BG213" i="7"/>
  <c r="CF41" i="3"/>
  <c r="BH144" i="7"/>
  <c r="CB14" i="3"/>
  <c r="BG104" i="7"/>
  <c r="BV16" i="3"/>
  <c r="BE88" i="7"/>
  <c r="BO42" i="3"/>
  <c r="BO44" i="3" s="1"/>
  <c r="BO45" i="3" s="1"/>
  <c r="BO46" i="3" s="1"/>
  <c r="BO47" i="3" s="1"/>
  <c r="BO48" i="3" s="1"/>
  <c r="BO49" i="3" s="1"/>
  <c r="BO50" i="3" s="1"/>
  <c r="BO51" i="3" s="1"/>
  <c r="BO52" i="3" s="1"/>
  <c r="BO53" i="3" s="1"/>
  <c r="BO54" i="3" s="1"/>
  <c r="BO55" i="3" s="1"/>
  <c r="BO56" i="3" s="1"/>
  <c r="BO57" i="3" s="1"/>
  <c r="BO58" i="3" s="1"/>
  <c r="BO59" i="3" s="1"/>
  <c r="W1609" i="13" s="1"/>
  <c r="X1609" i="13" s="1"/>
  <c r="BH77" i="7"/>
  <c r="BR31" i="3"/>
  <c r="AO51" i="7"/>
  <c r="BB5" i="3"/>
  <c r="BE210" i="7"/>
  <c r="CD38" i="3"/>
  <c r="BE203" i="7"/>
  <c r="CD31" i="3"/>
  <c r="BH193" i="7"/>
  <c r="CG21" i="3"/>
  <c r="BD166" i="7"/>
  <c r="BX36" i="3"/>
  <c r="BD102" i="7"/>
  <c r="BS14" i="3"/>
  <c r="AR76" i="7"/>
  <c r="BD30" i="3"/>
  <c r="AS78" i="7"/>
  <c r="BE32" i="3"/>
  <c r="BE51" i="7"/>
  <c r="BO5" i="3"/>
  <c r="BH199" i="7"/>
  <c r="CG27" i="3"/>
  <c r="W2790" i="13" s="1"/>
  <c r="X2790" i="13" s="1"/>
  <c r="BH157" i="7"/>
  <c r="CB27" i="3"/>
  <c r="BF115" i="7"/>
  <c r="BU27" i="3"/>
  <c r="AR75" i="7"/>
  <c r="BD29" i="3"/>
  <c r="BD28" i="7"/>
  <c r="AO27" i="3"/>
  <c r="W2430" i="13" s="1"/>
  <c r="X2430" i="13" s="1"/>
  <c r="BE39" i="7"/>
  <c r="AP38" i="3"/>
  <c r="BD12" i="7"/>
  <c r="AO11" i="3"/>
  <c r="BE28" i="7"/>
  <c r="AP27" i="3"/>
  <c r="AX8" i="7"/>
  <c r="AJ7" i="3"/>
  <c r="BD214" i="7"/>
  <c r="CC42" i="3"/>
  <c r="CC44" i="3" s="1"/>
  <c r="CC45" i="3" s="1"/>
  <c r="CC46" i="3" s="1"/>
  <c r="CC47" i="3" s="1"/>
  <c r="CC48" i="3" s="1"/>
  <c r="CC49" i="3" s="1"/>
  <c r="CC50" i="3" s="1"/>
  <c r="CC51" i="3" s="1"/>
  <c r="CC52" i="3" s="1"/>
  <c r="CC53" i="3" s="1"/>
  <c r="CC54" i="3" s="1"/>
  <c r="CC55" i="3" s="1"/>
  <c r="CC56" i="3" s="1"/>
  <c r="CC57" i="3" s="1"/>
  <c r="CC58" i="3" s="1"/>
  <c r="CC59" i="3" s="1"/>
  <c r="CC60" i="3" s="1"/>
  <c r="CC61" i="3" s="1"/>
  <c r="CC62" i="3" s="1"/>
  <c r="CC63" i="3" s="1"/>
  <c r="CC64" i="3" s="1"/>
  <c r="BG211" i="7"/>
  <c r="CF39" i="3"/>
  <c r="BH208" i="7"/>
  <c r="CG36" i="3"/>
  <c r="BF197" i="7"/>
  <c r="CE25" i="3"/>
  <c r="BH206" i="7"/>
  <c r="CG34" i="3"/>
  <c r="W2802" i="13" s="1"/>
  <c r="X2802" i="13" s="1"/>
  <c r="BF184" i="7"/>
  <c r="CE12" i="3"/>
  <c r="BE183" i="7"/>
  <c r="CD11" i="3"/>
  <c r="BG193" i="7"/>
  <c r="CF21" i="3"/>
  <c r="BE192" i="7"/>
  <c r="CD20" i="3"/>
  <c r="BG190" i="7"/>
  <c r="CF18" i="3"/>
  <c r="BE188" i="7"/>
  <c r="CD16" i="3"/>
  <c r="BG186" i="7"/>
  <c r="CF14" i="3"/>
  <c r="BE184" i="7"/>
  <c r="CD12" i="3"/>
  <c r="BF195" i="7"/>
  <c r="CE23" i="3"/>
  <c r="BE194" i="7"/>
  <c r="CD22" i="3"/>
  <c r="BH191" i="7"/>
  <c r="CG19" i="3"/>
  <c r="BF190" i="7"/>
  <c r="CE18" i="3"/>
  <c r="BE185" i="7"/>
  <c r="CD13" i="3"/>
  <c r="BH183" i="7"/>
  <c r="CG11" i="3"/>
  <c r="BF182" i="7"/>
  <c r="CE10" i="3"/>
  <c r="BE171" i="7"/>
  <c r="BY41" i="3"/>
  <c r="BH198" i="7"/>
  <c r="CG26" i="3"/>
  <c r="W2793" i="13" s="1"/>
  <c r="X2793" i="13" s="1"/>
  <c r="BE167" i="7"/>
  <c r="BY37" i="3"/>
  <c r="BG181" i="7"/>
  <c r="CF9" i="3"/>
  <c r="BD165" i="7"/>
  <c r="BX35" i="3"/>
  <c r="BF162" i="7"/>
  <c r="BZ32" i="3"/>
  <c r="BH159" i="7"/>
  <c r="CB29" i="3"/>
  <c r="BF171" i="7"/>
  <c r="BZ41" i="3"/>
  <c r="BD146" i="7"/>
  <c r="BX16" i="3"/>
  <c r="BD185" i="7"/>
  <c r="CC13" i="3"/>
  <c r="BE147" i="7"/>
  <c r="BY17" i="3"/>
  <c r="BF151" i="7"/>
  <c r="BZ21" i="3"/>
  <c r="BD150" i="7"/>
  <c r="BX20" i="3"/>
  <c r="BG140" i="7"/>
  <c r="CA10" i="3"/>
  <c r="BE129" i="7"/>
  <c r="BT41" i="3"/>
  <c r="BE125" i="7"/>
  <c r="BT37" i="3"/>
  <c r="BE121" i="7"/>
  <c r="BT33" i="3"/>
  <c r="BH189" i="7"/>
  <c r="CG17" i="3"/>
  <c r="BH166" i="7"/>
  <c r="CB36" i="3"/>
  <c r="BD158" i="7"/>
  <c r="BX28" i="3"/>
  <c r="BF140" i="7"/>
  <c r="BZ10" i="3"/>
  <c r="BE115" i="7"/>
  <c r="BT27" i="3"/>
  <c r="BH148" i="7"/>
  <c r="CB18" i="3"/>
  <c r="BF128" i="7"/>
  <c r="BU40" i="3"/>
  <c r="BF124" i="7"/>
  <c r="BU36" i="3"/>
  <c r="BF120" i="7"/>
  <c r="BU32" i="3"/>
  <c r="BF116" i="7"/>
  <c r="BU28" i="3"/>
  <c r="AX88" i="7"/>
  <c r="BI42" i="3"/>
  <c r="BI44" i="3" s="1"/>
  <c r="BI45" i="3" s="1"/>
  <c r="BI46" i="3" s="1"/>
  <c r="BI47" i="3" s="1"/>
  <c r="BI48" i="3" s="1"/>
  <c r="BI49" i="3" s="1"/>
  <c r="BI50" i="3" s="1"/>
  <c r="BI51" i="3" s="1"/>
  <c r="BI52" i="3" s="1"/>
  <c r="BI53" i="3" s="1"/>
  <c r="BI54" i="3" s="1"/>
  <c r="BI55" i="3" s="1"/>
  <c r="BI56" i="3" s="1"/>
  <c r="BI57" i="3" s="1"/>
  <c r="BI58" i="3" s="1"/>
  <c r="BI59" i="3" s="1"/>
  <c r="BI60" i="3" s="1"/>
  <c r="BI61" i="3" s="1"/>
  <c r="BI62" i="3" s="1"/>
  <c r="BI63" i="3" s="1"/>
  <c r="BI64" i="3" s="1"/>
  <c r="BH115" i="7"/>
  <c r="BW27" i="3"/>
  <c r="AV88" i="7"/>
  <c r="BH42" i="3"/>
  <c r="BH44" i="3" s="1"/>
  <c r="BH45" i="3" s="1"/>
  <c r="BH46" i="3" s="1"/>
  <c r="BH47" i="3" s="1"/>
  <c r="BH48" i="3" s="1"/>
  <c r="BH49" i="3" s="1"/>
  <c r="BH50" i="3" s="1"/>
  <c r="BH51" i="3" s="1"/>
  <c r="BH52" i="3" s="1"/>
  <c r="BH53" i="3" s="1"/>
  <c r="BH54" i="3" s="1"/>
  <c r="BH55" i="3" s="1"/>
  <c r="BH56" i="3" s="1"/>
  <c r="BH57" i="3" s="1"/>
  <c r="BH58" i="3" s="1"/>
  <c r="BH59" i="3" s="1"/>
  <c r="BH60" i="3" s="1"/>
  <c r="BH61" i="3" s="1"/>
  <c r="BH62" i="3" s="1"/>
  <c r="BH63" i="3" s="1"/>
  <c r="BH64" i="3" s="1"/>
  <c r="BA86" i="7"/>
  <c r="BL40" i="3"/>
  <c r="BA84" i="7"/>
  <c r="BL38" i="3"/>
  <c r="BA80" i="7"/>
  <c r="BL34" i="3"/>
  <c r="BG116" i="7"/>
  <c r="BV28" i="3"/>
  <c r="BA83" i="7"/>
  <c r="BL37" i="3"/>
  <c r="AP80" i="7"/>
  <c r="BC34" i="3"/>
  <c r="AX80" i="7"/>
  <c r="BI34" i="3"/>
  <c r="AU79" i="7"/>
  <c r="BG33" i="3"/>
  <c r="BG77" i="7"/>
  <c r="BQ31" i="3"/>
  <c r="W2773" i="13" s="1"/>
  <c r="X2773" i="13" s="1"/>
  <c r="AO77" i="7"/>
  <c r="BB31" i="3"/>
  <c r="AP74" i="7"/>
  <c r="BC28" i="3"/>
  <c r="AN73" i="7"/>
  <c r="BA27" i="3"/>
  <c r="AX70" i="7"/>
  <c r="BI24" i="3"/>
  <c r="AU69" i="7"/>
  <c r="BG23" i="3"/>
  <c r="BD66" i="7"/>
  <c r="BN20" i="3"/>
  <c r="BA65" i="7"/>
  <c r="BL19" i="3"/>
  <c r="AN64" i="7"/>
  <c r="BA18" i="3"/>
  <c r="AP61" i="7"/>
  <c r="BC15" i="3"/>
  <c r="AL59" i="7"/>
  <c r="AY13" i="3"/>
  <c r="AN56" i="7"/>
  <c r="BA10" i="3"/>
  <c r="AP53" i="7"/>
  <c r="BC7" i="3"/>
  <c r="AM41" i="7"/>
  <c r="AA40" i="3"/>
  <c r="AO85" i="7"/>
  <c r="BB39" i="3"/>
  <c r="AT79" i="7"/>
  <c r="BF33" i="3"/>
  <c r="BF77" i="7"/>
  <c r="BP31" i="3"/>
  <c r="AS76" i="7"/>
  <c r="BE30" i="3"/>
  <c r="BF73" i="7"/>
  <c r="BP27" i="3"/>
  <c r="AS72" i="7"/>
  <c r="BE26" i="3"/>
  <c r="BF69" i="7"/>
  <c r="BP23" i="3"/>
  <c r="AS68" i="7"/>
  <c r="BE22" i="3"/>
  <c r="BF65" i="7"/>
  <c r="BP19" i="3"/>
  <c r="BD63" i="7"/>
  <c r="BN17" i="3"/>
  <c r="BF60" i="7"/>
  <c r="BP14" i="3"/>
  <c r="BH57" i="7"/>
  <c r="BR11" i="3"/>
  <c r="BD55" i="7"/>
  <c r="BN9" i="3"/>
  <c r="BF52" i="7"/>
  <c r="BP6" i="3"/>
  <c r="BE41" i="7"/>
  <c r="AP40" i="3"/>
  <c r="AO87" i="7"/>
  <c r="BB41" i="3"/>
  <c r="AZ85" i="7"/>
  <c r="BK39" i="3"/>
  <c r="AR84" i="7"/>
  <c r="BD38" i="3"/>
  <c r="AM82" i="7"/>
  <c r="AZ36" i="3"/>
  <c r="BD76" i="7"/>
  <c r="BN30" i="3"/>
  <c r="BA75" i="7"/>
  <c r="BL29" i="3"/>
  <c r="BE73" i="7"/>
  <c r="BO27" i="3"/>
  <c r="BG71" i="7"/>
  <c r="BQ25" i="3"/>
  <c r="BG70" i="7"/>
  <c r="BQ24" i="3"/>
  <c r="AP68" i="7"/>
  <c r="BC22" i="3"/>
  <c r="AO67" i="7"/>
  <c r="BB21" i="3"/>
  <c r="AZ64" i="7"/>
  <c r="BK18" i="3"/>
  <c r="BE62" i="7"/>
  <c r="BO16" i="3"/>
  <c r="AX61" i="7"/>
  <c r="BI15" i="3"/>
  <c r="BB59" i="7"/>
  <c r="BM13" i="3"/>
  <c r="BG57" i="7"/>
  <c r="BQ11" i="3"/>
  <c r="AZ56" i="7"/>
  <c r="BK10" i="3"/>
  <c r="BE54" i="7"/>
  <c r="BO8" i="3"/>
  <c r="AX53" i="7"/>
  <c r="BI7" i="3"/>
  <c r="BA51" i="7"/>
  <c r="BL5" i="3"/>
  <c r="BF42" i="7"/>
  <c r="AQ41" i="3"/>
  <c r="AY41" i="7"/>
  <c r="AK40" i="3"/>
  <c r="BF38" i="7"/>
  <c r="AQ37" i="3"/>
  <c r="BH35" i="7"/>
  <c r="AS34" i="3"/>
  <c r="W2753" i="13" s="1"/>
  <c r="X2753" i="13" s="1"/>
  <c r="BD33" i="7"/>
  <c r="AO32" i="3"/>
  <c r="W2584" i="13" s="1"/>
  <c r="X2584" i="13" s="1"/>
  <c r="BF30" i="7"/>
  <c r="AQ29" i="3"/>
  <c r="BH27" i="7"/>
  <c r="AS26" i="3"/>
  <c r="BD25" i="7"/>
  <c r="AO24" i="3"/>
  <c r="BF22" i="7"/>
  <c r="AQ21" i="3"/>
  <c r="BD130" i="7"/>
  <c r="BS42" i="3"/>
  <c r="BS44" i="3" s="1"/>
  <c r="BS45" i="3" s="1"/>
  <c r="BS46" i="3" s="1"/>
  <c r="BS47" i="3" s="1"/>
  <c r="BS48" i="3" s="1"/>
  <c r="BS49" i="3" s="1"/>
  <c r="BS50" i="3" s="1"/>
  <c r="BS51" i="3" s="1"/>
  <c r="BS52" i="3" s="1"/>
  <c r="BS53" i="3" s="1"/>
  <c r="BS54" i="3" s="1"/>
  <c r="BS55" i="3" s="1"/>
  <c r="BS56" i="3" s="1"/>
  <c r="BS57" i="3" s="1"/>
  <c r="BS58" i="3" s="1"/>
  <c r="BS59" i="3" s="1"/>
  <c r="BS60" i="3" s="1"/>
  <c r="BS61" i="3" s="1"/>
  <c r="BS62" i="3" s="1"/>
  <c r="BS63" i="3" s="1"/>
  <c r="BS64" i="3" s="1"/>
  <c r="BD125" i="7"/>
  <c r="BS37" i="3"/>
  <c r="BD122" i="7"/>
  <c r="BS34" i="3"/>
  <c r="BE86" i="7"/>
  <c r="BO40" i="3"/>
  <c r="BE78" i="7"/>
  <c r="BO32" i="3"/>
  <c r="AY66" i="7"/>
  <c r="BJ20" i="3"/>
  <c r="AV64" i="7"/>
  <c r="BH18" i="3"/>
  <c r="AX64" i="7"/>
  <c r="BI18" i="3"/>
  <c r="BB60" i="7"/>
  <c r="BM14" i="3"/>
  <c r="BH56" i="7"/>
  <c r="BR10" i="3"/>
  <c r="AL56" i="7"/>
  <c r="AY10" i="3"/>
  <c r="AP52" i="7"/>
  <c r="BC6" i="3"/>
  <c r="AR52" i="7"/>
  <c r="BD6" i="3"/>
  <c r="BA38" i="7"/>
  <c r="AM37" i="3"/>
  <c r="BG35" i="7"/>
  <c r="AR34" i="3"/>
  <c r="AM34" i="7"/>
  <c r="AA33" i="3"/>
  <c r="BG32" i="7"/>
  <c r="AR31" i="3"/>
  <c r="AO30" i="7"/>
  <c r="AC29" i="3"/>
  <c r="AO27" i="7"/>
  <c r="AC26" i="3"/>
  <c r="AY26" i="7"/>
  <c r="AK25" i="3"/>
  <c r="AY23" i="7"/>
  <c r="AK22" i="3"/>
  <c r="AS21" i="7"/>
  <c r="AF20" i="3"/>
  <c r="AS19" i="7"/>
  <c r="AF18" i="3"/>
  <c r="BB17" i="7"/>
  <c r="AN16" i="3"/>
  <c r="AZ16" i="7"/>
  <c r="AL15" i="3"/>
  <c r="AY15" i="7"/>
  <c r="AK14" i="3"/>
  <c r="BH13" i="7"/>
  <c r="AS12" i="3"/>
  <c r="BF12" i="7"/>
  <c r="AQ11" i="3"/>
  <c r="BE11" i="7"/>
  <c r="AP10" i="3"/>
  <c r="AM11" i="7"/>
  <c r="AA10" i="3"/>
  <c r="AP7" i="7"/>
  <c r="AD6" i="3"/>
  <c r="BH9" i="7"/>
  <c r="AS8" i="3"/>
  <c r="AT7" i="7"/>
  <c r="AG6" i="3"/>
  <c r="AS80" i="7"/>
  <c r="BE34" i="3"/>
  <c r="AT75" i="7"/>
  <c r="BF29" i="3"/>
  <c r="AN55" i="7"/>
  <c r="BA9" i="3"/>
  <c r="AO36" i="7"/>
  <c r="AC35" i="3"/>
  <c r="AO25" i="7"/>
  <c r="AC24" i="3"/>
  <c r="AY21" i="7"/>
  <c r="AK20" i="3"/>
  <c r="BD13" i="7"/>
  <c r="AO12" i="3"/>
  <c r="BH128" i="7"/>
  <c r="BW40" i="3"/>
  <c r="BH123" i="7"/>
  <c r="BW35" i="3"/>
  <c r="BH120" i="7"/>
  <c r="BW32" i="3"/>
  <c r="BF83" i="7"/>
  <c r="BP37" i="3"/>
  <c r="BA81" i="7"/>
  <c r="BL35" i="3"/>
  <c r="BG76" i="7"/>
  <c r="BQ30" i="3"/>
  <c r="AM70" i="7"/>
  <c r="AZ24" i="3"/>
  <c r="AT67" i="7"/>
  <c r="BF21" i="3"/>
  <c r="BF59" i="7"/>
  <c r="BP13" i="3"/>
  <c r="AN53" i="7"/>
  <c r="BA7" i="3"/>
  <c r="BG41" i="7"/>
  <c r="AR40" i="3"/>
  <c r="AO40" i="7"/>
  <c r="AC39" i="3"/>
  <c r="AS36" i="7"/>
  <c r="AF35" i="3"/>
  <c r="AM33" i="7"/>
  <c r="AA32" i="3"/>
  <c r="BG29" i="7"/>
  <c r="AR28" i="3"/>
  <c r="AM28" i="7"/>
  <c r="AA27" i="3"/>
  <c r="BA24" i="7"/>
  <c r="AM23" i="3"/>
  <c r="BA21" i="7"/>
  <c r="AM20" i="3"/>
  <c r="BD19" i="7"/>
  <c r="AO18" i="3"/>
  <c r="BA18" i="7"/>
  <c r="AM17" i="3"/>
  <c r="BD15" i="7"/>
  <c r="AO14" i="3"/>
  <c r="BA14" i="7"/>
  <c r="AM13" i="3"/>
  <c r="BD11" i="7"/>
  <c r="AO10" i="3"/>
  <c r="AO10" i="7"/>
  <c r="AC9" i="3"/>
  <c r="BD7" i="7"/>
  <c r="AO6" i="3"/>
  <c r="BA68" i="7"/>
  <c r="BL22" i="3"/>
  <c r="AO41" i="7"/>
  <c r="AC40" i="3"/>
  <c r="BG33" i="7"/>
  <c r="AR32" i="3"/>
  <c r="AY29" i="7"/>
  <c r="AK28" i="3"/>
  <c r="AO20" i="7"/>
  <c r="AC19" i="3"/>
  <c r="AU16" i="7"/>
  <c r="AH15" i="3"/>
  <c r="BF9" i="7"/>
  <c r="AQ8" i="3"/>
  <c r="BB82" i="7"/>
  <c r="BM36" i="3"/>
  <c r="AX82" i="7"/>
  <c r="BI36" i="3"/>
  <c r="AN71" i="7"/>
  <c r="BA25" i="3"/>
  <c r="AV62" i="7"/>
  <c r="BH16" i="3"/>
  <c r="AX62" i="7"/>
  <c r="BI16" i="3"/>
  <c r="BB58" i="7"/>
  <c r="BM12" i="3"/>
  <c r="BH54" i="7"/>
  <c r="BR8" i="3"/>
  <c r="AL54" i="7"/>
  <c r="AY8" i="3"/>
  <c r="AS51" i="7"/>
  <c r="BE5" i="3"/>
  <c r="AY42" i="7"/>
  <c r="AK41" i="3"/>
  <c r="AS38" i="7"/>
  <c r="AF37" i="3"/>
  <c r="AY35" i="7"/>
  <c r="AK34" i="3"/>
  <c r="BG31" i="7"/>
  <c r="AR30" i="3"/>
  <c r="AM30" i="7"/>
  <c r="AA29" i="3"/>
  <c r="BA26" i="7"/>
  <c r="AM25" i="3"/>
  <c r="BA23" i="7"/>
  <c r="AM22" i="3"/>
  <c r="BH19" i="7"/>
  <c r="AS18" i="3"/>
  <c r="BF18" i="7"/>
  <c r="AQ17" i="3"/>
  <c r="BE17" i="7"/>
  <c r="AP16" i="3"/>
  <c r="W2283" i="13" s="1"/>
  <c r="X2283" i="13" s="1"/>
  <c r="AM17" i="7"/>
  <c r="AA16" i="3"/>
  <c r="AO15" i="7"/>
  <c r="AC14" i="3"/>
  <c r="AM14" i="7"/>
  <c r="AA13" i="3"/>
  <c r="W1829" i="13" s="1"/>
  <c r="X1829" i="13" s="1"/>
  <c r="AL13" i="7"/>
  <c r="Z12" i="3"/>
  <c r="AU11" i="7"/>
  <c r="AH10" i="3"/>
  <c r="AS10" i="7"/>
  <c r="AF9" i="3"/>
  <c r="AS9" i="7"/>
  <c r="AF8" i="3"/>
  <c r="AP8" i="7"/>
  <c r="AD7" i="3"/>
  <c r="AS7" i="7"/>
  <c r="AF6" i="3"/>
  <c r="AO6" i="7"/>
  <c r="AC5" i="3"/>
  <c r="AZ59" i="7"/>
  <c r="BK13" i="3"/>
  <c r="AM37" i="7"/>
  <c r="AA36" i="3"/>
  <c r="BE14" i="7"/>
  <c r="AP13" i="3"/>
  <c r="AO12" i="7"/>
  <c r="AC11" i="3"/>
  <c r="BG206" i="7"/>
  <c r="CF34" i="3"/>
  <c r="W2785" i="13" s="1"/>
  <c r="X2785" i="13" s="1"/>
  <c r="BG198" i="7"/>
  <c r="CF26" i="3"/>
  <c r="W2769" i="13" s="1"/>
  <c r="X2769" i="13" s="1"/>
  <c r="BG166" i="7"/>
  <c r="CA36" i="3"/>
  <c r="BG155" i="7"/>
  <c r="CA25" i="3"/>
  <c r="W2748" i="13" s="1"/>
  <c r="X2748" i="13" s="1"/>
  <c r="BD171" i="7"/>
  <c r="BX41" i="3"/>
  <c r="BE163" i="7"/>
  <c r="BY33" i="3"/>
  <c r="BG160" i="7"/>
  <c r="CA30" i="3"/>
  <c r="BF150" i="7"/>
  <c r="BZ20" i="3"/>
  <c r="BH186" i="7"/>
  <c r="CG14" i="3"/>
  <c r="BD186" i="7"/>
  <c r="CC14" i="3"/>
  <c r="BE161" i="7"/>
  <c r="BY31" i="3"/>
  <c r="BD148" i="7"/>
  <c r="BX18" i="3"/>
  <c r="BH143" i="7"/>
  <c r="CB13" i="3"/>
  <c r="BG129" i="7"/>
  <c r="BV41" i="3"/>
  <c r="BB83" i="7"/>
  <c r="BM37" i="3"/>
  <c r="BB77" i="7"/>
  <c r="BM31" i="3"/>
  <c r="BF183" i="7"/>
  <c r="CE11" i="3"/>
  <c r="BE157" i="7"/>
  <c r="BY27" i="3"/>
  <c r="BE140" i="7"/>
  <c r="BY10" i="3"/>
  <c r="BE120" i="7"/>
  <c r="BT32" i="3"/>
  <c r="BE139" i="7"/>
  <c r="BY9" i="3"/>
  <c r="BF111" i="7"/>
  <c r="BU23" i="3"/>
  <c r="BE99" i="7"/>
  <c r="BT11" i="3"/>
  <c r="BD97" i="7"/>
  <c r="BS9" i="3"/>
  <c r="BD87" i="7"/>
  <c r="BN41" i="3"/>
  <c r="BH85" i="7"/>
  <c r="BR39" i="3"/>
  <c r="BH81" i="7"/>
  <c r="BR35" i="3"/>
  <c r="AS71" i="7"/>
  <c r="BE25" i="3"/>
  <c r="AY60" i="7"/>
  <c r="BJ14" i="3"/>
  <c r="BA57" i="7"/>
  <c r="BL11" i="3"/>
  <c r="AN39" i="7"/>
  <c r="AB38" i="3"/>
  <c r="AR36" i="7"/>
  <c r="AE35" i="3"/>
  <c r="BD103" i="7"/>
  <c r="BS15" i="3"/>
  <c r="BF100" i="7"/>
  <c r="BU12" i="3"/>
  <c r="AL88" i="7"/>
  <c r="AY42" i="3"/>
  <c r="AY44" i="3" s="1"/>
  <c r="AY45" i="3" s="1"/>
  <c r="AY46" i="3" s="1"/>
  <c r="AY47" i="3" s="1"/>
  <c r="AY48" i="3" s="1"/>
  <c r="AY49" i="3" s="1"/>
  <c r="AY50" i="3" s="1"/>
  <c r="AY51" i="3" s="1"/>
  <c r="AY52" i="3" s="1"/>
  <c r="AY53" i="3" s="1"/>
  <c r="AY54" i="3" s="1"/>
  <c r="AY55" i="3" s="1"/>
  <c r="AY56" i="3" s="1"/>
  <c r="AY57" i="3" s="1"/>
  <c r="AY58" i="3" s="1"/>
  <c r="AY59" i="3" s="1"/>
  <c r="AY60" i="3" s="1"/>
  <c r="AY61" i="3" s="1"/>
  <c r="AY62" i="3" s="1"/>
  <c r="AY63" i="3" s="1"/>
  <c r="AY64" i="3" s="1"/>
  <c r="BH76" i="7"/>
  <c r="BR30" i="3"/>
  <c r="AP75" i="7"/>
  <c r="BC29" i="3"/>
  <c r="AV73" i="7"/>
  <c r="BH27" i="3"/>
  <c r="BB71" i="7"/>
  <c r="BM25" i="3"/>
  <c r="AZ70" i="7"/>
  <c r="BK24" i="3"/>
  <c r="AM67" i="7"/>
  <c r="AZ21" i="3"/>
  <c r="AV65" i="7"/>
  <c r="BH19" i="3"/>
  <c r="AM64" i="7"/>
  <c r="AZ18" i="3"/>
  <c r="AS61" i="7"/>
  <c r="BE15" i="3"/>
  <c r="BG60" i="7"/>
  <c r="BQ14" i="3"/>
  <c r="W2729" i="13" s="1"/>
  <c r="X2729" i="13" s="1"/>
  <c r="BE59" i="7"/>
  <c r="BO13" i="3"/>
  <c r="AY56" i="7"/>
  <c r="BJ10" i="3"/>
  <c r="BE53" i="7"/>
  <c r="BO7" i="3"/>
  <c r="AN43" i="7"/>
  <c r="AB42" i="3"/>
  <c r="AB44" i="3" s="1"/>
  <c r="AB45" i="3" s="1"/>
  <c r="AB46" i="3" s="1"/>
  <c r="AB47" i="3" s="1"/>
  <c r="AB48" i="3" s="1"/>
  <c r="AB49" i="3" s="1"/>
  <c r="AB50" i="3" s="1"/>
  <c r="AB51" i="3" s="1"/>
  <c r="AB52" i="3" s="1"/>
  <c r="AB53" i="3" s="1"/>
  <c r="AB54" i="3" s="1"/>
  <c r="AB55" i="3" s="1"/>
  <c r="AB56" i="3" s="1"/>
  <c r="AB57" i="3" s="1"/>
  <c r="AB58" i="3" s="1"/>
  <c r="AB59" i="3" s="1"/>
  <c r="AB60" i="3" s="1"/>
  <c r="AB61" i="3" s="1"/>
  <c r="AB62" i="3" s="1"/>
  <c r="AB63" i="3" s="1"/>
  <c r="AB64" i="3" s="1"/>
  <c r="AN41" i="7"/>
  <c r="AB40" i="3"/>
  <c r="AN40" i="7"/>
  <c r="AB39" i="3"/>
  <c r="AL39" i="7"/>
  <c r="Z38" i="3"/>
  <c r="AL37" i="7"/>
  <c r="Z36" i="3"/>
  <c r="AX33" i="7"/>
  <c r="AJ32" i="3"/>
  <c r="BB31" i="7"/>
  <c r="AN30" i="3"/>
  <c r="AN30" i="7"/>
  <c r="AB29" i="3"/>
  <c r="AP28" i="7"/>
  <c r="AD27" i="3"/>
  <c r="AX25" i="7"/>
  <c r="AJ24" i="3"/>
  <c r="BB23" i="7"/>
  <c r="AN22" i="3"/>
  <c r="AN22" i="7"/>
  <c r="AB21" i="3"/>
  <c r="AP20" i="7"/>
  <c r="AD19" i="3"/>
  <c r="AT17" i="7"/>
  <c r="AG16" i="3"/>
  <c r="AR14" i="7"/>
  <c r="AE13" i="3"/>
  <c r="BG11" i="7"/>
  <c r="AR10" i="3"/>
  <c r="AM9" i="7"/>
  <c r="AA8" i="3"/>
  <c r="AZ6" i="7"/>
  <c r="AL5" i="3"/>
  <c r="AT21" i="7"/>
  <c r="AG20" i="3"/>
  <c r="AN87" i="7"/>
  <c r="BA41" i="3"/>
  <c r="AV63" i="7"/>
  <c r="BH17" i="3"/>
  <c r="BB42" i="7"/>
  <c r="AN41" i="3"/>
  <c r="AZ25" i="7"/>
  <c r="AL24" i="3"/>
  <c r="AR20" i="7"/>
  <c r="AE19" i="3"/>
  <c r="BE166" i="7"/>
  <c r="BY36" i="3"/>
  <c r="BE150" i="7"/>
  <c r="BY20" i="3"/>
  <c r="BG145" i="7"/>
  <c r="CA15" i="3"/>
  <c r="BF112" i="7"/>
  <c r="BU24" i="3"/>
  <c r="AM81" i="7"/>
  <c r="AZ35" i="3"/>
  <c r="BF80" i="7"/>
  <c r="BP34" i="3"/>
  <c r="AV78" i="7"/>
  <c r="BH32" i="3"/>
  <c r="BH73" i="7"/>
  <c r="BR27" i="3"/>
  <c r="AZ72" i="7"/>
  <c r="BK26" i="3"/>
  <c r="AP69" i="7"/>
  <c r="BC23" i="3"/>
  <c r="AU62" i="7"/>
  <c r="BG16" i="3"/>
  <c r="AV59" i="7"/>
  <c r="BH13" i="3"/>
  <c r="BA56" i="7"/>
  <c r="BL10" i="3"/>
  <c r="AM54" i="7"/>
  <c r="AZ8" i="3"/>
  <c r="AZ42" i="7"/>
  <c r="AL41" i="3"/>
  <c r="AN36" i="7"/>
  <c r="AB35" i="3"/>
  <c r="AT33" i="7"/>
  <c r="AG32" i="3"/>
  <c r="AN28" i="7"/>
  <c r="AB27" i="3"/>
  <c r="AM7" i="7"/>
  <c r="AA6" i="3"/>
  <c r="BH116" i="7"/>
  <c r="BW28" i="3"/>
  <c r="AN85" i="7"/>
  <c r="BA39" i="3"/>
  <c r="AV69" i="7"/>
  <c r="BH23" i="3"/>
  <c r="AM56" i="7"/>
  <c r="AZ10" i="3"/>
  <c r="AN33" i="7"/>
  <c r="AB32" i="3"/>
  <c r="AZ21" i="7"/>
  <c r="AL20" i="3"/>
  <c r="BG127" i="7"/>
  <c r="BV39" i="3"/>
  <c r="BD108" i="7"/>
  <c r="BS20" i="3"/>
  <c r="BH105" i="7"/>
  <c r="BW17" i="3"/>
  <c r="BG97" i="7"/>
  <c r="BV9" i="3"/>
  <c r="AU86" i="7"/>
  <c r="BG40" i="3"/>
  <c r="BF84" i="7"/>
  <c r="BP38" i="3"/>
  <c r="BH80" i="7"/>
  <c r="BR34" i="3"/>
  <c r="W2799" i="13" s="1"/>
  <c r="X2799" i="13" s="1"/>
  <c r="AL75" i="7"/>
  <c r="AY29" i="3"/>
  <c r="AR74" i="7"/>
  <c r="BD28" i="3"/>
  <c r="AT70" i="7"/>
  <c r="BF24" i="3"/>
  <c r="AM69" i="7"/>
  <c r="AZ23" i="3"/>
  <c r="BB66" i="7"/>
  <c r="BM20" i="3"/>
  <c r="AU64" i="7"/>
  <c r="BG18" i="3"/>
  <c r="BE61" i="7"/>
  <c r="CL4" i="3"/>
  <c r="CL5" i="3" s="1"/>
  <c r="CL6" i="3" s="1"/>
  <c r="BO15" i="3"/>
  <c r="BG58" i="7"/>
  <c r="BQ12" i="3"/>
  <c r="AY52" i="7"/>
  <c r="BJ6" i="3"/>
  <c r="AX42" i="7"/>
  <c r="AJ41" i="3"/>
  <c r="AV40" i="7"/>
  <c r="AI39" i="3"/>
  <c r="AP38" i="7"/>
  <c r="AD37" i="3"/>
  <c r="AL35" i="7"/>
  <c r="Z34" i="3"/>
  <c r="BB32" i="7"/>
  <c r="AN31" i="3"/>
  <c r="AR30" i="7"/>
  <c r="AE29" i="3"/>
  <c r="AL28" i="7"/>
  <c r="Z27" i="3"/>
  <c r="AP25" i="7"/>
  <c r="AD24" i="3"/>
  <c r="AP23" i="7"/>
  <c r="AD22" i="3"/>
  <c r="AV20" i="7"/>
  <c r="AI19" i="3"/>
  <c r="BG17" i="7"/>
  <c r="AR16" i="3"/>
  <c r="AN14" i="7"/>
  <c r="AB13" i="3"/>
  <c r="AT11" i="7"/>
  <c r="AG10" i="3"/>
  <c r="W2000" i="13" s="1"/>
  <c r="X2000" i="13" s="1"/>
  <c r="AY8" i="7"/>
  <c r="AK7" i="3"/>
  <c r="AT68" i="7"/>
  <c r="BF22" i="3"/>
  <c r="BA54" i="7"/>
  <c r="BL8" i="3"/>
  <c r="AX35" i="7"/>
  <c r="AJ34" i="3"/>
  <c r="AN25" i="7"/>
  <c r="AB24" i="3"/>
  <c r="BF168" i="7"/>
  <c r="BZ38" i="3"/>
  <c r="BH170" i="7"/>
  <c r="CB40" i="3"/>
  <c r="BG164" i="7"/>
  <c r="CA34" i="3"/>
  <c r="AS85" i="7"/>
  <c r="BE39" i="3"/>
  <c r="AV77" i="7"/>
  <c r="BH31" i="3"/>
  <c r="AM65" i="7"/>
  <c r="AZ19" i="3"/>
  <c r="AU38" i="7"/>
  <c r="AH37" i="3"/>
  <c r="BD190" i="7"/>
  <c r="CC18" i="3"/>
  <c r="BG98" i="7"/>
  <c r="BV10" i="3"/>
  <c r="BF78" i="7"/>
  <c r="BP32" i="3"/>
  <c r="BG52" i="7"/>
  <c r="BQ6" i="3"/>
  <c r="AS35" i="7"/>
  <c r="AF34" i="3"/>
  <c r="AZ13" i="7"/>
  <c r="AL12" i="3"/>
  <c r="AV6" i="7"/>
  <c r="AI5" i="3"/>
  <c r="BF76" i="7"/>
  <c r="BP30" i="3"/>
  <c r="AS39" i="7"/>
  <c r="AF38" i="3"/>
  <c r="AZ34" i="7"/>
  <c r="AL33" i="3"/>
  <c r="AL18" i="7"/>
  <c r="Z17" i="3"/>
  <c r="BF107" i="7"/>
  <c r="BU19" i="3"/>
  <c r="BF81" i="7"/>
  <c r="BP35" i="3"/>
  <c r="BD79" i="7"/>
  <c r="BN33" i="3"/>
  <c r="AT37" i="7"/>
  <c r="AG36" i="3"/>
  <c r="BB18" i="7"/>
  <c r="AN17" i="3"/>
  <c r="BH109" i="7"/>
  <c r="BW21" i="3"/>
  <c r="BD99" i="7"/>
  <c r="BS11" i="3"/>
  <c r="BE87" i="7"/>
  <c r="BO41" i="3"/>
  <c r="AL72" i="7"/>
  <c r="AY26" i="3"/>
  <c r="AR66" i="7"/>
  <c r="BD20" i="3"/>
  <c r="BA63" i="7"/>
  <c r="BL17" i="3"/>
  <c r="AO55" i="7"/>
  <c r="BB9" i="3"/>
  <c r="AT32" i="7"/>
  <c r="AG31" i="3"/>
  <c r="BH26" i="7"/>
  <c r="AS25" i="3"/>
  <c r="AZ19" i="7"/>
  <c r="AL18" i="3"/>
  <c r="AV10" i="7"/>
  <c r="AI9" i="3"/>
  <c r="BD213" i="7"/>
  <c r="CC41" i="3"/>
  <c r="AL79" i="7"/>
  <c r="AY33" i="3"/>
  <c r="AP30" i="7"/>
  <c r="AD29" i="3"/>
  <c r="AZ17" i="7"/>
  <c r="AL16" i="3"/>
  <c r="AP14" i="7"/>
  <c r="AD13" i="3"/>
  <c r="BD26" i="7"/>
  <c r="AO25" i="3"/>
  <c r="W2317" i="13" s="1"/>
  <c r="X2317" i="13" s="1"/>
  <c r="AL83" i="7"/>
  <c r="AY37" i="3"/>
  <c r="AL70" i="7"/>
  <c r="AY24" i="3"/>
  <c r="AS63" i="7"/>
  <c r="BE17" i="3"/>
  <c r="BG191" i="7"/>
  <c r="CF19" i="3"/>
  <c r="AV83" i="7"/>
  <c r="BH37" i="3"/>
  <c r="AS55" i="7"/>
  <c r="BE9" i="3"/>
  <c r="BF208" i="7"/>
  <c r="CE36" i="3"/>
  <c r="AX77" i="7"/>
  <c r="BI31" i="3"/>
  <c r="AX85" i="7"/>
  <c r="BI39" i="3"/>
  <c r="AR71" i="7"/>
  <c r="BD25" i="3"/>
  <c r="BA62" i="7"/>
  <c r="BL16" i="3"/>
  <c r="BB34" i="7"/>
  <c r="AN33" i="3"/>
  <c r="BD155" i="7"/>
  <c r="BX25" i="3"/>
  <c r="AX81" i="7"/>
  <c r="BI35" i="3"/>
  <c r="BG183" i="7"/>
  <c r="CF11" i="3"/>
  <c r="BB70" i="7"/>
  <c r="BM24" i="3"/>
  <c r="BG7" i="7"/>
  <c r="AR6" i="3"/>
  <c r="BA11" i="7"/>
  <c r="AM10" i="3"/>
  <c r="BA15" i="7"/>
  <c r="AM14" i="3"/>
  <c r="BA19" i="7"/>
  <c r="AM18" i="3"/>
  <c r="BH22" i="7"/>
  <c r="AS21" i="3"/>
  <c r="AX26" i="7"/>
  <c r="AJ25" i="3"/>
  <c r="BE29" i="7"/>
  <c r="AP28" i="3"/>
  <c r="AS33" i="7"/>
  <c r="AF32" i="3"/>
  <c r="AT36" i="7"/>
  <c r="AG35" i="3"/>
  <c r="AP42" i="7"/>
  <c r="AD41" i="3"/>
  <c r="AR29" i="7"/>
  <c r="AE28" i="3"/>
  <c r="AY16" i="7"/>
  <c r="AK15" i="3"/>
  <c r="AR37" i="7"/>
  <c r="AE36" i="3"/>
  <c r="BF23" i="7"/>
  <c r="AQ22" i="3"/>
  <c r="AR41" i="7"/>
  <c r="AE40" i="3"/>
  <c r="AU30" i="7"/>
  <c r="AH29" i="3"/>
  <c r="BF19" i="7"/>
  <c r="AQ18" i="3"/>
  <c r="AZ7" i="7"/>
  <c r="AL6" i="3"/>
  <c r="BH213" i="7"/>
  <c r="CG41" i="3"/>
  <c r="BE201" i="7"/>
  <c r="CD29" i="3"/>
  <c r="BH195" i="7"/>
  <c r="CG23" i="3"/>
  <c r="BG192" i="7"/>
  <c r="CF20" i="3"/>
  <c r="BH188" i="7"/>
  <c r="CG16" i="3"/>
  <c r="BH184" i="7"/>
  <c r="CG12" i="3"/>
  <c r="BG165" i="7"/>
  <c r="CA35" i="3"/>
  <c r="BG157" i="7"/>
  <c r="CA27" i="3"/>
  <c r="BE144" i="7"/>
  <c r="BY14" i="3"/>
  <c r="BD112" i="7"/>
  <c r="BS24" i="3"/>
  <c r="BF106" i="7"/>
  <c r="BU18" i="3"/>
  <c r="BF102" i="7"/>
  <c r="BU14" i="3"/>
  <c r="BD86" i="7"/>
  <c r="BN40" i="3"/>
  <c r="AP82" i="7"/>
  <c r="BC36" i="3"/>
  <c r="AM77" i="7"/>
  <c r="AZ31" i="3"/>
  <c r="AT73" i="7"/>
  <c r="BF27" i="3"/>
  <c r="AO68" i="7"/>
  <c r="BB22" i="3"/>
  <c r="AT65" i="7"/>
  <c r="BF19" i="3"/>
  <c r="BA60" i="7"/>
  <c r="BL14" i="3"/>
  <c r="BA52" i="7"/>
  <c r="BL6" i="3"/>
  <c r="AR13" i="7"/>
  <c r="AE12" i="3"/>
  <c r="BE153" i="7"/>
  <c r="BY23" i="3"/>
  <c r="BF108" i="7"/>
  <c r="BU20" i="3"/>
  <c r="AS87" i="7"/>
  <c r="BE41" i="3"/>
  <c r="AT78" i="7"/>
  <c r="BF32" i="3"/>
  <c r="BD69" i="7"/>
  <c r="BN23" i="3"/>
  <c r="AO62" i="7"/>
  <c r="BB16" i="3"/>
  <c r="BF212" i="7"/>
  <c r="CE40" i="3"/>
  <c r="BD199" i="7"/>
  <c r="CC27" i="3"/>
  <c r="BE168" i="7"/>
  <c r="BY38" i="3"/>
  <c r="BG158" i="7"/>
  <c r="CA28" i="3"/>
  <c r="BH97" i="7"/>
  <c r="BW9" i="3"/>
  <c r="BE63" i="7"/>
  <c r="BO17" i="3"/>
  <c r="BH212" i="7"/>
  <c r="CG40" i="3"/>
  <c r="BH205" i="7"/>
  <c r="CG33" i="3"/>
  <c r="BG184" i="7"/>
  <c r="CF12" i="3"/>
  <c r="BE162" i="7"/>
  <c r="BY32" i="3"/>
  <c r="BE143" i="7"/>
  <c r="BY13" i="3"/>
  <c r="BH111" i="7"/>
  <c r="BW23" i="3"/>
  <c r="BE98" i="7"/>
  <c r="BT10" i="3"/>
  <c r="AP85" i="7"/>
  <c r="BC39" i="3"/>
  <c r="AV81" i="7"/>
  <c r="BH35" i="3"/>
  <c r="BD77" i="7"/>
  <c r="BN31" i="3"/>
  <c r="AR70" i="7"/>
  <c r="BD24" i="3"/>
  <c r="BD58" i="7"/>
  <c r="BN12" i="3"/>
  <c r="AV25" i="7"/>
  <c r="AI24" i="3"/>
  <c r="BE199" i="7"/>
  <c r="CD27" i="3"/>
  <c r="BD193" i="7"/>
  <c r="CC21" i="3"/>
  <c r="BD170" i="7"/>
  <c r="BX40" i="3"/>
  <c r="BH154" i="7"/>
  <c r="CB24" i="3"/>
  <c r="BG147" i="7"/>
  <c r="CA17" i="3"/>
  <c r="BG119" i="7"/>
  <c r="BV31" i="3"/>
  <c r="W2754" i="13" s="1"/>
  <c r="X2754" i="13" s="1"/>
  <c r="BD110" i="7"/>
  <c r="BS22" i="3"/>
  <c r="BH84" i="7"/>
  <c r="BR38" i="3"/>
  <c r="BA74" i="7"/>
  <c r="BL28" i="3"/>
  <c r="BF55" i="7"/>
  <c r="BP9" i="3"/>
  <c r="BE148" i="7"/>
  <c r="BY18" i="3"/>
  <c r="AL87" i="7"/>
  <c r="AY41" i="3"/>
  <c r="BH75" i="7"/>
  <c r="BR29" i="3"/>
  <c r="BD60" i="7"/>
  <c r="BN14" i="3"/>
  <c r="W2284" i="13" s="1"/>
  <c r="X2284" i="13" s="1"/>
  <c r="BE156" i="7"/>
  <c r="BY26" i="3"/>
  <c r="BH83" i="7"/>
  <c r="BR37" i="3"/>
  <c r="W2794" i="13" s="1"/>
  <c r="X2794" i="13" s="1"/>
  <c r="BH72" i="7"/>
  <c r="BR26" i="3"/>
  <c r="BA61" i="7"/>
  <c r="BL15" i="3"/>
  <c r="AX40" i="7"/>
  <c r="AJ39" i="3"/>
  <c r="AP32" i="7"/>
  <c r="AD31" i="3"/>
  <c r="BH24" i="7"/>
  <c r="AS23" i="3"/>
  <c r="W2734" i="13" s="1"/>
  <c r="X2734" i="13" s="1"/>
  <c r="BE7" i="7"/>
  <c r="AP6" i="3"/>
  <c r="AU37" i="7"/>
  <c r="AH36" i="3"/>
  <c r="AU21" i="7"/>
  <c r="AH20" i="3"/>
  <c r="AT10" i="7"/>
  <c r="AG9" i="3"/>
  <c r="AL32" i="7"/>
  <c r="Z31" i="3"/>
  <c r="AZ22" i="7"/>
  <c r="AL21" i="3"/>
  <c r="AL6" i="7"/>
  <c r="Z5" i="3"/>
  <c r="BD6" i="7"/>
  <c r="AO5" i="3"/>
  <c r="BH12" i="7"/>
  <c r="AS11" i="3"/>
  <c r="BF213" i="7"/>
  <c r="CE41" i="3"/>
  <c r="BE204" i="7"/>
  <c r="CD32" i="3"/>
  <c r="BD204" i="7"/>
  <c r="CC32" i="3"/>
  <c r="BD206" i="7"/>
  <c r="CC34" i="3"/>
  <c r="BH194" i="7"/>
  <c r="CG22" i="3"/>
  <c r="BD198" i="7"/>
  <c r="CC26" i="3"/>
  <c r="BD163" i="7"/>
  <c r="BX33" i="3"/>
  <c r="BF170" i="7"/>
  <c r="BZ40" i="3"/>
  <c r="BD144" i="7"/>
  <c r="BX14" i="3"/>
  <c r="BF143" i="7"/>
  <c r="BZ13" i="3"/>
  <c r="BD142" i="7"/>
  <c r="BX12" i="3"/>
  <c r="BG130" i="7"/>
  <c r="BV42" i="3"/>
  <c r="BV44" i="3" s="1"/>
  <c r="BV45" i="3" s="1"/>
  <c r="BV46" i="3" s="1"/>
  <c r="BV47" i="3" s="1"/>
  <c r="BV48" i="3" s="1"/>
  <c r="BV49" i="3" s="1"/>
  <c r="BV50" i="3" s="1"/>
  <c r="BV51" i="3" s="1"/>
  <c r="BV52" i="3" s="1"/>
  <c r="BV53" i="3" s="1"/>
  <c r="BV54" i="3" s="1"/>
  <c r="BV55" i="3" s="1"/>
  <c r="BV56" i="3" s="1"/>
  <c r="BV57" i="3" s="1"/>
  <c r="BV58" i="3" s="1"/>
  <c r="BV59" i="3" s="1"/>
  <c r="BV60" i="3" s="1"/>
  <c r="BV61" i="3" s="1"/>
  <c r="BV62" i="3" s="1"/>
  <c r="BV63" i="3" s="1"/>
  <c r="BV64" i="3" s="1"/>
  <c r="BG122" i="7"/>
  <c r="BV34" i="3"/>
  <c r="BD189" i="7"/>
  <c r="CC17" i="3"/>
  <c r="BF123" i="7"/>
  <c r="BU35" i="3"/>
  <c r="BF119" i="7"/>
  <c r="BU31" i="3"/>
  <c r="BH117" i="7"/>
  <c r="BW29" i="3"/>
  <c r="BB88" i="7"/>
  <c r="BM42" i="3"/>
  <c r="BM44" i="3" s="1"/>
  <c r="BM45" i="3" s="1"/>
  <c r="BM46" i="3" s="1"/>
  <c r="BM47" i="3" s="1"/>
  <c r="BM48" i="3" s="1"/>
  <c r="BM49" i="3" s="1"/>
  <c r="BM50" i="3" s="1"/>
  <c r="BM51" i="3" s="1"/>
  <c r="BM52" i="3" s="1"/>
  <c r="BM53" i="3" s="1"/>
  <c r="BM54" i="3" s="1"/>
  <c r="BM55" i="3" s="1"/>
  <c r="BM56" i="3" s="1"/>
  <c r="BM57" i="3" s="1"/>
  <c r="BM58" i="3" s="1"/>
  <c r="BM59" i="3" s="1"/>
  <c r="BM60" i="3" s="1"/>
  <c r="BM61" i="3" s="1"/>
  <c r="BM62" i="3" s="1"/>
  <c r="BM63" i="3" s="1"/>
  <c r="BM64" i="3" s="1"/>
  <c r="AX86" i="7"/>
  <c r="BI40" i="3"/>
  <c r="BF144" i="7"/>
  <c r="BZ14" i="3"/>
  <c r="BD116" i="7"/>
  <c r="BS28" i="3"/>
  <c r="BA88" i="7"/>
  <c r="BL42" i="3"/>
  <c r="BL44" i="3" s="1"/>
  <c r="BL45" i="3" s="1"/>
  <c r="BL46" i="3" s="1"/>
  <c r="BL47" i="3" s="1"/>
  <c r="BL48" i="3" s="1"/>
  <c r="BL49" i="3" s="1"/>
  <c r="BL50" i="3" s="1"/>
  <c r="BL51" i="3" s="1"/>
  <c r="BL52" i="3" s="1"/>
  <c r="BL53" i="3" s="1"/>
  <c r="BL54" i="3" s="1"/>
  <c r="BL55" i="3" s="1"/>
  <c r="BL56" i="3" s="1"/>
  <c r="BL57" i="3" s="1"/>
  <c r="BL58" i="3" s="1"/>
  <c r="BL59" i="3" s="1"/>
  <c r="BL60" i="3" s="1"/>
  <c r="BL61" i="3" s="1"/>
  <c r="BL62" i="3" s="1"/>
  <c r="BL63" i="3" s="1"/>
  <c r="BL64" i="3" s="1"/>
  <c r="AY85" i="7"/>
  <c r="BJ39" i="3"/>
  <c r="AZ81" i="7"/>
  <c r="BK35" i="3"/>
  <c r="AP78" i="7"/>
  <c r="BC32" i="3"/>
  <c r="AX74" i="7"/>
  <c r="BI28" i="3"/>
  <c r="BD70" i="7"/>
  <c r="BN24" i="3"/>
  <c r="BE67" i="7"/>
  <c r="BO21" i="3"/>
  <c r="AO65" i="7"/>
  <c r="BB19" i="3"/>
  <c r="AP59" i="7"/>
  <c r="BC13" i="3"/>
  <c r="AN54" i="7"/>
  <c r="BA8" i="3"/>
  <c r="AS84" i="7"/>
  <c r="BE38" i="3"/>
  <c r="AY76" i="7"/>
  <c r="BJ30" i="3"/>
  <c r="AY72" i="7"/>
  <c r="BJ26" i="3"/>
  <c r="AY68" i="7"/>
  <c r="BJ22" i="3"/>
  <c r="BH63" i="7"/>
  <c r="BR17" i="3"/>
  <c r="BF58" i="7"/>
  <c r="BP12" i="3"/>
  <c r="BD53" i="7"/>
  <c r="BN7" i="3"/>
  <c r="AY88" i="7"/>
  <c r="BJ42" i="3"/>
  <c r="BJ44" i="3" s="1"/>
  <c r="BJ45" i="3" s="1"/>
  <c r="BJ46" i="3" s="1"/>
  <c r="BJ47" i="3" s="1"/>
  <c r="BJ48" i="3" s="1"/>
  <c r="BJ49" i="3" s="1"/>
  <c r="BJ50" i="3" s="1"/>
  <c r="BJ51" i="3" s="1"/>
  <c r="BJ52" i="3" s="1"/>
  <c r="BJ53" i="3" s="1"/>
  <c r="BJ54" i="3" s="1"/>
  <c r="BJ55" i="3" s="1"/>
  <c r="BJ56" i="3" s="1"/>
  <c r="BJ57" i="3" s="1"/>
  <c r="BJ58" i="3" s="1"/>
  <c r="BJ59" i="3" s="1"/>
  <c r="BJ60" i="3" s="1"/>
  <c r="BJ61" i="3" s="1"/>
  <c r="BJ62" i="3" s="1"/>
  <c r="BJ63" i="3" s="1"/>
  <c r="BJ64" i="3" s="1"/>
  <c r="BB84" i="7"/>
  <c r="BM38" i="3"/>
  <c r="BE77" i="7"/>
  <c r="BO31" i="3"/>
  <c r="BG74" i="7"/>
  <c r="BQ28" i="3"/>
  <c r="W2768" i="13" s="1"/>
  <c r="X2768" i="13" s="1"/>
  <c r="AO71" i="7"/>
  <c r="BB25" i="3"/>
  <c r="AU67" i="7"/>
  <c r="BG21" i="3"/>
  <c r="AX63" i="7"/>
  <c r="BI17" i="3"/>
  <c r="BG59" i="7"/>
  <c r="BQ13" i="3"/>
  <c r="BE56" i="7"/>
  <c r="BO10" i="3"/>
  <c r="BB53" i="7"/>
  <c r="BM7" i="3"/>
  <c r="AY43" i="7"/>
  <c r="AK42" i="3"/>
  <c r="AK44" i="3" s="1"/>
  <c r="AK45" i="3" s="1"/>
  <c r="AK46" i="3" s="1"/>
  <c r="AK47" i="3" s="1"/>
  <c r="AK48" i="3" s="1"/>
  <c r="AK49" i="3" s="1"/>
  <c r="AK50" i="3" s="1"/>
  <c r="AK51" i="3" s="1"/>
  <c r="AK52" i="3" s="1"/>
  <c r="AK53" i="3" s="1"/>
  <c r="AK54" i="3" s="1"/>
  <c r="AK55" i="3" s="1"/>
  <c r="AK56" i="3" s="1"/>
  <c r="AK57" i="3" s="1"/>
  <c r="AK58" i="3" s="1"/>
  <c r="AK59" i="3" s="1"/>
  <c r="AK60" i="3" s="1"/>
  <c r="AK61" i="3" s="1"/>
  <c r="AK62" i="3" s="1"/>
  <c r="AK63" i="3" s="1"/>
  <c r="AK64" i="3" s="1"/>
  <c r="BD39" i="7"/>
  <c r="AO38" i="3"/>
  <c r="BH33" i="7"/>
  <c r="AS32" i="3"/>
  <c r="BF28" i="7"/>
  <c r="AQ27" i="3"/>
  <c r="BD23" i="7"/>
  <c r="AO22" i="3"/>
  <c r="AY86" i="7"/>
  <c r="BJ40" i="3"/>
  <c r="AP64" i="7"/>
  <c r="BC18" i="3"/>
  <c r="AV60" i="7"/>
  <c r="BH14" i="3"/>
  <c r="BB56" i="7"/>
  <c r="BM10" i="3"/>
  <c r="AL52" i="7"/>
  <c r="AY6" i="3"/>
  <c r="AU36" i="7"/>
  <c r="AH35" i="3"/>
  <c r="AU33" i="7"/>
  <c r="AH32" i="3"/>
  <c r="W2722" i="13" s="1"/>
  <c r="X2722" i="13" s="1"/>
  <c r="BG27" i="7"/>
  <c r="AR26" i="3"/>
  <c r="BG24" i="7"/>
  <c r="AR23" i="3"/>
  <c r="AY19" i="7"/>
  <c r="AK18" i="3"/>
  <c r="BF16" i="7"/>
  <c r="AQ15" i="3"/>
  <c r="AM15" i="7"/>
  <c r="AA14" i="3"/>
  <c r="AM12" i="7"/>
  <c r="AA11" i="3"/>
  <c r="AN8" i="7"/>
  <c r="AB7" i="3"/>
  <c r="AR8" i="7"/>
  <c r="AE7" i="3"/>
  <c r="AM80" i="7"/>
  <c r="AZ34" i="3"/>
  <c r="AZ63" i="7"/>
  <c r="BK17" i="3"/>
  <c r="BG25" i="7"/>
  <c r="AR24" i="3"/>
  <c r="BD17" i="7"/>
  <c r="AO16" i="3"/>
  <c r="BG139" i="7"/>
  <c r="CA9" i="3"/>
  <c r="BD123" i="7"/>
  <c r="BS35" i="3"/>
  <c r="BD120" i="7"/>
  <c r="BS32" i="3"/>
  <c r="AN83" i="7"/>
  <c r="BA37" i="3"/>
  <c r="AO76" i="7"/>
  <c r="BB30" i="3"/>
  <c r="AN67" i="7"/>
  <c r="BA21" i="3"/>
  <c r="AZ57" i="7"/>
  <c r="BK11" i="3"/>
  <c r="BG40" i="7"/>
  <c r="AR39" i="3"/>
  <c r="AY33" i="7"/>
  <c r="AK32" i="3"/>
  <c r="AS28" i="7"/>
  <c r="AF27" i="3"/>
  <c r="AO21" i="7"/>
  <c r="AC20" i="3"/>
  <c r="BG18" i="7"/>
  <c r="AR17" i="3"/>
  <c r="BG14" i="7"/>
  <c r="AR13" i="3"/>
  <c r="AU10" i="7"/>
  <c r="AH9" i="3"/>
  <c r="BG68" i="7"/>
  <c r="BQ22" i="3"/>
  <c r="W2747" i="13" s="1"/>
  <c r="X2747" i="13" s="1"/>
  <c r="AS40" i="7"/>
  <c r="AF39" i="3"/>
  <c r="BA20" i="7"/>
  <c r="AM19" i="3"/>
  <c r="BE10" i="7"/>
  <c r="AP9" i="3"/>
  <c r="BH121" i="7"/>
  <c r="BW33" i="3"/>
  <c r="AV82" i="7"/>
  <c r="BH36" i="3"/>
  <c r="BF71" i="7"/>
  <c r="BP25" i="3"/>
  <c r="AR62" i="7"/>
  <c r="BD16" i="3"/>
  <c r="AX58" i="7"/>
  <c r="BI12" i="3"/>
  <c r="AM51" i="7"/>
  <c r="AZ5" i="3"/>
  <c r="BE37" i="7"/>
  <c r="AP36" i="3"/>
  <c r="AS30" i="7"/>
  <c r="AF29" i="3"/>
  <c r="AO23" i="7"/>
  <c r="AC22" i="3"/>
  <c r="AO19" i="7"/>
  <c r="AC18" i="3"/>
  <c r="AL17" i="7"/>
  <c r="Z16" i="3"/>
  <c r="AS14" i="7"/>
  <c r="AF13" i="3"/>
  <c r="BB11" i="7"/>
  <c r="AN10" i="3"/>
  <c r="AX9" i="7"/>
  <c r="AJ8" i="3"/>
  <c r="AX7" i="7"/>
  <c r="AJ6" i="3"/>
  <c r="AT6" i="7"/>
  <c r="AG5" i="3"/>
  <c r="AT59" i="7"/>
  <c r="BF13" i="3"/>
  <c r="AX17" i="7"/>
  <c r="AJ16" i="3"/>
  <c r="BD192" i="7"/>
  <c r="CC20" i="3"/>
  <c r="BF167" i="7"/>
  <c r="BZ37" i="3"/>
  <c r="BG161" i="7"/>
  <c r="CA31" i="3"/>
  <c r="W2776" i="13" s="1"/>
  <c r="X2776" i="13" s="1"/>
  <c r="BF142" i="7"/>
  <c r="BZ12" i="3"/>
  <c r="BF185" i="7"/>
  <c r="CE13" i="3"/>
  <c r="BE146" i="7"/>
  <c r="BY16" i="3"/>
  <c r="AO84" i="7"/>
  <c r="BB38" i="3"/>
  <c r="BG194" i="7"/>
  <c r="CF22" i="3"/>
  <c r="BH150" i="7"/>
  <c r="CB20" i="3"/>
  <c r="BG152" i="7"/>
  <c r="CA22" i="3"/>
  <c r="BE126" i="7"/>
  <c r="BT38" i="3"/>
  <c r="BH104" i="7"/>
  <c r="BW16" i="3"/>
  <c r="BH87" i="7"/>
  <c r="BR41" i="3"/>
  <c r="AR81" i="7"/>
  <c r="BD35" i="3"/>
  <c r="AM63" i="7"/>
  <c r="AZ17" i="3"/>
  <c r="BB43" i="7"/>
  <c r="AN42" i="3"/>
  <c r="AN44" i="3" s="1"/>
  <c r="AN45" i="3" s="1"/>
  <c r="AN46" i="3" s="1"/>
  <c r="AN47" i="3" s="1"/>
  <c r="AN48" i="3" s="1"/>
  <c r="AN49" i="3" s="1"/>
  <c r="AN50" i="3" s="1"/>
  <c r="AN51" i="3" s="1"/>
  <c r="AN52" i="3" s="1"/>
  <c r="AN53" i="3" s="1"/>
  <c r="AN54" i="3" s="1"/>
  <c r="AN55" i="3" s="1"/>
  <c r="AN56" i="3" s="1"/>
  <c r="AN57" i="3" s="1"/>
  <c r="AN58" i="3" s="1"/>
  <c r="AN59" i="3" s="1"/>
  <c r="AN60" i="3" s="1"/>
  <c r="AN61" i="3" s="1"/>
  <c r="AN62" i="3" s="1"/>
  <c r="AN63" i="3" s="1"/>
  <c r="AN64" i="3" s="1"/>
  <c r="BE124" i="7"/>
  <c r="BT36" i="3"/>
  <c r="W2743" i="13" s="1"/>
  <c r="X2743" i="13" s="1"/>
  <c r="BH107" i="7"/>
  <c r="BW19" i="3"/>
  <c r="BH88" i="7"/>
  <c r="BR42" i="3"/>
  <c r="BR44" i="3" s="1"/>
  <c r="BR45" i="3" s="1"/>
  <c r="BR46" i="3" s="1"/>
  <c r="BB75" i="7"/>
  <c r="BM29" i="3"/>
  <c r="AV71" i="7"/>
  <c r="BH25" i="3"/>
  <c r="AL68" i="7"/>
  <c r="AY22" i="3"/>
  <c r="BA64" i="7"/>
  <c r="BL18" i="3"/>
  <c r="AU60" i="7"/>
  <c r="BG14" i="3"/>
  <c r="AR57" i="7"/>
  <c r="BD11" i="3"/>
  <c r="AZ43" i="7"/>
  <c r="AL42" i="3"/>
  <c r="AL44" i="3" s="1"/>
  <c r="AL45" i="3" s="1"/>
  <c r="AL46" i="3" s="1"/>
  <c r="AL47" i="3" s="1"/>
  <c r="AL48" i="3" s="1"/>
  <c r="AL49" i="3" s="1"/>
  <c r="AL50" i="3" s="1"/>
  <c r="AL51" i="3" s="1"/>
  <c r="AL52" i="3" s="1"/>
  <c r="AL53" i="3" s="1"/>
  <c r="AL54" i="3" s="1"/>
  <c r="AL55" i="3" s="1"/>
  <c r="AL56" i="3" s="1"/>
  <c r="AL57" i="3" s="1"/>
  <c r="AL58" i="3" s="1"/>
  <c r="AL59" i="3" s="1"/>
  <c r="AL60" i="3" s="1"/>
  <c r="AL61" i="3" s="1"/>
  <c r="AL62" i="3" s="1"/>
  <c r="AL63" i="3" s="1"/>
  <c r="AL64" i="3" s="1"/>
  <c r="BB40" i="7"/>
  <c r="AN39" i="3"/>
  <c r="BB37" i="7"/>
  <c r="AN36" i="3"/>
  <c r="AN32" i="7"/>
  <c r="AB31" i="3"/>
  <c r="AZ28" i="7"/>
  <c r="AL27" i="3"/>
  <c r="AN24" i="7"/>
  <c r="AB23" i="3"/>
  <c r="AZ20" i="7"/>
  <c r="AL19" i="3"/>
  <c r="AT15" i="7"/>
  <c r="AG14" i="3"/>
  <c r="AV9" i="7"/>
  <c r="AI8" i="3"/>
  <c r="AT25" i="7"/>
  <c r="AG24" i="3"/>
  <c r="BD80" i="7"/>
  <c r="BN34" i="3"/>
  <c r="AZ29" i="7"/>
  <c r="AL28" i="3"/>
  <c r="BG125" i="7"/>
  <c r="BV37" i="3"/>
  <c r="AT80" i="7"/>
  <c r="BF34" i="3"/>
  <c r="AP73" i="7"/>
  <c r="BC27" i="3"/>
  <c r="BB69" i="7"/>
  <c r="BM23" i="3"/>
  <c r="AT60" i="7"/>
  <c r="BF14" i="3"/>
  <c r="AM55" i="7"/>
  <c r="AZ9" i="3"/>
  <c r="AZ36" i="7"/>
  <c r="AL35" i="3"/>
  <c r="AX28" i="7"/>
  <c r="AJ27" i="3"/>
  <c r="BF98" i="7"/>
  <c r="BU10" i="3"/>
  <c r="AT58" i="7"/>
  <c r="BF12" i="3"/>
  <c r="BF110" i="7"/>
  <c r="BU22" i="3"/>
  <c r="AO86" i="7"/>
  <c r="BB40" i="3"/>
  <c r="BF82" i="7"/>
  <c r="BP36" i="3"/>
  <c r="AL74" i="7"/>
  <c r="AY28" i="3"/>
  <c r="AL69" i="7"/>
  <c r="AY23" i="3"/>
  <c r="AT64" i="7"/>
  <c r="BF18" i="3"/>
  <c r="AU58" i="7"/>
  <c r="BG12" i="3"/>
  <c r="BH51" i="7"/>
  <c r="BR5" i="3"/>
  <c r="AV41" i="7"/>
  <c r="AI40" i="3"/>
  <c r="BD38" i="7"/>
  <c r="AO37" i="3"/>
  <c r="AV28" i="7"/>
  <c r="AI27" i="3"/>
  <c r="AX23" i="7"/>
  <c r="AJ22" i="3"/>
  <c r="AR18" i="7"/>
  <c r="AE17" i="3"/>
  <c r="AL12" i="7"/>
  <c r="Z11" i="3"/>
  <c r="AN6" i="7"/>
  <c r="AB5" i="3"/>
  <c r="BG163" i="7"/>
  <c r="CA33" i="3"/>
  <c r="W2774" i="13" s="1"/>
  <c r="X2774" i="13" s="1"/>
  <c r="AN68" i="7"/>
  <c r="BA22" i="3"/>
  <c r="BD42" i="7"/>
  <c r="AO41" i="3"/>
  <c r="BH169" i="7"/>
  <c r="CB39" i="3"/>
  <c r="BD203" i="7"/>
  <c r="CC31" i="3"/>
  <c r="BH201" i="7"/>
  <c r="CG29" i="3"/>
  <c r="W2798" i="13" s="1"/>
  <c r="X2798" i="13" s="1"/>
  <c r="AP81" i="7"/>
  <c r="BC35" i="3"/>
  <c r="AX43" i="7"/>
  <c r="AJ42" i="3"/>
  <c r="AJ44" i="3" s="1"/>
  <c r="AJ45" i="3" s="1"/>
  <c r="AJ46" i="3" s="1"/>
  <c r="AJ47" i="3" s="1"/>
  <c r="AJ48" i="3" s="1"/>
  <c r="AJ49" i="3" s="1"/>
  <c r="AJ50" i="3" s="1"/>
  <c r="AJ51" i="3" s="1"/>
  <c r="AJ52" i="3" s="1"/>
  <c r="AJ53" i="3" s="1"/>
  <c r="AJ54" i="3" s="1"/>
  <c r="AJ55" i="3" s="1"/>
  <c r="AJ56" i="3" s="1"/>
  <c r="AJ57" i="3" s="1"/>
  <c r="AJ58" i="3" s="1"/>
  <c r="AJ59" i="3" s="1"/>
  <c r="AJ60" i="3" s="1"/>
  <c r="AJ61" i="3" s="1"/>
  <c r="AJ62" i="3" s="1"/>
  <c r="AJ63" i="3" s="1"/>
  <c r="AJ64" i="3" s="1"/>
  <c r="AO52" i="7"/>
  <c r="BB6" i="3"/>
  <c r="AV18" i="7"/>
  <c r="AI17" i="3"/>
  <c r="AP87" i="7"/>
  <c r="BC41" i="3"/>
  <c r="BD30" i="7"/>
  <c r="AO29" i="3"/>
  <c r="BH79" i="7"/>
  <c r="BR33" i="3"/>
  <c r="BF27" i="7"/>
  <c r="AQ26" i="3"/>
  <c r="BF104" i="7"/>
  <c r="BU16" i="3"/>
  <c r="AM87" i="7"/>
  <c r="AZ41" i="3"/>
  <c r="AL66" i="7"/>
  <c r="AY20" i="3"/>
  <c r="AS58" i="7"/>
  <c r="BE12" i="3"/>
  <c r="AZ26" i="7"/>
  <c r="AL25" i="3"/>
  <c r="AL22" i="7"/>
  <c r="Z21" i="3"/>
  <c r="AS73" i="7"/>
  <c r="BE27" i="3"/>
  <c r="AL84" i="7"/>
  <c r="AY38" i="3"/>
  <c r="AP10" i="7"/>
  <c r="AD9" i="3"/>
  <c r="AL86" i="7"/>
  <c r="AY40" i="3"/>
  <c r="AY63" i="7"/>
  <c r="BJ17" i="3"/>
  <c r="AM83" i="7"/>
  <c r="AZ37" i="3"/>
  <c r="AV14" i="7"/>
  <c r="AI13" i="3"/>
  <c r="BD22" i="7"/>
  <c r="AO21" i="3"/>
  <c r="W2075" i="13" s="1"/>
  <c r="X2075" i="13" s="1"/>
  <c r="AU31" i="7"/>
  <c r="AH30" i="3"/>
  <c r="AN19" i="7"/>
  <c r="AB18" i="3"/>
  <c r="AR25" i="7"/>
  <c r="AE24" i="3"/>
  <c r="BF31" i="7"/>
  <c r="AQ30" i="3"/>
  <c r="BG210" i="7"/>
  <c r="CF38" i="3"/>
  <c r="W2789" i="13" s="1"/>
  <c r="X2789" i="13" s="1"/>
  <c r="BG185" i="7"/>
  <c r="CF13" i="3"/>
  <c r="BD182" i="7"/>
  <c r="CC10" i="3"/>
  <c r="BE159" i="7"/>
  <c r="BY29" i="3"/>
  <c r="BH112" i="7"/>
  <c r="BW24" i="3"/>
  <c r="BD104" i="7"/>
  <c r="BS16" i="3"/>
  <c r="BG87" i="7"/>
  <c r="BQ41" i="3"/>
  <c r="BB78" i="7"/>
  <c r="BM32" i="3"/>
  <c r="AT69" i="7"/>
  <c r="BF23" i="3"/>
  <c r="BF61" i="7"/>
  <c r="BP15" i="3"/>
  <c r="BH162" i="7"/>
  <c r="CB32" i="3"/>
  <c r="BH118" i="7"/>
  <c r="BW30" i="3"/>
  <c r="BD98" i="7"/>
  <c r="BS10" i="3"/>
  <c r="AZ82" i="7"/>
  <c r="BK36" i="3"/>
  <c r="AY64" i="7"/>
  <c r="BJ18" i="3"/>
  <c r="BH203" i="7"/>
  <c r="CG31" i="3"/>
  <c r="BF194" i="7"/>
  <c r="CE22" i="3"/>
  <c r="BF159" i="7"/>
  <c r="BZ29" i="3"/>
  <c r="AT74" i="7"/>
  <c r="BF28" i="3"/>
  <c r="BF206" i="7"/>
  <c r="CE34" i="3"/>
  <c r="BD201" i="7"/>
  <c r="CC29" i="3"/>
  <c r="BE181" i="7"/>
  <c r="CD9" i="3"/>
  <c r="BE114" i="7"/>
  <c r="BT26" i="3"/>
  <c r="AO82" i="7"/>
  <c r="BB36" i="3"/>
  <c r="AV70" i="7"/>
  <c r="BH24" i="3"/>
  <c r="BD62" i="7"/>
  <c r="BN16" i="3"/>
  <c r="BE214" i="7"/>
  <c r="CD42" i="3"/>
  <c r="CD44" i="3" s="1"/>
  <c r="CD45" i="3" s="1"/>
  <c r="CD46" i="3" s="1"/>
  <c r="CD47" i="3" s="1"/>
  <c r="CD48" i="3" s="1"/>
  <c r="CD49" i="3" s="1"/>
  <c r="CD50" i="3" s="1"/>
  <c r="CD51" i="3" s="1"/>
  <c r="CD52" i="3" s="1"/>
  <c r="CD53" i="3" s="1"/>
  <c r="CD54" i="3" s="1"/>
  <c r="CD55" i="3" s="1"/>
  <c r="CD56" i="3" s="1"/>
  <c r="CD57" i="3" s="1"/>
  <c r="CD58" i="3" s="1"/>
  <c r="CD59" i="3" s="1"/>
  <c r="CD60" i="3" s="1"/>
  <c r="CD61" i="3" s="1"/>
  <c r="CD62" i="3" s="1"/>
  <c r="CD63" i="3" s="1"/>
  <c r="CD64" i="3" s="1"/>
  <c r="BD207" i="7"/>
  <c r="CC35" i="3"/>
  <c r="BD200" i="7"/>
  <c r="CC28" i="3"/>
  <c r="BG111" i="7"/>
  <c r="BV23" i="3"/>
  <c r="BF86" i="7"/>
  <c r="BP40" i="3"/>
  <c r="BA58" i="7"/>
  <c r="BL12" i="3"/>
  <c r="BG154" i="7"/>
  <c r="CA24" i="3"/>
  <c r="BG106" i="7"/>
  <c r="BV18" i="3"/>
  <c r="AY67" i="7"/>
  <c r="BJ21" i="3"/>
  <c r="BG84" i="7"/>
  <c r="BQ38" i="3"/>
  <c r="BD64" i="7"/>
  <c r="BN18" i="3"/>
  <c r="BH36" i="7"/>
  <c r="AS35" i="3"/>
  <c r="AU9" i="7"/>
  <c r="AH8" i="3"/>
  <c r="AL24" i="7"/>
  <c r="Z23" i="3"/>
  <c r="AP36" i="7"/>
  <c r="AD35" i="3"/>
  <c r="AN11" i="7"/>
  <c r="AB10" i="3"/>
  <c r="AT22" i="7"/>
  <c r="AG21" i="3"/>
  <c r="BH214" i="7"/>
  <c r="CG42" i="3"/>
  <c r="CG44" i="3" s="1"/>
  <c r="CG45" i="3" s="1"/>
  <c r="CG46" i="3" s="1"/>
  <c r="CG47" i="3" s="1"/>
  <c r="CG48" i="3" s="1"/>
  <c r="CG49" i="3" s="1"/>
  <c r="CG50" i="3" s="1"/>
  <c r="CG51" i="3" s="1"/>
  <c r="CG52" i="3" s="1"/>
  <c r="CG53" i="3" s="1"/>
  <c r="CG54" i="3" s="1"/>
  <c r="CG55" i="3" s="1"/>
  <c r="CG56" i="3" s="1"/>
  <c r="CG57" i="3" s="1"/>
  <c r="CG58" i="3" s="1"/>
  <c r="CG59" i="3" s="1"/>
  <c r="CG60" i="3" s="1"/>
  <c r="CG61" i="3" s="1"/>
  <c r="CG62" i="3" s="1"/>
  <c r="CG63" i="3" s="1"/>
  <c r="CG64" i="3" s="1"/>
  <c r="BF210" i="7"/>
  <c r="CE38" i="3"/>
  <c r="BD209" i="7"/>
  <c r="CC37" i="3"/>
  <c r="BH210" i="7"/>
  <c r="CG38" i="3"/>
  <c r="BE208" i="7"/>
  <c r="CD36" i="3"/>
  <c r="BD208" i="7"/>
  <c r="CC36" i="3"/>
  <c r="BG204" i="7"/>
  <c r="CF32" i="3"/>
  <c r="W2786" i="13" s="1"/>
  <c r="X2786" i="13" s="1"/>
  <c r="BF199" i="7"/>
  <c r="CE27" i="3"/>
  <c r="BH196" i="7"/>
  <c r="CG24" i="3"/>
  <c r="BG195" i="7"/>
  <c r="CF23" i="3"/>
  <c r="BG205" i="7"/>
  <c r="CF33" i="3"/>
  <c r="W2784" i="13" s="1"/>
  <c r="X2784" i="13" s="1"/>
  <c r="BE195" i="7"/>
  <c r="CD23" i="3"/>
  <c r="BF188" i="7"/>
  <c r="CE16" i="3"/>
  <c r="BE187" i="7"/>
  <c r="CD15" i="3"/>
  <c r="BD181" i="7"/>
  <c r="CC9" i="3"/>
  <c r="BD191" i="7"/>
  <c r="CC19" i="3"/>
  <c r="BD187" i="7"/>
  <c r="CC15" i="3"/>
  <c r="BD183" i="7"/>
  <c r="CC11" i="3"/>
  <c r="BG170" i="7"/>
  <c r="CA40" i="3"/>
  <c r="BD172" i="7"/>
  <c r="BX42" i="3"/>
  <c r="BX44" i="3" s="1"/>
  <c r="BX45" i="3" s="1"/>
  <c r="BX46" i="3" s="1"/>
  <c r="BX47" i="3" s="1"/>
  <c r="BX48" i="3" s="1"/>
  <c r="BX49" i="3" s="1"/>
  <c r="BX50" i="3" s="1"/>
  <c r="BX51" i="3" s="1"/>
  <c r="BX52" i="3" s="1"/>
  <c r="BX53" i="3" s="1"/>
  <c r="BX54" i="3" s="1"/>
  <c r="BX55" i="3" s="1"/>
  <c r="BX56" i="3" s="1"/>
  <c r="BX57" i="3" s="1"/>
  <c r="BX58" i="3" s="1"/>
  <c r="BX59" i="3" s="1"/>
  <c r="BX60" i="3" s="1"/>
  <c r="BX61" i="3" s="1"/>
  <c r="BX62" i="3" s="1"/>
  <c r="BX63" i="3" s="1"/>
  <c r="BX64" i="3" s="1"/>
  <c r="BF164" i="7"/>
  <c r="BZ34" i="3"/>
  <c r="BH161" i="7"/>
  <c r="CB31" i="3"/>
  <c r="BD159" i="7"/>
  <c r="BX29" i="3"/>
  <c r="BD168" i="7"/>
  <c r="BX38" i="3"/>
  <c r="BF157" i="7"/>
  <c r="BZ27" i="3"/>
  <c r="BF156" i="7"/>
  <c r="BZ26" i="3"/>
  <c r="BF155" i="7"/>
  <c r="BZ25" i="3"/>
  <c r="BF154" i="7"/>
  <c r="BZ24" i="3"/>
  <c r="BF153" i="7"/>
  <c r="BZ23" i="3"/>
  <c r="BF152" i="7"/>
  <c r="BZ22" i="3"/>
  <c r="BD151" i="7"/>
  <c r="BX21" i="3"/>
  <c r="BD143" i="7"/>
  <c r="BX13" i="3"/>
  <c r="BH149" i="7"/>
  <c r="CB19" i="3"/>
  <c r="BH139" i="7"/>
  <c r="CB9" i="3"/>
  <c r="BG128" i="7"/>
  <c r="BV40" i="3"/>
  <c r="BG124" i="7"/>
  <c r="BV36" i="3"/>
  <c r="BG120" i="7"/>
  <c r="BV32" i="3"/>
  <c r="BG150" i="7"/>
  <c r="CA20" i="3"/>
  <c r="BD164" i="7"/>
  <c r="BX34" i="3"/>
  <c r="BF129" i="7"/>
  <c r="BU41" i="3"/>
  <c r="BF125" i="7"/>
  <c r="BU37" i="3"/>
  <c r="BF121" i="7"/>
  <c r="BU33" i="3"/>
  <c r="BD115" i="7"/>
  <c r="BS27" i="3"/>
  <c r="AZ87" i="7"/>
  <c r="BK41" i="3"/>
  <c r="AR88" i="7"/>
  <c r="BD42" i="3"/>
  <c r="BD44" i="3" s="1"/>
  <c r="BD45" i="3" s="1"/>
  <c r="BD46" i="3" s="1"/>
  <c r="BD47" i="3" s="1"/>
  <c r="BD48" i="3" s="1"/>
  <c r="BD49" i="3" s="1"/>
  <c r="BD50" i="3" s="1"/>
  <c r="BD51" i="3" s="1"/>
  <c r="BD52" i="3" s="1"/>
  <c r="BD53" i="3" s="1"/>
  <c r="BD54" i="3" s="1"/>
  <c r="BD55" i="3" s="1"/>
  <c r="BD56" i="3" s="1"/>
  <c r="BD57" i="3" s="1"/>
  <c r="BD58" i="3" s="1"/>
  <c r="BD59" i="3" s="1"/>
  <c r="BD60" i="3" s="1"/>
  <c r="BD61" i="3" s="1"/>
  <c r="BD62" i="3" s="1"/>
  <c r="BD63" i="3" s="1"/>
  <c r="BD64" i="3" s="1"/>
  <c r="AV86" i="7"/>
  <c r="BH40" i="3"/>
  <c r="AY83" i="7"/>
  <c r="BJ37" i="3"/>
  <c r="AY79" i="7"/>
  <c r="BJ33" i="3"/>
  <c r="AY82" i="7"/>
  <c r="BJ36" i="3"/>
  <c r="AV80" i="7"/>
  <c r="BH34" i="3"/>
  <c r="BF79" i="7"/>
  <c r="BP33" i="3"/>
  <c r="BD78" i="7"/>
  <c r="BN32" i="3"/>
  <c r="BA77" i="7"/>
  <c r="BL31" i="3"/>
  <c r="BE75" i="7"/>
  <c r="BO29" i="3"/>
  <c r="BG73" i="7"/>
  <c r="BQ27" i="3"/>
  <c r="AO73" i="7"/>
  <c r="BB27" i="3"/>
  <c r="AP70" i="7"/>
  <c r="BC24" i="3"/>
  <c r="AN69" i="7"/>
  <c r="BA23" i="3"/>
  <c r="AX66" i="7"/>
  <c r="BI20" i="3"/>
  <c r="AU65" i="7"/>
  <c r="BG19" i="3"/>
  <c r="AP63" i="7"/>
  <c r="BC17" i="3"/>
  <c r="AL61" i="7"/>
  <c r="AY15" i="3"/>
  <c r="AN58" i="7"/>
  <c r="BA12" i="3"/>
  <c r="AP55" i="7"/>
  <c r="BC9" i="3"/>
  <c r="AL53" i="7"/>
  <c r="AY7" i="3"/>
  <c r="BH160" i="7"/>
  <c r="CB30" i="3"/>
  <c r="BD160" i="7"/>
  <c r="BX30" i="3"/>
  <c r="BD141" i="7"/>
  <c r="BX11" i="3"/>
  <c r="AU85" i="7"/>
  <c r="BG39" i="3"/>
  <c r="AZ79" i="7"/>
  <c r="BK33" i="3"/>
  <c r="AZ77" i="7"/>
  <c r="BK31" i="3"/>
  <c r="AM76" i="7"/>
  <c r="AZ30" i="3"/>
  <c r="AZ73" i="7"/>
  <c r="BK27" i="3"/>
  <c r="AM72" i="7"/>
  <c r="AZ26" i="3"/>
  <c r="AZ69" i="7"/>
  <c r="BK23" i="3"/>
  <c r="AM68" i="7"/>
  <c r="AZ22" i="3"/>
  <c r="AZ65" i="7"/>
  <c r="BK19" i="3"/>
  <c r="BF62" i="7"/>
  <c r="BP16" i="3"/>
  <c r="BH59" i="7"/>
  <c r="BR13" i="3"/>
  <c r="BD57" i="7"/>
  <c r="BN11" i="3"/>
  <c r="BF54" i="7"/>
  <c r="BP8" i="3"/>
  <c r="BG51" i="7"/>
  <c r="BQ5" i="3"/>
  <c r="BD119" i="7"/>
  <c r="BS31" i="3"/>
  <c r="AM88" i="7"/>
  <c r="AZ42" i="3"/>
  <c r="AZ44" i="3" s="1"/>
  <c r="AZ45" i="3" s="1"/>
  <c r="AZ46" i="3" s="1"/>
  <c r="AZ47" i="3" s="1"/>
  <c r="AZ48" i="3" s="1"/>
  <c r="AZ49" i="3" s="1"/>
  <c r="AZ50" i="3" s="1"/>
  <c r="AZ51" i="3" s="1"/>
  <c r="AZ52" i="3" s="1"/>
  <c r="AZ53" i="3" s="1"/>
  <c r="AZ54" i="3" s="1"/>
  <c r="AZ55" i="3" s="1"/>
  <c r="AZ56" i="3" s="1"/>
  <c r="AZ57" i="3" s="1"/>
  <c r="AZ58" i="3" s="1"/>
  <c r="AZ59" i="3" s="1"/>
  <c r="AZ60" i="3" s="1"/>
  <c r="AZ61" i="3" s="1"/>
  <c r="AZ62" i="3" s="1"/>
  <c r="AZ63" i="3" s="1"/>
  <c r="AZ64" i="3" s="1"/>
  <c r="AU87" i="7"/>
  <c r="BG41" i="3"/>
  <c r="AP84" i="7"/>
  <c r="BC38" i="3"/>
  <c r="AX84" i="7"/>
  <c r="BI38" i="3"/>
  <c r="AS82" i="7"/>
  <c r="BE36" i="3"/>
  <c r="AX76" i="7"/>
  <c r="BI30" i="3"/>
  <c r="AU75" i="7"/>
  <c r="BG29" i="3"/>
  <c r="BD72" i="7"/>
  <c r="BN26" i="3"/>
  <c r="BA71" i="7"/>
  <c r="BL25" i="3"/>
  <c r="BE69" i="7"/>
  <c r="BO23" i="3"/>
  <c r="BG67" i="7"/>
  <c r="BQ21" i="3"/>
  <c r="BG66" i="7"/>
  <c r="BQ20" i="3"/>
  <c r="BG63" i="7"/>
  <c r="BQ17" i="3"/>
  <c r="AZ62" i="7"/>
  <c r="BK16" i="3"/>
  <c r="BE60" i="7"/>
  <c r="BO14" i="3"/>
  <c r="AX59" i="7"/>
  <c r="BI13" i="3"/>
  <c r="BB57" i="7"/>
  <c r="BM11" i="3"/>
  <c r="BG55" i="7"/>
  <c r="BQ9" i="3"/>
  <c r="AZ54" i="7"/>
  <c r="BK8" i="3"/>
  <c r="BE52" i="7"/>
  <c r="BO6" i="3"/>
  <c r="BH43" i="7"/>
  <c r="AS42" i="3"/>
  <c r="AS44" i="3" s="1"/>
  <c r="AS45" i="3" s="1"/>
  <c r="AS46" i="3" s="1"/>
  <c r="AS47" i="3" s="1"/>
  <c r="AS48" i="3" s="1"/>
  <c r="AS49" i="3" s="1"/>
  <c r="AS50" i="3" s="1"/>
  <c r="AS51" i="3" s="1"/>
  <c r="AS52" i="3" s="1"/>
  <c r="AS53" i="3" s="1"/>
  <c r="AS54" i="3" s="1"/>
  <c r="AS55" i="3" s="1"/>
  <c r="AS56" i="3" s="1"/>
  <c r="AS57" i="3" s="1"/>
  <c r="AS58" i="3" s="1"/>
  <c r="AS59" i="3" s="1"/>
  <c r="AS60" i="3" s="1"/>
  <c r="AS61" i="3" s="1"/>
  <c r="AS62" i="3" s="1"/>
  <c r="AS63" i="3" s="1"/>
  <c r="AS64" i="3" s="1"/>
  <c r="BA42" i="7"/>
  <c r="AM41" i="3"/>
  <c r="BF40" i="7"/>
  <c r="AQ39" i="3"/>
  <c r="BH37" i="7"/>
  <c r="AS36" i="3"/>
  <c r="BD35" i="7"/>
  <c r="AO34" i="3"/>
  <c r="BF32" i="7"/>
  <c r="AQ31" i="3"/>
  <c r="BH29" i="7"/>
  <c r="AS28" i="3"/>
  <c r="BD27" i="7"/>
  <c r="AO26" i="3"/>
  <c r="BF24" i="7"/>
  <c r="AQ23" i="3"/>
  <c r="BH21" i="7"/>
  <c r="AS20" i="3"/>
  <c r="W2728" i="13" s="1"/>
  <c r="X2728" i="13" s="1"/>
  <c r="BH130" i="7"/>
  <c r="BW42" i="3"/>
  <c r="BW44" i="3" s="1"/>
  <c r="BW45" i="3" s="1"/>
  <c r="BW46" i="3" s="1"/>
  <c r="BW47" i="3" s="1"/>
  <c r="BW48" i="3" s="1"/>
  <c r="BW49" i="3" s="1"/>
  <c r="BW50" i="3" s="1"/>
  <c r="BW51" i="3" s="1"/>
  <c r="BW52" i="3" s="1"/>
  <c r="BW53" i="3" s="1"/>
  <c r="BW54" i="3" s="1"/>
  <c r="BW55" i="3" s="1"/>
  <c r="BW56" i="3" s="1"/>
  <c r="BW57" i="3" s="1"/>
  <c r="BW58" i="3" s="1"/>
  <c r="BW59" i="3" s="1"/>
  <c r="BW60" i="3" s="1"/>
  <c r="BW61" i="3" s="1"/>
  <c r="BW62" i="3" s="1"/>
  <c r="BW63" i="3" s="1"/>
  <c r="BW64" i="3" s="1"/>
  <c r="BH125" i="7"/>
  <c r="BW37" i="3"/>
  <c r="BH122" i="7"/>
  <c r="BW34" i="3"/>
  <c r="AM86" i="7"/>
  <c r="AZ40" i="3"/>
  <c r="AO72" i="7"/>
  <c r="BB26" i="3"/>
  <c r="AM66" i="7"/>
  <c r="AZ20" i="3"/>
  <c r="BB64" i="7"/>
  <c r="BM18" i="3"/>
  <c r="BH60" i="7"/>
  <c r="BR14" i="3"/>
  <c r="AL60" i="7"/>
  <c r="AY14" i="3"/>
  <c r="AP56" i="7"/>
  <c r="BC10" i="3"/>
  <c r="AR56" i="7"/>
  <c r="BD10" i="3"/>
  <c r="AV52" i="7"/>
  <c r="BH6" i="3"/>
  <c r="AX52" i="7"/>
  <c r="BI6" i="3"/>
  <c r="AO38" i="7"/>
  <c r="AC37" i="3"/>
  <c r="AO35" i="7"/>
  <c r="AC34" i="3"/>
  <c r="AY34" i="7"/>
  <c r="AK33" i="3"/>
  <c r="AY31" i="7"/>
  <c r="AK30" i="3"/>
  <c r="AS29" i="7"/>
  <c r="AF28" i="3"/>
  <c r="BA27" i="7"/>
  <c r="AM26" i="3"/>
  <c r="BE25" i="7"/>
  <c r="AP24" i="3"/>
  <c r="AM23" i="7"/>
  <c r="AA22" i="3"/>
  <c r="AU20" i="7"/>
  <c r="AH19" i="3"/>
  <c r="W2454" i="13" s="1"/>
  <c r="X2454" i="13" s="1"/>
  <c r="AL19" i="7"/>
  <c r="Z18" i="3"/>
  <c r="AU17" i="7"/>
  <c r="AH16" i="3"/>
  <c r="AS16" i="7"/>
  <c r="CI4" i="3"/>
  <c r="CI5" i="3" s="1"/>
  <c r="CI6" i="3" s="1"/>
  <c r="CI7" i="3" s="1"/>
  <c r="CI8" i="3" s="1"/>
  <c r="CI9" i="3" s="1"/>
  <c r="CI10" i="3" s="1"/>
  <c r="CI11" i="3" s="1"/>
  <c r="CI12" i="3" s="1"/>
  <c r="CI13" i="3" s="1"/>
  <c r="CI14" i="3" s="1"/>
  <c r="CI15" i="3" s="1"/>
  <c r="CI16" i="3" s="1"/>
  <c r="CI17" i="3" s="1"/>
  <c r="CI18" i="3" s="1"/>
  <c r="CI19" i="3" s="1"/>
  <c r="CI20" i="3" s="1"/>
  <c r="CI21" i="3" s="1"/>
  <c r="CI22" i="3" s="1"/>
  <c r="CI23" i="3" s="1"/>
  <c r="CI24" i="3" s="1"/>
  <c r="CI25" i="3" s="1"/>
  <c r="CI26" i="3" s="1"/>
  <c r="CI27" i="3" s="1"/>
  <c r="CI28" i="3" s="1"/>
  <c r="CI29" i="3" s="1"/>
  <c r="CI30" i="3" s="1"/>
  <c r="CI31" i="3" s="1"/>
  <c r="CI32" i="3" s="1"/>
  <c r="CI33" i="3" s="1"/>
  <c r="CI34" i="3" s="1"/>
  <c r="CI35" i="3" s="1"/>
  <c r="CI36" i="3" s="1"/>
  <c r="CI37" i="3" s="1"/>
  <c r="CI38" i="3" s="1"/>
  <c r="CI39" i="3" s="1"/>
  <c r="CI40" i="3" s="1"/>
  <c r="CI41" i="3" s="1"/>
  <c r="CI42" i="3" s="1"/>
  <c r="CI43" i="3" s="1"/>
  <c r="CI44" i="3" s="1"/>
  <c r="CI45" i="3" s="1"/>
  <c r="CI46" i="3" s="1"/>
  <c r="CI47" i="3" s="1"/>
  <c r="CI48" i="3" s="1"/>
  <c r="CI49" i="3" s="1"/>
  <c r="CI50" i="3" s="1"/>
  <c r="CI51" i="3" s="1"/>
  <c r="CI52" i="3" s="1"/>
  <c r="CI53" i="3" s="1"/>
  <c r="CI54" i="3" s="1"/>
  <c r="CI55" i="3" s="1"/>
  <c r="CI56" i="3" s="1"/>
  <c r="CI57" i="3" s="1"/>
  <c r="CI58" i="3" s="1"/>
  <c r="CI59" i="3" s="1"/>
  <c r="CI60" i="3" s="1"/>
  <c r="CI61" i="3" s="1"/>
  <c r="CI62" i="3" s="1"/>
  <c r="CI63" i="3" s="1"/>
  <c r="CI64" i="3" s="1"/>
  <c r="AF15" i="3"/>
  <c r="AS15" i="7"/>
  <c r="AF14" i="3"/>
  <c r="BB13" i="7"/>
  <c r="AN12" i="3"/>
  <c r="AZ12" i="7"/>
  <c r="AL11" i="3"/>
  <c r="AY11" i="7"/>
  <c r="AK10" i="3"/>
  <c r="AP9" i="7"/>
  <c r="AD8" i="3"/>
  <c r="AL7" i="7"/>
  <c r="Z6" i="3"/>
  <c r="BD9" i="7"/>
  <c r="AO8" i="3"/>
  <c r="BE100" i="7"/>
  <c r="BT12" i="3"/>
  <c r="BE80" i="7"/>
  <c r="BO34" i="3"/>
  <c r="AY78" i="7"/>
  <c r="BJ32" i="3"/>
  <c r="AN63" i="7"/>
  <c r="BA17" i="3"/>
  <c r="AT55" i="7"/>
  <c r="BF9" i="3"/>
  <c r="BA28" i="7"/>
  <c r="AM27" i="3"/>
  <c r="BA25" i="7"/>
  <c r="AM24" i="3"/>
  <c r="AM21" i="7"/>
  <c r="AA20" i="3"/>
  <c r="BA12" i="7"/>
  <c r="AM11" i="3"/>
  <c r="AT83" i="7"/>
  <c r="BF37" i="3"/>
  <c r="AO81" i="7"/>
  <c r="BB35" i="3"/>
  <c r="BA76" i="7"/>
  <c r="BL30" i="3"/>
  <c r="AU68" i="7"/>
  <c r="BG22" i="3"/>
  <c r="AN61" i="7"/>
  <c r="BA15" i="3"/>
  <c r="AN57" i="7"/>
  <c r="BA11" i="3"/>
  <c r="AT53" i="7"/>
  <c r="BF7" i="3"/>
  <c r="BE40" i="7"/>
  <c r="AP39" i="3"/>
  <c r="BG37" i="7"/>
  <c r="AR36" i="3"/>
  <c r="AM36" i="7"/>
  <c r="AA35" i="3"/>
  <c r="BE32" i="7"/>
  <c r="AP31" i="3"/>
  <c r="AO29" i="7"/>
  <c r="AC28" i="3"/>
  <c r="AY28" i="7"/>
  <c r="AK27" i="3"/>
  <c r="AO24" i="7"/>
  <c r="AC23" i="3"/>
  <c r="W2474" i="13" s="1"/>
  <c r="X2474" i="13" s="1"/>
  <c r="AS20" i="7"/>
  <c r="AF19" i="3"/>
  <c r="AX19" i="7"/>
  <c r="AJ18" i="3"/>
  <c r="AU18" i="7"/>
  <c r="AH17" i="3"/>
  <c r="AX15" i="7"/>
  <c r="AJ14" i="3"/>
  <c r="AU14" i="7"/>
  <c r="AH13" i="3"/>
  <c r="AX11" i="7"/>
  <c r="AJ10" i="3"/>
  <c r="AT9" i="7"/>
  <c r="AG8" i="3"/>
  <c r="BE6" i="7"/>
  <c r="AP5" i="3"/>
  <c r="AO43" i="7"/>
  <c r="AC42" i="3"/>
  <c r="AC44" i="3" s="1"/>
  <c r="AC45" i="3" s="1"/>
  <c r="AC46" i="3" s="1"/>
  <c r="AC47" i="3" s="1"/>
  <c r="AC48" i="3" s="1"/>
  <c r="AC49" i="3" s="1"/>
  <c r="AC50" i="3" s="1"/>
  <c r="AC51" i="3" s="1"/>
  <c r="AC52" i="3" s="1"/>
  <c r="AC53" i="3" s="1"/>
  <c r="AC54" i="3" s="1"/>
  <c r="AC55" i="3" s="1"/>
  <c r="AC56" i="3" s="1"/>
  <c r="AC57" i="3" s="1"/>
  <c r="AC58" i="3" s="1"/>
  <c r="AC59" i="3" s="1"/>
  <c r="AC60" i="3" s="1"/>
  <c r="AC61" i="3" s="1"/>
  <c r="AC62" i="3" s="1"/>
  <c r="AC63" i="3" s="1"/>
  <c r="AC64" i="3" s="1"/>
  <c r="AU41" i="7"/>
  <c r="AH40" i="3"/>
  <c r="AO33" i="7"/>
  <c r="AC32" i="3"/>
  <c r="AM29" i="7"/>
  <c r="AA28" i="3"/>
  <c r="AP17" i="7"/>
  <c r="AD16" i="3"/>
  <c r="AO16" i="7"/>
  <c r="AC15" i="3"/>
  <c r="BF7" i="7"/>
  <c r="AQ6" i="3"/>
  <c r="AL82" i="7"/>
  <c r="AY36" i="3"/>
  <c r="AY74" i="7"/>
  <c r="BJ28" i="3"/>
  <c r="AT71" i="7"/>
  <c r="BF25" i="3"/>
  <c r="BB62" i="7"/>
  <c r="BM16" i="3"/>
  <c r="BH58" i="7"/>
  <c r="BR12" i="3"/>
  <c r="AL58" i="7"/>
  <c r="AY12" i="3"/>
  <c r="AP54" i="7"/>
  <c r="BC8" i="3"/>
  <c r="AR54" i="7"/>
  <c r="BD8" i="3"/>
  <c r="AY51" i="7"/>
  <c r="BJ5" i="3"/>
  <c r="BG39" i="7"/>
  <c r="AR38" i="3"/>
  <c r="AM38" i="7"/>
  <c r="AA37" i="3"/>
  <c r="AM35" i="7"/>
  <c r="AA34" i="3"/>
  <c r="AO31" i="7"/>
  <c r="AC30" i="3"/>
  <c r="AY30" i="7"/>
  <c r="AK29" i="3"/>
  <c r="AO26" i="7"/>
  <c r="AC25" i="3"/>
  <c r="AS22" i="7"/>
  <c r="AF21" i="3"/>
  <c r="BB19" i="7"/>
  <c r="AN18" i="3"/>
  <c r="AZ18" i="7"/>
  <c r="AL17" i="3"/>
  <c r="AY17" i="7"/>
  <c r="AK16" i="3"/>
  <c r="BH15" i="7"/>
  <c r="AS14" i="3"/>
  <c r="BF14" i="7"/>
  <c r="AQ13" i="3"/>
  <c r="BE13" i="7"/>
  <c r="AP12" i="3"/>
  <c r="AM13" i="7"/>
  <c r="AA12" i="3"/>
  <c r="AO11" i="7"/>
  <c r="AC10" i="3"/>
  <c r="AM10" i="7"/>
  <c r="AA9" i="3"/>
  <c r="AN9" i="7"/>
  <c r="AB8" i="3"/>
  <c r="AL8" i="7"/>
  <c r="Z7" i="3"/>
  <c r="AN7" i="7"/>
  <c r="AB6" i="3"/>
  <c r="BD127" i="7"/>
  <c r="BS39" i="3"/>
  <c r="BD124" i="7"/>
  <c r="BS36" i="3"/>
  <c r="BE108" i="7"/>
  <c r="BT20" i="3"/>
  <c r="BF75" i="7"/>
  <c r="BP29" i="3"/>
  <c r="AM40" i="7"/>
  <c r="AA39" i="3"/>
  <c r="AM32" i="7"/>
  <c r="AA31" i="3"/>
  <c r="AX13" i="7"/>
  <c r="AJ12" i="3"/>
  <c r="BH8" i="7"/>
  <c r="AS7" i="3"/>
  <c r="BD210" i="7"/>
  <c r="CC38" i="3"/>
  <c r="BG214" i="7"/>
  <c r="CF42" i="3"/>
  <c r="W18" i="13" s="1"/>
  <c r="X18" i="13" s="1"/>
  <c r="BE213" i="7"/>
  <c r="CD41" i="3"/>
  <c r="BG189" i="7"/>
  <c r="CF17" i="3"/>
  <c r="BH192" i="7"/>
  <c r="CG20" i="3"/>
  <c r="W2780" i="13" s="1"/>
  <c r="X2780" i="13" s="1"/>
  <c r="BF189" i="7"/>
  <c r="CE17" i="3"/>
  <c r="BH197" i="7"/>
  <c r="CG25" i="3"/>
  <c r="BD197" i="7"/>
  <c r="CC25" i="3"/>
  <c r="BG172" i="7"/>
  <c r="CA42" i="3"/>
  <c r="CA44" i="3" s="1"/>
  <c r="CA45" i="3" s="1"/>
  <c r="CA46" i="3" s="1"/>
  <c r="CA47" i="3" s="1"/>
  <c r="CA48" i="3" s="1"/>
  <c r="CA49" i="3" s="1"/>
  <c r="CA50" i="3" s="1"/>
  <c r="CA51" i="3" s="1"/>
  <c r="CA52" i="3" s="1"/>
  <c r="CA53" i="3" s="1"/>
  <c r="CA54" i="3" s="1"/>
  <c r="CA55" i="3" s="1"/>
  <c r="CA56" i="3" s="1"/>
  <c r="CA57" i="3" s="1"/>
  <c r="CA58" i="3" s="1"/>
  <c r="CA59" i="3" s="1"/>
  <c r="CA60" i="3" s="1"/>
  <c r="CA61" i="3" s="1"/>
  <c r="CA62" i="3" s="1"/>
  <c r="CA63" i="3" s="1"/>
  <c r="CA64" i="3" s="1"/>
  <c r="BG162" i="7"/>
  <c r="CA32" i="3"/>
  <c r="BG117" i="7"/>
  <c r="BV29" i="3"/>
  <c r="W2749" i="13" s="1"/>
  <c r="X2749" i="13" s="1"/>
  <c r="AO88" i="7"/>
  <c r="BB42" i="3"/>
  <c r="BB44" i="3" s="1"/>
  <c r="BB45" i="3" s="1"/>
  <c r="BB46" i="3" s="1"/>
  <c r="BB47" i="3" s="1"/>
  <c r="BB48" i="3" s="1"/>
  <c r="BB49" i="3" s="1"/>
  <c r="BB50" i="3" s="1"/>
  <c r="BB51" i="3" s="1"/>
  <c r="BB52" i="3" s="1"/>
  <c r="BB53" i="3" s="1"/>
  <c r="BB54" i="3" s="1"/>
  <c r="BB55" i="3" s="1"/>
  <c r="BB56" i="3" s="1"/>
  <c r="BB57" i="3" s="1"/>
  <c r="BB58" i="3" s="1"/>
  <c r="BB59" i="3" s="1"/>
  <c r="BB60" i="3" s="1"/>
  <c r="BB61" i="3" s="1"/>
  <c r="BB62" i="3" s="1"/>
  <c r="BB63" i="3" s="1"/>
  <c r="BB64" i="3" s="1"/>
  <c r="AR83" i="7"/>
  <c r="BD37" i="3"/>
  <c r="AR77" i="7"/>
  <c r="BD31" i="3"/>
  <c r="BE170" i="7"/>
  <c r="BY40" i="3"/>
  <c r="BE155" i="7"/>
  <c r="BY25" i="3"/>
  <c r="BE142" i="7"/>
  <c r="BY12" i="3"/>
  <c r="BE122" i="7"/>
  <c r="BT34" i="3"/>
  <c r="BE116" i="7"/>
  <c r="BT28" i="3"/>
  <c r="AR87" i="7"/>
  <c r="BD41" i="3"/>
  <c r="BB85" i="7"/>
  <c r="BM39" i="3"/>
  <c r="AU82" i="7"/>
  <c r="BG36" i="3"/>
  <c r="AU80" i="7"/>
  <c r="BG34" i="3"/>
  <c r="AR67" i="7"/>
  <c r="BD21" i="3"/>
  <c r="AM60" i="7"/>
  <c r="AZ14" i="3"/>
  <c r="BA55" i="7"/>
  <c r="BL9" i="3"/>
  <c r="AZ37" i="7"/>
  <c r="AL36" i="3"/>
  <c r="BH142" i="7"/>
  <c r="CB12" i="3"/>
  <c r="BH102" i="7"/>
  <c r="BW14" i="3"/>
  <c r="BE101" i="7"/>
  <c r="BT13" i="3"/>
  <c r="BD88" i="7"/>
  <c r="BN42" i="3"/>
  <c r="BN44" i="3" s="1"/>
  <c r="BN45" i="3" s="1"/>
  <c r="BN46" i="3" s="1"/>
  <c r="BN47" i="3" s="1"/>
  <c r="BN48" i="3" s="1"/>
  <c r="BN49" i="3" s="1"/>
  <c r="BN50" i="3" s="1"/>
  <c r="BN51" i="3" s="1"/>
  <c r="BN52" i="3" s="1"/>
  <c r="BN53" i="3" s="1"/>
  <c r="BN54" i="3" s="1"/>
  <c r="BN55" i="3" s="1"/>
  <c r="BN56" i="3" s="1"/>
  <c r="BN57" i="3" s="1"/>
  <c r="BN58" i="3" s="1"/>
  <c r="BN59" i="3" s="1"/>
  <c r="BN60" i="3" s="1"/>
  <c r="BN61" i="3" s="1"/>
  <c r="BN62" i="3" s="1"/>
  <c r="BN63" i="3" s="1"/>
  <c r="BN64" i="3" s="1"/>
  <c r="BB76" i="7"/>
  <c r="BM30" i="3"/>
  <c r="BH74" i="7"/>
  <c r="BR28" i="3"/>
  <c r="AL73" i="7"/>
  <c r="AY27" i="3"/>
  <c r="BH71" i="7"/>
  <c r="BR25" i="3"/>
  <c r="AR69" i="7"/>
  <c r="BD23" i="3"/>
  <c r="AN66" i="7"/>
  <c r="BA20" i="3"/>
  <c r="AL65" i="7"/>
  <c r="AY19" i="3"/>
  <c r="AS64" i="7"/>
  <c r="BE18" i="3"/>
  <c r="AO61" i="7"/>
  <c r="BB15" i="3"/>
  <c r="BA59" i="7"/>
  <c r="BL13" i="3"/>
  <c r="AO58" i="7"/>
  <c r="BB12" i="3"/>
  <c r="AY53" i="7"/>
  <c r="BJ7" i="3"/>
  <c r="AT52" i="7"/>
  <c r="BF6" i="3"/>
  <c r="AR42" i="7"/>
  <c r="AE41" i="3"/>
  <c r="AZ41" i="7"/>
  <c r="AL40" i="3"/>
  <c r="AZ40" i="7"/>
  <c r="AL39" i="3"/>
  <c r="AZ38" i="7"/>
  <c r="AL37" i="3"/>
  <c r="BB35" i="7"/>
  <c r="AN34" i="3"/>
  <c r="AL33" i="7"/>
  <c r="Z32" i="3"/>
  <c r="AT31" i="7"/>
  <c r="AG30" i="3"/>
  <c r="AX29" i="7"/>
  <c r="AJ28" i="3"/>
  <c r="AN27" i="7"/>
  <c r="AB26" i="3"/>
  <c r="AL25" i="7"/>
  <c r="Z24" i="3"/>
  <c r="AT23" i="7"/>
  <c r="AG22" i="3"/>
  <c r="AX21" i="7"/>
  <c r="AJ20" i="3"/>
  <c r="BG19" i="7"/>
  <c r="AR18" i="3"/>
  <c r="AV16" i="7"/>
  <c r="AI15" i="3"/>
  <c r="BG13" i="7"/>
  <c r="AR12" i="3"/>
  <c r="AX10" i="7"/>
  <c r="AJ9" i="3"/>
  <c r="AS8" i="7"/>
  <c r="AF7" i="3"/>
  <c r="AR6" i="7"/>
  <c r="AE5" i="3"/>
  <c r="AX20" i="7"/>
  <c r="AJ19" i="3"/>
  <c r="BF87" i="7"/>
  <c r="BP41" i="3"/>
  <c r="AV61" i="7"/>
  <c r="BH15" i="3"/>
  <c r="BH42" i="7"/>
  <c r="AS41" i="3"/>
  <c r="AN23" i="7"/>
  <c r="AB22" i="3"/>
  <c r="AR12" i="7"/>
  <c r="AE11" i="3"/>
  <c r="BG121" i="7"/>
  <c r="BV33" i="3"/>
  <c r="W2755" i="13" s="1"/>
  <c r="X2755" i="13" s="1"/>
  <c r="BE105" i="7"/>
  <c r="BT17" i="3"/>
  <c r="BH101" i="7"/>
  <c r="BW13" i="3"/>
  <c r="AS81" i="7"/>
  <c r="BE35" i="3"/>
  <c r="BG79" i="7"/>
  <c r="BQ33" i="3"/>
  <c r="W2777" i="13" s="1"/>
  <c r="X2777" i="13" s="1"/>
  <c r="AL78" i="7"/>
  <c r="AY32" i="3"/>
  <c r="AX73" i="7"/>
  <c r="BI27" i="3"/>
  <c r="BF72" i="7"/>
  <c r="BP26" i="3"/>
  <c r="BB68" i="7"/>
  <c r="BM22" i="3"/>
  <c r="BG62" i="7"/>
  <c r="BQ16" i="3"/>
  <c r="AS57" i="7"/>
  <c r="BE11" i="3"/>
  <c r="BG56" i="7"/>
  <c r="BQ10" i="3"/>
  <c r="AM52" i="7"/>
  <c r="AZ6" i="3"/>
  <c r="AX37" i="7"/>
  <c r="AJ36" i="3"/>
  <c r="AZ35" i="7"/>
  <c r="AL34" i="3"/>
  <c r="AZ31" i="7"/>
  <c r="AL30" i="3"/>
  <c r="AZ23" i="7"/>
  <c r="AL22" i="3"/>
  <c r="BF99" i="7"/>
  <c r="BU11" i="3"/>
  <c r="BF85" i="7"/>
  <c r="BP39" i="3"/>
  <c r="BH69" i="7"/>
  <c r="BR23" i="3"/>
  <c r="W2758" i="13" s="1"/>
  <c r="X2758" i="13" s="1"/>
  <c r="AV42" i="7"/>
  <c r="AI41" i="3"/>
  <c r="BG30" i="7"/>
  <c r="AR29" i="3"/>
  <c r="W2733" i="13" s="1"/>
  <c r="X2733" i="13" s="1"/>
  <c r="AN16" i="7"/>
  <c r="AB15" i="3"/>
  <c r="BF109" i="7"/>
  <c r="BU21" i="3"/>
  <c r="BD105" i="7"/>
  <c r="BS17" i="3"/>
  <c r="AZ88" i="7"/>
  <c r="BK42" i="3"/>
  <c r="BK44" i="3" s="1"/>
  <c r="BK45" i="3" s="1"/>
  <c r="BK46" i="3" s="1"/>
  <c r="BK47" i="3" s="1"/>
  <c r="BK48" i="3" s="1"/>
  <c r="BK49" i="3" s="1"/>
  <c r="BK50" i="3" s="1"/>
  <c r="BK51" i="3" s="1"/>
  <c r="BK52" i="3" s="1"/>
  <c r="BK53" i="3" s="1"/>
  <c r="BK54" i="3" s="1"/>
  <c r="BK55" i="3" s="1"/>
  <c r="BK56" i="3" s="1"/>
  <c r="BK57" i="3" s="1"/>
  <c r="BK58" i="3" s="1"/>
  <c r="BK59" i="3" s="1"/>
  <c r="BK60" i="3" s="1"/>
  <c r="BK61" i="3" s="1"/>
  <c r="BK62" i="3" s="1"/>
  <c r="BK63" i="3" s="1"/>
  <c r="BK64" i="3" s="1"/>
  <c r="BG86" i="7"/>
  <c r="BQ40" i="3"/>
  <c r="AT82" i="7"/>
  <c r="BF36" i="3"/>
  <c r="AS77" i="7"/>
  <c r="BE31" i="3"/>
  <c r="BD75" i="7"/>
  <c r="BN29" i="3"/>
  <c r="AR73" i="7"/>
  <c r="BD27" i="3"/>
  <c r="BF70" i="7"/>
  <c r="BP24" i="3"/>
  <c r="AY69" i="7"/>
  <c r="BJ23" i="3"/>
  <c r="BH66" i="7"/>
  <c r="BR20" i="3"/>
  <c r="BG64" i="7"/>
  <c r="BQ18" i="3"/>
  <c r="AO59" i="7"/>
  <c r="BB13" i="3"/>
  <c r="AV55" i="7"/>
  <c r="BH9" i="3"/>
  <c r="AU51" i="7"/>
  <c r="BG5" i="3"/>
  <c r="AN42" i="7"/>
  <c r="AB41" i="3"/>
  <c r="AP40" i="7"/>
  <c r="AD39" i="3"/>
  <c r="BH38" i="7"/>
  <c r="AS37" i="3"/>
  <c r="AR34" i="7"/>
  <c r="AE33" i="3"/>
  <c r="AR32" i="7"/>
  <c r="AE31" i="3"/>
  <c r="BB29" i="7"/>
  <c r="AN28" i="3"/>
  <c r="AS27" i="7"/>
  <c r="AF26" i="3"/>
  <c r="BB24" i="7"/>
  <c r="AN23" i="3"/>
  <c r="AR22" i="7"/>
  <c r="AE21" i="3"/>
  <c r="AL20" i="7"/>
  <c r="Z19" i="3"/>
  <c r="BB16" i="7"/>
  <c r="AN15" i="3"/>
  <c r="AT13" i="7"/>
  <c r="AG12" i="3"/>
  <c r="AR10" i="7"/>
  <c r="AE9" i="3"/>
  <c r="AM8" i="7"/>
  <c r="AA7" i="3"/>
  <c r="BG144" i="7"/>
  <c r="CA14" i="3"/>
  <c r="BF68" i="7"/>
  <c r="BP22" i="3"/>
  <c r="BG54" i="7"/>
  <c r="BQ8" i="3"/>
  <c r="AR35" i="7"/>
  <c r="AE34" i="3"/>
  <c r="AN21" i="7"/>
  <c r="AB20" i="3"/>
  <c r="BH147" i="7"/>
  <c r="CB17" i="3"/>
  <c r="BD202" i="7"/>
  <c r="CC30" i="3"/>
  <c r="BF202" i="7"/>
  <c r="CE30" i="3"/>
  <c r="BF187" i="7"/>
  <c r="CE15" i="3"/>
  <c r="AM73" i="7"/>
  <c r="AZ27" i="3"/>
  <c r="BD114" i="7"/>
  <c r="BS26" i="3"/>
  <c r="BE109" i="7"/>
  <c r="BT21" i="3"/>
  <c r="AU84" i="7"/>
  <c r="BG38" i="3"/>
  <c r="AM75" i="7"/>
  <c r="AZ29" i="3"/>
  <c r="AT56" i="7"/>
  <c r="BF10" i="3"/>
  <c r="AV36" i="7"/>
  <c r="AI35" i="3"/>
  <c r="BG112" i="7"/>
  <c r="BV24" i="3"/>
  <c r="BH86" i="7"/>
  <c r="BR40" i="3"/>
  <c r="AS60" i="7"/>
  <c r="BE14" i="3"/>
  <c r="AX41" i="7"/>
  <c r="AJ40" i="3"/>
  <c r="AZ24" i="7"/>
  <c r="AL23" i="3"/>
  <c r="BB10" i="7"/>
  <c r="AN9" i="3"/>
  <c r="AL51" i="7"/>
  <c r="AY5" i="3"/>
  <c r="AT39" i="7"/>
  <c r="AG38" i="3"/>
  <c r="AT34" i="7"/>
  <c r="AG33" i="3"/>
  <c r="AX16" i="7"/>
  <c r="AJ15" i="3"/>
  <c r="AP79" i="7"/>
  <c r="BC33" i="3"/>
  <c r="AR51" i="7"/>
  <c r="BD5" i="3"/>
  <c r="BF37" i="7"/>
  <c r="AQ36" i="3"/>
  <c r="BA8" i="7"/>
  <c r="AM7" i="3"/>
  <c r="BD109" i="7"/>
  <c r="BS21" i="3"/>
  <c r="AU88" i="7"/>
  <c r="BG42" i="3"/>
  <c r="BG44" i="3" s="1"/>
  <c r="BG45" i="3" s="1"/>
  <c r="BG46" i="3" s="1"/>
  <c r="BG47" i="3" s="1"/>
  <c r="BG48" i="3" s="1"/>
  <c r="BG49" i="3" s="1"/>
  <c r="BG50" i="3" s="1"/>
  <c r="BG51" i="3" s="1"/>
  <c r="BG52" i="3" s="1"/>
  <c r="BG53" i="3" s="1"/>
  <c r="BG54" i="3" s="1"/>
  <c r="BG55" i="3" s="1"/>
  <c r="BG56" i="3" s="1"/>
  <c r="BG57" i="3" s="1"/>
  <c r="BG58" i="3" s="1"/>
  <c r="BG59" i="3" s="1"/>
  <c r="BG60" i="3" s="1"/>
  <c r="BG61" i="3" s="1"/>
  <c r="BG62" i="3" s="1"/>
  <c r="BG63" i="3" s="1"/>
  <c r="BG64" i="3" s="1"/>
  <c r="AS74" i="7"/>
  <c r="BE28" i="3"/>
  <c r="AR72" i="7"/>
  <c r="BD26" i="3"/>
  <c r="BB65" i="7"/>
  <c r="BM19" i="3"/>
  <c r="AO63" i="7"/>
  <c r="BB17" i="3"/>
  <c r="AU55" i="7"/>
  <c r="BG9" i="3"/>
  <c r="AS31" i="7"/>
  <c r="AF30" i="3"/>
  <c r="AV24" i="7"/>
  <c r="AI23" i="3"/>
  <c r="AP18" i="7"/>
  <c r="AD17" i="3"/>
  <c r="AO8" i="7"/>
  <c r="AC7" i="3"/>
  <c r="AT76" i="7"/>
  <c r="BF30" i="3"/>
  <c r="BH30" i="7"/>
  <c r="AS29" i="3"/>
  <c r="AZ11" i="7"/>
  <c r="AL10" i="3"/>
  <c r="AL38" i="7"/>
  <c r="Z37" i="3"/>
  <c r="BD14" i="7"/>
  <c r="AO13" i="3"/>
  <c r="AL81" i="7"/>
  <c r="AY35" i="3"/>
  <c r="AO53" i="7"/>
  <c r="BB7" i="3"/>
  <c r="BE117" i="7"/>
  <c r="BT29" i="3"/>
  <c r="AX71" i="7"/>
  <c r="BI25" i="3"/>
  <c r="BB26" i="7"/>
  <c r="AN25" i="3"/>
  <c r="BF207" i="7"/>
  <c r="CE35" i="3"/>
  <c r="BH181" i="7"/>
  <c r="CG9" i="3"/>
  <c r="AP83" i="7"/>
  <c r="BC37" i="3"/>
  <c r="BH70" i="7"/>
  <c r="BR24" i="3"/>
  <c r="BA53" i="7"/>
  <c r="BL7" i="3"/>
  <c r="AL76" i="7"/>
  <c r="AY30" i="3"/>
  <c r="BH204" i="7"/>
  <c r="CG32" i="3"/>
  <c r="AP67" i="7"/>
  <c r="BC21" i="3"/>
  <c r="AL67" i="7"/>
  <c r="AY21" i="3"/>
  <c r="AY9" i="7"/>
  <c r="AK8" i="3"/>
  <c r="AT12" i="7"/>
  <c r="AG11" i="3"/>
  <c r="AT16" i="7"/>
  <c r="AG15" i="3"/>
  <c r="AT20" i="7"/>
  <c r="AG19" i="3"/>
  <c r="AU23" i="7"/>
  <c r="AH22" i="3"/>
  <c r="AP26" i="7"/>
  <c r="AD25" i="3"/>
  <c r="AL30" i="7"/>
  <c r="Z29" i="3"/>
  <c r="AX34" i="7"/>
  <c r="AJ33" i="3"/>
  <c r="AR38" i="7"/>
  <c r="AE37" i="3"/>
  <c r="BG26" i="7"/>
  <c r="AR25" i="3"/>
  <c r="W2713" i="13" s="1"/>
  <c r="X2713" i="13" s="1"/>
  <c r="BF15" i="7"/>
  <c r="AQ14" i="3"/>
  <c r="BH6" i="7"/>
  <c r="AS5" i="3"/>
  <c r="AV33" i="7"/>
  <c r="AI32" i="3"/>
  <c r="AU22" i="7"/>
  <c r="AH21" i="3"/>
  <c r="BE36" i="7"/>
  <c r="AP35" i="3"/>
  <c r="AZ27" i="7"/>
  <c r="AL26" i="3"/>
  <c r="AR17" i="7"/>
  <c r="AE16" i="3"/>
  <c r="BF6" i="7"/>
  <c r="AQ5" i="3"/>
  <c r="BE212" i="7"/>
  <c r="CD40" i="3"/>
  <c r="BF204" i="7"/>
  <c r="CE32" i="3"/>
  <c r="BD195" i="7"/>
  <c r="CC23" i="3"/>
  <c r="BD188" i="7"/>
  <c r="CC16" i="3"/>
  <c r="BD184" i="7"/>
  <c r="CC12" i="3"/>
  <c r="BH164" i="7"/>
  <c r="CB34" i="3"/>
  <c r="BH156" i="7"/>
  <c r="CB26" i="3"/>
  <c r="BH152" i="7"/>
  <c r="CB22" i="3"/>
  <c r="BG109" i="7"/>
  <c r="BV21" i="3"/>
  <c r="BG105" i="7"/>
  <c r="BV17" i="3"/>
  <c r="BG101" i="7"/>
  <c r="BV13" i="3"/>
  <c r="BE85" i="7"/>
  <c r="BO39" i="3"/>
  <c r="AN80" i="7"/>
  <c r="BA34" i="3"/>
  <c r="AZ76" i="7"/>
  <c r="BK30" i="3"/>
  <c r="AU72" i="7"/>
  <c r="BG26" i="3"/>
  <c r="BH67" i="7"/>
  <c r="BR21" i="3"/>
  <c r="AO64" i="7"/>
  <c r="BB18" i="3"/>
  <c r="BF57" i="7"/>
  <c r="BP11" i="3"/>
  <c r="BB51" i="7"/>
  <c r="BM5" i="3"/>
  <c r="BG115" i="7"/>
  <c r="BV27" i="3"/>
  <c r="BD106" i="7"/>
  <c r="BS18" i="3"/>
  <c r="BA85" i="7"/>
  <c r="BL39" i="3"/>
  <c r="AY75" i="7"/>
  <c r="BJ29" i="3"/>
  <c r="BA66" i="7"/>
  <c r="BL20" i="3"/>
  <c r="AS56" i="7"/>
  <c r="BE10" i="3"/>
  <c r="BG143" i="7"/>
  <c r="CA13" i="3"/>
  <c r="BE82" i="7"/>
  <c r="BO36" i="3"/>
  <c r="BE55" i="7"/>
  <c r="BO9" i="3"/>
  <c r="BD212" i="7"/>
  <c r="CC40" i="3"/>
  <c r="BD205" i="7"/>
  <c r="CC33" i="3"/>
  <c r="BE193" i="7"/>
  <c r="CD21" i="3"/>
  <c r="BG188" i="7"/>
  <c r="CF16" i="3"/>
  <c r="BF161" i="7"/>
  <c r="BZ31" i="3"/>
  <c r="BH155" i="7"/>
  <c r="CB25" i="3"/>
  <c r="BD111" i="7"/>
  <c r="BS23" i="3"/>
  <c r="BE106" i="7"/>
  <c r="BT18" i="3"/>
  <c r="BE102" i="7"/>
  <c r="BT14" i="3"/>
  <c r="BF97" i="7"/>
  <c r="BU9" i="3"/>
  <c r="BD85" i="7"/>
  <c r="BN39" i="3"/>
  <c r="BD81" i="7"/>
  <c r="BN35" i="3"/>
  <c r="AV74" i="7"/>
  <c r="BH28" i="3"/>
  <c r="AS69" i="7"/>
  <c r="BE23" i="3"/>
  <c r="BE57" i="7"/>
  <c r="BO11" i="3"/>
  <c r="AV17" i="7"/>
  <c r="AI16" i="3"/>
  <c r="BH211" i="7"/>
  <c r="CG39" i="3"/>
  <c r="BG208" i="7"/>
  <c r="CF36" i="3"/>
  <c r="W2788" i="13" s="1"/>
  <c r="X2788" i="13" s="1"/>
  <c r="BF198" i="7"/>
  <c r="CE26" i="3"/>
  <c r="BH158" i="7"/>
  <c r="CB28" i="3"/>
  <c r="BD154" i="7"/>
  <c r="BX24" i="3"/>
  <c r="BH114" i="7"/>
  <c r="BW26" i="3"/>
  <c r="BH98" i="7"/>
  <c r="BW10" i="3"/>
  <c r="BE83" i="7"/>
  <c r="BO37" i="3"/>
  <c r="AZ67" i="7"/>
  <c r="BK21" i="3"/>
  <c r="AT51" i="7"/>
  <c r="BF5" i="3"/>
  <c r="BE112" i="7"/>
  <c r="BT24" i="3"/>
  <c r="BD83" i="7"/>
  <c r="BN37" i="3"/>
  <c r="AY71" i="7"/>
  <c r="BJ25" i="3"/>
  <c r="AU57" i="7"/>
  <c r="BG11" i="3"/>
  <c r="BH153" i="7"/>
  <c r="CB23" i="3"/>
  <c r="BG102" i="7"/>
  <c r="BV14" i="3"/>
  <c r="AX79" i="7"/>
  <c r="BI33" i="3"/>
  <c r="AR68" i="7"/>
  <c r="BD22" i="3"/>
  <c r="AU53" i="7"/>
  <c r="BG7" i="3"/>
  <c r="BD40" i="7"/>
  <c r="AO39" i="3"/>
  <c r="BD32" i="7"/>
  <c r="AO31" i="3"/>
  <c r="W2578" i="13" s="1"/>
  <c r="X2578" i="13" s="1"/>
  <c r="AS23" i="7"/>
  <c r="AF22" i="3"/>
  <c r="AR33" i="7"/>
  <c r="AE32" i="3"/>
  <c r="BD36" i="7"/>
  <c r="AO35" i="3"/>
  <c r="BD20" i="7"/>
  <c r="AO19" i="3"/>
  <c r="BB8" i="7"/>
  <c r="AN7" i="3"/>
  <c r="BE31" i="7"/>
  <c r="AP30" i="3"/>
  <c r="BA17" i="7"/>
  <c r="AM16" i="3"/>
  <c r="AP24" i="7"/>
  <c r="AD23" i="3"/>
  <c r="AL36" i="7"/>
  <c r="Z35" i="3"/>
  <c r="BG9" i="7"/>
  <c r="AR8" i="3"/>
  <c r="BF214" i="7"/>
  <c r="CE42" i="3"/>
  <c r="CE44" i="3" s="1"/>
  <c r="CE45" i="3" s="1"/>
  <c r="CE46" i="3" s="1"/>
  <c r="CE47" i="3" s="1"/>
  <c r="CE48" i="3" s="1"/>
  <c r="CE49" i="3" s="1"/>
  <c r="CE50" i="3" s="1"/>
  <c r="CE51" i="3" s="1"/>
  <c r="CE52" i="3" s="1"/>
  <c r="CE53" i="3" s="1"/>
  <c r="CE54" i="3" s="1"/>
  <c r="CE55" i="3" s="1"/>
  <c r="CE56" i="3" s="1"/>
  <c r="CE57" i="3" s="1"/>
  <c r="CE58" i="3" s="1"/>
  <c r="CE59" i="3" s="1"/>
  <c r="CE60" i="3" s="1"/>
  <c r="CE61" i="3" s="1"/>
  <c r="CE62" i="3" s="1"/>
  <c r="CE63" i="3" s="1"/>
  <c r="CE64" i="3" s="1"/>
  <c r="BG207" i="7"/>
  <c r="CF35" i="3"/>
  <c r="BE205" i="7"/>
  <c r="CD33" i="3"/>
  <c r="BG203" i="7"/>
  <c r="CF31" i="3"/>
  <c r="BE202" i="7"/>
  <c r="CD30" i="3"/>
  <c r="BE200" i="7"/>
  <c r="CD28" i="3"/>
  <c r="BE196" i="7"/>
  <c r="CD24" i="3"/>
  <c r="BG202" i="7"/>
  <c r="CF30" i="3"/>
  <c r="BH200" i="7"/>
  <c r="CG28" i="3"/>
  <c r="BG199" i="7"/>
  <c r="CF27" i="3"/>
  <c r="W2771" i="13" s="1"/>
  <c r="X2771" i="13" s="1"/>
  <c r="BE207" i="7"/>
  <c r="CD35" i="3"/>
  <c r="BG201" i="7"/>
  <c r="CF29" i="3"/>
  <c r="BF192" i="7"/>
  <c r="CE20" i="3"/>
  <c r="BE191" i="7"/>
  <c r="CD19" i="3"/>
  <c r="BF193" i="7"/>
  <c r="CE21" i="3"/>
  <c r="BE189" i="7"/>
  <c r="CD17" i="3"/>
  <c r="BH187" i="7"/>
  <c r="CG15" i="3"/>
  <c r="BF186" i="7"/>
  <c r="CE14" i="3"/>
  <c r="BG182" i="7"/>
  <c r="CF10" i="3"/>
  <c r="BD167" i="7"/>
  <c r="BX37" i="3"/>
  <c r="BH163" i="7"/>
  <c r="CB33" i="3"/>
  <c r="BD161" i="7"/>
  <c r="BX31" i="3"/>
  <c r="BF158" i="7"/>
  <c r="BZ28" i="3"/>
  <c r="BF172" i="7"/>
  <c r="BZ42" i="3"/>
  <c r="BZ44" i="3" s="1"/>
  <c r="BZ45" i="3" s="1"/>
  <c r="BZ46" i="3" s="1"/>
  <c r="BZ47" i="3" s="1"/>
  <c r="BZ48" i="3" s="1"/>
  <c r="BZ49" i="3" s="1"/>
  <c r="BZ50" i="3" s="1"/>
  <c r="BZ51" i="3" s="1"/>
  <c r="BZ52" i="3" s="1"/>
  <c r="BZ53" i="3" s="1"/>
  <c r="BZ54" i="3" s="1"/>
  <c r="BZ55" i="3" s="1"/>
  <c r="BZ56" i="3" s="1"/>
  <c r="BZ57" i="3" s="1"/>
  <c r="BZ58" i="3" s="1"/>
  <c r="BZ59" i="3" s="1"/>
  <c r="BZ60" i="3" s="1"/>
  <c r="BZ61" i="3" s="1"/>
  <c r="BZ62" i="3" s="1"/>
  <c r="BZ63" i="3" s="1"/>
  <c r="BZ64" i="3" s="1"/>
  <c r="BF169" i="7"/>
  <c r="BZ39" i="3"/>
  <c r="BH167" i="7"/>
  <c r="CB37" i="3"/>
  <c r="BG168" i="7"/>
  <c r="CA38" i="3"/>
  <c r="BE149" i="7"/>
  <c r="BY19" i="3"/>
  <c r="BE141" i="7"/>
  <c r="BY11" i="3"/>
  <c r="BH185" i="7"/>
  <c r="CG13" i="3"/>
  <c r="BF148" i="7"/>
  <c r="BZ18" i="3"/>
  <c r="BG146" i="7"/>
  <c r="CA16" i="3"/>
  <c r="BE145" i="7"/>
  <c r="BY15" i="3"/>
  <c r="BD139" i="7"/>
  <c r="BX9" i="3"/>
  <c r="BE127" i="7"/>
  <c r="BT39" i="3"/>
  <c r="BE123" i="7"/>
  <c r="BT35" i="3"/>
  <c r="BF141" i="7"/>
  <c r="BZ11" i="3"/>
  <c r="BF130" i="7"/>
  <c r="BU42" i="3"/>
  <c r="BU44" i="3" s="1"/>
  <c r="BU45" i="3" s="1"/>
  <c r="BU46" i="3" s="1"/>
  <c r="BU47" i="3" s="1"/>
  <c r="BU48" i="3" s="1"/>
  <c r="BU49" i="3" s="1"/>
  <c r="BU50" i="3" s="1"/>
  <c r="BU51" i="3" s="1"/>
  <c r="BU52" i="3" s="1"/>
  <c r="BU53" i="3" s="1"/>
  <c r="BU54" i="3" s="1"/>
  <c r="BU55" i="3" s="1"/>
  <c r="BU56" i="3" s="1"/>
  <c r="BU57" i="3" s="1"/>
  <c r="BU58" i="3" s="1"/>
  <c r="BU59" i="3" s="1"/>
  <c r="BU60" i="3" s="1"/>
  <c r="BU61" i="3" s="1"/>
  <c r="BU62" i="3" s="1"/>
  <c r="BU63" i="3" s="1"/>
  <c r="BU64" i="3" s="1"/>
  <c r="BF126" i="7"/>
  <c r="BU38" i="3"/>
  <c r="BF122" i="7"/>
  <c r="BU34" i="3"/>
  <c r="BD118" i="7"/>
  <c r="BS30" i="3"/>
  <c r="BB86" i="7"/>
  <c r="BM40" i="3"/>
  <c r="BE169" i="7"/>
  <c r="BY39" i="3"/>
  <c r="BE119" i="7"/>
  <c r="BT31" i="3"/>
  <c r="AY87" i="7"/>
  <c r="BJ41" i="3"/>
  <c r="AR86" i="7"/>
  <c r="BD40" i="3"/>
  <c r="BA82" i="7"/>
  <c r="BL36" i="3"/>
  <c r="BG85" i="7"/>
  <c r="BQ39" i="3"/>
  <c r="AT81" i="7"/>
  <c r="BF35" i="3"/>
  <c r="BB80" i="7"/>
  <c r="BM34" i="3"/>
  <c r="AN79" i="7"/>
  <c r="BA33" i="3"/>
  <c r="AX78" i="7"/>
  <c r="BI32" i="3"/>
  <c r="AU77" i="7"/>
  <c r="BG31" i="3"/>
  <c r="BD74" i="7"/>
  <c r="BN28" i="3"/>
  <c r="BA73" i="7"/>
  <c r="BL27" i="3"/>
  <c r="BE71" i="7"/>
  <c r="BO25" i="3"/>
  <c r="BG69" i="7"/>
  <c r="BQ23" i="3"/>
  <c r="AO69" i="7"/>
  <c r="BB23" i="3"/>
  <c r="AP66" i="7"/>
  <c r="BC20" i="3"/>
  <c r="AN65" i="7"/>
  <c r="BA19" i="3"/>
  <c r="AL63" i="7"/>
  <c r="AY17" i="3"/>
  <c r="AN60" i="7"/>
  <c r="BA14" i="3"/>
  <c r="AP57" i="7"/>
  <c r="BC11" i="3"/>
  <c r="AL55" i="7"/>
  <c r="AY9" i="3"/>
  <c r="AN52" i="7"/>
  <c r="BA6" i="3"/>
  <c r="BF149" i="7"/>
  <c r="BZ19" i="3"/>
  <c r="AM84" i="7"/>
  <c r="AZ38" i="3"/>
  <c r="AU78" i="7"/>
  <c r="BG32" i="3"/>
  <c r="BE76" i="7"/>
  <c r="BO30" i="3"/>
  <c r="AU74" i="7"/>
  <c r="BG28" i="3"/>
  <c r="BE72" i="7"/>
  <c r="BO26" i="3"/>
  <c r="AU70" i="7"/>
  <c r="BG24" i="3"/>
  <c r="BE68" i="7"/>
  <c r="BO22" i="3"/>
  <c r="AU66" i="7"/>
  <c r="BG20" i="3"/>
  <c r="BF64" i="7"/>
  <c r="BP18" i="3"/>
  <c r="BH61" i="7"/>
  <c r="BR15" i="3"/>
  <c r="BD59" i="7"/>
  <c r="BN13" i="3"/>
  <c r="BF56" i="7"/>
  <c r="BP10" i="3"/>
  <c r="BH53" i="7"/>
  <c r="BR7" i="3"/>
  <c r="BE43" i="7"/>
  <c r="AP42" i="3"/>
  <c r="AP44" i="3" s="1"/>
  <c r="AP45" i="3" s="1"/>
  <c r="AP46" i="3" s="1"/>
  <c r="AP47" i="3" s="1"/>
  <c r="AP48" i="3" s="1"/>
  <c r="AP49" i="3" s="1"/>
  <c r="AP50" i="3" s="1"/>
  <c r="AP51" i="3" s="1"/>
  <c r="AP52" i="3" s="1"/>
  <c r="AP53" i="3" s="1"/>
  <c r="AP54" i="3" s="1"/>
  <c r="AP55" i="3" s="1"/>
  <c r="AP56" i="3" s="1"/>
  <c r="AP57" i="3" s="1"/>
  <c r="AP58" i="3" s="1"/>
  <c r="AP59" i="3" s="1"/>
  <c r="AP60" i="3" s="1"/>
  <c r="AP61" i="3" s="1"/>
  <c r="AP62" i="3" s="1"/>
  <c r="AP63" i="3" s="1"/>
  <c r="AP64" i="3" s="1"/>
  <c r="BH119" i="7"/>
  <c r="BW31" i="3"/>
  <c r="BF118" i="7"/>
  <c r="BU30" i="3"/>
  <c r="AS88" i="7"/>
  <c r="BE42" i="3"/>
  <c r="BE44" i="3" s="1"/>
  <c r="BE45" i="3" s="1"/>
  <c r="BE46" i="3" s="1"/>
  <c r="BE47" i="3" s="1"/>
  <c r="BE48" i="3" s="1"/>
  <c r="BE49" i="3" s="1"/>
  <c r="BE50" i="3" s="1"/>
  <c r="BE51" i="3" s="1"/>
  <c r="BE52" i="3" s="1"/>
  <c r="BE53" i="3" s="1"/>
  <c r="BE54" i="3" s="1"/>
  <c r="BE55" i="3" s="1"/>
  <c r="BE56" i="3" s="1"/>
  <c r="BE57" i="3" s="1"/>
  <c r="BE58" i="3" s="1"/>
  <c r="BE59" i="3" s="1"/>
  <c r="BE60" i="3" s="1"/>
  <c r="BE61" i="3" s="1"/>
  <c r="BE62" i="3" s="1"/>
  <c r="BE63" i="3" s="1"/>
  <c r="BE64" i="3" s="1"/>
  <c r="BA87" i="7"/>
  <c r="BL41" i="3"/>
  <c r="AV84" i="7"/>
  <c r="BH38" i="3"/>
  <c r="AO83" i="7"/>
  <c r="BB37" i="3"/>
  <c r="BG78" i="7"/>
  <c r="BQ32" i="3"/>
  <c r="W2775" i="13" s="1"/>
  <c r="X2775" i="13" s="1"/>
  <c r="AP76" i="7"/>
  <c r="BC30" i="3"/>
  <c r="AO75" i="7"/>
  <c r="BB29" i="3"/>
  <c r="AX72" i="7"/>
  <c r="BI26" i="3"/>
  <c r="AU71" i="7"/>
  <c r="BG25" i="3"/>
  <c r="BD68" i="7"/>
  <c r="BN22" i="3"/>
  <c r="BA67" i="7"/>
  <c r="BL21" i="3"/>
  <c r="BE65" i="7"/>
  <c r="BO19" i="3"/>
  <c r="BB63" i="7"/>
  <c r="BM17" i="3"/>
  <c r="BG61" i="7"/>
  <c r="BQ15" i="3"/>
  <c r="AZ60" i="7"/>
  <c r="BK14" i="3"/>
  <c r="BE58" i="7"/>
  <c r="BO12" i="3"/>
  <c r="AX57" i="7"/>
  <c r="BI11" i="3"/>
  <c r="BB55" i="7"/>
  <c r="BM9" i="3"/>
  <c r="BG53" i="7"/>
  <c r="BQ7" i="3"/>
  <c r="AZ52" i="7"/>
  <c r="BK6" i="3"/>
  <c r="BD43" i="7"/>
  <c r="AO42" i="3"/>
  <c r="AO44" i="3" s="1"/>
  <c r="AO45" i="3" s="1"/>
  <c r="AO46" i="3" s="1"/>
  <c r="AO47" i="3" s="1"/>
  <c r="AO48" i="3" s="1"/>
  <c r="AO49" i="3" s="1"/>
  <c r="AO50" i="3" s="1"/>
  <c r="AO51" i="3" s="1"/>
  <c r="AO52" i="3" s="1"/>
  <c r="AO53" i="3" s="1"/>
  <c r="AO54" i="3" s="1"/>
  <c r="AO55" i="3" s="1"/>
  <c r="AO56" i="3" s="1"/>
  <c r="AO57" i="3" s="1"/>
  <c r="AO58" i="3" s="1"/>
  <c r="AO59" i="3" s="1"/>
  <c r="AO60" i="3" s="1"/>
  <c r="AO61" i="3" s="1"/>
  <c r="AO62" i="3" s="1"/>
  <c r="AO63" i="3" s="1"/>
  <c r="AO64" i="3" s="1"/>
  <c r="BH41" i="7"/>
  <c r="AS40" i="3"/>
  <c r="BH39" i="7"/>
  <c r="AS38" i="3"/>
  <c r="BD37" i="7"/>
  <c r="AO36" i="3"/>
  <c r="W2634" i="13" s="1"/>
  <c r="X2634" i="13" s="1"/>
  <c r="BF34" i="7"/>
  <c r="AQ33" i="3"/>
  <c r="BH31" i="7"/>
  <c r="AS30" i="3"/>
  <c r="BD29" i="7"/>
  <c r="AO28" i="3"/>
  <c r="BF26" i="7"/>
  <c r="AQ25" i="3"/>
  <c r="BH23" i="7"/>
  <c r="AS22" i="3"/>
  <c r="BD21" i="7"/>
  <c r="AO20" i="3"/>
  <c r="W2057" i="13" s="1"/>
  <c r="X2057" i="13" s="1"/>
  <c r="AS86" i="7"/>
  <c r="BE40" i="3"/>
  <c r="BG72" i="7"/>
  <c r="BQ26" i="3"/>
  <c r="BH64" i="7"/>
  <c r="BR18" i="3"/>
  <c r="AL64" i="7"/>
  <c r="AY18" i="3"/>
  <c r="AP60" i="7"/>
  <c r="BC14" i="3"/>
  <c r="AR60" i="7"/>
  <c r="BD14" i="3"/>
  <c r="AV56" i="7"/>
  <c r="BH10" i="3"/>
  <c r="AX56" i="7"/>
  <c r="BI10" i="3"/>
  <c r="BB52" i="7"/>
  <c r="BM6" i="3"/>
  <c r="AY39" i="7"/>
  <c r="AK38" i="3"/>
  <c r="AS37" i="7"/>
  <c r="AF36" i="3"/>
  <c r="BA35" i="7"/>
  <c r="AM34" i="3"/>
  <c r="BE33" i="7"/>
  <c r="AP32" i="3"/>
  <c r="AM31" i="7"/>
  <c r="AA30" i="3"/>
  <c r="AU28" i="7"/>
  <c r="AH27" i="3"/>
  <c r="W2688" i="13" s="1"/>
  <c r="X2688" i="13" s="1"/>
  <c r="AS26" i="7"/>
  <c r="AF25" i="3"/>
  <c r="AU25" i="7"/>
  <c r="AH24" i="3"/>
  <c r="W2593" i="13" s="1"/>
  <c r="X2593" i="13" s="1"/>
  <c r="BA22" i="7"/>
  <c r="AM21" i="3"/>
  <c r="BE19" i="7"/>
  <c r="AP18" i="3"/>
  <c r="AM19" i="7"/>
  <c r="AA18" i="3"/>
  <c r="W1949" i="13" s="1"/>
  <c r="X1949" i="13" s="1"/>
  <c r="AO17" i="7"/>
  <c r="AC16" i="3"/>
  <c r="AM16" i="7"/>
  <c r="AA15" i="3"/>
  <c r="AL15" i="7"/>
  <c r="Z14" i="3"/>
  <c r="AU13" i="7"/>
  <c r="AH12" i="3"/>
  <c r="AS12" i="7"/>
  <c r="AF11" i="3"/>
  <c r="AS11" i="7"/>
  <c r="AF10" i="3"/>
  <c r="W1763" i="13" s="1"/>
  <c r="X1763" i="13" s="1"/>
  <c r="AL9" i="7"/>
  <c r="Z8" i="3"/>
  <c r="AP11" i="7"/>
  <c r="AD10" i="3"/>
  <c r="AV8" i="7"/>
  <c r="AI7" i="3"/>
  <c r="AY80" i="7"/>
  <c r="BJ34" i="3"/>
  <c r="AM78" i="7"/>
  <c r="AZ32" i="3"/>
  <c r="AT63" i="7"/>
  <c r="BF17" i="3"/>
  <c r="AZ55" i="7"/>
  <c r="BK9" i="3"/>
  <c r="AO28" i="7"/>
  <c r="AC27" i="3"/>
  <c r="AM24" i="7"/>
  <c r="AA23" i="3"/>
  <c r="BE18" i="7"/>
  <c r="AP17" i="3"/>
  <c r="BD8" i="7"/>
  <c r="AO7" i="3"/>
  <c r="AZ83" i="7"/>
  <c r="BK37" i="3"/>
  <c r="AU81" i="7"/>
  <c r="BG35" i="3"/>
  <c r="AZ75" i="7"/>
  <c r="BK29" i="3"/>
  <c r="BF67" i="7"/>
  <c r="BP21" i="3"/>
  <c r="AT61" i="7"/>
  <c r="BF15" i="3"/>
  <c r="AT57" i="7"/>
  <c r="BF11" i="3"/>
  <c r="AZ53" i="7"/>
  <c r="BK7" i="3"/>
  <c r="BA40" i="7"/>
  <c r="AM39" i="3"/>
  <c r="AO37" i="7"/>
  <c r="AC36" i="3"/>
  <c r="AY36" i="7"/>
  <c r="AK35" i="3"/>
  <c r="BA32" i="7"/>
  <c r="AM31" i="3"/>
  <c r="BA29" i="7"/>
  <c r="AM28" i="3"/>
  <c r="AY25" i="7"/>
  <c r="AK24" i="3"/>
  <c r="BG21" i="7"/>
  <c r="AR20" i="3"/>
  <c r="AM20" i="7"/>
  <c r="AA19" i="3"/>
  <c r="AP19" i="7"/>
  <c r="AD18" i="3"/>
  <c r="AO18" i="7"/>
  <c r="AC17" i="3"/>
  <c r="AP15" i="7"/>
  <c r="AD14" i="3"/>
  <c r="AO14" i="7"/>
  <c r="AC13" i="3"/>
  <c r="BG10" i="7"/>
  <c r="AR9" i="3"/>
  <c r="BF8" i="7"/>
  <c r="AQ7" i="3"/>
  <c r="AU6" i="7"/>
  <c r="AH5" i="3"/>
  <c r="AU43" i="7"/>
  <c r="AH42" i="3"/>
  <c r="AH44" i="3" s="1"/>
  <c r="AH45" i="3" s="1"/>
  <c r="AH46" i="3" s="1"/>
  <c r="AH47" i="3" s="1"/>
  <c r="AH48" i="3" s="1"/>
  <c r="AH49" i="3" s="1"/>
  <c r="AH50" i="3" s="1"/>
  <c r="AH51" i="3" s="1"/>
  <c r="AH52" i="3" s="1"/>
  <c r="AH53" i="3" s="1"/>
  <c r="AH54" i="3" s="1"/>
  <c r="AH55" i="3" s="1"/>
  <c r="AH56" i="3" s="1"/>
  <c r="AH57" i="3" s="1"/>
  <c r="AH58" i="3" s="1"/>
  <c r="AH59" i="3" s="1"/>
  <c r="AH60" i="3" s="1"/>
  <c r="AH61" i="3" s="1"/>
  <c r="AH62" i="3" s="1"/>
  <c r="AH63" i="3" s="1"/>
  <c r="AH64" i="3" s="1"/>
  <c r="BA41" i="7"/>
  <c r="AM40" i="3"/>
  <c r="BA33" i="7"/>
  <c r="AM32" i="3"/>
  <c r="AS24" i="7"/>
  <c r="AF23" i="3"/>
  <c r="BG16" i="7"/>
  <c r="AR15" i="3"/>
  <c r="AP13" i="7"/>
  <c r="AD12" i="3"/>
  <c r="BD129" i="7"/>
  <c r="BS41" i="3"/>
  <c r="BD126" i="7"/>
  <c r="BS38" i="3"/>
  <c r="BD121" i="7"/>
  <c r="BS33" i="3"/>
  <c r="BH82" i="7"/>
  <c r="BR36" i="3"/>
  <c r="BD82" i="7"/>
  <c r="BN36" i="3"/>
  <c r="AM74" i="7"/>
  <c r="AZ28" i="3"/>
  <c r="BH62" i="7"/>
  <c r="BR16" i="3"/>
  <c r="W2742" i="13" s="1"/>
  <c r="X2742" i="13" s="1"/>
  <c r="AL62" i="7"/>
  <c r="AY16" i="3"/>
  <c r="AP58" i="7"/>
  <c r="BC12" i="3"/>
  <c r="AR58" i="7"/>
  <c r="BD12" i="3"/>
  <c r="AV54" i="7"/>
  <c r="BH8" i="3"/>
  <c r="AX54" i="7"/>
  <c r="BI8" i="3"/>
  <c r="AM42" i="7"/>
  <c r="AA41" i="3"/>
  <c r="AO39" i="7"/>
  <c r="AC38" i="3"/>
  <c r="AY38" i="7"/>
  <c r="AK37" i="3"/>
  <c r="BA34" i="7"/>
  <c r="AM33" i="3"/>
  <c r="BA31" i="7"/>
  <c r="AM30" i="3"/>
  <c r="AY27" i="7"/>
  <c r="AK26" i="3"/>
  <c r="BG23" i="7"/>
  <c r="AR22" i="3"/>
  <c r="AM22" i="7"/>
  <c r="AA21" i="3"/>
  <c r="AU19" i="7"/>
  <c r="AH18" i="3"/>
  <c r="W2431" i="13" s="1"/>
  <c r="X2431" i="13" s="1"/>
  <c r="AS18" i="7"/>
  <c r="AF17" i="3"/>
  <c r="AS17" i="7"/>
  <c r="AF16" i="3"/>
  <c r="BB15" i="7"/>
  <c r="AN14" i="3"/>
  <c r="AZ14" i="7"/>
  <c r="AL13" i="3"/>
  <c r="AY13" i="7"/>
  <c r="AK12" i="3"/>
  <c r="BH11" i="7"/>
  <c r="AS10" i="3"/>
  <c r="BF10" i="7"/>
  <c r="AQ9" i="3"/>
  <c r="BB9" i="7"/>
  <c r="AN8" i="3"/>
  <c r="AZ8" i="7"/>
  <c r="AL7" i="3"/>
  <c r="BB7" i="7"/>
  <c r="AN6" i="3"/>
  <c r="AY6" i="7"/>
  <c r="AK5" i="3"/>
  <c r="BH127" i="7"/>
  <c r="BW39" i="3"/>
  <c r="BH124" i="7"/>
  <c r="BW36" i="3"/>
  <c r="W2791" i="13" s="1"/>
  <c r="X2791" i="13" s="1"/>
  <c r="AN59" i="7"/>
  <c r="BA13" i="3"/>
  <c r="AY40" i="7"/>
  <c r="AK39" i="3"/>
  <c r="AY32" i="7"/>
  <c r="AK31" i="3"/>
  <c r="BG12" i="7"/>
  <c r="AR11" i="3"/>
  <c r="BG6" i="7"/>
  <c r="AR5" i="3"/>
  <c r="BD194" i="7"/>
  <c r="CC22" i="3"/>
  <c r="BF196" i="7"/>
  <c r="CE24" i="3"/>
  <c r="BG212" i="7"/>
  <c r="CF40" i="3"/>
  <c r="BE211" i="7"/>
  <c r="CD39" i="3"/>
  <c r="BF191" i="7"/>
  <c r="CE19" i="3"/>
  <c r="BD169" i="7"/>
  <c r="BX39" i="3"/>
  <c r="BE154" i="7"/>
  <c r="BY24" i="3"/>
  <c r="BG118" i="7"/>
  <c r="BV30" i="3"/>
  <c r="AP86" i="7"/>
  <c r="BC40" i="3"/>
  <c r="AR79" i="7"/>
  <c r="BD33" i="3"/>
  <c r="AN76" i="7"/>
  <c r="BA30" i="3"/>
  <c r="BG159" i="7"/>
  <c r="CA29" i="3"/>
  <c r="W2764" i="13" s="1"/>
  <c r="X2764" i="13" s="1"/>
  <c r="BH151" i="7"/>
  <c r="CB21" i="3"/>
  <c r="W2759" i="13" s="1"/>
  <c r="X2759" i="13" s="1"/>
  <c r="BH146" i="7"/>
  <c r="CB16" i="3"/>
  <c r="W2744" i="13" s="1"/>
  <c r="X2744" i="13" s="1"/>
  <c r="BE130" i="7"/>
  <c r="BT42" i="3"/>
  <c r="BT44" i="3" s="1"/>
  <c r="BT45" i="3" s="1"/>
  <c r="BT46" i="3" s="1"/>
  <c r="BT47" i="3" s="1"/>
  <c r="BT48" i="3" s="1"/>
  <c r="BT49" i="3" s="1"/>
  <c r="BT50" i="3" s="1"/>
  <c r="BT51" i="3" s="1"/>
  <c r="BT52" i="3" s="1"/>
  <c r="BT53" i="3" s="1"/>
  <c r="BT54" i="3" s="1"/>
  <c r="BT55" i="3" s="1"/>
  <c r="BT56" i="3" s="1"/>
  <c r="BT57" i="3" s="1"/>
  <c r="BT58" i="3" s="1"/>
  <c r="BT59" i="3" s="1"/>
  <c r="BT60" i="3" s="1"/>
  <c r="BT61" i="3" s="1"/>
  <c r="BT62" i="3" s="1"/>
  <c r="BT63" i="3" s="1"/>
  <c r="BT64" i="3" s="1"/>
  <c r="BH168" i="7"/>
  <c r="CB38" i="3"/>
  <c r="BE190" i="7"/>
  <c r="CD18" i="3"/>
  <c r="BG149" i="7"/>
  <c r="CA19" i="3"/>
  <c r="BG108" i="7"/>
  <c r="BV20" i="3"/>
  <c r="AV87" i="7"/>
  <c r="BH41" i="3"/>
  <c r="AR85" i="7"/>
  <c r="BD39" i="3"/>
  <c r="BG82" i="7"/>
  <c r="BQ36" i="3"/>
  <c r="W2795" i="13" s="1"/>
  <c r="X2795" i="13" s="1"/>
  <c r="BG80" i="7"/>
  <c r="BQ34" i="3"/>
  <c r="W2781" i="13" s="1"/>
  <c r="X2781" i="13" s="1"/>
  <c r="AS65" i="7"/>
  <c r="BE19" i="3"/>
  <c r="AY58" i="7"/>
  <c r="BJ12" i="3"/>
  <c r="AN51" i="7"/>
  <c r="BA5" i="3"/>
  <c r="AN37" i="7"/>
  <c r="AB36" i="3"/>
  <c r="BD152" i="7"/>
  <c r="BX22" i="3"/>
  <c r="BD107" i="7"/>
  <c r="BS19" i="3"/>
  <c r="AZ86" i="7"/>
  <c r="BK40" i="3"/>
  <c r="AV76" i="7"/>
  <c r="BH30" i="3"/>
  <c r="AZ74" i="7"/>
  <c r="BK28" i="3"/>
  <c r="AT72" i="7"/>
  <c r="BF26" i="3"/>
  <c r="AL71" i="7"/>
  <c r="AY25" i="3"/>
  <c r="BH68" i="7"/>
  <c r="BR22" i="3"/>
  <c r="AT66" i="7"/>
  <c r="BF20" i="3"/>
  <c r="BD65" i="7"/>
  <c r="BN19" i="3"/>
  <c r="AU63" i="7"/>
  <c r="BG17" i="3"/>
  <c r="AU61" i="7"/>
  <c r="BG15" i="3"/>
  <c r="AM59" i="7"/>
  <c r="AZ13" i="3"/>
  <c r="AV57" i="7"/>
  <c r="BH11" i="3"/>
  <c r="AM53" i="7"/>
  <c r="AZ7" i="3"/>
  <c r="AP51" i="7"/>
  <c r="BC5" i="3"/>
  <c r="AU42" i="7"/>
  <c r="AH41" i="3"/>
  <c r="BF41" i="7"/>
  <c r="AQ40" i="3"/>
  <c r="AT40" i="7"/>
  <c r="AG39" i="3"/>
  <c r="AN38" i="7"/>
  <c r="AB37" i="3"/>
  <c r="AV34" i="7"/>
  <c r="AI33" i="3"/>
  <c r="AX32" i="7"/>
  <c r="AJ31" i="3"/>
  <c r="AL31" i="7"/>
  <c r="Z30" i="3"/>
  <c r="AL29" i="7"/>
  <c r="Z28" i="3"/>
  <c r="AV26" i="7"/>
  <c r="AI25" i="3"/>
  <c r="W2715" i="13" s="1"/>
  <c r="X2715" i="13" s="1"/>
  <c r="AX24" i="7"/>
  <c r="AJ23" i="3"/>
  <c r="AL23" i="7"/>
  <c r="Z22" i="3"/>
  <c r="AL21" i="7"/>
  <c r="Z20" i="3"/>
  <c r="AX18" i="7"/>
  <c r="AJ17" i="3"/>
  <c r="AL16" i="7"/>
  <c r="Z15" i="3"/>
  <c r="BB12" i="7"/>
  <c r="AN11" i="3"/>
  <c r="AN10" i="7"/>
  <c r="AB9" i="3"/>
  <c r="AY7" i="7"/>
  <c r="AK6" i="3"/>
  <c r="AU26" i="7"/>
  <c r="AH25" i="3"/>
  <c r="AN20" i="7"/>
  <c r="AB19" i="3"/>
  <c r="AN86" i="7"/>
  <c r="BA40" i="3"/>
  <c r="AM57" i="7"/>
  <c r="AZ11" i="3"/>
  <c r="AZ33" i="7"/>
  <c r="AL32" i="3"/>
  <c r="BG22" i="7"/>
  <c r="AR21" i="3"/>
  <c r="BA7" i="7"/>
  <c r="AM6" i="3"/>
  <c r="BF114" i="7"/>
  <c r="BU26" i="3"/>
  <c r="BH106" i="7"/>
  <c r="BW18" i="3"/>
  <c r="BD101" i="7"/>
  <c r="BS13" i="3"/>
  <c r="BE81" i="7"/>
  <c r="BO35" i="3"/>
  <c r="AS79" i="7"/>
  <c r="BE33" i="3"/>
  <c r="AR78" i="7"/>
  <c r="BD32" i="3"/>
  <c r="BD73" i="7"/>
  <c r="BN27" i="3"/>
  <c r="AS70" i="7"/>
  <c r="BE24" i="3"/>
  <c r="BE66" i="7"/>
  <c r="BO20" i="3"/>
  <c r="AR61" i="7"/>
  <c r="BD15" i="3"/>
  <c r="AU56" i="7"/>
  <c r="BG10" i="3"/>
  <c r="AY55" i="7"/>
  <c r="BJ9" i="3"/>
  <c r="AS43" i="7"/>
  <c r="AF42" i="3"/>
  <c r="AF44" i="3" s="1"/>
  <c r="AF45" i="3" s="1"/>
  <c r="AF46" i="3" s="1"/>
  <c r="AF47" i="3" s="1"/>
  <c r="AF48" i="3" s="1"/>
  <c r="AF49" i="3" s="1"/>
  <c r="AF50" i="3" s="1"/>
  <c r="AF51" i="3" s="1"/>
  <c r="AF52" i="3" s="1"/>
  <c r="AF53" i="3" s="1"/>
  <c r="AF54" i="3" s="1"/>
  <c r="AF55" i="3" s="1"/>
  <c r="AF56" i="3" s="1"/>
  <c r="AF57" i="3" s="1"/>
  <c r="AF58" i="3" s="1"/>
  <c r="AF59" i="3" s="1"/>
  <c r="AF60" i="3" s="1"/>
  <c r="AF61" i="3" s="1"/>
  <c r="AF62" i="3" s="1"/>
  <c r="AF63" i="3" s="1"/>
  <c r="AF64" i="3" s="1"/>
  <c r="AV37" i="7"/>
  <c r="AI36" i="3"/>
  <c r="AN35" i="7"/>
  <c r="AB34" i="3"/>
  <c r="AT29" i="7"/>
  <c r="AG28" i="3"/>
  <c r="AR16" i="7"/>
  <c r="AE15" i="3"/>
  <c r="BD157" i="7"/>
  <c r="BX27" i="3"/>
  <c r="AM79" i="7"/>
  <c r="AZ33" i="3"/>
  <c r="AS62" i="7"/>
  <c r="BE16" i="3"/>
  <c r="AP35" i="7"/>
  <c r="AD34" i="3"/>
  <c r="BB28" i="7"/>
  <c r="AN27" i="3"/>
  <c r="BH108" i="7"/>
  <c r="BW20" i="3"/>
  <c r="BF88" i="7"/>
  <c r="BP42" i="3"/>
  <c r="BP44" i="3" s="1"/>
  <c r="BP45" i="3" s="1"/>
  <c r="BP46" i="3" s="1"/>
  <c r="BP47" i="3" s="1"/>
  <c r="BP48" i="3" s="1"/>
  <c r="BP49" i="3" s="1"/>
  <c r="BP50" i="3" s="1"/>
  <c r="BP51" i="3" s="1"/>
  <c r="BP52" i="3" s="1"/>
  <c r="BP53" i="3" s="1"/>
  <c r="BP54" i="3" s="1"/>
  <c r="BP55" i="3" s="1"/>
  <c r="BP56" i="3" s="1"/>
  <c r="BP57" i="3" s="1"/>
  <c r="BP58" i="3" s="1"/>
  <c r="BP59" i="3" s="1"/>
  <c r="BP60" i="3" s="1"/>
  <c r="BP61" i="3" s="1"/>
  <c r="BP62" i="3" s="1"/>
  <c r="BP63" i="3" s="1"/>
  <c r="BP64" i="3" s="1"/>
  <c r="AN84" i="7"/>
  <c r="BA38" i="3"/>
  <c r="AN82" i="7"/>
  <c r="BA36" i="3"/>
  <c r="AY77" i="7"/>
  <c r="BJ31" i="3"/>
  <c r="BB74" i="7"/>
  <c r="BM28" i="3"/>
  <c r="AZ71" i="7"/>
  <c r="BK25" i="3"/>
  <c r="AX69" i="7"/>
  <c r="BI23" i="3"/>
  <c r="AZ68" i="7"/>
  <c r="BK22" i="3"/>
  <c r="AV66" i="7"/>
  <c r="BH20" i="3"/>
  <c r="AM61" i="7"/>
  <c r="AZ15" i="3"/>
  <c r="AU59" i="7"/>
  <c r="BG13" i="3"/>
  <c r="AR55" i="7"/>
  <c r="BD9" i="3"/>
  <c r="AV51" i="7"/>
  <c r="BH5" i="3"/>
  <c r="AP41" i="7"/>
  <c r="AD40" i="3"/>
  <c r="BH40" i="7"/>
  <c r="AS39" i="3"/>
  <c r="AX38" i="7"/>
  <c r="AJ37" i="3"/>
  <c r="BB33" i="7"/>
  <c r="AN32" i="3"/>
  <c r="AX31" i="7"/>
  <c r="AJ30" i="3"/>
  <c r="AP29" i="7"/>
  <c r="AD28" i="3"/>
  <c r="AR26" i="7"/>
  <c r="AE25" i="3"/>
  <c r="AR24" i="7"/>
  <c r="AE23" i="3"/>
  <c r="BB21" i="7"/>
  <c r="AN20" i="3"/>
  <c r="AT19" i="7"/>
  <c r="AG18" i="3"/>
  <c r="AP16" i="7"/>
  <c r="AD15" i="3"/>
  <c r="AV12" i="7"/>
  <c r="AI11" i="3"/>
  <c r="BA9" i="7"/>
  <c r="AM8" i="3"/>
  <c r="AU7" i="7"/>
  <c r="AH6" i="3"/>
  <c r="AY57" i="7"/>
  <c r="BJ11" i="3"/>
  <c r="AL42" i="7"/>
  <c r="Z41" i="3"/>
  <c r="AN31" i="7"/>
  <c r="AB30" i="3"/>
  <c r="BD156" i="7"/>
  <c r="BX26" i="3"/>
  <c r="BF181" i="7"/>
  <c r="CE9" i="3"/>
  <c r="BH171" i="7"/>
  <c r="CB41" i="3"/>
  <c r="AX36" i="7"/>
  <c r="AJ35" i="3"/>
  <c r="BE165" i="7"/>
  <c r="BY35" i="3"/>
  <c r="BD140" i="7"/>
  <c r="BX10" i="3"/>
  <c r="BE111" i="7"/>
  <c r="BT23" i="3"/>
  <c r="AS83" i="7"/>
  <c r="BE37" i="3"/>
  <c r="AM71" i="7"/>
  <c r="AZ25" i="3"/>
  <c r="AV53" i="7"/>
  <c r="BH7" i="3"/>
  <c r="AV32" i="7"/>
  <c r="AI31" i="3"/>
  <c r="W2737" i="13" s="1"/>
  <c r="X2737" i="13" s="1"/>
  <c r="BH190" i="7"/>
  <c r="CG18" i="3"/>
  <c r="BF103" i="7"/>
  <c r="BU15" i="3"/>
  <c r="BB79" i="7"/>
  <c r="BM33" i="3"/>
  <c r="AT54" i="7"/>
  <c r="BF8" i="3"/>
  <c r="AT35" i="7"/>
  <c r="AG34" i="3"/>
  <c r="AX22" i="7"/>
  <c r="AJ21" i="3"/>
  <c r="AO9" i="7"/>
  <c r="AC8" i="3"/>
  <c r="BB87" i="7"/>
  <c r="BM41" i="3"/>
  <c r="AL41" i="7"/>
  <c r="Z40" i="3"/>
  <c r="AZ39" i="7"/>
  <c r="AL38" i="3"/>
  <c r="AX30" i="7"/>
  <c r="AJ29" i="3"/>
  <c r="AZ15" i="7"/>
  <c r="AL14" i="3"/>
  <c r="BE182" i="7"/>
  <c r="CD10" i="3"/>
  <c r="BF101" i="7"/>
  <c r="BU13" i="3"/>
  <c r="AV79" i="7"/>
  <c r="BH33" i="3"/>
  <c r="AX51" i="7"/>
  <c r="BI5" i="3"/>
  <c r="AT27" i="7"/>
  <c r="AG26" i="3"/>
  <c r="BD113" i="7"/>
  <c r="BS25" i="3"/>
  <c r="BH99" i="7"/>
  <c r="BW11" i="3"/>
  <c r="BG88" i="7"/>
  <c r="BQ42" i="3"/>
  <c r="BQ44" i="3" s="1"/>
  <c r="BQ45" i="3" s="1"/>
  <c r="BQ46" i="3" s="1"/>
  <c r="BQ47" i="3" s="1"/>
  <c r="BQ48" i="3" s="1"/>
  <c r="BQ49" i="3" s="1"/>
  <c r="BQ50" i="3" s="1"/>
  <c r="BQ51" i="3" s="1"/>
  <c r="BQ52" i="3" s="1"/>
  <c r="BQ53" i="3" s="1"/>
  <c r="BQ54" i="3" s="1"/>
  <c r="BQ55" i="3" s="1"/>
  <c r="BQ56" i="3" s="1"/>
  <c r="BQ57" i="3" s="1"/>
  <c r="BQ58" i="3" s="1"/>
  <c r="BQ59" i="3" s="1"/>
  <c r="BQ60" i="3" s="1"/>
  <c r="BQ61" i="3" s="1"/>
  <c r="BQ62" i="3" s="1"/>
  <c r="BQ63" i="3" s="1"/>
  <c r="BQ64" i="3" s="1"/>
  <c r="BB72" i="7"/>
  <c r="BM26" i="3"/>
  <c r="AP71" i="7"/>
  <c r="BC25" i="3"/>
  <c r="AP65" i="7"/>
  <c r="BC19" i="3"/>
  <c r="AT62" i="7"/>
  <c r="BF16" i="3"/>
  <c r="AT43" i="7"/>
  <c r="AG42" i="3"/>
  <c r="AG44" i="3" s="1"/>
  <c r="AG45" i="3" s="1"/>
  <c r="AG46" i="3" s="1"/>
  <c r="AG47" i="3" s="1"/>
  <c r="AG48" i="3" s="1"/>
  <c r="AG49" i="3" s="1"/>
  <c r="AG50" i="3" s="1"/>
  <c r="AG51" i="3" s="1"/>
  <c r="AG52" i="3" s="1"/>
  <c r="AG53" i="3" s="1"/>
  <c r="AG54" i="3" s="1"/>
  <c r="AG55" i="3" s="1"/>
  <c r="AG56" i="3" s="1"/>
  <c r="AG57" i="3" s="1"/>
  <c r="AG58" i="3" s="1"/>
  <c r="AG59" i="3" s="1"/>
  <c r="AG60" i="3" s="1"/>
  <c r="AG61" i="3" s="1"/>
  <c r="AG62" i="3" s="1"/>
  <c r="AG63" i="3" s="1"/>
  <c r="AG64" i="3" s="1"/>
  <c r="AR27" i="7"/>
  <c r="AE26" i="3"/>
  <c r="BE23" i="7"/>
  <c r="AP22" i="3"/>
  <c r="AX14" i="7"/>
  <c r="AJ13" i="3"/>
  <c r="AP6" i="7"/>
  <c r="AD5" i="3"/>
  <c r="AX75" i="7"/>
  <c r="BI29" i="3"/>
  <c r="BB22" i="7"/>
  <c r="AN21" i="3"/>
  <c r="BB6" i="7"/>
  <c r="AN5" i="3"/>
  <c r="AL34" i="7"/>
  <c r="Z33" i="3"/>
  <c r="BE9" i="7"/>
  <c r="AP8" i="3"/>
  <c r="W1879" i="13" s="1"/>
  <c r="X1879" i="13" s="1"/>
  <c r="AM85" i="7"/>
  <c r="AZ39" i="3"/>
  <c r="AP77" i="7"/>
  <c r="BC31" i="3"/>
  <c r="AZ51" i="7"/>
  <c r="BK5" i="3"/>
  <c r="AL85" i="7"/>
  <c r="AY39" i="3"/>
  <c r="AR59" i="7"/>
  <c r="BD13" i="3"/>
  <c r="BH14" i="7"/>
  <c r="AS13" i="3"/>
  <c r="BE172" i="7"/>
  <c r="BY42" i="3"/>
  <c r="BY44" i="3" s="1"/>
  <c r="BY45" i="3" s="1"/>
  <c r="BY46" i="3" s="1"/>
  <c r="BY47" i="3" s="1"/>
  <c r="BY48" i="3" s="1"/>
  <c r="BY49" i="3" s="1"/>
  <c r="BY50" i="3" s="1"/>
  <c r="BY51" i="3" s="1"/>
  <c r="BY52" i="3" s="1"/>
  <c r="BY53" i="3" s="1"/>
  <c r="BY54" i="3" s="1"/>
  <c r="BY55" i="3" s="1"/>
  <c r="BY56" i="3" s="1"/>
  <c r="BY57" i="3" s="1"/>
  <c r="BY58" i="3" s="1"/>
  <c r="BY59" i="3" s="1"/>
  <c r="BY60" i="3" s="1"/>
  <c r="BY61" i="3" s="1"/>
  <c r="BY62" i="3" s="1"/>
  <c r="BY63" i="3" s="1"/>
  <c r="BY64" i="3" s="1"/>
  <c r="BB81" i="7"/>
  <c r="BM35" i="3"/>
  <c r="BB67" i="7"/>
  <c r="BM21" i="3"/>
  <c r="AU52" i="7"/>
  <c r="BG6" i="3"/>
  <c r="BE186" i="7"/>
  <c r="CD14" i="3"/>
  <c r="AV67" i="7"/>
  <c r="BH21" i="3"/>
  <c r="AO60" i="7"/>
  <c r="BB14" i="3"/>
  <c r="AX87" i="7"/>
  <c r="BI41" i="3"/>
  <c r="AX65" i="7"/>
  <c r="BI19" i="3"/>
  <c r="AL10" i="7"/>
  <c r="Z9" i="3"/>
  <c r="AL14" i="7"/>
  <c r="Z13" i="3"/>
  <c r="BD18" i="7"/>
  <c r="AO17" i="3"/>
  <c r="BE21" i="7"/>
  <c r="AP20" i="3"/>
  <c r="AT24" i="7"/>
  <c r="AG23" i="3"/>
  <c r="AU27" i="7"/>
  <c r="AH26" i="3"/>
  <c r="BB30" i="7"/>
  <c r="AN29" i="3"/>
  <c r="AP34" i="7"/>
  <c r="AD33" i="3"/>
  <c r="BB38" i="7"/>
  <c r="AN37" i="3"/>
  <c r="BA6" i="7"/>
  <c r="AM5" i="3"/>
  <c r="BG38" i="7"/>
  <c r="AR37" i="3"/>
  <c r="AV21" i="7"/>
  <c r="AI20" i="3"/>
  <c r="AV13" i="7"/>
  <c r="AI12" i="3"/>
  <c r="AR53" i="7"/>
  <c r="BD7" i="3"/>
  <c r="AV29" i="7"/>
  <c r="AI28" i="3"/>
  <c r="AY12" i="7"/>
  <c r="AK11" i="3"/>
  <c r="BG34" i="7"/>
  <c r="AR33" i="3"/>
  <c r="BE24" i="7"/>
  <c r="AP23" i="3"/>
  <c r="AN15" i="7"/>
  <c r="AB14" i="3"/>
  <c r="BF211" i="7"/>
  <c r="CE39" i="3"/>
  <c r="BH202" i="7"/>
  <c r="CG30" i="3"/>
  <c r="BE197" i="7"/>
  <c r="CD25" i="3"/>
  <c r="BH182" i="7"/>
  <c r="CG10" i="3"/>
  <c r="BE151" i="7"/>
  <c r="BY21" i="3"/>
  <c r="BG113" i="7"/>
  <c r="BV25" i="3"/>
  <c r="BH100" i="7"/>
  <c r="BW12" i="3"/>
  <c r="AN88" i="7"/>
  <c r="BA42" i="3"/>
  <c r="BA44" i="3" s="1"/>
  <c r="BA45" i="3" s="1"/>
  <c r="BA46" i="3" s="1"/>
  <c r="BA47" i="3" s="1"/>
  <c r="BA48" i="3" s="1"/>
  <c r="BA49" i="3" s="1"/>
  <c r="BA50" i="3" s="1"/>
  <c r="BA51" i="3" s="1"/>
  <c r="BA52" i="3" s="1"/>
  <c r="BA53" i="3" s="1"/>
  <c r="BA54" i="3" s="1"/>
  <c r="BA55" i="3" s="1"/>
  <c r="BA56" i="3" s="1"/>
  <c r="BA57" i="3" s="1"/>
  <c r="BA58" i="3" s="1"/>
  <c r="BA59" i="3" s="1"/>
  <c r="BA60" i="3" s="1"/>
  <c r="BA61" i="3" s="1"/>
  <c r="BA62" i="3" s="1"/>
  <c r="BA63" i="3" s="1"/>
  <c r="BA64" i="3" s="1"/>
  <c r="AT84" i="7"/>
  <c r="BF38" i="3"/>
  <c r="BA79" i="7"/>
  <c r="BL33" i="3"/>
  <c r="AN74" i="7"/>
  <c r="BA28" i="3"/>
  <c r="BE70" i="7"/>
  <c r="BO24" i="3"/>
  <c r="BD67" i="7"/>
  <c r="BN21" i="3"/>
  <c r="AM62" i="7"/>
  <c r="AZ16" i="3"/>
  <c r="AS54" i="7"/>
  <c r="BE8" i="3"/>
  <c r="AP37" i="7"/>
  <c r="AD36" i="3"/>
  <c r="BG171" i="7"/>
  <c r="CA41" i="3"/>
  <c r="BD84" i="7"/>
  <c r="BN38" i="3"/>
  <c r="BB73" i="7"/>
  <c r="BM27" i="3"/>
  <c r="AR65" i="7"/>
  <c r="BD19" i="3"/>
  <c r="AS52" i="7"/>
  <c r="BE6" i="3"/>
  <c r="BE209" i="7"/>
  <c r="CD37" i="3"/>
  <c r="BD196" i="7"/>
  <c r="CC24" i="3"/>
  <c r="BE164" i="7"/>
  <c r="BY34" i="3"/>
  <c r="BD153" i="7"/>
  <c r="BX23" i="3"/>
  <c r="AT77" i="7"/>
  <c r="BF31" i="3"/>
  <c r="BF203" i="7"/>
  <c r="CE31" i="3"/>
  <c r="BF165" i="7"/>
  <c r="BZ35" i="3"/>
  <c r="BE110" i="7"/>
  <c r="BT22" i="3"/>
  <c r="BF105" i="7"/>
  <c r="BU17" i="3"/>
  <c r="BG100" i="7"/>
  <c r="BV12" i="3"/>
  <c r="AP88" i="7"/>
  <c r="BC42" i="3"/>
  <c r="BC44" i="3" s="1"/>
  <c r="BC45" i="3" s="1"/>
  <c r="BC46" i="3" s="1"/>
  <c r="BC47" i="3" s="1"/>
  <c r="BC48" i="3" s="1"/>
  <c r="BC49" i="3" s="1"/>
  <c r="BC50" i="3" s="1"/>
  <c r="BC51" i="3" s="1"/>
  <c r="BC52" i="3" s="1"/>
  <c r="BC53" i="3" s="1"/>
  <c r="BC54" i="3" s="1"/>
  <c r="BC55" i="3" s="1"/>
  <c r="BC56" i="3" s="1"/>
  <c r="BC57" i="3" s="1"/>
  <c r="BC58" i="3" s="1"/>
  <c r="BC59" i="3" s="1"/>
  <c r="BC60" i="3" s="1"/>
  <c r="BC61" i="3" s="1"/>
  <c r="BC62" i="3" s="1"/>
  <c r="BC63" i="3" s="1"/>
  <c r="BC64" i="3" s="1"/>
  <c r="AY84" i="7"/>
  <c r="BJ38" i="3"/>
  <c r="BA78" i="7"/>
  <c r="BL32" i="3"/>
  <c r="AY73" i="7"/>
  <c r="BJ27" i="3"/>
  <c r="AY65" i="7"/>
  <c r="BJ19" i="3"/>
  <c r="BD54" i="7"/>
  <c r="BN8" i="3"/>
  <c r="AX6" i="7"/>
  <c r="AJ5" i="3"/>
  <c r="BD211" i="7"/>
  <c r="CC39" i="3"/>
  <c r="BH207" i="7"/>
  <c r="CG35" i="3"/>
  <c r="BG167" i="7"/>
  <c r="CA37" i="3"/>
  <c r="BG103" i="7"/>
  <c r="BV15" i="3"/>
  <c r="BE97" i="7"/>
  <c r="BT9" i="3"/>
  <c r="AL80" i="7"/>
  <c r="AY34" i="3"/>
  <c r="BF63" i="7"/>
  <c r="BP17" i="3"/>
  <c r="BG110" i="7"/>
  <c r="BV22" i="3"/>
  <c r="AO80" i="7"/>
  <c r="BB34" i="3"/>
  <c r="AV68" i="7"/>
  <c r="BH22" i="3"/>
  <c r="BD56" i="7"/>
  <c r="BN10" i="3"/>
  <c r="BF163" i="7"/>
  <c r="BZ33" i="3"/>
  <c r="BE152" i="7"/>
  <c r="BY22" i="3"/>
  <c r="AU76" i="7"/>
  <c r="BG30" i="3"/>
  <c r="AZ66" i="7"/>
  <c r="BK20" i="3"/>
  <c r="BD52" i="7"/>
  <c r="BN6" i="3"/>
  <c r="AL40" i="7"/>
  <c r="Z39" i="3"/>
  <c r="AZ30" i="7"/>
  <c r="AL29" i="3"/>
  <c r="AT18" i="7"/>
  <c r="AG17" i="3"/>
  <c r="AR40" i="7"/>
  <c r="AE39" i="3"/>
  <c r="AT26" i="7"/>
  <c r="AG25" i="3"/>
  <c r="BD16" i="7"/>
  <c r="AO15" i="3"/>
  <c r="AT42" i="7"/>
  <c r="AG41" i="3"/>
  <c r="AU29" i="7"/>
  <c r="AH28" i="3"/>
  <c r="BA13" i="7"/>
  <c r="AM12" i="3"/>
  <c r="BH20" i="7"/>
  <c r="AS19" i="3"/>
  <c r="BE27" i="7"/>
  <c r="AP26" i="3"/>
  <c r="W2596" i="13" s="1"/>
  <c r="X2596" i="13" s="1"/>
  <c r="E51" i="6"/>
  <c r="F51" i="6" s="1"/>
  <c r="E50" i="6"/>
  <c r="F50" i="6" s="1"/>
  <c r="E49" i="6"/>
  <c r="F49" i="6" s="1"/>
  <c r="E48" i="6"/>
  <c r="F48" i="6" s="1"/>
  <c r="E47" i="6"/>
  <c r="F47" i="6" s="1"/>
  <c r="E46" i="6"/>
  <c r="F46" i="6" s="1"/>
  <c r="C6" i="6"/>
  <c r="J4" i="5"/>
  <c r="J44" i="5"/>
  <c r="J43" i="5"/>
  <c r="E5" i="5"/>
  <c r="O8" i="4"/>
  <c r="L9" i="4"/>
  <c r="Z9" i="4" s="1"/>
  <c r="X10" i="4"/>
  <c r="T9" i="3" s="1"/>
  <c r="I11" i="4"/>
  <c r="K11" i="4" s="1"/>
  <c r="F12" i="4"/>
  <c r="L13" i="4"/>
  <c r="Z13" i="4" s="1"/>
  <c r="R14" i="4"/>
  <c r="S13" i="3" s="1"/>
  <c r="F16" i="4"/>
  <c r="G16" i="4" s="1"/>
  <c r="L17" i="4"/>
  <c r="Z17" i="4" s="1"/>
  <c r="X18" i="4"/>
  <c r="T17" i="3" s="1"/>
  <c r="X19" i="4"/>
  <c r="T18" i="3" s="1"/>
  <c r="L20" i="4"/>
  <c r="Z20" i="4" s="1"/>
  <c r="O21" i="4"/>
  <c r="R20" i="3" s="1"/>
  <c r="X23" i="4"/>
  <c r="T22" i="3" s="1"/>
  <c r="I24" i="4"/>
  <c r="K24" i="4" s="1"/>
  <c r="R25" i="4"/>
  <c r="L28" i="4"/>
  <c r="Z28" i="4" s="1"/>
  <c r="C31" i="4"/>
  <c r="F32" i="4"/>
  <c r="R33" i="4"/>
  <c r="S32" i="3" s="1"/>
  <c r="L34" i="4"/>
  <c r="Z34" i="4" s="1"/>
  <c r="R35" i="4"/>
  <c r="S34" i="3" s="1"/>
  <c r="S35" i="3" s="1"/>
  <c r="L6" i="4"/>
  <c r="Z6" i="4" s="1"/>
  <c r="L26" i="4"/>
  <c r="Z26" i="4" s="1"/>
  <c r="U26" i="4"/>
  <c r="F19" i="4"/>
  <c r="G19" i="4" s="1"/>
  <c r="F10" i="4"/>
  <c r="H10" i="4" s="1"/>
  <c r="X8" i="4"/>
  <c r="T7" i="3" s="1"/>
  <c r="X5" i="4"/>
  <c r="T4" i="3" s="1"/>
  <c r="U5" i="4"/>
  <c r="R5" i="4"/>
  <c r="O5" i="4"/>
  <c r="R4" i="3" s="1"/>
  <c r="L5" i="4"/>
  <c r="I5" i="4"/>
  <c r="K5" i="4" s="1"/>
  <c r="F5" i="4"/>
  <c r="C5" i="4"/>
  <c r="D5" i="4" s="1"/>
  <c r="W650" i="13" l="1"/>
  <c r="X650" i="13" s="1"/>
  <c r="W645" i="13"/>
  <c r="X645" i="13" s="1"/>
  <c r="W643" i="13"/>
  <c r="X643" i="13" s="1"/>
  <c r="W644" i="13"/>
  <c r="X644" i="13" s="1"/>
  <c r="W2792" i="13"/>
  <c r="X2792" i="13" s="1"/>
  <c r="W2797" i="13"/>
  <c r="X2797" i="13" s="1"/>
  <c r="X844" i="13"/>
  <c r="X823" i="13"/>
  <c r="X848" i="13"/>
  <c r="X831" i="13"/>
  <c r="X820" i="13"/>
  <c r="W809" i="13"/>
  <c r="X809" i="13" s="1"/>
  <c r="X835" i="13"/>
  <c r="X841" i="13"/>
  <c r="X847" i="13"/>
  <c r="X826" i="13"/>
  <c r="X834" i="13"/>
  <c r="X822" i="13"/>
  <c r="X849" i="13"/>
  <c r="X837" i="13"/>
  <c r="W2694" i="13"/>
  <c r="X2694" i="13" s="1"/>
  <c r="W2695" i="13"/>
  <c r="X2695" i="13" s="1"/>
  <c r="X1141" i="13"/>
  <c r="X1134" i="13"/>
  <c r="X1135" i="13"/>
  <c r="W2752" i="13"/>
  <c r="X2752" i="13" s="1"/>
  <c r="W2751" i="13"/>
  <c r="X2751" i="13" s="1"/>
  <c r="W1608" i="13"/>
  <c r="X1608" i="13" s="1"/>
  <c r="W1607" i="13"/>
  <c r="X1607" i="13" s="1"/>
  <c r="W1604" i="13"/>
  <c r="X1604" i="13" s="1"/>
  <c r="W2182" i="13"/>
  <c r="X2182" i="13" s="1"/>
  <c r="W2362" i="13"/>
  <c r="X2362" i="13" s="1"/>
  <c r="W2361" i="13"/>
  <c r="X2361" i="13" s="1"/>
  <c r="Q33" i="3"/>
  <c r="W731" i="13" s="1"/>
  <c r="X731" i="13" s="1"/>
  <c r="Q27" i="3"/>
  <c r="W666" i="13" s="1"/>
  <c r="X666" i="13" s="1"/>
  <c r="Q19" i="3"/>
  <c r="Q5" i="3"/>
  <c r="R6" i="4"/>
  <c r="S5" i="3" s="1"/>
  <c r="W75" i="13" s="1"/>
  <c r="X75" i="13" s="1"/>
  <c r="O25" i="4"/>
  <c r="R24" i="3" s="1"/>
  <c r="W725" i="13" s="1"/>
  <c r="X725" i="13" s="1"/>
  <c r="F13" i="4"/>
  <c r="T5" i="4"/>
  <c r="S4" i="3"/>
  <c r="M5" i="4"/>
  <c r="Q4" i="3"/>
  <c r="F33" i="4"/>
  <c r="H33" i="4" s="1"/>
  <c r="U9" i="4"/>
  <c r="W9" i="4" s="1"/>
  <c r="I32" i="4"/>
  <c r="K32" i="4" s="1"/>
  <c r="M9" i="4"/>
  <c r="AA9" i="4" s="1"/>
  <c r="Q8" i="3"/>
  <c r="S25" i="4"/>
  <c r="S24" i="3"/>
  <c r="M17" i="4"/>
  <c r="AA17" i="4" s="1"/>
  <c r="Q16" i="3"/>
  <c r="Q12" i="3"/>
  <c r="S42" i="3"/>
  <c r="S46" i="3"/>
  <c r="S54" i="3"/>
  <c r="S47" i="3"/>
  <c r="S38" i="3"/>
  <c r="S61" i="3"/>
  <c r="S57" i="3"/>
  <c r="S52" i="3"/>
  <c r="S60" i="3"/>
  <c r="S41" i="3"/>
  <c r="S40" i="3"/>
  <c r="S39" i="3"/>
  <c r="S44" i="3"/>
  <c r="S48" i="3"/>
  <c r="S63" i="3"/>
  <c r="S53" i="3"/>
  <c r="S58" i="3"/>
  <c r="S56" i="3"/>
  <c r="S37" i="3"/>
  <c r="S36" i="3"/>
  <c r="S45" i="3"/>
  <c r="S43" i="3"/>
  <c r="S64" i="3"/>
  <c r="S59" i="3"/>
  <c r="S55" i="3"/>
  <c r="S49" i="3"/>
  <c r="S50" i="3"/>
  <c r="S62" i="3"/>
  <c r="S51" i="3"/>
  <c r="L11" i="4"/>
  <c r="Z11" i="4" s="1"/>
  <c r="F11" i="4"/>
  <c r="G11" i="4" s="1"/>
  <c r="F23" i="4"/>
  <c r="G23" i="4" s="1"/>
  <c r="M26" i="4"/>
  <c r="AA26" i="4" s="1"/>
  <c r="Q25" i="3"/>
  <c r="Q8" i="4"/>
  <c r="R7" i="3"/>
  <c r="CL7" i="3"/>
  <c r="X1133" i="13" s="1"/>
  <c r="BR47" i="3"/>
  <c r="BR48" i="3" s="1"/>
  <c r="BR49" i="3" s="1"/>
  <c r="BR50" i="3" s="1"/>
  <c r="BR51" i="3" s="1"/>
  <c r="BR52" i="3" s="1"/>
  <c r="BR53" i="3" s="1"/>
  <c r="BR54" i="3" s="1"/>
  <c r="BR55" i="3" s="1"/>
  <c r="BR56" i="3" s="1"/>
  <c r="BR57" i="3" s="1"/>
  <c r="BR58" i="3" s="1"/>
  <c r="BR59" i="3" s="1"/>
  <c r="BR60" i="3" s="1"/>
  <c r="BR61" i="3" s="1"/>
  <c r="BR62" i="3" s="1"/>
  <c r="BR63" i="3" s="1"/>
  <c r="BR64" i="3" s="1"/>
  <c r="CJ8" i="3"/>
  <c r="X1018" i="13" s="1"/>
  <c r="BO60" i="3"/>
  <c r="BO61" i="3" s="1"/>
  <c r="BO62" i="3" s="1"/>
  <c r="BO63" i="3" s="1"/>
  <c r="BO64" i="3" s="1"/>
  <c r="U45" i="3"/>
  <c r="U46" i="3" s="1"/>
  <c r="CH8" i="3"/>
  <c r="V47" i="3"/>
  <c r="W2583" i="13" s="1"/>
  <c r="X2583" i="13" s="1"/>
  <c r="X45" i="3"/>
  <c r="J9" i="5"/>
  <c r="B9" i="3"/>
  <c r="J22" i="5"/>
  <c r="B22" i="3"/>
  <c r="J10" i="5"/>
  <c r="B10" i="3"/>
  <c r="J19" i="5"/>
  <c r="B19" i="3"/>
  <c r="J24" i="5"/>
  <c r="B24" i="3"/>
  <c r="J32" i="5"/>
  <c r="B32" i="3"/>
  <c r="J41" i="5"/>
  <c r="B41" i="3"/>
  <c r="J7" i="5"/>
  <c r="B7" i="3"/>
  <c r="J11" i="5"/>
  <c r="B11" i="3"/>
  <c r="J16" i="5"/>
  <c r="B16" i="3"/>
  <c r="J20" i="5"/>
  <c r="B20" i="3"/>
  <c r="J25" i="5"/>
  <c r="B25" i="3"/>
  <c r="J29" i="5"/>
  <c r="B29" i="3"/>
  <c r="J33" i="5"/>
  <c r="B33" i="3"/>
  <c r="J38" i="5"/>
  <c r="B38" i="3"/>
  <c r="W1929" i="13" s="1"/>
  <c r="X1929" i="13" s="1"/>
  <c r="J42" i="5"/>
  <c r="B42" i="3"/>
  <c r="J5" i="5"/>
  <c r="B5" i="3"/>
  <c r="J14" i="5"/>
  <c r="B14" i="3"/>
  <c r="J18" i="5"/>
  <c r="B18" i="3"/>
  <c r="J27" i="5"/>
  <c r="B27" i="3"/>
  <c r="J31" i="5"/>
  <c r="B31" i="3"/>
  <c r="J36" i="5"/>
  <c r="B36" i="3"/>
  <c r="J40" i="5"/>
  <c r="B40" i="3"/>
  <c r="J23" i="5"/>
  <c r="B23" i="3"/>
  <c r="J6" i="5"/>
  <c r="B6" i="3"/>
  <c r="J15" i="5"/>
  <c r="B15" i="3"/>
  <c r="J28" i="5"/>
  <c r="B28" i="3"/>
  <c r="J37" i="5"/>
  <c r="B37" i="3"/>
  <c r="J13" i="5"/>
  <c r="B13" i="3"/>
  <c r="J8" i="5"/>
  <c r="B8" i="3"/>
  <c r="W109" i="13" s="1"/>
  <c r="X109" i="13" s="1"/>
  <c r="J12" i="5"/>
  <c r="B12" i="3"/>
  <c r="J17" i="5"/>
  <c r="B17" i="3"/>
  <c r="J21" i="5"/>
  <c r="B21" i="3"/>
  <c r="J26" i="5"/>
  <c r="B26" i="3"/>
  <c r="J30" i="5"/>
  <c r="B30" i="3"/>
  <c r="J34" i="5"/>
  <c r="B34" i="3"/>
  <c r="J39" i="5"/>
  <c r="B39" i="3"/>
  <c r="J35" i="5"/>
  <c r="B35" i="3"/>
  <c r="W553" i="13" s="1"/>
  <c r="X553" i="13" s="1"/>
  <c r="N5" i="4"/>
  <c r="J5" i="4"/>
  <c r="L24" i="4"/>
  <c r="Z24" i="4" s="1"/>
  <c r="R28" i="4"/>
  <c r="S27" i="3" s="1"/>
  <c r="U11" i="4"/>
  <c r="C23" i="4"/>
  <c r="E23" i="4" s="1"/>
  <c r="F8" i="4"/>
  <c r="G8" i="4" s="1"/>
  <c r="F28" i="4"/>
  <c r="G28" i="4" s="1"/>
  <c r="L32" i="4"/>
  <c r="Z32" i="4" s="1"/>
  <c r="U32" i="4"/>
  <c r="W32" i="4" s="1"/>
  <c r="X35" i="4"/>
  <c r="T34" i="3" s="1"/>
  <c r="T35" i="3" s="1"/>
  <c r="W26" i="4"/>
  <c r="V26" i="4"/>
  <c r="X16" i="4"/>
  <c r="T15" i="3" s="1"/>
  <c r="O18" i="4"/>
  <c r="Q18" i="4" s="1"/>
  <c r="O10" i="4"/>
  <c r="P10" i="4" s="1"/>
  <c r="C10" i="4"/>
  <c r="J11" i="4"/>
  <c r="H16" i="4"/>
  <c r="I17" i="4"/>
  <c r="K17" i="4" s="1"/>
  <c r="F20" i="4"/>
  <c r="H20" i="4" s="1"/>
  <c r="U20" i="4"/>
  <c r="W20" i="4" s="1"/>
  <c r="O23" i="4"/>
  <c r="R22" i="3" s="1"/>
  <c r="F24" i="4"/>
  <c r="G24" i="4" s="1"/>
  <c r="U24" i="4"/>
  <c r="F25" i="4"/>
  <c r="H25" i="4" s="1"/>
  <c r="R26" i="4"/>
  <c r="F31" i="4"/>
  <c r="X31" i="4"/>
  <c r="T30" i="3" s="1"/>
  <c r="S5" i="4"/>
  <c r="C8" i="4"/>
  <c r="D8" i="4" s="1"/>
  <c r="I9" i="4"/>
  <c r="K9" i="4" s="1"/>
  <c r="O16" i="4"/>
  <c r="P16" i="4" s="1"/>
  <c r="U17" i="4"/>
  <c r="W17" i="4" s="1"/>
  <c r="F18" i="4"/>
  <c r="H18" i="4" s="1"/>
  <c r="I20" i="4"/>
  <c r="L25" i="4"/>
  <c r="Z25" i="4" s="1"/>
  <c r="F26" i="4"/>
  <c r="G26" i="4" s="1"/>
  <c r="C35" i="4"/>
  <c r="E35" i="4" s="1"/>
  <c r="O31" i="4"/>
  <c r="R30" i="3" s="1"/>
  <c r="E5" i="4"/>
  <c r="C16" i="4"/>
  <c r="E16" i="4" s="1"/>
  <c r="C18" i="4"/>
  <c r="T25" i="4"/>
  <c r="T14" i="4"/>
  <c r="S14" i="4"/>
  <c r="O7" i="4"/>
  <c r="R6" i="3" s="1"/>
  <c r="C7" i="4"/>
  <c r="L7" i="4"/>
  <c r="Z7" i="4" s="1"/>
  <c r="F7" i="4"/>
  <c r="U7" i="4"/>
  <c r="I7" i="4"/>
  <c r="X7" i="4"/>
  <c r="T6" i="3" s="1"/>
  <c r="V5" i="4"/>
  <c r="W5" i="4"/>
  <c r="M6" i="4"/>
  <c r="AA6" i="4" s="1"/>
  <c r="N6" i="4"/>
  <c r="AB6" i="4" s="1"/>
  <c r="N13" i="4"/>
  <c r="AB13" i="4" s="1"/>
  <c r="M13" i="4"/>
  <c r="AA13" i="4" s="1"/>
  <c r="O15" i="4"/>
  <c r="R14" i="3" s="1"/>
  <c r="C15" i="4"/>
  <c r="L15" i="4"/>
  <c r="Z15" i="4" s="1"/>
  <c r="F15" i="4"/>
  <c r="U15" i="4"/>
  <c r="I15" i="4"/>
  <c r="X15" i="4"/>
  <c r="T14" i="3" s="1"/>
  <c r="M20" i="4"/>
  <c r="AA20" i="4" s="1"/>
  <c r="N20" i="4"/>
  <c r="AB20" i="4" s="1"/>
  <c r="O22" i="4"/>
  <c r="R21" i="3" s="1"/>
  <c r="C22" i="4"/>
  <c r="I22" i="4"/>
  <c r="U22" i="4"/>
  <c r="F22" i="4"/>
  <c r="R22" i="4"/>
  <c r="S21" i="3" s="1"/>
  <c r="L22" i="4"/>
  <c r="Z22" i="4" s="1"/>
  <c r="P5" i="4"/>
  <c r="Q5" i="4"/>
  <c r="T6" i="4"/>
  <c r="S6" i="4"/>
  <c r="H12" i="4"/>
  <c r="G12" i="4"/>
  <c r="L14" i="4"/>
  <c r="Z14" i="4" s="1"/>
  <c r="H5" i="4"/>
  <c r="G5" i="4"/>
  <c r="U6" i="4"/>
  <c r="I6" i="4"/>
  <c r="F6" i="4"/>
  <c r="O6" i="4"/>
  <c r="R5" i="3" s="1"/>
  <c r="X6" i="4"/>
  <c r="T5" i="3" s="1"/>
  <c r="C6" i="4"/>
  <c r="R7" i="4"/>
  <c r="S6" i="3" s="1"/>
  <c r="N9" i="4"/>
  <c r="AB9" i="4" s="1"/>
  <c r="W11" i="4"/>
  <c r="V11" i="4"/>
  <c r="Q21" i="4"/>
  <c r="P21" i="4"/>
  <c r="G13" i="4"/>
  <c r="H13" i="4"/>
  <c r="U14" i="4"/>
  <c r="I14" i="4"/>
  <c r="F14" i="4"/>
  <c r="O14" i="4"/>
  <c r="R13" i="3" s="1"/>
  <c r="X14" i="4"/>
  <c r="T13" i="3" s="1"/>
  <c r="C14" i="4"/>
  <c r="R15" i="4"/>
  <c r="S14" i="3" s="1"/>
  <c r="N17" i="4"/>
  <c r="AB17" i="4" s="1"/>
  <c r="X22" i="4"/>
  <c r="T21" i="3" s="1"/>
  <c r="U27" i="4"/>
  <c r="I27" i="4"/>
  <c r="O27" i="4"/>
  <c r="R26" i="3" s="1"/>
  <c r="L27" i="4"/>
  <c r="Z27" i="4" s="1"/>
  <c r="F27" i="4"/>
  <c r="X27" i="4"/>
  <c r="T26" i="3" s="1"/>
  <c r="R27" i="4"/>
  <c r="S26" i="3" s="1"/>
  <c r="O30" i="4"/>
  <c r="R29" i="3" s="1"/>
  <c r="C30" i="4"/>
  <c r="L30" i="4"/>
  <c r="Z30" i="4" s="1"/>
  <c r="F30" i="4"/>
  <c r="U30" i="4"/>
  <c r="R30" i="4"/>
  <c r="S29" i="3" s="1"/>
  <c r="W901" i="13" s="1"/>
  <c r="X901" i="13" s="1"/>
  <c r="U12" i="4"/>
  <c r="I12" i="4"/>
  <c r="L12" i="4"/>
  <c r="Z12" i="4" s="1"/>
  <c r="R12" i="4"/>
  <c r="S11" i="3" s="1"/>
  <c r="W557" i="13" s="1"/>
  <c r="X557" i="13" s="1"/>
  <c r="O13" i="4"/>
  <c r="R12" i="3" s="1"/>
  <c r="C13" i="4"/>
  <c r="R13" i="4"/>
  <c r="S12" i="3" s="1"/>
  <c r="X13" i="4"/>
  <c r="T12" i="3" s="1"/>
  <c r="U21" i="4"/>
  <c r="I21" i="4"/>
  <c r="X21" i="4"/>
  <c r="T20" i="3" s="1"/>
  <c r="C21" i="4"/>
  <c r="C27" i="4"/>
  <c r="N28" i="4"/>
  <c r="AB28" i="4" s="1"/>
  <c r="M28" i="4"/>
  <c r="AA28" i="4" s="1"/>
  <c r="I30" i="4"/>
  <c r="E31" i="4"/>
  <c r="D31" i="4"/>
  <c r="N34" i="4"/>
  <c r="AB34" i="4" s="1"/>
  <c r="M34" i="4"/>
  <c r="AA34" i="4" s="1"/>
  <c r="P8" i="4"/>
  <c r="F9" i="4"/>
  <c r="V9" i="4"/>
  <c r="U10" i="4"/>
  <c r="I10" i="4"/>
  <c r="G10" i="4"/>
  <c r="L10" i="4"/>
  <c r="Z10" i="4" s="1"/>
  <c r="R10" i="4"/>
  <c r="S9" i="3" s="1"/>
  <c r="O11" i="4"/>
  <c r="R10" i="3" s="1"/>
  <c r="C11" i="4"/>
  <c r="R11" i="4"/>
  <c r="S10" i="3" s="1"/>
  <c r="X11" i="4"/>
  <c r="T10" i="3" s="1"/>
  <c r="C12" i="4"/>
  <c r="X12" i="4"/>
  <c r="T11" i="3" s="1"/>
  <c r="I13" i="4"/>
  <c r="F17" i="4"/>
  <c r="U18" i="4"/>
  <c r="I18" i="4"/>
  <c r="L18" i="4"/>
  <c r="Z18" i="4" s="1"/>
  <c r="R18" i="4"/>
  <c r="S17" i="3" s="1"/>
  <c r="U19" i="4"/>
  <c r="I19" i="4"/>
  <c r="R19" i="4"/>
  <c r="S18" i="3" s="1"/>
  <c r="W122" i="13" s="1"/>
  <c r="X122" i="13" s="1"/>
  <c r="L19" i="4"/>
  <c r="Z19" i="4" s="1"/>
  <c r="C19" i="4"/>
  <c r="H19" i="4"/>
  <c r="O19" i="4"/>
  <c r="R18" i="3" s="1"/>
  <c r="R21" i="4"/>
  <c r="S20" i="3" s="1"/>
  <c r="J24" i="4"/>
  <c r="Q25" i="4"/>
  <c r="P25" i="4"/>
  <c r="T35" i="4"/>
  <c r="S35" i="4"/>
  <c r="U8" i="4"/>
  <c r="I8" i="4"/>
  <c r="L8" i="4"/>
  <c r="Z8" i="4" s="1"/>
  <c r="R8" i="4"/>
  <c r="S7" i="3" s="1"/>
  <c r="O9" i="4"/>
  <c r="R8" i="3" s="1"/>
  <c r="C9" i="4"/>
  <c r="R9" i="4"/>
  <c r="S8" i="3" s="1"/>
  <c r="X9" i="4"/>
  <c r="T8" i="3" s="1"/>
  <c r="O12" i="4"/>
  <c r="R11" i="3" s="1"/>
  <c r="U13" i="4"/>
  <c r="U16" i="4"/>
  <c r="I16" i="4"/>
  <c r="L16" i="4"/>
  <c r="Z16" i="4" s="1"/>
  <c r="R16" i="4"/>
  <c r="S15" i="3" s="1"/>
  <c r="O17" i="4"/>
  <c r="R16" i="3" s="1"/>
  <c r="C17" i="4"/>
  <c r="R17" i="4"/>
  <c r="S16" i="3" s="1"/>
  <c r="X17" i="4"/>
  <c r="T16" i="3" s="1"/>
  <c r="F21" i="4"/>
  <c r="L21" i="4"/>
  <c r="Z21" i="4" s="1"/>
  <c r="X30" i="4"/>
  <c r="T29" i="3" s="1"/>
  <c r="U29" i="4"/>
  <c r="I29" i="4"/>
  <c r="F29" i="4"/>
  <c r="O29" i="4"/>
  <c r="R28" i="3" s="1"/>
  <c r="T33" i="4"/>
  <c r="S33" i="4"/>
  <c r="O34" i="4"/>
  <c r="R33" i="3" s="1"/>
  <c r="W857" i="13" s="1"/>
  <c r="X857" i="13" s="1"/>
  <c r="C34" i="4"/>
  <c r="U34" i="4"/>
  <c r="I34" i="4"/>
  <c r="X34" i="4"/>
  <c r="T33" i="3" s="1"/>
  <c r="O20" i="4"/>
  <c r="R19" i="3" s="1"/>
  <c r="C20" i="4"/>
  <c r="R20" i="4"/>
  <c r="S19" i="3" s="1"/>
  <c r="X20" i="4"/>
  <c r="T19" i="3" s="1"/>
  <c r="O26" i="4"/>
  <c r="R25" i="3" s="1"/>
  <c r="C26" i="4"/>
  <c r="I26" i="4"/>
  <c r="X26" i="4"/>
  <c r="T25" i="3" s="1"/>
  <c r="C29" i="4"/>
  <c r="R29" i="4"/>
  <c r="S28" i="3" s="1"/>
  <c r="X29" i="4"/>
  <c r="T28" i="3" s="1"/>
  <c r="G32" i="4"/>
  <c r="H32" i="4"/>
  <c r="F34" i="4"/>
  <c r="U35" i="4"/>
  <c r="I35" i="4"/>
  <c r="F35" i="4"/>
  <c r="O35" i="4"/>
  <c r="R34" i="3" s="1"/>
  <c r="L35" i="4"/>
  <c r="Z35" i="4" s="1"/>
  <c r="U25" i="4"/>
  <c r="I25" i="4"/>
  <c r="X25" i="4"/>
  <c r="T24" i="3" s="1"/>
  <c r="C25" i="4"/>
  <c r="N26" i="4"/>
  <c r="AB26" i="4" s="1"/>
  <c r="O28" i="4"/>
  <c r="R27" i="3" s="1"/>
  <c r="C28" i="4"/>
  <c r="U28" i="4"/>
  <c r="I28" i="4"/>
  <c r="X28" i="4"/>
  <c r="T27" i="3" s="1"/>
  <c r="L29" i="4"/>
  <c r="Z29" i="4" s="1"/>
  <c r="U33" i="4"/>
  <c r="I33" i="4"/>
  <c r="O33" i="4"/>
  <c r="R32" i="3" s="1"/>
  <c r="W854" i="13" s="1"/>
  <c r="X854" i="13" s="1"/>
  <c r="X33" i="4"/>
  <c r="T32" i="3" s="1"/>
  <c r="C33" i="4"/>
  <c r="L33" i="4"/>
  <c r="Z33" i="4" s="1"/>
  <c r="R34" i="4"/>
  <c r="S33" i="3" s="1"/>
  <c r="U23" i="4"/>
  <c r="I23" i="4"/>
  <c r="L23" i="4"/>
  <c r="Z23" i="4" s="1"/>
  <c r="R23" i="4"/>
  <c r="S22" i="3" s="1"/>
  <c r="O24" i="4"/>
  <c r="R23" i="3" s="1"/>
  <c r="C24" i="4"/>
  <c r="R24" i="4"/>
  <c r="S23" i="3" s="1"/>
  <c r="X24" i="4"/>
  <c r="T23" i="3" s="1"/>
  <c r="U31" i="4"/>
  <c r="I31" i="4"/>
  <c r="L31" i="4"/>
  <c r="Z31" i="4" s="1"/>
  <c r="R31" i="4"/>
  <c r="S30" i="3" s="1"/>
  <c r="O32" i="4"/>
  <c r="R31" i="3" s="1"/>
  <c r="C32" i="4"/>
  <c r="R32" i="4"/>
  <c r="S31" i="3" s="1"/>
  <c r="X32" i="4"/>
  <c r="T31" i="3" s="1"/>
  <c r="W441" i="13" l="1"/>
  <c r="X441" i="13" s="1"/>
  <c r="W439" i="13"/>
  <c r="X439" i="13" s="1"/>
  <c r="W440" i="13"/>
  <c r="X440" i="13" s="1"/>
  <c r="W206" i="13"/>
  <c r="X206" i="13" s="1"/>
  <c r="W429" i="13"/>
  <c r="X429" i="13" s="1"/>
  <c r="W207" i="13"/>
  <c r="X207" i="13" s="1"/>
  <c r="W142" i="13"/>
  <c r="X142" i="13" s="1"/>
  <c r="W145" i="13"/>
  <c r="X145" i="13" s="1"/>
  <c r="W1927" i="13"/>
  <c r="X1927" i="13" s="1"/>
  <c r="W143" i="13"/>
  <c r="X143" i="13" s="1"/>
  <c r="W144" i="13"/>
  <c r="X144" i="13" s="1"/>
  <c r="W801" i="13"/>
  <c r="X801" i="13" s="1"/>
  <c r="W150" i="13"/>
  <c r="X150" i="13" s="1"/>
  <c r="W152" i="13"/>
  <c r="X152" i="13" s="1"/>
  <c r="W147" i="13"/>
  <c r="X147" i="13" s="1"/>
  <c r="W148" i="13"/>
  <c r="X148" i="13" s="1"/>
  <c r="W149" i="13"/>
  <c r="X149" i="13" s="1"/>
  <c r="W146" i="13"/>
  <c r="X146" i="13" s="1"/>
  <c r="W151" i="13"/>
  <c r="X151" i="13" s="1"/>
  <c r="W168" i="13"/>
  <c r="X168" i="13" s="1"/>
  <c r="W412" i="13"/>
  <c r="X412" i="13" s="1"/>
  <c r="W88" i="13"/>
  <c r="X88" i="13" s="1"/>
  <c r="W1805" i="13"/>
  <c r="X1805" i="13" s="1"/>
  <c r="W2718" i="13"/>
  <c r="X2718" i="13" s="1"/>
  <c r="W87" i="13"/>
  <c r="X87" i="13" s="1"/>
  <c r="W931" i="13"/>
  <c r="X931" i="13" s="1"/>
  <c r="W89" i="13"/>
  <c r="X89" i="13" s="1"/>
  <c r="W460" i="13"/>
  <c r="X460" i="13" s="1"/>
  <c r="W458" i="13"/>
  <c r="X458" i="13" s="1"/>
  <c r="W459" i="13"/>
  <c r="X459" i="13" s="1"/>
  <c r="W184" i="13"/>
  <c r="X184" i="13" s="1"/>
  <c r="W2065" i="13"/>
  <c r="X2065" i="13" s="1"/>
  <c r="W185" i="13"/>
  <c r="X185" i="13" s="1"/>
  <c r="W181" i="13"/>
  <c r="X181" i="13" s="1"/>
  <c r="W183" i="13"/>
  <c r="X183" i="13" s="1"/>
  <c r="W182" i="13"/>
  <c r="X182" i="13" s="1"/>
  <c r="W186" i="13"/>
  <c r="X186" i="13" s="1"/>
  <c r="W82" i="13"/>
  <c r="X82" i="13" s="1"/>
  <c r="W79" i="13"/>
  <c r="X79" i="13" s="1"/>
  <c r="W419" i="13"/>
  <c r="X419" i="13" s="1"/>
  <c r="W417" i="13"/>
  <c r="X417" i="13" s="1"/>
  <c r="W418" i="13"/>
  <c r="X418" i="13" s="1"/>
  <c r="W1036" i="13"/>
  <c r="X1036" i="13" s="1"/>
  <c r="W192" i="13"/>
  <c r="X192" i="13" s="1"/>
  <c r="W193" i="13"/>
  <c r="X193" i="13" s="1"/>
  <c r="W137" i="13"/>
  <c r="X137" i="13" s="1"/>
  <c r="W136" i="13"/>
  <c r="X136" i="13" s="1"/>
  <c r="W140" i="13"/>
  <c r="X140" i="13" s="1"/>
  <c r="W138" i="13"/>
  <c r="X138" i="13" s="1"/>
  <c r="W768" i="13"/>
  <c r="X768" i="13" s="1"/>
  <c r="W139" i="13"/>
  <c r="X139" i="13" s="1"/>
  <c r="W259" i="13"/>
  <c r="X259" i="13" s="1"/>
  <c r="W260" i="13"/>
  <c r="X260" i="13" s="1"/>
  <c r="W265" i="13"/>
  <c r="X265" i="13" s="1"/>
  <c r="W262" i="13"/>
  <c r="X262" i="13" s="1"/>
  <c r="W263" i="13"/>
  <c r="X263" i="13" s="1"/>
  <c r="W2264" i="13"/>
  <c r="X2264" i="13" s="1"/>
  <c r="W133" i="13"/>
  <c r="X133" i="13" s="1"/>
  <c r="W125" i="13"/>
  <c r="X125" i="13" s="1"/>
  <c r="W130" i="13"/>
  <c r="X130" i="13" s="1"/>
  <c r="W984" i="13"/>
  <c r="X984" i="13" s="1"/>
  <c r="W127" i="13"/>
  <c r="X127" i="13" s="1"/>
  <c r="W129" i="13"/>
  <c r="X129" i="13" s="1"/>
  <c r="W124" i="13"/>
  <c r="X124" i="13" s="1"/>
  <c r="W126" i="13"/>
  <c r="X126" i="13" s="1"/>
  <c r="W116" i="13"/>
  <c r="X116" i="13" s="1"/>
  <c r="W113" i="13"/>
  <c r="X113" i="13" s="1"/>
  <c r="W118" i="13"/>
  <c r="X118" i="13" s="1"/>
  <c r="W117" i="13"/>
  <c r="X117" i="13" s="1"/>
  <c r="W114" i="13"/>
  <c r="X114" i="13" s="1"/>
  <c r="W115" i="13"/>
  <c r="X115" i="13" s="1"/>
  <c r="W333" i="13"/>
  <c r="X333" i="13" s="1"/>
  <c r="W337" i="13"/>
  <c r="X337" i="13" s="1"/>
  <c r="W334" i="13"/>
  <c r="X334" i="13" s="1"/>
  <c r="W332" i="13"/>
  <c r="X332" i="13" s="1"/>
  <c r="W331" i="13"/>
  <c r="X331" i="13" s="1"/>
  <c r="W338" i="13"/>
  <c r="X338" i="13" s="1"/>
  <c r="W335" i="13"/>
  <c r="X335" i="13" s="1"/>
  <c r="W211" i="13"/>
  <c r="X211" i="13" s="1"/>
  <c r="W178" i="13"/>
  <c r="X178" i="13" s="1"/>
  <c r="W176" i="13"/>
  <c r="X176" i="13" s="1"/>
  <c r="W173" i="13"/>
  <c r="X173" i="13" s="1"/>
  <c r="W175" i="13"/>
  <c r="X175" i="13" s="1"/>
  <c r="W160" i="13"/>
  <c r="X160" i="13" s="1"/>
  <c r="W161" i="13"/>
  <c r="X161" i="13" s="1"/>
  <c r="W162" i="13"/>
  <c r="X162" i="13" s="1"/>
  <c r="W805" i="13"/>
  <c r="X805" i="13" s="1"/>
  <c r="W1109" i="13"/>
  <c r="X1109" i="13" s="1"/>
  <c r="W35" i="13"/>
  <c r="X35" i="13" s="1"/>
  <c r="W243" i="13"/>
  <c r="X243" i="13" s="1"/>
  <c r="W2546" i="13"/>
  <c r="X2546" i="13" s="1"/>
  <c r="W367" i="13"/>
  <c r="X367" i="13" s="1"/>
  <c r="W155" i="13"/>
  <c r="X155" i="13" s="1"/>
  <c r="W156" i="13"/>
  <c r="X156" i="13" s="1"/>
  <c r="W318" i="13"/>
  <c r="X318" i="13" s="1"/>
  <c r="W319" i="13"/>
  <c r="X319" i="13" s="1"/>
  <c r="W317" i="13"/>
  <c r="X317" i="13" s="1"/>
  <c r="W320" i="13"/>
  <c r="X320" i="13" s="1"/>
  <c r="W169" i="13"/>
  <c r="X169" i="13" s="1"/>
  <c r="W170" i="13"/>
  <c r="X170" i="13" s="1"/>
  <c r="W283" i="13"/>
  <c r="X283" i="13" s="1"/>
  <c r="W1445" i="13"/>
  <c r="X1445" i="13" s="1"/>
  <c r="W171" i="13"/>
  <c r="X171" i="13" s="1"/>
  <c r="W1502" i="13"/>
  <c r="X1502" i="13" s="1"/>
  <c r="W165" i="13"/>
  <c r="X165" i="13" s="1"/>
  <c r="W166" i="13"/>
  <c r="X166" i="13" s="1"/>
  <c r="W695" i="13"/>
  <c r="X695" i="13" s="1"/>
  <c r="W94" i="13"/>
  <c r="X94" i="13" s="1"/>
  <c r="W2194" i="13"/>
  <c r="X2194" i="13" s="1"/>
  <c r="W95" i="13"/>
  <c r="X95" i="13" s="1"/>
  <c r="W93" i="13"/>
  <c r="X93" i="13" s="1"/>
  <c r="W483" i="13"/>
  <c r="X483" i="13" s="1"/>
  <c r="W484" i="13"/>
  <c r="X484" i="13" s="1"/>
  <c r="W482" i="13"/>
  <c r="X482" i="13" s="1"/>
  <c r="W485" i="13"/>
  <c r="X485" i="13" s="1"/>
  <c r="W191" i="13"/>
  <c r="X191" i="13" s="1"/>
  <c r="W1845" i="13"/>
  <c r="X1845" i="13" s="1"/>
  <c r="W1060" i="13"/>
  <c r="X1060" i="13" s="1"/>
  <c r="W2779" i="13"/>
  <c r="X2779" i="13" s="1"/>
  <c r="W189" i="13"/>
  <c r="X189" i="13" s="1"/>
  <c r="W1483" i="13"/>
  <c r="X1483" i="13" s="1"/>
  <c r="W221" i="13"/>
  <c r="X221" i="13" s="1"/>
  <c r="W223" i="13"/>
  <c r="X223" i="13" s="1"/>
  <c r="W222" i="13"/>
  <c r="X222" i="13" s="1"/>
  <c r="W220" i="13"/>
  <c r="X220" i="13" s="1"/>
  <c r="W705" i="13"/>
  <c r="X705" i="13" s="1"/>
  <c r="W701" i="13"/>
  <c r="X701" i="13" s="1"/>
  <c r="W706" i="13"/>
  <c r="X706" i="13" s="1"/>
  <c r="W702" i="13"/>
  <c r="X702" i="13" s="1"/>
  <c r="W700" i="13"/>
  <c r="X700" i="13" s="1"/>
  <c r="R35" i="3"/>
  <c r="W866" i="13" s="1"/>
  <c r="X866" i="13" s="1"/>
  <c r="W862" i="13"/>
  <c r="X862" i="13" s="1"/>
  <c r="W864" i="13"/>
  <c r="X864" i="13" s="1"/>
  <c r="W51" i="13"/>
  <c r="X51" i="13" s="1"/>
  <c r="W863" i="13"/>
  <c r="X863" i="13" s="1"/>
  <c r="W673" i="13"/>
  <c r="X673" i="13" s="1"/>
  <c r="W674" i="13"/>
  <c r="X674" i="13" s="1"/>
  <c r="W675" i="13"/>
  <c r="X675" i="13" s="1"/>
  <c r="W670" i="13"/>
  <c r="X670" i="13" s="1"/>
  <c r="W677" i="13"/>
  <c r="X677" i="13" s="1"/>
  <c r="W669" i="13"/>
  <c r="X669" i="13" s="1"/>
  <c r="W672" i="13"/>
  <c r="X672" i="13" s="1"/>
  <c r="W676" i="13"/>
  <c r="X676" i="13" s="1"/>
  <c r="W108" i="13"/>
  <c r="X108" i="13" s="1"/>
  <c r="W623" i="13"/>
  <c r="X623" i="13" s="1"/>
  <c r="W624" i="13"/>
  <c r="X624" i="13" s="1"/>
  <c r="W107" i="13"/>
  <c r="X107" i="13" s="1"/>
  <c r="W798" i="13"/>
  <c r="X798" i="13" s="1"/>
  <c r="W797" i="13"/>
  <c r="X797" i="13" s="1"/>
  <c r="W141" i="13"/>
  <c r="X141" i="13" s="1"/>
  <c r="W6" i="13"/>
  <c r="X6" i="13" s="1"/>
  <c r="W775" i="13"/>
  <c r="X775" i="13" s="1"/>
  <c r="W783" i="13"/>
  <c r="X783" i="13" s="1"/>
  <c r="W781" i="13"/>
  <c r="X781" i="13" s="1"/>
  <c r="W776" i="13"/>
  <c r="X776" i="13" s="1"/>
  <c r="W777" i="13"/>
  <c r="X777" i="13" s="1"/>
  <c r="W780" i="13"/>
  <c r="X780" i="13" s="1"/>
  <c r="W782" i="13"/>
  <c r="X782" i="13" s="1"/>
  <c r="W774" i="13"/>
  <c r="X774" i="13" s="1"/>
  <c r="W744" i="13"/>
  <c r="X744" i="13" s="1"/>
  <c r="W750" i="13"/>
  <c r="X750" i="13" s="1"/>
  <c r="W749" i="13"/>
  <c r="X749" i="13" s="1"/>
  <c r="W746" i="13"/>
  <c r="X746" i="13" s="1"/>
  <c r="W747" i="13"/>
  <c r="X747" i="13" s="1"/>
  <c r="W743" i="13"/>
  <c r="X743" i="13" s="1"/>
  <c r="W745" i="13"/>
  <c r="X745" i="13" s="1"/>
  <c r="W791" i="13"/>
  <c r="X791" i="13" s="1"/>
  <c r="W794" i="13"/>
  <c r="X794" i="13" s="1"/>
  <c r="W795" i="13"/>
  <c r="X795" i="13" s="1"/>
  <c r="W755" i="13"/>
  <c r="X755" i="13" s="1"/>
  <c r="W756" i="13"/>
  <c r="X756" i="13" s="1"/>
  <c r="W685" i="13"/>
  <c r="X685" i="13" s="1"/>
  <c r="W686" i="13"/>
  <c r="X686" i="13" s="1"/>
  <c r="J32" i="4"/>
  <c r="W812" i="13"/>
  <c r="X812" i="13" s="1"/>
  <c r="W817" i="13"/>
  <c r="X817" i="13" s="1"/>
  <c r="W816" i="13"/>
  <c r="X816" i="13" s="1"/>
  <c r="W813" i="13"/>
  <c r="X813" i="13" s="1"/>
  <c r="W580" i="13"/>
  <c r="X580" i="13" s="1"/>
  <c r="W581" i="13"/>
  <c r="X581" i="13" s="1"/>
  <c r="W578" i="13"/>
  <c r="X578" i="13" s="1"/>
  <c r="W295" i="13"/>
  <c r="X295" i="13" s="1"/>
  <c r="W309" i="13"/>
  <c r="X309" i="13" s="1"/>
  <c r="W225" i="13"/>
  <c r="X225" i="13" s="1"/>
  <c r="W291" i="13"/>
  <c r="X291" i="13" s="1"/>
  <c r="W227" i="13"/>
  <c r="X227" i="13" s="1"/>
  <c r="W303" i="13"/>
  <c r="X303" i="13" s="1"/>
  <c r="W306" i="13"/>
  <c r="X306" i="13" s="1"/>
  <c r="W287" i="13"/>
  <c r="X287" i="13" s="1"/>
  <c r="W316" i="13"/>
  <c r="X316" i="13" s="1"/>
  <c r="W284" i="13"/>
  <c r="X284" i="13" s="1"/>
  <c r="W299" i="13"/>
  <c r="X299" i="13" s="1"/>
  <c r="W307" i="13"/>
  <c r="X307" i="13" s="1"/>
  <c r="W315" i="13"/>
  <c r="X315" i="13" s="1"/>
  <c r="W305" i="13"/>
  <c r="X305" i="13" s="1"/>
  <c r="W226" i="13"/>
  <c r="X226" i="13" s="1"/>
  <c r="W281" i="13"/>
  <c r="X281" i="13" s="1"/>
  <c r="W312" i="13"/>
  <c r="X312" i="13" s="1"/>
  <c r="W289" i="13"/>
  <c r="X289" i="13" s="1"/>
  <c r="W292" i="13"/>
  <c r="X292" i="13" s="1"/>
  <c r="W296" i="13"/>
  <c r="X296" i="13" s="1"/>
  <c r="W288" i="13"/>
  <c r="X288" i="13" s="1"/>
  <c r="W293" i="13"/>
  <c r="X293" i="13" s="1"/>
  <c r="W308" i="13"/>
  <c r="X308" i="13" s="1"/>
  <c r="W298" i="13"/>
  <c r="X298" i="13" s="1"/>
  <c r="W257" i="13"/>
  <c r="X257" i="13" s="1"/>
  <c r="W313" i="13"/>
  <c r="X313" i="13" s="1"/>
  <c r="W286" i="13"/>
  <c r="X286" i="13" s="1"/>
  <c r="W285" i="13"/>
  <c r="X285" i="13" s="1"/>
  <c r="W302" i="13"/>
  <c r="X302" i="13" s="1"/>
  <c r="W304" i="13"/>
  <c r="X304" i="13" s="1"/>
  <c r="W314" i="13"/>
  <c r="X314" i="13" s="1"/>
  <c r="W224" i="13"/>
  <c r="X224" i="13" s="1"/>
  <c r="W297" i="13"/>
  <c r="X297" i="13" s="1"/>
  <c r="W290" i="13"/>
  <c r="X290" i="13" s="1"/>
  <c r="W539" i="13"/>
  <c r="X539" i="13" s="1"/>
  <c r="W547" i="13"/>
  <c r="X547" i="13" s="1"/>
  <c r="W536" i="13"/>
  <c r="X536" i="13" s="1"/>
  <c r="W543" i="13"/>
  <c r="X543" i="13" s="1"/>
  <c r="W538" i="13"/>
  <c r="X538" i="13" s="1"/>
  <c r="W542" i="13"/>
  <c r="X542" i="13" s="1"/>
  <c r="W540" i="13"/>
  <c r="X540" i="13" s="1"/>
  <c r="W546" i="13"/>
  <c r="X546" i="13" s="1"/>
  <c r="W545" i="13"/>
  <c r="X545" i="13" s="1"/>
  <c r="W612" i="13"/>
  <c r="X612" i="13" s="1"/>
  <c r="W613" i="13"/>
  <c r="X613" i="13" s="1"/>
  <c r="W610" i="13"/>
  <c r="X610" i="13" s="1"/>
  <c r="W614" i="13"/>
  <c r="X614" i="13" s="1"/>
  <c r="W615" i="13"/>
  <c r="X615" i="13" s="1"/>
  <c r="W605" i="13"/>
  <c r="X605" i="13" s="1"/>
  <c r="W609" i="13"/>
  <c r="X609" i="13" s="1"/>
  <c r="W607" i="13"/>
  <c r="X607" i="13" s="1"/>
  <c r="W606" i="13"/>
  <c r="X606" i="13" s="1"/>
  <c r="W465" i="13"/>
  <c r="X465" i="13" s="1"/>
  <c r="W466" i="13"/>
  <c r="X466" i="13" s="1"/>
  <c r="W473" i="13"/>
  <c r="X473" i="13" s="1"/>
  <c r="W470" i="13"/>
  <c r="X470" i="13" s="1"/>
  <c r="W467" i="13"/>
  <c r="X467" i="13" s="1"/>
  <c r="W469" i="13"/>
  <c r="X469" i="13" s="1"/>
  <c r="W472" i="13"/>
  <c r="X472" i="13" s="1"/>
  <c r="W464" i="13"/>
  <c r="X464" i="13" s="1"/>
  <c r="W474" i="13"/>
  <c r="X474" i="13" s="1"/>
  <c r="W475" i="13"/>
  <c r="X475" i="13" s="1"/>
  <c r="W468" i="13"/>
  <c r="X468" i="13" s="1"/>
  <c r="W393" i="13"/>
  <c r="X393" i="13" s="1"/>
  <c r="W401" i="13"/>
  <c r="X401" i="13" s="1"/>
  <c r="W408" i="13"/>
  <c r="X408" i="13" s="1"/>
  <c r="W395" i="13"/>
  <c r="X395" i="13" s="1"/>
  <c r="W404" i="13"/>
  <c r="X404" i="13" s="1"/>
  <c r="W394" i="13"/>
  <c r="X394" i="13" s="1"/>
  <c r="W399" i="13"/>
  <c r="X399" i="13" s="1"/>
  <c r="W398" i="13"/>
  <c r="X398" i="13" s="1"/>
  <c r="W405" i="13"/>
  <c r="X405" i="13" s="1"/>
  <c r="W402" i="13"/>
  <c r="X402" i="13" s="1"/>
  <c r="W403" i="13"/>
  <c r="X403" i="13" s="1"/>
  <c r="W407" i="13"/>
  <c r="X407" i="13" s="1"/>
  <c r="W406" i="13"/>
  <c r="X406" i="13" s="1"/>
  <c r="W514" i="13"/>
  <c r="X514" i="13" s="1"/>
  <c r="W488" i="13"/>
  <c r="X488" i="13" s="1"/>
  <c r="W518" i="13"/>
  <c r="X518" i="13" s="1"/>
  <c r="W511" i="13"/>
  <c r="X511" i="13" s="1"/>
  <c r="W517" i="13"/>
  <c r="X517" i="13" s="1"/>
  <c r="W522" i="13"/>
  <c r="X522" i="13" s="1"/>
  <c r="W515" i="13"/>
  <c r="X515" i="13" s="1"/>
  <c r="W521" i="13"/>
  <c r="X521" i="13" s="1"/>
  <c r="W516" i="13"/>
  <c r="X516" i="13" s="1"/>
  <c r="W520" i="13"/>
  <c r="X520" i="13" s="1"/>
  <c r="W357" i="13"/>
  <c r="X357" i="13" s="1"/>
  <c r="W358" i="13"/>
  <c r="X358" i="13" s="1"/>
  <c r="W350" i="13"/>
  <c r="X350" i="13" s="1"/>
  <c r="W352" i="13"/>
  <c r="X352" i="13" s="1"/>
  <c r="W355" i="13"/>
  <c r="X355" i="13" s="1"/>
  <c r="W359" i="13"/>
  <c r="X359" i="13" s="1"/>
  <c r="W349" i="13"/>
  <c r="X349" i="13" s="1"/>
  <c r="W351" i="13"/>
  <c r="X351" i="13" s="1"/>
  <c r="W360" i="13"/>
  <c r="X360" i="13" s="1"/>
  <c r="W354" i="13"/>
  <c r="X354" i="13" s="1"/>
  <c r="W353" i="13"/>
  <c r="X353" i="13" s="1"/>
  <c r="W361" i="13"/>
  <c r="X361" i="13" s="1"/>
  <c r="W356" i="13"/>
  <c r="X356" i="13" s="1"/>
  <c r="W378" i="13"/>
  <c r="X378" i="13" s="1"/>
  <c r="W384" i="13"/>
  <c r="X384" i="13" s="1"/>
  <c r="W375" i="13"/>
  <c r="X375" i="13" s="1"/>
  <c r="W379" i="13"/>
  <c r="X379" i="13" s="1"/>
  <c r="W380" i="13"/>
  <c r="X380" i="13" s="1"/>
  <c r="W368" i="13"/>
  <c r="X368" i="13" s="1"/>
  <c r="W371" i="13"/>
  <c r="X371" i="13" s="1"/>
  <c r="W374" i="13"/>
  <c r="X374" i="13" s="1"/>
  <c r="W382" i="13"/>
  <c r="X382" i="13" s="1"/>
  <c r="W369" i="13"/>
  <c r="X369" i="13" s="1"/>
  <c r="W373" i="13"/>
  <c r="X373" i="13" s="1"/>
  <c r="W387" i="13"/>
  <c r="X387" i="13" s="1"/>
  <c r="W376" i="13"/>
  <c r="X376" i="13" s="1"/>
  <c r="W388" i="13"/>
  <c r="X388" i="13" s="1"/>
  <c r="W370" i="13"/>
  <c r="X370" i="13" s="1"/>
  <c r="W377" i="13"/>
  <c r="X377" i="13" s="1"/>
  <c r="W383" i="13"/>
  <c r="X383" i="13" s="1"/>
  <c r="W372" i="13"/>
  <c r="X372" i="13" s="1"/>
  <c r="W385" i="13"/>
  <c r="X385" i="13" s="1"/>
  <c r="W321" i="13"/>
  <c r="X321" i="13" s="1"/>
  <c r="W386" i="13"/>
  <c r="X386" i="13" s="1"/>
  <c r="W415" i="13"/>
  <c r="X415" i="13" s="1"/>
  <c r="W416" i="13"/>
  <c r="X416" i="13" s="1"/>
  <c r="W69" i="13"/>
  <c r="X69" i="13" s="1"/>
  <c r="W447" i="13"/>
  <c r="X447" i="13" s="1"/>
  <c r="W72" i="13"/>
  <c r="X72" i="13" s="1"/>
  <c r="W452" i="13"/>
  <c r="X452" i="13" s="1"/>
  <c r="W446" i="13"/>
  <c r="X446" i="13" s="1"/>
  <c r="W450" i="13"/>
  <c r="X450" i="13" s="1"/>
  <c r="W451" i="13"/>
  <c r="X451" i="13" s="1"/>
  <c r="W494" i="13"/>
  <c r="X494" i="13" s="1"/>
  <c r="W498" i="13"/>
  <c r="X498" i="13" s="1"/>
  <c r="W496" i="13"/>
  <c r="X496" i="13" s="1"/>
  <c r="W499" i="13"/>
  <c r="X499" i="13" s="1"/>
  <c r="W500" i="13"/>
  <c r="X500" i="13" s="1"/>
  <c r="W501" i="13"/>
  <c r="X501" i="13" s="1"/>
  <c r="W495" i="13"/>
  <c r="X495" i="13" s="1"/>
  <c r="W493" i="13"/>
  <c r="X493" i="13" s="1"/>
  <c r="W523" i="13"/>
  <c r="X523" i="13" s="1"/>
  <c r="W525" i="13"/>
  <c r="X525" i="13" s="1"/>
  <c r="W526" i="13"/>
  <c r="X526" i="13" s="1"/>
  <c r="W77" i="13"/>
  <c r="X77" i="13" s="1"/>
  <c r="W253" i="13"/>
  <c r="X253" i="13" s="1"/>
  <c r="W249" i="13"/>
  <c r="X249" i="13" s="1"/>
  <c r="W255" i="13"/>
  <c r="X255" i="13" s="1"/>
  <c r="W250" i="13"/>
  <c r="X250" i="13" s="1"/>
  <c r="W254" i="13"/>
  <c r="X254" i="13" s="1"/>
  <c r="W197" i="13"/>
  <c r="X197" i="13" s="1"/>
  <c r="W196" i="13"/>
  <c r="X196" i="13" s="1"/>
  <c r="W61" i="13"/>
  <c r="X61" i="13" s="1"/>
  <c r="W67" i="13"/>
  <c r="X67" i="13" s="1"/>
  <c r="W50" i="13"/>
  <c r="X50" i="13" s="1"/>
  <c r="W59" i="13"/>
  <c r="X59" i="13" s="1"/>
  <c r="W199" i="13"/>
  <c r="X199" i="13" s="1"/>
  <c r="W60" i="13"/>
  <c r="X60" i="13" s="1"/>
  <c r="W198" i="13"/>
  <c r="X198" i="13" s="1"/>
  <c r="W53" i="13"/>
  <c r="X53" i="13" s="1"/>
  <c r="W200" i="13"/>
  <c r="X200" i="13" s="1"/>
  <c r="W112" i="13"/>
  <c r="X112" i="13" s="1"/>
  <c r="W630" i="13"/>
  <c r="X630" i="13" s="1"/>
  <c r="W631" i="13"/>
  <c r="X631" i="13" s="1"/>
  <c r="W632" i="13"/>
  <c r="X632" i="13" s="1"/>
  <c r="X850" i="13"/>
  <c r="X836" i="13"/>
  <c r="X842" i="13"/>
  <c r="X852" i="13"/>
  <c r="X845" i="13"/>
  <c r="X843" i="13"/>
  <c r="X846" i="13"/>
  <c r="W1156" i="13"/>
  <c r="X1156" i="13" s="1"/>
  <c r="W1158" i="13"/>
  <c r="X1158" i="13" s="1"/>
  <c r="W2365" i="13"/>
  <c r="X2365" i="13" s="1"/>
  <c r="W2367" i="13"/>
  <c r="X2367" i="13" s="1"/>
  <c r="S28" i="4"/>
  <c r="H23" i="4"/>
  <c r="M25" i="4"/>
  <c r="AA25" i="4" s="1"/>
  <c r="N24" i="4"/>
  <c r="AB24" i="4" s="1"/>
  <c r="H11" i="4"/>
  <c r="N11" i="4"/>
  <c r="AB11" i="4" s="1"/>
  <c r="G18" i="4"/>
  <c r="H28" i="4"/>
  <c r="T28" i="4"/>
  <c r="M11" i="4"/>
  <c r="AA11" i="4" s="1"/>
  <c r="G33" i="4"/>
  <c r="N25" i="4"/>
  <c r="AB25" i="4" s="1"/>
  <c r="V32" i="4"/>
  <c r="D23" i="4"/>
  <c r="G20" i="4"/>
  <c r="Q11" i="3"/>
  <c r="Q29" i="3"/>
  <c r="Q28" i="3"/>
  <c r="R60" i="3"/>
  <c r="R36" i="3"/>
  <c r="W865" i="13" s="1"/>
  <c r="X865" i="13" s="1"/>
  <c r="R39" i="3"/>
  <c r="W868" i="13" s="1"/>
  <c r="X868" i="13" s="1"/>
  <c r="R46" i="3"/>
  <c r="R40" i="3"/>
  <c r="R44" i="3"/>
  <c r="R47" i="3"/>
  <c r="R56" i="3"/>
  <c r="R59" i="3"/>
  <c r="R64" i="3"/>
  <c r="R37" i="3"/>
  <c r="R63" i="3"/>
  <c r="R43" i="3"/>
  <c r="R50" i="3"/>
  <c r="R55" i="3"/>
  <c r="R41" i="3"/>
  <c r="R49" i="3"/>
  <c r="R57" i="3"/>
  <c r="R58" i="3"/>
  <c r="R52" i="3"/>
  <c r="R42" i="3"/>
  <c r="R62" i="3"/>
  <c r="R48" i="3"/>
  <c r="R51" i="3"/>
  <c r="R45" i="3"/>
  <c r="R54" i="3"/>
  <c r="R61" i="3"/>
  <c r="R53" i="3"/>
  <c r="R38" i="3"/>
  <c r="W867" i="13" s="1"/>
  <c r="X867" i="13" s="1"/>
  <c r="Q18" i="3"/>
  <c r="Q14" i="3"/>
  <c r="Q10" i="4"/>
  <c r="R9" i="3"/>
  <c r="N32" i="4"/>
  <c r="AB32" i="4" s="1"/>
  <c r="Q31" i="3"/>
  <c r="W724" i="13" s="1"/>
  <c r="X724" i="13" s="1"/>
  <c r="Q10" i="3"/>
  <c r="Q7" i="3"/>
  <c r="Q17" i="3"/>
  <c r="Q9" i="3"/>
  <c r="Q26" i="3"/>
  <c r="Q6" i="3"/>
  <c r="S26" i="4"/>
  <c r="S25" i="3"/>
  <c r="P18" i="4"/>
  <c r="R17" i="3"/>
  <c r="Q30" i="3"/>
  <c r="Q22" i="3"/>
  <c r="Q32" i="3"/>
  <c r="Q15" i="3"/>
  <c r="W73" i="13" s="1"/>
  <c r="X73" i="13" s="1"/>
  <c r="Q21" i="3"/>
  <c r="T48" i="3"/>
  <c r="T46" i="3"/>
  <c r="T58" i="3"/>
  <c r="T59" i="3"/>
  <c r="T64" i="3"/>
  <c r="T63" i="3"/>
  <c r="T55" i="3"/>
  <c r="T44" i="3"/>
  <c r="T47" i="3"/>
  <c r="T54" i="3"/>
  <c r="T61" i="3"/>
  <c r="T57" i="3"/>
  <c r="T51" i="3"/>
  <c r="T40" i="3"/>
  <c r="T43" i="3"/>
  <c r="T45" i="3"/>
  <c r="T41" i="3"/>
  <c r="T60" i="3"/>
  <c r="T52" i="3"/>
  <c r="T62" i="3"/>
  <c r="T56" i="3"/>
  <c r="T50" i="3"/>
  <c r="T36" i="3"/>
  <c r="T39" i="3"/>
  <c r="T49" i="3"/>
  <c r="T37" i="3"/>
  <c r="T42" i="3"/>
  <c r="T53" i="3"/>
  <c r="T38" i="3"/>
  <c r="M24" i="4"/>
  <c r="AA24" i="4" s="1"/>
  <c r="Q23" i="3"/>
  <c r="W583" i="13" s="1"/>
  <c r="X583" i="13" s="1"/>
  <c r="Q34" i="3"/>
  <c r="Q20" i="3"/>
  <c r="Q13" i="3"/>
  <c r="Q24" i="3"/>
  <c r="Q16" i="4"/>
  <c r="R15" i="3"/>
  <c r="V48" i="3"/>
  <c r="V49" i="3" s="1"/>
  <c r="V50" i="3" s="1"/>
  <c r="V51" i="3" s="1"/>
  <c r="W2581" i="13" s="1"/>
  <c r="X2581" i="13" s="1"/>
  <c r="CF44" i="3"/>
  <c r="CF45" i="3" s="1"/>
  <c r="CF46" i="3" s="1"/>
  <c r="CF47" i="3" s="1"/>
  <c r="CF48" i="3" s="1"/>
  <c r="CF49" i="3" s="1"/>
  <c r="CF50" i="3" s="1"/>
  <c r="CF51" i="3" s="1"/>
  <c r="CF52" i="3" s="1"/>
  <c r="CF53" i="3" s="1"/>
  <c r="CF54" i="3" s="1"/>
  <c r="CF55" i="3" s="1"/>
  <c r="CF56" i="3" s="1"/>
  <c r="CF57" i="3" s="1"/>
  <c r="CF58" i="3" s="1"/>
  <c r="CF59" i="3" s="1"/>
  <c r="CF60" i="3" s="1"/>
  <c r="CF61" i="3" s="1"/>
  <c r="CF62" i="3" s="1"/>
  <c r="CF63" i="3" s="1"/>
  <c r="CF64" i="3" s="1"/>
  <c r="CH9" i="3"/>
  <c r="CH10" i="3" s="1"/>
  <c r="CH11" i="3" s="1"/>
  <c r="CL8" i="3"/>
  <c r="X46" i="3"/>
  <c r="W2707" i="13" s="1"/>
  <c r="X2707" i="13" s="1"/>
  <c r="U47" i="3"/>
  <c r="U48" i="3" s="1"/>
  <c r="U49" i="3" s="1"/>
  <c r="W2371" i="13" s="1"/>
  <c r="X2371" i="13" s="1"/>
  <c r="CJ9" i="3"/>
  <c r="CJ10" i="3" s="1"/>
  <c r="CJ11" i="3" s="1"/>
  <c r="CJ12" i="3" s="1"/>
  <c r="CJ13" i="3" s="1"/>
  <c r="CJ14" i="3" s="1"/>
  <c r="CJ15" i="3" s="1"/>
  <c r="B44" i="3"/>
  <c r="W633" i="13" s="1"/>
  <c r="X633" i="13" s="1"/>
  <c r="B49" i="3"/>
  <c r="B45" i="3"/>
  <c r="B64" i="3"/>
  <c r="B57" i="3"/>
  <c r="B51" i="3"/>
  <c r="B47" i="3"/>
  <c r="B59" i="3"/>
  <c r="B60" i="3"/>
  <c r="B62" i="3"/>
  <c r="B52" i="3"/>
  <c r="B56" i="3"/>
  <c r="B63" i="3"/>
  <c r="B48" i="3"/>
  <c r="W636" i="13" s="1"/>
  <c r="X636" i="13" s="1"/>
  <c r="B53" i="3"/>
  <c r="B61" i="3"/>
  <c r="B58" i="3"/>
  <c r="B50" i="3"/>
  <c r="B54" i="3"/>
  <c r="B46" i="3"/>
  <c r="W634" i="13" s="1"/>
  <c r="X634" i="13" s="1"/>
  <c r="B55" i="3"/>
  <c r="J9" i="4"/>
  <c r="T26" i="4"/>
  <c r="E8" i="4"/>
  <c r="H26" i="4"/>
  <c r="H8" i="4"/>
  <c r="H24" i="4"/>
  <c r="J17" i="4"/>
  <c r="M32" i="4"/>
  <c r="AA32" i="4" s="1"/>
  <c r="V20" i="4"/>
  <c r="G25" i="4"/>
  <c r="D16" i="4"/>
  <c r="W24" i="4"/>
  <c r="V24" i="4"/>
  <c r="E10" i="4"/>
  <c r="D10" i="4"/>
  <c r="E18" i="4"/>
  <c r="D18" i="4"/>
  <c r="Q23" i="4"/>
  <c r="P23" i="4"/>
  <c r="D35" i="4"/>
  <c r="V17" i="4"/>
  <c r="Q31" i="4"/>
  <c r="P31" i="4"/>
  <c r="K20" i="4"/>
  <c r="J20" i="4"/>
  <c r="G31" i="4"/>
  <c r="H31" i="4"/>
  <c r="G9" i="4"/>
  <c r="H9" i="4"/>
  <c r="J12" i="4"/>
  <c r="K12" i="4"/>
  <c r="E30" i="4"/>
  <c r="D30" i="4"/>
  <c r="V27" i="4"/>
  <c r="W27" i="4"/>
  <c r="Q14" i="4"/>
  <c r="P14" i="4"/>
  <c r="E6" i="4"/>
  <c r="D6" i="4"/>
  <c r="M14" i="4"/>
  <c r="AA14" i="4" s="1"/>
  <c r="N14" i="4"/>
  <c r="AB14" i="4" s="1"/>
  <c r="K22" i="4"/>
  <c r="J22" i="4"/>
  <c r="N15" i="4"/>
  <c r="AB15" i="4" s="1"/>
  <c r="M15" i="4"/>
  <c r="AA15" i="4" s="1"/>
  <c r="K7" i="4"/>
  <c r="J7" i="4"/>
  <c r="M31" i="4"/>
  <c r="AA31" i="4" s="1"/>
  <c r="N31" i="4"/>
  <c r="AB31" i="4" s="1"/>
  <c r="M23" i="4"/>
  <c r="AA23" i="4" s="1"/>
  <c r="N23" i="4"/>
  <c r="AB23" i="4" s="1"/>
  <c r="E28" i="4"/>
  <c r="D28" i="4"/>
  <c r="J25" i="4"/>
  <c r="K25" i="4"/>
  <c r="V35" i="4"/>
  <c r="W35" i="4"/>
  <c r="P34" i="4"/>
  <c r="Q34" i="4"/>
  <c r="K29" i="4"/>
  <c r="J29" i="4"/>
  <c r="E17" i="4"/>
  <c r="D17" i="4"/>
  <c r="K16" i="4"/>
  <c r="J16" i="4"/>
  <c r="P9" i="4"/>
  <c r="Q9" i="4"/>
  <c r="S18" i="4"/>
  <c r="T18" i="4"/>
  <c r="W18" i="4"/>
  <c r="V18" i="4"/>
  <c r="Q11" i="4"/>
  <c r="P11" i="4"/>
  <c r="W12" i="4"/>
  <c r="V12" i="4"/>
  <c r="M27" i="4"/>
  <c r="AA27" i="4" s="1"/>
  <c r="N27" i="4"/>
  <c r="AB27" i="4" s="1"/>
  <c r="H14" i="4"/>
  <c r="G14" i="4"/>
  <c r="D22" i="4"/>
  <c r="E22" i="4"/>
  <c r="K15" i="4"/>
  <c r="J15" i="4"/>
  <c r="E15" i="4"/>
  <c r="D15" i="4"/>
  <c r="Q7" i="4"/>
  <c r="P7" i="4"/>
  <c r="E32" i="4"/>
  <c r="D32" i="4"/>
  <c r="K31" i="4"/>
  <c r="J31" i="4"/>
  <c r="E24" i="4"/>
  <c r="D24" i="4"/>
  <c r="K23" i="4"/>
  <c r="J23" i="4"/>
  <c r="S34" i="4"/>
  <c r="T34" i="4"/>
  <c r="Q33" i="4"/>
  <c r="P33" i="4"/>
  <c r="P28" i="4"/>
  <c r="Q28" i="4"/>
  <c r="W25" i="4"/>
  <c r="V25" i="4"/>
  <c r="Q35" i="4"/>
  <c r="P35" i="4"/>
  <c r="G34" i="4"/>
  <c r="H34" i="4"/>
  <c r="S29" i="4"/>
  <c r="T29" i="4"/>
  <c r="K26" i="4"/>
  <c r="J26" i="4"/>
  <c r="S20" i="4"/>
  <c r="T20" i="4"/>
  <c r="K34" i="4"/>
  <c r="J34" i="4"/>
  <c r="V29" i="4"/>
  <c r="W29" i="4"/>
  <c r="H21" i="4"/>
  <c r="G21" i="4"/>
  <c r="Q17" i="4"/>
  <c r="P17" i="4"/>
  <c r="W16" i="4"/>
  <c r="V16" i="4"/>
  <c r="T8" i="4"/>
  <c r="S8" i="4"/>
  <c r="Q19" i="4"/>
  <c r="P19" i="4"/>
  <c r="T19" i="4"/>
  <c r="S19" i="4"/>
  <c r="M18" i="4"/>
  <c r="AA18" i="4" s="1"/>
  <c r="N18" i="4"/>
  <c r="AB18" i="4" s="1"/>
  <c r="S10" i="4"/>
  <c r="T10" i="4"/>
  <c r="W10" i="4"/>
  <c r="V10" i="4"/>
  <c r="E27" i="4"/>
  <c r="D27" i="4"/>
  <c r="K21" i="4"/>
  <c r="J21" i="4"/>
  <c r="T12" i="4"/>
  <c r="S12" i="4"/>
  <c r="G30" i="4"/>
  <c r="H30" i="4"/>
  <c r="T27" i="4"/>
  <c r="S27" i="4"/>
  <c r="Q27" i="4"/>
  <c r="P27" i="4"/>
  <c r="E14" i="4"/>
  <c r="D14" i="4"/>
  <c r="K14" i="4"/>
  <c r="J14" i="4"/>
  <c r="Q6" i="4"/>
  <c r="P6" i="4"/>
  <c r="G22" i="4"/>
  <c r="H22" i="4"/>
  <c r="P22" i="4"/>
  <c r="Q22" i="4"/>
  <c r="W15" i="4"/>
  <c r="V15" i="4"/>
  <c r="Q15" i="4"/>
  <c r="P15" i="4"/>
  <c r="G7" i="4"/>
  <c r="H7" i="4"/>
  <c r="T31" i="4"/>
  <c r="S31" i="4"/>
  <c r="T23" i="4"/>
  <c r="S23" i="4"/>
  <c r="E33" i="4"/>
  <c r="D33" i="4"/>
  <c r="W33" i="4"/>
  <c r="V33" i="4"/>
  <c r="W28" i="4"/>
  <c r="V28" i="4"/>
  <c r="K35" i="4"/>
  <c r="J35" i="4"/>
  <c r="Q26" i="4"/>
  <c r="P26" i="4"/>
  <c r="Q20" i="4"/>
  <c r="P20" i="4"/>
  <c r="E34" i="4"/>
  <c r="D34" i="4"/>
  <c r="H29" i="4"/>
  <c r="G29" i="4"/>
  <c r="S17" i="4"/>
  <c r="T17" i="4"/>
  <c r="M16" i="4"/>
  <c r="AA16" i="4" s="1"/>
  <c r="N16" i="4"/>
  <c r="AB16" i="4" s="1"/>
  <c r="Q12" i="4"/>
  <c r="P12" i="4"/>
  <c r="E9" i="4"/>
  <c r="D9" i="4"/>
  <c r="K8" i="4"/>
  <c r="J8" i="4"/>
  <c r="S21" i="4"/>
  <c r="T21" i="4"/>
  <c r="D19" i="4"/>
  <c r="E19" i="4"/>
  <c r="W19" i="4"/>
  <c r="V19" i="4"/>
  <c r="K18" i="4"/>
  <c r="J18" i="4"/>
  <c r="D11" i="4"/>
  <c r="E11" i="4"/>
  <c r="E21" i="4"/>
  <c r="D21" i="4"/>
  <c r="E13" i="4"/>
  <c r="D13" i="4"/>
  <c r="S30" i="4"/>
  <c r="T30" i="4"/>
  <c r="G27" i="4"/>
  <c r="H27" i="4"/>
  <c r="K6" i="4"/>
  <c r="J6" i="4"/>
  <c r="N22" i="4"/>
  <c r="AB22" i="4" s="1"/>
  <c r="M22" i="4"/>
  <c r="AA22" i="4" s="1"/>
  <c r="E7" i="4"/>
  <c r="D7" i="4"/>
  <c r="S32" i="4"/>
  <c r="T32" i="4"/>
  <c r="S24" i="4"/>
  <c r="T24" i="4"/>
  <c r="M29" i="4"/>
  <c r="AA29" i="4" s="1"/>
  <c r="N29" i="4"/>
  <c r="AB29" i="4" s="1"/>
  <c r="M35" i="4"/>
  <c r="AA35" i="4" s="1"/>
  <c r="N35" i="4"/>
  <c r="AB35" i="4" s="1"/>
  <c r="M21" i="4"/>
  <c r="AA21" i="4" s="1"/>
  <c r="N21" i="4"/>
  <c r="AB21" i="4" s="1"/>
  <c r="W8" i="4"/>
  <c r="V8" i="4"/>
  <c r="M19" i="4"/>
  <c r="AA19" i="4" s="1"/>
  <c r="N19" i="4"/>
  <c r="AB19" i="4" s="1"/>
  <c r="K13" i="4"/>
  <c r="J13" i="4"/>
  <c r="S11" i="4"/>
  <c r="T11" i="4"/>
  <c r="K10" i="4"/>
  <c r="J10" i="4"/>
  <c r="P13" i="4"/>
  <c r="Q13" i="4"/>
  <c r="W30" i="4"/>
  <c r="V30" i="4"/>
  <c r="Q30" i="4"/>
  <c r="P30" i="4"/>
  <c r="S15" i="4"/>
  <c r="T15" i="4"/>
  <c r="V6" i="4"/>
  <c r="W6" i="4"/>
  <c r="S22" i="4"/>
  <c r="T22" i="4"/>
  <c r="W7" i="4"/>
  <c r="V7" i="4"/>
  <c r="Q32" i="4"/>
  <c r="P32" i="4"/>
  <c r="W31" i="4"/>
  <c r="V31" i="4"/>
  <c r="Q24" i="4"/>
  <c r="P24" i="4"/>
  <c r="W23" i="4"/>
  <c r="V23" i="4"/>
  <c r="M33" i="4"/>
  <c r="AA33" i="4" s="1"/>
  <c r="N33" i="4"/>
  <c r="AB33" i="4" s="1"/>
  <c r="J33" i="4"/>
  <c r="K33" i="4"/>
  <c r="K28" i="4"/>
  <c r="J28" i="4"/>
  <c r="E25" i="4"/>
  <c r="D25" i="4"/>
  <c r="H35" i="4"/>
  <c r="G35" i="4"/>
  <c r="E29" i="4"/>
  <c r="D29" i="4"/>
  <c r="D26" i="4"/>
  <c r="E26" i="4"/>
  <c r="D20" i="4"/>
  <c r="E20" i="4"/>
  <c r="W34" i="4"/>
  <c r="V34" i="4"/>
  <c r="Q29" i="4"/>
  <c r="P29" i="4"/>
  <c r="T16" i="4"/>
  <c r="S16" i="4"/>
  <c r="W13" i="4"/>
  <c r="V13" i="4"/>
  <c r="S9" i="4"/>
  <c r="T9" i="4"/>
  <c r="M8" i="4"/>
  <c r="AA8" i="4" s="1"/>
  <c r="N8" i="4"/>
  <c r="AB8" i="4" s="1"/>
  <c r="J19" i="4"/>
  <c r="K19" i="4"/>
  <c r="G17" i="4"/>
  <c r="H17" i="4"/>
  <c r="E12" i="4"/>
  <c r="D12" i="4"/>
  <c r="M10" i="4"/>
  <c r="AA10" i="4" s="1"/>
  <c r="N10" i="4"/>
  <c r="AB10" i="4" s="1"/>
  <c r="K30" i="4"/>
  <c r="J30" i="4"/>
  <c r="W21" i="4"/>
  <c r="V21" i="4"/>
  <c r="S13" i="4"/>
  <c r="T13" i="4"/>
  <c r="M12" i="4"/>
  <c r="AA12" i="4" s="1"/>
  <c r="N12" i="4"/>
  <c r="AB12" i="4" s="1"/>
  <c r="N30" i="4"/>
  <c r="AB30" i="4" s="1"/>
  <c r="M30" i="4"/>
  <c r="AA30" i="4" s="1"/>
  <c r="J27" i="4"/>
  <c r="K27" i="4"/>
  <c r="V14" i="4"/>
  <c r="W14" i="4"/>
  <c r="S7" i="4"/>
  <c r="T7" i="4"/>
  <c r="H6" i="4"/>
  <c r="G6" i="4"/>
  <c r="W22" i="4"/>
  <c r="V22" i="4"/>
  <c r="G15" i="4"/>
  <c r="H15" i="4"/>
  <c r="N7" i="4"/>
  <c r="AB7" i="4" s="1"/>
  <c r="M7" i="4"/>
  <c r="AA7" i="4" s="1"/>
  <c r="W639" i="13" l="1"/>
  <c r="X639" i="13" s="1"/>
  <c r="W638" i="13"/>
  <c r="X638" i="13" s="1"/>
  <c r="W635" i="13"/>
  <c r="X635" i="13" s="1"/>
  <c r="Q35" i="3"/>
  <c r="W111" i="13" s="1"/>
  <c r="X111" i="13" s="1"/>
  <c r="W734" i="13"/>
  <c r="X734" i="13" s="1"/>
  <c r="W719" i="13"/>
  <c r="X719" i="13" s="1"/>
  <c r="W119" i="13"/>
  <c r="X119" i="13" s="1"/>
  <c r="W718" i="13"/>
  <c r="X718" i="13" s="1"/>
  <c r="W720" i="13"/>
  <c r="X720" i="13" s="1"/>
  <c r="W597" i="13"/>
  <c r="X597" i="13" s="1"/>
  <c r="W598" i="13"/>
  <c r="X598" i="13" s="1"/>
  <c r="W596" i="13"/>
  <c r="X596" i="13" s="1"/>
  <c r="W595" i="13"/>
  <c r="X595" i="13" s="1"/>
  <c r="W689" i="13"/>
  <c r="X689" i="13" s="1"/>
  <c r="W690" i="13"/>
  <c r="X690" i="13" s="1"/>
  <c r="W688" i="13"/>
  <c r="X688" i="13" s="1"/>
  <c r="W687" i="13"/>
  <c r="X687" i="13" s="1"/>
  <c r="W91" i="13"/>
  <c r="X91" i="13" s="1"/>
  <c r="W573" i="13"/>
  <c r="X573" i="13" s="1"/>
  <c r="W572" i="13"/>
  <c r="X572" i="13" s="1"/>
  <c r="W90" i="13"/>
  <c r="X90" i="13" s="1"/>
  <c r="W576" i="13"/>
  <c r="X576" i="13" s="1"/>
  <c r="W577" i="13"/>
  <c r="X577" i="13" s="1"/>
  <c r="W711" i="13"/>
  <c r="X711" i="13" s="1"/>
  <c r="W710" i="13"/>
  <c r="X710" i="13" s="1"/>
  <c r="W563" i="13"/>
  <c r="X563" i="13" s="1"/>
  <c r="W565" i="13"/>
  <c r="X565" i="13" s="1"/>
  <c r="W564" i="13"/>
  <c r="X564" i="13" s="1"/>
  <c r="W64" i="13"/>
  <c r="X64" i="13" s="1"/>
  <c r="W275" i="13"/>
  <c r="X275" i="13" s="1"/>
  <c r="W66" i="13"/>
  <c r="X66" i="13" s="1"/>
  <c r="W276" i="13"/>
  <c r="X276" i="13" s="1"/>
  <c r="W71" i="13"/>
  <c r="X71" i="13" s="1"/>
  <c r="W442" i="13"/>
  <c r="X442" i="13" s="1"/>
  <c r="W83" i="13"/>
  <c r="X83" i="13" s="1"/>
  <c r="W85" i="13"/>
  <c r="X85" i="13" s="1"/>
  <c r="W84" i="13"/>
  <c r="X84" i="13" s="1"/>
  <c r="W363" i="13"/>
  <c r="X363" i="13" s="1"/>
  <c r="W364" i="13"/>
  <c r="X364" i="13" s="1"/>
  <c r="W267" i="13"/>
  <c r="X267" i="13" s="1"/>
  <c r="W594" i="13"/>
  <c r="X594" i="13" s="1"/>
  <c r="W593" i="13"/>
  <c r="X593" i="13" s="1"/>
  <c r="W587" i="13"/>
  <c r="X587" i="13" s="1"/>
  <c r="W588" i="13"/>
  <c r="X588" i="13" s="1"/>
  <c r="W589" i="13"/>
  <c r="X589" i="13" s="1"/>
  <c r="W590" i="13"/>
  <c r="X590" i="13" s="1"/>
  <c r="W229" i="13"/>
  <c r="X229" i="13" s="1"/>
  <c r="W237" i="13"/>
  <c r="X237" i="13" s="1"/>
  <c r="W228" i="13"/>
  <c r="X228" i="13" s="1"/>
  <c r="W62" i="13"/>
  <c r="X62" i="13" s="1"/>
  <c r="W230" i="13"/>
  <c r="X230" i="13" s="1"/>
  <c r="W236" i="13"/>
  <c r="X236" i="13" s="1"/>
  <c r="W239" i="13"/>
  <c r="X239" i="13" s="1"/>
  <c r="W231" i="13"/>
  <c r="X231" i="13" s="1"/>
  <c r="W234" i="13"/>
  <c r="X234" i="13" s="1"/>
  <c r="W242" i="13"/>
  <c r="X242" i="13" s="1"/>
  <c r="W7" i="13"/>
  <c r="X7" i="13" s="1"/>
  <c r="W241" i="13"/>
  <c r="X241" i="13" s="1"/>
  <c r="W56" i="13"/>
  <c r="X56" i="13" s="1"/>
  <c r="W421" i="13"/>
  <c r="X421" i="13" s="1"/>
  <c r="W68" i="13"/>
  <c r="X68" i="13" s="1"/>
  <c r="W422" i="13"/>
  <c r="X422" i="13" s="1"/>
  <c r="W433" i="13"/>
  <c r="X433" i="13" s="1"/>
  <c r="W424" i="13"/>
  <c r="X424" i="13" s="1"/>
  <c r="W427" i="13"/>
  <c r="X427" i="13" s="1"/>
  <c r="W423" i="13"/>
  <c r="X423" i="13" s="1"/>
  <c r="W430" i="13"/>
  <c r="X430" i="13" s="1"/>
  <c r="W425" i="13"/>
  <c r="X425" i="13" s="1"/>
  <c r="W426" i="13"/>
  <c r="X426" i="13" s="1"/>
  <c r="W432" i="13"/>
  <c r="X432" i="13" s="1"/>
  <c r="W420" i="13"/>
  <c r="X420" i="13" s="1"/>
  <c r="W435" i="13"/>
  <c r="X435" i="13" s="1"/>
  <c r="W3" i="13"/>
  <c r="X3" i="13" s="1"/>
  <c r="W436" i="13"/>
  <c r="X436" i="13" s="1"/>
  <c r="W70" i="13"/>
  <c r="X70" i="13" s="1"/>
  <c r="W434" i="13"/>
  <c r="X434" i="13" s="1"/>
  <c r="W40" i="13"/>
  <c r="X40" i="13" s="1"/>
  <c r="W325" i="13"/>
  <c r="X325" i="13" s="1"/>
  <c r="W322" i="13"/>
  <c r="X322" i="13" s="1"/>
  <c r="W324" i="13"/>
  <c r="X324" i="13" s="1"/>
  <c r="W323" i="13"/>
  <c r="X323" i="13" s="1"/>
  <c r="X1137" i="13"/>
  <c r="X1139" i="13"/>
  <c r="X1140" i="13"/>
  <c r="W4" i="13"/>
  <c r="X4" i="13" s="1"/>
  <c r="X1016" i="13"/>
  <c r="X1014" i="13"/>
  <c r="X833" i="13"/>
  <c r="X851" i="13"/>
  <c r="Q62" i="3"/>
  <c r="Q44" i="3"/>
  <c r="Q37" i="3"/>
  <c r="Q40" i="3"/>
  <c r="Q41" i="3"/>
  <c r="W737" i="13" s="1"/>
  <c r="X737" i="13" s="1"/>
  <c r="Q56" i="3"/>
  <c r="Q45" i="3"/>
  <c r="Q63" i="3"/>
  <c r="Q64" i="3"/>
  <c r="Q53" i="3"/>
  <c r="Q38" i="3"/>
  <c r="Q46" i="3"/>
  <c r="Q39" i="3"/>
  <c r="Q47" i="3"/>
  <c r="Q58" i="3"/>
  <c r="Q50" i="3"/>
  <c r="Q61" i="3"/>
  <c r="Q55" i="3"/>
  <c r="Q54" i="3"/>
  <c r="Q48" i="3"/>
  <c r="W742" i="13" s="1"/>
  <c r="X742" i="13" s="1"/>
  <c r="Q60" i="3"/>
  <c r="Q42" i="3"/>
  <c r="Q52" i="3"/>
  <c r="Q36" i="3"/>
  <c r="W738" i="13" s="1"/>
  <c r="X738" i="13" s="1"/>
  <c r="Q57" i="3"/>
  <c r="Q49" i="3"/>
  <c r="Q51" i="3"/>
  <c r="Q43" i="3"/>
  <c r="Q59" i="3"/>
  <c r="CL9" i="3"/>
  <c r="CL10" i="3" s="1"/>
  <c r="CL11" i="3" s="1"/>
  <c r="CL12" i="3" s="1"/>
  <c r="CL13" i="3" s="1"/>
  <c r="CL14" i="3" s="1"/>
  <c r="CL15" i="3" s="1"/>
  <c r="CL16" i="3" s="1"/>
  <c r="X1138" i="13" s="1"/>
  <c r="U50" i="3"/>
  <c r="U51" i="3" s="1"/>
  <c r="W2366" i="13" s="1"/>
  <c r="CJ16" i="3"/>
  <c r="CJ17" i="3" s="1"/>
  <c r="CJ18" i="3" s="1"/>
  <c r="CJ19" i="3" s="1"/>
  <c r="CJ20" i="3" s="1"/>
  <c r="CJ21" i="3" s="1"/>
  <c r="CJ22" i="3" s="1"/>
  <c r="CJ23" i="3" s="1"/>
  <c r="CJ24" i="3" s="1"/>
  <c r="CJ25" i="3" s="1"/>
  <c r="CJ26" i="3" s="1"/>
  <c r="CJ27" i="3" s="1"/>
  <c r="CJ28" i="3" s="1"/>
  <c r="CJ29" i="3" s="1"/>
  <c r="CJ30" i="3" s="1"/>
  <c r="CJ31" i="3" s="1"/>
  <c r="CJ32" i="3" s="1"/>
  <c r="CJ33" i="3" s="1"/>
  <c r="CJ34" i="3" s="1"/>
  <c r="CJ35" i="3" s="1"/>
  <c r="CJ36" i="3" s="1"/>
  <c r="CJ37" i="3" s="1"/>
  <c r="CJ38" i="3" s="1"/>
  <c r="CJ39" i="3" s="1"/>
  <c r="CJ40" i="3" s="1"/>
  <c r="CJ41" i="3" s="1"/>
  <c r="CJ42" i="3" s="1"/>
  <c r="CJ43" i="3" s="1"/>
  <c r="CJ44" i="3" s="1"/>
  <c r="CJ45" i="3" s="1"/>
  <c r="CJ46" i="3" s="1"/>
  <c r="CJ47" i="3" s="1"/>
  <c r="CJ48" i="3" s="1"/>
  <c r="CJ49" i="3" s="1"/>
  <c r="CJ50" i="3" s="1"/>
  <c r="CJ51" i="3" s="1"/>
  <c r="CJ52" i="3" s="1"/>
  <c r="CJ53" i="3" s="1"/>
  <c r="CJ54" i="3" s="1"/>
  <c r="CJ55" i="3" s="1"/>
  <c r="CJ56" i="3" s="1"/>
  <c r="CJ57" i="3" s="1"/>
  <c r="CJ58" i="3" s="1"/>
  <c r="CJ59" i="3" s="1"/>
  <c r="CJ60" i="3" s="1"/>
  <c r="CJ61" i="3" s="1"/>
  <c r="CJ62" i="3" s="1"/>
  <c r="CJ63" i="3" s="1"/>
  <c r="CJ64" i="3" s="1"/>
  <c r="X47" i="3"/>
  <c r="X48" i="3" s="1"/>
  <c r="X49" i="3" s="1"/>
  <c r="X50" i="3" s="1"/>
  <c r="X51" i="3" s="1"/>
  <c r="W2708" i="13" s="1"/>
  <c r="X2708" i="13" s="1"/>
  <c r="CH12" i="3"/>
  <c r="X1013" i="13" s="1"/>
  <c r="V52" i="3"/>
  <c r="V53" i="3" s="1"/>
  <c r="V54" i="3" s="1"/>
  <c r="V55" i="3" s="1"/>
  <c r="V56" i="3" s="1"/>
  <c r="V57" i="3" s="1"/>
  <c r="V58" i="3" s="1"/>
  <c r="V59" i="3" s="1"/>
  <c r="V60" i="3" s="1"/>
  <c r="V61" i="3" s="1"/>
  <c r="V62" i="3" s="1"/>
  <c r="V63" i="3" s="1"/>
  <c r="V64" i="3" s="1"/>
  <c r="W736" i="13" l="1"/>
  <c r="X736" i="13" s="1"/>
  <c r="W740" i="13"/>
  <c r="X740" i="13" s="1"/>
  <c r="W735" i="13"/>
  <c r="X735" i="13" s="1"/>
  <c r="W741" i="13"/>
  <c r="X741" i="13" s="1"/>
  <c r="X2366" i="13"/>
  <c r="W2813" i="13"/>
  <c r="CL17" i="3"/>
  <c r="CL18" i="3" s="1"/>
  <c r="CL19" i="3" s="1"/>
  <c r="CL20" i="3" s="1"/>
  <c r="CL21" i="3" s="1"/>
  <c r="CL22" i="3" s="1"/>
  <c r="CL23" i="3" s="1"/>
  <c r="CL24" i="3" s="1"/>
  <c r="CL25" i="3" s="1"/>
  <c r="CL26" i="3" s="1"/>
  <c r="CL27" i="3" s="1"/>
  <c r="CL28" i="3" s="1"/>
  <c r="CL29" i="3" s="1"/>
  <c r="CL30" i="3" s="1"/>
  <c r="CL31" i="3" s="1"/>
  <c r="CL32" i="3" s="1"/>
  <c r="CL33" i="3" s="1"/>
  <c r="CL34" i="3" s="1"/>
  <c r="CL35" i="3" s="1"/>
  <c r="CL36" i="3" s="1"/>
  <c r="CL37" i="3" s="1"/>
  <c r="CL38" i="3" s="1"/>
  <c r="CL39" i="3" s="1"/>
  <c r="CL40" i="3" s="1"/>
  <c r="CL41" i="3" s="1"/>
  <c r="CL42" i="3" s="1"/>
  <c r="CL43" i="3" s="1"/>
  <c r="CL44" i="3" s="1"/>
  <c r="CL45" i="3" s="1"/>
  <c r="CL46" i="3" s="1"/>
  <c r="CL47" i="3" s="1"/>
  <c r="CL48" i="3" s="1"/>
  <c r="CL49" i="3" s="1"/>
  <c r="CL50" i="3" s="1"/>
  <c r="CL51" i="3" s="1"/>
  <c r="CL52" i="3" s="1"/>
  <c r="CL53" i="3" s="1"/>
  <c r="CL54" i="3" s="1"/>
  <c r="CL55" i="3" s="1"/>
  <c r="CL56" i="3" s="1"/>
  <c r="CL57" i="3" s="1"/>
  <c r="CL58" i="3" s="1"/>
  <c r="CL59" i="3" s="1"/>
  <c r="CL60" i="3" s="1"/>
  <c r="CL61" i="3" s="1"/>
  <c r="CL62" i="3" s="1"/>
  <c r="CL63" i="3" s="1"/>
  <c r="CL64" i="3" s="1"/>
  <c r="U52" i="3"/>
  <c r="U53" i="3" s="1"/>
  <c r="W2369" i="13" s="1"/>
  <c r="X2369" i="13" s="1"/>
  <c r="CH13" i="3"/>
  <c r="CH14" i="3" s="1"/>
  <c r="X838" i="13" s="1"/>
  <c r="X52" i="3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X64" i="3" s="1"/>
  <c r="U54" i="3" l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CH15" i="3"/>
  <c r="CH16" i="3" s="1"/>
  <c r="CH17" i="3" s="1"/>
  <c r="CH18" i="3" s="1"/>
  <c r="CH19" i="3" s="1"/>
  <c r="CH20" i="3" s="1"/>
  <c r="CH21" i="3" s="1"/>
  <c r="CH22" i="3" s="1"/>
  <c r="CH23" i="3" s="1"/>
  <c r="CH24" i="3" s="1"/>
  <c r="CH25" i="3" s="1"/>
  <c r="CH26" i="3" s="1"/>
  <c r="CH27" i="3" s="1"/>
  <c r="CH28" i="3" s="1"/>
  <c r="CH29" i="3" s="1"/>
  <c r="CH30" i="3" s="1"/>
  <c r="CH31" i="3" s="1"/>
  <c r="CH32" i="3" s="1"/>
  <c r="CH33" i="3" s="1"/>
  <c r="CH34" i="3" s="1"/>
  <c r="CH35" i="3" s="1"/>
  <c r="CH36" i="3" s="1"/>
  <c r="CH37" i="3" s="1"/>
  <c r="CH38" i="3" s="1"/>
  <c r="CH39" i="3" s="1"/>
  <c r="CH40" i="3" s="1"/>
  <c r="CH41" i="3" s="1"/>
  <c r="CH42" i="3" s="1"/>
  <c r="CH43" i="3" s="1"/>
  <c r="CH44" i="3" s="1"/>
  <c r="CH45" i="3" s="1"/>
  <c r="CH46" i="3" s="1"/>
  <c r="CH47" i="3" s="1"/>
  <c r="CH48" i="3" s="1"/>
  <c r="CH49" i="3" s="1"/>
  <c r="CH50" i="3" s="1"/>
  <c r="CH51" i="3" s="1"/>
  <c r="CH52" i="3" s="1"/>
  <c r="CH53" i="3" s="1"/>
  <c r="CH54" i="3" s="1"/>
  <c r="CH55" i="3" s="1"/>
  <c r="CH56" i="3" s="1"/>
  <c r="CH57" i="3" s="1"/>
  <c r="CH58" i="3" s="1"/>
  <c r="CH59" i="3" s="1"/>
  <c r="CH60" i="3" s="1"/>
  <c r="CH61" i="3" s="1"/>
  <c r="CH62" i="3" s="1"/>
  <c r="CH63" i="3" s="1"/>
  <c r="CH64" i="3" s="1"/>
</calcChain>
</file>

<file path=xl/sharedStrings.xml><?xml version="1.0" encoding="utf-8"?>
<sst xmlns="http://schemas.openxmlformats.org/spreadsheetml/2006/main" count="38936" uniqueCount="3388">
  <si>
    <t>2021-22 Teacher Assistant Salary Schedule</t>
  </si>
  <si>
    <t xml:space="preserve">   </t>
  </si>
  <si>
    <t xml:space="preserve">Annual </t>
  </si>
  <si>
    <t>Annual</t>
  </si>
  <si>
    <t>Monthly</t>
  </si>
  <si>
    <t>Daily</t>
  </si>
  <si>
    <t>SALARY</t>
  </si>
  <si>
    <t>MONTHLY</t>
  </si>
  <si>
    <t>DAILY</t>
  </si>
  <si>
    <t>% increase</t>
  </si>
  <si>
    <t>Exp</t>
  </si>
  <si>
    <t>Hourly</t>
  </si>
  <si>
    <t>3 hours</t>
  </si>
  <si>
    <t>3.5 hours</t>
  </si>
  <si>
    <t>4 hours</t>
  </si>
  <si>
    <t>4hours</t>
  </si>
  <si>
    <t>6 hours</t>
  </si>
  <si>
    <t>6.5 hours</t>
  </si>
  <si>
    <t>7 hours</t>
  </si>
  <si>
    <t xml:space="preserve">(7 HRS.) </t>
  </si>
  <si>
    <t>8 hours</t>
  </si>
  <si>
    <t>Annual College Supplement:</t>
  </si>
  <si>
    <t>2 YEARS = $250.00 (Full Time) / $125.00 (Part Time)</t>
  </si>
  <si>
    <t>B.S. DEGREE = $500.00 (Full Time) / $250.00 (Part Time)</t>
  </si>
  <si>
    <t>M.S. DEGREE = $750.00 (Full Time) / $375.00 (Part Time)</t>
  </si>
  <si>
    <t>The college supplement is awarded on a pro-rated basis on a 180 day schedule.</t>
  </si>
  <si>
    <t>$38,000 + $1,000</t>
  </si>
  <si>
    <t>200 Day</t>
  </si>
  <si>
    <t>210 Day</t>
  </si>
  <si>
    <t>220 Days</t>
  </si>
  <si>
    <t>230 Days</t>
  </si>
  <si>
    <t>240 Days</t>
  </si>
  <si>
    <t>Teacher Schedule</t>
  </si>
  <si>
    <t>EXP</t>
  </si>
  <si>
    <t>BS</t>
  </si>
  <si>
    <t>MS</t>
  </si>
  <si>
    <t>MA30</t>
  </si>
  <si>
    <t>EDS</t>
  </si>
  <si>
    <t>EDD</t>
  </si>
  <si>
    <t>System Wide and Supervisor</t>
  </si>
  <si>
    <t>MS+30</t>
  </si>
  <si>
    <t>Principal index 20 or less ADA teachers based on 200 Day Schedule</t>
  </si>
  <si>
    <t>Principal Schedule I</t>
  </si>
  <si>
    <t>Principal index  21-40 ADA teachers based on 200 Day Schedule</t>
  </si>
  <si>
    <t xml:space="preserve">Principal Schedule II </t>
  </si>
  <si>
    <t>Principal index  41 OR MORE TEACHERS Based on 200 day Schedule</t>
  </si>
  <si>
    <t>Principal Schedule III</t>
  </si>
  <si>
    <t>2021-22 NonCertified</t>
  </si>
  <si>
    <t>Custodian</t>
  </si>
  <si>
    <t>Custodian
240</t>
  </si>
  <si>
    <t>Guard
200</t>
  </si>
  <si>
    <t>Labor</t>
  </si>
  <si>
    <t>Labor
240</t>
  </si>
  <si>
    <t>Apprentice</t>
  </si>
  <si>
    <t>Apprentice
240</t>
  </si>
  <si>
    <t>Skilled</t>
  </si>
  <si>
    <t>Skilled
240</t>
  </si>
  <si>
    <t>Master</t>
  </si>
  <si>
    <t>Master
240</t>
  </si>
  <si>
    <t>Admin</t>
  </si>
  <si>
    <t>Admin
240</t>
  </si>
  <si>
    <t>Admin
220</t>
  </si>
  <si>
    <t>Technology</t>
  </si>
  <si>
    <t>Tech
240</t>
  </si>
  <si>
    <t>Secretary</t>
  </si>
  <si>
    <t>Secretary
200</t>
  </si>
  <si>
    <t>Secretary
210</t>
  </si>
  <si>
    <t>Secretary
220</t>
  </si>
  <si>
    <t>Secretary
230</t>
  </si>
  <si>
    <t>Secretary
240</t>
  </si>
  <si>
    <t>2022-23 Teacher Assistant Salary Schedule</t>
  </si>
  <si>
    <t>17-18</t>
  </si>
  <si>
    <t>18-19</t>
  </si>
  <si>
    <t>19-20</t>
  </si>
  <si>
    <t>20-21</t>
  </si>
  <si>
    <t>20-21 2%</t>
  </si>
  <si>
    <t>21-22</t>
  </si>
  <si>
    <t>2000-2001   added $100 to each level</t>
  </si>
  <si>
    <t>2000-2001 added $100 to each level</t>
  </si>
  <si>
    <t>2001-2002   3% cost of living raise to individual salaries</t>
  </si>
  <si>
    <t>2001-2002 3% cost of living raise to individual salaries</t>
  </si>
  <si>
    <t>2002-2003   3% cost of living raise to individual salaries</t>
  </si>
  <si>
    <t>2002-2003 3% cost of living raise to individual salaries</t>
  </si>
  <si>
    <t>2003-2004   3% cost of living raise to individual salaries</t>
  </si>
  <si>
    <t>2003-2004 3% cost of living raise to individual salaries</t>
  </si>
  <si>
    <t>2004-2005   added 100.00 to each level and $50.00 to beginning step</t>
  </si>
  <si>
    <t>2004-2005 added 100.00 to each level and $50.00 to beginning step</t>
  </si>
  <si>
    <t>2005-2006   $50 cost of living raise to individual salaries</t>
  </si>
  <si>
    <t>2005-2006  $50 cost of living raise to individual salaries</t>
  </si>
  <si>
    <t>2006-2007   schedule correction to place drivers on experience schedule</t>
  </si>
  <si>
    <t>2006-2007  schedule correction to place drivers on experience schedule</t>
  </si>
  <si>
    <t>2007-2008   4% cost of living raise</t>
  </si>
  <si>
    <t>2007-08 4% cost of living raise</t>
  </si>
  <si>
    <t>2008-2009   4% cost of living raise plus 26th year</t>
  </si>
  <si>
    <t>2008-09 4% cost of living raise plus 26th year</t>
  </si>
  <si>
    <t>2009-2010   no change experience only 27th year</t>
  </si>
  <si>
    <t>2010-2011   no change experience only 28th year</t>
  </si>
  <si>
    <t>2011-2012   no change experience only 29th year</t>
  </si>
  <si>
    <t>2012-2013  2.5%  added experience 30th year</t>
  </si>
  <si>
    <t>2013-14 no change added 31st year at 1.5</t>
  </si>
  <si>
    <t>2014-15 no change added 32nd year at 1.5%</t>
  </si>
  <si>
    <t>2015-16 4% leveled out schedule with no loss at any level added 33rd year</t>
  </si>
  <si>
    <t>2016-17 2.5% added 34th year</t>
  </si>
  <si>
    <t>2017-18 2.5% added 35th year</t>
  </si>
  <si>
    <t>2018-19 3% added 36th year</t>
  </si>
  <si>
    <t>2019-20 2.5% added 37th year</t>
  </si>
  <si>
    <t>2020-21 no raise added 38th year</t>
  </si>
  <si>
    <t>22-23</t>
  </si>
  <si>
    <t xml:space="preserve">20-21 with $2 </t>
  </si>
  <si>
    <t>Method for salary calculation:</t>
  </si>
  <si>
    <t>Number of hours worked per day</t>
  </si>
  <si>
    <t>times rate per hour</t>
  </si>
  <si>
    <t>times 190 days</t>
  </si>
  <si>
    <t>= annual salary</t>
  </si>
  <si>
    <t>divide by 10 for monthly salary</t>
  </si>
  <si>
    <t>annual schedule based on</t>
  </si>
  <si>
    <t>177 cooking days (leave out the three half days (Thanksgiving, Spring Break, Last Day of School)</t>
  </si>
  <si>
    <t xml:space="preserve">   5  holidays</t>
  </si>
  <si>
    <t xml:space="preserve">   5 vacation days</t>
  </si>
  <si>
    <t xml:space="preserve">   3 cleaning days</t>
  </si>
  <si>
    <t>total 190 day schedule</t>
  </si>
  <si>
    <t>** Addititonal workshop days added to payroll when attended</t>
  </si>
  <si>
    <t>Cafeteria Managers</t>
  </si>
  <si>
    <t>Salaries for managers shall be dtermined by a schedule formulated from the average daily participation plus work experience.</t>
  </si>
  <si>
    <t>Meals</t>
  </si>
  <si>
    <t xml:space="preserve">* The average daily participation shall include the total number of lunches and breakfasts served to students </t>
  </si>
  <si>
    <t>0-299</t>
  </si>
  <si>
    <t xml:space="preserve">  plus an adjustment of 1 meal per $1.00 of ala carte items sold</t>
  </si>
  <si>
    <t>300-599</t>
  </si>
  <si>
    <t xml:space="preserve">Experience adjustment is based .05 per year.  </t>
  </si>
  <si>
    <t>600-799</t>
  </si>
  <si>
    <t>800-999</t>
  </si>
  <si>
    <t>method of calculation:</t>
  </si>
  <si>
    <t>total average daily participation</t>
  </si>
  <si>
    <t>1000-1199</t>
  </si>
  <si>
    <t>8 hours per day</t>
  </si>
  <si>
    <t xml:space="preserve">Lunch </t>
  </si>
  <si>
    <t>1200-1399</t>
  </si>
  <si>
    <t>Breakfast</t>
  </si>
  <si>
    <t>213 days worked per year</t>
  </si>
  <si>
    <t>ala carte *</t>
  </si>
  <si>
    <t>total meals</t>
  </si>
  <si>
    <t>divide by 11 for monthly salary</t>
  </si>
  <si>
    <t>Credit is given for TEAM completion  from 0 to $1.20 dependent on completion</t>
  </si>
  <si>
    <t xml:space="preserve">Cafeteria managers will receive 10 equal pay checks on September through June.                                                                                                                                  </t>
  </si>
  <si>
    <t xml:space="preserve"> In the month of August and on June 30 managers will be paid 1/2 pay check. </t>
  </si>
  <si>
    <t xml:space="preserve">  Managers will be paid extra for local workshops.</t>
  </si>
  <si>
    <t xml:space="preserve"> Overtime pay will not be paid for state and national conferences. </t>
  </si>
  <si>
    <t>Travel expenses must be approved in advance for payment.</t>
  </si>
  <si>
    <t>Any time over the stated salary scheduled time or local workshop must be approved  by the Director of Personnel.</t>
  </si>
  <si>
    <t>2022-23 Cafeteria Workers</t>
  </si>
  <si>
    <t>2022-23 Bus Driver</t>
  </si>
  <si>
    <t>2022-23 NonCertified</t>
  </si>
  <si>
    <t>Bus</t>
  </si>
  <si>
    <t>Food Service</t>
  </si>
  <si>
    <t>NC 1</t>
  </si>
  <si>
    <t>NC 2</t>
  </si>
  <si>
    <t>NC 3</t>
  </si>
  <si>
    <t>NC 4</t>
  </si>
  <si>
    <t>NC 5</t>
  </si>
  <si>
    <t>NC 6</t>
  </si>
  <si>
    <t>NC 7</t>
  </si>
  <si>
    <t>NC 8</t>
  </si>
  <si>
    <t>NC 9</t>
  </si>
  <si>
    <t>NC 10</t>
  </si>
  <si>
    <t>NC 11</t>
  </si>
  <si>
    <t>NC 12</t>
  </si>
  <si>
    <t>NC 13</t>
  </si>
  <si>
    <t>Asst 6</t>
  </si>
  <si>
    <t>Asst 6.5</t>
  </si>
  <si>
    <t>Asst 7</t>
  </si>
  <si>
    <t>Asst 8</t>
  </si>
  <si>
    <t>Teacher 200</t>
  </si>
  <si>
    <t>Teacher 210</t>
  </si>
  <si>
    <t>Teacher 220</t>
  </si>
  <si>
    <t>Teacher 230</t>
  </si>
  <si>
    <t>Teacher 240</t>
  </si>
  <si>
    <t>Supervisor 200</t>
  </si>
  <si>
    <t>Supervisor 210</t>
  </si>
  <si>
    <t>Supervisor 220</t>
  </si>
  <si>
    <t>Supervisor 230</t>
  </si>
  <si>
    <t>Supervisor 240</t>
  </si>
  <si>
    <t>Principal &lt; 20</t>
  </si>
  <si>
    <t>Principal 21-40</t>
  </si>
  <si>
    <t>Principal 40+</t>
  </si>
  <si>
    <t>Retirees</t>
  </si>
  <si>
    <t>BUS</t>
  </si>
  <si>
    <t>HR</t>
  </si>
  <si>
    <t>6 HRS</t>
  </si>
  <si>
    <t>7 HRS</t>
  </si>
  <si>
    <t>8 HRS</t>
  </si>
  <si>
    <t>100T</t>
  </si>
  <si>
    <t>110T</t>
  </si>
  <si>
    <t>120T</t>
  </si>
  <si>
    <t>100S</t>
  </si>
  <si>
    <t>120S</t>
  </si>
  <si>
    <t>*Masters 11*</t>
  </si>
  <si>
    <t xml:space="preserve"> </t>
  </si>
  <si>
    <t>Full Name</t>
  </si>
  <si>
    <t>Position Description</t>
  </si>
  <si>
    <t>Position Assignment Desc</t>
  </si>
  <si>
    <t>Position Building Desc</t>
  </si>
  <si>
    <t>Position Job Type Desc</t>
  </si>
  <si>
    <t>Position Calendar Desc</t>
  </si>
  <si>
    <t>Position Start Date</t>
  </si>
  <si>
    <t>Position End Date</t>
  </si>
  <si>
    <t>Position Hours Per Day</t>
  </si>
  <si>
    <t>Position Total Hours</t>
  </si>
  <si>
    <t>Position FTE</t>
  </si>
  <si>
    <t>Position Calc FTE</t>
  </si>
  <si>
    <t>Position Calc Method</t>
  </si>
  <si>
    <t>Position Matrix Type</t>
  </si>
  <si>
    <t>Position Matrix Desc</t>
  </si>
  <si>
    <t>Position Lane</t>
  </si>
  <si>
    <t>Position Step</t>
  </si>
  <si>
    <t>Position Entered Salary</t>
  </si>
  <si>
    <t>Add-on Amount</t>
  </si>
  <si>
    <t>Account Number</t>
  </si>
  <si>
    <t>ABBOTT, CAROLINA TEAL</t>
  </si>
  <si>
    <t>SPEECH PATHOLOGIST</t>
  </si>
  <si>
    <t>NORTHVIEW INTER</t>
  </si>
  <si>
    <t>FULL TIME</t>
  </si>
  <si>
    <t>200 DAYS 2021-2022</t>
  </si>
  <si>
    <t>08/11/2021</t>
  </si>
  <si>
    <t>06/01/2022</t>
  </si>
  <si>
    <t>8:00</t>
  </si>
  <si>
    <t>MATRIX</t>
  </si>
  <si>
    <t>CONTRACT</t>
  </si>
  <si>
    <t>SUPERVISOR 200 DAYS 2021-2022</t>
  </si>
  <si>
    <t>141 E 71200 171 000 20034 712</t>
  </si>
  <si>
    <t>ABBOTT, ETHAN LEE</t>
  </si>
  <si>
    <t>REGULAR TEACHER</t>
  </si>
  <si>
    <t>NORTHVIEW JUNIO</t>
  </si>
  <si>
    <t>Contract</t>
  </si>
  <si>
    <t>TEACHER 200 DAYS 2021-2022</t>
  </si>
  <si>
    <t>141 E 71100 116 000 20031 000</t>
  </si>
  <si>
    <t>ABSTON, MIRANDA CHERI</t>
  </si>
  <si>
    <t>CAFETERIA</t>
  </si>
  <si>
    <t>PIGEON FORGE PR</t>
  </si>
  <si>
    <t>190 DAYS 2021-2022</t>
  </si>
  <si>
    <t>08/12/2021</t>
  </si>
  <si>
    <t>05/31/2022</t>
  </si>
  <si>
    <t>6:00</t>
  </si>
  <si>
    <t>HOURLY</t>
  </si>
  <si>
    <t>FOOD SERVICE 2021-2022</t>
  </si>
  <si>
    <t>143 E 73100 165 000 10044 451</t>
  </si>
  <si>
    <t>ACUFF, MARY RUTH</t>
  </si>
  <si>
    <t>BUS DRIVER</t>
  </si>
  <si>
    <t>BUS GARAGE</t>
  </si>
  <si>
    <t>180 DAYS; 6 HOURS/DAY; 2021-2022</t>
  </si>
  <si>
    <t>08/16/2021</t>
  </si>
  <si>
    <t>BUS DRIVERS 2021-2022</t>
  </si>
  <si>
    <t>141 E 72710 146 000 90002 446</t>
  </si>
  <si>
    <t>VOCATIONAL BUS DRIVER</t>
  </si>
  <si>
    <t>141 E 72710 146 000 90002 713</t>
  </si>
  <si>
    <t>BUS DRIVER EXTRA</t>
  </si>
  <si>
    <t>SUPPLEMENT</t>
  </si>
  <si>
    <t>ADAMS, CONSTANCE E</t>
  </si>
  <si>
    <t>SEYMOUR PRIMARY</t>
  </si>
  <si>
    <t>141 E 71100 116 000 10065 000</t>
  </si>
  <si>
    <t>ADAMS, KELLYN WRIGHT</t>
  </si>
  <si>
    <t>PIGEON FORGE JR</t>
  </si>
  <si>
    <t>141 E 71100 116 000 20045 000</t>
  </si>
  <si>
    <t>AKERS, AMANDA KILLEEN</t>
  </si>
  <si>
    <t>NEW CENTER ELEM</t>
  </si>
  <si>
    <t>141 E 71100 116 000 10035 000</t>
  </si>
  <si>
    <t>ALAYON, ARLY</t>
  </si>
  <si>
    <t>EDUCATIONAL ASSISTANT</t>
  </si>
  <si>
    <t>SEVIERVILLE PRI</t>
  </si>
  <si>
    <t>PART TIME</t>
  </si>
  <si>
    <t>3:00</t>
  </si>
  <si>
    <t>NONCERTIFIED ASST 2021-2022</t>
  </si>
  <si>
    <t>141 E 71100 163 000 10060 000</t>
  </si>
  <si>
    <t>NONCERTIFIED ASSOCIATES</t>
  </si>
  <si>
    <t>CENTRAL OFFICE</t>
  </si>
  <si>
    <t>FEDERAL NC ASSOCIATES</t>
  </si>
  <si>
    <t>142 E 71100 163 101 10060 000</t>
  </si>
  <si>
    <t>FEDERAL NON-CERTIFED</t>
  </si>
  <si>
    <t>FEDERAL NON-CERTIFIED</t>
  </si>
  <si>
    <t>ALEGRIA, ZACHARY R</t>
  </si>
  <si>
    <t>SEYMOUR HIGH SC</t>
  </si>
  <si>
    <t>141 E 71100 116 000 30070 000</t>
  </si>
  <si>
    <t>ALEMAN CRUZ, TORI ELIZABETH</t>
  </si>
  <si>
    <t>SCHOOL SECRETARY</t>
  </si>
  <si>
    <t>210 DAYS 2021-2022</t>
  </si>
  <si>
    <t>07/28/2021</t>
  </si>
  <si>
    <t>06/09/2022</t>
  </si>
  <si>
    <t>4:00</t>
  </si>
  <si>
    <t>NONCERTIFIED 2021-2022</t>
  </si>
  <si>
    <t>9</t>
  </si>
  <si>
    <t>141 E 72410 162 000 10060 000</t>
  </si>
  <si>
    <t>ALLEN, DAVID BRYAN</t>
  </si>
  <si>
    <t>BUS DRIVER EXTRA ROUTES</t>
  </si>
  <si>
    <t>ALLEN, DEBORAH R</t>
  </si>
  <si>
    <t>ALLEN, ERIC A</t>
  </si>
  <si>
    <t>SEVIERVILLE INT</t>
  </si>
  <si>
    <t>141 E 71100 116 000 10061 000</t>
  </si>
  <si>
    <t>ALLEN, FREDDIE R</t>
  </si>
  <si>
    <t>MAINTENANCE</t>
  </si>
  <si>
    <t>240 DAYS 2021-2022</t>
  </si>
  <si>
    <t>07/01/2021</t>
  </si>
  <si>
    <t>06/30/2022</t>
  </si>
  <si>
    <t>5</t>
  </si>
  <si>
    <t>141 E 72620 167 000 90004 000</t>
  </si>
  <si>
    <t>ALLEN, KATHY SUE</t>
  </si>
  <si>
    <t>SPED ASSISTANT</t>
  </si>
  <si>
    <t>180 DAYS; 6.5 HOURS/DAY; 2021-2022</t>
  </si>
  <si>
    <t>6:30</t>
  </si>
  <si>
    <t>6.5</t>
  </si>
  <si>
    <t>141 E 71200 163 901 10060 712</t>
  </si>
  <si>
    <t>ALLEN, LARRY D</t>
  </si>
  <si>
    <t>ADM SECRETARY</t>
  </si>
  <si>
    <t>4</t>
  </si>
  <si>
    <t>141 E 72210 162 000 90001 000</t>
  </si>
  <si>
    <t>COLLEGE HOURS SUPPLEMENT</t>
  </si>
  <si>
    <t>ALLEN, RACHEL DIANE</t>
  </si>
  <si>
    <t>SPED TEACHER</t>
  </si>
  <si>
    <t>CATONS CHAPEL E</t>
  </si>
  <si>
    <t>141 E 71200 116 000 10015 712</t>
  </si>
  <si>
    <t>ALLEN, RANDALL A</t>
  </si>
  <si>
    <t>8</t>
  </si>
  <si>
    <t>ALLEN, RICHARD</t>
  </si>
  <si>
    <t>ALLEN, RUSSELL C</t>
  </si>
  <si>
    <t>ASSISTANT PRINCIPAL</t>
  </si>
  <si>
    <t>PARKWAY ACADEMY</t>
  </si>
  <si>
    <t>141 E 72410 139 000 10037 000</t>
  </si>
  <si>
    <t>ASSISTANT PRINCIPAL SUPPLEMENT</t>
  </si>
  <si>
    <t>SPED DRIVER SECONDARY</t>
  </si>
  <si>
    <t>SPECIAL ED ANNE</t>
  </si>
  <si>
    <t>141 E 72710 146 000 90005 712</t>
  </si>
  <si>
    <t>SPED BUS DRIVER EXTRA</t>
  </si>
  <si>
    <t>ALLEN, STEVEN HUGH</t>
  </si>
  <si>
    <t>CUSTODIAN</t>
  </si>
  <si>
    <t>BOYDS CREEK ELE</t>
  </si>
  <si>
    <t>1</t>
  </si>
  <si>
    <t>141 E 72610 166 000 10012 000</t>
  </si>
  <si>
    <t>ALLEN, THOMAS TAYLOR</t>
  </si>
  <si>
    <t>ALLGOOD, MARSHA DYER</t>
  </si>
  <si>
    <t>141 E 71200 116 000 30070 712</t>
  </si>
  <si>
    <t>ALMEIDA, JULIA MARIE</t>
  </si>
  <si>
    <t>JONES COVE ELEM</t>
  </si>
  <si>
    <t>141 E 71200 163 901 10025 712</t>
  </si>
  <si>
    <t>ALVAREZ, MIRIAM JANETH</t>
  </si>
  <si>
    <t>PI BETA PHI ELE</t>
  </si>
  <si>
    <t>141 E 71100 116 000 10040 000</t>
  </si>
  <si>
    <t>AMBURN, D D</t>
  </si>
  <si>
    <t>PIGEON FORGE HI</t>
  </si>
  <si>
    <t>7:00</t>
  </si>
  <si>
    <t>143 E 73100 165 000 30046 451</t>
  </si>
  <si>
    <t>ANDERSON, BRUCE M</t>
  </si>
  <si>
    <t>141 E 72610 166 000 30046 000</t>
  </si>
  <si>
    <t>ANDERSON, JOHN CORY</t>
  </si>
  <si>
    <t>TRANSFERRED</t>
  </si>
  <si>
    <t>09/21/2021</t>
  </si>
  <si>
    <t>141 E 71200 163 901 30046 712</t>
  </si>
  <si>
    <t>NONCERTIFIED BACHELORS</t>
  </si>
  <si>
    <t>09/22/2021</t>
  </si>
  <si>
    <t>ANDERSON, LAVANIS</t>
  </si>
  <si>
    <t>141 E 72610 166 000 10040 000</t>
  </si>
  <si>
    <t>ANDERSON, PAULA V</t>
  </si>
  <si>
    <t>ANDERSON, SARAH ELISABETH</t>
  </si>
  <si>
    <t>NORTHVIEW SENIO</t>
  </si>
  <si>
    <t>141 E 71100 116 000 30030 000</t>
  </si>
  <si>
    <t>ANDERSON, TIFFANY E</t>
  </si>
  <si>
    <t>CATLETTSBURG EL</t>
  </si>
  <si>
    <t>141 E 71100 116 000 10013 000</t>
  </si>
  <si>
    <t>ANDREWS, KAYLA VALENTINE</t>
  </si>
  <si>
    <t>ANTONIO, MARIA DEL ROSARIO</t>
  </si>
  <si>
    <t>141 E 71100 163 000 10040 000</t>
  </si>
  <si>
    <t>CITY OF GATLINBURG FUNDED</t>
  </si>
  <si>
    <t>ARCHER, ETHAN LYLE</t>
  </si>
  <si>
    <t>GATLINBURG PITT</t>
  </si>
  <si>
    <t>141 E 71100 116 000 20019 000</t>
  </si>
  <si>
    <t>ARCHER, HALEY HATCHER</t>
  </si>
  <si>
    <t>PITTMAN CENTER</t>
  </si>
  <si>
    <t>141 E 71100 116 000 10050 000</t>
  </si>
  <si>
    <t>ARMS, JORDAN ROSE</t>
  </si>
  <si>
    <t>NURSE</t>
  </si>
  <si>
    <t>3:12</t>
  </si>
  <si>
    <t>141 E 72120 131 000 10037 580</t>
  </si>
  <si>
    <t>ARMSTRONG, JANA LEE</t>
  </si>
  <si>
    <t>LIBRARY ASSISTANT</t>
  </si>
  <si>
    <t>PIGEON FORGE IN</t>
  </si>
  <si>
    <t>141 E 72210 137 000 10043 000</t>
  </si>
  <si>
    <t>ARNCE, JULIE BLANTON</t>
  </si>
  <si>
    <t>TRULA LAWSON EA</t>
  </si>
  <si>
    <t>09/28/2021</t>
  </si>
  <si>
    <t>141 E 71100 163 000 10072 000</t>
  </si>
  <si>
    <t>ARNOLD, ASHLEY M</t>
  </si>
  <si>
    <t>SEYMOUR JR HIGH</t>
  </si>
  <si>
    <t>141 E 71100 116 000 20066 000</t>
  </si>
  <si>
    <t>ARP, CINDY ANN</t>
  </si>
  <si>
    <t>GATLINBURG-PITT</t>
  </si>
  <si>
    <t>141 E 72120 131 000 30020 000</t>
  </si>
  <si>
    <t>ARP, NEIL ROBERT</t>
  </si>
  <si>
    <t>ARWOOD, KELLY LENORA</t>
  </si>
  <si>
    <t>141 E 71100 116 000 10015 000</t>
  </si>
  <si>
    <t>ARWOOD, SARA LYNN</t>
  </si>
  <si>
    <t>RESIGN</t>
  </si>
  <si>
    <t>12/02/2021</t>
  </si>
  <si>
    <t>ASHMEADE, LISA ANN</t>
  </si>
  <si>
    <t>141 E 71100 116 000 10043 000</t>
  </si>
  <si>
    <t>ASHMORE, DANA</t>
  </si>
  <si>
    <t>ATCHISON, BRITTANY GAIL</t>
  </si>
  <si>
    <t>3:15</t>
  </si>
  <si>
    <t>141 E 72210 137 000 20034 000</t>
  </si>
  <si>
    <t>ATCHLEY JR, BRYAN C</t>
  </si>
  <si>
    <t>SEVIER COUNTY H</t>
  </si>
  <si>
    <t>141 E 71100 116 000 30055 000</t>
  </si>
  <si>
    <t>ATCHLEY, AMANDA R</t>
  </si>
  <si>
    <t>ATCHLEY, ASHLEY ROARK</t>
  </si>
  <si>
    <t>SEVIERVILLE MID</t>
  </si>
  <si>
    <t>4:48</t>
  </si>
  <si>
    <t>141 E 72120 131 000 20062 580</t>
  </si>
  <si>
    <t>ATCHLEY, KRISTI LEA</t>
  </si>
  <si>
    <t>ATCHLEY, LISA OGLE</t>
  </si>
  <si>
    <t>ATCHLEY, TERESA KAY</t>
  </si>
  <si>
    <t>AUSTIN, NOELLE FAITH</t>
  </si>
  <si>
    <t>WEARWOOD ELEMEN</t>
  </si>
  <si>
    <t>01/07/2022</t>
  </si>
  <si>
    <t>141 E 71200 163 901 10080 712</t>
  </si>
  <si>
    <t>AUTEN, AMANDA SUE</t>
  </si>
  <si>
    <t>NORTHVIEW PRIMA</t>
  </si>
  <si>
    <t>141 E 71100 116 000 10032 000</t>
  </si>
  <si>
    <t>BAILEY, CARRIE RUDDER</t>
  </si>
  <si>
    <t>141 E 72410 139 000 20045 000</t>
  </si>
  <si>
    <t>141 E 72410 139 000 30046 000</t>
  </si>
  <si>
    <t>BAILEY, JULIE MICHELLE</t>
  </si>
  <si>
    <t>BAILEY, MOLLIE T</t>
  </si>
  <si>
    <t>143 E 73100 165 000 10044 450</t>
  </si>
  <si>
    <t>BAILEY, SANDRA M</t>
  </si>
  <si>
    <t>143 E 73100 165 000 10035 451</t>
  </si>
  <si>
    <t>BAKER, LINDA S</t>
  </si>
  <si>
    <t>141 E 72610 166 000 10065 000</t>
  </si>
  <si>
    <t>BALDWIN, CHRISTOPHER D</t>
  </si>
  <si>
    <t>VOC TEACHER</t>
  </si>
  <si>
    <t>141 E 71300 116 000 30046 000</t>
  </si>
  <si>
    <t>BALES, JAIME LYN</t>
  </si>
  <si>
    <t>BALES, MICHELLE ASHLEY</t>
  </si>
  <si>
    <t>141 E 71100 116 000 10025 000</t>
  </si>
  <si>
    <t>BALL JR, DONNIE LEE</t>
  </si>
  <si>
    <t>141 E 72610 166 000 10044 000</t>
  </si>
  <si>
    <t>BALL, ELIZABETH REEVES</t>
  </si>
  <si>
    <t>141 E 72120 131 000 10015 580</t>
  </si>
  <si>
    <t>BALL, J MICHAEL</t>
  </si>
  <si>
    <t>BALL, JASON D</t>
  </si>
  <si>
    <t>BALL, JENNIFER W</t>
  </si>
  <si>
    <t>WHITE'S ADULT</t>
  </si>
  <si>
    <t>141 E 71100 116 000 30086 000</t>
  </si>
  <si>
    <t>BALL, RILEY P</t>
  </si>
  <si>
    <t>BALL, SHELLEY LYNN</t>
  </si>
  <si>
    <t>BALLANCE, CAROLYN BETH</t>
  </si>
  <si>
    <t>141 E 71200 116 000 10072 712</t>
  </si>
  <si>
    <t>BALLARD, JULIA D</t>
  </si>
  <si>
    <t>141 E 71200 163 901 20066 712</t>
  </si>
  <si>
    <t>BALLARD, MICHELE LEE</t>
  </si>
  <si>
    <t>BALLEW, HANS C</t>
  </si>
  <si>
    <t>PRINCIPAL</t>
  </si>
  <si>
    <t>PRINCIPALS 21-40 2021-2022</t>
  </si>
  <si>
    <t>141 E 72410 104 000 10032 000</t>
  </si>
  <si>
    <t>BALLEW, TRACY DIANE</t>
  </si>
  <si>
    <t>LEAD FACILITATORS</t>
  </si>
  <si>
    <t>LEAD FACILITATOR</t>
  </si>
  <si>
    <t>220 DAYS 2021-2022</t>
  </si>
  <si>
    <t>07/20/2021</t>
  </si>
  <si>
    <t>06/14/2022</t>
  </si>
  <si>
    <t>141 E 72210 189 000 90001 255</t>
  </si>
  <si>
    <t>BANE, LORIE DAWN</t>
  </si>
  <si>
    <t>BANKS, STEPHEN BRIAN</t>
  </si>
  <si>
    <t>BARNES, MILDRED MARIE</t>
  </si>
  <si>
    <t>143 E 73100 165 000 30070 451</t>
  </si>
  <si>
    <t>BARNES, PAULA MICHELLE</t>
  </si>
  <si>
    <t>BARNES, ROBIN GEORGETTE</t>
  </si>
  <si>
    <t>100 DAYS</t>
  </si>
  <si>
    <t>RETIREES 2021-2022</t>
  </si>
  <si>
    <t>BARNES, TAMI</t>
  </si>
  <si>
    <t>141 E 71100 116 000 10080 000</t>
  </si>
  <si>
    <t>BARNES, TRACY RENEE</t>
  </si>
  <si>
    <t>BARNETT, MARTHA KAY</t>
  </si>
  <si>
    <t>SEVIER COUNTY C</t>
  </si>
  <si>
    <t>141 E 71300 116 000 30056 000</t>
  </si>
  <si>
    <t>BARNHART, CHELSEA DANIELLE</t>
  </si>
  <si>
    <t>141 E 72120 131 000 20045 580</t>
  </si>
  <si>
    <t>BARNHART, CHELSEA MIKA</t>
  </si>
  <si>
    <t>TITLE I-A TEACHER</t>
  </si>
  <si>
    <t>142 E 71100 116 101 10040 000</t>
  </si>
  <si>
    <t>BARR, ALECIA STANIFER</t>
  </si>
  <si>
    <t>BARRETT, ALEXIS NICOLE</t>
  </si>
  <si>
    <t>TITLE II- BLENDED LEARNING COA</t>
  </si>
  <si>
    <t>TITLE II-BLENDED LEARNING COAC</t>
  </si>
  <si>
    <t>142 E 71100 116 931 20019 000</t>
  </si>
  <si>
    <t>BARTON, CHASITY L</t>
  </si>
  <si>
    <t>141 E 71200 163 911 10072 712</t>
  </si>
  <si>
    <t>BATES, DEBORAH L</t>
  </si>
  <si>
    <t>BATES, MINNIE J</t>
  </si>
  <si>
    <t>143 E 73100 165 000 10013 451</t>
  </si>
  <si>
    <t>BAXTER JR, JERRY R</t>
  </si>
  <si>
    <t>COMPUTER PERSONNEL</t>
  </si>
  <si>
    <t>SUPERVISOR 240 DAYS 2021-2022</t>
  </si>
  <si>
    <t>141 E 72250 105 000 90001 000</t>
  </si>
  <si>
    <t>BAXTER, CATHY A</t>
  </si>
  <si>
    <t>143 E 73100 165 000 30020 450</t>
  </si>
  <si>
    <t>BAXTER, DEANNA L</t>
  </si>
  <si>
    <t>BAXTER, KAREN J</t>
  </si>
  <si>
    <t>7:30</t>
  </si>
  <si>
    <t>143 E 73100 165 000 10050 451</t>
  </si>
  <si>
    <t>BEAN, NANCY E</t>
  </si>
  <si>
    <t>141 E 72610 166 000 30020 000</t>
  </si>
  <si>
    <t>BEAN, RICKY OSCAR</t>
  </si>
  <si>
    <t>141 E 72710 142 000 90002 000</t>
  </si>
  <si>
    <t>BECK, LISA DIANE</t>
  </si>
  <si>
    <t>143 E 73100 165 000 20045 451</t>
  </si>
  <si>
    <t>BECK, SARAH J</t>
  </si>
  <si>
    <t>143 E 73100 165 000 10040 450</t>
  </si>
  <si>
    <t>BECKLEY, SHELIA H</t>
  </si>
  <si>
    <t>ACCOUNTANT/BOOKEEPER</t>
  </si>
  <si>
    <t>141 E 72510 119 000 90001 000</t>
  </si>
  <si>
    <t>BUSINESS LEAD SUPPLEMENT</t>
  </si>
  <si>
    <t>BECKON, TONYA K</t>
  </si>
  <si>
    <t>141 E 72610 166 000 20034 000</t>
  </si>
  <si>
    <t>BEDENBAUGH, TIFFANY COCKRELL</t>
  </si>
  <si>
    <t>210 DAYS 2020-21</t>
  </si>
  <si>
    <t>07/16/2020</t>
  </si>
  <si>
    <t>06/15/2021</t>
  </si>
  <si>
    <t>141 E 72410 162 000 20034 000</t>
  </si>
  <si>
    <t>CAMPUS USER</t>
  </si>
  <si>
    <t>BEDFORD, CORTNEY SHULTS</t>
  </si>
  <si>
    <t>09/09/2021</t>
  </si>
  <si>
    <t>143 E 73100 165 000 10043 451</t>
  </si>
  <si>
    <t>BEELER, TIFFANY ALLANA</t>
  </si>
  <si>
    <t>BELL, DAPHNE LEIGH</t>
  </si>
  <si>
    <t>141 E 71200 116 000 20066 712</t>
  </si>
  <si>
    <t>BENNETT, ANTHONY JAMES</t>
  </si>
  <si>
    <t>141 E 72410 104 000 20019 000</t>
  </si>
  <si>
    <t>BENNETT, JODIE DENISE</t>
  </si>
  <si>
    <t>ALTERNATIVE TEACHER</t>
  </si>
  <si>
    <t>141 E 71150 116 000 10037 000</t>
  </si>
  <si>
    <t>BENSON, TRACY H</t>
  </si>
  <si>
    <t>141 E 71100 116 000 10044 000</t>
  </si>
  <si>
    <t>BERGHORN, KAYLA ATCHLEY</t>
  </si>
  <si>
    <t>12/16/2021</t>
  </si>
  <si>
    <t>BERNARDI, ELIZABETH MARIE</t>
  </si>
  <si>
    <t>BERRIER, TONYA ALLEN</t>
  </si>
  <si>
    <t>SUPERVISOR</t>
  </si>
  <si>
    <t>141 E 72210 105 000 90001 000</t>
  </si>
  <si>
    <t>BERRY, EMILY NICOLE</t>
  </si>
  <si>
    <t>BEVINS, KIMBERLY DENISE</t>
  </si>
  <si>
    <t>BIERMAN, ANGELA SHEA</t>
  </si>
  <si>
    <t>BIGGERS, PEGGY SUSAN</t>
  </si>
  <si>
    <t>BILBREY, EMILY MARIE</t>
  </si>
  <si>
    <t>BINGHAM, JIM E</t>
  </si>
  <si>
    <t>BIRCHFIELD, AMI GRACE</t>
  </si>
  <si>
    <t>BIRCHFIELD, DONALD R</t>
  </si>
  <si>
    <t>BITZAS, LISA K</t>
  </si>
  <si>
    <t>BLACK, JESSICA LAUREN</t>
  </si>
  <si>
    <t>BLACKSTOCK, SUSAN SHAFFER</t>
  </si>
  <si>
    <t>BLACKWELL, PAMELA ANN</t>
  </si>
  <si>
    <t>141 E 72120 131 000 30030 580</t>
  </si>
  <si>
    <t>BLAIR-BROOKS, SHANNON REN</t>
  </si>
  <si>
    <t>LIBRARIAN</t>
  </si>
  <si>
    <t>141 E 72210 129 000 30070 000</t>
  </si>
  <si>
    <t>BLALOCK, LARRY RAY</t>
  </si>
  <si>
    <t>BLANKENSHIP, ELLA ELISE</t>
  </si>
  <si>
    <t>BLAYDES, RONALD L</t>
  </si>
  <si>
    <t>141 E 71300 116 000 30070 000</t>
  </si>
  <si>
    <t>BLEDSOE, CAROLYN DANYELL</t>
  </si>
  <si>
    <t>141 E 71100 116 000 10060 000</t>
  </si>
  <si>
    <t>BLEDSOE, REBECCA SUZANNE</t>
  </si>
  <si>
    <t>BOHANAN, BAILEY RENEE</t>
  </si>
  <si>
    <t>12/22/2021</t>
  </si>
  <si>
    <t>141 E 71200 163 901 30030 712</t>
  </si>
  <si>
    <t>01/06/2022</t>
  </si>
  <si>
    <t>141 E 71100 116 000 30020 000</t>
  </si>
  <si>
    <t>BOHANAN, DANNY</t>
  </si>
  <si>
    <t>BOHANAN, DEANA SUE</t>
  </si>
  <si>
    <t>141 E 71200 163 901 10032 712</t>
  </si>
  <si>
    <t>BOHANAN, DONALD D</t>
  </si>
  <si>
    <t>GUIDANCE PERSONNEL</t>
  </si>
  <si>
    <t>120 DAYS</t>
  </si>
  <si>
    <t>141 E 72130 123 000 30020 000</t>
  </si>
  <si>
    <t>BOHANAN, ERIC B</t>
  </si>
  <si>
    <t>TEACHER 220 DAYS 2021-2022</t>
  </si>
  <si>
    <t>141 E 72130 123 000 30046 000</t>
  </si>
  <si>
    <t>BOHANAN, HAZEL BEATRICE JEAN</t>
  </si>
  <si>
    <t>143 E 73100 165 000 30030 451</t>
  </si>
  <si>
    <t>BOHANAN, KELLI S</t>
  </si>
  <si>
    <t>142 E 71100 116 101 10035 000</t>
  </si>
  <si>
    <t>BOHANAN, LARRY FRANK</t>
  </si>
  <si>
    <t>PRINTING</t>
  </si>
  <si>
    <t>141 E 72210 189 000 90004 128</t>
  </si>
  <si>
    <t>NONCERTIFIED EXTRA</t>
  </si>
  <si>
    <t>12/15/2021</t>
  </si>
  <si>
    <t>BOHANAN, MARSHA GAIL</t>
  </si>
  <si>
    <t>BOHANAN, NANCY T</t>
  </si>
  <si>
    <t>141 E 72410 162 000 10080 000</t>
  </si>
  <si>
    <t>BOHANAN, SUMMER RENEE</t>
  </si>
  <si>
    <t>DATA COACH</t>
  </si>
  <si>
    <t>141 E 72250 138 000 90001 000</t>
  </si>
  <si>
    <t>DATA COACH SUPPLEMENT</t>
  </si>
  <si>
    <t>BOHANAN, TIMOTHY CHARLES</t>
  </si>
  <si>
    <t>BOLES, ANDREW S</t>
  </si>
  <si>
    <t>ALTERNATIVE LEA</t>
  </si>
  <si>
    <t>08/11/2020</t>
  </si>
  <si>
    <t>06/01/2021</t>
  </si>
  <si>
    <t>141 E 71150 116 000 00003 000</t>
  </si>
  <si>
    <t>BOLING, ASHLEY LOREN</t>
  </si>
  <si>
    <t>BOLING, DOROTHY ELAINE</t>
  </si>
  <si>
    <t>BOLING, RACHEL CAPRICE</t>
  </si>
  <si>
    <t>141 E 71100 116 000 20062 000</t>
  </si>
  <si>
    <t>BOWEN, SAMANTHA JO</t>
  </si>
  <si>
    <t>10/28/2021</t>
  </si>
  <si>
    <t>141 E 72120 131 000 10035 580</t>
  </si>
  <si>
    <t>BOWER, THOMAS CHRISTOP</t>
  </si>
  <si>
    <t>141 E 71200 116 000 20034 712</t>
  </si>
  <si>
    <t>BOWERS, ALEX COLE</t>
  </si>
  <si>
    <t>BOWERS, NATHANIAL T</t>
  </si>
  <si>
    <t>BOWLING, CYNTHIA B</t>
  </si>
  <si>
    <t>BOWLING, DOUGLAS BARRY</t>
  </si>
  <si>
    <t>141 E 71100 116 000 10012 000</t>
  </si>
  <si>
    <t>BOWLING, KRISTEN LIANNE</t>
  </si>
  <si>
    <t>BOWMAN, LYNNE M</t>
  </si>
  <si>
    <t>141 E 72210 129 000 10032 000</t>
  </si>
  <si>
    <t>BOWYER, CATHY A</t>
  </si>
  <si>
    <t>IN SCHOOL SUSPENSION</t>
  </si>
  <si>
    <t>141 E 71100 189 000 30046 000</t>
  </si>
  <si>
    <t>IN SCHOOL SUSPENSION ASSOCIATE</t>
  </si>
  <si>
    <t>BOYER, LUCINDA J</t>
  </si>
  <si>
    <t>143 E 73100 165 000 20019 450</t>
  </si>
  <si>
    <t>BOYETT-COSBY, JUDY DIANNE</t>
  </si>
  <si>
    <t>BOYLES III, JOHNNY LAVON</t>
  </si>
  <si>
    <t>BOZZONE, ALISON FAE</t>
  </si>
  <si>
    <t>BRABSON, BENJAMIN DAVIS</t>
  </si>
  <si>
    <t>141 E 71100 116 000 30056 000</t>
  </si>
  <si>
    <t>RETIRED</t>
  </si>
  <si>
    <t>01/20/2022</t>
  </si>
  <si>
    <t>BRACKINS, JAMA C</t>
  </si>
  <si>
    <t>143 E 73100 165 000 10061 450</t>
  </si>
  <si>
    <t>BRACKINS, MINDY KAY</t>
  </si>
  <si>
    <t>BRADFORD, CHARLIE LYNETTE</t>
  </si>
  <si>
    <t>BRADFORD, REBECCA ANN</t>
  </si>
  <si>
    <t>BRADLEY, BILLY R</t>
  </si>
  <si>
    <t>BRADLEY, CHRISTINE EDWARDS</t>
  </si>
  <si>
    <t>PREK ASSISTANT</t>
  </si>
  <si>
    <t>141 E 73400 163 000 10072 000</t>
  </si>
  <si>
    <t>BRADLEY, EMMA CLARICE</t>
  </si>
  <si>
    <t>BRADLEY, GLORIA</t>
  </si>
  <si>
    <t>BRANAM, PAMELA J</t>
  </si>
  <si>
    <t>141 E 71200 163 901 30070 712</t>
  </si>
  <si>
    <t>BRANCH, JERICA NICOLE</t>
  </si>
  <si>
    <t>141 E 71200 163 901 10037 712</t>
  </si>
  <si>
    <t>180 DAYS; 6.5 HOURS/DAY; 2020-21</t>
  </si>
  <si>
    <t>BRANCH, KENNEDY ELISE</t>
  </si>
  <si>
    <t>BRANCH, SUZANNE R</t>
  </si>
  <si>
    <t>BRANDENBURG, KENNEDY NICOLE</t>
  </si>
  <si>
    <t>BRANDON, AMY DENISE</t>
  </si>
  <si>
    <t>141 E 71100 116 000 20034 000</t>
  </si>
  <si>
    <t>BRANDON, TIFFANY LYNN</t>
  </si>
  <si>
    <t>PSYCHOLOGICAL PERSONNEL</t>
  </si>
  <si>
    <t>141 E 72130 124 000 90001 000</t>
  </si>
  <si>
    <t>BRANTON, CLAYTON SCOTT</t>
  </si>
  <si>
    <t>BRANTON, MISTY NICOLE</t>
  </si>
  <si>
    <t>BRANTON, STEVEN D</t>
  </si>
  <si>
    <t>230 DAYS 2021-2022</t>
  </si>
  <si>
    <t>07/12/2021</t>
  </si>
  <si>
    <t>06/23/2022</t>
  </si>
  <si>
    <t>141 E 72120 105 000 90001 289</t>
  </si>
  <si>
    <t>BREAZEALE, BRITTANY NICOLE</t>
  </si>
  <si>
    <t>BREAZEALE, SHERRI LEWELLI</t>
  </si>
  <si>
    <t>141 E 71200 116 000 20045 712</t>
  </si>
  <si>
    <t>BREAZEALE, WILLIAM ADAM</t>
  </si>
  <si>
    <t>09/27/2021</t>
  </si>
  <si>
    <t>10/01/2021</t>
  </si>
  <si>
    <t>141 E 71200 163 901 20031 712</t>
  </si>
  <si>
    <t>BRECKENRIDGE, KELLY O</t>
  </si>
  <si>
    <t>141 E 71100 116 000 30046 000</t>
  </si>
  <si>
    <t>BREEDEN, ALEXIS BRIANNA</t>
  </si>
  <si>
    <t>BREEDEN, ASHTON SABIENE</t>
  </si>
  <si>
    <t>BREEDEN, KARA LEE</t>
  </si>
  <si>
    <t>BREEDEN, MITCHELL P</t>
  </si>
  <si>
    <t>BREEDEN, THERESA LYNN</t>
  </si>
  <si>
    <t>ALC BUS DRIVER</t>
  </si>
  <si>
    <t>11/04/2021</t>
  </si>
  <si>
    <t>141 E 72710 146 000 00003 447</t>
  </si>
  <si>
    <t>BRETT, LEIGH-ANNA BALES</t>
  </si>
  <si>
    <t>141 E 71200 163 901 10072 712</t>
  </si>
  <si>
    <t>BREWER, ASHLEY LOUISE</t>
  </si>
  <si>
    <t>BREWER, JONATHAN D</t>
  </si>
  <si>
    <t>141 E 72410 139 000 30055 000</t>
  </si>
  <si>
    <t>BREWER, PENELOPE</t>
  </si>
  <si>
    <t>143 E 73100 165 000 10065 451</t>
  </si>
  <si>
    <t>BRIERE, DAWN E</t>
  </si>
  <si>
    <t>OT/PT</t>
  </si>
  <si>
    <t>01/13/2022</t>
  </si>
  <si>
    <t>141 E 72220 131 000 90005 712</t>
  </si>
  <si>
    <t>BRITTON, DENA KAY</t>
  </si>
  <si>
    <t>BRITTON, NICKOLAS BLAIR</t>
  </si>
  <si>
    <t>BRITTON, TRAVIS R</t>
  </si>
  <si>
    <t>BROOKS, CHARLES VIRGLE</t>
  </si>
  <si>
    <t>BROOKS, CHRISTIAN NICOLE</t>
  </si>
  <si>
    <t>BROOKS, DANNY R</t>
  </si>
  <si>
    <t>BROOKS, TOBY DANIEL</t>
  </si>
  <si>
    <t>FOREMAN</t>
  </si>
  <si>
    <t>10/11/2021</t>
  </si>
  <si>
    <t>BROWN, DIXON ALAN</t>
  </si>
  <si>
    <t>BROWN, JACQUELINE R</t>
  </si>
  <si>
    <t>BROWN, JESSICA ANN</t>
  </si>
  <si>
    <t>BROWN, KIMBERLY A</t>
  </si>
  <si>
    <t>BROWNING, NANCY PEARCE</t>
  </si>
  <si>
    <t>BRYAN, WENDY FAIG</t>
  </si>
  <si>
    <t>BRYANT, DYAN E</t>
  </si>
  <si>
    <t>BRYANT, JANICE MARIA</t>
  </si>
  <si>
    <t>141 E 71200 163 901 10050 712</t>
  </si>
  <si>
    <t>BRYANT, SUSAN SHOUSE</t>
  </si>
  <si>
    <t>08/27/2021</t>
  </si>
  <si>
    <t>BRYSON, JILL LYNN</t>
  </si>
  <si>
    <t>BUCKLEY, MICHAEL T</t>
  </si>
  <si>
    <t>SEYMOUR INTERME</t>
  </si>
  <si>
    <t>BUCKNER, KERRI ELIZABETH</t>
  </si>
  <si>
    <t>BUCKNER, KRISTIE NICOLE</t>
  </si>
  <si>
    <t>141 E 72210 129 000 10013 000</t>
  </si>
  <si>
    <t>BUCKNER, RACHEL MARIE</t>
  </si>
  <si>
    <t>BUELL, STACEY MICHELLE</t>
  </si>
  <si>
    <t>BUELL, TONY S</t>
  </si>
  <si>
    <t>BUFFINGTON, CANDI MARIE</t>
  </si>
  <si>
    <t>TEACHER 210 DAYS 2021-2022</t>
  </si>
  <si>
    <t>141 E 72130 123 000 30070 000</t>
  </si>
  <si>
    <t>BULL, TINA JONES</t>
  </si>
  <si>
    <t>BULLOCK, DALE GREGORY</t>
  </si>
  <si>
    <t>BURCHAM, AMY REBECCA</t>
  </si>
  <si>
    <t>BURCHAM, BARRETT STEPHEN</t>
  </si>
  <si>
    <t>BURCHELL, PAIGE NICOLE</t>
  </si>
  <si>
    <t>BURGESS, HAYLEY NOELLE CLARK</t>
  </si>
  <si>
    <t>141 E 72130 123 000 10068 000</t>
  </si>
  <si>
    <t>BURGESS, TAYLOR GRANT</t>
  </si>
  <si>
    <t>BURKE, WILLIAM B</t>
  </si>
  <si>
    <t>BURKETT, JOHN RUSSELL</t>
  </si>
  <si>
    <t>141 E 72610 166 000 20019 000</t>
  </si>
  <si>
    <t>BURKHART, ROSE M</t>
  </si>
  <si>
    <t>BURNETTE, AMY THERESE</t>
  </si>
  <si>
    <t>141 E 71200 171 000 10065 712</t>
  </si>
  <si>
    <t>ADMIN ASSISTANT SUPPLEMENT</t>
  </si>
  <si>
    <t>BURNETTE, DAVID RYAN</t>
  </si>
  <si>
    <t>BURNETTE, MARK C</t>
  </si>
  <si>
    <t>BURNETTE, MARY ANDREA</t>
  </si>
  <si>
    <t>BURNETTE, VIVIAN MICHELLE</t>
  </si>
  <si>
    <t>BURRIS, ANGELA STARR</t>
  </si>
  <si>
    <t>143 E 73100 165 000 10061 451</t>
  </si>
  <si>
    <t>BURRIS, MEGAN BRITTNEY</t>
  </si>
  <si>
    <t>141 E 71200 163 901 10044 712</t>
  </si>
  <si>
    <t>SPED BUS ATTENDANT</t>
  </si>
  <si>
    <t>141 E 71200 163 901 90005 712</t>
  </si>
  <si>
    <t>BUSH, TRACI LORETTA</t>
  </si>
  <si>
    <t>141 E 71200 171 000 10060 712</t>
  </si>
  <si>
    <t>BUSSEN, BETH S</t>
  </si>
  <si>
    <t>141 E 72410 162 000 10013 000</t>
  </si>
  <si>
    <t>BUSSEN, THOMAS M</t>
  </si>
  <si>
    <t>141 E 72610 166 000 10013 000</t>
  </si>
  <si>
    <t>BUTCHER, VICKI A</t>
  </si>
  <si>
    <t>TEACHER EVALUATOR</t>
  </si>
  <si>
    <t>100 DAYS SUPERVISOR</t>
  </si>
  <si>
    <t>141 E 72210 189 000 90001 000</t>
  </si>
  <si>
    <t>BYRD, GREGORY DEAN</t>
  </si>
  <si>
    <t>BYRD, REBECCA L</t>
  </si>
  <si>
    <t>BYRD, VERONICA KAY</t>
  </si>
  <si>
    <t>141 E 71100 189 000 30030 000</t>
  </si>
  <si>
    <t>BYRD, VICKIE WATSON</t>
  </si>
  <si>
    <t>141 E 72410 139 000 10015 000</t>
  </si>
  <si>
    <t>141 E 72410 162 000 10015 000</t>
  </si>
  <si>
    <t>CAIN, EMORY L</t>
  </si>
  <si>
    <t>CAIN, JENNIFER WILSON</t>
  </si>
  <si>
    <t>141 E 71200 116 000 20031 712</t>
  </si>
  <si>
    <t>CALDWELL, EMMALINE MOIRA</t>
  </si>
  <si>
    <t>CALDWELL, SUSAN ELIZABETH</t>
  </si>
  <si>
    <t>CALHOUN, DANIEL STOTT</t>
  </si>
  <si>
    <t>CALLOWAY, KATIE LYNN W</t>
  </si>
  <si>
    <t>CAMERON, HEATHER T</t>
  </si>
  <si>
    <t>CAMERON, JAY P</t>
  </si>
  <si>
    <t>CAMERON, JOSHUA LEE</t>
  </si>
  <si>
    <t>CAMPBELL, JENNIFER E</t>
  </si>
  <si>
    <t>CAMPBELL, NELDA DOWDY</t>
  </si>
  <si>
    <t>141 E 71100 163 000 10032 000</t>
  </si>
  <si>
    <t>CAMPBELL, OLIVIA MADISON</t>
  </si>
  <si>
    <t>141 E 72130 123 000 20062 000</t>
  </si>
  <si>
    <t>CAMPBELL, TABITHA COOLEY</t>
  </si>
  <si>
    <t>141 E 71200 163 901 20062 712</t>
  </si>
  <si>
    <t>CANNON, AMANDA CHRISTINE</t>
  </si>
  <si>
    <t>TEACHER 240 DAYS 2021-2022</t>
  </si>
  <si>
    <t>142 E 72210 189 201 90001 000</t>
  </si>
  <si>
    <t>TITLE II-SUPPLEMENT</t>
  </si>
  <si>
    <t>CANNON, WILLIAM BLAKE</t>
  </si>
  <si>
    <t>CANTRELL, CRAIG A</t>
  </si>
  <si>
    <t>09/13/2021</t>
  </si>
  <si>
    <t>CANTRELL, JORDAN BRIANNA</t>
  </si>
  <si>
    <t>CANTRELL, KRISTI S</t>
  </si>
  <si>
    <t>CANTRELL, MARTHA E</t>
  </si>
  <si>
    <t>120 DAYS SUPERVISOR</t>
  </si>
  <si>
    <t>CAPPS, BRIAN DAVID</t>
  </si>
  <si>
    <t>CAPRANI, MARIE GILLESPIE</t>
  </si>
  <si>
    <t>141 E 71200 163 901 10065 712</t>
  </si>
  <si>
    <t>CARDWELL, KAYLA JO</t>
  </si>
  <si>
    <t>CARDWELL, SARAH ELIZABETH</t>
  </si>
  <si>
    <t>CARMICHAEL, TINA BOHANAN</t>
  </si>
  <si>
    <t>141 E 72210 189 000 20062 000</t>
  </si>
  <si>
    <t>141 E 72410 139 000 20062 000</t>
  </si>
  <si>
    <t>CARR, BRITTNEY NEWMAN</t>
  </si>
  <si>
    <t>CARR, DUSTIN B</t>
  </si>
  <si>
    <t>CARR, GARY LEE</t>
  </si>
  <si>
    <t>CARR, LEE RICHARD</t>
  </si>
  <si>
    <t>CARR, LEISA</t>
  </si>
  <si>
    <t>CARR, MONICA RACHELLE</t>
  </si>
  <si>
    <t>142 E 71100 116 101 10044 000</t>
  </si>
  <si>
    <t>CARR, NICOLE CHELSEA</t>
  </si>
  <si>
    <t>CARR, REBECCA S</t>
  </si>
  <si>
    <t>CARR, STEPHANIE CARDWELL</t>
  </si>
  <si>
    <t>CARROLL, COURTNEY LEIGH</t>
  </si>
  <si>
    <t>141 E 72130 123 000 20045 000</t>
  </si>
  <si>
    <t>CARTAGENA, JOSHUA</t>
  </si>
  <si>
    <t>CARVER, CRISTY TEAGUE</t>
  </si>
  <si>
    <t>CARVER, ISAAC MATTHEW</t>
  </si>
  <si>
    <t>09/07/2021</t>
  </si>
  <si>
    <t>CARVER, KATHY R</t>
  </si>
  <si>
    <t>CARVER, MARTHA MITCHUM</t>
  </si>
  <si>
    <t>CASE, AMY HURST</t>
  </si>
  <si>
    <t>PRINCIPALS 41+ 2021-2022</t>
  </si>
  <si>
    <t>141 E 72410 104 000 10015 000</t>
  </si>
  <si>
    <t>CASE, RODNEY WILLIAM</t>
  </si>
  <si>
    <t>SPED SUPERVISOR</t>
  </si>
  <si>
    <t>141 E 72220 105 000 90005 712</t>
  </si>
  <si>
    <t>CASH, CYNTHIA LYN</t>
  </si>
  <si>
    <t>CASLER, MARIE A</t>
  </si>
  <si>
    <t>CATE, CASSANDRA ELIZABETH</t>
  </si>
  <si>
    <t>142 E 71100 116 101 10032 000</t>
  </si>
  <si>
    <t>CATE, KELSEY BROOKE</t>
  </si>
  <si>
    <t>CATE, TRACY WELLS</t>
  </si>
  <si>
    <t>CATE, ZACHARY THURMAN</t>
  </si>
  <si>
    <t>CATES, JAMEY MICHELLE</t>
  </si>
  <si>
    <t>142 E 71100 116 931 20031 000</t>
  </si>
  <si>
    <t>CATLETT, KATHY C</t>
  </si>
  <si>
    <t>141 E 71200 116 000 10013 712</t>
  </si>
  <si>
    <t>CATLETT, MICHAEL SETH</t>
  </si>
  <si>
    <t>141 E 72250 189 000 90001 000</t>
  </si>
  <si>
    <t>CATON, SARAH JANE</t>
  </si>
  <si>
    <t>CATON, STACI DANETTE</t>
  </si>
  <si>
    <t>141 E 72120 131 000 20034 000</t>
  </si>
  <si>
    <t>CAUGHRON, PAMELA KAY</t>
  </si>
  <si>
    <t>CAUGHRON, ROCKY JOHN</t>
  </si>
  <si>
    <t>CAYLOR, CHARLES M</t>
  </si>
  <si>
    <t>CAYLOR, KIMBERLY REGINA</t>
  </si>
  <si>
    <t>141 E 71200 116 000 10035 712</t>
  </si>
  <si>
    <t>CAYLOR, SUSAN MICHELLE</t>
  </si>
  <si>
    <t>09/24/2021</t>
  </si>
  <si>
    <t>141 E 71200 163 901 30055 712</t>
  </si>
  <si>
    <t>141 E 71200 163 901 30056 712</t>
  </si>
  <si>
    <t>CENTOLA, MARCELLA L</t>
  </si>
  <si>
    <t>CHAIT, MARK JOSEPH</t>
  </si>
  <si>
    <t>ADMINISTRATIVE ASSISTANT SUPPL</t>
  </si>
  <si>
    <t>ADMINISTRATIVE ASSISTANT</t>
  </si>
  <si>
    <t>CHAMBERS, CARRIE LEANN</t>
  </si>
  <si>
    <t>CHAMBERS, DENNIS E</t>
  </si>
  <si>
    <t>CHAMBERS, JESSICA ELIZABE</t>
  </si>
  <si>
    <t>CHAMBERS, REBECCA S</t>
  </si>
  <si>
    <t>141 E 72210 137 000 20062 000</t>
  </si>
  <si>
    <t>CHANDLER, JERRY L</t>
  </si>
  <si>
    <t>141 E 72610 166 000 10068 000</t>
  </si>
  <si>
    <t>CHANDLER, VERNON K</t>
  </si>
  <si>
    <t>CHANEY, KAYLA MCCALL</t>
  </si>
  <si>
    <t>CHANEY, PHILLIP JOHN CARL</t>
  </si>
  <si>
    <t>CHAPMAN, CRYSTAL GAYLE</t>
  </si>
  <si>
    <t>142 E 71100 116 101 10060 000</t>
  </si>
  <si>
    <t>CHAPUT, LYNN E</t>
  </si>
  <si>
    <t>142 E 71100 163 101 10037 000</t>
  </si>
  <si>
    <t>142 E 71100 163 161 10037 000</t>
  </si>
  <si>
    <t>CHEEK, SARAH MARGARET DUNN</t>
  </si>
  <si>
    <t>141 E 72410 139 000 10050 000</t>
  </si>
  <si>
    <t>CHRISTOPHER, PAIGE DANIELLE</t>
  </si>
  <si>
    <t>CHRISTOPHER, SHARON DENISE</t>
  </si>
  <si>
    <t>143 E 73100 165 000 30055 451</t>
  </si>
  <si>
    <t>CHURCH, MARTHA KATE</t>
  </si>
  <si>
    <t>143 E 73100 165 000 30030 450</t>
  </si>
  <si>
    <t>CLABO, B CURTIS</t>
  </si>
  <si>
    <t>ADULT EDUCATION SUPERVISOR</t>
  </si>
  <si>
    <t>141 E 72410 104 000 30086 000</t>
  </si>
  <si>
    <t>CLABO, BARBARA LEIGH</t>
  </si>
  <si>
    <t>CLABO, BENJAMIN T</t>
  </si>
  <si>
    <t>EXECUTIVE PRINCIPAL</t>
  </si>
  <si>
    <t>141 E 72410 104 000 30046 000</t>
  </si>
  <si>
    <t>CLABO, CARRIE A</t>
  </si>
  <si>
    <t>MATERIAL SUPERVISOR</t>
  </si>
  <si>
    <t>141 E 72210 132 000 90001 000</t>
  </si>
  <si>
    <t>141 E 71100 163 000 10080 000</t>
  </si>
  <si>
    <t>CLABO, KANDACE RAY</t>
  </si>
  <si>
    <t>141 E 72210 129 000 10080 000</t>
  </si>
  <si>
    <t>CLABO, KAYLA MICHELLE</t>
  </si>
  <si>
    <t>CLABO, MADISON FAITH</t>
  </si>
  <si>
    <t>CLABO, MARTHA</t>
  </si>
  <si>
    <t>CLABO, MICHAEL LYNN</t>
  </si>
  <si>
    <t>CLABO, STACI THURMAN</t>
  </si>
  <si>
    <t>CLABO, STEPHANI</t>
  </si>
  <si>
    <t>CLABOUGH, NORA NICOLE</t>
  </si>
  <si>
    <t>CLARK, DONNA L</t>
  </si>
  <si>
    <t>CLARK, GINGER Y</t>
  </si>
  <si>
    <t>CLARK, GREGORY D</t>
  </si>
  <si>
    <t>12/30/2021</t>
  </si>
  <si>
    <t>141 E 72410 104 000 30030 000</t>
  </si>
  <si>
    <t>01/03/2022</t>
  </si>
  <si>
    <t>141 E 72510 189 000 90001 000</t>
  </si>
  <si>
    <t>CLARK, KIMBERLY DAWN</t>
  </si>
  <si>
    <t>CLARK, LEIGH ANNE</t>
  </si>
  <si>
    <t>CLARK, MICHAEL ZACHARY</t>
  </si>
  <si>
    <t>CLARK, TERRY PATRICK</t>
  </si>
  <si>
    <t>CLAY, TAYLA MORGAN</t>
  </si>
  <si>
    <t>141 E 72120 131 000 10032 580</t>
  </si>
  <si>
    <t>CLELAND, LAURA BETH</t>
  </si>
  <si>
    <t>141 E 71100 116 000 10068 000</t>
  </si>
  <si>
    <t>CLEMENTS, SANDRA ELAINE</t>
  </si>
  <si>
    <t>141 E 71200 163 901 10043 712</t>
  </si>
  <si>
    <t>CLICK, RONALD C</t>
  </si>
  <si>
    <t>CLINGNER, LORI F</t>
  </si>
  <si>
    <t>CLINTON JR, TIMOTHY SCOTT</t>
  </si>
  <si>
    <t>CLINTON, NOAH RONALD</t>
  </si>
  <si>
    <t>COCHRAN, PENELOPE GREEN</t>
  </si>
  <si>
    <t>CODY, ALLISON ELAINE</t>
  </si>
  <si>
    <t>CODY, ASHELY BROOK</t>
  </si>
  <si>
    <t>CODY, ZACHARY D</t>
  </si>
  <si>
    <t>COFFEY, JILL ANN</t>
  </si>
  <si>
    <t>141 E 71300 116 000 30030 000</t>
  </si>
  <si>
    <t>COGAN, TINA MAE</t>
  </si>
  <si>
    <t>141 E 72410 104 000 10012 000</t>
  </si>
  <si>
    <t>COGDILL, BRITTANY DANIELLE</t>
  </si>
  <si>
    <t>COGDILL, JOHN HUSTON</t>
  </si>
  <si>
    <t>09/15/2021</t>
  </si>
  <si>
    <t>COGDILL, KATHLEEN KAY</t>
  </si>
  <si>
    <t>COGDILL, REBECCA ANN</t>
  </si>
  <si>
    <t>COGDILL, TYUS DAKOTA</t>
  </si>
  <si>
    <t>COKER, SHARON RENEE</t>
  </si>
  <si>
    <t>141 E 72410 104 000 10044 000</t>
  </si>
  <si>
    <t>COLE JR, GREGORY K</t>
  </si>
  <si>
    <t>COLE, ALLEN P</t>
  </si>
  <si>
    <t>NC COMPUTER TECHNOLOGY</t>
  </si>
  <si>
    <t>COLE, BRANDON S</t>
  </si>
  <si>
    <t>COLE, GREGORY K</t>
  </si>
  <si>
    <t>COLE, JOSEPH ADEN</t>
  </si>
  <si>
    <t>COLE, NANCY PADUHOVICH</t>
  </si>
  <si>
    <t>142 E 71100 116 931 10025 000</t>
  </si>
  <si>
    <t>COLE, PATRICIA A</t>
  </si>
  <si>
    <t>11</t>
  </si>
  <si>
    <t>141 E 72410 162 000 30020 000</t>
  </si>
  <si>
    <t>COLE, PATRICIA M</t>
  </si>
  <si>
    <t>141 E 72210 129 000 10044 000</t>
  </si>
  <si>
    <t>COLE, TONY L</t>
  </si>
  <si>
    <t>141 E 72610 166 000 30030 000</t>
  </si>
  <si>
    <t>COLEMAN, MELISSA D</t>
  </si>
  <si>
    <t>COLEMAN, MERIJANE</t>
  </si>
  <si>
    <t>DATA MANAGEMENT SPECIAL EDUCAT</t>
  </si>
  <si>
    <t>141 E 72220 189 000 90005 712</t>
  </si>
  <si>
    <t>SPED BUS COORDINATOR</t>
  </si>
  <si>
    <t>141 E 72710 189 000 90005 712</t>
  </si>
  <si>
    <t>COLEMAN, SHANNON M</t>
  </si>
  <si>
    <t>01/12/2022</t>
  </si>
  <si>
    <t>COLLIER, TRACY E</t>
  </si>
  <si>
    <t>COLLINS, JANET C</t>
  </si>
  <si>
    <t>COMER, MARCIE DIANE</t>
  </si>
  <si>
    <t>CONLEY, APRIL MICHELLE</t>
  </si>
  <si>
    <t>CONNATSER, BRIAN S</t>
  </si>
  <si>
    <t>CONNATSER, CHRISTIE ANN</t>
  </si>
  <si>
    <t>CONRAD, KIMBERLY D</t>
  </si>
  <si>
    <t>141 E 72410 104 000 10013 000</t>
  </si>
  <si>
    <t>COOK, LISA MICHELLE</t>
  </si>
  <si>
    <t>COOK, MATTIE ROE</t>
  </si>
  <si>
    <t>141 E 72610 166 000 30086 000</t>
  </si>
  <si>
    <t>COOLEY, DANISE</t>
  </si>
  <si>
    <t>COOPER JR, JAMES EVERETT</t>
  </si>
  <si>
    <t>COOPER, LINDA S</t>
  </si>
  <si>
    <t>141 E 72210 137 000 10035 000</t>
  </si>
  <si>
    <t>COOPER, LORI LEE</t>
  </si>
  <si>
    <t>141 E 71200 163 901 10068 712</t>
  </si>
  <si>
    <t>COPELAND, JILL C</t>
  </si>
  <si>
    <t>141 E 71200 116 000 10044 712</t>
  </si>
  <si>
    <t>COPELAND, RUTH B</t>
  </si>
  <si>
    <t>COPELAND, SEAN EDWARD</t>
  </si>
  <si>
    <t>COPPENGER, JORDAN JOHNSON</t>
  </si>
  <si>
    <t>CORUM, KAREN B</t>
  </si>
  <si>
    <t>COSNER, PAMELA CATE</t>
  </si>
  <si>
    <t>COSTNER, DEBBIE SUE</t>
  </si>
  <si>
    <t>141 E 72120 131 000 10025 580</t>
  </si>
  <si>
    <t>COTTONGIM, CONSTANCE M</t>
  </si>
  <si>
    <t>COVINGTON, DONNA SUE</t>
  </si>
  <si>
    <t>COWAN, TONYA RENEE</t>
  </si>
  <si>
    <t>143 E 73100 165 000 20066 451</t>
  </si>
  <si>
    <t>COWART, JENNIFER JOY</t>
  </si>
  <si>
    <t>COX JR, GERALD R</t>
  </si>
  <si>
    <t>COX, GLENDA ANN</t>
  </si>
  <si>
    <t>COX, JAMES T</t>
  </si>
  <si>
    <t>COX, JEFFREY D</t>
  </si>
  <si>
    <t>141 E 72610 166 000 20045 000</t>
  </si>
  <si>
    <t>COX, MICHAEL EDWARD</t>
  </si>
  <si>
    <t>COX, MILDRED MICHELL</t>
  </si>
  <si>
    <t>COX, REGINA DRUMMER</t>
  </si>
  <si>
    <t>141 E 71100 163 000 10013 000</t>
  </si>
  <si>
    <t>COX, TYLER ROBERT</t>
  </si>
  <si>
    <t>CRAFT, MICHAEL A</t>
  </si>
  <si>
    <t>141 E 72610 166 000 30055 000</t>
  </si>
  <si>
    <t>CRASS II, ROBERT</t>
  </si>
  <si>
    <t>CRAWFORD, AMANDA MAE</t>
  </si>
  <si>
    <t>141 E 71100 163 000 10012 000</t>
  </si>
  <si>
    <t>CRAWLEY, HELEN RUTH</t>
  </si>
  <si>
    <t>CRAWLEY, JOHNNY C</t>
  </si>
  <si>
    <t>CRESWELL, CARRIE ANN</t>
  </si>
  <si>
    <t>CRIDER, MARY KATHRYN</t>
  </si>
  <si>
    <t>CRONIN, SARA SUZANNE</t>
  </si>
  <si>
    <t>CROOK, CHERI CANODE</t>
  </si>
  <si>
    <t>CROSS, CARLA R</t>
  </si>
  <si>
    <t>141 E 72130 123 000 10012 000</t>
  </si>
  <si>
    <t>141 E 72410 162 000 10012 000</t>
  </si>
  <si>
    <t>CROWDER, JENNIFER L</t>
  </si>
  <si>
    <t>CUBBAGE, CHRISTINA JEANNE</t>
  </si>
  <si>
    <t>CUMMINGS, ALLISON PAIGE</t>
  </si>
  <si>
    <t>CUPP, JOSHUA L</t>
  </si>
  <si>
    <t>MECHANIC</t>
  </si>
  <si>
    <t>09/08/2021</t>
  </si>
  <si>
    <t>CUPP, TAMMY KAY</t>
  </si>
  <si>
    <t>141 E 71100 163 000 30070 801</t>
  </si>
  <si>
    <t>CURATOLO, JESSIE ELIZABETH</t>
  </si>
  <si>
    <t>CUREY, SUSAN CAROL</t>
  </si>
  <si>
    <t>141 E 71100 163 000 10065 000</t>
  </si>
  <si>
    <t>CURRY JR, RICHARD P</t>
  </si>
  <si>
    <t>141 E 72610 166 000 10032 000</t>
  </si>
  <si>
    <t>CURRY, CHRISTY WELLMAN</t>
  </si>
  <si>
    <t>CURRY, ROBERT W</t>
  </si>
  <si>
    <t>CURTIS, RAYMOND F</t>
  </si>
  <si>
    <t>CURTIS, TERRENCE LAMONT</t>
  </si>
  <si>
    <t>DAMORE, OLIVIA MARIA</t>
  </si>
  <si>
    <t>NONCERTIFIED MASTERS</t>
  </si>
  <si>
    <t>DANIEL, HEATHER RENEE</t>
  </si>
  <si>
    <t>141 E 72410 139 000 10068 000</t>
  </si>
  <si>
    <t>DANIELS, AMY MICHELLE</t>
  </si>
  <si>
    <t>141 E 72130 123 000 30055 000</t>
  </si>
  <si>
    <t>DANIELS, APRIL SUTTON</t>
  </si>
  <si>
    <t>DANIELS, JILLIAN LEIGH</t>
  </si>
  <si>
    <t>DARBY, BRUCE</t>
  </si>
  <si>
    <t>DAUGHERTY, SHARON LAYMAN</t>
  </si>
  <si>
    <t>141 E 72410 162 000 10035 000</t>
  </si>
  <si>
    <t>DAVENPORT, SANDRA DOTSON</t>
  </si>
  <si>
    <t>141 E 72120 131 000 30055 580</t>
  </si>
  <si>
    <t>DAVIS, CAROLYN JEAN</t>
  </si>
  <si>
    <t>141 E 72130 123 000 30030 000</t>
  </si>
  <si>
    <t>DAVIS, DAVID J</t>
  </si>
  <si>
    <t>141 E 71200 116 000 10068 712</t>
  </si>
  <si>
    <t>DAVIS, DEBRA L</t>
  </si>
  <si>
    <t>DAVIS, GINA OWENBY</t>
  </si>
  <si>
    <t>DAVIS, JESSICA F</t>
  </si>
  <si>
    <t>DAVIS, JULIA ANN</t>
  </si>
  <si>
    <t>HEARING INT</t>
  </si>
  <si>
    <t>141 E 71200 189 000 20031 712</t>
  </si>
  <si>
    <t>DAVIS, KELSIE HOPE</t>
  </si>
  <si>
    <t>141 E 72130 123 000 10032 000</t>
  </si>
  <si>
    <t>DAVIS, LAQUINTA ROSE</t>
  </si>
  <si>
    <t>DAVIS, LEIGH A</t>
  </si>
  <si>
    <t>DAVIS, MELISSA ANN</t>
  </si>
  <si>
    <t>DAVIS, RICKY G</t>
  </si>
  <si>
    <t>DAVIS, SARAH LOUISE TODD</t>
  </si>
  <si>
    <t>DAVIS, TERRY F</t>
  </si>
  <si>
    <t>143 E 73100 165 000 10012 451</t>
  </si>
  <si>
    <t>DAVIS, TIMOTHY E</t>
  </si>
  <si>
    <t>141 E 72610 166 000 10035 000</t>
  </si>
  <si>
    <t>DAVIS, WESLEY SCOTT</t>
  </si>
  <si>
    <t>DAWSON, STEVE E</t>
  </si>
  <si>
    <t>DAY, LESLIE DEANNE</t>
  </si>
  <si>
    <t>DEAN, MADELINE ELIZABETH</t>
  </si>
  <si>
    <t>DEAN, RENEE MARIE</t>
  </si>
  <si>
    <t>141 E 71200 163 901 30020 712</t>
  </si>
  <si>
    <t>DEASON, CHRISTI D</t>
  </si>
  <si>
    <t>141 E 71200 116 000 10061 712</t>
  </si>
  <si>
    <t>DEBOW, KEVIN DALE</t>
  </si>
  <si>
    <t>141 E 72410 104 000 20031 000</t>
  </si>
  <si>
    <t>DEBUSK, KIMBERLY RENELL</t>
  </si>
  <si>
    <t>DECKARD, NICHOLAS L</t>
  </si>
  <si>
    <t>DECKARD, VALARIE LYNN</t>
  </si>
  <si>
    <t>DECKER, KRISTIE LEA</t>
  </si>
  <si>
    <t>SPED BUS DRIVER</t>
  </si>
  <si>
    <t>10/07/2021</t>
  </si>
  <si>
    <t>DEGROOT, MISTI DAWN</t>
  </si>
  <si>
    <t>DEJUAN-CALVO, DOLORES TERESITA</t>
  </si>
  <si>
    <t>DELEEUW, AMY BETH</t>
  </si>
  <si>
    <t>DELOZIER, BETTY ANN</t>
  </si>
  <si>
    <t>141 E 71200 116 000 30046 712</t>
  </si>
  <si>
    <t>DELOZIER, DONNA ANN</t>
  </si>
  <si>
    <t>CAFETERIA SECRETARY</t>
  </si>
  <si>
    <t>141 E 73100 162 000 90001 000</t>
  </si>
  <si>
    <t>DELOZIER, KEITH MICHAEL</t>
  </si>
  <si>
    <t>DELOZIER, MARY ANNE</t>
  </si>
  <si>
    <t>141 E 72410 162 000 10065 000</t>
  </si>
  <si>
    <t>DEMMITT, DELORES JEAN</t>
  </si>
  <si>
    <t>DENISON, RHONDA SUE</t>
  </si>
  <si>
    <t>141 E 72120 131 000 10072 580</t>
  </si>
  <si>
    <t>DENTON, JENNIE MARIE</t>
  </si>
  <si>
    <t>DENTON, JOSEPH F</t>
  </si>
  <si>
    <t>142 E 72210 189 101 10061 000</t>
  </si>
  <si>
    <t>141 E 72210 189 000 10061 000</t>
  </si>
  <si>
    <t>141 E 72410 139 000 10044 000</t>
  </si>
  <si>
    <t>DERRICK, MELINDA</t>
  </si>
  <si>
    <t>DERRICK-LEWIS, STACIA MAR</t>
  </si>
  <si>
    <t>DICK, LAUREN MARIE</t>
  </si>
  <si>
    <t>DICKENS, AMANDA LEAH</t>
  </si>
  <si>
    <t>08/30/2021</t>
  </si>
  <si>
    <t>DICKISON, KELLY D</t>
  </si>
  <si>
    <t>DILLER, HANNAH JHAYNE</t>
  </si>
  <si>
    <t>10/22/2021</t>
  </si>
  <si>
    <t>2:30</t>
  </si>
  <si>
    <t>DISTROLA, TRACY</t>
  </si>
  <si>
    <t>142 E 71100 163 101 10032 000</t>
  </si>
  <si>
    <t>DIX, ROBERTA ELLEN</t>
  </si>
  <si>
    <t>141 E 72410 162 000 10061 000</t>
  </si>
  <si>
    <t>DIXON, DEBRA B</t>
  </si>
  <si>
    <t>DIXON, ERIKA BENNECKER</t>
  </si>
  <si>
    <t>DIXON, J R</t>
  </si>
  <si>
    <t>DIXON, JENNIFER DIANE</t>
  </si>
  <si>
    <t>DIXON, TAMARA R</t>
  </si>
  <si>
    <t>DOANE, SHIRLEY ELV</t>
  </si>
  <si>
    <t>3:30</t>
  </si>
  <si>
    <t>143 E 73100 165 000 20034 451</t>
  </si>
  <si>
    <t>DODGE, TERRI S</t>
  </si>
  <si>
    <t>DODGEN, ELIZABETH CRAMER</t>
  </si>
  <si>
    <t>DONOUGH, DAVID DOYLE</t>
  </si>
  <si>
    <t>DORAN, SANDRA JEAN</t>
  </si>
  <si>
    <t>DOUGHERTY, GISELE NADINE</t>
  </si>
  <si>
    <t>DOUGLAS, MIKA RAE</t>
  </si>
  <si>
    <t>DOUGLAS, RHONDA JEAN</t>
  </si>
  <si>
    <t>DOUGLASS, KELLIE ANN</t>
  </si>
  <si>
    <t>DRAIN, KIMBERLY JO</t>
  </si>
  <si>
    <t>DREADEN, MORGAN LEA</t>
  </si>
  <si>
    <t>DRENNEN, SHELBY J</t>
  </si>
  <si>
    <t>DUCK, GINA LYNN</t>
  </si>
  <si>
    <t>8:12</t>
  </si>
  <si>
    <t>141 E 72120 131 000 10012 580</t>
  </si>
  <si>
    <t>DUDA, BRIANNA LYNN</t>
  </si>
  <si>
    <t>DUDA, NICHOLAS STEPHEN</t>
  </si>
  <si>
    <t>DUGAN, WENDY LYNETTE</t>
  </si>
  <si>
    <t>DULIN, JUDY NELL</t>
  </si>
  <si>
    <t>DUMAS, ASHLEY JACQUELINE</t>
  </si>
  <si>
    <t>DUNCAN, KIMBERLY ANN</t>
  </si>
  <si>
    <t>DUNLAP, AMANDA LEIGH</t>
  </si>
  <si>
    <t>DUNLAP, AMBER ELIZABETH</t>
  </si>
  <si>
    <t>DUNN IV, JOHN R</t>
  </si>
  <si>
    <t>141 E 72610 166 000 20062 000</t>
  </si>
  <si>
    <t>DUNN, DEBORAH L</t>
  </si>
  <si>
    <t>141 E 72210 129 000 10015 000</t>
  </si>
  <si>
    <t>DUNN, RHONDA KARENE</t>
  </si>
  <si>
    <t>DUTCHER, JANICE LYN</t>
  </si>
  <si>
    <t>DYER, LANA BRIGITTE</t>
  </si>
  <si>
    <t>141 E 71200 116 000 20019 712</t>
  </si>
  <si>
    <t>DYER, WHITNEY SUZANNE</t>
  </si>
  <si>
    <t>DYKES, CARLENE JANE</t>
  </si>
  <si>
    <t>DYKES, KIMBERLY A</t>
  </si>
  <si>
    <t>EBB, ANGELINA MARIA</t>
  </si>
  <si>
    <t>EDGE, NIKOLETTE Y</t>
  </si>
  <si>
    <t>EDMOND, BETSY ANN</t>
  </si>
  <si>
    <t>EILART, DAVID BRIAN</t>
  </si>
  <si>
    <t>CHORAL ASSISTANT</t>
  </si>
  <si>
    <t>3:50</t>
  </si>
  <si>
    <t>141 E 71100 163 000 30030 000</t>
  </si>
  <si>
    <t>ELDER, EMILY MCCARTER</t>
  </si>
  <si>
    <t>ELEDGE, TARA LYNN</t>
  </si>
  <si>
    <t>141 E 71100 163 000 10035 000</t>
  </si>
  <si>
    <t>ELLEDGE, MARTHA CAROL</t>
  </si>
  <si>
    <t>ELLIS JR, FREDRICK DENNIS</t>
  </si>
  <si>
    <t>ELLIS, DANNY L</t>
  </si>
  <si>
    <t>TRANSPORTATION SUPERVISOR</t>
  </si>
  <si>
    <t>141 E 72710 105 000 90002 000</t>
  </si>
  <si>
    <t>ELLIS, GEORGIA ANN</t>
  </si>
  <si>
    <t>ELLIS, GLINDA G</t>
  </si>
  <si>
    <t>141 E 72210 137 000 10044 000</t>
  </si>
  <si>
    <t>ELLIS, MICHELLE RENEE</t>
  </si>
  <si>
    <t>ELLIS, SAMMY LYNN</t>
  </si>
  <si>
    <t>ELLIS, WENDY KAYE</t>
  </si>
  <si>
    <t>ELMORE, ANGELIA G</t>
  </si>
  <si>
    <t>141 E 72410 162 000 10032 000</t>
  </si>
  <si>
    <t>EMERT, TAMELA R</t>
  </si>
  <si>
    <t>141 E 72410 162 000 30070 000</t>
  </si>
  <si>
    <t>ENGLAND, TEONA DAWN</t>
  </si>
  <si>
    <t>ENLOE, CALEB WINTON</t>
  </si>
  <si>
    <t>ENLOE, JOHN T</t>
  </si>
  <si>
    <t>ATTENDANCE SUPERVISOR</t>
  </si>
  <si>
    <t>1:10</t>
  </si>
  <si>
    <t>141 E 72110 105 000 90001 000</t>
  </si>
  <si>
    <t>ENLOE, SANDRA MCGILL</t>
  </si>
  <si>
    <t>ENSOR, CLAIRE NICOLE</t>
  </si>
  <si>
    <t>ETZEL, ROBERT EARL WESLEY</t>
  </si>
  <si>
    <t>EVANS, MATTHEW J</t>
  </si>
  <si>
    <t>FAIN, TAMRA G</t>
  </si>
  <si>
    <t>FAIR, CONNIE GARLAND</t>
  </si>
  <si>
    <t>FAIR, W ALAN</t>
  </si>
  <si>
    <t>141 E 72130 123 000 20034 000</t>
  </si>
  <si>
    <t>FARMER LAPREES, ANNE MARIE</t>
  </si>
  <si>
    <t>FARMER, CAITLYN MARIE</t>
  </si>
  <si>
    <t>FARRAGUT, MISTY ANN</t>
  </si>
  <si>
    <t>FAULKNER, DAVID-PATRIC V</t>
  </si>
  <si>
    <t>FAULKNER, KIMBERLY FAYE</t>
  </si>
  <si>
    <t>141 E 71200 163 901 20034 712</t>
  </si>
  <si>
    <t>FERGUSON, DEANA LYNN</t>
  </si>
  <si>
    <t>FERGUSON, KIMBERLY LEE</t>
  </si>
  <si>
    <t>FERRELL, BELINDA D</t>
  </si>
  <si>
    <t>141 E 71100 116 000 10037 000</t>
  </si>
  <si>
    <t>FERRELL, DANIEL</t>
  </si>
  <si>
    <t>10/04/2021</t>
  </si>
  <si>
    <t>141 E 72610 166 000 30070 000</t>
  </si>
  <si>
    <t>FIELDS, CHARLES R</t>
  </si>
  <si>
    <t>GREENBRIAR ALTE</t>
  </si>
  <si>
    <t>141 E 71150 116 000 00051 000</t>
  </si>
  <si>
    <t>FILLBACH, VALERIE D</t>
  </si>
  <si>
    <t>FINCH, AMBER REDDING</t>
  </si>
  <si>
    <t>8:30</t>
  </si>
  <si>
    <t>FINCHUM, BRANDI NICOLE</t>
  </si>
  <si>
    <t>FINCHUM, JACQUELIN L</t>
  </si>
  <si>
    <t>FINCHUM, JUDY WEBB</t>
  </si>
  <si>
    <t>FISHER, ALICE BROOKS</t>
  </si>
  <si>
    <t>FISHER, JODI OMEGA</t>
  </si>
  <si>
    <t>FISHER, VICKI J</t>
  </si>
  <si>
    <t>143 E 73100 165 000 10050 450</t>
  </si>
  <si>
    <t>FITCH, GREGORY L</t>
  </si>
  <si>
    <t>FLEMING, CHARLES CODY</t>
  </si>
  <si>
    <t>FLEMING, MADISON OWNBY</t>
  </si>
  <si>
    <t>FLEMING, MELANIE A.</t>
  </si>
  <si>
    <t>141 E 72210 137 000 20045 000</t>
  </si>
  <si>
    <t>FLEMING, PAMELA SUE</t>
  </si>
  <si>
    <t>141 E 73400 163 000 10050 000</t>
  </si>
  <si>
    <t>FLOWERS, LANI ANNE</t>
  </si>
  <si>
    <t>142 E 71100 116 101 10061 000</t>
  </si>
  <si>
    <t>FLOYD II, DAVID E</t>
  </si>
  <si>
    <t>FLYNN, CHRISTIE M</t>
  </si>
  <si>
    <t>FLYNN, CYNTHIA HUSKEY</t>
  </si>
  <si>
    <t>FLYNN, LESTER EUGENE</t>
  </si>
  <si>
    <t>FLYNN, TAYLOR ANN</t>
  </si>
  <si>
    <t>FLYNN, TIFFANY A</t>
  </si>
  <si>
    <t>FLYNN, TONYA RENEE</t>
  </si>
  <si>
    <t>08/23/2021</t>
  </si>
  <si>
    <t>FLYNN, VICKIE MARIE</t>
  </si>
  <si>
    <t>FLYNN, ZACHARY JAMES</t>
  </si>
  <si>
    <t>FOREMAN II, GREGORY P</t>
  </si>
  <si>
    <t>FOREMAN, ABIGAIL GRACE</t>
  </si>
  <si>
    <t>FORREST, KIMBERLY P</t>
  </si>
  <si>
    <t>FORREST, RACHEL NICOLE</t>
  </si>
  <si>
    <t>FOSTER, JENNIFER LYN</t>
  </si>
  <si>
    <t>FOSTER, MELODY R</t>
  </si>
  <si>
    <t>FOX, CODY DEAN</t>
  </si>
  <si>
    <t>FOX, DONALD R</t>
  </si>
  <si>
    <t>FOX, JENNIFER DAWN</t>
  </si>
  <si>
    <t>LEAD TEACHER</t>
  </si>
  <si>
    <t>FOX, JUNE NICHOLE</t>
  </si>
  <si>
    <t>FOX, KAITLYN MICHELLE</t>
  </si>
  <si>
    <t>141 E 72130 123 000 20066 000</t>
  </si>
  <si>
    <t>FOX, SANDRA KAY</t>
  </si>
  <si>
    <t>FINANCE SECRETARY</t>
  </si>
  <si>
    <t>141 E 72510 161 000 90001 000</t>
  </si>
  <si>
    <t>FOX, VALERIE NICOLE</t>
  </si>
  <si>
    <t>FOX, WENDY SUE</t>
  </si>
  <si>
    <t>FOX-WILLIAMS, JULIE ANNA</t>
  </si>
  <si>
    <t>FRANK, VILLIE ROBERTS</t>
  </si>
  <si>
    <t>FRANKLIN, ALISON NICOLE</t>
  </si>
  <si>
    <t>FRANKLIN, CINDIE LEA</t>
  </si>
  <si>
    <t>143 E 73100 165 000 10068 451</t>
  </si>
  <si>
    <t>FRANKLIN, JAMA R</t>
  </si>
  <si>
    <t>FRANKLIN, JASON K</t>
  </si>
  <si>
    <t>142 E 71100 116 931 20066 000</t>
  </si>
  <si>
    <t>FRANKLIN, MEGAN DANIELLE</t>
  </si>
  <si>
    <t>FRANKLIN, REANNA TEXINE</t>
  </si>
  <si>
    <t>FRANKLIN, TABITHA JILL</t>
  </si>
  <si>
    <t>FRANKLIN, TAYLOR LYNN</t>
  </si>
  <si>
    <t>FRANKLIN, TRAVIS A</t>
  </si>
  <si>
    <t>141 E 72410 139 000 30030 000</t>
  </si>
  <si>
    <t>FREDERICK, EMILY CARROLL</t>
  </si>
  <si>
    <t>FREDLUND, TAMMY SUE</t>
  </si>
  <si>
    <t>141 E 71200 163 901 10013 712</t>
  </si>
  <si>
    <t>FRENCH, BROOKE B</t>
  </si>
  <si>
    <t>FRYE, CRYSTAL DAWN</t>
  </si>
  <si>
    <t>FUCHS, DEANNA JADE</t>
  </si>
  <si>
    <t>141 E 71100 163 000 10044 000</t>
  </si>
  <si>
    <t>FULTZ, ANDREW K</t>
  </si>
  <si>
    <t>FUNDERBURK, JULIET BETHEL</t>
  </si>
  <si>
    <t>FURST, LINDSEY HARDIN</t>
  </si>
  <si>
    <t>141 E 71200 116 000 10032 712</t>
  </si>
  <si>
    <t>GADDIS, ROBERT GLENN</t>
  </si>
  <si>
    <t>GALLANT, TRACY ROMANI</t>
  </si>
  <si>
    <t>GALYON FINAMORE, TAMMY RENEE</t>
  </si>
  <si>
    <t>GALYON, JENNIFER JOANN</t>
  </si>
  <si>
    <t>GALYON, JOHN ED</t>
  </si>
  <si>
    <t>GALYON, JOHNATHAN EDWARD</t>
  </si>
  <si>
    <t>GANN, JESSICA MARIA</t>
  </si>
  <si>
    <t>GANN, KIMBERLY S</t>
  </si>
  <si>
    <t>GANN, SUZANNE</t>
  </si>
  <si>
    <t>GARCIA, HALEY MICHELLE</t>
  </si>
  <si>
    <t>142 E 73400 116 101 10032 000</t>
  </si>
  <si>
    <t>GARCIA, VICTOR DAVID</t>
  </si>
  <si>
    <t>GARCIA, ZAHIRA C</t>
  </si>
  <si>
    <t>GARDNER, SPENCER CROSS</t>
  </si>
  <si>
    <t>GARRISON, KARI LUCAS</t>
  </si>
  <si>
    <t>142 E 71100 116 931 30046 000</t>
  </si>
  <si>
    <t>GARZA, SHANA M</t>
  </si>
  <si>
    <t>GAUTHIER, NELLIE ALICE</t>
  </si>
  <si>
    <t>143 E 73100 165 000 10040 451</t>
  </si>
  <si>
    <t>GAUTHIER, RANDY L</t>
  </si>
  <si>
    <t>141 E 71150 163 000 00003 000</t>
  </si>
  <si>
    <t>ALTERNATIVE ASSISTANT</t>
  </si>
  <si>
    <t>GEORGE, AMANDA RHEA</t>
  </si>
  <si>
    <t>141 E 71200 116 000 10043 712</t>
  </si>
  <si>
    <t>GERINGER, PAULA SUZANNE</t>
  </si>
  <si>
    <t>141 E 72210 137 000 10068 000</t>
  </si>
  <si>
    <t>GIANAKAS, RACHEL JOY</t>
  </si>
  <si>
    <t>GIBSON, AYLA ELIZABETH</t>
  </si>
  <si>
    <t>GIBSON, BRIDGET NICOLE</t>
  </si>
  <si>
    <t>GIBSON, DEBORAH A</t>
  </si>
  <si>
    <t>GIBSON, KATIE P</t>
  </si>
  <si>
    <t>GIBSON, KELLI CHARLENE</t>
  </si>
  <si>
    <t>142 E 71100 116 931 30070 000</t>
  </si>
  <si>
    <t>GIBSON, RALPH MARSHALL</t>
  </si>
  <si>
    <t>GIBSON, SAMANTHA RENEE</t>
  </si>
  <si>
    <t>GIBSON, TIFFANY RENEE</t>
  </si>
  <si>
    <t>GIDEON, TERESA LYNN</t>
  </si>
  <si>
    <t>GILLESPIE, TAMMIE JO</t>
  </si>
  <si>
    <t>GINN, JAMES JEFFERY</t>
  </si>
  <si>
    <t>GLENN, LINDA FAYE</t>
  </si>
  <si>
    <t>143 E 73100 165 000 10032 451</t>
  </si>
  <si>
    <t>GLENN, ROGER C</t>
  </si>
  <si>
    <t>GLOVAK, CHRISTI ANNA</t>
  </si>
  <si>
    <t>141 E 71100 163 000 30070 000</t>
  </si>
  <si>
    <t>GODFREY, MELISSA LEE</t>
  </si>
  <si>
    <t>GOINS, CINDY LEE</t>
  </si>
  <si>
    <t>GOINS, TAMMY LYNN</t>
  </si>
  <si>
    <t>GONZALEZ, MARIACLAUDIA</t>
  </si>
  <si>
    <t>GOODIN, LORI BELLAR</t>
  </si>
  <si>
    <t>GOODIN, ROBERT CHRISTOP</t>
  </si>
  <si>
    <t>GOODRICH JR, CALVIN RICHARD</t>
  </si>
  <si>
    <t>GOODRICH, HEATHER M</t>
  </si>
  <si>
    <t>GOODRICH, SHANNON FAYE</t>
  </si>
  <si>
    <t>MAINTENANCE SECRETARY</t>
  </si>
  <si>
    <t>141 E 72620 161 000 90004 000</t>
  </si>
  <si>
    <t>GORMAN, DAVID A</t>
  </si>
  <si>
    <t>GOSSAGE, NATAVIA RAVEN-ANN</t>
  </si>
  <si>
    <t>141 E 71200 116 000 30030 712</t>
  </si>
  <si>
    <t>GOSSETT, RHONDA L</t>
  </si>
  <si>
    <t>GRAGG, JESSICA MAE</t>
  </si>
  <si>
    <t>141 E 73400 163 000 10044 000</t>
  </si>
  <si>
    <t>09/30/2021</t>
  </si>
  <si>
    <t>GRAVES, HALEY DIANA</t>
  </si>
  <si>
    <t>GRAYBEAL, BRYAN KEITH</t>
  </si>
  <si>
    <t>GREEN, STEPHEN D</t>
  </si>
  <si>
    <t>GREENE, LYNZI DANIELLE</t>
  </si>
  <si>
    <t>GREGORY, STEPHANIE M</t>
  </si>
  <si>
    <t>GRIBANOW, ANGELA V</t>
  </si>
  <si>
    <t>8:48</t>
  </si>
  <si>
    <t>141 E 72120 131 000 10044 580</t>
  </si>
  <si>
    <t>GRIFFIN, JILLIAN ASHLEY</t>
  </si>
  <si>
    <t>GRIFFIS, ELIZABETH M.</t>
  </si>
  <si>
    <t>142 E 71100 116 101 20062 000</t>
  </si>
  <si>
    <t>GRIFFIS, JOHN GARLAND</t>
  </si>
  <si>
    <t>GRISSOM, TARA MELANIE</t>
  </si>
  <si>
    <t>11/22/2021</t>
  </si>
  <si>
    <t>GROOMS, CHERYL A</t>
  </si>
  <si>
    <t>GROSSER, KIM</t>
  </si>
  <si>
    <t>GROVE, JASON C</t>
  </si>
  <si>
    <t>GRUBB, CHRISTY NICOLE</t>
  </si>
  <si>
    <t>GRUBB, HANNA TELAHUN</t>
  </si>
  <si>
    <t>GUERIN, ARIANE CHERISSE</t>
  </si>
  <si>
    <t>141 E 72130 123 000 90001 000</t>
  </si>
  <si>
    <t>GUINN, AARON WESLEY</t>
  </si>
  <si>
    <t>GUINN, MICHAEL STEVEN</t>
  </si>
  <si>
    <t>GUINN, TIMOTHY S</t>
  </si>
  <si>
    <t>GUMLICK, CARRIE E</t>
  </si>
  <si>
    <t>141 E 72410 104 000 10050 000</t>
  </si>
  <si>
    <t>GUNN-GERNENZ, KIMBERLY</t>
  </si>
  <si>
    <t>GUNTER, REBECCA JOSIE</t>
  </si>
  <si>
    <t>10/05/2021</t>
  </si>
  <si>
    <t>10/06/2021</t>
  </si>
  <si>
    <t>GUY, GINGER A</t>
  </si>
  <si>
    <t>HABRAKEN, SUSAN MARIE</t>
  </si>
  <si>
    <t>141 E 71200 116 000 20062 712</t>
  </si>
  <si>
    <t>HAEHN, AMY MICHELLE</t>
  </si>
  <si>
    <t>143 E 73100 165 000 20034 450</t>
  </si>
  <si>
    <t>HAEHN, JERRY ROBERT</t>
  </si>
  <si>
    <t>HAFFNER, REBECCA JO</t>
  </si>
  <si>
    <t>HAGGARD, GREGORY DALE</t>
  </si>
  <si>
    <t>141 E 72410 104 000 30070 000</t>
  </si>
  <si>
    <t>HAGOOD, JUDY KAY</t>
  </si>
  <si>
    <t>HALE, HANNA RUTH</t>
  </si>
  <si>
    <t>HALE, SETH AARON</t>
  </si>
  <si>
    <t>HALL, ASHLIE BROOKE</t>
  </si>
  <si>
    <t>HALL, EMILY JOY</t>
  </si>
  <si>
    <t>141 E 72610 166 000 10025 000</t>
  </si>
  <si>
    <t>HALL, JOEL E</t>
  </si>
  <si>
    <t>HALL, KIMBERLY JAN</t>
  </si>
  <si>
    <t>141 E 72210 137 000 20066 000</t>
  </si>
  <si>
    <t>HALL, LETISHA L</t>
  </si>
  <si>
    <t>141 E 72410 162 000 10025 000</t>
  </si>
  <si>
    <t>HALL, MELISSA D</t>
  </si>
  <si>
    <t>HALL, TAMMY DENISE</t>
  </si>
  <si>
    <t>141 E 71100 163 000 10025 000</t>
  </si>
  <si>
    <t>HALSETH, RONDA LYNN</t>
  </si>
  <si>
    <t>HAMILTON, HALEY MARIE</t>
  </si>
  <si>
    <t>141 E 72120 131 000 30070 580</t>
  </si>
  <si>
    <t>HAMILTON, MATTHEW C</t>
  </si>
  <si>
    <t>HAMILTON, SHARI LYNN</t>
  </si>
  <si>
    <t>HAMMOND, KAREN K</t>
  </si>
  <si>
    <t>HAMMONDS, LEE E</t>
  </si>
  <si>
    <t>HAMMONDS, WHITNEY JONES</t>
  </si>
  <si>
    <t>HAMMONTREE, HANNAH LEIGH</t>
  </si>
  <si>
    <t>HAMMONTREE, JAMES E</t>
  </si>
  <si>
    <t>HANCE, CHALINA DAWN</t>
  </si>
  <si>
    <t>HANKINS, SHANNON DENISE</t>
  </si>
  <si>
    <t>143 E 73100 165 000 10060 451</t>
  </si>
  <si>
    <t>HANKINS, SHEILA R</t>
  </si>
  <si>
    <t>141 E 72210 137 000 10060 000</t>
  </si>
  <si>
    <t>HANNA, NAOMI ROSE</t>
  </si>
  <si>
    <t>142 E 71100 116 931 10065 000</t>
  </si>
  <si>
    <t>HANNERS, MICHELLE LYNN</t>
  </si>
  <si>
    <t>141 E 72210 129 000 10025 000</t>
  </si>
  <si>
    <t>HANSARD, JANIE LYNN</t>
  </si>
  <si>
    <t>HANSEL, BAILEY RENAE</t>
  </si>
  <si>
    <t>HANSEN, BRENDA LEE</t>
  </si>
  <si>
    <t>HANSEN, HEATHER DAWN</t>
  </si>
  <si>
    <t>HARDIN, MELONY FAYE</t>
  </si>
  <si>
    <t>HARDIN, RONDA G</t>
  </si>
  <si>
    <t>TRANSPORTATION SECRETARY</t>
  </si>
  <si>
    <t>7</t>
  </si>
  <si>
    <t>141 E 72710 162 000 90002 000</t>
  </si>
  <si>
    <t>HARDIN, SHANNON HOWARD</t>
  </si>
  <si>
    <t>HARDIN, TONY EDWARD</t>
  </si>
  <si>
    <t>08/25/2020</t>
  </si>
  <si>
    <t>HARDIN, TRACY</t>
  </si>
  <si>
    <t>HARDISON, BRIAN EUGENE</t>
  </si>
  <si>
    <t>HARKLEROAD, CORUM CLARK</t>
  </si>
  <si>
    <t>HARMON, JAMIE R</t>
  </si>
  <si>
    <t>HARMON, MICHELLE M</t>
  </si>
  <si>
    <t>141 E 72410 162 000 10043 000</t>
  </si>
  <si>
    <t>HARNER, ROBYN SUE</t>
  </si>
  <si>
    <t>HARPER, ELAINE D</t>
  </si>
  <si>
    <t>141 E 71200 171 000 10040 712</t>
  </si>
  <si>
    <t>HARPER, ROBERT PAUL</t>
  </si>
  <si>
    <t>HARRELL, WILLIAM M</t>
  </si>
  <si>
    <t>HARRIS, ANASTACIA MARIE</t>
  </si>
  <si>
    <t>HARRIS, PENNY KLAIBER</t>
  </si>
  <si>
    <t>HARRISON, LAURA RENEE</t>
  </si>
  <si>
    <t>HARSSON, SKYLAR KAIN</t>
  </si>
  <si>
    <t>HART, MELINDA E</t>
  </si>
  <si>
    <t>HART, TRAVIS W</t>
  </si>
  <si>
    <t>HARVEY, DAVIE REBECCA</t>
  </si>
  <si>
    <t>HATCHER, CIERRA REBECCA</t>
  </si>
  <si>
    <t>HATCHER, DANIEL AUSTIN</t>
  </si>
  <si>
    <t>HATCHER, ERIN MORGAN</t>
  </si>
  <si>
    <t>141 E 72130 123 000 10050 000</t>
  </si>
  <si>
    <t>HATFIELD SMELCER, IVY RAYE</t>
  </si>
  <si>
    <t>HATFIELD, DOROTHY JEAN</t>
  </si>
  <si>
    <t>141 E 71200 163 901 10015 712</t>
  </si>
  <si>
    <t>12/13/2021</t>
  </si>
  <si>
    <t>HAVLIN, JOY LIANE</t>
  </si>
  <si>
    <t>12/17/2021</t>
  </si>
  <si>
    <t>HAWKINS, LORI BETH</t>
  </si>
  <si>
    <t>11/16/2021</t>
  </si>
  <si>
    <t>HAWKS, JAZMIN</t>
  </si>
  <si>
    <t>HAYES, TANYA MARIE</t>
  </si>
  <si>
    <t>HAYNES, CATHERINE S</t>
  </si>
  <si>
    <t>HAZELLIEF, LIZZIE M</t>
  </si>
  <si>
    <t>HEADRICK, AMANDA MANIS</t>
  </si>
  <si>
    <t>HEADRICK, JOSEPH L</t>
  </si>
  <si>
    <t>HEADRICK, MEGAN NICOLE</t>
  </si>
  <si>
    <t>HEATH, STACEY MARIE</t>
  </si>
  <si>
    <t>142 E 71100 116 101 10015 000</t>
  </si>
  <si>
    <t>HEATON, MARGARET R</t>
  </si>
  <si>
    <t>141 E 72410 162 000 20066 000</t>
  </si>
  <si>
    <t>HEBERT, LAURA MICHELLE</t>
  </si>
  <si>
    <t>141 E 72130 123 000 10065 000</t>
  </si>
  <si>
    <t>HECK, VERONICA ENNIS</t>
  </si>
  <si>
    <t>HEDRICK, DONALD L</t>
  </si>
  <si>
    <t>HELTON, CAROLYN MARIE</t>
  </si>
  <si>
    <t>141 E 71100 189 000 20031 000</t>
  </si>
  <si>
    <t>HELTON, DANIEL EUGENE</t>
  </si>
  <si>
    <t>142 E 71100 116 101 20031 000</t>
  </si>
  <si>
    <t>HELTON, DAREN L</t>
  </si>
  <si>
    <t>HELTON, DEIDRA LEANN</t>
  </si>
  <si>
    <t>HELTON, DUSTIN SHANE</t>
  </si>
  <si>
    <t>HELTON, ELIZABETH ABBY</t>
  </si>
  <si>
    <t>HELTON, HALEY NICOLE</t>
  </si>
  <si>
    <t>HELTON, JESSICA LYNN</t>
  </si>
  <si>
    <t>141 E 72120 131 000 10065 580</t>
  </si>
  <si>
    <t>HELTON, KATHLEEN NAOMI</t>
  </si>
  <si>
    <t>HELTON, MARY SANDRA</t>
  </si>
  <si>
    <t>4:30</t>
  </si>
  <si>
    <t>HELTON, MICHAEL W</t>
  </si>
  <si>
    <t>FINANCE DIRECTOR</t>
  </si>
  <si>
    <t>141 E 72510 105 000 90001 000</t>
  </si>
  <si>
    <t>HELTON, RODNEY L</t>
  </si>
  <si>
    <t>141 E 72410 104 000 10035 000</t>
  </si>
  <si>
    <t>HELTON, SALLY R</t>
  </si>
  <si>
    <t>141 E 72210 129 000 20019 000</t>
  </si>
  <si>
    <t>HELTON, TRINA LEANN</t>
  </si>
  <si>
    <t>HEMPHILL, AMANDA L</t>
  </si>
  <si>
    <t>HENDERSON, HUNTER BRYAN</t>
  </si>
  <si>
    <t>HENDERSON, JUDY A</t>
  </si>
  <si>
    <t>ALTERNATIVE SECRETARY</t>
  </si>
  <si>
    <t>12</t>
  </si>
  <si>
    <t>141 E 71150 162 000 10037 000</t>
  </si>
  <si>
    <t>141 E 72410 162 000 10037 000</t>
  </si>
  <si>
    <t>HENEGAR, KEITH M</t>
  </si>
  <si>
    <t>HENRY, CHARLES E</t>
  </si>
  <si>
    <t>141 E 72610 166 000 10061 000</t>
  </si>
  <si>
    <t>HENRY, CHARLES LEE</t>
  </si>
  <si>
    <t>HENRY, DYLAN GAREK</t>
  </si>
  <si>
    <t>HENRY, JESSICA LEA</t>
  </si>
  <si>
    <t>HENRY, KELSEY ELIZABETH</t>
  </si>
  <si>
    <t>141 E 71200 116 000 10040 712</t>
  </si>
  <si>
    <t>HENRY, L DEVEE</t>
  </si>
  <si>
    <t>HENRY, LARRY E</t>
  </si>
  <si>
    <t>141 E 72610 166 000 10015 000</t>
  </si>
  <si>
    <t>HENRY, MARISA MCCLURE</t>
  </si>
  <si>
    <t>141 E 72120 131 000 10043 580</t>
  </si>
  <si>
    <t>HENRY, MELANIE D</t>
  </si>
  <si>
    <t>HENRY, SANDRA KAY</t>
  </si>
  <si>
    <t>HENRY, TINA ANNE</t>
  </si>
  <si>
    <t>141 E 71200 163 901 20045 712</t>
  </si>
  <si>
    <t>HENSLEY, KAREN AMANDA</t>
  </si>
  <si>
    <t>143 E 73100 165 000 10032 450</t>
  </si>
  <si>
    <t>HENSLEY, KELSEY DANIELLE</t>
  </si>
  <si>
    <t>11/29/2021</t>
  </si>
  <si>
    <t>11/30/2021</t>
  </si>
  <si>
    <t>HENSLEY, NIKKI DAVIS</t>
  </si>
  <si>
    <t>TITLE I-A SUPPORT SERVICE</t>
  </si>
  <si>
    <t>142 E 72210 189 010 90001 000</t>
  </si>
  <si>
    <t>HENSLEY, PAMELA HOLT</t>
  </si>
  <si>
    <t>141 E 72210 129 000 30046 000</t>
  </si>
  <si>
    <t>HENSLEY, SCOTT B</t>
  </si>
  <si>
    <t>141 E 72110 189 000 90001 000</t>
  </si>
  <si>
    <t>HENSLEY, VERONICA ROCHELLE</t>
  </si>
  <si>
    <t>HENSON, STACY NICHOLE</t>
  </si>
  <si>
    <t>HERNANDEZ, FRANK</t>
  </si>
  <si>
    <t>HERNANDEZ, GREGORY GABRIEL</t>
  </si>
  <si>
    <t>HERRELL JR, JESSE TYLER</t>
  </si>
  <si>
    <t>ATTENDENCE</t>
  </si>
  <si>
    <t>HERRELL, CALLEIGH RHEA</t>
  </si>
  <si>
    <t>HERRELL, TAMMY L</t>
  </si>
  <si>
    <t>CH SECRETARY</t>
  </si>
  <si>
    <t>141 E 72120 189 000 90001 289</t>
  </si>
  <si>
    <t>HESS, ASHLEY NICOLE</t>
  </si>
  <si>
    <t>HESS, NANCY CAROL</t>
  </si>
  <si>
    <t>HESS, PATRICIA LYNN</t>
  </si>
  <si>
    <t>141 E 72120 131 000 20066 580</t>
  </si>
  <si>
    <t>HEYBOER, TARA ELAINE</t>
  </si>
  <si>
    <t>HICKMAN, ALYSSA BROOKE</t>
  </si>
  <si>
    <t>HICKMAN, AMANDA LEANN</t>
  </si>
  <si>
    <t>HICKMAN, AUSTIN PATRICK</t>
  </si>
  <si>
    <t>HICKMAN, HOLLY MICHAELA</t>
  </si>
  <si>
    <t>HICKMAN, KATHY D</t>
  </si>
  <si>
    <t>HICKMAN, MELISSA ANN</t>
  </si>
  <si>
    <t>141 E 73400 163 000 10032 000</t>
  </si>
  <si>
    <t>HICKMAN, NATHAN A</t>
  </si>
  <si>
    <t>HICKMAN, RHONDA KAY</t>
  </si>
  <si>
    <t>141 E 72210 137 000 10032 000</t>
  </si>
  <si>
    <t>HICKS, ERIN VICTORIA</t>
  </si>
  <si>
    <t>HILL, LORI RUSSELL</t>
  </si>
  <si>
    <t>HILLARD, GARRETT MICHAEL</t>
  </si>
  <si>
    <t>HILLARD, JANA D</t>
  </si>
  <si>
    <t>141 E 72410 139 000 10032 000</t>
  </si>
  <si>
    <t>HILLARD, MARION KATHLEEN</t>
  </si>
  <si>
    <t>HINES, JAQUASHA DEXSHAY</t>
  </si>
  <si>
    <t>SPED SECRETARY</t>
  </si>
  <si>
    <t>141 E 72220 162 000 90005 712</t>
  </si>
  <si>
    <t>HINSHAW, ANNA MB</t>
  </si>
  <si>
    <t>HINTON, GABRIEL LAWRENCE</t>
  </si>
  <si>
    <t>HIPSKIND, LOREN STEPHANIE</t>
  </si>
  <si>
    <t>09/10/2021</t>
  </si>
  <si>
    <t>142 E 72120 189 933 20034 000</t>
  </si>
  <si>
    <t>HITE, GINA C</t>
  </si>
  <si>
    <t>HOCKENBURY, KIMBERLY D</t>
  </si>
  <si>
    <t>HODGE, JILL MARIA</t>
  </si>
  <si>
    <t>HODGES, EMILY ELAINE</t>
  </si>
  <si>
    <t>HODGES, KATIE LENNON</t>
  </si>
  <si>
    <t>HODGES, KRISTEN TURNER</t>
  </si>
  <si>
    <t>142 E 71100 116 931 10061 000</t>
  </si>
  <si>
    <t>HOFFEDITZ, DANIELLE JOY-MARIE</t>
  </si>
  <si>
    <t>HOFFMAN, BELINDA F</t>
  </si>
  <si>
    <t>141 E 72130 123 000 20019 000</t>
  </si>
  <si>
    <t>HOGAN, LINDA MARIE</t>
  </si>
  <si>
    <t>HOLBROOK, JOHN FELIX</t>
  </si>
  <si>
    <t>HOLDEN, GLENDA IRENE</t>
  </si>
  <si>
    <t>HOLIWAY, PAULA G</t>
  </si>
  <si>
    <t>HOLLIFIELD, KATHERINE MARIE</t>
  </si>
  <si>
    <t>HOLLIFIELD, PAMELA R</t>
  </si>
  <si>
    <t>HOLLINGSWORTH, AUDREY LIANE</t>
  </si>
  <si>
    <t>SOCIAL WORKER</t>
  </si>
  <si>
    <t>141 E 72110 130 000 90001 000</t>
  </si>
  <si>
    <t>HOLLON, ROBIN L</t>
  </si>
  <si>
    <t>142 E 71100 116 101 20034 000</t>
  </si>
  <si>
    <t>HOLT, BARBARA ROSE</t>
  </si>
  <si>
    <t>HOLT, MARY ALICE</t>
  </si>
  <si>
    <t>141 E 71200 116 000 10060 712</t>
  </si>
  <si>
    <t>HOLT, PAMELA L</t>
  </si>
  <si>
    <t>HONEY, MEREDITH LEE</t>
  </si>
  <si>
    <t>HOPEWELL, MELVIN</t>
  </si>
  <si>
    <t>HOPKINS, ASHLEIGH TARWATER</t>
  </si>
  <si>
    <t>HOPKINS, CHAD A</t>
  </si>
  <si>
    <t>HOPKINS, CHRISSY ZANTEA</t>
  </si>
  <si>
    <t>HOPKINS, DANIEL T</t>
  </si>
  <si>
    <t>HORNER, JAMIE HATCHER</t>
  </si>
  <si>
    <t>142 E 73400 116 101 10050 000</t>
  </si>
  <si>
    <t>HORTON, MARK WHITMAN</t>
  </si>
  <si>
    <t>HOSKINS, FREDA KATE</t>
  </si>
  <si>
    <t>HOSKINS, JULIE MCCARTY</t>
  </si>
  <si>
    <t>HOUCK, BETH J</t>
  </si>
  <si>
    <t>HOUSEHOLDER, CHARLES E</t>
  </si>
  <si>
    <t>HOUSEHOLDER, DONALD L</t>
  </si>
  <si>
    <t>HOUSEHOLDER, GARY BENTON</t>
  </si>
  <si>
    <t>HOUSEHOLDER, JANICE F</t>
  </si>
  <si>
    <t>141 E 71100 189 000 10061 000</t>
  </si>
  <si>
    <t>HOUSEHOLDER, MIRANDA P</t>
  </si>
  <si>
    <t>141 E 72410 162 000 10068 000</t>
  </si>
  <si>
    <t>HOUSER, KAITLIN LEIGH</t>
  </si>
  <si>
    <t>10/25/2021</t>
  </si>
  <si>
    <t>HOUSER, REBECCA EDWARDS</t>
  </si>
  <si>
    <t>HOWARD, ALANA FAITH</t>
  </si>
  <si>
    <t>141 E 72410 139 000 10035 000</t>
  </si>
  <si>
    <t>HOWARD, DEBORAH LUCILLE</t>
  </si>
  <si>
    <t>HOWARD, PATRICIA G</t>
  </si>
  <si>
    <t>141 E 72210 137 000 10015 000</t>
  </si>
  <si>
    <t>HOWARD, SUSAN LADD</t>
  </si>
  <si>
    <t>HOWE, KELLY BROOKE</t>
  </si>
  <si>
    <t>141 E 72210 137 000 10061 000</t>
  </si>
  <si>
    <t>HUDY, HOLLY MAY</t>
  </si>
  <si>
    <t>141 E 71200 116 000 10065 712</t>
  </si>
  <si>
    <t>HUFFAKER, ANTHONY L</t>
  </si>
  <si>
    <t>HUFFAKER, DUSTIN R</t>
  </si>
  <si>
    <t>141 E 72410 104 000 30055 000</t>
  </si>
  <si>
    <t>HUGHES, SABRINA G</t>
  </si>
  <si>
    <t>HULSETHER, DOUGLAS WILLIAM</t>
  </si>
  <si>
    <t>HUMBLE, AMY L</t>
  </si>
  <si>
    <t>141 E 72410 139 000 20066 000</t>
  </si>
  <si>
    <t>HUMPHREY, DIANE GUNDERSON</t>
  </si>
  <si>
    <t>HUMPHREY, LISA MICHELLE</t>
  </si>
  <si>
    <t>HUNT, HELEN VIRGINIA</t>
  </si>
  <si>
    <t>HUNT, IDA M</t>
  </si>
  <si>
    <t>HUNTER, ALICIA DANIELLE</t>
  </si>
  <si>
    <t>HUNTER, IRENE</t>
  </si>
  <si>
    <t>143 E 73100 165 000 10080 451</t>
  </si>
  <si>
    <t>HURST, BARBARA MARLENE</t>
  </si>
  <si>
    <t>TSD ATTENDANT</t>
  </si>
  <si>
    <t>HURST, BOBBY</t>
  </si>
  <si>
    <t>HURST, JANICE V</t>
  </si>
  <si>
    <t>TSD BUS DRIVER SUPPLEMENT</t>
  </si>
  <si>
    <t>HURST, KEVIN S</t>
  </si>
  <si>
    <t>141 E 72410 139 000 30056 000</t>
  </si>
  <si>
    <t>HURST, KIMBERLY LASHA</t>
  </si>
  <si>
    <t>HURST, TOSHA L</t>
  </si>
  <si>
    <t>HURST, VIOLET A</t>
  </si>
  <si>
    <t>143 E 73100 165 000 10025 450</t>
  </si>
  <si>
    <t>HUSKEY JR, DORAN D</t>
  </si>
  <si>
    <t>HUSKEY, ANGELA J</t>
  </si>
  <si>
    <t>HUSKEY, CATHERINE FAYE</t>
  </si>
  <si>
    <t>141 E 72410 162 000 10044 000</t>
  </si>
  <si>
    <t>HUSKEY, CHARLES R</t>
  </si>
  <si>
    <t>3</t>
  </si>
  <si>
    <t>HUSKEY, DONNA K</t>
  </si>
  <si>
    <t>HUSKEY, HAILEY JEANNE</t>
  </si>
  <si>
    <t>HUSKEY, HEATHER LYN</t>
  </si>
  <si>
    <t>HUSKEY, KELLI HITCH</t>
  </si>
  <si>
    <t>HUSKEY, LISA R</t>
  </si>
  <si>
    <t>HUSKEY, LYDIA MAE</t>
  </si>
  <si>
    <t>HUSKEY, MARY RACHEL</t>
  </si>
  <si>
    <t>141 E 71200 116 000 10050 712</t>
  </si>
  <si>
    <t>HUSKEY, MEGAN M</t>
  </si>
  <si>
    <t>HUSKEY, MENDY CRESWELL</t>
  </si>
  <si>
    <t>HUSKEY, SARAH ELIZABETH</t>
  </si>
  <si>
    <t>HUSKEY, STEPHANIE M</t>
  </si>
  <si>
    <t>10/14/2021</t>
  </si>
  <si>
    <t>DIRECTOR OF SCHOOLS</t>
  </si>
  <si>
    <t>10/19/2021</t>
  </si>
  <si>
    <t>141 E 72320 101 000 90001 000</t>
  </si>
  <si>
    <t>HUSKEY, TAMMY E</t>
  </si>
  <si>
    <t>HUSKEY, WALTER KIMEY</t>
  </si>
  <si>
    <t>HUTCHINS, JONATHON M</t>
  </si>
  <si>
    <t>HUTCHINS, LYNDE NICOLE</t>
  </si>
  <si>
    <t>HUTCHINSON, ERICA BRITTANY</t>
  </si>
  <si>
    <t>HUTCHINSON, MIKAYLA RAE</t>
  </si>
  <si>
    <t>HUTTON, HEATHER ASHLEY</t>
  </si>
  <si>
    <t>INMAN, EVAN ANTHONY</t>
  </si>
  <si>
    <t>INMAN, KELA DAWN</t>
  </si>
  <si>
    <t>141 E 72120 131 000 10040 580</t>
  </si>
  <si>
    <t>IRAZOQUI, ASHLEY MARIE</t>
  </si>
  <si>
    <t>IRICK, STEPHANIE LEANN</t>
  </si>
  <si>
    <t>ISON, STEPHANIE MICHELLE</t>
  </si>
  <si>
    <t>141 E 71200 163 901 00000 712</t>
  </si>
  <si>
    <t>141 E 71200 163 901 10035 712</t>
  </si>
  <si>
    <t>IVEY, CHARLOTTE SUE</t>
  </si>
  <si>
    <t>IVY, ESTHER SHEREE</t>
  </si>
  <si>
    <t>JACKLET, JASON C</t>
  </si>
  <si>
    <t>JACKLET, TABITHA S</t>
  </si>
  <si>
    <t>JACKSON, ANDREW ALLEN</t>
  </si>
  <si>
    <t>141 E 72410 139 000 10040 000</t>
  </si>
  <si>
    <t>JACKSON, CATHERINE L</t>
  </si>
  <si>
    <t>JACKSON, DEBORAH RENEE</t>
  </si>
  <si>
    <t>JACKSON, FAITH BARBARA</t>
  </si>
  <si>
    <t>JACKSON, JENNIFER MAE</t>
  </si>
  <si>
    <t>142 E 72210 189 101 20062 000</t>
  </si>
  <si>
    <t>JACKSON, VALERIE RENAE</t>
  </si>
  <si>
    <t>JAMES, AMY E CARLYLE</t>
  </si>
  <si>
    <t>141 E 72410 139 000 30020 000</t>
  </si>
  <si>
    <t>JAMES, CHELSEY BROOKE</t>
  </si>
  <si>
    <t>JARRETT, CRYSTLE G</t>
  </si>
  <si>
    <t>142 E 71100 163 101 10025 000</t>
  </si>
  <si>
    <t>JARVIS, MATTHEW JASON</t>
  </si>
  <si>
    <t>JEFFERS, JENNIFER RENEE</t>
  </si>
  <si>
    <t>141 E 71200 116 000 30055 712</t>
  </si>
  <si>
    <t>JENKINS, DAVID R</t>
  </si>
  <si>
    <t>JENKINS, KIMBERLY VAUGHN</t>
  </si>
  <si>
    <t>141 E 72410 139 000 20034 000</t>
  </si>
  <si>
    <t>JENKINS, LEAH DENISE PARTON</t>
  </si>
  <si>
    <t>JENKINS, LOGAN ROSS</t>
  </si>
  <si>
    <t>JENKINS, TAMMY LYNN</t>
  </si>
  <si>
    <t>09/20/2021</t>
  </si>
  <si>
    <t>JENKINS, TYLER DAVID</t>
  </si>
  <si>
    <t>141 E 71100 116 000 90001 000</t>
  </si>
  <si>
    <t>JENNINGS, GLENNA D</t>
  </si>
  <si>
    <t>3:45</t>
  </si>
  <si>
    <t>JESSIE, BRIAN LEE</t>
  </si>
  <si>
    <t>JESSIE, LESLIE GRACE</t>
  </si>
  <si>
    <t>11/15/2021</t>
  </si>
  <si>
    <t>JESSIE, PHYLLIS ARLENE</t>
  </si>
  <si>
    <t>JESTER, DINA JO</t>
  </si>
  <si>
    <t>141 E 72210 137 000 30020 000</t>
  </si>
  <si>
    <t>JETT, MARTHA W</t>
  </si>
  <si>
    <t>143 E 73100 165 000 10025 451</t>
  </si>
  <si>
    <t>JIMENEZ, SABRINA MICHELLE</t>
  </si>
  <si>
    <t>JINKS, ANDREA LASHELLE</t>
  </si>
  <si>
    <t>JINKS, LIONEL B</t>
  </si>
  <si>
    <t>JOHNSON, ALANA LYN</t>
  </si>
  <si>
    <t>JOHNSON, ANGELA FOX</t>
  </si>
  <si>
    <t>JOHNSON, BRANDON S</t>
  </si>
  <si>
    <t>JOHNSON, DARRELL W</t>
  </si>
  <si>
    <t>141 E 72410 162 000 30030 000</t>
  </si>
  <si>
    <t>JOHNSON, DEANA LONG</t>
  </si>
  <si>
    <t>JOHNSON, JANET LYNN</t>
  </si>
  <si>
    <t>JOHNSON, LAUREN VICTORIA</t>
  </si>
  <si>
    <t>JOHNSON, MARY KATHERINE</t>
  </si>
  <si>
    <t>JOHNSON, RHONDA L</t>
  </si>
  <si>
    <t>JOHNSON, RONDA LAY</t>
  </si>
  <si>
    <t>JOHNSON, SHERRI HOPE</t>
  </si>
  <si>
    <t>JOHNSON, WAYNE ALLEN</t>
  </si>
  <si>
    <t>141 E 72610 166 000 10060 000</t>
  </si>
  <si>
    <t>JOHNSTON II, WILLIAM R.</t>
  </si>
  <si>
    <t>JOHNSTON, JIMMY DAVIS</t>
  </si>
  <si>
    <t>JOLLEY, BRIDGET MARY</t>
  </si>
  <si>
    <t>JONES, EMILY MICHELLE</t>
  </si>
  <si>
    <t>JONES, HEATHER KEY</t>
  </si>
  <si>
    <t>JONES, JENNIFER D</t>
  </si>
  <si>
    <t>JONES, KRISTY FAYE</t>
  </si>
  <si>
    <t>JONES, MARY L</t>
  </si>
  <si>
    <t>JONES, ROBIN MICHELLE</t>
  </si>
  <si>
    <t>JONES, SANDRA DENISE</t>
  </si>
  <si>
    <t>JONES, STACY FULLER</t>
  </si>
  <si>
    <t>141 E 72210 129 000 20062 000</t>
  </si>
  <si>
    <t>JONES-SCHMITT, PAIGE ELIZABETH</t>
  </si>
  <si>
    <t>141 E 72120 131 000 30046 000</t>
  </si>
  <si>
    <t>JORDAN, ISAAC TAB</t>
  </si>
  <si>
    <t>JORDAN, SUSAN ELAINE</t>
  </si>
  <si>
    <t>141 E 71200 116 000 10012 712</t>
  </si>
  <si>
    <t>JORDAN, WILLIAM JOSEPH</t>
  </si>
  <si>
    <t>JOYCE, EVA LAUREEN</t>
  </si>
  <si>
    <t>JUDD, JASON E</t>
  </si>
  <si>
    <t>JULIAN, AMY D</t>
  </si>
  <si>
    <t>JULIAN, BETHANY KAY</t>
  </si>
  <si>
    <t>JULIAN, DEBBIE V</t>
  </si>
  <si>
    <t>JULIAN, SUE ANN</t>
  </si>
  <si>
    <t>JULIAN, TERESA A</t>
  </si>
  <si>
    <t>JUSTUS, BRADFORD S</t>
  </si>
  <si>
    <t>JUSTUS, DEBRA JO</t>
  </si>
  <si>
    <t>JUSTUS, JESSICA ANNE</t>
  </si>
  <si>
    <t>141 E 72410 139 000 10013 000</t>
  </si>
  <si>
    <t>JUSTUS, LESLIE PAIGE</t>
  </si>
  <si>
    <t>KAKOURIS, CINDY CAROL</t>
  </si>
  <si>
    <t>KALISZAK, STANLEY J</t>
  </si>
  <si>
    <t>KARRASCH, JENNIFER GOOLSB</t>
  </si>
  <si>
    <t>KEAR, VICKIE ANN</t>
  </si>
  <si>
    <t>KECK, LEA ANN</t>
  </si>
  <si>
    <t>141 E 72210 137 000 30070 000</t>
  </si>
  <si>
    <t>KEEN, KRISTIN DIONE</t>
  </si>
  <si>
    <t>KEENER, CALEB THOMAS</t>
  </si>
  <si>
    <t>KEENER, JIMMY R</t>
  </si>
  <si>
    <t>KEES, AMANDA JO</t>
  </si>
  <si>
    <t>141 E 72120 131 000 90001 580</t>
  </si>
  <si>
    <t>KELLEY, JONATHAN S</t>
  </si>
  <si>
    <t>KELLY, KERRI LANETTE</t>
  </si>
  <si>
    <t>KELLY, LOGAN CARL</t>
  </si>
  <si>
    <t>KENDALL, JOANN MAY</t>
  </si>
  <si>
    <t>KENDALL, LAUREN BROOKE</t>
  </si>
  <si>
    <t>KENT, JANET GILLEMAND</t>
  </si>
  <si>
    <t>143 E 73100 165 000 10015 450</t>
  </si>
  <si>
    <t>KERLEY, JASON GLENN</t>
  </si>
  <si>
    <t>141 E 72410 139 000 00003 000</t>
  </si>
  <si>
    <t>KERR, EMILEE GRACE</t>
  </si>
  <si>
    <t>141 E 72210 137 000 10013 000</t>
  </si>
  <si>
    <t>KERR, JEREMY LEE</t>
  </si>
  <si>
    <t>KERR, KAREN S</t>
  </si>
  <si>
    <t>KEYES, TRISHA RENEE</t>
  </si>
  <si>
    <t>KIDD, RALPH C</t>
  </si>
  <si>
    <t>KIDWELL, MADELYN ELIZABETH</t>
  </si>
  <si>
    <t>KILLION, DEBORAH KAY</t>
  </si>
  <si>
    <t>KILPATRICK, DEE ANN</t>
  </si>
  <si>
    <t>KIMBALL, VIRGINIA HOLLY</t>
  </si>
  <si>
    <t>KINCAID, RANDALL B</t>
  </si>
  <si>
    <t>KING, BARBARA JEAN</t>
  </si>
  <si>
    <t>KING, CAROLYN DIANA</t>
  </si>
  <si>
    <t>KING, CAROLYN R</t>
  </si>
  <si>
    <t>230 DAYS 2020-21</t>
  </si>
  <si>
    <t>07/07/2020</t>
  </si>
  <si>
    <t>141 E 72410 162 000 20019 000</t>
  </si>
  <si>
    <t>BOOKKEEPER SUPPLEMENT</t>
  </si>
  <si>
    <t>KING, CYNTHIA B</t>
  </si>
  <si>
    <t>143 E 73100 165 000 30046 450</t>
  </si>
  <si>
    <t>KING, DENISE BARNES</t>
  </si>
  <si>
    <t>KING, ELESIA A</t>
  </si>
  <si>
    <t>KING, GINA MARIE</t>
  </si>
  <si>
    <t>141 E 71200 163 901 10061 712</t>
  </si>
  <si>
    <t>KING, HELEN FAYE</t>
  </si>
  <si>
    <t>09/01/2020</t>
  </si>
  <si>
    <t>KING, JAMIE LYNN</t>
  </si>
  <si>
    <t>141 E 72210 129 000 10035 000</t>
  </si>
  <si>
    <t>KING, JUDY A</t>
  </si>
  <si>
    <t>KING, KAREN R</t>
  </si>
  <si>
    <t>KING, LAUREN JADE</t>
  </si>
  <si>
    <t>141 E 72130 123 000 10061 000</t>
  </si>
  <si>
    <t>KING, MARLA RECHELLE</t>
  </si>
  <si>
    <t>KING, SANDRA KAY</t>
  </si>
  <si>
    <t>143 E 73100 165 000 20045 450</t>
  </si>
  <si>
    <t>KING, VICKIE LYNN</t>
  </si>
  <si>
    <t>141 E 72410 162 000 20045 000</t>
  </si>
  <si>
    <t>KINTZELE, LISA NEVELS</t>
  </si>
  <si>
    <t>KIPP, DEBRA LYNNE</t>
  </si>
  <si>
    <t>KIRBY, KIMBER LEE</t>
  </si>
  <si>
    <t>KIRBY, LOIS V</t>
  </si>
  <si>
    <t>KIRBY, TERRY W</t>
  </si>
  <si>
    <t>141 E 72710 146 000 30056 713</t>
  </si>
  <si>
    <t>KIRKMAN, ROBIN WEAVER</t>
  </si>
  <si>
    <t>KITTREDGE, JENNIFER HAMPTON</t>
  </si>
  <si>
    <t>KITTS, DAVID W</t>
  </si>
  <si>
    <t>KIVETTE, PAULA STABLER</t>
  </si>
  <si>
    <t>KIZER, KIM M</t>
  </si>
  <si>
    <t>KLINGHAGEN, DEBORAH ANN</t>
  </si>
  <si>
    <t>KNIGHT RAMSEY, LAURA ASHLEY</t>
  </si>
  <si>
    <t>KNIGHT, MARY KRISTEN</t>
  </si>
  <si>
    <t>240 DAYS 2020-21</t>
  </si>
  <si>
    <t>07/01/2020</t>
  </si>
  <si>
    <t>06/30/2021</t>
  </si>
  <si>
    <t>141 E 72410 162 000 30055 000</t>
  </si>
  <si>
    <t>KNOTTS, JOAN E</t>
  </si>
  <si>
    <t>KOCHERT, AUDREY SISE</t>
  </si>
  <si>
    <t>KOENEMAN, KYLE BRANDON</t>
  </si>
  <si>
    <t>KOHAGEN, RENEE CATHERINE</t>
  </si>
  <si>
    <t>KOISA, DEBORAH A</t>
  </si>
  <si>
    <t>143 E 73100 165 000 10015 451</t>
  </si>
  <si>
    <t>KOS, SARA LYNN</t>
  </si>
  <si>
    <t>KREIN, CASEY RENEE</t>
  </si>
  <si>
    <t>141 E 72130 123 000 10060 000</t>
  </si>
  <si>
    <t>KREMER, REBEKAH K</t>
  </si>
  <si>
    <t>141 E 72215 105 000 90001 000</t>
  </si>
  <si>
    <t>KROLL, BRIAN ARTHUR</t>
  </si>
  <si>
    <t>KUCELA, JOHN EDWARD</t>
  </si>
  <si>
    <t>141 E 71200 116 000 30056 712</t>
  </si>
  <si>
    <t>KYLE, ROSLYN F</t>
  </si>
  <si>
    <t>LABAN, KATELYN M</t>
  </si>
  <si>
    <t>LADD, LORI JEAN</t>
  </si>
  <si>
    <t>LADNER, LINDA MARIE</t>
  </si>
  <si>
    <t>LAFOLLETTE, LATICIA OGLE</t>
  </si>
  <si>
    <t>141 E 71300 116 000 30020 000</t>
  </si>
  <si>
    <t>LAKEY, KRISTINE D</t>
  </si>
  <si>
    <t>141 E 72130 123 000 30086 000</t>
  </si>
  <si>
    <t>141 E 72130 123 000 00003 000</t>
  </si>
  <si>
    <t>LAMBDIN, BROCK A</t>
  </si>
  <si>
    <t>LAMON, LISA ANN</t>
  </si>
  <si>
    <t>LAMOUREUX, EMILY DANIELLE</t>
  </si>
  <si>
    <t>LAMPKIN, CYNTHIA MARIE</t>
  </si>
  <si>
    <t>LAMPMAN, VALERIE J</t>
  </si>
  <si>
    <t>LANAGAN, JIM A</t>
  </si>
  <si>
    <t>LANE, CARLA DEE</t>
  </si>
  <si>
    <t>LANE, JANET A</t>
  </si>
  <si>
    <t>LANE, KRISTIN ANITA</t>
  </si>
  <si>
    <t>141 E 72130 123 000 10013 000</t>
  </si>
  <si>
    <t>LANE, MISSY LEE</t>
  </si>
  <si>
    <t>LANIER, CYNTHIA DIANNE STEPHENS</t>
  </si>
  <si>
    <t>LARGE, CHRISTINA MAULDIN</t>
  </si>
  <si>
    <t>LARGE, TENA D</t>
  </si>
  <si>
    <t>LARGE, WANDA GAIL</t>
  </si>
  <si>
    <t>141 E 72120 131 000 10061 580</t>
  </si>
  <si>
    <t>LARUE, CHRISTI A</t>
  </si>
  <si>
    <t>LATHAM, AMBER MARIE</t>
  </si>
  <si>
    <t>LATHAM, MICHAEL R</t>
  </si>
  <si>
    <t>141 E 72410 139 000 30070 000</t>
  </si>
  <si>
    <t>LATHAM, SHANE ROBERT</t>
  </si>
  <si>
    <t>LAUDERDALE, DARREL A</t>
  </si>
  <si>
    <t>LAUDERDALE, TRACI VALENTI</t>
  </si>
  <si>
    <t>LAWRENCE, KIMBERLY JO</t>
  </si>
  <si>
    <t>LAWS, CARLEE ELIZABETH</t>
  </si>
  <si>
    <t>LAWS, SUSAN K</t>
  </si>
  <si>
    <t>142 E 71100 116 931 10068 000</t>
  </si>
  <si>
    <t>LAWSON, DANNY T</t>
  </si>
  <si>
    <t>LAYMAN, ASA REECE</t>
  </si>
  <si>
    <t>PURCHASING PERSONNEL</t>
  </si>
  <si>
    <t>141 E 72510 122 000 90001 000</t>
  </si>
  <si>
    <t>LAYMAN, BRANDI MARIE</t>
  </si>
  <si>
    <t>LAYMAN, CRISTY LYNNETTE</t>
  </si>
  <si>
    <t>141 E 72120 131 000 90001 000</t>
  </si>
  <si>
    <t>LAYMAN, LINDA J</t>
  </si>
  <si>
    <t>LEATHERWOOD, ANGELA RENEE</t>
  </si>
  <si>
    <t>142 E 71100 116 101 20019 000</t>
  </si>
  <si>
    <t>LEATHERWOOD, CAROL A</t>
  </si>
  <si>
    <t>LEATHERWOOD, MACY ALEXIS</t>
  </si>
  <si>
    <t>LEDBETTER, WHITNEY E</t>
  </si>
  <si>
    <t>LEE, ANTRICE TERESA KAY</t>
  </si>
  <si>
    <t>LEIST, DAVID J</t>
  </si>
  <si>
    <t>LEMING, LARRY R</t>
  </si>
  <si>
    <t>LEMING, MELISSA C</t>
  </si>
  <si>
    <t>LEMING, RANDA RENEE</t>
  </si>
  <si>
    <t>LENNON, CARRIE JANE</t>
  </si>
  <si>
    <t>142 E 71100 116 931 10012 000</t>
  </si>
  <si>
    <t>LENNON, SHARON ANN</t>
  </si>
  <si>
    <t>LEONARD, LAURA PHILLIPS</t>
  </si>
  <si>
    <t>LERCHEN, SARAH E</t>
  </si>
  <si>
    <t>LETHCO, JAMES EDWARD</t>
  </si>
  <si>
    <t>LETHCO, KELLYE A</t>
  </si>
  <si>
    <t>LETTERMAN, LEIA NICOLE</t>
  </si>
  <si>
    <t>LEWIS JR, JOHN MACK</t>
  </si>
  <si>
    <t>LEWIS, MEGAN LEA</t>
  </si>
  <si>
    <t>LEWIS, REBECCA CAROL</t>
  </si>
  <si>
    <t>LIEDEL, PAMELA RUSSELL</t>
  </si>
  <si>
    <t>141 E 72120 131 000 10068 580</t>
  </si>
  <si>
    <t>LIKIRDOPULOS, ANGELA HOPE</t>
  </si>
  <si>
    <t>141 E 71200 116 000 10080 712</t>
  </si>
  <si>
    <t>LIMBERT, LAUREN NICOLE</t>
  </si>
  <si>
    <t>LIMESTAHL, STACI KAY</t>
  </si>
  <si>
    <t>141 E 71200 163 901 20019 712</t>
  </si>
  <si>
    <t>LINGINFELTER, TONY LYNN</t>
  </si>
  <si>
    <t>LINKES, DONNA L</t>
  </si>
  <si>
    <t>LINN, REBEKAH JANE VICTORIA</t>
  </si>
  <si>
    <t>141 E 72410 139 000 10061 000</t>
  </si>
  <si>
    <t>LINSENBIGLER, CAROL JANE</t>
  </si>
  <si>
    <t>LITTLE, BETHANNE M</t>
  </si>
  <si>
    <t>LITTON, LEE ANN</t>
  </si>
  <si>
    <t>LLOYD, NICHOLAS DANIEL</t>
  </si>
  <si>
    <t>LONGMIRE, TAMMY RENEE</t>
  </si>
  <si>
    <t>141 E 72210 137 000 10012 000</t>
  </si>
  <si>
    <t>LONGMIRE, TINA LOVONNE</t>
  </si>
  <si>
    <t>LOPOSSER, BROOKLYNN MARIE</t>
  </si>
  <si>
    <t>LOVEDAY, BEVERLY GWEN</t>
  </si>
  <si>
    <t>LOVEDAY, BRAD K</t>
  </si>
  <si>
    <t>LOVEDAY, CINDI LYNNE</t>
  </si>
  <si>
    <t>PRINCIPALS &lt;20 2021-2022</t>
  </si>
  <si>
    <t>141 E 72410 104 000 10072 000</t>
  </si>
  <si>
    <t>LOVEDAY, DARA IMOGENE</t>
  </si>
  <si>
    <t>LOVEDAY, DAWN HOLBERT</t>
  </si>
  <si>
    <t>LOVEDAY, DENNIS C</t>
  </si>
  <si>
    <t>LOVEDAY, ELIZABETH ELLEN</t>
  </si>
  <si>
    <t>LOVEDAY, JENNIFER V</t>
  </si>
  <si>
    <t>LOVEDAY, KIMBERLY D</t>
  </si>
  <si>
    <t>FAMILY RESOURCE</t>
  </si>
  <si>
    <t>141 E 73300 189 000 90001 221</t>
  </si>
  <si>
    <t>LOVEDAY, KYLIE MELISSA</t>
  </si>
  <si>
    <t>LOVEDAY, TERESA G</t>
  </si>
  <si>
    <t>LOVEDAY, TODD A</t>
  </si>
  <si>
    <t>LOVEDAY, VALERIE E</t>
  </si>
  <si>
    <t>LOVEDAY, WAYNE EARL</t>
  </si>
  <si>
    <t>LOWE, JEFFERY SCOTT</t>
  </si>
  <si>
    <t>12/01/2021</t>
  </si>
  <si>
    <t>LOWE, MARJORIE DIANA</t>
  </si>
  <si>
    <t>141 E 71200 171 000 10035 712</t>
  </si>
  <si>
    <t>LOWERY, BRITTANY DANIELLE</t>
  </si>
  <si>
    <t>08/31/2021</t>
  </si>
  <si>
    <t>LOWRY, DANIEL D</t>
  </si>
  <si>
    <t>LOY, DAVID CUMMINGS</t>
  </si>
  <si>
    <t>141 E 72410 104 000 20066 000</t>
  </si>
  <si>
    <t>LOY, JAMILEE HILLARY</t>
  </si>
  <si>
    <t>LUCAS, BEVERLY LYNN</t>
  </si>
  <si>
    <t>141 E 72410 139 000 10012 000</t>
  </si>
  <si>
    <t>LUCAS, ROBIN M</t>
  </si>
  <si>
    <t>LUCK, MARY ELIZABETH</t>
  </si>
  <si>
    <t>141 E 72120 131 000 10080 580</t>
  </si>
  <si>
    <t>LUDWIG, HEIDI ANN</t>
  </si>
  <si>
    <t>LUNSFORD, DAVID EUGENE</t>
  </si>
  <si>
    <t>LUSK, SHERRI LYNN</t>
  </si>
  <si>
    <t>LYTTLE, CHRISTINE LYNN</t>
  </si>
  <si>
    <t>MACFAUN, AMANDA LEE</t>
  </si>
  <si>
    <t>MADDRON, DONNA K</t>
  </si>
  <si>
    <t>MADIGAN, BENJAMIN THOMAS</t>
  </si>
  <si>
    <t>MADISON, ANDREA LANE</t>
  </si>
  <si>
    <t>141 E 72210 137 000 30055 000</t>
  </si>
  <si>
    <t>MANIS, LAUREN BROOKE</t>
  </si>
  <si>
    <t>MANIS, MONICA RENAEE</t>
  </si>
  <si>
    <t>MANIS, ROBIN D</t>
  </si>
  <si>
    <t>MANIS, TAMMY R</t>
  </si>
  <si>
    <t>141 E 72410 162 000 20062 000</t>
  </si>
  <si>
    <t>MANN, ANGELA LEE</t>
  </si>
  <si>
    <t>MANNING, BENNY JONATHAN</t>
  </si>
  <si>
    <t>141 E 72410 104 000 10080 000</t>
  </si>
  <si>
    <t>MANNING, JEANNIE CAROL</t>
  </si>
  <si>
    <t>MANNING, SANDRA LEE ROACH</t>
  </si>
  <si>
    <t>MANNING, SANDY L</t>
  </si>
  <si>
    <t>MANNS, AMY OGLE</t>
  </si>
  <si>
    <t>MAPLES, ABBIE NOEL</t>
  </si>
  <si>
    <t>141 E 71200 116 000 30020 712</t>
  </si>
  <si>
    <t>MAPLES, CRYSTAL RENEE</t>
  </si>
  <si>
    <t>MAPLES, CYNTHIA ARNDT</t>
  </si>
  <si>
    <t>141 E 71100 163 000 30020 801</t>
  </si>
  <si>
    <t>MAPLES, JIL HINES</t>
  </si>
  <si>
    <t>MAPLES, KADY CROSS</t>
  </si>
  <si>
    <t>141 E 72130 123 000 10035 000</t>
  </si>
  <si>
    <t>MAPLES, KENNETH L</t>
  </si>
  <si>
    <t>141 E 72610 166 000 30056 000</t>
  </si>
  <si>
    <t>MAPLES, NATHAN MCKINLEY</t>
  </si>
  <si>
    <t>MAPLES, PATRICIA SUE</t>
  </si>
  <si>
    <t>143 E 73100 165 000 30055 450</t>
  </si>
  <si>
    <t>MAPLES, RACHEL ELAINE</t>
  </si>
  <si>
    <t>MAPLES, SHARON K</t>
  </si>
  <si>
    <t>MAPLES, SUSAN L</t>
  </si>
  <si>
    <t>143 E 73100 165 000 10012 450</t>
  </si>
  <si>
    <t>MAPLES, TERRY P</t>
  </si>
  <si>
    <t>MARCUM, BECKY WILLIAMS</t>
  </si>
  <si>
    <t>141 E 72410 139 000 10065 000</t>
  </si>
  <si>
    <t>MARINE, STACY J</t>
  </si>
  <si>
    <t>MARION, COURTNEY JO</t>
  </si>
  <si>
    <t>142 E 73400 116 101 10040 000</t>
  </si>
  <si>
    <t>MARKOWITZ, ANDREA LAUREN</t>
  </si>
  <si>
    <t>MARLOW, JESSICA LYNN</t>
  </si>
  <si>
    <t>MARLOW, JOANN M</t>
  </si>
  <si>
    <t>08/26/2021</t>
  </si>
  <si>
    <t>MARMA, JENNIFER ELIZABETH</t>
  </si>
  <si>
    <t>MARRERO-ALONSO, CHRISTOPHER</t>
  </si>
  <si>
    <t>MARSHALL, JANET MARIE</t>
  </si>
  <si>
    <t>MARSHALL, SHARLON LYNN</t>
  </si>
  <si>
    <t>MARSHALL, STEPHANIE TAYLOR</t>
  </si>
  <si>
    <t>MARSHALL, TYE JAMES</t>
  </si>
  <si>
    <t>MARTIN JR, TRENT M</t>
  </si>
  <si>
    <t>MARTIN, ANGELA MECHELL</t>
  </si>
  <si>
    <t>MARTIN, ASHLEY HENRY</t>
  </si>
  <si>
    <t>MARTIN, KRISTIAN SIMMONS</t>
  </si>
  <si>
    <t>MARTIN, LORI LYNN</t>
  </si>
  <si>
    <t>MARTIN, SHALEA M</t>
  </si>
  <si>
    <t>MARTIN, TERESA CHRISTINE</t>
  </si>
  <si>
    <t>MASON, BRANDI LYNN</t>
  </si>
  <si>
    <t>MASSIE, ROBIN NANETTE</t>
  </si>
  <si>
    <t>143 E 73100 165 000 20019 451</t>
  </si>
  <si>
    <t>MATERNA, EVA ELAINE</t>
  </si>
  <si>
    <t>MATHIS, MELISSA BETH</t>
  </si>
  <si>
    <t>MATTERN, LESLIE M</t>
  </si>
  <si>
    <t>MATTERN, MAKENZIE KATE</t>
  </si>
  <si>
    <t>MATTHEWS, BILLY L</t>
  </si>
  <si>
    <t>MATTHEWS, KAREN W</t>
  </si>
  <si>
    <t>MATTHEWS, LINDA MELODY</t>
  </si>
  <si>
    <t>143 E 73100 165 000 20066 450</t>
  </si>
  <si>
    <t>MATTHEWS, LONDA LOUISE</t>
  </si>
  <si>
    <t>141 E 71100 189 000 10035 000</t>
  </si>
  <si>
    <t>MATTHEWS, NORMA RUTH</t>
  </si>
  <si>
    <t>MATTOX, JENNY R</t>
  </si>
  <si>
    <t>MATYCZYK, ROBIN JONES</t>
  </si>
  <si>
    <t>MAURICE, WILLIAM A</t>
  </si>
  <si>
    <t>MAUTER, MYRA E</t>
  </si>
  <si>
    <t>141 E 72120 131 000 10013 000</t>
  </si>
  <si>
    <t>MAXWELL, GLORIA JANE</t>
  </si>
  <si>
    <t>MAY, CATHERINE LYNN</t>
  </si>
  <si>
    <t>MAY, STEPHEN ANTHONY</t>
  </si>
  <si>
    <t>MAYBERRY, CASHA LASHEA</t>
  </si>
  <si>
    <t>MAYES, ABIGAIL RUBY IRENE</t>
  </si>
  <si>
    <t>MAYES, JENNIFER LEIGH</t>
  </si>
  <si>
    <t>MAYFIELD, KATHLEEN</t>
  </si>
  <si>
    <t>MAYFIELD, TAMMY SUE</t>
  </si>
  <si>
    <t>141 E 71100 163 000 30055 801</t>
  </si>
  <si>
    <t>MAYS, KRISTIN MARIE</t>
  </si>
  <si>
    <t>142 E 71100 116 931 10043 000</t>
  </si>
  <si>
    <t>MCADAMS, JESSE C</t>
  </si>
  <si>
    <t>MCBRAYER, CYNTHIA RUTH</t>
  </si>
  <si>
    <t>MCBRAYER, HELEN JANE</t>
  </si>
  <si>
    <t>MCBRAYER, JACOB NICHOLAS</t>
  </si>
  <si>
    <t>MCBRAYER, JONATHAN N</t>
  </si>
  <si>
    <t>MCBRAYER, KAYLA DANIELLE</t>
  </si>
  <si>
    <t>MCCANDLESS, NANCY J</t>
  </si>
  <si>
    <t>MCCARTER, ANDREW CHARLES</t>
  </si>
  <si>
    <t>MCCARTER, ANGELA D</t>
  </si>
  <si>
    <t>143 E 73100 165 000 10043 450</t>
  </si>
  <si>
    <t>MCCARTER, ANNA KATHRYN</t>
  </si>
  <si>
    <t>MCCARTER, AUSTIN JAMES</t>
  </si>
  <si>
    <t>MCCARTER, BECKY A</t>
  </si>
  <si>
    <t>MCCARTER, BRENDA FAYE</t>
  </si>
  <si>
    <t>MCCARTER, BRIANNA MOORE</t>
  </si>
  <si>
    <t>MCCARTER, CURTIS C</t>
  </si>
  <si>
    <t>MCCARTER, DIANA BILLIE</t>
  </si>
  <si>
    <t>141 E 72610 166 000 10050 000</t>
  </si>
  <si>
    <t>MCCARTER, DONNA KAY</t>
  </si>
  <si>
    <t>MCCARTER, ELLEN A</t>
  </si>
  <si>
    <t>143 E 73100 165 000 10068 450</t>
  </si>
  <si>
    <t>MCCARTER, KELLY ANNE</t>
  </si>
  <si>
    <t>MCCARTER, LINDA ELGA</t>
  </si>
  <si>
    <t>MCCARTER, LISA H</t>
  </si>
  <si>
    <t>MCCARTER, LISA K</t>
  </si>
  <si>
    <t>MCCARTER, LOGAN BRYCE</t>
  </si>
  <si>
    <t>MCCARTER, MANDON GIBSON</t>
  </si>
  <si>
    <t>MCCARTER, MARANDA ELIZABETH</t>
  </si>
  <si>
    <t>MCCARTER, RONNIE LEE</t>
  </si>
  <si>
    <t>MCCARTER, SAMANTHA L</t>
  </si>
  <si>
    <t>MCCARTER, TERESA ELAINE</t>
  </si>
  <si>
    <t>MCCARTER, TIMOTHY C</t>
  </si>
  <si>
    <t>MCCARTER, VICKY LEANNE</t>
  </si>
  <si>
    <t>MCCARTY, LAUREN F</t>
  </si>
  <si>
    <t>MCCARTY, REBECCA O</t>
  </si>
  <si>
    <t>MCCASLIN, MEREDITH FAYE</t>
  </si>
  <si>
    <t>MCCLANAHAN, KENNETH R</t>
  </si>
  <si>
    <t>MCCLANAHAN, SUE ELLEN</t>
  </si>
  <si>
    <t>MCCLURE, JOHN N</t>
  </si>
  <si>
    <t>BOARD MEMBER</t>
  </si>
  <si>
    <t>141 E 72310 191 000 90001 000</t>
  </si>
  <si>
    <t>MCCLURE, KEVIN JOHN</t>
  </si>
  <si>
    <t>141 E 72620 105 000 90004 000</t>
  </si>
  <si>
    <t>MCCLURE, MISTY RENEE</t>
  </si>
  <si>
    <t>MCCLURE, SHAWN T</t>
  </si>
  <si>
    <t>11/05/2021</t>
  </si>
  <si>
    <t>MCCLURE, TERESA M</t>
  </si>
  <si>
    <t>MCCOIG, JOAN LOVEDAY</t>
  </si>
  <si>
    <t>MCCOIG, MARJORIE HAZEL</t>
  </si>
  <si>
    <t>MCCOLLISTER, ALICIA MICHELLE</t>
  </si>
  <si>
    <t>MCCORD, KRISTI WARD</t>
  </si>
  <si>
    <t>MCCORMACK, TRACY CAROL</t>
  </si>
  <si>
    <t>MCCOWN, CINDY L</t>
  </si>
  <si>
    <t>141 E 72410 139 000 10060 000</t>
  </si>
  <si>
    <t>MCCOY, TRACY E</t>
  </si>
  <si>
    <t>MCCREARY, KATIE ALISON</t>
  </si>
  <si>
    <t>MCCROSKEY, BRENDA S</t>
  </si>
  <si>
    <t>MCCROSKEY, GAREN L</t>
  </si>
  <si>
    <t>MCCROSKEY, KATIE L</t>
  </si>
  <si>
    <t>MCCROSKEY, LARY G</t>
  </si>
  <si>
    <t>MAINTENANCE SUPERVISOR</t>
  </si>
  <si>
    <t>141 E 72610 189 000 90001 000</t>
  </si>
  <si>
    <t>MCDANIEL, PATRICIA L</t>
  </si>
  <si>
    <t>MCDANIEL, WHITNEY LEIGH</t>
  </si>
  <si>
    <t>141 E 72410 139 000 10043 000</t>
  </si>
  <si>
    <t>MCDONALD, JONATHAN CALEB</t>
  </si>
  <si>
    <t>MCDOWELL, VICKIE D</t>
  </si>
  <si>
    <t>141 E 72210 129 000 30020 000</t>
  </si>
  <si>
    <t>MCFALL, CYNTHIA ANN</t>
  </si>
  <si>
    <t>MCFALL, MCKENZIE</t>
  </si>
  <si>
    <t>MCFALLS, KORREY RAQUELLE</t>
  </si>
  <si>
    <t>MCGAHA, CHARLES THOMAS</t>
  </si>
  <si>
    <t>MCGHEE, ROBIN CHARLENE</t>
  </si>
  <si>
    <t>MCGILL, DUSTIN SETH</t>
  </si>
  <si>
    <t>MCGILL, JACKIE A</t>
  </si>
  <si>
    <t>MCGILL, JESSICA KING</t>
  </si>
  <si>
    <t>MCGILL, VICTORIA BROOKE</t>
  </si>
  <si>
    <t>MCGRATH, ELIZABETH ANN</t>
  </si>
  <si>
    <t>MCKALKO, JOAN DONNA</t>
  </si>
  <si>
    <t>MCKAY, HOPE REYNOLDS</t>
  </si>
  <si>
    <t>MCKINNEY, AMBER HUSKEY</t>
  </si>
  <si>
    <t>MCLEMORE, ELLYN MARIE</t>
  </si>
  <si>
    <t>MCLEMORE, RITA L</t>
  </si>
  <si>
    <t>MCMAHAN, GABRIEL S</t>
  </si>
  <si>
    <t>MCMAHAN, LARISSA ANNETTE</t>
  </si>
  <si>
    <t>141 E 72210 129 000 10060 000</t>
  </si>
  <si>
    <t>MCMAHAN, LISA G</t>
  </si>
  <si>
    <t>CAFETERIA SUPERVISOR</t>
  </si>
  <si>
    <t>141 E 73100 105 000 90001 000</t>
  </si>
  <si>
    <t>MCMAHAN, LISA JANE</t>
  </si>
  <si>
    <t>MCMAHAN, SANDRA HODGES</t>
  </si>
  <si>
    <t>MCNAMARA, KELLY SUZANNE</t>
  </si>
  <si>
    <t>MCNAMARA, PAUL GERARD</t>
  </si>
  <si>
    <t>MCNEELY, HANNAH LEIGH</t>
  </si>
  <si>
    <t>MCPEAKE, KAILA RENAE</t>
  </si>
  <si>
    <t>141 E 71100 189 000 20045 000</t>
  </si>
  <si>
    <t>MCPEEKS, JANICE MARIE</t>
  </si>
  <si>
    <t>MCREYNOLDS, MICHAEL S</t>
  </si>
  <si>
    <t>141 E 71100 189 000 20066 000</t>
  </si>
  <si>
    <t>MEADOWS, ALEC LEE</t>
  </si>
  <si>
    <t>141 E 71100 163 000 30046 801</t>
  </si>
  <si>
    <t>MEADOWS, PATRICIA E</t>
  </si>
  <si>
    <t>MEADOWS, SCOTT EDWARD</t>
  </si>
  <si>
    <t>MEEHAN, HELEN M</t>
  </si>
  <si>
    <t>141 E 71100 189 000 20062 000</t>
  </si>
  <si>
    <t>MEISENZAHL, LAURYN KIRBY</t>
  </si>
  <si>
    <t>MELVIN, CAREY DANILLE</t>
  </si>
  <si>
    <t>MERRITT, MATTHEW W</t>
  </si>
  <si>
    <t>MESSER, KATHARINE RENEE</t>
  </si>
  <si>
    <t>MESSICK, JULIE MARIE</t>
  </si>
  <si>
    <t>METCALF, ELLEN DARLENE</t>
  </si>
  <si>
    <t>METCALF, LAURA MCCARTY</t>
  </si>
  <si>
    <t>MICHAELS, SHARON CATLETT</t>
  </si>
  <si>
    <t>MIDDLETON, CINDY PARTON</t>
  </si>
  <si>
    <t>MIKELS, BRITTANY RHEA</t>
  </si>
  <si>
    <t>MIKLUSICAK, KATHLEEN MARIE</t>
  </si>
  <si>
    <t>141 E 71200 171 000 10013 712</t>
  </si>
  <si>
    <t>MIKLUSICAK, MEGAN JULIA</t>
  </si>
  <si>
    <t>MILAM, BRIDGETTE N</t>
  </si>
  <si>
    <t>MILAM, JENNIFER ELAINE</t>
  </si>
  <si>
    <t>MILLER, ASHLEY NICOLE</t>
  </si>
  <si>
    <t>141 E 72410 139 000 20031 000</t>
  </si>
  <si>
    <t>MILLER, CAROLINE LABREE</t>
  </si>
  <si>
    <t>141 E 72130 123 000 20031 000</t>
  </si>
  <si>
    <t>MILLER, CORY DAVID</t>
  </si>
  <si>
    <t>MILLER, CYNTHIA</t>
  </si>
  <si>
    <t>MILLER, DORIS JEAN</t>
  </si>
  <si>
    <t>MILLER, HAYLEY JAQUELINE</t>
  </si>
  <si>
    <t>MILLER, JESSICA DENISE</t>
  </si>
  <si>
    <t>MILLER, LARRY DANIEL</t>
  </si>
  <si>
    <t>MILLER, MARIAH DANIELLE</t>
  </si>
  <si>
    <t>MILLER, PHLYSCIA MAE</t>
  </si>
  <si>
    <t>11/17/2021</t>
  </si>
  <si>
    <t>11/18/2021</t>
  </si>
  <si>
    <t>MILLER, SARAH JO</t>
  </si>
  <si>
    <t>MILLER, TAYLOR LYNN</t>
  </si>
  <si>
    <t>MILLER, TRACY LYNN</t>
  </si>
  <si>
    <t>MILLS, KIMBERLY SHEA</t>
  </si>
  <si>
    <t>MILLS, PAUL J</t>
  </si>
  <si>
    <t>MINIARD, TAMMY SUE</t>
  </si>
  <si>
    <t>MIRANDA, ALYSSA MARIE</t>
  </si>
  <si>
    <t>MITCHELL, CARISSA GAIL</t>
  </si>
  <si>
    <t>MITCHELL, SHANNON MCKAY</t>
  </si>
  <si>
    <t>MITCHELL, SHARON ELAINE</t>
  </si>
  <si>
    <t>MITCHELL, STACEY SHULTS</t>
  </si>
  <si>
    <t>142 E 73400 116 101 10060 000</t>
  </si>
  <si>
    <t>MITCHELL, VERLA L</t>
  </si>
  <si>
    <t>MIZE, DEBBIE L</t>
  </si>
  <si>
    <t>MOBBS, MELISSA ANN</t>
  </si>
  <si>
    <t>MOBLEY, ERIN THERESE</t>
  </si>
  <si>
    <t>MOLGAARD, AMANDA CAROLINE</t>
  </si>
  <si>
    <t>141 E 72210 129 000 20034 000</t>
  </si>
  <si>
    <t>MONDAY, ZACHARY LYNN</t>
  </si>
  <si>
    <t>MONIZ, KEESHA NICOLE</t>
  </si>
  <si>
    <t>MOON, CANDACE MARIE</t>
  </si>
  <si>
    <t>MOORE, ADAM L</t>
  </si>
  <si>
    <t>MOORE, ANDREA KATHLENE PARTON</t>
  </si>
  <si>
    <t>MOORE, JAMES R</t>
  </si>
  <si>
    <t>MOORE, JEFFREY B</t>
  </si>
  <si>
    <t>141 E 72410 104 000 10037 000</t>
  </si>
  <si>
    <t>MOORE, L JELAYNE</t>
  </si>
  <si>
    <t>MOORE, LESLIE MICHELLE</t>
  </si>
  <si>
    <t>MOORE, MARGARET ELIZABETH</t>
  </si>
  <si>
    <t>MOORE, RASHID</t>
  </si>
  <si>
    <t>MOORE, SARAH BETH</t>
  </si>
  <si>
    <t>141 E 72130 123 000 10043 000</t>
  </si>
  <si>
    <t>MOORE, SHERRY A</t>
  </si>
  <si>
    <t>MOORE, WENA DENISE</t>
  </si>
  <si>
    <t>MORGAN, CHRISTY RUTH</t>
  </si>
  <si>
    <t>141 E 71100 163 000 10015 000</t>
  </si>
  <si>
    <t>MORGAN, JODDIE</t>
  </si>
  <si>
    <t>MORGAN, KIMBERLY ANNE</t>
  </si>
  <si>
    <t>MORGAN, LAURA</t>
  </si>
  <si>
    <t>MORGAN, TANYA SHEA</t>
  </si>
  <si>
    <t>MORREN, BRANDY N</t>
  </si>
  <si>
    <t>MORRIS, DANIEL</t>
  </si>
  <si>
    <t>MORRIS, DENISE M</t>
  </si>
  <si>
    <t>141 E 71100 163 000 30055 000</t>
  </si>
  <si>
    <t>MORTON, VANESSA LEIGH</t>
  </si>
  <si>
    <t>MOSELEY JR, WILLIAM LEE</t>
  </si>
  <si>
    <t>MOSELEY, LISA MICHELLE</t>
  </si>
  <si>
    <t>MOSS, JANET ALLIENE</t>
  </si>
  <si>
    <t>MOUNT, RACHEL SUE</t>
  </si>
  <si>
    <t>MOWERY, PAULA MICHELLE</t>
  </si>
  <si>
    <t>MOYER, JESSA ROSE</t>
  </si>
  <si>
    <t>MUDGE, CASSIDY ANNE</t>
  </si>
  <si>
    <t>MULL, TIFFANY FOX</t>
  </si>
  <si>
    <t>MULLINS, ALANA DANIELLE</t>
  </si>
  <si>
    <t>MULLINS, JERI R</t>
  </si>
  <si>
    <t>MULLINS, JIMMY D</t>
  </si>
  <si>
    <t>MUNASQUE, CARLA ANN</t>
  </si>
  <si>
    <t>MUNASQUE, LUIS BURGOS</t>
  </si>
  <si>
    <t>141 E 72610 166 000 10043 000</t>
  </si>
  <si>
    <t>MUNDO, MARK F</t>
  </si>
  <si>
    <t>MUNDO, SARAH A</t>
  </si>
  <si>
    <t>MUNN, PHILIP K</t>
  </si>
  <si>
    <t>MURDOCK, LAURA NICOLE</t>
  </si>
  <si>
    <t>MURPHY, AARON THOMAS</t>
  </si>
  <si>
    <t>MURPHY, CAROLYN JOYCE</t>
  </si>
  <si>
    <t>MURRELL, CAROLINE IRENE</t>
  </si>
  <si>
    <t>MURRELL, TAMMY GINGER</t>
  </si>
  <si>
    <t>MUSE JR, EARNEST EDGAR</t>
  </si>
  <si>
    <t>MUSGROVE, CATHERINE TYLER</t>
  </si>
  <si>
    <t>141 E 71100 189 000 30056 000</t>
  </si>
  <si>
    <t>MYERS, ALETHA SHANTEL</t>
  </si>
  <si>
    <t>MYERS, CYNTHIA GAY</t>
  </si>
  <si>
    <t>MYERS, ELAINE C</t>
  </si>
  <si>
    <t>142 E 71100 163 101 10080 000</t>
  </si>
  <si>
    <t>MYERS, JACKIE MARK</t>
  </si>
  <si>
    <t>MYERS, KARYN RENEE</t>
  </si>
  <si>
    <t>MYERS, TREVOR M</t>
  </si>
  <si>
    <t>MYNUK, STACY LEIGH</t>
  </si>
  <si>
    <t>141 E 72130 123 000 10025 000</t>
  </si>
  <si>
    <t>NAILLON JR, HORACE B</t>
  </si>
  <si>
    <t>10/29/2021</t>
  </si>
  <si>
    <t>NAVE, JAYSON B</t>
  </si>
  <si>
    <t>141 E 72410 104 000 10060 000</t>
  </si>
  <si>
    <t>NAVE, JULIE JOSLIN</t>
  </si>
  <si>
    <t>NAVE, SONYA L</t>
  </si>
  <si>
    <t>NEEL, LISA MARIE</t>
  </si>
  <si>
    <t>NELKIN, DARYL ILENE</t>
  </si>
  <si>
    <t>NELMS, SUZANNE CHARLENE</t>
  </si>
  <si>
    <t>NELSON, CYNTHIA K</t>
  </si>
  <si>
    <t>NEUN, BOBBI JO</t>
  </si>
  <si>
    <t>NEUN, MICAH E</t>
  </si>
  <si>
    <t>NEWMAN, DAVID HOUSTON</t>
  </si>
  <si>
    <t>NEWMAN, HWA PONG</t>
  </si>
  <si>
    <t>NEWMAN, JANET OGLE</t>
  </si>
  <si>
    <t>NEWMAN, SHANNON ADDLENE</t>
  </si>
  <si>
    <t>NEWMAN, SHELIA MICHELLE</t>
  </si>
  <si>
    <t>NEWPORT, ANDREA MURRY</t>
  </si>
  <si>
    <t>NEWSOME, MELISSA ANN</t>
  </si>
  <si>
    <t>NICHOLS, HANNAH RUTH</t>
  </si>
  <si>
    <t>NICHOLS, PAULA GAYE</t>
  </si>
  <si>
    <t>NICHOLS, SARAH BETH</t>
  </si>
  <si>
    <t>NICHOLS, TONY C</t>
  </si>
  <si>
    <t>NICHOLS, WENDY ANN</t>
  </si>
  <si>
    <t>NICHOLSON, LARRY S</t>
  </si>
  <si>
    <t>NOLAND JR, DAVID REID</t>
  </si>
  <si>
    <t>NOLAND, SHERRY GAIL</t>
  </si>
  <si>
    <t>NOLES, GINA ANN</t>
  </si>
  <si>
    <t>141 E 72210 129 000 20045 000</t>
  </si>
  <si>
    <t>NORMAN, CHARLES S</t>
  </si>
  <si>
    <t>NORMAN, KASEY JANE</t>
  </si>
  <si>
    <t>NOROVA, ZARAGUL</t>
  </si>
  <si>
    <t>NORSEN, KATHRYN DOREEN</t>
  </si>
  <si>
    <t>NORTH-SMELCER, VERONICA J</t>
  </si>
  <si>
    <t>NORTON, BRENDA F</t>
  </si>
  <si>
    <t>NORTON, JADE RENE</t>
  </si>
  <si>
    <t>NORTON, JORDAN TAYLOR</t>
  </si>
  <si>
    <t>NORTON, KENNETH R</t>
  </si>
  <si>
    <t>NORTON, PATRICIA</t>
  </si>
  <si>
    <t>NORWOOD, DELILAH DELYN</t>
  </si>
  <si>
    <t>NORWOOD, JIMMY CREAD</t>
  </si>
  <si>
    <t>NORWOOD, ROBERT GRIFFIN</t>
  </si>
  <si>
    <t>11/01/2021</t>
  </si>
  <si>
    <t>NORWOOD, ZACKARY DOUGLAS</t>
  </si>
  <si>
    <t>NUGENT, KAYLA MARTIN</t>
  </si>
  <si>
    <t>OAKES, PEGGY T</t>
  </si>
  <si>
    <t>141 E 72410 104 000 10068 000</t>
  </si>
  <si>
    <t>OAKLEY, BRENDA BAILEY</t>
  </si>
  <si>
    <t>OAKLEY, EDWINA LEONA</t>
  </si>
  <si>
    <t>141 E 72410 162 000 10040 000</t>
  </si>
  <si>
    <t>OAKLEY, KEITH ALAN</t>
  </si>
  <si>
    <t>OAKLEY, MICHAEL HOWARD</t>
  </si>
  <si>
    <t>ODELL, TONJA R</t>
  </si>
  <si>
    <t>OGLE, AMBER WALLACE</t>
  </si>
  <si>
    <t>OGLE, ANGELA KAY</t>
  </si>
  <si>
    <t>OGLE, ANNA MARIE</t>
  </si>
  <si>
    <t>143 E 73100 165 000 30020 451</t>
  </si>
  <si>
    <t>OGLE, CECILIA NICOLE</t>
  </si>
  <si>
    <t>OGLE, CHARLES A</t>
  </si>
  <si>
    <t>OGLE, DAVID W</t>
  </si>
  <si>
    <t>OGLE, FRED ARTHUR</t>
  </si>
  <si>
    <t>OGLE, HANNAH SCHRIMPSHER</t>
  </si>
  <si>
    <t>OGLE, JEREMIAH CLAYTON</t>
  </si>
  <si>
    <t>141 E 71100 189 000 30070 000</t>
  </si>
  <si>
    <t>OGLE, JOHN A</t>
  </si>
  <si>
    <t>OGLE, KAREN RENEE</t>
  </si>
  <si>
    <t>OGLE, KIMBERLEE ANNE</t>
  </si>
  <si>
    <t>OGLE, LARRY V</t>
  </si>
  <si>
    <t>OGLE, LAURA IRENE</t>
  </si>
  <si>
    <t>141 E 72210 129 000 10040 000</t>
  </si>
  <si>
    <t>OGLE, LAURA JANE</t>
  </si>
  <si>
    <t>OGLE, LOUISE RITA</t>
  </si>
  <si>
    <t>OGLE, MARY TAWATHIA</t>
  </si>
  <si>
    <t>OGLE, MICHAELA FAITH</t>
  </si>
  <si>
    <t>OGLE, NICHOLAS GARRETT</t>
  </si>
  <si>
    <t>OGLE, PRINCESS C</t>
  </si>
  <si>
    <t>141 E 72410 104 000 10025 000</t>
  </si>
  <si>
    <t>OGLE, RYAN C.</t>
  </si>
  <si>
    <t>OGLE, STELLA ANN</t>
  </si>
  <si>
    <t>141 E 72610 166 000 10080 000</t>
  </si>
  <si>
    <t>OGLE, SUSAN MAE LOUISE</t>
  </si>
  <si>
    <t>OGLE, TABATHA M</t>
  </si>
  <si>
    <t>OGLE, TODD GREGORY</t>
  </si>
  <si>
    <t>OGLE, TONYA RENEE</t>
  </si>
  <si>
    <t>141 E 71100 189 000 30020 000</t>
  </si>
  <si>
    <t>OGLE-WOOD, TERRA MICHELLE</t>
  </si>
  <si>
    <t>141 E 72120 131 000 10050 580</t>
  </si>
  <si>
    <t>OLIVER, BRANDY SUZANNE</t>
  </si>
  <si>
    <t>OLIVER, PEGGY MICHELLE</t>
  </si>
  <si>
    <t>OLPP, BARRY LEE</t>
  </si>
  <si>
    <t>OLSEN, JOHN MARTIN</t>
  </si>
  <si>
    <t>OPENSHAW, TINA M</t>
  </si>
  <si>
    <t>ORR, HALEY ROCHELLE</t>
  </si>
  <si>
    <t>ORRIS, EMILY ANN</t>
  </si>
  <si>
    <t>ORTEGA, FRANCES NICHOLE</t>
  </si>
  <si>
    <t>OTIS, LISA</t>
  </si>
  <si>
    <t>OVERTON, CHRISTINE M</t>
  </si>
  <si>
    <t>OWEN, PHILLIP R</t>
  </si>
  <si>
    <t>OWENBY, CHAD H</t>
  </si>
  <si>
    <t>OWENBY, CONCHITA KING</t>
  </si>
  <si>
    <t>OWENBY, JAIMEE LEE</t>
  </si>
  <si>
    <t>OWENBY, SONDRA J</t>
  </si>
  <si>
    <t>OWENS, BERNICE MAE</t>
  </si>
  <si>
    <t>OWENS, REBEKAH CAMILLE</t>
  </si>
  <si>
    <t>142 E 72130 189 101 90001 000</t>
  </si>
  <si>
    <t>OWENS, SANDRA L</t>
  </si>
  <si>
    <t>OWENS, VALERIE ANN</t>
  </si>
  <si>
    <t>141 E 72610 166 000 90005 000</t>
  </si>
  <si>
    <t>141 E 72410 162 000 30086 000</t>
  </si>
  <si>
    <t>OWNBY, BILLY DALE</t>
  </si>
  <si>
    <t>OWNBY, CARLETTA</t>
  </si>
  <si>
    <t>141 E 72130 162 000 10072 000</t>
  </si>
  <si>
    <t>GUIDANCE SECRETARY</t>
  </si>
  <si>
    <t>141 E 72410 162 000 10072 000</t>
  </si>
  <si>
    <t>OWNBY, CINDY GUYNETH</t>
  </si>
  <si>
    <t>OWNBY, DAYLA M</t>
  </si>
  <si>
    <t>OWNBY, ELIZABETH E</t>
  </si>
  <si>
    <t>OWNBY, ELIZABETH JANE</t>
  </si>
  <si>
    <t>OWNBY, JARED A</t>
  </si>
  <si>
    <t>OWNBY, KARA DIANE</t>
  </si>
  <si>
    <t>OWNBY, LISA ANN</t>
  </si>
  <si>
    <t>OWNBY, NICHOLE B</t>
  </si>
  <si>
    <t>OWNBY, ROBERT CARROLL</t>
  </si>
  <si>
    <t>OWNBY, SEDELIA TRENTHAM</t>
  </si>
  <si>
    <t>OWNBY, SUSIE G</t>
  </si>
  <si>
    <t>10/20/2021</t>
  </si>
  <si>
    <t>OWNBY, WILLIAM G</t>
  </si>
  <si>
    <t>PACE, RETTA J</t>
  </si>
  <si>
    <t>PACK, JANET L</t>
  </si>
  <si>
    <t>PALMER, ALICE ETHERIDGE</t>
  </si>
  <si>
    <t>PALMER, ASHLEY DAWN</t>
  </si>
  <si>
    <t>PALMER, GAYLA JOY</t>
  </si>
  <si>
    <t>143 E 73100 165 000 10065 450</t>
  </si>
  <si>
    <t>PALMER, RACHEL LORENE</t>
  </si>
  <si>
    <t>141 E 71200 163 901 10012 712</t>
  </si>
  <si>
    <t>PANNELL, BARBARA ANNA</t>
  </si>
  <si>
    <t>PARKER, SARA GRACE</t>
  </si>
  <si>
    <t>PARKER, TARA SHAE</t>
  </si>
  <si>
    <t>PARRIS, BETTY A</t>
  </si>
  <si>
    <t>PARRISH, GLENDA JEAN</t>
  </si>
  <si>
    <t>PARROTT, PATRICIA NICOLE</t>
  </si>
  <si>
    <t>PARTON, AMANDA MARIE</t>
  </si>
  <si>
    <t>142 E 71100 116 101 10043 000</t>
  </si>
  <si>
    <t>PARTON, ANGELA STAR</t>
  </si>
  <si>
    <t>VOC SECRETARY</t>
  </si>
  <si>
    <t>141 E 72230 161 000 30056 000</t>
  </si>
  <si>
    <t>141 E 72410 162 000 30056 000</t>
  </si>
  <si>
    <t>PARTON, ANGELINA MARINA</t>
  </si>
  <si>
    <t>PARTON, COURTNEY CAMPBELL</t>
  </si>
  <si>
    <t>PARTON, IVA REBECCA</t>
  </si>
  <si>
    <t>141 E 73400 163 000 10040 000</t>
  </si>
  <si>
    <t>PARTON, JACKIE ALLAN</t>
  </si>
  <si>
    <t>PARTON, JOHNNY S</t>
  </si>
  <si>
    <t>PARTON, KATELYN JO</t>
  </si>
  <si>
    <t>PARTON, KIMBERLY ANN</t>
  </si>
  <si>
    <t>PARTON, KIMBERLY DAWN</t>
  </si>
  <si>
    <t>PARTON, LEIGH ANN</t>
  </si>
  <si>
    <t>PARTON, MELODY SHARP</t>
  </si>
  <si>
    <t>FEDERAL NC BACHELORS</t>
  </si>
  <si>
    <t>142 E 71100 163 101 10035 000</t>
  </si>
  <si>
    <t>PARTON, PAULA GALE</t>
  </si>
  <si>
    <t>PARTON, REBECCA E</t>
  </si>
  <si>
    <t>PARTON, ROGER L</t>
  </si>
  <si>
    <t>PARTON, SARA BROOK</t>
  </si>
  <si>
    <t>PARTON, TAMARA BURNETT</t>
  </si>
  <si>
    <t>PARTON, TAMMY GAYLE</t>
  </si>
  <si>
    <t>PATENAUDE, MEGAN JAYNE</t>
  </si>
  <si>
    <t>PATRONI, DONNA M</t>
  </si>
  <si>
    <t>PATTERSON, MICHAEL TODD</t>
  </si>
  <si>
    <t>PATTERSON, PEGGY A</t>
  </si>
  <si>
    <t>PATTERSON, WENDY KAYE</t>
  </si>
  <si>
    <t>141 E 72410 104 000 10043 000</t>
  </si>
  <si>
    <t>PAUL III, CARL D</t>
  </si>
  <si>
    <t>PAYNE, BOBBY R</t>
  </si>
  <si>
    <t>PAYNE, CRYSTAL DAWN</t>
  </si>
  <si>
    <t>141 E 72610 166 000 20066 000</t>
  </si>
  <si>
    <t>PAYNE, JENNIFER LYNN</t>
  </si>
  <si>
    <t>PEARSON, KAYLA DARLENE</t>
  </si>
  <si>
    <t>PELFREY, CRYSTAL DAWN</t>
  </si>
  <si>
    <t>PEMBERTON, CLYNETTE BEVER</t>
  </si>
  <si>
    <t>PEMBERTON, ELISABETH JANE</t>
  </si>
  <si>
    <t>PEMBERTON, JONATHAN THOMAS</t>
  </si>
  <si>
    <t>PENTECOST, VICTORIA H</t>
  </si>
  <si>
    <t>PENZIN, WILLIAM CURTIS</t>
  </si>
  <si>
    <t>PEOPLES, JAMES EDWARD</t>
  </si>
  <si>
    <t>PEPPERS, ZACHERY RYAN</t>
  </si>
  <si>
    <t>PERRY, DEBBIE M</t>
  </si>
  <si>
    <t>PERRY, RANDALL M</t>
  </si>
  <si>
    <t>PFEFFINGER, CHAD FREDERIC</t>
  </si>
  <si>
    <t>PHELPS, JESSICA NICOLE</t>
  </si>
  <si>
    <t>PHILLIPS, CARROLL R</t>
  </si>
  <si>
    <t>PHILLIPS, DIANE MILLER</t>
  </si>
  <si>
    <t>PHILLIPS, DORIS K</t>
  </si>
  <si>
    <t>141 E 72410 162 000 10050 000</t>
  </si>
  <si>
    <t>PHILLIPS, JUDY L</t>
  </si>
  <si>
    <t>PHIPPS, SHANNON PAIGE</t>
  </si>
  <si>
    <t>PHISTRY, LYNNSIE REBEKAH</t>
  </si>
  <si>
    <t>PIERCE, DANA LAUREN</t>
  </si>
  <si>
    <t>PIPER BOWER, MARY SUZANNE</t>
  </si>
  <si>
    <t>141 E 72130 123 000 10037 000</t>
  </si>
  <si>
    <t>PIPPIN, GARRETT LEE</t>
  </si>
  <si>
    <t>PLACERES, RAUL</t>
  </si>
  <si>
    <t>PLEMONS, PATSY A</t>
  </si>
  <si>
    <t>PLEMONS, STACY A</t>
  </si>
  <si>
    <t>PLEMONS, TAMMIE LAUREN</t>
  </si>
  <si>
    <t>POFF, KATRIN MATTIE</t>
  </si>
  <si>
    <t>POLLARD, BARBARA ANN</t>
  </si>
  <si>
    <t>142 E 71100 116 931 10032 000</t>
  </si>
  <si>
    <t>POLLOCK, JUDITH LYNNE</t>
  </si>
  <si>
    <t>POOLE, PAULA HAGGARD</t>
  </si>
  <si>
    <t>POPE, RONALD WILLIAM</t>
  </si>
  <si>
    <t>PORTER, DENNIS S</t>
  </si>
  <si>
    <t>PORTER, KATHLEEN L</t>
  </si>
  <si>
    <t>PORTER, KAYCEE HOLLAND</t>
  </si>
  <si>
    <t>PORTWOOD, GARY L</t>
  </si>
  <si>
    <t>POSEY, TIFFANY MICHELLE</t>
  </si>
  <si>
    <t>141 E 72120 131 000 20031 580</t>
  </si>
  <si>
    <t>POST, DEBORAH P</t>
  </si>
  <si>
    <t>POSTLEWAITE, WILLIAM M</t>
  </si>
  <si>
    <t>POSTON, TRACIE J</t>
  </si>
  <si>
    <t>POTTER, AUDREA RENAE</t>
  </si>
  <si>
    <t>POWELL, DONALD LEE</t>
  </si>
  <si>
    <t>PRATER III, MAHLON TYRONE</t>
  </si>
  <si>
    <t>PRESKE, JULIE M.</t>
  </si>
  <si>
    <t>141 E 72120 131 000 20019 580</t>
  </si>
  <si>
    <t>PRICE, KENDRA</t>
  </si>
  <si>
    <t>PRIDEMORE, MELISSA</t>
  </si>
  <si>
    <t>PRIETO, GINA M</t>
  </si>
  <si>
    <t>PROFFITT, JAMA A</t>
  </si>
  <si>
    <t>PROFFITT, JERRI DONATTA</t>
  </si>
  <si>
    <t>PROFFITT, JUDY KAY</t>
  </si>
  <si>
    <t>PROFFITT, KAREN F</t>
  </si>
  <si>
    <t>PROVINCE, JULIE ANN</t>
  </si>
  <si>
    <t>PRUETT, LECIA DIANE</t>
  </si>
  <si>
    <t>PUCKETT, COREY JACOB</t>
  </si>
  <si>
    <t>PUCKETT, SANDY GRAVES</t>
  </si>
  <si>
    <t>QUILLIAMS, HANNAH KIERSTEN</t>
  </si>
  <si>
    <t>QUILLIAMS, JACOB ROBERT</t>
  </si>
  <si>
    <t>QUILLIAMS, NICOLE C</t>
  </si>
  <si>
    <t>QUINCY, AMY SUZANNE</t>
  </si>
  <si>
    <t>RADEMACHER, KIMBERLY HINSON</t>
  </si>
  <si>
    <t>RADER, AMANDA NICOLE</t>
  </si>
  <si>
    <t>RADER, KEVIN S</t>
  </si>
  <si>
    <t>RADER, MARY HELEN</t>
  </si>
  <si>
    <t>RADER, NANCY G</t>
  </si>
  <si>
    <t>RAGA, ANGELO PAUL</t>
  </si>
  <si>
    <t>RAGA, JESSICA RENAE</t>
  </si>
  <si>
    <t>RAINEY, MELINDA FORD</t>
  </si>
  <si>
    <t>141 E 72410 104 000 10065 000</t>
  </si>
  <si>
    <t>RAINS JR, CARL HENRY</t>
  </si>
  <si>
    <t>RAMEY, TIFFANY L</t>
  </si>
  <si>
    <t>RAMSEY, BRITTANY ANN</t>
  </si>
  <si>
    <t>RAMSEY, JIMMIE STEVEN</t>
  </si>
  <si>
    <t>GUARD</t>
  </si>
  <si>
    <t>13</t>
  </si>
  <si>
    <t>141 E 72610 160 000 30055 000</t>
  </si>
  <si>
    <t>RAMSEY, KATHY JOANN</t>
  </si>
  <si>
    <t>RAMSEY, MELISSA KAYE</t>
  </si>
  <si>
    <t>RAMSEY, SHANDA LEA</t>
  </si>
  <si>
    <t>RANDLES, DARYL E</t>
  </si>
  <si>
    <t>RANDLES, JESSICA MARIE</t>
  </si>
  <si>
    <t>141 E 72210 129 000 20031 000</t>
  </si>
  <si>
    <t>RASNAKE, LISA RENEE</t>
  </si>
  <si>
    <t>RATCLIFF, ELLEN SEEHORN</t>
  </si>
  <si>
    <t>141 E 72120 131 000 10060 000</t>
  </si>
  <si>
    <t>RAUHUFF METCALF, AMANDA LEEANN</t>
  </si>
  <si>
    <t>RAUHUFF, KAREN S</t>
  </si>
  <si>
    <t>RAWLINSON, SARA ELISABETH</t>
  </si>
  <si>
    <t>RAYBORN, PAIGE WHALEY</t>
  </si>
  <si>
    <t>REAGAN, DONA D</t>
  </si>
  <si>
    <t>REAGAN, ESTELLE JOY</t>
  </si>
  <si>
    <t>REAGAN, JONATHAN R</t>
  </si>
  <si>
    <t>REAGAN, KATHY F</t>
  </si>
  <si>
    <t>REAGAN, MEGAN BROOKE</t>
  </si>
  <si>
    <t>REAGAN, MICHAEL SCOTT</t>
  </si>
  <si>
    <t>141 E 72410 139 000 10080 000</t>
  </si>
  <si>
    <t>REAGAN, RONALD PAUL</t>
  </si>
  <si>
    <t>REAGON, DONNA MICHELLE</t>
  </si>
  <si>
    <t>RECCHIA-ISRAEL, MICHELLE ALBERTA</t>
  </si>
  <si>
    <t>REED, CINDEL SHULER</t>
  </si>
  <si>
    <t>REED, DEBRA ANN</t>
  </si>
  <si>
    <t>141 E 71200 163 901 10040 712</t>
  </si>
  <si>
    <t>REED, WENDY ELIZABETH</t>
  </si>
  <si>
    <t>REEDER, ANGELA DAWN</t>
  </si>
  <si>
    <t>REEDER, RYAN G</t>
  </si>
  <si>
    <t>REEVES JR, WILLIAM P</t>
  </si>
  <si>
    <t>REINHARDT, JOCELYN ELIZA</t>
  </si>
  <si>
    <t>RENFRO, JEANNE TURNER</t>
  </si>
  <si>
    <t>REPTIK, DEBORAH RUTH</t>
  </si>
  <si>
    <t>141 E 71200 116 000 90001 712</t>
  </si>
  <si>
    <t>REYNOLDS, STACY ANN</t>
  </si>
  <si>
    <t>RHEA, KATHY R</t>
  </si>
  <si>
    <t>RHEA, NATHAN D</t>
  </si>
  <si>
    <t>RHEA, SHIRLEY JANE</t>
  </si>
  <si>
    <t>RHOAD RAND, HALEY LYNN</t>
  </si>
  <si>
    <t>RHODES, DANIELLE JOY</t>
  </si>
  <si>
    <t>RICHMOND, DORIS JEAN</t>
  </si>
  <si>
    <t>RICKELS, RICHARD K</t>
  </si>
  <si>
    <t>RICKELS, TERESA A</t>
  </si>
  <si>
    <t>RIDLEY, CHRISTINE ANNE</t>
  </si>
  <si>
    <t>RIGGS, THOMAS JEFFERSON</t>
  </si>
  <si>
    <t>RIGGS-BRACKINS, LYNN ANN</t>
  </si>
  <si>
    <t>143 E 73100 165 000 10060 450</t>
  </si>
  <si>
    <t>RILEY, JESSICA L</t>
  </si>
  <si>
    <t>RIMKEVITZ-STACHE, NORMA</t>
  </si>
  <si>
    <t>RINES, LESLIE BROYLES</t>
  </si>
  <si>
    <t>RISSER, JAMES R</t>
  </si>
  <si>
    <t>RIVERA, LAWNA MEADE</t>
  </si>
  <si>
    <t>ROACH, RALPH ANN</t>
  </si>
  <si>
    <t>ROBBINS, JACHAR LOUISE</t>
  </si>
  <si>
    <t>ROBBINS, KIMBERLY M</t>
  </si>
  <si>
    <t>8:43</t>
  </si>
  <si>
    <t>ROBERTS, DOUGLAS J</t>
  </si>
  <si>
    <t>ROBERTS, JANNIE MARY JACKSON</t>
  </si>
  <si>
    <t>142 E 71100 163 101 20034 000</t>
  </si>
  <si>
    <t>ROBERTS, JESSICA CAMERON</t>
  </si>
  <si>
    <t>ROBERTS, KARA LINDSAY</t>
  </si>
  <si>
    <t>141 E 71200 116 000 00003 712</t>
  </si>
  <si>
    <t>141 E 72410 162 000 00003 000</t>
  </si>
  <si>
    <t>ROBERTS, LAURIE J</t>
  </si>
  <si>
    <t>ROBERTS, LUCRETIA</t>
  </si>
  <si>
    <t>ROBERTS, MOLLIE REBEKAH</t>
  </si>
  <si>
    <t>ROBERTS, REBECCA JOYCE</t>
  </si>
  <si>
    <t>ROBERTS, RICKY</t>
  </si>
  <si>
    <t>ROBERTS, THERESA LINAM</t>
  </si>
  <si>
    <t>ROBERTSON, DONNA KIM</t>
  </si>
  <si>
    <t>ROBINETTE, ANNA PITNER</t>
  </si>
  <si>
    <t>ROBINETTE, JOHN E</t>
  </si>
  <si>
    <t>ROBINSON, TONI DELANE</t>
  </si>
  <si>
    <t>ROCHESTER, PAYTON ELIZABETH</t>
  </si>
  <si>
    <t>RODERICK, BROOKE DANIELLE</t>
  </si>
  <si>
    <t>ROGERS, CHRISTY TRENTHAM</t>
  </si>
  <si>
    <t>143 E 73100 165 000 30070 450</t>
  </si>
  <si>
    <t>ROGERS, DANA MARIE</t>
  </si>
  <si>
    <t>ROGERS, JONNA L</t>
  </si>
  <si>
    <t>ROGERS, MELISSA M</t>
  </si>
  <si>
    <t>ROGERS, SCOTT EDGAR</t>
  </si>
  <si>
    <t>ROLEN JR, RONALD D</t>
  </si>
  <si>
    <t>ROLEN, BETTY LOU</t>
  </si>
  <si>
    <t>ROLEN, BRITTANY LEAMAE</t>
  </si>
  <si>
    <t>141 E 71100 163 000 10050 000</t>
  </si>
  <si>
    <t>ROLEN, CLAUDE ADON</t>
  </si>
  <si>
    <t>ROLEN, DONNA MYERS</t>
  </si>
  <si>
    <t>141 E 72410 104 000 20062 000</t>
  </si>
  <si>
    <t>ROLEN, ELISABETH SHAWN</t>
  </si>
  <si>
    <t>ROLEN, ERIN ELIZABETH</t>
  </si>
  <si>
    <t>ROLEN, JASON PAUL</t>
  </si>
  <si>
    <t>ROLEN, MAGDALENE E</t>
  </si>
  <si>
    <t>ROLEN, RONALD DALE</t>
  </si>
  <si>
    <t>ROLEN, TEAKA CARR</t>
  </si>
  <si>
    <t>142 E 73400 116 101 10025 000</t>
  </si>
  <si>
    <t>ROLEN, TERESSA LOU</t>
  </si>
  <si>
    <t>07/13/2020</t>
  </si>
  <si>
    <t>ROMINES, SUSAN PARROTT</t>
  </si>
  <si>
    <t>ROONEY, VICTORIA LYNN</t>
  </si>
  <si>
    <t>ROOP, SONJA LEIGH</t>
  </si>
  <si>
    <t>ROSE, CAROL E</t>
  </si>
  <si>
    <t>ROSENTHAL, BOBBY ZACHARY</t>
  </si>
  <si>
    <t>ROSWALL, ELIZABETH DAWN</t>
  </si>
  <si>
    <t>ROUNDY, BETSIE J</t>
  </si>
  <si>
    <t>ROWE, CYNTHIA MARIE</t>
  </si>
  <si>
    <t>ROWLAND, WILLIAM J</t>
  </si>
  <si>
    <t>RUBI, JENNA SUZANNE</t>
  </si>
  <si>
    <t>RUCKER, DANIEL REID</t>
  </si>
  <si>
    <t>RULE, JENNIFER YOAKUM</t>
  </si>
  <si>
    <t>RUMPH, KIMBERLY M</t>
  </si>
  <si>
    <t>RUSSELL, BRENDA LOU</t>
  </si>
  <si>
    <t>RUSSELL, BRYAN D</t>
  </si>
  <si>
    <t>RUSSELL, KENDRA NATHALIE</t>
  </si>
  <si>
    <t>RUSSELL, KRISTEN NICOLE</t>
  </si>
  <si>
    <t>RUSSELL, PAMELA R</t>
  </si>
  <si>
    <t>RYAN, APRIL DAWN</t>
  </si>
  <si>
    <t>08/17/2021</t>
  </si>
  <si>
    <t>RYAN, SHANE ALLEN</t>
  </si>
  <si>
    <t>SAFFLES, SHELBY BROOKS</t>
  </si>
  <si>
    <t>SAMS, DEBORAH A</t>
  </si>
  <si>
    <t>SANCHEZ, JACQUELINE JENIECE</t>
  </si>
  <si>
    <t>SANDERS, JANELL MARIE</t>
  </si>
  <si>
    <t>SANDERS, JOSEPH R</t>
  </si>
  <si>
    <t>SANDERS, MICHELLE DAWN</t>
  </si>
  <si>
    <t>SANDERS, POLLY ANNA</t>
  </si>
  <si>
    <t>SANDS, KAREN N</t>
  </si>
  <si>
    <t>SANDS, WALTER JAMES</t>
  </si>
  <si>
    <t>SANFORD, BLAIR CHRISTINE</t>
  </si>
  <si>
    <t>SANSEVERO, JENINE THELMA</t>
  </si>
  <si>
    <t>SARTAIN, HEATHER THORNTON</t>
  </si>
  <si>
    <t>SATTERFIELD, ROBERT WAYNE</t>
  </si>
  <si>
    <t>SATTERFIELD, SAMANTHA ANN</t>
  </si>
  <si>
    <t>SAULS, LINDA SUE</t>
  </si>
  <si>
    <t>SAYERS, SHELLEY BURNEY</t>
  </si>
  <si>
    <t>SCHAFFNER, MEGAN MCFALL</t>
  </si>
  <si>
    <t>SCHLANG, EDRA DENISE</t>
  </si>
  <si>
    <t>SCHNEIDER, BEVERLY F</t>
  </si>
  <si>
    <t>SCHNEITMAN, PATRICK D</t>
  </si>
  <si>
    <t>SCHNICK, CORINE A</t>
  </si>
  <si>
    <t>SCHOENFIELD, WHITNEY MILLER</t>
  </si>
  <si>
    <t>SCHRAMM, ROCHELLE JULIA</t>
  </si>
  <si>
    <t>SCHRANDT, FALLON RENEE</t>
  </si>
  <si>
    <t>SCHRANDT, PERRY C</t>
  </si>
  <si>
    <t>141 E 72230 105 000 90001 000</t>
  </si>
  <si>
    <t>SCHRANDT, ZACHARY PETER</t>
  </si>
  <si>
    <t>142 E 72130 189 151 90001 000</t>
  </si>
  <si>
    <t>SCHRAUFNAGEL, REBECCA A.</t>
  </si>
  <si>
    <t>SCHROEDER, ANDREA MELANIE AMIGO</t>
  </si>
  <si>
    <t>SCHROEDER, STEFFAN HUNTER</t>
  </si>
  <si>
    <t>SCHULTZ, BETHANY JO</t>
  </si>
  <si>
    <t>SCHULTZ, CANDICE LEKESHIA</t>
  </si>
  <si>
    <t>SCHULTZ, COREY M</t>
  </si>
  <si>
    <t>SCULLY, LISA CLINE</t>
  </si>
  <si>
    <t>SEAGLE, LEANNA CAROL</t>
  </si>
  <si>
    <t>SELLERS, CYNTHIA ANN</t>
  </si>
  <si>
    <t>SELLERS, LISA BANKS</t>
  </si>
  <si>
    <t>SETSER, RONDA LEE</t>
  </si>
  <si>
    <t>SETTLEMYRE, KEISHA KIRKPATRICK</t>
  </si>
  <si>
    <t>141 E 72130 123 000 10044 000</t>
  </si>
  <si>
    <t>SEYMOUR, KRISTI LEIGH</t>
  </si>
  <si>
    <t>141 E 71200 116 000 10025 712</t>
  </si>
  <si>
    <t>SHADWICK, CHRISTOPHER CURTIS</t>
  </si>
  <si>
    <t>SHANNON, MARY ASHLEY</t>
  </si>
  <si>
    <t>SHANTON, LINDSEY SMYRE</t>
  </si>
  <si>
    <t>SHARP, HOLLY</t>
  </si>
  <si>
    <t>SHARP, JAMES WILLIAM</t>
  </si>
  <si>
    <t>SHARP, SHERYL L</t>
  </si>
  <si>
    <t>141 E 72210 129 000 10050 000</t>
  </si>
  <si>
    <t>SHAVER, LORINDA MYERS</t>
  </si>
  <si>
    <t>SHEIRLING, DANIELLE NICOLE</t>
  </si>
  <si>
    <t>SHEIRLING, HAROLD D</t>
  </si>
  <si>
    <t>SHELLEY, LEAH BROOKE</t>
  </si>
  <si>
    <t>SHELTON, DONNA RENEE</t>
  </si>
  <si>
    <t>SHELTON, DONNA SUE</t>
  </si>
  <si>
    <t>141 E 73400 163 000 10025 000</t>
  </si>
  <si>
    <t>SHELTON, JACOB ROGER DALE</t>
  </si>
  <si>
    <t>SHELTON, MELISSA CAROL</t>
  </si>
  <si>
    <t>SHESSLER, LARRY D</t>
  </si>
  <si>
    <t>SHINLEVER, BRILEY NICOLE</t>
  </si>
  <si>
    <t>SHORTER, ROGER L</t>
  </si>
  <si>
    <t>SHULAR, CHRISTY GAIL</t>
  </si>
  <si>
    <t>SHULAR, LUCY ANN</t>
  </si>
  <si>
    <t>SHULAR, SHELBY RAE</t>
  </si>
  <si>
    <t>09/02/2021</t>
  </si>
  <si>
    <t>SHULER, TERESA JOAN</t>
  </si>
  <si>
    <t>SHULTS, AMY W</t>
  </si>
  <si>
    <t>SHULTS, DONNA ANN</t>
  </si>
  <si>
    <t>SHULTS, EVELYN J</t>
  </si>
  <si>
    <t>SHULTS, FRANCES L</t>
  </si>
  <si>
    <t>SHULTS, KEITH</t>
  </si>
  <si>
    <t>SHULTS, RACHEL BREEANNA</t>
  </si>
  <si>
    <t>SHULTS, REXENE M</t>
  </si>
  <si>
    <t>6</t>
  </si>
  <si>
    <t>SHULTZ, JONATHAN F</t>
  </si>
  <si>
    <t>SHULTZ, KIMBERLY ANN</t>
  </si>
  <si>
    <t>SHULTZ, RACHEL ANN</t>
  </si>
  <si>
    <t>SHULTZ, TERINA GAIL</t>
  </si>
  <si>
    <t>SIMMONS, BEVERLY JILES</t>
  </si>
  <si>
    <t>SIMMS, NATALIE R</t>
  </si>
  <si>
    <t>SIMPSON, DIANN MARIE</t>
  </si>
  <si>
    <t>143 E 73100 165 000 10013 450</t>
  </si>
  <si>
    <t>SIMPSON, KIMBERLY W</t>
  </si>
  <si>
    <t>SIMPSON, TRICIA L</t>
  </si>
  <si>
    <t>SIMS, AARON ZACHARY</t>
  </si>
  <si>
    <t>SIMS, AMY M</t>
  </si>
  <si>
    <t>SIMS, BRIAN K</t>
  </si>
  <si>
    <t>SIMS, DEBORAH A</t>
  </si>
  <si>
    <t>SIMS, HAGEN RICHARD</t>
  </si>
  <si>
    <t>SIMS, KRISTIN H</t>
  </si>
  <si>
    <t>SIMS, LOGAN ALAN</t>
  </si>
  <si>
    <t>09/16/2021</t>
  </si>
  <si>
    <t>SIMS, ROBBIE L</t>
  </si>
  <si>
    <t>SING, JOHN MICHAEL</t>
  </si>
  <si>
    <t>SISE, TRACI L</t>
  </si>
  <si>
    <t>SISE-ROLEN, JUANITA MARIE</t>
  </si>
  <si>
    <t>SIZEMORE, DANIEL JOE</t>
  </si>
  <si>
    <t>SMALL, JORDAN DANIELLE</t>
  </si>
  <si>
    <t>SMALLWOOD, DANIELLE JEAN</t>
  </si>
  <si>
    <t>SMELCER, DOLLY MAPLES</t>
  </si>
  <si>
    <t>SMELCER, JACQUELINE SUZANNE</t>
  </si>
  <si>
    <t>SMELCER, RICHARD C</t>
  </si>
  <si>
    <t>SMIGLIANI, SAMANTHA M</t>
  </si>
  <si>
    <t>SMITH, BARBARA A</t>
  </si>
  <si>
    <t>SMITH, BRIAN E</t>
  </si>
  <si>
    <t>SMITH, CASEY SUE</t>
  </si>
  <si>
    <t>SMITH, CHRISTIE ANNE</t>
  </si>
  <si>
    <t>SMITH, DONALD EUGENE</t>
  </si>
  <si>
    <t>SMITH, ERIKA NICOLE</t>
  </si>
  <si>
    <t>SMITH, HAYLEE DANIELLE</t>
  </si>
  <si>
    <t>SMITH, HOLLY BURCHAM</t>
  </si>
  <si>
    <t>SMITH, JENNIFER KIMBERLY</t>
  </si>
  <si>
    <t>141 E 71100 189 000 20019 000</t>
  </si>
  <si>
    <t>SMITH, KATIE LOVEDAY</t>
  </si>
  <si>
    <t>SMITH, KAYELA CHRISTIAN</t>
  </si>
  <si>
    <t>141 E 71200 189 000 10072 712</t>
  </si>
  <si>
    <t>SMITH, KRISTY ELAINE</t>
  </si>
  <si>
    <t>SMITH, MARIA SUSANNE</t>
  </si>
  <si>
    <t>SMITH, MEGAN BROOKE</t>
  </si>
  <si>
    <t>SMITH, MEGAN N</t>
  </si>
  <si>
    <t>SMITH, SALLY ANDERSON</t>
  </si>
  <si>
    <t>SMITH, SHAYE NICOLE</t>
  </si>
  <si>
    <t>SMITH, TARAN DENISE</t>
  </si>
  <si>
    <t>SMITH, TERRY E</t>
  </si>
  <si>
    <t>GRANT</t>
  </si>
  <si>
    <t>141 E 72610 160 000 90001 000</t>
  </si>
  <si>
    <t>SAFETY SUPPLEMENT</t>
  </si>
  <si>
    <t>SMITH, TIFFANY LYNN</t>
  </si>
  <si>
    <t>SMITH, TRACY M</t>
  </si>
  <si>
    <t>SNIDER, GLENDA RAE</t>
  </si>
  <si>
    <t>SNOW, CINDY MCCULLERS</t>
  </si>
  <si>
    <t>142 E 72210 161 010 90001 000</t>
  </si>
  <si>
    <t>SNYDER, MEGAN BROOKE HUFFAKER</t>
  </si>
  <si>
    <t>SNYDER, WILLIAM A</t>
  </si>
  <si>
    <t>SOEHN, JENNIFER TAYLOR</t>
  </si>
  <si>
    <t>141 E 72210 137 000 20019 000</t>
  </si>
  <si>
    <t>SOLOMON, KEVIN S</t>
  </si>
  <si>
    <t>SONG, GEORGIA ANN</t>
  </si>
  <si>
    <t>SOTO, EMILY DIAN</t>
  </si>
  <si>
    <t>12/03/2021</t>
  </si>
  <si>
    <t>SOUTH JR, WILLIAM H</t>
  </si>
  <si>
    <t>SPANGLER, REBECCA TALMADGE</t>
  </si>
  <si>
    <t>SPANJERSBERG, CHERYL ALANE</t>
  </si>
  <si>
    <t>SPARKS, HOLLIE INMAN</t>
  </si>
  <si>
    <t>SPARKS, MICHAEL GLENN</t>
  </si>
  <si>
    <t>SPEARS, CONNIE DENISE</t>
  </si>
  <si>
    <t>SPOONER, KIMBERLEE SUE</t>
  </si>
  <si>
    <t>SPRINGER, KIMBERLY D</t>
  </si>
  <si>
    <t>SPURGEON, SAMANTHA H</t>
  </si>
  <si>
    <t>STACHE, BRYAN H</t>
  </si>
  <si>
    <t>STACY, JUDY KAYE</t>
  </si>
  <si>
    <t>STAFFORD, BETHANY JOANN</t>
  </si>
  <si>
    <t>STAININGER, JOY DENISE</t>
  </si>
  <si>
    <t>STALCUP, KAYLA ELIZABETH</t>
  </si>
  <si>
    <t>STALLINGS, BRANDI A</t>
  </si>
  <si>
    <t>STAMPER, KATHY L</t>
  </si>
  <si>
    <t>STARK, KAREN A</t>
  </si>
  <si>
    <t>STARKEY, DAVID E</t>
  </si>
  <si>
    <t>STARKEY, KATHY W</t>
  </si>
  <si>
    <t>STARKEY, RANDY LEE</t>
  </si>
  <si>
    <t>141 E 72610 166 000 10072 000</t>
  </si>
  <si>
    <t>STEGER, ASHLEY MARIE</t>
  </si>
  <si>
    <t>STEGER, MARTHA PATRICIA</t>
  </si>
  <si>
    <t>STERLING, JESSICA C</t>
  </si>
  <si>
    <t>STEVENS, SARA FRANCES</t>
  </si>
  <si>
    <t>STICKFORD, ARIELLE MARIE</t>
  </si>
  <si>
    <t>STILES, JILL ALEXANDRIA</t>
  </si>
  <si>
    <t>STILES, MERYL L</t>
  </si>
  <si>
    <t>STINNETT, CARRIE SUE</t>
  </si>
  <si>
    <t>STINNETT, CHRISTY M</t>
  </si>
  <si>
    <t>141 E 72210 137 000 10065 000</t>
  </si>
  <si>
    <t>STINNETT, GARY M</t>
  </si>
  <si>
    <t>141 E 72410 104 000 30020 000</t>
  </si>
  <si>
    <t>STINNETT, JAMIE D</t>
  </si>
  <si>
    <t>STINNETT, KORTNEY T</t>
  </si>
  <si>
    <t>STINNETT, TONY DAVID</t>
  </si>
  <si>
    <t>STINNETT, URSULA T</t>
  </si>
  <si>
    <t>5:08</t>
  </si>
  <si>
    <t>STOFFELS, VALERIE K</t>
  </si>
  <si>
    <t>STOFFLE, DANIEL JOSIAH</t>
  </si>
  <si>
    <t>STOFFLE, PAMELA C</t>
  </si>
  <si>
    <t>STOKES, ANDREW E</t>
  </si>
  <si>
    <t>STOKES, JENNA LEIGH</t>
  </si>
  <si>
    <t>STOLZ, TABITHA LAUREN</t>
  </si>
  <si>
    <t>STONE, LISA A</t>
  </si>
  <si>
    <t>STOTT, PATRICIA A</t>
  </si>
  <si>
    <t>STRADER, APRIL LYNN</t>
  </si>
  <si>
    <t>STRADER, BRIAN E</t>
  </si>
  <si>
    <t>STRANGE, JORDAN ANTHONY</t>
  </si>
  <si>
    <t>STRANGE, KAITLYN MICHELLE</t>
  </si>
  <si>
    <t>STRANGE, KAREN W</t>
  </si>
  <si>
    <t>141 E 72410 104 000 20034 000</t>
  </si>
  <si>
    <t>STRANGE, MARK A</t>
  </si>
  <si>
    <t>STRICKLAND, LINDA ANN</t>
  </si>
  <si>
    <t>STUART, JEANETTA RENEE</t>
  </si>
  <si>
    <t>STUBBS, TORRAINE MARIA</t>
  </si>
  <si>
    <t>STURGEON, ANNAMARIE B</t>
  </si>
  <si>
    <t>STUTZMAN, KAREN RHEA</t>
  </si>
  <si>
    <t>SUGGS, CHRISTOPHER C</t>
  </si>
  <si>
    <t>SULLIVAN, SHANNON CLABO</t>
  </si>
  <si>
    <t>SUMMERS, KIMBERLEY HEARN</t>
  </si>
  <si>
    <t>SUMMITT, LINDA L</t>
  </si>
  <si>
    <t>SUNSTEIN, KAREN F</t>
  </si>
  <si>
    <t>SURGUCHEV, OLEG</t>
  </si>
  <si>
    <t>SUTPHIN, SUSAN B</t>
  </si>
  <si>
    <t>SUTTLES, JERRY D</t>
  </si>
  <si>
    <t>SUTTON JR, TOMMY W</t>
  </si>
  <si>
    <t>SUTTON, CAROLYN FAYE</t>
  </si>
  <si>
    <t>SUTTON, CHASE LEE</t>
  </si>
  <si>
    <t>141 E 72210 129 000 10043 000</t>
  </si>
  <si>
    <t>SUTTON, CHRISTEN NOELLE</t>
  </si>
  <si>
    <t>141 E 72410 104 000 10061 000</t>
  </si>
  <si>
    <t>SUTTON, DAWN M</t>
  </si>
  <si>
    <t>SUTTON, GEORGIA L</t>
  </si>
  <si>
    <t>SUTTON, GREGORY S</t>
  </si>
  <si>
    <t>141 E 72410 104 000 00003 000</t>
  </si>
  <si>
    <t>SUTTON, LARRY H</t>
  </si>
  <si>
    <t>SUTTON, MELINDA R</t>
  </si>
  <si>
    <t>SUTTON, METTIE</t>
  </si>
  <si>
    <t>SUTTON, PENNY SUE</t>
  </si>
  <si>
    <t>SUTTON, RODGER H</t>
  </si>
  <si>
    <t>SUTTON, SANDRA E</t>
  </si>
  <si>
    <t>SWANN JR, STEPHEN KYLE</t>
  </si>
  <si>
    <t>SWANN, WANDA SUE</t>
  </si>
  <si>
    <t>SWEET, LOUISE WRIGHT</t>
  </si>
  <si>
    <t>TACKETT II, JONATHAN C</t>
  </si>
  <si>
    <t>TACKETT, LORETTA TEE</t>
  </si>
  <si>
    <t>TALLENT, MICHELLE S</t>
  </si>
  <si>
    <t>TANT, LARA ANN</t>
  </si>
  <si>
    <t>TANT, MARY LISA</t>
  </si>
  <si>
    <t>TARKINGTON, SAWYER LARUE</t>
  </si>
  <si>
    <t>TARWATER, CHELSEA JO</t>
  </si>
  <si>
    <t>TARWATER, LAUREL LEIGH</t>
  </si>
  <si>
    <t>TATUM, CHARLOTTE K</t>
  </si>
  <si>
    <t>TAYLOR, CASEY W</t>
  </si>
  <si>
    <t>TAYLOR, EMILY ANN</t>
  </si>
  <si>
    <t>TAYLOR, GAIL M</t>
  </si>
  <si>
    <t>TAYLOR, KELLY JENNIFER</t>
  </si>
  <si>
    <t>141 E 72210 129 000 30055 000</t>
  </si>
  <si>
    <t>TAYLOR, MELISSA ANN</t>
  </si>
  <si>
    <t>TAYLOR, PAMELA LEA</t>
  </si>
  <si>
    <t>TAYLOR, RICKY D</t>
  </si>
  <si>
    <t>TAYLOR, SAMANTHA RENEE</t>
  </si>
  <si>
    <t>TAYLOR, TINA R</t>
  </si>
  <si>
    <t>TAYLOR, TRACIE D</t>
  </si>
  <si>
    <t>TAYLOR, VERONICA HOPE</t>
  </si>
  <si>
    <t>TAYLOR, VIVIAN ELAINE</t>
  </si>
  <si>
    <t>TEASTER, DAINA LIANE</t>
  </si>
  <si>
    <t>10</t>
  </si>
  <si>
    <t>141 E 72410 162 000 30046 000</t>
  </si>
  <si>
    <t>TEASTER, DENISE H</t>
  </si>
  <si>
    <t>TEASTER, HONOR RENATA</t>
  </si>
  <si>
    <t>TEASTER, SHELBIE ANNE</t>
  </si>
  <si>
    <t>TEMPLE, CHARLES W</t>
  </si>
  <si>
    <t>TERRY, ANTHONY GENE</t>
  </si>
  <si>
    <t>TERRY, BARBARA J</t>
  </si>
  <si>
    <t>TERRY, BRIANNA CHRISTINE</t>
  </si>
  <si>
    <t>TERRY, REBECCA C</t>
  </si>
  <si>
    <t>TERRY, TERRY LYNN</t>
  </si>
  <si>
    <t>THAYER, LISA MARIE</t>
  </si>
  <si>
    <t>THOMAS, DEIDRA E</t>
  </si>
  <si>
    <t>THOMAS, LAINE MARIE</t>
  </si>
  <si>
    <t>141 E 72210 129 000 20066 000</t>
  </si>
  <si>
    <t>THOMAS, LOGAN M</t>
  </si>
  <si>
    <t>THOMAS, MADISON SUMMER</t>
  </si>
  <si>
    <t>142 E 73400 116 101 10015 000</t>
  </si>
  <si>
    <t>THOMAS, TABITHA MARIE</t>
  </si>
  <si>
    <t>THOMPSON, BRITTANY ASHLI</t>
  </si>
  <si>
    <t>THOMPSON, JILL CATLETT</t>
  </si>
  <si>
    <t>THOMPSON, JOHN F</t>
  </si>
  <si>
    <t>THOMPSON, KEYLEE KRISTINE</t>
  </si>
  <si>
    <t>11/08/2021</t>
  </si>
  <si>
    <t>141 E 72120 131 000 20066 000</t>
  </si>
  <si>
    <t>THOMPSON, RACHEL LEANN</t>
  </si>
  <si>
    <t>THOMPSON, TAMARA S</t>
  </si>
  <si>
    <t>THORNTON, BARBARA DEANNA</t>
  </si>
  <si>
    <t>THORNTON, RHONDA H</t>
  </si>
  <si>
    <t>TILLEY, ELISHA MICHELLE</t>
  </si>
  <si>
    <t>TILSON, LINDA K</t>
  </si>
  <si>
    <t>TINAJERO, KIMBERLY SUE</t>
  </si>
  <si>
    <t>TINKER JR, MICHAEL R</t>
  </si>
  <si>
    <t>TINKER, ASHLEY NICOLE</t>
  </si>
  <si>
    <t>TINKER, AUSTIN MAYFORD</t>
  </si>
  <si>
    <t>TINKER, BARBARA K</t>
  </si>
  <si>
    <t>TINKER, BELINDA F</t>
  </si>
  <si>
    <t>TINKER, BLAIR ANN</t>
  </si>
  <si>
    <t>TINKER, LISA FORD</t>
  </si>
  <si>
    <t>TINKER, MCKENZIE CATE MARTIN</t>
  </si>
  <si>
    <t>141 E 71100 116 000 10072 000</t>
  </si>
  <si>
    <t>TIPPIT, MISTY DAWN</t>
  </si>
  <si>
    <t>TIPTON, SHIRLEY JEAN</t>
  </si>
  <si>
    <t>TODD, KAY E</t>
  </si>
  <si>
    <t>TOOMEY, ALEXIS RUTH</t>
  </si>
  <si>
    <t>TOWNSEND, ARYN ASHLEY</t>
  </si>
  <si>
    <t>TOWNSEND, KEVIN DWAYNE</t>
  </si>
  <si>
    <t>TRAVIS, KATHRYN ANN</t>
  </si>
  <si>
    <t>TRAYWICK, KAREN MICHELLE</t>
  </si>
  <si>
    <t>TRAYWICK, LANCE R</t>
  </si>
  <si>
    <t>TREADAWAY, BEVERLY FAYE</t>
  </si>
  <si>
    <t>TREADAWAY, KEVIN S</t>
  </si>
  <si>
    <t>TRENTHAM, ANGELIA FARR</t>
  </si>
  <si>
    <t>141 E 72210 129 000 10012 000</t>
  </si>
  <si>
    <t>TRENTHAM, APRIL MICHELLE</t>
  </si>
  <si>
    <t>TRENTHAM, NESSA</t>
  </si>
  <si>
    <t>TRENTHAM, SHARON DORIS</t>
  </si>
  <si>
    <t>TRENTHAM, TANA M</t>
  </si>
  <si>
    <t>TRIVETTE-STOUT, ALICE LOR</t>
  </si>
  <si>
    <t>TROTTER, DIANNA JO</t>
  </si>
  <si>
    <t>141 E 71200 116 000 10037 712</t>
  </si>
  <si>
    <t>TROUTMAN, CHERYL LYNN</t>
  </si>
  <si>
    <t>TRUNDLE, LONNIE D</t>
  </si>
  <si>
    <t>TUCKER III, KENNETH RALPH</t>
  </si>
  <si>
    <t>TURK, SONNYA DAWN</t>
  </si>
  <si>
    <t>TURNER, CHARLOTTE LOUISE</t>
  </si>
  <si>
    <t>TURNER, JESSICA LYNNE</t>
  </si>
  <si>
    <t>TURNER, KRISTI CHARTON</t>
  </si>
  <si>
    <t>TURNER, LAURA O</t>
  </si>
  <si>
    <t>TURNER, SARAH LOUISE</t>
  </si>
  <si>
    <t>TURPIN, MATTHEW SHANE DOUGLAS</t>
  </si>
  <si>
    <t>TWEED, BOBBIE K</t>
  </si>
  <si>
    <t>UNDERWOOD II, LYNN B</t>
  </si>
  <si>
    <t>UNDERWOOD, KRISTI MECHELLE</t>
  </si>
  <si>
    <t>UNDERWOOD, SHANNON LEE</t>
  </si>
  <si>
    <t>USSERY, BRENDA JOYCE</t>
  </si>
  <si>
    <t>VALENTINE, BRANDY NICHOLE</t>
  </si>
  <si>
    <t>VALENTINE, CHRISTY L</t>
  </si>
  <si>
    <t>VALENTINE, JESSICA M</t>
  </si>
  <si>
    <t>VALENTINE, TAMMY CONCHITA</t>
  </si>
  <si>
    <t>VALENTINE, TAYLOR BROOKE</t>
  </si>
  <si>
    <t>142 E 72210 189 101 10043 000</t>
  </si>
  <si>
    <t>141 E 72210 189 000 10043 000</t>
  </si>
  <si>
    <t>VANCE, ANGELA DAWN</t>
  </si>
  <si>
    <t>TITLE IV CERTIFIED</t>
  </si>
  <si>
    <t>Title IV Certified</t>
  </si>
  <si>
    <t>142 E 72120 130 440 90001 000</t>
  </si>
  <si>
    <t>VARNELL, CINDIA LUCILLE</t>
  </si>
  <si>
    <t>VAUGHAN, JULIE JANE</t>
  </si>
  <si>
    <t>VELEZ, MANDY BETH</t>
  </si>
  <si>
    <t>VELEZ, REBECCA ANN</t>
  </si>
  <si>
    <t>VENNER, ROBIN SMITH</t>
  </si>
  <si>
    <t>VERDINO, CARRIE J</t>
  </si>
  <si>
    <t>VEST, JULIE KELLY</t>
  </si>
  <si>
    <t>VIARS, CASEY BROOKE</t>
  </si>
  <si>
    <t>VINEYARD, CHRISTOPHER G</t>
  </si>
  <si>
    <t>VINEYARD, DEBORAH RENEE</t>
  </si>
  <si>
    <t>141 E 72210 129 000 10068 000</t>
  </si>
  <si>
    <t>VINSON, CELINDA RENEE</t>
  </si>
  <si>
    <t>VOYLES, NORMAN K</t>
  </si>
  <si>
    <t>WADE, JOHN MARK</t>
  </si>
  <si>
    <t>WADE, MELISSA R</t>
  </si>
  <si>
    <t>WADE, RACHEL TURNER</t>
  </si>
  <si>
    <t>WAGGONER, BRADFORD J</t>
  </si>
  <si>
    <t>WAGGONER, MARY ELIZABETH</t>
  </si>
  <si>
    <t>141 E 72130 123 000 10015 000</t>
  </si>
  <si>
    <t>WAISNER, SUSAN WYNN ETTER</t>
  </si>
  <si>
    <t>WALDROUP, BEVERLY JANE</t>
  </si>
  <si>
    <t>WALKER, ADRIENNE DIANNE</t>
  </si>
  <si>
    <t>WALKER, AMY KATHERINE</t>
  </si>
  <si>
    <t>WALKER, KIMBERLY RENEE</t>
  </si>
  <si>
    <t>WALKER, LEROY FRANKLIN</t>
  </si>
  <si>
    <t>WALKER, RENE H</t>
  </si>
  <si>
    <t>WALLACE, DIANE LYNN</t>
  </si>
  <si>
    <t>WALLEN, KRISTY MEYERS</t>
  </si>
  <si>
    <t>WALLER, KIMBERLY SUE</t>
  </si>
  <si>
    <t>141 E 72210 129 000 30030 000</t>
  </si>
  <si>
    <t>WALLIN, ANDREA ANGEL</t>
  </si>
  <si>
    <t>WALLIN, TONYA LEE</t>
  </si>
  <si>
    <t>WALLIS, KRISTIE CASTLE</t>
  </si>
  <si>
    <t>WAMPLER, KRISTIN LEE</t>
  </si>
  <si>
    <t>WARD, BILLY D</t>
  </si>
  <si>
    <t>WARD, CANDICE A</t>
  </si>
  <si>
    <t>WARD, HEATHER DIANE</t>
  </si>
  <si>
    <t>WARD, MEGAN HOPE</t>
  </si>
  <si>
    <t>12/06/2021</t>
  </si>
  <si>
    <t>WARD, RUTH DIANE</t>
  </si>
  <si>
    <t>WARD, THERESA L</t>
  </si>
  <si>
    <t>WARD, TOBY L</t>
  </si>
  <si>
    <t>WARDELL, PRISCILLA PARTON</t>
  </si>
  <si>
    <t>WARE JR, DANNY LAMAR</t>
  </si>
  <si>
    <t>WARNER, HALEY REBECCA</t>
  </si>
  <si>
    <t>141 E 72410 139 000 20019 000</t>
  </si>
  <si>
    <t>WAROWAY, JENNIFER JOY</t>
  </si>
  <si>
    <t>WARREN, BARRY J</t>
  </si>
  <si>
    <t>WASKOVIAK, DONNA SUE</t>
  </si>
  <si>
    <t>ATTENDANCE SECRETARY</t>
  </si>
  <si>
    <t>141 E 72110 162 000 90001 000</t>
  </si>
  <si>
    <t>WATERS, JACQUELINE OGLE</t>
  </si>
  <si>
    <t>141 E 73400 163 000 10015 000</t>
  </si>
  <si>
    <t>WATERS, LAUREN BRITTANY</t>
  </si>
  <si>
    <t>WATKINS, CHANTE NEUMANN</t>
  </si>
  <si>
    <t>WATSON, ADRIAN COLE</t>
  </si>
  <si>
    <t>WATSON, BOBBI JEAN</t>
  </si>
  <si>
    <t>WATSON, DONNA SHARON</t>
  </si>
  <si>
    <t>WATSON, GRACE ELIZABETH</t>
  </si>
  <si>
    <t>WATSON, GREG</t>
  </si>
  <si>
    <t>WATSON, HANNAH DANIELLE</t>
  </si>
  <si>
    <t>WATSON, LORI MICHELLE</t>
  </si>
  <si>
    <t>WATSON, MARGARET ALISON</t>
  </si>
  <si>
    <t>WATSON, MISTY CAROLE RENEA</t>
  </si>
  <si>
    <t>11/24/2021</t>
  </si>
  <si>
    <t>WATSON, PAMELA JOYCE</t>
  </si>
  <si>
    <t>WATSON, TAMMY L</t>
  </si>
  <si>
    <t>WATTS, CHRISTY LEE</t>
  </si>
  <si>
    <t>WATTS, JOANN D</t>
  </si>
  <si>
    <t>WATTS, KAYLA BRACKINS</t>
  </si>
  <si>
    <t>WEALS, EMILY D</t>
  </si>
  <si>
    <t>WEAR, JESSICA JOEL</t>
  </si>
  <si>
    <t>WEAR, KEESHA A</t>
  </si>
  <si>
    <t>142 E 71100 116 101 10013 000</t>
  </si>
  <si>
    <t>WEAR, KENDRA NICOLE</t>
  </si>
  <si>
    <t>WEATHERSPOON, TANJA YVONNE</t>
  </si>
  <si>
    <t>WEAVER-SIMMONS, TIFFANY ARLENE</t>
  </si>
  <si>
    <t>WEBB, CASSIE SUE MARIE</t>
  </si>
  <si>
    <t>WEBB, JAMES LAWRENCE</t>
  </si>
  <si>
    <t>WEBB, KATHY LYNN</t>
  </si>
  <si>
    <t>WEBB, LEANNA M</t>
  </si>
  <si>
    <t>WEBB, MELISSA A</t>
  </si>
  <si>
    <t>WEBB, TINA SUE</t>
  </si>
  <si>
    <t>141 E 71150 163 000 00051 000</t>
  </si>
  <si>
    <t>WEEKLY, HEIDI LYNN</t>
  </si>
  <si>
    <t>WEEKLY, JOHN M</t>
  </si>
  <si>
    <t>WEISS, MELISSA A</t>
  </si>
  <si>
    <t>WELLS, ANGELA PARTON</t>
  </si>
  <si>
    <t>WELLS, CHAD A.</t>
  </si>
  <si>
    <t>WELLS, JESSICA OGLE</t>
  </si>
  <si>
    <t>WELLS, JULIA ANN</t>
  </si>
  <si>
    <t>141 E 71200 171 000 10032 712</t>
  </si>
  <si>
    <t>WERNER, CINDY</t>
  </si>
  <si>
    <t>WERNER, MELANIE DEE</t>
  </si>
  <si>
    <t>WERNER, RYLIE ALEXIS</t>
  </si>
  <si>
    <t>WEST, AMANDA N</t>
  </si>
  <si>
    <t>WEST, MARGARET GAY</t>
  </si>
  <si>
    <t>WEST, MARVIN EDWARD</t>
  </si>
  <si>
    <t>WEST, SCOTT D</t>
  </si>
  <si>
    <t>WESTFIELD, JADA MICHELLE</t>
  </si>
  <si>
    <t>WESTFIELD, JAMES PHILLIP BERNARD</t>
  </si>
  <si>
    <t>WHALEY, GINGER LEANN</t>
  </si>
  <si>
    <t>WHALEY, KIMBERLY MARIE</t>
  </si>
  <si>
    <t>WHALEY, LEAH ANDREA</t>
  </si>
  <si>
    <t>WHALEY, LINDA AUSTIN</t>
  </si>
  <si>
    <t>WHALEY, LORIE ANN</t>
  </si>
  <si>
    <t>143 E 73100 165 000 10080 450</t>
  </si>
  <si>
    <t>WHALEY, MARLA R</t>
  </si>
  <si>
    <t>WHALEY, MARTY R</t>
  </si>
  <si>
    <t>WHALEY, MICHELLE SNYDER</t>
  </si>
  <si>
    <t>WHALEY, MITCHELL R</t>
  </si>
  <si>
    <t>141 E 72410 104 000 20045 000</t>
  </si>
  <si>
    <t>WHALEY, MONICA P</t>
  </si>
  <si>
    <t>WHALEY, SHERRY LYNN</t>
  </si>
  <si>
    <t>WHALEY, STACEY FOX</t>
  </si>
  <si>
    <t>WHALEY, STEPHANIE MARIE</t>
  </si>
  <si>
    <t>141 E 71200 171 000 10044 712</t>
  </si>
  <si>
    <t>WHALEY, STEVIE LYNN</t>
  </si>
  <si>
    <t>WHALEY, TERRY C</t>
  </si>
  <si>
    <t>180 DAYS; 6 HOURS/DAY; 2020-21</t>
  </si>
  <si>
    <t>08/13/2020</t>
  </si>
  <si>
    <t>WHISLER, MARK SCOTT</t>
  </si>
  <si>
    <t>142 E 72210 189 932 90001 000</t>
  </si>
  <si>
    <t>WHITAKER, CHRISTEN MARIE</t>
  </si>
  <si>
    <t>WHITAKER, LACEY SHAY WEAR</t>
  </si>
  <si>
    <t>WHITE, BRANDI NICOLE</t>
  </si>
  <si>
    <t>WHITE, BROOKE ANNA KYKER</t>
  </si>
  <si>
    <t>WHITE, CHRISTY ELDER</t>
  </si>
  <si>
    <t>WHITE, COURTNEY ERIN</t>
  </si>
  <si>
    <t>WHITE, DEBORAH ANN</t>
  </si>
  <si>
    <t>WHITE, JAMES LEE</t>
  </si>
  <si>
    <t>WHITE, JEREMY WATKINS</t>
  </si>
  <si>
    <t>WHITE, KELLY ELAINE</t>
  </si>
  <si>
    <t>141 E 72210 129 000 10065 000</t>
  </si>
  <si>
    <t>WHITE, KRISTI DENISE</t>
  </si>
  <si>
    <t>WHITE, MELANIE LYNN</t>
  </si>
  <si>
    <t>142 E 71100 116 101 10050 000</t>
  </si>
  <si>
    <t>WHITE, MEREDITH DAWN</t>
  </si>
  <si>
    <t>WHITE, REBECCA JO</t>
  </si>
  <si>
    <t>WHITE-YOUNGER, JENNIFER NICOLE</t>
  </si>
  <si>
    <t>WHITTED, ANGELA D</t>
  </si>
  <si>
    <t>WHITTED, LINDSAY DANIELLE</t>
  </si>
  <si>
    <t>WHITTED, RICKY WAYNE</t>
  </si>
  <si>
    <t>WHITTED, TERESA ANN</t>
  </si>
  <si>
    <t>WIDNER, JEFFERY SCOTT</t>
  </si>
  <si>
    <t>WIDNER, KELLIE WILLIAMS</t>
  </si>
  <si>
    <t>WILBURN, JEAN EVELYN</t>
  </si>
  <si>
    <t>WILHITE, ROBIN TASHA</t>
  </si>
  <si>
    <t>WILKERSON, TIFFANY DAWN</t>
  </si>
  <si>
    <t>WILKINSON, LAURENE E</t>
  </si>
  <si>
    <t>WILLIAMS, AMY GILES</t>
  </si>
  <si>
    <t>WILLIAMS, CARRIE BROOKE C</t>
  </si>
  <si>
    <t>141 E 72130 123 000 10040 000</t>
  </si>
  <si>
    <t>WILLIAMS, CASSI CARDIEL</t>
  </si>
  <si>
    <t>BLENDING LEARNING COACH</t>
  </si>
  <si>
    <t>BLENDED LEARNING COACH</t>
  </si>
  <si>
    <t>WILLIAMS, DANNA DUNCAN</t>
  </si>
  <si>
    <t>WILLIAMS, HUGUETTE MICHEL</t>
  </si>
  <si>
    <t>WILLIAMS, JEFFREY D</t>
  </si>
  <si>
    <t>WILLIAMS, KENNY</t>
  </si>
  <si>
    <t>WILLIAMS, LEE W</t>
  </si>
  <si>
    <t>WILLIAMS, LISA ANNE</t>
  </si>
  <si>
    <t>WILLIAMS, MICKEY L</t>
  </si>
  <si>
    <t>WILLIAMS, MONIKA</t>
  </si>
  <si>
    <t>WILLIAMS, PATRICIA DENESE</t>
  </si>
  <si>
    <t>WILLIAMS, PAULA MARGUERIT</t>
  </si>
  <si>
    <t>WILLIAMS, RACHEL CHILD</t>
  </si>
  <si>
    <t>WILLIAMS, SARAH LYNN</t>
  </si>
  <si>
    <t>WILLIAMS, SARAH NICOLE</t>
  </si>
  <si>
    <t>WILLIAMS, TIFFANY RENEE</t>
  </si>
  <si>
    <t>141 E 72610 166 000 90001 000</t>
  </si>
  <si>
    <t>WILLIAMS, TYLER O BRIAN</t>
  </si>
  <si>
    <t>WILLIAMSON, CORA K</t>
  </si>
  <si>
    <t>WILLIAMSON, DORIS M</t>
  </si>
  <si>
    <t>WILLIAMSON, SANDRA GAIL</t>
  </si>
  <si>
    <t>WILSON JR, BILLY JOHN</t>
  </si>
  <si>
    <t>WILSON, ASHLEY DAWN</t>
  </si>
  <si>
    <t>WILSON, CINDY LEATHERWO</t>
  </si>
  <si>
    <t>WILSON, ELAINE J</t>
  </si>
  <si>
    <t>WILSON, ELIZABETH</t>
  </si>
  <si>
    <t>WILSON, LACY MORGAN</t>
  </si>
  <si>
    <t>WILSON, MARGIE KAY</t>
  </si>
  <si>
    <t>WILSON, MEGAN P</t>
  </si>
  <si>
    <t>WILSON, NEAL D</t>
  </si>
  <si>
    <t>WILSON, NORMAN</t>
  </si>
  <si>
    <t>2</t>
  </si>
  <si>
    <t>WILSON, ROBERT B</t>
  </si>
  <si>
    <t>WILSON, TIMOTHY JOHN</t>
  </si>
  <si>
    <t>WILSON, VICKI L</t>
  </si>
  <si>
    <t>142 E 71100 163 101 10044 000</t>
  </si>
  <si>
    <t>WITUCKI, KASEY MARIE</t>
  </si>
  <si>
    <t>WOHLFAHRT, TIFFANY ANNE</t>
  </si>
  <si>
    <t>WOLF, BETSY LYNN</t>
  </si>
  <si>
    <t>141 E 72210 129 000 10061 000</t>
  </si>
  <si>
    <t>WOLF, CHRISTIE ANN</t>
  </si>
  <si>
    <t>WOLFE, AMANDA BRENE</t>
  </si>
  <si>
    <t>142 E 71100 116 101 20045 000</t>
  </si>
  <si>
    <t>WOLFE, CHRISTIE JANNELL</t>
  </si>
  <si>
    <t>WOLFE, KATHY ANN</t>
  </si>
  <si>
    <t>WOLFE, MELINDA DIANE</t>
  </si>
  <si>
    <t>WOLFE, WENDELL JOEL</t>
  </si>
  <si>
    <t>WOLFENBARGER, REBECCA LEAH</t>
  </si>
  <si>
    <t>WOLFENBARGER, TRACY LYNN</t>
  </si>
  <si>
    <t>WOOD, BRITTANY CAROLANN</t>
  </si>
  <si>
    <t>WOODARD, NANETTE RENEE</t>
  </si>
  <si>
    <t>WOODRUFF, MARY JEANENE</t>
  </si>
  <si>
    <t>141 E 72210 137 000 10040 000</t>
  </si>
  <si>
    <t>WOODS, CAREY LYNN</t>
  </si>
  <si>
    <t>141 E 72410 104 000 10040 000</t>
  </si>
  <si>
    <t>WOODS, HEATH</t>
  </si>
  <si>
    <t>WOODS, LORI ANN</t>
  </si>
  <si>
    <t>WOOLUM, AMY ANN</t>
  </si>
  <si>
    <t>WORSHAM, WENDY MAE</t>
  </si>
  <si>
    <t>10/12/2021</t>
  </si>
  <si>
    <t>WRIGHT JR, GEORGE K</t>
  </si>
  <si>
    <t>WRIGHT, FRANCES</t>
  </si>
  <si>
    <t>WRIGHT, KRYSTAL DAWN</t>
  </si>
  <si>
    <t>WRIGHT, TERRY WALKER</t>
  </si>
  <si>
    <t>WYRICK, LISA LYNN</t>
  </si>
  <si>
    <t>YARBERRY, CALLIE WILSON</t>
  </si>
  <si>
    <t>YARNALL-WALLER, MORIAH KAITLIN</t>
  </si>
  <si>
    <t>YATES, BENJAMIN W</t>
  </si>
  <si>
    <t>YATES, CRYSTAL NOEL F</t>
  </si>
  <si>
    <t>YATES, PAIGE J</t>
  </si>
  <si>
    <t>YESSLER, DONNA REAGAN</t>
  </si>
  <si>
    <t>141 E 72210 137 000 30030 000</t>
  </si>
  <si>
    <t>YESSLER, RANDOLPH ALAN</t>
  </si>
  <si>
    <t>08/09/2021</t>
  </si>
  <si>
    <t>YOAKUM, AMANDA DAWN</t>
  </si>
  <si>
    <t>YOAKUM, JOHN STUART</t>
  </si>
  <si>
    <t>YOAKUM, MARGARET ELIZAB</t>
  </si>
  <si>
    <t>YOSSARIAN, LESLIE ALLICE</t>
  </si>
  <si>
    <t>YOUNG, AMANDA PAIGE</t>
  </si>
  <si>
    <t>YOUNG, STEPHEN SCOTT</t>
  </si>
  <si>
    <t>YOUNGER, ROBERT N</t>
  </si>
  <si>
    <t>ZADAKAUS, LORI MICHELLE</t>
  </si>
  <si>
    <t>ZAMBONI, DOUGLAS WILLIAM</t>
  </si>
  <si>
    <t>ZIMMERMAN, PAMELA ROSE</t>
  </si>
  <si>
    <t>ZONG, KIMBERLY MUSICK</t>
  </si>
  <si>
    <t>ZORN, CHEYENNE ALEXANDRIA</t>
  </si>
  <si>
    <t>2022-23 Step</t>
  </si>
  <si>
    <t>2021-22 Salary</t>
  </si>
  <si>
    <t>2022-23 Est Salary</t>
  </si>
  <si>
    <t>% Increase</t>
  </si>
  <si>
    <t>Acct</t>
  </si>
  <si>
    <t>Prog</t>
  </si>
  <si>
    <t>Proj</t>
  </si>
  <si>
    <t>For Totals Formula</t>
  </si>
  <si>
    <t>Comments</t>
  </si>
  <si>
    <t>Nalphakey</t>
  </si>
  <si>
    <t>Position Plan</t>
  </si>
  <si>
    <t>Add-on Desc</t>
  </si>
  <si>
    <t>2021-2022 ACTIVE PLAN</t>
  </si>
  <si>
    <t>BALLEHAN001</t>
  </si>
  <si>
    <t>PRINCIPAL TEACHER SUPPLEMENT</t>
  </si>
  <si>
    <t>PRINICPAL ADA SUPPLEMENT</t>
  </si>
  <si>
    <t>BAXTEKAR000</t>
  </si>
  <si>
    <t>ASSISTANT MANAGER</t>
  </si>
  <si>
    <t>BECK LIS001</t>
  </si>
  <si>
    <t>BENNEANT000</t>
  </si>
  <si>
    <t>BERRITON000</t>
  </si>
  <si>
    <t>SUPERVISOR TEACHER SUPPLEMENT</t>
  </si>
  <si>
    <t>BRANTSTE001</t>
  </si>
  <si>
    <t>CASE AMY001</t>
  </si>
  <si>
    <t>CASE ROD000</t>
  </si>
  <si>
    <t>CLABOBEN000</t>
  </si>
  <si>
    <t>CLABOCAR001</t>
  </si>
  <si>
    <t>CLARKGRE003</t>
  </si>
  <si>
    <t>COGANTIN001</t>
  </si>
  <si>
    <t>COKERSHA001</t>
  </si>
  <si>
    <t>COLE GRE001</t>
  </si>
  <si>
    <t>FOOD SERVICE ASSISTANT MANAGER</t>
  </si>
  <si>
    <t>CONRAKIM000</t>
  </si>
  <si>
    <t>COOK LIS000</t>
  </si>
  <si>
    <t>DEBOWKEV001</t>
  </si>
  <si>
    <t>ENLOESAN000</t>
  </si>
  <si>
    <t>FLYNNVIC000</t>
  </si>
  <si>
    <t>FRANKTRA001</t>
  </si>
  <si>
    <t>GALYOTAM000</t>
  </si>
  <si>
    <t>DUTY FREE SUPPLEMENT</t>
  </si>
  <si>
    <t>GUMLICAR001</t>
  </si>
  <si>
    <t>HAGGAGRE001</t>
  </si>
  <si>
    <t>HANKISHA000</t>
  </si>
  <si>
    <t>HANSAJAN000</t>
  </si>
  <si>
    <t>HELTOROD001</t>
  </si>
  <si>
    <t>HENSLNIK001</t>
  </si>
  <si>
    <t>HENSLSCO002</t>
  </si>
  <si>
    <t>HILL LOR001</t>
  </si>
  <si>
    <t>HOWARSUS000</t>
  </si>
  <si>
    <t>HUFFADUS001</t>
  </si>
  <si>
    <t>JETT MAR000</t>
  </si>
  <si>
    <t>JOHNSJAN001</t>
  </si>
  <si>
    <t>JUSTUDEB000</t>
  </si>
  <si>
    <t>KIRKMROB000</t>
  </si>
  <si>
    <t>KYLE ROS000</t>
  </si>
  <si>
    <t>LEATHCAR000</t>
  </si>
  <si>
    <t>LOVEDCIN001</t>
  </si>
  <si>
    <t>LOY  DAV000</t>
  </si>
  <si>
    <t>LUSK SHE000</t>
  </si>
  <si>
    <t>MANNIBEN001</t>
  </si>
  <si>
    <t>MANNISAN003</t>
  </si>
  <si>
    <t>MASSIROB000</t>
  </si>
  <si>
    <t>MCCARANN001</t>
  </si>
  <si>
    <t>MCCARBRE000</t>
  </si>
  <si>
    <t>MCCARLIN000</t>
  </si>
  <si>
    <t>MCLEMRIT000</t>
  </si>
  <si>
    <t>FOOD SERVICE TEAM WORKSHOP</t>
  </si>
  <si>
    <t>MOOREJEF000</t>
  </si>
  <si>
    <t>MYERSCYN000</t>
  </si>
  <si>
    <t>NAVE JAY001</t>
  </si>
  <si>
    <t>NOLANSHE000</t>
  </si>
  <si>
    <t>OAKESPEG000</t>
  </si>
  <si>
    <t>OGLE PRI000</t>
  </si>
  <si>
    <t>PATTEWEN002</t>
  </si>
  <si>
    <t>PHILLDIA000</t>
  </si>
  <si>
    <t>RAINEMEL000</t>
  </si>
  <si>
    <t>RAUHUAMA000</t>
  </si>
  <si>
    <t>ROLENDON000</t>
  </si>
  <si>
    <t>STINNGAR001</t>
  </si>
  <si>
    <t>STINNTON000</t>
  </si>
  <si>
    <t>STRANKAR001</t>
  </si>
  <si>
    <t>SUTTOCHR000</t>
  </si>
  <si>
    <t>SUTTOGRE000</t>
  </si>
  <si>
    <t>THOMPRAC000</t>
  </si>
  <si>
    <t>THOMPTAM000</t>
  </si>
  <si>
    <t>VERDICAR000</t>
  </si>
  <si>
    <t>WADE MEL002</t>
  </si>
  <si>
    <t>WHALEMIT001</t>
  </si>
  <si>
    <t>WHITEJEN000</t>
  </si>
  <si>
    <t>WILSOMAR000</t>
  </si>
  <si>
    <t>WOODSCAR001</t>
  </si>
  <si>
    <t>WOODSLOR000</t>
  </si>
  <si>
    <t>Total Add-on Amount</t>
  </si>
  <si>
    <t xml:space="preserve">Flate Rate $1.50 Raise </t>
  </si>
  <si>
    <t>Flat Rate $1.50 Raise</t>
  </si>
  <si>
    <t>Yearly</t>
  </si>
  <si>
    <t>Hourly with Supplement</t>
  </si>
  <si>
    <t>Bus Driver 2022-2023</t>
  </si>
  <si>
    <t>Revised 2-8-22</t>
  </si>
  <si>
    <t>Position Matrix Amount</t>
  </si>
  <si>
    <t>01/25/2022</t>
  </si>
  <si>
    <t>01/19/2022</t>
  </si>
  <si>
    <t>BROUGHTON, MARK WILLIAM</t>
  </si>
  <si>
    <t>02/14/2022</t>
  </si>
  <si>
    <t>02/15/2022</t>
  </si>
  <si>
    <t>CUTSHAW, SETH WYATT</t>
  </si>
  <si>
    <t>01/21/2022</t>
  </si>
  <si>
    <t>02/04/2022</t>
  </si>
  <si>
    <t>SCHROEDER, KENNETH ADAM</t>
  </si>
  <si>
    <t>02/02/2022</t>
  </si>
  <si>
    <t>JUSTUS, JONATHAN LUKE</t>
  </si>
  <si>
    <t>141 E 71100 163 000 30086 000</t>
  </si>
  <si>
    <t>SHARP, BRITTANY MORGAN</t>
  </si>
  <si>
    <t>SMITH, KRISTA MARIELI</t>
  </si>
  <si>
    <t>01/28/2022</t>
  </si>
  <si>
    <t>TEAFORD, BRITTNI NICHOLE</t>
  </si>
  <si>
    <t>BAILEY-OGLE, JUDY ANN</t>
  </si>
  <si>
    <t>BELL, WENDY CANNON</t>
  </si>
  <si>
    <t>STAFFORD, TIMOTHY CHARLES</t>
  </si>
  <si>
    <t>141 E 72130 189 000 90005 712</t>
  </si>
  <si>
    <t>AMMONS, SARAH ANN</t>
  </si>
  <si>
    <t>01/24/2022</t>
  </si>
  <si>
    <t>ANDERSON, JUSTIN MARSHALL</t>
  </si>
  <si>
    <t>CRAFT III, LESLIE</t>
  </si>
  <si>
    <t>HICKEY, DONYA RUTHERFORD</t>
  </si>
  <si>
    <t>IRWIN, LAUREN M</t>
  </si>
  <si>
    <t>01/31/2022</t>
  </si>
  <si>
    <t>PARTON, LATOSHIA LYNN</t>
  </si>
  <si>
    <t>01/10/2022</t>
  </si>
  <si>
    <t>SPIRES, CAMILLE BARTON</t>
  </si>
  <si>
    <t>01/26/2022</t>
  </si>
  <si>
    <t>IN SCHOOL SUSPENSION BACHELORS</t>
  </si>
  <si>
    <t>141 E 72130 162 000 90005 712</t>
  </si>
  <si>
    <t>$13.5/Hour Raise (Custodian Labor Admin Sec)</t>
  </si>
  <si>
    <t xml:space="preserve">** Cells are numbers not formulas </t>
  </si>
  <si>
    <t>calculated from wages worksheet document</t>
  </si>
  <si>
    <t>FTE</t>
  </si>
  <si>
    <t>Estimated Salary</t>
  </si>
  <si>
    <t>143 E 73100 165 000 10035 450</t>
  </si>
  <si>
    <t>ESSER 2</t>
  </si>
  <si>
    <t>142 E 71100 116 931 30055 000</t>
  </si>
  <si>
    <t>142 E 71100 116 931 10013 000</t>
  </si>
  <si>
    <t>142 E 71100 116 931 10035 000</t>
  </si>
  <si>
    <t>Moved to PreK Teacher</t>
  </si>
  <si>
    <t>Moved to SPED Teacher</t>
  </si>
  <si>
    <t>OPEN</t>
  </si>
  <si>
    <t>Chambers CC</t>
  </si>
  <si>
    <t>NAVE  OPEN</t>
  </si>
  <si>
    <t>8% Raise</t>
  </si>
  <si>
    <t>720 Hours</t>
  </si>
  <si>
    <t>8 % Raise</t>
  </si>
  <si>
    <t>141 E 72120 189 000 90001 000</t>
  </si>
  <si>
    <t>141 E 72410 139 000 90001 000</t>
  </si>
  <si>
    <t>2022-2023 Salary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</si>
</sst>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"/>
    <numFmt numFmtId="167" formatCode="&quot;$&quot;#,##0.00"/>
    <numFmt numFmtId="168" formatCode="###,###,##0.00"/>
    <numFmt numFmtId="169" formatCode="#,##0.0"/>
    <numFmt numFmtId="170" formatCode="###,###,##0.0"/>
    <numFmt numFmtId="171" formatCode="###,###,##0"/>
    <numFmt numFmtId="172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20"/>
      <color rgb="FFFFFF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5" tint="-0.249977111117893"/>
      <name val="Calibri"/>
      <family val="2"/>
    </font>
    <font>
      <sz val="11"/>
      <color rgb="FF0061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0" fontId="14" fillId="19" borderId="0" applyNumberFormat="0" applyBorder="0" applyAlignment="0" applyProtection="0"/>
  </cellStyleXfs>
  <cellXfs count="438">
    <xf numFmtId="0" fontId="0" fillId="0" borderId="0" xfId="0"/>
    <xf numFmtId="0" fontId="0" fillId="2" borderId="0" xfId="0" applyFill="1"/>
    <xf numFmtId="4" fontId="2" fillId="0" borderId="0" xfId="0" applyNumberFormat="1" applyFont="1"/>
    <xf numFmtId="1" fontId="0" fillId="0" borderId="0" xfId="0" applyNumberFormat="1" applyAlignment="1">
      <alignment horizontal="center"/>
    </xf>
    <xf numFmtId="4" fontId="0" fillId="0" borderId="0" xfId="0" applyNumberFormat="1"/>
    <xf numFmtId="4" fontId="0" fillId="0" borderId="0" xfId="0" applyNumberFormat="1" applyBorder="1"/>
    <xf numFmtId="1" fontId="0" fillId="0" borderId="0" xfId="0" applyNumberFormat="1" applyFill="1" applyBorder="1" applyAlignment="1">
      <alignment horizontal="center"/>
    </xf>
    <xf numFmtId="4" fontId="0" fillId="0" borderId="0" xfId="0" applyNumberFormat="1" applyFill="1" applyBorder="1"/>
    <xf numFmtId="1" fontId="0" fillId="3" borderId="0" xfId="0" applyNumberFormat="1" applyFill="1" applyBorder="1" applyAlignment="1">
      <alignment horizontal="center"/>
    </xf>
    <xf numFmtId="4" fontId="0" fillId="3" borderId="0" xfId="0" applyNumberFormat="1" applyFill="1" applyBorder="1"/>
    <xf numFmtId="4" fontId="0" fillId="4" borderId="0" xfId="0" applyNumberFormat="1" applyFill="1" applyBorder="1"/>
    <xf numFmtId="4" fontId="0" fillId="5" borderId="0" xfId="0" applyNumberFormat="1" applyFill="1" applyBorder="1"/>
    <xf numFmtId="4" fontId="0" fillId="6" borderId="0" xfId="0" applyNumberFormat="1" applyFill="1" applyBorder="1"/>
    <xf numFmtId="4" fontId="0" fillId="7" borderId="0" xfId="0" applyNumberFormat="1" applyFill="1" applyBorder="1"/>
    <xf numFmtId="4" fontId="0" fillId="8" borderId="0" xfId="0" applyNumberFormat="1" applyFill="1" applyBorder="1"/>
    <xf numFmtId="4" fontId="0" fillId="0" borderId="0" xfId="0" applyNumberFormat="1" applyBorder="1" applyAlignment="1">
      <alignment horizontal="center"/>
    </xf>
    <xf numFmtId="0" fontId="0" fillId="0" borderId="0" xfId="0" applyNumberFormat="1" applyBorder="1"/>
    <xf numFmtId="3" fontId="0" fillId="3" borderId="2" xfId="0" applyNumberFormat="1" applyFont="1" applyFill="1" applyBorder="1" applyAlignment="1">
      <alignment horizontal="center"/>
    </xf>
    <xf numFmtId="4" fontId="0" fillId="3" borderId="3" xfId="0" applyNumberFormat="1" applyFont="1" applyFill="1" applyBorder="1"/>
    <xf numFmtId="3" fontId="0" fillId="4" borderId="3" xfId="0" applyNumberFormat="1" applyFont="1" applyFill="1" applyBorder="1" applyAlignment="1">
      <alignment horizontal="center"/>
    </xf>
    <xf numFmtId="4" fontId="0" fillId="4" borderId="3" xfId="0" applyNumberFormat="1" applyFont="1" applyFill="1" applyBorder="1"/>
    <xf numFmtId="3" fontId="0" fillId="5" borderId="3" xfId="0" applyNumberFormat="1" applyFont="1" applyFill="1" applyBorder="1" applyAlignment="1"/>
    <xf numFmtId="4" fontId="0" fillId="5" borderId="3" xfId="0" applyNumberFormat="1" applyFont="1" applyFill="1" applyBorder="1"/>
    <xf numFmtId="3" fontId="0" fillId="6" borderId="3" xfId="0" applyNumberFormat="1" applyFont="1" applyFill="1" applyBorder="1" applyAlignment="1">
      <alignment horizontal="center"/>
    </xf>
    <xf numFmtId="4" fontId="0" fillId="6" borderId="3" xfId="0" applyNumberFormat="1" applyFont="1" applyFill="1" applyBorder="1"/>
    <xf numFmtId="3" fontId="0" fillId="7" borderId="3" xfId="0" applyNumberFormat="1" applyFont="1" applyFill="1" applyBorder="1" applyAlignment="1">
      <alignment horizontal="center"/>
    </xf>
    <xf numFmtId="4" fontId="0" fillId="7" borderId="3" xfId="0" applyNumberFormat="1" applyFont="1" applyFill="1" applyBorder="1"/>
    <xf numFmtId="3" fontId="0" fillId="0" borderId="3" xfId="0" applyNumberFormat="1" applyFont="1" applyFill="1" applyBorder="1" applyAlignment="1">
      <alignment horizontal="center"/>
    </xf>
    <xf numFmtId="4" fontId="0" fillId="0" borderId="3" xfId="0" applyNumberFormat="1" applyBorder="1"/>
    <xf numFmtId="4" fontId="0" fillId="8" borderId="3" xfId="0" applyNumberFormat="1" applyFill="1" applyBorder="1"/>
    <xf numFmtId="3" fontId="0" fillId="0" borderId="4" xfId="0" applyNumberFormat="1" applyFont="1" applyFill="1" applyBorder="1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4" fontId="0" fillId="0" borderId="0" xfId="0" applyNumberFormat="1" applyFont="1" applyFill="1" applyBorder="1"/>
    <xf numFmtId="3" fontId="0" fillId="3" borderId="5" xfId="0" applyNumberFormat="1" applyFont="1" applyFill="1" applyBorder="1" applyAlignment="1">
      <alignment horizontal="center"/>
    </xf>
    <xf numFmtId="4" fontId="0" fillId="3" borderId="0" xfId="0" applyNumberFormat="1" applyFont="1" applyFill="1" applyBorder="1"/>
    <xf numFmtId="3" fontId="0" fillId="4" borderId="0" xfId="0" applyNumberFormat="1" applyFont="1" applyFill="1" applyBorder="1" applyAlignment="1">
      <alignment horizontal="center"/>
    </xf>
    <xf numFmtId="4" fontId="0" fillId="4" borderId="0" xfId="0" applyNumberFormat="1" applyFont="1" applyFill="1" applyBorder="1"/>
    <xf numFmtId="3" fontId="0" fillId="5" borderId="0" xfId="0" applyNumberFormat="1" applyFont="1" applyFill="1" applyBorder="1"/>
    <xf numFmtId="4" fontId="0" fillId="5" borderId="0" xfId="0" applyNumberFormat="1" applyFont="1" applyFill="1" applyBorder="1"/>
    <xf numFmtId="3" fontId="0" fillId="6" borderId="0" xfId="0" applyNumberFormat="1" applyFont="1" applyFill="1" applyBorder="1" applyAlignment="1">
      <alignment horizontal="center"/>
    </xf>
    <xf numFmtId="4" fontId="0" fillId="6" borderId="0" xfId="0" applyNumberFormat="1" applyFont="1" applyFill="1" applyBorder="1"/>
    <xf numFmtId="3" fontId="0" fillId="7" borderId="0" xfId="0" applyNumberFormat="1" applyFont="1" applyFill="1" applyBorder="1" applyAlignment="1">
      <alignment horizontal="center"/>
    </xf>
    <xf numFmtId="4" fontId="0" fillId="7" borderId="0" xfId="0" applyNumberFormat="1" applyFont="1" applyFill="1" applyBorder="1"/>
    <xf numFmtId="3" fontId="0" fillId="0" borderId="0" xfId="0" applyNumberFormat="1" applyFont="1" applyFill="1" applyBorder="1" applyAlignment="1">
      <alignment horizontal="center"/>
    </xf>
    <xf numFmtId="3" fontId="0" fillId="0" borderId="6" xfId="0" applyNumberFormat="1" applyFont="1" applyFill="1" applyBorder="1" applyAlignment="1">
      <alignment horizontal="center"/>
    </xf>
    <xf numFmtId="164" fontId="0" fillId="0" borderId="0" xfId="2" applyNumberFormat="1" applyFont="1"/>
    <xf numFmtId="0" fontId="0" fillId="0" borderId="0" xfId="0" applyNumberFormat="1" applyFill="1" applyBorder="1"/>
    <xf numFmtId="3" fontId="0" fillId="3" borderId="7" xfId="0" applyNumberFormat="1" applyFont="1" applyFill="1" applyBorder="1" applyAlignment="1">
      <alignment horizontal="center"/>
    </xf>
    <xf numFmtId="4" fontId="0" fillId="3" borderId="8" xfId="0" applyNumberFormat="1" applyFont="1" applyFill="1" applyBorder="1"/>
    <xf numFmtId="3" fontId="0" fillId="4" borderId="8" xfId="0" applyNumberFormat="1" applyFont="1" applyFill="1" applyBorder="1" applyAlignment="1">
      <alignment horizontal="center"/>
    </xf>
    <xf numFmtId="4" fontId="0" fillId="4" borderId="8" xfId="0" applyNumberFormat="1" applyFont="1" applyFill="1" applyBorder="1"/>
    <xf numFmtId="3" fontId="0" fillId="5" borderId="8" xfId="0" applyNumberFormat="1" applyFont="1" applyFill="1" applyBorder="1"/>
    <xf numFmtId="4" fontId="0" fillId="5" borderId="8" xfId="0" applyNumberFormat="1" applyFont="1" applyFill="1" applyBorder="1"/>
    <xf numFmtId="3" fontId="0" fillId="6" borderId="8" xfId="0" applyNumberFormat="1" applyFont="1" applyFill="1" applyBorder="1" applyAlignment="1">
      <alignment horizontal="center"/>
    </xf>
    <xf numFmtId="4" fontId="0" fillId="6" borderId="8" xfId="0" applyNumberFormat="1" applyFont="1" applyFill="1" applyBorder="1"/>
    <xf numFmtId="3" fontId="0" fillId="7" borderId="8" xfId="0" applyNumberFormat="1" applyFont="1" applyFill="1" applyBorder="1" applyAlignment="1">
      <alignment horizontal="center"/>
    </xf>
    <xf numFmtId="4" fontId="0" fillId="7" borderId="8" xfId="0" applyNumberFormat="1" applyFont="1" applyFill="1" applyBorder="1"/>
    <xf numFmtId="3" fontId="0" fillId="0" borderId="8" xfId="0" applyNumberFormat="1" applyFont="1" applyFill="1" applyBorder="1" applyAlignment="1">
      <alignment horizontal="center"/>
    </xf>
    <xf numFmtId="4" fontId="0" fillId="0" borderId="8" xfId="0" applyNumberFormat="1" applyBorder="1"/>
    <xf numFmtId="4" fontId="0" fillId="8" borderId="8" xfId="0" applyNumberFormat="1" applyFill="1" applyBorder="1"/>
    <xf numFmtId="3" fontId="0" fillId="0" borderId="9" xfId="0" applyNumberFormat="1" applyFont="1" applyFill="1" applyBorder="1" applyAlignment="1">
      <alignment horizontal="center"/>
    </xf>
    <xf numFmtId="3" fontId="0" fillId="0" borderId="0" xfId="0" applyNumberFormat="1" applyFont="1" applyFill="1" applyBorder="1"/>
    <xf numFmtId="3" fontId="0" fillId="0" borderId="0" xfId="0" applyNumberFormat="1"/>
    <xf numFmtId="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3" fontId="4" fillId="0" borderId="0" xfId="3" applyNumberFormat="1" applyFont="1" applyAlignment="1">
      <alignment horizontal="left"/>
    </xf>
    <xf numFmtId="165" fontId="3" fillId="0" borderId="0" xfId="1" applyNumberFormat="1" applyFont="1" applyAlignment="1">
      <alignment horizontal="center"/>
    </xf>
    <xf numFmtId="3" fontId="4" fillId="0" borderId="0" xfId="3" applyNumberFormat="1" applyFont="1" applyBorder="1" applyAlignment="1">
      <alignment horizontal="center" wrapText="1"/>
    </xf>
    <xf numFmtId="165" fontId="4" fillId="9" borderId="0" xfId="1" applyNumberFormat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3" fontId="3" fillId="0" borderId="0" xfId="3" applyNumberFormat="1" applyBorder="1" applyAlignment="1">
      <alignment horizontal="center"/>
    </xf>
    <xf numFmtId="165" fontId="3" fillId="9" borderId="0" xfId="1" applyNumberFormat="1" applyFont="1" applyFill="1" applyBorder="1" applyAlignment="1">
      <alignment horizontal="center"/>
    </xf>
    <xf numFmtId="165" fontId="3" fillId="0" borderId="0" xfId="1" applyNumberFormat="1" applyFont="1" applyFill="1" applyBorder="1" applyAlignment="1" applyProtection="1">
      <alignment horizontal="center"/>
      <protection locked="0"/>
    </xf>
    <xf numFmtId="9" fontId="0" fillId="0" borderId="0" xfId="2" applyFont="1"/>
    <xf numFmtId="3" fontId="3" fillId="0" borderId="0" xfId="3" applyNumberFormat="1" applyAlignment="1">
      <alignment horizontal="center"/>
    </xf>
    <xf numFmtId="166" fontId="0" fillId="10" borderId="0" xfId="0" quotePrefix="1" applyNumberFormat="1" applyFill="1" applyAlignment="1">
      <alignment horizontal="left"/>
    </xf>
    <xf numFmtId="166" fontId="0" fillId="10" borderId="0" xfId="0" applyNumberFormat="1" applyFill="1" applyAlignment="1">
      <alignment horizontal="center"/>
    </xf>
    <xf numFmtId="166" fontId="0" fillId="10" borderId="0" xfId="0" applyNumberFormat="1" applyFill="1"/>
    <xf numFmtId="166" fontId="0" fillId="10" borderId="0" xfId="0" applyNumberFormat="1" applyFill="1" applyAlignment="1">
      <alignment horizontal="left"/>
    </xf>
    <xf numFmtId="3" fontId="0" fillId="10" borderId="0" xfId="0" applyNumberFormat="1" applyFill="1" applyAlignment="1">
      <alignment horizontal="left"/>
    </xf>
    <xf numFmtId="3" fontId="0" fillId="10" borderId="0" xfId="0" quotePrefix="1" applyNumberFormat="1" applyFill="1" applyAlignment="1">
      <alignment horizontal="left"/>
    </xf>
    <xf numFmtId="8" fontId="0" fillId="0" borderId="0" xfId="0" applyNumberFormat="1"/>
    <xf numFmtId="0" fontId="0" fillId="11" borderId="0" xfId="0" applyFill="1"/>
    <xf numFmtId="0" fontId="0" fillId="0" borderId="0" xfId="0" applyFill="1"/>
    <xf numFmtId="0" fontId="0" fillId="0" borderId="10" xfId="0" applyBorder="1"/>
    <xf numFmtId="167" fontId="0" fillId="0" borderId="0" xfId="0" applyNumberFormat="1"/>
    <xf numFmtId="0" fontId="0" fillId="0" borderId="11" xfId="0" applyBorder="1"/>
    <xf numFmtId="167" fontId="0" fillId="12" borderId="0" xfId="0" applyNumberFormat="1" applyFill="1"/>
    <xf numFmtId="0" fontId="0" fillId="0" borderId="12" xfId="0" applyBorder="1"/>
    <xf numFmtId="0" fontId="0" fillId="0" borderId="0" xfId="0" applyAlignment="1">
      <alignment horizontal="left"/>
    </xf>
    <xf numFmtId="0" fontId="2" fillId="0" borderId="0" xfId="0" applyFo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5" fillId="0" borderId="0" xfId="0" applyFont="1" applyFill="1" applyBorder="1" applyAlignment="1"/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/>
    <xf numFmtId="0" fontId="4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Border="1"/>
    <xf numFmtId="10" fontId="0" fillId="0" borderId="0" xfId="0" applyNumberFormat="1"/>
    <xf numFmtId="0" fontId="0" fillId="13" borderId="0" xfId="0" applyFont="1" applyFill="1" applyAlignment="1">
      <alignment horizontal="right"/>
    </xf>
    <xf numFmtId="0" fontId="0" fillId="13" borderId="0" xfId="0" applyFont="1" applyFill="1"/>
    <xf numFmtId="0" fontId="0" fillId="13" borderId="0" xfId="0" applyFont="1" applyFill="1" applyProtection="1"/>
    <xf numFmtId="0" fontId="0" fillId="13" borderId="0" xfId="0" applyFont="1" applyFill="1" applyAlignment="1" applyProtection="1">
      <alignment horizontal="right"/>
    </xf>
    <xf numFmtId="0" fontId="0" fillId="0" borderId="0" xfId="0" applyFont="1" applyProtection="1"/>
    <xf numFmtId="0" fontId="2" fillId="0" borderId="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2" fillId="0" borderId="4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/>
    </xf>
    <xf numFmtId="0" fontId="0" fillId="13" borderId="0" xfId="0" applyFont="1" applyFill="1" applyProtection="1">
      <protection locked="0"/>
    </xf>
    <xf numFmtId="0" fontId="0" fillId="11" borderId="2" xfId="0" applyFont="1" applyFill="1" applyBorder="1" applyAlignment="1" applyProtection="1">
      <alignment horizontal="center"/>
    </xf>
    <xf numFmtId="0" fontId="8" fillId="7" borderId="0" xfId="0" applyFont="1" applyFill="1" applyBorder="1" applyProtection="1">
      <protection locked="0"/>
    </xf>
    <xf numFmtId="0" fontId="8" fillId="7" borderId="6" xfId="0" applyFont="1" applyFill="1" applyBorder="1" applyProtection="1">
      <protection locked="0"/>
    </xf>
    <xf numFmtId="0" fontId="8" fillId="14" borderId="0" xfId="0" applyFont="1" applyFill="1" applyBorder="1" applyProtection="1">
      <protection locked="0"/>
    </xf>
    <xf numFmtId="0" fontId="8" fillId="14" borderId="6" xfId="0" applyFont="1" applyFill="1" applyBorder="1" applyProtection="1">
      <protection locked="0"/>
    </xf>
    <xf numFmtId="0" fontId="8" fillId="6" borderId="0" xfId="0" applyFont="1" applyFill="1" applyBorder="1" applyProtection="1">
      <protection locked="0"/>
    </xf>
    <xf numFmtId="0" fontId="8" fillId="6" borderId="6" xfId="0" applyFont="1" applyFill="1" applyBorder="1" applyProtection="1">
      <protection locked="0"/>
    </xf>
    <xf numFmtId="0" fontId="8" fillId="5" borderId="0" xfId="0" applyFont="1" applyFill="1" applyBorder="1" applyProtection="1"/>
    <xf numFmtId="0" fontId="8" fillId="5" borderId="6" xfId="0" applyFont="1" applyFill="1" applyBorder="1" applyProtection="1"/>
    <xf numFmtId="0" fontId="0" fillId="4" borderId="5" xfId="0" applyFont="1" applyFill="1" applyBorder="1" applyProtection="1">
      <protection locked="0"/>
    </xf>
    <xf numFmtId="0" fontId="0" fillId="4" borderId="0" xfId="0" applyFont="1" applyFill="1" applyBorder="1" applyProtection="1">
      <protection locked="0"/>
    </xf>
    <xf numFmtId="0" fontId="0" fillId="4" borderId="6" xfId="0" applyFont="1" applyFill="1" applyBorder="1" applyProtection="1">
      <protection locked="0"/>
    </xf>
    <xf numFmtId="0" fontId="8" fillId="7" borderId="5" xfId="0" applyFont="1" applyFill="1" applyBorder="1" applyProtection="1">
      <protection locked="0"/>
    </xf>
    <xf numFmtId="0" fontId="8" fillId="6" borderId="5" xfId="0" applyFont="1" applyFill="1" applyBorder="1" applyProtection="1">
      <protection locked="0"/>
    </xf>
    <xf numFmtId="0" fontId="8" fillId="5" borderId="5" xfId="0" applyFont="1" applyFill="1" applyBorder="1" applyProtection="1"/>
    <xf numFmtId="0" fontId="0" fillId="0" borderId="0" xfId="0" applyFont="1" applyProtection="1">
      <protection locked="0"/>
    </xf>
    <xf numFmtId="0" fontId="0" fillId="7" borderId="5" xfId="0" applyFont="1" applyFill="1" applyBorder="1" applyProtection="1"/>
    <xf numFmtId="0" fontId="0" fillId="7" borderId="0" xfId="0" applyFont="1" applyFill="1" applyBorder="1" applyProtection="1">
      <protection locked="0"/>
    </xf>
    <xf numFmtId="0" fontId="0" fillId="7" borderId="6" xfId="0" applyFont="1" applyFill="1" applyBorder="1" applyProtection="1">
      <protection locked="0"/>
    </xf>
    <xf numFmtId="0" fontId="0" fillId="6" borderId="5" xfId="0" applyFont="1" applyFill="1" applyBorder="1" applyProtection="1"/>
    <xf numFmtId="0" fontId="0" fillId="6" borderId="0" xfId="0" applyFont="1" applyFill="1" applyBorder="1" applyProtection="1">
      <protection locked="0"/>
    </xf>
    <xf numFmtId="0" fontId="0" fillId="6" borderId="6" xfId="0" applyFont="1" applyFill="1" applyBorder="1" applyProtection="1">
      <protection locked="0"/>
    </xf>
    <xf numFmtId="0" fontId="8" fillId="7" borderId="5" xfId="0" applyFont="1" applyFill="1" applyBorder="1" applyProtection="1"/>
    <xf numFmtId="0" fontId="8" fillId="7" borderId="0" xfId="0" applyFont="1" applyFill="1" applyBorder="1" applyProtection="1"/>
    <xf numFmtId="0" fontId="8" fillId="7" borderId="6" xfId="0" applyFont="1" applyFill="1" applyBorder="1" applyProtection="1"/>
    <xf numFmtId="0" fontId="8" fillId="6" borderId="5" xfId="0" applyFont="1" applyFill="1" applyBorder="1" applyProtection="1"/>
    <xf numFmtId="0" fontId="8" fillId="6" borderId="0" xfId="0" applyFont="1" applyFill="1" applyBorder="1" applyProtection="1"/>
    <xf numFmtId="0" fontId="8" fillId="6" borderId="6" xfId="0" applyFont="1" applyFill="1" applyBorder="1" applyProtection="1"/>
    <xf numFmtId="0" fontId="8" fillId="14" borderId="5" xfId="0" applyFont="1" applyFill="1" applyBorder="1" applyProtection="1"/>
    <xf numFmtId="0" fontId="8" fillId="14" borderId="0" xfId="0" applyFont="1" applyFill="1" applyBorder="1" applyProtection="1"/>
    <xf numFmtId="0" fontId="8" fillId="14" borderId="6" xfId="0" applyFont="1" applyFill="1" applyBorder="1" applyProtection="1"/>
    <xf numFmtId="0" fontId="0" fillId="4" borderId="7" xfId="0" applyFont="1" applyFill="1" applyBorder="1" applyProtection="1">
      <protection locked="0"/>
    </xf>
    <xf numFmtId="0" fontId="0" fillId="4" borderId="8" xfId="0" applyFont="1" applyFill="1" applyBorder="1" applyProtection="1">
      <protection locked="0"/>
    </xf>
    <xf numFmtId="0" fontId="0" fillId="4" borderId="9" xfId="0" applyFont="1" applyFill="1" applyBorder="1" applyProtection="1">
      <protection locked="0"/>
    </xf>
    <xf numFmtId="0" fontId="8" fillId="7" borderId="7" xfId="0" applyFont="1" applyFill="1" applyBorder="1" applyProtection="1"/>
    <xf numFmtId="0" fontId="8" fillId="7" borderId="8" xfId="0" applyFont="1" applyFill="1" applyBorder="1" applyProtection="1"/>
    <xf numFmtId="0" fontId="8" fillId="7" borderId="9" xfId="0" applyFont="1" applyFill="1" applyBorder="1" applyProtection="1"/>
    <xf numFmtId="0" fontId="8" fillId="14" borderId="7" xfId="0" applyFont="1" applyFill="1" applyBorder="1" applyProtection="1"/>
    <xf numFmtId="0" fontId="8" fillId="14" borderId="8" xfId="0" applyFont="1" applyFill="1" applyBorder="1" applyProtection="1"/>
    <xf numFmtId="0" fontId="8" fillId="14" borderId="9" xfId="0" applyFont="1" applyFill="1" applyBorder="1" applyProtection="1"/>
    <xf numFmtId="0" fontId="8" fillId="6" borderId="7" xfId="0" applyFont="1" applyFill="1" applyBorder="1" applyProtection="1"/>
    <xf numFmtId="0" fontId="8" fillId="6" borderId="8" xfId="0" applyFont="1" applyFill="1" applyBorder="1" applyProtection="1"/>
    <xf numFmtId="0" fontId="8" fillId="6" borderId="9" xfId="0" applyFont="1" applyFill="1" applyBorder="1" applyProtection="1"/>
    <xf numFmtId="0" fontId="8" fillId="5" borderId="7" xfId="0" applyFont="1" applyFill="1" applyBorder="1" applyProtection="1"/>
    <xf numFmtId="0" fontId="8" fillId="5" borderId="8" xfId="0" applyFont="1" applyFill="1" applyBorder="1" applyProtection="1"/>
    <xf numFmtId="0" fontId="8" fillId="5" borderId="9" xfId="0" applyFont="1" applyFill="1" applyBorder="1" applyProtection="1"/>
    <xf numFmtId="164" fontId="0" fillId="13" borderId="0" xfId="0" applyNumberFormat="1" applyFont="1" applyFill="1"/>
    <xf numFmtId="0" fontId="0" fillId="0" borderId="0" xfId="0" applyFont="1"/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8" fillId="7" borderId="2" xfId="0" applyFont="1" applyFill="1" applyBorder="1" applyProtection="1">
      <protection locked="0"/>
    </xf>
    <xf numFmtId="0" fontId="8" fillId="7" borderId="3" xfId="0" applyFont="1" applyFill="1" applyBorder="1" applyProtection="1">
      <protection locked="0"/>
    </xf>
    <xf numFmtId="0" fontId="8" fillId="7" borderId="4" xfId="0" applyFont="1" applyFill="1" applyBorder="1" applyProtection="1">
      <protection locked="0"/>
    </xf>
    <xf numFmtId="0" fontId="8" fillId="14" borderId="2" xfId="0" applyFont="1" applyFill="1" applyBorder="1" applyProtection="1">
      <protection locked="0"/>
    </xf>
    <xf numFmtId="0" fontId="8" fillId="14" borderId="3" xfId="0" applyFont="1" applyFill="1" applyBorder="1" applyProtection="1">
      <protection locked="0"/>
    </xf>
    <xf numFmtId="0" fontId="8" fillId="14" borderId="4" xfId="0" applyFont="1" applyFill="1" applyBorder="1" applyProtection="1">
      <protection locked="0"/>
    </xf>
    <xf numFmtId="0" fontId="8" fillId="6" borderId="2" xfId="0" applyFont="1" applyFill="1" applyBorder="1" applyProtection="1">
      <protection locked="0"/>
    </xf>
    <xf numFmtId="0" fontId="8" fillId="6" borderId="3" xfId="0" applyFont="1" applyFill="1" applyBorder="1" applyProtection="1">
      <protection locked="0"/>
    </xf>
    <xf numFmtId="0" fontId="8" fillId="6" borderId="4" xfId="0" applyFont="1" applyFill="1" applyBorder="1" applyProtection="1">
      <protection locked="0"/>
    </xf>
    <xf numFmtId="0" fontId="8" fillId="5" borderId="2" xfId="0" applyFont="1" applyFill="1" applyBorder="1" applyProtection="1">
      <protection locked="0"/>
    </xf>
    <xf numFmtId="0" fontId="8" fillId="5" borderId="3" xfId="0" applyFont="1" applyFill="1" applyBorder="1" applyProtection="1">
      <protection locked="0"/>
    </xf>
    <xf numFmtId="0" fontId="8" fillId="5" borderId="4" xfId="0" applyFont="1" applyFill="1" applyBorder="1" applyProtection="1">
      <protection locked="0"/>
    </xf>
    <xf numFmtId="0" fontId="8" fillId="14" borderId="5" xfId="0" applyFont="1" applyFill="1" applyBorder="1" applyProtection="1">
      <protection locked="0"/>
    </xf>
    <xf numFmtId="0" fontId="8" fillId="5" borderId="5" xfId="0" applyFont="1" applyFill="1" applyBorder="1" applyProtection="1">
      <protection locked="0"/>
    </xf>
    <xf numFmtId="0" fontId="8" fillId="5" borderId="0" xfId="0" applyFont="1" applyFill="1" applyBorder="1" applyProtection="1">
      <protection locked="0"/>
    </xf>
    <xf numFmtId="0" fontId="8" fillId="5" borderId="6" xfId="0" applyFont="1" applyFill="1" applyBorder="1" applyProtection="1">
      <protection locked="0"/>
    </xf>
    <xf numFmtId="0" fontId="8" fillId="7" borderId="2" xfId="0" applyFont="1" applyFill="1" applyBorder="1"/>
    <xf numFmtId="0" fontId="8" fillId="7" borderId="3" xfId="0" applyFont="1" applyFill="1" applyBorder="1"/>
    <xf numFmtId="0" fontId="8" fillId="7" borderId="4" xfId="0" applyFont="1" applyFill="1" applyBorder="1"/>
    <xf numFmtId="0" fontId="8" fillId="14" borderId="2" xfId="0" applyFont="1" applyFill="1" applyBorder="1"/>
    <xf numFmtId="0" fontId="8" fillId="14" borderId="3" xfId="0" applyFont="1" applyFill="1" applyBorder="1"/>
    <xf numFmtId="0" fontId="8" fillId="14" borderId="4" xfId="0" applyFont="1" applyFill="1" applyBorder="1"/>
    <xf numFmtId="0" fontId="8" fillId="6" borderId="2" xfId="0" applyFont="1" applyFill="1" applyBorder="1"/>
    <xf numFmtId="0" fontId="8" fillId="6" borderId="3" xfId="0" applyFont="1" applyFill="1" applyBorder="1"/>
    <xf numFmtId="0" fontId="8" fillId="6" borderId="4" xfId="0" applyFont="1" applyFill="1" applyBorder="1"/>
    <xf numFmtId="0" fontId="8" fillId="5" borderId="2" xfId="0" applyFont="1" applyFill="1" applyBorder="1"/>
    <xf numFmtId="0" fontId="8" fillId="5" borderId="3" xfId="0" applyFont="1" applyFill="1" applyBorder="1"/>
    <xf numFmtId="0" fontId="8" fillId="5" borderId="4" xfId="0" applyFont="1" applyFill="1" applyBorder="1"/>
    <xf numFmtId="0" fontId="8" fillId="7" borderId="5" xfId="0" applyFont="1" applyFill="1" applyBorder="1"/>
    <xf numFmtId="0" fontId="8" fillId="7" borderId="0" xfId="0" applyFont="1" applyFill="1" applyBorder="1"/>
    <xf numFmtId="0" fontId="8" fillId="7" borderId="6" xfId="0" applyFont="1" applyFill="1" applyBorder="1"/>
    <xf numFmtId="0" fontId="8" fillId="14" borderId="5" xfId="0" applyFont="1" applyFill="1" applyBorder="1"/>
    <xf numFmtId="0" fontId="8" fillId="14" borderId="0" xfId="0" applyFont="1" applyFill="1" applyBorder="1"/>
    <xf numFmtId="0" fontId="8" fillId="14" borderId="6" xfId="0" applyFont="1" applyFill="1" applyBorder="1"/>
    <xf numFmtId="0" fontId="8" fillId="6" borderId="5" xfId="0" applyFont="1" applyFill="1" applyBorder="1"/>
    <xf numFmtId="0" fontId="8" fillId="6" borderId="0" xfId="0" applyFont="1" applyFill="1" applyBorder="1"/>
    <xf numFmtId="0" fontId="8" fillId="6" borderId="6" xfId="0" applyFont="1" applyFill="1" applyBorder="1"/>
    <xf numFmtId="0" fontId="8" fillId="5" borderId="5" xfId="0" applyFont="1" applyFill="1" applyBorder="1"/>
    <xf numFmtId="0" fontId="8" fillId="5" borderId="0" xfId="0" applyFont="1" applyFill="1" applyBorder="1"/>
    <xf numFmtId="0" fontId="8" fillId="5" borderId="6" xfId="0" applyFont="1" applyFill="1" applyBorder="1"/>
    <xf numFmtId="0" fontId="8" fillId="7" borderId="7" xfId="0" applyFont="1" applyFill="1" applyBorder="1"/>
    <xf numFmtId="0" fontId="8" fillId="7" borderId="8" xfId="0" applyFont="1" applyFill="1" applyBorder="1"/>
    <xf numFmtId="0" fontId="8" fillId="7" borderId="9" xfId="0" applyFont="1" applyFill="1" applyBorder="1"/>
    <xf numFmtId="0" fontId="8" fillId="14" borderId="7" xfId="0" applyFont="1" applyFill="1" applyBorder="1"/>
    <xf numFmtId="0" fontId="8" fillId="14" borderId="8" xfId="0" applyFont="1" applyFill="1" applyBorder="1"/>
    <xf numFmtId="0" fontId="8" fillId="14" borderId="9" xfId="0" applyFont="1" applyFill="1" applyBorder="1"/>
    <xf numFmtId="0" fontId="8" fillId="6" borderId="7" xfId="0" applyFont="1" applyFill="1" applyBorder="1"/>
    <xf numFmtId="0" fontId="8" fillId="6" borderId="8" xfId="0" applyFont="1" applyFill="1" applyBorder="1"/>
    <xf numFmtId="0" fontId="8" fillId="6" borderId="9" xfId="0" applyFont="1" applyFill="1" applyBorder="1"/>
    <xf numFmtId="0" fontId="8" fillId="5" borderId="7" xfId="0" applyFont="1" applyFill="1" applyBorder="1"/>
    <xf numFmtId="0" fontId="8" fillId="5" borderId="8" xfId="0" applyFont="1" applyFill="1" applyBorder="1"/>
    <xf numFmtId="0" fontId="8" fillId="5" borderId="9" xfId="0" applyFont="1" applyFill="1" applyBorder="1"/>
    <xf numFmtId="0" fontId="0" fillId="13" borderId="0" xfId="0" applyFont="1" applyFill="1" applyBorder="1"/>
    <xf numFmtId="0" fontId="0" fillId="0" borderId="0" xfId="0" applyFont="1" applyFill="1"/>
    <xf numFmtId="0" fontId="8" fillId="5" borderId="3" xfId="0" applyFont="1" applyFill="1" applyBorder="1" applyProtection="1"/>
    <xf numFmtId="0" fontId="8" fillId="5" borderId="4" xfId="0" applyFont="1" applyFill="1" applyBorder="1" applyProtection="1"/>
    <xf numFmtId="0" fontId="0" fillId="11" borderId="2" xfId="0" applyFont="1" applyFill="1" applyBorder="1" applyProtection="1">
      <protection locked="0"/>
    </xf>
    <xf numFmtId="0" fontId="0" fillId="11" borderId="3" xfId="0" applyFont="1" applyFill="1" applyBorder="1" applyProtection="1">
      <protection locked="0"/>
    </xf>
    <xf numFmtId="0" fontId="0" fillId="11" borderId="4" xfId="0" applyFont="1" applyFill="1" applyBorder="1" applyProtection="1">
      <protection locked="0"/>
    </xf>
    <xf numFmtId="0" fontId="8" fillId="3" borderId="2" xfId="0" applyFont="1" applyFill="1" applyBorder="1" applyProtection="1">
      <protection locked="0"/>
    </xf>
    <xf numFmtId="0" fontId="8" fillId="3" borderId="3" xfId="0" applyFont="1" applyFill="1" applyBorder="1" applyProtection="1">
      <protection locked="0"/>
    </xf>
    <xf numFmtId="0" fontId="8" fillId="3" borderId="0" xfId="0" applyFont="1" applyFill="1" applyBorder="1" applyProtection="1"/>
    <xf numFmtId="0" fontId="8" fillId="3" borderId="4" xfId="0" applyFont="1" applyFill="1" applyBorder="1" applyProtection="1">
      <protection locked="0"/>
    </xf>
    <xf numFmtId="0" fontId="8" fillId="3" borderId="5" xfId="0" applyFont="1" applyFill="1" applyBorder="1" applyProtection="1">
      <protection locked="0"/>
    </xf>
    <xf numFmtId="0" fontId="8" fillId="3" borderId="0" xfId="0" applyFont="1" applyFill="1" applyBorder="1" applyProtection="1">
      <protection locked="0"/>
    </xf>
    <xf numFmtId="0" fontId="8" fillId="3" borderId="6" xfId="0" applyFont="1" applyFill="1" applyBorder="1" applyProtection="1">
      <protection locked="0"/>
    </xf>
    <xf numFmtId="0" fontId="0" fillId="3" borderId="5" xfId="0" applyFont="1" applyFill="1" applyBorder="1" applyProtection="1"/>
    <xf numFmtId="0" fontId="0" fillId="3" borderId="0" xfId="0" applyFont="1" applyFill="1" applyBorder="1" applyProtection="1">
      <protection locked="0"/>
    </xf>
    <xf numFmtId="0" fontId="0" fillId="3" borderId="6" xfId="0" applyFont="1" applyFill="1" applyBorder="1" applyProtection="1">
      <protection locked="0"/>
    </xf>
    <xf numFmtId="0" fontId="8" fillId="3" borderId="5" xfId="0" applyFont="1" applyFill="1" applyBorder="1" applyProtection="1"/>
    <xf numFmtId="0" fontId="8" fillId="3" borderId="6" xfId="0" applyFont="1" applyFill="1" applyBorder="1" applyProtection="1"/>
    <xf numFmtId="0" fontId="8" fillId="5" borderId="2" xfId="0" applyFont="1" applyFill="1" applyBorder="1" applyProtection="1"/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165" fontId="2" fillId="14" borderId="17" xfId="1" applyNumberFormat="1" applyFont="1" applyFill="1" applyBorder="1" applyAlignment="1">
      <alignment horizontal="center" wrapText="1"/>
    </xf>
    <xf numFmtId="0" fontId="2" fillId="14" borderId="17" xfId="0" applyFont="1" applyFill="1" applyBorder="1" applyAlignment="1">
      <alignment horizontal="center" wrapText="1"/>
    </xf>
    <xf numFmtId="0" fontId="0" fillId="0" borderId="17" xfId="0" applyFill="1" applyBorder="1" applyAlignment="1">
      <alignment horizontal="center"/>
    </xf>
    <xf numFmtId="165" fontId="0" fillId="14" borderId="17" xfId="1" applyNumberFormat="1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1" fontId="0" fillId="11" borderId="17" xfId="0" applyNumberForma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165" fontId="0" fillId="14" borderId="19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3" fontId="2" fillId="0" borderId="0" xfId="0" applyNumberFormat="1" applyFont="1" applyFill="1" applyBorder="1" applyAlignment="1">
      <alignment horizontal="center"/>
    </xf>
    <xf numFmtId="164" fontId="0" fillId="0" borderId="0" xfId="0" applyNumberFormat="1"/>
    <xf numFmtId="9" fontId="9" fillId="15" borderId="0" xfId="0" applyNumberFormat="1" applyFont="1" applyFill="1" applyAlignment="1" applyProtection="1"/>
    <xf numFmtId="0" fontId="8" fillId="10" borderId="13" xfId="0" applyFont="1" applyFill="1" applyBorder="1"/>
    <xf numFmtId="0" fontId="8" fillId="4" borderId="13" xfId="0" applyFont="1" applyFill="1" applyBorder="1"/>
    <xf numFmtId="0" fontId="8" fillId="6" borderId="14" xfId="0" applyFont="1" applyFill="1" applyBorder="1"/>
    <xf numFmtId="0" fontId="8" fillId="6" borderId="15" xfId="0" applyFont="1" applyFill="1" applyBorder="1"/>
    <xf numFmtId="0" fontId="8" fillId="6" borderId="16" xfId="0" applyFont="1" applyFill="1" applyBorder="1"/>
    <xf numFmtId="0" fontId="0" fillId="0" borderId="0" xfId="0" applyNumberFormat="1" applyFill="1" applyAlignment="1" applyProtection="1"/>
    <xf numFmtId="0" fontId="8" fillId="0" borderId="0" xfId="0" applyFont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16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3" fontId="0" fillId="0" borderId="3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0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14" xfId="0" applyNumberFormat="1" applyFill="1" applyBorder="1" applyAlignment="1" applyProtection="1"/>
    <xf numFmtId="0" fontId="0" fillId="0" borderId="15" xfId="0" applyNumberFormat="1" applyFill="1" applyBorder="1" applyAlignment="1" applyProtection="1"/>
    <xf numFmtId="0" fontId="0" fillId="0" borderId="16" xfId="0" applyNumberFormat="1" applyFill="1" applyBorder="1" applyAlignment="1" applyProtection="1"/>
    <xf numFmtId="0" fontId="10" fillId="0" borderId="0" xfId="0" applyNumberFormat="1" applyFont="1" applyFill="1" applyAlignment="1" applyProtection="1"/>
    <xf numFmtId="0" fontId="0" fillId="0" borderId="11" xfId="0" applyNumberFormat="1" applyFill="1" applyBorder="1" applyAlignment="1" applyProtection="1"/>
    <xf numFmtId="3" fontId="0" fillId="0" borderId="0" xfId="0" applyNumberFormat="1" applyFill="1" applyBorder="1" applyAlignment="1" applyProtection="1"/>
    <xf numFmtId="0" fontId="0" fillId="7" borderId="0" xfId="0" applyNumberFormat="1" applyFill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3" fontId="0" fillId="0" borderId="8" xfId="0" applyNumberFormat="1" applyFill="1" applyBorder="1" applyAlignment="1" applyProtection="1"/>
    <xf numFmtId="3" fontId="0" fillId="7" borderId="0" xfId="0" applyNumberFormat="1" applyFill="1" applyAlignment="1" applyProtection="1"/>
    <xf numFmtId="0" fontId="0" fillId="0" borderId="12" xfId="0" applyNumberFormat="1" applyFill="1" applyBorder="1" applyAlignment="1" applyProtection="1"/>
    <xf numFmtId="0" fontId="0" fillId="7" borderId="0" xfId="0" applyNumberFormat="1" applyFill="1" applyBorder="1" applyAlignment="1" applyProtection="1"/>
    <xf numFmtId="0" fontId="8" fillId="0" borderId="10" xfId="0" applyFont="1" applyBorder="1"/>
    <xf numFmtId="3" fontId="0" fillId="0" borderId="2" xfId="0" applyNumberFormat="1" applyFill="1" applyBorder="1" applyAlignment="1" applyProtection="1"/>
    <xf numFmtId="3" fontId="0" fillId="0" borderId="5" xfId="0" applyNumberFormat="1" applyFill="1" applyBorder="1" applyAlignment="1" applyProtection="1"/>
    <xf numFmtId="3" fontId="0" fillId="0" borderId="7" xfId="0" applyNumberFormat="1" applyFill="1" applyBorder="1" applyAlignment="1" applyProtection="1"/>
    <xf numFmtId="164" fontId="8" fillId="13" borderId="0" xfId="0" applyNumberFormat="1" applyFont="1" applyFill="1" applyProtection="1"/>
    <xf numFmtId="164" fontId="7" fillId="0" borderId="1" xfId="0" applyNumberFormat="1" applyFont="1" applyFill="1" applyBorder="1" applyAlignment="1" applyProtection="1">
      <alignment horizontal="center"/>
    </xf>
    <xf numFmtId="0" fontId="2" fillId="0" borderId="20" xfId="0" applyFont="1" applyFill="1" applyBorder="1" applyAlignment="1">
      <alignment horizontal="center"/>
    </xf>
    <xf numFmtId="0" fontId="11" fillId="0" borderId="0" xfId="0" applyNumberFormat="1" applyFont="1" applyFill="1" applyAlignment="1" applyProtection="1"/>
    <xf numFmtId="168" fontId="0" fillId="0" borderId="0" xfId="0" applyNumberFormat="1" applyFill="1" applyAlignment="1" applyProtection="1"/>
    <xf numFmtId="44" fontId="0" fillId="0" borderId="0" xfId="0" applyNumberFormat="1" applyFill="1" applyAlignment="1" applyProtection="1"/>
    <xf numFmtId="167" fontId="12" fillId="16" borderId="0" xfId="1" applyNumberFormat="1" applyFont="1" applyFill="1" applyAlignment="1" applyProtection="1">
      <protection locked="0"/>
    </xf>
    <xf numFmtId="44" fontId="0" fillId="17" borderId="0" xfId="0" applyNumberFormat="1" applyFill="1" applyAlignment="1" applyProtection="1"/>
    <xf numFmtId="0" fontId="2" fillId="4" borderId="7" xfId="0" applyFont="1" applyFill="1" applyBorder="1" applyAlignment="1" applyProtection="1">
      <alignment horizontal="center"/>
    </xf>
    <xf numFmtId="0" fontId="2" fillId="4" borderId="15" xfId="0" applyFont="1" applyFill="1" applyBorder="1" applyAlignment="1" applyProtection="1">
      <alignment horizontal="center"/>
    </xf>
    <xf numFmtId="0" fontId="2" fillId="4" borderId="16" xfId="0" applyFont="1" applyFill="1" applyBorder="1" applyAlignment="1" applyProtection="1">
      <alignment horizontal="center"/>
    </xf>
    <xf numFmtId="4" fontId="0" fillId="11" borderId="0" xfId="0" applyNumberFormat="1" applyFont="1" applyFill="1" applyBorder="1"/>
    <xf numFmtId="44" fontId="0" fillId="0" borderId="17" xfId="4" applyFont="1" applyFill="1" applyBorder="1" applyAlignment="1">
      <alignment horizontal="center"/>
    </xf>
    <xf numFmtId="167" fontId="0" fillId="11" borderId="0" xfId="0" applyNumberFormat="1" applyFill="1"/>
    <xf numFmtId="0" fontId="2" fillId="0" borderId="17" xfId="0" applyFont="1" applyFill="1" applyBorder="1" applyAlignment="1">
      <alignment horizontal="center" wrapText="1"/>
    </xf>
    <xf numFmtId="44" fontId="0" fillId="0" borderId="17" xfId="0" applyNumberFormat="1" applyBorder="1"/>
    <xf numFmtId="3" fontId="3" fillId="0" borderId="0" xfId="3" applyNumberFormat="1" applyBorder="1" applyAlignment="1">
      <alignment horizontal="center" wrapText="1"/>
    </xf>
    <xf numFmtId="165" fontId="3" fillId="9" borderId="0" xfId="1" applyNumberFormat="1" applyFont="1" applyFill="1" applyBorder="1" applyAlignment="1">
      <alignment horizontal="center" wrapText="1"/>
    </xf>
    <xf numFmtId="165" fontId="3" fillId="11" borderId="0" xfId="1" applyNumberFormat="1" applyFont="1" applyFill="1" applyBorder="1" applyAlignment="1" applyProtection="1">
      <alignment horizontal="center" wrapText="1"/>
      <protection locked="0"/>
    </xf>
    <xf numFmtId="165" fontId="3" fillId="0" borderId="0" xfId="1" applyNumberFormat="1" applyFont="1" applyFill="1" applyBorder="1" applyAlignment="1" applyProtection="1">
      <alignment horizontal="center" wrapText="1"/>
      <protection locked="0"/>
    </xf>
    <xf numFmtId="9" fontId="0" fillId="0" borderId="0" xfId="2" applyFont="1" applyAlignment="1">
      <alignment wrapText="1"/>
    </xf>
    <xf numFmtId="0" fontId="0" fillId="0" borderId="0" xfId="0" applyAlignment="1">
      <alignment wrapText="1"/>
    </xf>
    <xf numFmtId="164" fontId="2" fillId="0" borderId="0" xfId="2" applyNumberFormat="1" applyFont="1" applyFill="1" applyBorder="1" applyAlignment="1" applyProtection="1">
      <alignment horizontal="left"/>
    </xf>
    <xf numFmtId="10" fontId="11" fillId="0" borderId="0" xfId="0" applyNumberFormat="1" applyFont="1" applyFill="1" applyAlignment="1" applyProtection="1"/>
    <xf numFmtId="170" fontId="0" fillId="0" borderId="0" xfId="0" applyNumberFormat="1" applyFill="1" applyAlignment="1" applyProtection="1"/>
    <xf numFmtId="171" fontId="0" fillId="0" borderId="0" xfId="0" applyNumberFormat="1" applyFill="1" applyAlignment="1" applyProtection="1"/>
    <xf numFmtId="10" fontId="0" fillId="0" borderId="0" xfId="0" applyNumberFormat="1" applyFill="1" applyAlignment="1" applyProtection="1"/>
    <xf numFmtId="0" fontId="13" fillId="0" borderId="0" xfId="0" applyNumberFormat="1" applyFont="1" applyFill="1" applyAlignment="1" applyProtection="1"/>
    <xf numFmtId="1" fontId="0" fillId="18" borderId="17" xfId="0" applyNumberFormat="1" applyFill="1" applyBorder="1" applyAlignment="1">
      <alignment horizontal="center"/>
    </xf>
    <xf numFmtId="0" fontId="0" fillId="18" borderId="0" xfId="0" applyFill="1" applyBorder="1"/>
    <xf numFmtId="0" fontId="0" fillId="18" borderId="0" xfId="0" applyFill="1"/>
    <xf numFmtId="1" fontId="0" fillId="18" borderId="17" xfId="4" applyNumberFormat="1" applyFont="1" applyFill="1" applyBorder="1" applyAlignment="1">
      <alignment horizontal="center"/>
    </xf>
    <xf numFmtId="0" fontId="2" fillId="0" borderId="0" xfId="0" applyNumberFormat="1" applyFont="1" applyFill="1" applyAlignment="1" applyProtection="1"/>
    <xf numFmtId="168" fontId="0" fillId="20" borderId="0" xfId="0" applyNumberFormat="1" applyFill="1" applyAlignment="1" applyProtection="1"/>
    <xf numFmtId="167" fontId="12" fillId="0" borderId="0" xfId="1" applyNumberFormat="1" applyFont="1" applyFill="1" applyAlignment="1" applyProtection="1">
      <protection locked="0"/>
    </xf>
    <xf numFmtId="0" fontId="14" fillId="19" borderId="0" xfId="5" applyNumberFormat="1" applyAlignment="1" applyProtection="1"/>
    <xf numFmtId="168" fontId="14" fillId="19" borderId="0" xfId="5" applyNumberFormat="1" applyAlignment="1" applyProtection="1"/>
    <xf numFmtId="169" fontId="14" fillId="19" borderId="0" xfId="5" applyNumberFormat="1" applyAlignment="1" applyProtection="1"/>
    <xf numFmtId="168" fontId="8" fillId="20" borderId="0" xfId="0" applyNumberFormat="1" applyFont="1" applyFill="1" applyAlignment="1" applyProtection="1"/>
    <xf numFmtId="0" fontId="0" fillId="11" borderId="0" xfId="0" applyNumberFormat="1" applyFill="1" applyAlignment="1" applyProtection="1"/>
    <xf numFmtId="170" fontId="0" fillId="11" borderId="0" xfId="0" applyNumberFormat="1" applyFill="1" applyAlignment="1" applyProtection="1"/>
    <xf numFmtId="171" fontId="0" fillId="11" borderId="0" xfId="0" applyNumberFormat="1" applyFill="1" applyAlignment="1" applyProtection="1"/>
    <xf numFmtId="168" fontId="0" fillId="11" borderId="0" xfId="0" applyNumberFormat="1" applyFill="1" applyAlignment="1" applyProtection="1"/>
    <xf numFmtId="10" fontId="0" fillId="11" borderId="0" xfId="0" applyNumberFormat="1" applyFill="1" applyAlignment="1" applyProtection="1"/>
    <xf numFmtId="167" fontId="12" fillId="20" borderId="0" xfId="1" applyNumberFormat="1" applyFont="1" applyFill="1" applyAlignment="1" applyProtection="1">
      <protection locked="0"/>
    </xf>
    <xf numFmtId="167" fontId="0" fillId="11" borderId="0" xfId="0" applyNumberFormat="1" applyFill="1" applyBorder="1"/>
    <xf numFmtId="4" fontId="0" fillId="9" borderId="0" xfId="0" applyNumberFormat="1" applyFont="1" applyFill="1" applyBorder="1"/>
    <xf numFmtId="4" fontId="0" fillId="9" borderId="13" xfId="0" applyNumberFormat="1" applyFill="1" applyBorder="1"/>
    <xf numFmtId="164" fontId="2" fillId="9" borderId="13" xfId="0" applyNumberFormat="1" applyFont="1" applyFill="1" applyBorder="1"/>
    <xf numFmtId="4" fontId="0" fillId="16" borderId="0" xfId="0" applyNumberFormat="1" applyFont="1" applyFill="1" applyBorder="1"/>
    <xf numFmtId="164" fontId="2" fillId="16" borderId="21" xfId="2" applyNumberFormat="1" applyFont="1" applyFill="1" applyBorder="1" applyAlignment="1" applyProtection="1">
      <alignment horizontal="center"/>
    </xf>
    <xf numFmtId="4" fontId="0" fillId="16" borderId="14" xfId="0" applyNumberFormat="1" applyFill="1" applyBorder="1"/>
    <xf numFmtId="4" fontId="0" fillId="16" borderId="16" xfId="0" applyNumberFormat="1" applyFill="1" applyBorder="1"/>
    <xf numFmtId="165" fontId="3" fillId="16" borderId="0" xfId="1" applyNumberFormat="1" applyFont="1" applyFill="1" applyBorder="1" applyAlignment="1" applyProtection="1">
      <alignment horizontal="center"/>
      <protection locked="0"/>
    </xf>
    <xf numFmtId="164" fontId="4" fillId="16" borderId="1" xfId="2" applyNumberFormat="1" applyFont="1" applyFill="1" applyBorder="1" applyAlignment="1" applyProtection="1">
      <alignment horizontal="center"/>
    </xf>
    <xf numFmtId="165" fontId="0" fillId="2" borderId="14" xfId="1" applyNumberFormat="1" applyFont="1" applyFill="1" applyBorder="1"/>
    <xf numFmtId="0" fontId="0" fillId="2" borderId="16" xfId="0" applyFill="1" applyBorder="1"/>
    <xf numFmtId="165" fontId="3" fillId="2" borderId="0" xfId="1" applyNumberFormat="1" applyFont="1" applyFill="1" applyBorder="1" applyAlignment="1" applyProtection="1">
      <alignment horizontal="center"/>
      <protection locked="0"/>
    </xf>
    <xf numFmtId="9" fontId="0" fillId="16" borderId="0" xfId="0" applyNumberFormat="1" applyFill="1"/>
    <xf numFmtId="0" fontId="0" fillId="16" borderId="17" xfId="0" applyFill="1" applyBorder="1" applyAlignment="1">
      <alignment horizontal="center"/>
    </xf>
    <xf numFmtId="44" fontId="0" fillId="16" borderId="17" xfId="4" applyFont="1" applyFill="1" applyBorder="1" applyAlignment="1">
      <alignment horizontal="center"/>
    </xf>
    <xf numFmtId="44" fontId="0" fillId="16" borderId="17" xfId="0" applyNumberFormat="1" applyFill="1" applyBorder="1"/>
    <xf numFmtId="44" fontId="0" fillId="0" borderId="0" xfId="0" applyNumberFormat="1" applyAlignment="1">
      <alignment wrapText="1"/>
    </xf>
    <xf numFmtId="0" fontId="0" fillId="2" borderId="14" xfId="0" applyFill="1" applyBorder="1"/>
    <xf numFmtId="167" fontId="0" fillId="2" borderId="0" xfId="0" applyNumberFormat="1" applyFill="1"/>
    <xf numFmtId="167" fontId="0" fillId="16" borderId="0" xfId="0" applyNumberFormat="1" applyFill="1"/>
    <xf numFmtId="10" fontId="2" fillId="16" borderId="13" xfId="0" applyNumberFormat="1" applyFont="1" applyFill="1" applyBorder="1"/>
    <xf numFmtId="10" fontId="2" fillId="2" borderId="22" xfId="0" applyNumberFormat="1" applyFont="1" applyFill="1" applyBorder="1"/>
    <xf numFmtId="164" fontId="2" fillId="16" borderId="1" xfId="2" applyNumberFormat="1" applyFont="1" applyFill="1" applyBorder="1" applyAlignment="1" applyProtection="1">
      <alignment horizontal="center"/>
    </xf>
    <xf numFmtId="1" fontId="0" fillId="16" borderId="17" xfId="0" applyNumberFormat="1" applyFill="1" applyBorder="1" applyAlignment="1">
      <alignment horizontal="center"/>
    </xf>
    <xf numFmtId="0" fontId="0" fillId="11" borderId="3" xfId="0" applyFill="1" applyBorder="1"/>
    <xf numFmtId="0" fontId="0" fillId="11" borderId="4" xfId="0" applyFill="1" applyBorder="1"/>
    <xf numFmtId="10" fontId="0" fillId="13" borderId="0" xfId="0" applyNumberFormat="1" applyFont="1" applyFill="1" applyProtection="1">
      <protection locked="0"/>
    </xf>
    <xf numFmtId="172" fontId="0" fillId="4" borderId="5" xfId="4" applyNumberFormat="1" applyFont="1" applyFill="1" applyBorder="1" applyProtection="1">
      <protection locked="0"/>
    </xf>
    <xf numFmtId="172" fontId="0" fillId="4" borderId="0" xfId="4" applyNumberFormat="1" applyFont="1" applyFill="1" applyBorder="1" applyProtection="1">
      <protection locked="0"/>
    </xf>
    <xf numFmtId="172" fontId="0" fillId="4" borderId="6" xfId="4" applyNumberFormat="1" applyFont="1" applyFill="1" applyBorder="1" applyProtection="1">
      <protection locked="0"/>
    </xf>
    <xf numFmtId="172" fontId="0" fillId="4" borderId="7" xfId="4" applyNumberFormat="1" applyFont="1" applyFill="1" applyBorder="1" applyProtection="1">
      <protection locked="0"/>
    </xf>
    <xf numFmtId="172" fontId="0" fillId="4" borderId="8" xfId="4" applyNumberFormat="1" applyFont="1" applyFill="1" applyBorder="1" applyProtection="1">
      <protection locked="0"/>
    </xf>
    <xf numFmtId="172" fontId="0" fillId="4" borderId="9" xfId="4" applyNumberFormat="1" applyFont="1" applyFill="1" applyBorder="1" applyProtection="1">
      <protection locked="0"/>
    </xf>
    <xf numFmtId="172" fontId="0" fillId="4" borderId="2" xfId="4" applyNumberFormat="1" applyFont="1" applyFill="1" applyBorder="1" applyAlignment="1" applyProtection="1">
      <alignment horizontal="center"/>
    </xf>
    <xf numFmtId="172" fontId="0" fillId="4" borderId="3" xfId="4" applyNumberFormat="1" applyFont="1" applyFill="1" applyBorder="1"/>
    <xf numFmtId="172" fontId="0" fillId="4" borderId="4" xfId="4" applyNumberFormat="1" applyFont="1" applyFill="1" applyBorder="1"/>
    <xf numFmtId="0" fontId="8" fillId="14" borderId="14" xfId="0" applyFont="1" applyFill="1" applyBorder="1" applyAlignment="1">
      <alignment horizontal="center"/>
    </xf>
    <xf numFmtId="0" fontId="8" fillId="14" borderId="15" xfId="0" applyFont="1" applyFill="1" applyBorder="1" applyAlignment="1">
      <alignment horizontal="center"/>
    </xf>
    <xf numFmtId="0" fontId="8" fillId="14" borderId="16" xfId="0" applyFont="1" applyFill="1" applyBorder="1" applyAlignment="1">
      <alignment horizontal="center"/>
    </xf>
    <xf numFmtId="0" fontId="8" fillId="7" borderId="14" xfId="0" applyFont="1" applyFill="1" applyBorder="1" applyAlignment="1">
      <alignment horizontal="center"/>
    </xf>
    <xf numFmtId="0" fontId="8" fillId="7" borderId="15" xfId="0" applyFont="1" applyFill="1" applyBorder="1" applyAlignment="1">
      <alignment horizontal="center"/>
    </xf>
    <xf numFmtId="0" fontId="8" fillId="7" borderId="16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8" fillId="6" borderId="15" xfId="0" applyFont="1" applyFill="1" applyBorder="1" applyAlignment="1">
      <alignment horizontal="center"/>
    </xf>
    <xf numFmtId="0" fontId="8" fillId="6" borderId="16" xfId="0" applyFont="1" applyFill="1" applyBorder="1" applyAlignment="1">
      <alignment horizontal="center"/>
    </xf>
    <xf numFmtId="0" fontId="2" fillId="8" borderId="14" xfId="0" applyFont="1" applyFill="1" applyBorder="1" applyAlignment="1" applyProtection="1">
      <alignment horizontal="center"/>
    </xf>
    <xf numFmtId="0" fontId="2" fillId="8" borderId="15" xfId="0" applyFont="1" applyFill="1" applyBorder="1" applyAlignment="1" applyProtection="1">
      <alignment horizontal="center"/>
    </xf>
    <xf numFmtId="0" fontId="2" fillId="8" borderId="16" xfId="0" applyFont="1" applyFill="1" applyBorder="1" applyAlignment="1" applyProtection="1">
      <alignment horizontal="center"/>
    </xf>
    <xf numFmtId="0" fontId="7" fillId="8" borderId="14" xfId="0" applyFont="1" applyFill="1" applyBorder="1" applyAlignment="1" applyProtection="1">
      <alignment horizontal="center"/>
    </xf>
    <xf numFmtId="0" fontId="7" fillId="8" borderId="15" xfId="0" applyFont="1" applyFill="1" applyBorder="1" applyAlignment="1" applyProtection="1">
      <alignment horizontal="center"/>
    </xf>
    <xf numFmtId="0" fontId="7" fillId="8" borderId="16" xfId="0" applyFont="1" applyFill="1" applyBorder="1" applyAlignment="1" applyProtection="1">
      <alignment horizontal="center"/>
    </xf>
    <xf numFmtId="0" fontId="6" fillId="15" borderId="14" xfId="0" applyFont="1" applyFill="1" applyBorder="1" applyAlignment="1" applyProtection="1">
      <alignment horizontal="center"/>
    </xf>
    <xf numFmtId="0" fontId="6" fillId="15" borderId="15" xfId="0" applyFont="1" applyFill="1" applyBorder="1" applyAlignment="1" applyProtection="1">
      <alignment horizontal="center"/>
    </xf>
    <xf numFmtId="0" fontId="6" fillId="15" borderId="16" xfId="0" applyFont="1" applyFill="1" applyBorder="1" applyAlignment="1" applyProtection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5" borderId="0" xfId="0" applyFont="1" applyFill="1" applyBorder="1" applyAlignment="1">
      <alignment horizontal="center"/>
    </xf>
    <xf numFmtId="0" fontId="6" fillId="15" borderId="6" xfId="0" applyFont="1" applyFill="1" applyBorder="1" applyAlignment="1">
      <alignment horizontal="center"/>
    </xf>
    <xf numFmtId="0" fontId="6" fillId="15" borderId="5" xfId="0" applyFont="1" applyFill="1" applyBorder="1" applyAlignment="1" applyProtection="1">
      <alignment horizontal="center"/>
    </xf>
    <xf numFmtId="0" fontId="6" fillId="15" borderId="0" xfId="0" applyFont="1" applyFill="1" applyBorder="1" applyAlignment="1" applyProtection="1">
      <alignment horizontal="center"/>
    </xf>
    <xf numFmtId="0" fontId="6" fillId="15" borderId="6" xfId="0" applyFont="1" applyFill="1" applyBorder="1" applyAlignment="1" applyProtection="1">
      <alignment horizontal="center"/>
    </xf>
    <xf numFmtId="0" fontId="2" fillId="7" borderId="2" xfId="0" applyFont="1" applyFill="1" applyBorder="1" applyAlignment="1" applyProtection="1">
      <alignment horizontal="center"/>
    </xf>
    <xf numFmtId="0" fontId="2" fillId="7" borderId="3" xfId="0" applyFont="1" applyFill="1" applyBorder="1" applyAlignment="1" applyProtection="1">
      <alignment horizontal="center"/>
    </xf>
    <xf numFmtId="0" fontId="2" fillId="7" borderId="4" xfId="0" applyFont="1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2" fillId="3" borderId="3" xfId="0" applyFont="1" applyFill="1" applyBorder="1" applyAlignment="1" applyProtection="1">
      <alignment horizontal="center"/>
    </xf>
    <xf numFmtId="0" fontId="2" fillId="3" borderId="4" xfId="0" applyFont="1" applyFill="1" applyBorder="1" applyAlignment="1" applyProtection="1">
      <alignment horizontal="center"/>
    </xf>
    <xf numFmtId="0" fontId="2" fillId="6" borderId="2" xfId="0" applyFont="1" applyFill="1" applyBorder="1" applyAlignment="1" applyProtection="1">
      <alignment horizontal="center"/>
    </xf>
    <xf numFmtId="0" fontId="2" fillId="6" borderId="3" xfId="0" applyFont="1" applyFill="1" applyBorder="1" applyAlignment="1" applyProtection="1">
      <alignment horizontal="center"/>
    </xf>
    <xf numFmtId="0" fontId="2" fillId="6" borderId="4" xfId="0" applyFont="1" applyFill="1" applyBorder="1" applyAlignment="1" applyProtection="1">
      <alignment horizontal="center"/>
    </xf>
    <xf numFmtId="0" fontId="7" fillId="5" borderId="2" xfId="0" applyFont="1" applyFill="1" applyBorder="1" applyAlignment="1" applyProtection="1">
      <alignment horizontal="center"/>
    </xf>
    <xf numFmtId="0" fontId="7" fillId="5" borderId="3" xfId="0" applyFont="1" applyFill="1" applyBorder="1" applyAlignment="1" applyProtection="1">
      <alignment horizontal="center"/>
    </xf>
    <xf numFmtId="0" fontId="7" fillId="5" borderId="4" xfId="0" applyFont="1" applyFill="1" applyBorder="1" applyAlignment="1" applyProtection="1">
      <alignment horizontal="center"/>
    </xf>
    <xf numFmtId="0" fontId="2" fillId="4" borderId="14" xfId="0" applyFont="1" applyFill="1" applyBorder="1" applyAlignment="1" applyProtection="1">
      <alignment horizontal="center"/>
    </xf>
    <xf numFmtId="0" fontId="2" fillId="4" borderId="15" xfId="0" applyFont="1" applyFill="1" applyBorder="1" applyAlignment="1" applyProtection="1">
      <alignment horizontal="center"/>
    </xf>
    <xf numFmtId="0" fontId="2" fillId="4" borderId="16" xfId="0" applyFont="1" applyFill="1" applyBorder="1" applyAlignment="1" applyProtection="1">
      <alignment horizontal="center"/>
    </xf>
  </cellXfs>
  <cellStyles count="6">
    <cellStyle name="Comma" xfId="1" builtinId="3"/>
    <cellStyle name="Currency" xfId="4" builtinId="4"/>
    <cellStyle name="Good" xfId="5" builtinId="26"/>
    <cellStyle name="Normal" xfId="0" builtinId="0"/>
    <cellStyle name="Normal 2" xfId="3" xr:uid="{00000000-0005-0000-0000-000004000000}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D2813"/>
  <sheetViews>
    <sheetView topLeftCell="A2769" workbookViewId="0">
      <selection activeCell="AD1554" sqref="AD1554"/>
    </sheetView>
  </sheetViews>
  <sheetFormatPr defaultRowHeight="15" x14ac:dyDescent="0.25"/>
  <cols>
    <col min="1" max="1" width="30.28515625" style="262" customWidth="1"/>
    <col min="2" max="2" width="23.85546875" style="262" customWidth="1"/>
    <col min="3" max="3" width="24.7109375" style="262" customWidth="1"/>
    <col min="4" max="4" width="18.5703125" style="262" customWidth="1"/>
    <col min="5" max="5" width="17.85546875" style="262" hidden="1" customWidth="1"/>
    <col min="6" max="6" width="23.85546875" style="262" hidden="1" customWidth="1"/>
    <col min="7" max="7" width="20.5703125" style="262" hidden="1" customWidth="1"/>
    <col min="8" max="8" width="19.42578125" style="262" hidden="1" customWidth="1"/>
    <col min="9" max="9" width="19.85546875" style="262" hidden="1" customWidth="1"/>
    <col min="10" max="10" width="21.28515625" style="262" hidden="1" customWidth="1"/>
    <col min="11" max="11" width="9.28515625" style="262" customWidth="1"/>
    <col min="12" max="12" width="7.7109375" style="262" customWidth="1"/>
    <col min="13" max="13" width="8.28515625" style="262" hidden="1" customWidth="1"/>
    <col min="14" max="14" width="10.85546875" style="262" hidden="1" customWidth="1"/>
    <col min="15" max="15" width="25" style="262" customWidth="1"/>
    <col min="16" max="16" width="13" style="262" hidden="1" customWidth="1"/>
    <col min="17" max="17" width="9" style="262" hidden="1" customWidth="1"/>
    <col min="18" max="18" width="13.7109375" style="262" customWidth="1"/>
    <col min="19" max="19" width="0.42578125" style="262" hidden="1" customWidth="1"/>
    <col min="20" max="20" width="24.85546875" style="262" bestFit="1" customWidth="1"/>
    <col min="21" max="21" width="11.7109375" style="262" hidden="1" customWidth="1"/>
    <col min="22" max="22" width="15.85546875" style="262" bestFit="1" customWidth="1"/>
    <col min="23" max="23" width="18.85546875" style="262" bestFit="1" customWidth="1"/>
    <col min="24" max="24" width="12.7109375" style="322" bestFit="1" customWidth="1"/>
    <col min="25" max="25" width="29" style="262" hidden="1" customWidth="1"/>
    <col min="26" max="26" width="14.42578125" style="262" hidden="1" customWidth="1"/>
    <col min="27" max="27" width="7.28515625" style="262" hidden="1" customWidth="1"/>
    <col min="28" max="28" width="6.85546875" style="262" hidden="1" customWidth="1"/>
    <col min="29" max="29" width="21.5703125" style="262" bestFit="1" customWidth="1"/>
    <col min="30" max="30" width="12.85546875" style="262" bestFit="1" customWidth="1"/>
    <col min="31" max="16384" width="9.140625" style="262"/>
  </cols>
  <sheetData>
    <row r="1" spans="1:30" x14ac:dyDescent="0.25">
      <c r="A1" s="299" t="s">
        <v>198</v>
      </c>
      <c r="B1" s="299" t="s">
        <v>199</v>
      </c>
      <c r="C1" s="299" t="s">
        <v>200</v>
      </c>
      <c r="D1" s="299" t="s">
        <v>201</v>
      </c>
      <c r="E1" s="299" t="s">
        <v>202</v>
      </c>
      <c r="F1" s="299" t="s">
        <v>203</v>
      </c>
      <c r="G1" s="299" t="s">
        <v>204</v>
      </c>
      <c r="H1" s="299" t="s">
        <v>205</v>
      </c>
      <c r="I1" s="299" t="s">
        <v>206</v>
      </c>
      <c r="J1" s="299" t="s">
        <v>207</v>
      </c>
      <c r="K1" s="299" t="s">
        <v>208</v>
      </c>
      <c r="L1" s="299" t="s">
        <v>209</v>
      </c>
      <c r="M1" s="299" t="s">
        <v>210</v>
      </c>
      <c r="N1" s="299" t="s">
        <v>211</v>
      </c>
      <c r="O1" s="323" t="s">
        <v>212</v>
      </c>
      <c r="P1" s="323" t="s">
        <v>213</v>
      </c>
      <c r="Q1" s="299" t="s">
        <v>214</v>
      </c>
      <c r="R1" s="323" t="s">
        <v>3234</v>
      </c>
      <c r="S1" s="299" t="s">
        <v>215</v>
      </c>
      <c r="T1" s="299" t="s">
        <v>3333</v>
      </c>
      <c r="U1" s="299" t="s">
        <v>216</v>
      </c>
      <c r="V1" s="299" t="s">
        <v>3235</v>
      </c>
      <c r="W1" s="299" t="s">
        <v>3236</v>
      </c>
      <c r="X1" s="319" t="s">
        <v>3237</v>
      </c>
      <c r="Y1" s="299" t="s">
        <v>217</v>
      </c>
      <c r="Z1" s="299" t="s">
        <v>3238</v>
      </c>
      <c r="AA1" s="299" t="s">
        <v>3239</v>
      </c>
      <c r="AB1" s="299" t="s">
        <v>3240</v>
      </c>
      <c r="AC1" s="299" t="s">
        <v>3241</v>
      </c>
      <c r="AD1" s="299" t="s">
        <v>3242</v>
      </c>
    </row>
    <row r="2" spans="1:30" ht="15" customHeight="1" x14ac:dyDescent="0.25">
      <c r="A2" s="262" t="s">
        <v>1668</v>
      </c>
      <c r="B2" s="262" t="s">
        <v>543</v>
      </c>
      <c r="C2" s="262" t="s">
        <v>543</v>
      </c>
      <c r="D2" s="262" t="s">
        <v>274</v>
      </c>
      <c r="E2" s="262" t="s">
        <v>352</v>
      </c>
      <c r="F2" s="262" t="s">
        <v>299</v>
      </c>
      <c r="G2" s="262" t="s">
        <v>300</v>
      </c>
      <c r="H2" s="262" t="s">
        <v>1669</v>
      </c>
      <c r="I2" s="262" t="s">
        <v>225</v>
      </c>
      <c r="J2" s="262">
        <v>536</v>
      </c>
      <c r="K2" s="320">
        <v>0</v>
      </c>
      <c r="L2" s="320">
        <v>0</v>
      </c>
      <c r="M2" s="262" t="s">
        <v>6</v>
      </c>
      <c r="Q2" s="321">
        <v>0</v>
      </c>
      <c r="R2" s="321">
        <f t="shared" ref="R2:R65" si="0">Q2+1</f>
        <v>1</v>
      </c>
      <c r="S2" s="300">
        <v>100852</v>
      </c>
      <c r="T2" s="300">
        <v>0</v>
      </c>
      <c r="V2" s="300">
        <v>0</v>
      </c>
      <c r="W2" s="300">
        <f>V2</f>
        <v>0</v>
      </c>
      <c r="X2" s="322" t="e">
        <f t="shared" ref="X2:X65" si="1">(W2-V2)/V2</f>
        <v>#DIV/0!</v>
      </c>
      <c r="Y2" s="262" t="s">
        <v>905</v>
      </c>
      <c r="Z2" s="262" t="str">
        <f t="shared" ref="Z2:Z65" si="2">LEFT(Y2,15)</f>
        <v>141 E 72510 189</v>
      </c>
      <c r="AA2" s="262" t="str">
        <f t="shared" ref="AA2:AA65" si="3">RIGHT(Y2,3)</f>
        <v>000</v>
      </c>
      <c r="AB2" s="262" t="str">
        <f t="shared" ref="AB2:AB65" si="4">MID(Y2,17,3)</f>
        <v>000</v>
      </c>
      <c r="AC2" s="262" t="str">
        <f t="shared" ref="AC2:AC65" si="5">Z2&amp;" " &amp;AB2&amp;" "&amp;AA2</f>
        <v>141 E 72510 189 000 000</v>
      </c>
    </row>
    <row r="3" spans="1:30" ht="15" customHeight="1" x14ac:dyDescent="0.25">
      <c r="A3" s="335" t="s">
        <v>3057</v>
      </c>
      <c r="B3" s="335" t="s">
        <v>267</v>
      </c>
      <c r="C3" s="335" t="s">
        <v>3377</v>
      </c>
      <c r="D3" s="262" t="s">
        <v>422</v>
      </c>
      <c r="E3" s="262" t="s">
        <v>398</v>
      </c>
      <c r="F3" s="262" t="s">
        <v>249</v>
      </c>
      <c r="G3" s="262" t="s">
        <v>713</v>
      </c>
      <c r="H3" s="262" t="s">
        <v>3058</v>
      </c>
      <c r="I3" s="262" t="s">
        <v>242</v>
      </c>
      <c r="J3" s="262">
        <v>354</v>
      </c>
      <c r="K3" s="320">
        <v>0</v>
      </c>
      <c r="L3" s="320">
        <v>0</v>
      </c>
      <c r="M3" s="262" t="s">
        <v>226</v>
      </c>
      <c r="N3" s="262" t="s">
        <v>227</v>
      </c>
      <c r="O3" s="262" t="s">
        <v>271</v>
      </c>
      <c r="P3" s="262" t="s">
        <v>188</v>
      </c>
      <c r="Q3" s="321">
        <v>8</v>
      </c>
      <c r="R3" s="321">
        <f t="shared" si="0"/>
        <v>9</v>
      </c>
      <c r="S3" s="300">
        <v>0</v>
      </c>
      <c r="T3" s="300">
        <v>18120</v>
      </c>
      <c r="V3" s="300">
        <v>5939.19</v>
      </c>
      <c r="W3" s="302">
        <f>IFERROR(INDEX('For Formulas'!$A$3:$CL$64,MATCH(ROUNDUP($R3,0),'For Formulas'!$A$3:$A$64,0),MATCH($O3&amp;" - "&amp;$P3,'For Formulas'!$A$3:$CL$3,0))*L3+U3,INDEX('For Formulas'!$A$3:$CL$64,MATCH(ROUNDUP($R3,0),'For Formulas'!$A$3:$A$64,0)*MATCH($O3&amp;" - "&amp;$P3,'For Formulas'!$A$3:$CL$3,0))*L3)</f>
        <v>0</v>
      </c>
      <c r="X3" s="322">
        <f t="shared" si="1"/>
        <v>-1</v>
      </c>
      <c r="Y3" s="262" t="s">
        <v>780</v>
      </c>
      <c r="Z3" s="262" t="str">
        <f t="shared" si="2"/>
        <v>141 E 71100 163</v>
      </c>
      <c r="AA3" s="262" t="str">
        <f t="shared" si="3"/>
        <v>000</v>
      </c>
      <c r="AB3" s="262" t="str">
        <f t="shared" si="4"/>
        <v>000</v>
      </c>
      <c r="AC3" s="262" t="str">
        <f t="shared" si="5"/>
        <v>141 E 71100 163 000 000</v>
      </c>
    </row>
    <row r="4" spans="1:30" ht="15" customHeight="1" x14ac:dyDescent="0.25">
      <c r="A4" s="262" t="s">
        <v>1181</v>
      </c>
      <c r="B4" s="262" t="s">
        <v>1182</v>
      </c>
      <c r="C4" s="262" t="s">
        <v>1182</v>
      </c>
      <c r="D4" s="262" t="s">
        <v>274</v>
      </c>
      <c r="E4" s="262" t="s">
        <v>795</v>
      </c>
      <c r="F4" s="262" t="s">
        <v>299</v>
      </c>
      <c r="G4" s="262" t="s">
        <v>300</v>
      </c>
      <c r="H4" s="262" t="s">
        <v>301</v>
      </c>
      <c r="I4" s="262" t="s">
        <v>1183</v>
      </c>
      <c r="J4" s="262">
        <v>280</v>
      </c>
      <c r="K4" s="320">
        <v>0</v>
      </c>
      <c r="L4" s="320">
        <v>0</v>
      </c>
      <c r="M4" s="262" t="s">
        <v>226</v>
      </c>
      <c r="N4" s="262" t="s">
        <v>227</v>
      </c>
      <c r="O4" s="262" t="s">
        <v>474</v>
      </c>
      <c r="P4" s="262" t="s">
        <v>195</v>
      </c>
      <c r="Q4" s="321">
        <v>3</v>
      </c>
      <c r="R4" s="321">
        <f t="shared" si="0"/>
        <v>4</v>
      </c>
      <c r="S4" s="300">
        <v>0</v>
      </c>
      <c r="T4" s="300">
        <v>72896</v>
      </c>
      <c r="V4" s="300">
        <v>10630.42</v>
      </c>
      <c r="W4" s="330">
        <f>IFERROR(INDEX('For Formulas'!$A$3:$CL$64,MATCH(ROUNDUP($R4,0),'For Formulas'!$A$3:$A$64,0),MATCH($O4&amp;" - "&amp;$P4,'For Formulas'!$A$3:$CL$3,0))*L4+U4,INDEX('For Formulas'!$A$3:$CL$64,MATCH(ROUNDUP($R4,0),'For Formulas'!$A$3:$A$64,0)*MATCH($O4&amp;" - "&amp;$P4,'For Formulas'!$A$3:$CL$3,0))*L4)</f>
        <v>0</v>
      </c>
      <c r="X4" s="322">
        <f t="shared" si="1"/>
        <v>-1</v>
      </c>
      <c r="Y4" s="262" t="s">
        <v>1184</v>
      </c>
      <c r="Z4" s="262" t="str">
        <f t="shared" si="2"/>
        <v>141 E 72110 105</v>
      </c>
      <c r="AA4" s="262" t="str">
        <f t="shared" si="3"/>
        <v>000</v>
      </c>
      <c r="AB4" s="262" t="str">
        <f t="shared" si="4"/>
        <v>000</v>
      </c>
      <c r="AC4" s="262" t="str">
        <f t="shared" si="5"/>
        <v>141 E 72110 105 000 000</v>
      </c>
    </row>
    <row r="5" spans="1:30" ht="15" hidden="1" customHeight="1" x14ac:dyDescent="0.25">
      <c r="A5" s="262" t="s">
        <v>246</v>
      </c>
      <c r="B5" s="262" t="s">
        <v>255</v>
      </c>
      <c r="C5" s="262" t="s">
        <v>255</v>
      </c>
      <c r="D5" s="262" t="s">
        <v>248</v>
      </c>
      <c r="E5" s="262" t="s">
        <v>256</v>
      </c>
      <c r="F5" s="262" t="s">
        <v>249</v>
      </c>
      <c r="G5" s="262" t="s">
        <v>250</v>
      </c>
      <c r="H5" s="262" t="s">
        <v>224</v>
      </c>
      <c r="I5" s="262" t="s">
        <v>242</v>
      </c>
      <c r="J5" s="262">
        <v>1080</v>
      </c>
      <c r="K5" s="320">
        <v>1</v>
      </c>
      <c r="L5" s="320">
        <v>1</v>
      </c>
      <c r="M5" s="262" t="s">
        <v>6</v>
      </c>
      <c r="Q5" s="321">
        <v>0</v>
      </c>
      <c r="R5" s="321">
        <f t="shared" si="0"/>
        <v>1</v>
      </c>
      <c r="S5" s="300">
        <v>3000</v>
      </c>
      <c r="T5" s="300">
        <v>0</v>
      </c>
      <c r="V5" s="300">
        <v>3000</v>
      </c>
      <c r="W5" s="300">
        <f>V5</f>
        <v>3000</v>
      </c>
      <c r="X5" s="322">
        <f t="shared" si="1"/>
        <v>0</v>
      </c>
      <c r="Y5" s="262" t="s">
        <v>252</v>
      </c>
      <c r="Z5" s="262" t="str">
        <f t="shared" si="2"/>
        <v>141 E 72710 146</v>
      </c>
      <c r="AA5" s="262" t="str">
        <f t="shared" si="3"/>
        <v>446</v>
      </c>
      <c r="AB5" s="262" t="str">
        <f t="shared" si="4"/>
        <v>000</v>
      </c>
      <c r="AC5" s="262" t="str">
        <f t="shared" si="5"/>
        <v>141 E 72710 146 000 446</v>
      </c>
    </row>
    <row r="6" spans="1:30" ht="15" hidden="1" customHeight="1" x14ac:dyDescent="0.25">
      <c r="A6" s="262" t="s">
        <v>869</v>
      </c>
      <c r="B6" s="262" t="s">
        <v>277</v>
      </c>
      <c r="C6" s="262" t="s">
        <v>278</v>
      </c>
      <c r="D6" s="262" t="s">
        <v>324</v>
      </c>
      <c r="E6" s="262" t="s">
        <v>269</v>
      </c>
      <c r="F6" s="262" t="s">
        <v>306</v>
      </c>
      <c r="G6" s="262" t="s">
        <v>250</v>
      </c>
      <c r="H6" s="262" t="s">
        <v>224</v>
      </c>
      <c r="I6" s="262" t="s">
        <v>307</v>
      </c>
      <c r="J6" s="262">
        <v>1170</v>
      </c>
      <c r="K6" s="320">
        <v>0</v>
      </c>
      <c r="L6" s="320">
        <v>0</v>
      </c>
      <c r="M6" s="262" t="s">
        <v>226</v>
      </c>
      <c r="N6" s="262" t="s">
        <v>227</v>
      </c>
      <c r="O6" s="262" t="s">
        <v>271</v>
      </c>
      <c r="P6" s="262" t="s">
        <v>189</v>
      </c>
      <c r="Q6" s="321">
        <v>17</v>
      </c>
      <c r="R6" s="321">
        <f t="shared" si="0"/>
        <v>18</v>
      </c>
      <c r="S6" s="300">
        <v>0</v>
      </c>
      <c r="T6" s="300">
        <v>24979</v>
      </c>
      <c r="V6" s="300">
        <v>12489.5</v>
      </c>
      <c r="W6" s="302">
        <f>IFERROR(INDEX('For Formulas'!$A$3:$CL$64,MATCH(ROUNDUP($R6,0),'For Formulas'!$A$3:$A$64,0),MATCH($O6&amp;" - "&amp;$P6,'For Formulas'!$A$3:$CL$3,0))*L6+U6,INDEX('For Formulas'!$A$3:$CL$64,MATCH(ROUNDUP($R6,0),'For Formulas'!$A$3:$A$64,0)*MATCH($O6&amp;" - "&amp;$P6,'For Formulas'!$A$3:$CL$3,0))*L6)</f>
        <v>0</v>
      </c>
      <c r="X6" s="322">
        <f t="shared" si="1"/>
        <v>-1</v>
      </c>
      <c r="Y6" s="262" t="s">
        <v>870</v>
      </c>
      <c r="Z6" s="262" t="str">
        <f t="shared" si="2"/>
        <v>142 E 71100 163</v>
      </c>
      <c r="AA6" s="262" t="str">
        <f t="shared" si="3"/>
        <v>000</v>
      </c>
      <c r="AB6" s="262" t="str">
        <f t="shared" si="4"/>
        <v>101</v>
      </c>
      <c r="AC6" s="262" t="str">
        <f t="shared" si="5"/>
        <v>142 E 71100 163 101 000</v>
      </c>
    </row>
    <row r="7" spans="1:30" ht="15" hidden="1" customHeight="1" x14ac:dyDescent="0.25">
      <c r="A7" s="262" t="s">
        <v>2668</v>
      </c>
      <c r="B7" s="262" t="s">
        <v>277</v>
      </c>
      <c r="C7" s="262" t="s">
        <v>278</v>
      </c>
      <c r="D7" s="262" t="s">
        <v>220</v>
      </c>
      <c r="E7" s="262" t="s">
        <v>221</v>
      </c>
      <c r="F7" s="262" t="s">
        <v>249</v>
      </c>
      <c r="G7" s="262" t="s">
        <v>250</v>
      </c>
      <c r="H7" s="262" t="s">
        <v>224</v>
      </c>
      <c r="I7" s="262" t="s">
        <v>242</v>
      </c>
      <c r="J7" s="262">
        <v>1080</v>
      </c>
      <c r="K7" s="320">
        <v>0</v>
      </c>
      <c r="L7" s="320">
        <v>0</v>
      </c>
      <c r="M7" s="262" t="s">
        <v>226</v>
      </c>
      <c r="N7" s="262" t="s">
        <v>227</v>
      </c>
      <c r="O7" s="262" t="s">
        <v>271</v>
      </c>
      <c r="P7" s="262" t="s">
        <v>188</v>
      </c>
      <c r="Q7" s="321">
        <v>2</v>
      </c>
      <c r="R7" s="321">
        <f t="shared" si="0"/>
        <v>3</v>
      </c>
      <c r="S7" s="300">
        <v>0</v>
      </c>
      <c r="T7" s="300">
        <v>15896</v>
      </c>
      <c r="V7" s="300">
        <v>15896</v>
      </c>
      <c r="W7" s="302">
        <f>IFERROR(INDEX('For Formulas'!$A$3:$CL$64,MATCH(ROUNDUP($R7,0),'For Formulas'!$A$3:$A$64,0),MATCH($O7&amp;" - "&amp;$P7,'For Formulas'!$A$3:$CL$3,0))*L7+U7,INDEX('For Formulas'!$A$3:$CL$64,MATCH(ROUNDUP($R7,0),'For Formulas'!$A$3:$A$64,0)*MATCH($O7&amp;" - "&amp;$P7,'For Formulas'!$A$3:$CL$3,0))*L7)</f>
        <v>0</v>
      </c>
      <c r="X7" s="322">
        <f t="shared" si="1"/>
        <v>-1</v>
      </c>
      <c r="Y7" s="262" t="s">
        <v>2598</v>
      </c>
      <c r="Z7" s="262" t="str">
        <f t="shared" si="2"/>
        <v>142 E 71100 163</v>
      </c>
      <c r="AA7" s="262" t="str">
        <f t="shared" si="3"/>
        <v>000</v>
      </c>
      <c r="AB7" s="262" t="str">
        <f t="shared" si="4"/>
        <v>101</v>
      </c>
      <c r="AC7" s="262" t="str">
        <f t="shared" si="5"/>
        <v>142 E 71100 163 101 000</v>
      </c>
    </row>
    <row r="8" spans="1:30" ht="15" customHeight="1" x14ac:dyDescent="0.25">
      <c r="A8" s="262" t="s">
        <v>2484</v>
      </c>
      <c r="B8" s="262" t="s">
        <v>298</v>
      </c>
      <c r="C8" s="262" t="s">
        <v>298</v>
      </c>
      <c r="D8" s="262" t="s">
        <v>298</v>
      </c>
      <c r="E8" s="262" t="s">
        <v>398</v>
      </c>
      <c r="F8" s="262" t="s">
        <v>299</v>
      </c>
      <c r="G8" s="262" t="s">
        <v>300</v>
      </c>
      <c r="H8" s="262" t="s">
        <v>3341</v>
      </c>
      <c r="I8" s="262" t="s">
        <v>225</v>
      </c>
      <c r="J8" s="262">
        <v>1128</v>
      </c>
      <c r="K8" s="320">
        <v>0</v>
      </c>
      <c r="L8" s="320">
        <v>0</v>
      </c>
      <c r="M8" s="262" t="s">
        <v>226</v>
      </c>
      <c r="N8" s="262" t="s">
        <v>227</v>
      </c>
      <c r="O8" s="262" t="s">
        <v>288</v>
      </c>
      <c r="P8" s="262" t="s">
        <v>1656</v>
      </c>
      <c r="Q8" s="321">
        <v>5</v>
      </c>
      <c r="R8" s="321">
        <f t="shared" si="0"/>
        <v>6</v>
      </c>
      <c r="S8" s="300">
        <v>0</v>
      </c>
      <c r="T8" s="300">
        <v>29088</v>
      </c>
      <c r="V8" s="300">
        <v>17089.2</v>
      </c>
      <c r="W8" s="302">
        <f>IFERROR(INDEX('For Formulas'!$A$3:$CL$64,MATCH(ROUNDUP($R8,0),'For Formulas'!$A$3:$A$64,0),MATCH($O8&amp;" - "&amp;$P8,'For Formulas'!$A$3:$CL$3,0))*L8+U8,INDEX('For Formulas'!$A$3:$CL$64,MATCH(ROUNDUP($R8,0),'For Formulas'!$A$3:$A$64,0)*MATCH($O8&amp;" - "&amp;$P8,'For Formulas'!$A$3:$CL$3,0))*L8)</f>
        <v>0</v>
      </c>
      <c r="X8" s="322">
        <f t="shared" si="1"/>
        <v>-1</v>
      </c>
      <c r="Y8" s="262" t="s">
        <v>303</v>
      </c>
      <c r="Z8" s="262" t="str">
        <f t="shared" si="2"/>
        <v>141 E 72620 167</v>
      </c>
      <c r="AA8" s="262" t="str">
        <f t="shared" si="3"/>
        <v>000</v>
      </c>
      <c r="AB8" s="262" t="str">
        <f t="shared" si="4"/>
        <v>000</v>
      </c>
      <c r="AC8" s="262" t="str">
        <f t="shared" si="5"/>
        <v>141 E 72620 167 000 000</v>
      </c>
    </row>
    <row r="9" spans="1:30" ht="15" customHeight="1" x14ac:dyDescent="0.25">
      <c r="A9" s="262" t="s">
        <v>2635</v>
      </c>
      <c r="B9" s="262" t="s">
        <v>332</v>
      </c>
      <c r="C9" s="262" t="s">
        <v>332</v>
      </c>
      <c r="D9" s="262" t="s">
        <v>295</v>
      </c>
      <c r="E9" s="262" t="s">
        <v>221</v>
      </c>
      <c r="F9" s="262" t="s">
        <v>299</v>
      </c>
      <c r="G9" s="262" t="s">
        <v>2636</v>
      </c>
      <c r="H9" s="262" t="s">
        <v>301</v>
      </c>
      <c r="I9" s="262" t="s">
        <v>225</v>
      </c>
      <c r="J9" s="262">
        <v>1872</v>
      </c>
      <c r="K9" s="320">
        <v>0</v>
      </c>
      <c r="L9" s="320">
        <v>0</v>
      </c>
      <c r="M9" s="262" t="s">
        <v>226</v>
      </c>
      <c r="N9" s="262" t="s">
        <v>233</v>
      </c>
      <c r="O9" s="262" t="s">
        <v>288</v>
      </c>
      <c r="P9" s="262" t="s">
        <v>334</v>
      </c>
      <c r="Q9" s="321">
        <v>6</v>
      </c>
      <c r="R9" s="321">
        <f t="shared" si="0"/>
        <v>7</v>
      </c>
      <c r="S9" s="300">
        <v>0</v>
      </c>
      <c r="T9" s="300">
        <v>27900</v>
      </c>
      <c r="V9" s="300">
        <v>27900</v>
      </c>
      <c r="W9" s="302">
        <f>IFERROR(INDEX('For Formulas'!$A$3:$CL$64,MATCH(ROUNDUP($R9,0),'For Formulas'!$A$3:$A$64,0),MATCH($O9&amp;" - "&amp;$P9,'For Formulas'!$A$3:$CL$3,0))*L9+U9,INDEX('For Formulas'!$A$3:$CL$64,MATCH(ROUNDUP($R9,0),'For Formulas'!$A$3:$A$64,0)*MATCH($O9&amp;" - "&amp;$P9,'For Formulas'!$A$3:$CL$3,0))*L9)</f>
        <v>0</v>
      </c>
      <c r="X9" s="322">
        <f t="shared" si="1"/>
        <v>-1</v>
      </c>
      <c r="Y9" s="262" t="s">
        <v>1503</v>
      </c>
      <c r="Z9" s="262" t="str">
        <f t="shared" si="2"/>
        <v>141 E 72610 166</v>
      </c>
      <c r="AA9" s="262" t="str">
        <f t="shared" si="3"/>
        <v>000</v>
      </c>
      <c r="AB9" s="262" t="str">
        <f t="shared" si="4"/>
        <v>000</v>
      </c>
      <c r="AC9" s="262" t="str">
        <f t="shared" si="5"/>
        <v>141 E 72610 166 000 000</v>
      </c>
    </row>
    <row r="10" spans="1:30" ht="15" customHeight="1" x14ac:dyDescent="0.25">
      <c r="A10" s="262" t="s">
        <v>872</v>
      </c>
      <c r="B10" s="262" t="s">
        <v>231</v>
      </c>
      <c r="C10" s="262" t="s">
        <v>231</v>
      </c>
      <c r="D10" s="262" t="s">
        <v>374</v>
      </c>
      <c r="E10" s="262" t="s">
        <v>352</v>
      </c>
      <c r="F10" s="262" t="s">
        <v>222</v>
      </c>
      <c r="G10" s="262" t="s">
        <v>223</v>
      </c>
      <c r="H10" s="262" t="s">
        <v>569</v>
      </c>
      <c r="I10" s="262" t="s">
        <v>225</v>
      </c>
      <c r="J10" s="262">
        <v>760</v>
      </c>
      <c r="K10" s="320">
        <v>0</v>
      </c>
      <c r="L10" s="320">
        <v>0</v>
      </c>
      <c r="M10" s="262" t="s">
        <v>226</v>
      </c>
      <c r="N10" s="262" t="s">
        <v>227</v>
      </c>
      <c r="O10" s="262" t="s">
        <v>234</v>
      </c>
      <c r="P10" s="262" t="s">
        <v>37</v>
      </c>
      <c r="Q10" s="321">
        <v>15</v>
      </c>
      <c r="R10" s="321">
        <f t="shared" si="0"/>
        <v>16</v>
      </c>
      <c r="S10" s="300">
        <v>0</v>
      </c>
      <c r="T10" s="300">
        <v>60385</v>
      </c>
      <c r="V10" s="300">
        <v>28682.87</v>
      </c>
      <c r="W10" s="302">
        <f>IFERROR(INDEX('For Formulas'!$A$3:$CL$64,MATCH(ROUNDUP($R10,0),'For Formulas'!$A$3:$A$64,0),MATCH($O10&amp;" - "&amp;$P10,'For Formulas'!$A$3:$CL$3,0))*L10+U10,INDEX('For Formulas'!$A$3:$CL$64,MATCH(ROUNDUP($R10,0),'For Formulas'!$A$3:$A$64,0)*MATCH($O10&amp;" - "&amp;$P10,'For Formulas'!$A$3:$CL$3,0))*L10)</f>
        <v>0</v>
      </c>
      <c r="X10" s="322">
        <f t="shared" si="1"/>
        <v>-1</v>
      </c>
      <c r="Y10" s="262" t="s">
        <v>375</v>
      </c>
      <c r="Z10" s="262" t="str">
        <f t="shared" si="2"/>
        <v>141 E 71100 116</v>
      </c>
      <c r="AA10" s="262" t="str">
        <f t="shared" si="3"/>
        <v>000</v>
      </c>
      <c r="AB10" s="262" t="str">
        <f t="shared" si="4"/>
        <v>000</v>
      </c>
      <c r="AC10" s="262" t="str">
        <f t="shared" si="5"/>
        <v>141 E 71100 116 000 000</v>
      </c>
    </row>
    <row r="11" spans="1:30" ht="15" hidden="1" customHeight="1" x14ac:dyDescent="0.25">
      <c r="A11" s="262" t="s">
        <v>266</v>
      </c>
      <c r="B11" s="262" t="s">
        <v>256</v>
      </c>
      <c r="C11" s="262" t="s">
        <v>273</v>
      </c>
      <c r="D11" s="262" t="s">
        <v>274</v>
      </c>
      <c r="E11" s="262" t="s">
        <v>256</v>
      </c>
      <c r="F11" s="262" t="s">
        <v>249</v>
      </c>
      <c r="G11" s="262" t="s">
        <v>250</v>
      </c>
      <c r="H11" s="262" t="s">
        <v>224</v>
      </c>
      <c r="I11" s="262" t="s">
        <v>270</v>
      </c>
      <c r="J11" s="262">
        <v>540</v>
      </c>
      <c r="K11" s="320">
        <v>0.5</v>
      </c>
      <c r="L11" s="320">
        <v>0.5</v>
      </c>
      <c r="M11" s="262" t="s">
        <v>6</v>
      </c>
      <c r="Q11" s="321">
        <v>0</v>
      </c>
      <c r="R11" s="321">
        <f t="shared" si="0"/>
        <v>1</v>
      </c>
      <c r="S11" s="300">
        <v>250</v>
      </c>
      <c r="T11" s="300">
        <v>0</v>
      </c>
      <c r="V11" s="300">
        <v>125</v>
      </c>
      <c r="W11" s="300">
        <f>V11</f>
        <v>125</v>
      </c>
      <c r="X11" s="322">
        <f t="shared" si="1"/>
        <v>0</v>
      </c>
      <c r="Y11" s="262" t="s">
        <v>272</v>
      </c>
      <c r="Z11" s="262" t="str">
        <f t="shared" si="2"/>
        <v>141 E 71100 163</v>
      </c>
      <c r="AA11" s="262" t="str">
        <f t="shared" si="3"/>
        <v>000</v>
      </c>
      <c r="AB11" s="262" t="str">
        <f t="shared" si="4"/>
        <v>000</v>
      </c>
      <c r="AC11" s="262" t="str">
        <f t="shared" si="5"/>
        <v>141 E 71100 163 000 000</v>
      </c>
    </row>
    <row r="12" spans="1:30" ht="15" hidden="1" customHeight="1" x14ac:dyDescent="0.25">
      <c r="A12" s="262" t="s">
        <v>266</v>
      </c>
      <c r="B12" s="262" t="s">
        <v>256</v>
      </c>
      <c r="C12" s="262" t="s">
        <v>275</v>
      </c>
      <c r="D12" s="262" t="s">
        <v>274</v>
      </c>
      <c r="E12" s="262" t="s">
        <v>256</v>
      </c>
      <c r="F12" s="262" t="s">
        <v>249</v>
      </c>
      <c r="G12" s="262" t="s">
        <v>250</v>
      </c>
      <c r="H12" s="262" t="s">
        <v>224</v>
      </c>
      <c r="I12" s="262" t="s">
        <v>270</v>
      </c>
      <c r="J12" s="262">
        <v>540</v>
      </c>
      <c r="K12" s="320">
        <v>0.5</v>
      </c>
      <c r="L12" s="320">
        <v>0.5</v>
      </c>
      <c r="M12" s="262" t="s">
        <v>6</v>
      </c>
      <c r="Q12" s="321">
        <v>0</v>
      </c>
      <c r="R12" s="321">
        <f t="shared" si="0"/>
        <v>1</v>
      </c>
      <c r="S12" s="300">
        <v>250</v>
      </c>
      <c r="T12" s="300">
        <v>0</v>
      </c>
      <c r="V12" s="300">
        <v>125</v>
      </c>
      <c r="W12" s="300">
        <f>V12</f>
        <v>125</v>
      </c>
      <c r="X12" s="322">
        <f t="shared" si="1"/>
        <v>0</v>
      </c>
      <c r="Y12" s="262" t="s">
        <v>276</v>
      </c>
      <c r="Z12" s="262" t="str">
        <f t="shared" si="2"/>
        <v>142 E 71100 163</v>
      </c>
      <c r="AA12" s="262" t="str">
        <f t="shared" si="3"/>
        <v>000</v>
      </c>
      <c r="AB12" s="262" t="str">
        <f t="shared" si="4"/>
        <v>101</v>
      </c>
      <c r="AC12" s="262" t="str">
        <f t="shared" si="5"/>
        <v>142 E 71100 163 101 000</v>
      </c>
    </row>
    <row r="13" spans="1:30" ht="15" customHeight="1" x14ac:dyDescent="0.25">
      <c r="A13" s="262" t="s">
        <v>1268</v>
      </c>
      <c r="B13" s="262" t="s">
        <v>323</v>
      </c>
      <c r="C13" s="262" t="s">
        <v>323</v>
      </c>
      <c r="D13" s="262" t="s">
        <v>361</v>
      </c>
      <c r="E13" s="262" t="s">
        <v>352</v>
      </c>
      <c r="F13" s="262" t="s">
        <v>222</v>
      </c>
      <c r="G13" s="262" t="s">
        <v>223</v>
      </c>
      <c r="H13" s="262" t="s">
        <v>569</v>
      </c>
      <c r="I13" s="262" t="s">
        <v>225</v>
      </c>
      <c r="J13" s="262">
        <v>760</v>
      </c>
      <c r="K13" s="320">
        <v>0</v>
      </c>
      <c r="L13" s="320">
        <v>0</v>
      </c>
      <c r="M13" s="262" t="s">
        <v>226</v>
      </c>
      <c r="N13" s="262" t="s">
        <v>227</v>
      </c>
      <c r="O13" s="262" t="s">
        <v>234</v>
      </c>
      <c r="P13" s="262" t="s">
        <v>37</v>
      </c>
      <c r="Q13" s="321">
        <v>16</v>
      </c>
      <c r="R13" s="321">
        <f t="shared" si="0"/>
        <v>17</v>
      </c>
      <c r="S13" s="300">
        <v>0</v>
      </c>
      <c r="T13" s="300">
        <v>61205</v>
      </c>
      <c r="V13" s="300">
        <v>29072.37</v>
      </c>
      <c r="W13" s="302">
        <f>IFERROR(INDEX('For Formulas'!$A$3:$CL$64,MATCH(ROUNDUP($R13,0),'For Formulas'!$A$3:$A$64,0),MATCH($O13&amp;" - "&amp;$P13,'For Formulas'!$A$3:$CL$3,0))*L13+U13,INDEX('For Formulas'!$A$3:$CL$64,MATCH(ROUNDUP($R13,0),'For Formulas'!$A$3:$A$64,0)*MATCH($O13&amp;" - "&amp;$P13,'For Formulas'!$A$3:$CL$3,0))*L13)</f>
        <v>0</v>
      </c>
      <c r="X13" s="322">
        <f t="shared" si="1"/>
        <v>-1</v>
      </c>
      <c r="Y13" s="262" t="s">
        <v>1269</v>
      </c>
      <c r="Z13" s="262" t="str">
        <f t="shared" si="2"/>
        <v>141 E 72410 139</v>
      </c>
      <c r="AA13" s="262" t="str">
        <f t="shared" si="3"/>
        <v>000</v>
      </c>
      <c r="AB13" s="262" t="str">
        <f t="shared" si="4"/>
        <v>000</v>
      </c>
      <c r="AC13" s="262" t="str">
        <f t="shared" si="5"/>
        <v>141 E 72410 139 000 000</v>
      </c>
    </row>
    <row r="14" spans="1:30" ht="15" customHeight="1" x14ac:dyDescent="0.25">
      <c r="A14" s="262" t="s">
        <v>2101</v>
      </c>
      <c r="B14" s="262" t="s">
        <v>323</v>
      </c>
      <c r="C14" s="262" t="s">
        <v>323</v>
      </c>
      <c r="D14" s="262" t="s">
        <v>238</v>
      </c>
      <c r="E14" s="262" t="s">
        <v>352</v>
      </c>
      <c r="F14" s="262" t="s">
        <v>222</v>
      </c>
      <c r="G14" s="262" t="s">
        <v>223</v>
      </c>
      <c r="H14" s="262" t="s">
        <v>569</v>
      </c>
      <c r="I14" s="262" t="s">
        <v>225</v>
      </c>
      <c r="J14" s="262">
        <v>760</v>
      </c>
      <c r="K14" s="320">
        <v>0</v>
      </c>
      <c r="L14" s="320">
        <v>0</v>
      </c>
      <c r="M14" s="262" t="s">
        <v>226</v>
      </c>
      <c r="N14" s="262" t="s">
        <v>227</v>
      </c>
      <c r="O14" s="262" t="s">
        <v>234</v>
      </c>
      <c r="P14" s="262" t="s">
        <v>36</v>
      </c>
      <c r="Q14" s="321">
        <v>24</v>
      </c>
      <c r="R14" s="321">
        <f t="shared" si="0"/>
        <v>25</v>
      </c>
      <c r="S14" s="300">
        <v>0</v>
      </c>
      <c r="T14" s="300">
        <v>66930</v>
      </c>
      <c r="V14" s="300">
        <v>31791.75</v>
      </c>
      <c r="W14" s="302">
        <f>IFERROR(INDEX('For Formulas'!$A$3:$CL$64,MATCH(ROUNDUP($R14,0),'For Formulas'!$A$3:$A$64,0),MATCH($O14&amp;" - "&amp;$P14,'For Formulas'!$A$3:$CL$3,0))*L14+U14,INDEX('For Formulas'!$A$3:$CL$64,MATCH(ROUNDUP($R14,0),'For Formulas'!$A$3:$A$64,0)*MATCH($O14&amp;" - "&amp;$P14,'For Formulas'!$A$3:$CL$3,0))*L14)</f>
        <v>0</v>
      </c>
      <c r="X14" s="322">
        <f t="shared" si="1"/>
        <v>-1</v>
      </c>
      <c r="Y14" s="262" t="s">
        <v>1099</v>
      </c>
      <c r="Z14" s="262" t="str">
        <f t="shared" si="2"/>
        <v>141 E 72410 139</v>
      </c>
      <c r="AA14" s="262" t="str">
        <f t="shared" si="3"/>
        <v>000</v>
      </c>
      <c r="AB14" s="262" t="str">
        <f t="shared" si="4"/>
        <v>000</v>
      </c>
      <c r="AC14" s="262" t="str">
        <f t="shared" si="5"/>
        <v>141 E 72410 139 000 000</v>
      </c>
    </row>
    <row r="15" spans="1:30" ht="15" hidden="1" customHeight="1" x14ac:dyDescent="0.25">
      <c r="A15" s="262" t="s">
        <v>2684</v>
      </c>
      <c r="B15" s="262" t="s">
        <v>1524</v>
      </c>
      <c r="C15" s="262" t="s">
        <v>1524</v>
      </c>
      <c r="D15" s="262" t="s">
        <v>274</v>
      </c>
      <c r="E15" s="262" t="s">
        <v>221</v>
      </c>
      <c r="F15" s="262" t="s">
        <v>222</v>
      </c>
      <c r="G15" s="262" t="s">
        <v>223</v>
      </c>
      <c r="H15" s="262" t="s">
        <v>224</v>
      </c>
      <c r="I15" s="262" t="s">
        <v>225</v>
      </c>
      <c r="J15" s="262">
        <v>1600</v>
      </c>
      <c r="K15" s="320">
        <v>0</v>
      </c>
      <c r="L15" s="320">
        <v>0</v>
      </c>
      <c r="M15" s="262" t="s">
        <v>226</v>
      </c>
      <c r="N15" s="262" t="s">
        <v>227</v>
      </c>
      <c r="O15" s="262" t="s">
        <v>234</v>
      </c>
      <c r="P15" s="262" t="s">
        <v>35</v>
      </c>
      <c r="Q15" s="321">
        <v>9</v>
      </c>
      <c r="R15" s="321">
        <f t="shared" si="0"/>
        <v>10</v>
      </c>
      <c r="S15" s="300">
        <v>0</v>
      </c>
      <c r="T15" s="300">
        <v>50050</v>
      </c>
      <c r="V15" s="300">
        <v>50050</v>
      </c>
      <c r="W15" s="302">
        <f>IFERROR(INDEX('For Formulas'!$A$3:$CL$64,MATCH(ROUNDUP($R15,0),'For Formulas'!$A$3:$A$64,0),MATCH($O15&amp;" - "&amp;$P15,'For Formulas'!$A$3:$CL$3,0))*L15+U15,INDEX('For Formulas'!$A$3:$CL$64,MATCH(ROUNDUP($R15,0),'For Formulas'!$A$3:$A$64,0)*MATCH($O15&amp;" - "&amp;$P15,'For Formulas'!$A$3:$CL$3,0))*L15)</f>
        <v>0</v>
      </c>
      <c r="X15" s="322">
        <f t="shared" si="1"/>
        <v>-1</v>
      </c>
      <c r="Y15" s="262" t="s">
        <v>2685</v>
      </c>
      <c r="Z15" s="262" t="str">
        <f t="shared" si="2"/>
        <v>142 E 72130 189</v>
      </c>
      <c r="AA15" s="262" t="str">
        <f t="shared" si="3"/>
        <v>000</v>
      </c>
      <c r="AB15" s="262" t="str">
        <f t="shared" si="4"/>
        <v>151</v>
      </c>
      <c r="AC15" s="262" t="str">
        <f t="shared" si="5"/>
        <v>142 E 72130 189 151 000</v>
      </c>
    </row>
    <row r="16" spans="1:30" ht="15" hidden="1" customHeight="1" x14ac:dyDescent="0.25">
      <c r="A16" s="262" t="s">
        <v>282</v>
      </c>
      <c r="B16" s="262" t="s">
        <v>256</v>
      </c>
      <c r="C16" s="262" t="s">
        <v>273</v>
      </c>
      <c r="D16" s="262" t="s">
        <v>274</v>
      </c>
      <c r="E16" s="262" t="s">
        <v>256</v>
      </c>
      <c r="F16" s="262" t="s">
        <v>249</v>
      </c>
      <c r="G16" s="262" t="s">
        <v>250</v>
      </c>
      <c r="H16" s="262" t="s">
        <v>224</v>
      </c>
      <c r="I16" s="262" t="s">
        <v>270</v>
      </c>
      <c r="J16" s="262">
        <v>540</v>
      </c>
      <c r="K16" s="320">
        <v>0.5</v>
      </c>
      <c r="L16" s="320">
        <v>0.5</v>
      </c>
      <c r="M16" s="262" t="s">
        <v>6</v>
      </c>
      <c r="Q16" s="321">
        <v>0</v>
      </c>
      <c r="R16" s="321">
        <f t="shared" si="0"/>
        <v>1</v>
      </c>
      <c r="S16" s="300">
        <v>250</v>
      </c>
      <c r="T16" s="300">
        <v>0</v>
      </c>
      <c r="V16" s="300">
        <v>125</v>
      </c>
      <c r="W16" s="300">
        <f>V16</f>
        <v>125</v>
      </c>
      <c r="X16" s="322">
        <f t="shared" si="1"/>
        <v>0</v>
      </c>
      <c r="Y16" s="262" t="s">
        <v>272</v>
      </c>
      <c r="Z16" s="262" t="str">
        <f t="shared" si="2"/>
        <v>141 E 71100 163</v>
      </c>
      <c r="AA16" s="262" t="str">
        <f t="shared" si="3"/>
        <v>000</v>
      </c>
      <c r="AB16" s="262" t="str">
        <f t="shared" si="4"/>
        <v>000</v>
      </c>
      <c r="AC16" s="262" t="str">
        <f t="shared" si="5"/>
        <v>141 E 71100 163 000 000</v>
      </c>
    </row>
    <row r="17" spans="1:29" ht="15" hidden="1" customHeight="1" x14ac:dyDescent="0.25">
      <c r="A17" s="262" t="s">
        <v>282</v>
      </c>
      <c r="B17" s="262" t="s">
        <v>256</v>
      </c>
      <c r="C17" s="262" t="s">
        <v>273</v>
      </c>
      <c r="D17" s="262" t="s">
        <v>274</v>
      </c>
      <c r="E17" s="262" t="s">
        <v>256</v>
      </c>
      <c r="F17" s="262" t="s">
        <v>249</v>
      </c>
      <c r="G17" s="262" t="s">
        <v>250</v>
      </c>
      <c r="H17" s="262" t="s">
        <v>224</v>
      </c>
      <c r="I17" s="262" t="s">
        <v>270</v>
      </c>
      <c r="J17" s="262">
        <v>540</v>
      </c>
      <c r="K17" s="320">
        <v>0.5</v>
      </c>
      <c r="L17" s="320">
        <v>0.5</v>
      </c>
      <c r="M17" s="262" t="s">
        <v>6</v>
      </c>
      <c r="Q17" s="321">
        <v>0</v>
      </c>
      <c r="R17" s="321">
        <f t="shared" si="0"/>
        <v>1</v>
      </c>
      <c r="S17" s="300">
        <v>262.5</v>
      </c>
      <c r="T17" s="300">
        <v>0</v>
      </c>
      <c r="V17" s="300">
        <v>131.25</v>
      </c>
      <c r="W17" s="300">
        <f>V17</f>
        <v>131.25</v>
      </c>
      <c r="X17" s="322">
        <f t="shared" si="1"/>
        <v>0</v>
      </c>
      <c r="Y17" s="262" t="s">
        <v>290</v>
      </c>
      <c r="Z17" s="262" t="str">
        <f t="shared" si="2"/>
        <v>141 E 72410 162</v>
      </c>
      <c r="AA17" s="262" t="str">
        <f t="shared" si="3"/>
        <v>000</v>
      </c>
      <c r="AB17" s="262" t="str">
        <f t="shared" si="4"/>
        <v>000</v>
      </c>
      <c r="AC17" s="262" t="str">
        <f t="shared" si="5"/>
        <v>141 E 72410 162 000 000</v>
      </c>
    </row>
    <row r="18" spans="1:29" ht="15" customHeight="1" x14ac:dyDescent="0.25">
      <c r="A18" s="262" t="s">
        <v>901</v>
      </c>
      <c r="B18" s="262" t="s">
        <v>457</v>
      </c>
      <c r="C18" s="262" t="s">
        <v>457</v>
      </c>
      <c r="D18" s="262" t="s">
        <v>361</v>
      </c>
      <c r="E18" s="262" t="s">
        <v>352</v>
      </c>
      <c r="F18" s="262" t="s">
        <v>299</v>
      </c>
      <c r="G18" s="262" t="s">
        <v>300</v>
      </c>
      <c r="H18" s="262" t="s">
        <v>902</v>
      </c>
      <c r="I18" s="262" t="s">
        <v>225</v>
      </c>
      <c r="J18" s="262">
        <v>936</v>
      </c>
      <c r="K18" s="320">
        <v>0</v>
      </c>
      <c r="L18" s="320">
        <v>0</v>
      </c>
      <c r="M18" s="262" t="s">
        <v>226</v>
      </c>
      <c r="N18" s="262" t="s">
        <v>227</v>
      </c>
      <c r="O18" s="262" t="s">
        <v>823</v>
      </c>
      <c r="P18" s="262" t="s">
        <v>37</v>
      </c>
      <c r="Q18" s="321">
        <v>37</v>
      </c>
      <c r="R18" s="321">
        <f t="shared" si="0"/>
        <v>38</v>
      </c>
      <c r="S18" s="300">
        <v>0</v>
      </c>
      <c r="T18" s="300">
        <v>102000</v>
      </c>
      <c r="U18" s="262">
        <v>0</v>
      </c>
      <c r="V18" s="300">
        <v>52942.5</v>
      </c>
      <c r="W18" s="302">
        <f>IFERROR(INDEX('For Formulas'!$A$3:$CL$64,MATCH(ROUNDUP($R18,0),'For Formulas'!$A$3:$A$64,0),MATCH($O18&amp;" - "&amp;$P18,'For Formulas'!$A$3:$CL$3,0))*L18+U18,INDEX('For Formulas'!$A$3:$CL$64,MATCH(ROUNDUP($R18,0),'For Formulas'!$A$3:$A$64,0)*MATCH($O18&amp;" - "&amp;$P18,'For Formulas'!$A$3:$CL$3,0))*L18)</f>
        <v>0</v>
      </c>
      <c r="X18" s="322">
        <f t="shared" si="1"/>
        <v>-1</v>
      </c>
      <c r="Y18" s="262" t="s">
        <v>903</v>
      </c>
      <c r="Z18" s="262" t="str">
        <f t="shared" si="2"/>
        <v>141 E 72410 104</v>
      </c>
      <c r="AA18" s="262" t="str">
        <f t="shared" si="3"/>
        <v>000</v>
      </c>
      <c r="AB18" s="262" t="str">
        <f t="shared" si="4"/>
        <v>000</v>
      </c>
      <c r="AC18" s="262" t="str">
        <f t="shared" si="5"/>
        <v>141 E 72410 104 000 000</v>
      </c>
    </row>
    <row r="19" spans="1:29" ht="15" hidden="1" customHeight="1" x14ac:dyDescent="0.25">
      <c r="A19" s="262" t="s">
        <v>2789</v>
      </c>
      <c r="B19" s="262" t="s">
        <v>1524</v>
      </c>
      <c r="C19" s="262" t="s">
        <v>1524</v>
      </c>
      <c r="D19" s="262" t="s">
        <v>274</v>
      </c>
      <c r="E19" s="262" t="s">
        <v>221</v>
      </c>
      <c r="F19" s="262" t="s">
        <v>299</v>
      </c>
      <c r="G19" s="262" t="s">
        <v>300</v>
      </c>
      <c r="H19" s="262" t="s">
        <v>301</v>
      </c>
      <c r="I19" s="262" t="s">
        <v>225</v>
      </c>
      <c r="J19" s="262">
        <v>1920</v>
      </c>
      <c r="K19" s="320">
        <v>0</v>
      </c>
      <c r="L19" s="320">
        <v>0</v>
      </c>
      <c r="M19" s="262" t="s">
        <v>226</v>
      </c>
      <c r="N19" s="262" t="s">
        <v>227</v>
      </c>
      <c r="O19" s="262" t="s">
        <v>288</v>
      </c>
      <c r="P19" s="262" t="s">
        <v>302</v>
      </c>
      <c r="Q19" s="321">
        <v>25</v>
      </c>
      <c r="R19" s="321">
        <f t="shared" si="0"/>
        <v>26</v>
      </c>
      <c r="S19" s="300">
        <v>0</v>
      </c>
      <c r="T19" s="300">
        <v>53304</v>
      </c>
      <c r="V19" s="300">
        <v>53304</v>
      </c>
      <c r="W19" s="302">
        <f>IFERROR(INDEX('For Formulas'!$A$3:$CL$64,MATCH(ROUNDUP($R19,0),'For Formulas'!$A$3:$A$64,0),MATCH($O19&amp;" - "&amp;$P19,'For Formulas'!$A$3:$CL$3,0))*L19+U19,INDEX('For Formulas'!$A$3:$CL$64,MATCH(ROUNDUP($R19,0),'For Formulas'!$A$3:$A$64,0)*MATCH($O19&amp;" - "&amp;$P19,'For Formulas'!$A$3:$CL$3,0))*L19)</f>
        <v>0</v>
      </c>
      <c r="X19" s="322">
        <f t="shared" si="1"/>
        <v>-1</v>
      </c>
      <c r="Y19" s="262" t="s">
        <v>2790</v>
      </c>
      <c r="Z19" s="262" t="str">
        <f t="shared" si="2"/>
        <v>142 E 72210 161</v>
      </c>
      <c r="AA19" s="262" t="str">
        <f t="shared" si="3"/>
        <v>000</v>
      </c>
      <c r="AB19" s="262" t="str">
        <f t="shared" si="4"/>
        <v>010</v>
      </c>
      <c r="AC19" s="262" t="str">
        <f t="shared" si="5"/>
        <v>142 E 72210 161 010 000</v>
      </c>
    </row>
    <row r="20" spans="1:29" ht="15" hidden="1" customHeight="1" x14ac:dyDescent="0.25">
      <c r="A20" s="262" t="s">
        <v>291</v>
      </c>
      <c r="B20" s="262" t="s">
        <v>255</v>
      </c>
      <c r="C20" s="262" t="s">
        <v>255</v>
      </c>
      <c r="D20" s="262" t="s">
        <v>248</v>
      </c>
      <c r="E20" s="262" t="s">
        <v>256</v>
      </c>
      <c r="F20" s="262" t="s">
        <v>249</v>
      </c>
      <c r="G20" s="262" t="s">
        <v>250</v>
      </c>
      <c r="H20" s="262" t="s">
        <v>224</v>
      </c>
      <c r="I20" s="262" t="s">
        <v>242</v>
      </c>
      <c r="J20" s="262">
        <v>1080</v>
      </c>
      <c r="K20" s="320">
        <v>1</v>
      </c>
      <c r="L20" s="320">
        <v>1</v>
      </c>
      <c r="M20" s="262" t="s">
        <v>6</v>
      </c>
      <c r="Q20" s="321">
        <v>0</v>
      </c>
      <c r="R20" s="321">
        <f t="shared" si="0"/>
        <v>1</v>
      </c>
      <c r="S20" s="300">
        <v>3000</v>
      </c>
      <c r="T20" s="300">
        <v>0</v>
      </c>
      <c r="V20" s="300">
        <v>3000</v>
      </c>
      <c r="W20" s="300">
        <f>V20</f>
        <v>3000</v>
      </c>
      <c r="X20" s="322">
        <f t="shared" si="1"/>
        <v>0</v>
      </c>
      <c r="Y20" s="262" t="s">
        <v>252</v>
      </c>
      <c r="Z20" s="262" t="str">
        <f t="shared" si="2"/>
        <v>141 E 72710 146</v>
      </c>
      <c r="AA20" s="262" t="str">
        <f t="shared" si="3"/>
        <v>446</v>
      </c>
      <c r="AB20" s="262" t="str">
        <f t="shared" si="4"/>
        <v>000</v>
      </c>
      <c r="AC20" s="262" t="str">
        <f t="shared" si="5"/>
        <v>141 E 72710 146 000 446</v>
      </c>
    </row>
    <row r="21" spans="1:29" ht="15" hidden="1" customHeight="1" x14ac:dyDescent="0.25">
      <c r="A21" s="262" t="s">
        <v>291</v>
      </c>
      <c r="B21" s="262" t="s">
        <v>292</v>
      </c>
      <c r="C21" s="262" t="s">
        <v>292</v>
      </c>
      <c r="D21" s="262" t="s">
        <v>248</v>
      </c>
      <c r="E21" s="262" t="s">
        <v>256</v>
      </c>
      <c r="F21" s="262" t="s">
        <v>249</v>
      </c>
      <c r="G21" s="262" t="s">
        <v>250</v>
      </c>
      <c r="H21" s="262" t="s">
        <v>224</v>
      </c>
      <c r="I21" s="262" t="s">
        <v>242</v>
      </c>
      <c r="J21" s="262">
        <v>1080</v>
      </c>
      <c r="K21" s="320">
        <v>1</v>
      </c>
      <c r="L21" s="320">
        <v>1</v>
      </c>
      <c r="M21" s="262" t="s">
        <v>6</v>
      </c>
      <c r="Q21" s="321">
        <v>0</v>
      </c>
      <c r="R21" s="321">
        <f t="shared" si="0"/>
        <v>1</v>
      </c>
      <c r="S21" s="300">
        <v>2000</v>
      </c>
      <c r="T21" s="300">
        <v>0</v>
      </c>
      <c r="V21" s="300">
        <v>2000</v>
      </c>
      <c r="W21" s="300">
        <f>V21</f>
        <v>2000</v>
      </c>
      <c r="X21" s="322">
        <f t="shared" si="1"/>
        <v>0</v>
      </c>
      <c r="Y21" s="262" t="s">
        <v>252</v>
      </c>
      <c r="Z21" s="262" t="str">
        <f t="shared" si="2"/>
        <v>141 E 72710 146</v>
      </c>
      <c r="AA21" s="262" t="str">
        <f t="shared" si="3"/>
        <v>446</v>
      </c>
      <c r="AB21" s="262" t="str">
        <f t="shared" si="4"/>
        <v>000</v>
      </c>
      <c r="AC21" s="262" t="str">
        <f t="shared" si="5"/>
        <v>141 E 72710 146 000 446</v>
      </c>
    </row>
    <row r="22" spans="1:29" ht="15" customHeight="1" x14ac:dyDescent="0.25">
      <c r="A22" s="262" t="s">
        <v>548</v>
      </c>
      <c r="B22" s="262" t="s">
        <v>231</v>
      </c>
      <c r="C22" s="262" t="s">
        <v>231</v>
      </c>
      <c r="D22" s="262" t="s">
        <v>317</v>
      </c>
      <c r="E22" s="262" t="s">
        <v>221</v>
      </c>
      <c r="F22" s="262" t="s">
        <v>222</v>
      </c>
      <c r="G22" s="262" t="s">
        <v>223</v>
      </c>
      <c r="H22" s="262" t="s">
        <v>224</v>
      </c>
      <c r="I22" s="262" t="s">
        <v>225</v>
      </c>
      <c r="J22" s="262">
        <v>1600</v>
      </c>
      <c r="K22" s="320">
        <v>0</v>
      </c>
      <c r="L22" s="320">
        <v>0</v>
      </c>
      <c r="M22" s="262" t="s">
        <v>226</v>
      </c>
      <c r="N22" s="262" t="s">
        <v>233</v>
      </c>
      <c r="O22" s="262" t="s">
        <v>234</v>
      </c>
      <c r="P22" s="262" t="s">
        <v>37</v>
      </c>
      <c r="Q22" s="321">
        <v>23</v>
      </c>
      <c r="R22" s="321">
        <f t="shared" si="0"/>
        <v>24</v>
      </c>
      <c r="S22" s="300">
        <v>0</v>
      </c>
      <c r="T22" s="300">
        <v>67880</v>
      </c>
      <c r="V22" s="300">
        <v>67880</v>
      </c>
      <c r="W22" s="302">
        <f>IFERROR(INDEX('For Formulas'!$A$3:$CL$64,MATCH(ROUNDUP($R22,0),'For Formulas'!$A$3:$A$64,0),MATCH($O22&amp;" - "&amp;$P22,'For Formulas'!$A$3:$CL$3,0))*L22+U22,INDEX('For Formulas'!$A$3:$CL$64,MATCH(ROUNDUP($R22,0),'For Formulas'!$A$3:$A$64,0)*MATCH($O22&amp;" - "&amp;$P22,'For Formulas'!$A$3:$CL$3,0))*L22)</f>
        <v>0</v>
      </c>
      <c r="X22" s="322">
        <f t="shared" si="1"/>
        <v>-1</v>
      </c>
      <c r="Y22" s="262" t="s">
        <v>396</v>
      </c>
      <c r="Z22" s="262" t="str">
        <f t="shared" si="2"/>
        <v>141 E 71100 116</v>
      </c>
      <c r="AA22" s="262" t="str">
        <f t="shared" si="3"/>
        <v>000</v>
      </c>
      <c r="AB22" s="262" t="str">
        <f t="shared" si="4"/>
        <v>000</v>
      </c>
      <c r="AC22" s="262" t="str">
        <f t="shared" si="5"/>
        <v>141 E 71100 116 000 000</v>
      </c>
    </row>
    <row r="23" spans="1:29" ht="15" hidden="1" customHeight="1" x14ac:dyDescent="0.25">
      <c r="A23" s="262" t="s">
        <v>293</v>
      </c>
      <c r="B23" s="262" t="s">
        <v>256</v>
      </c>
      <c r="C23" s="262" t="s">
        <v>273</v>
      </c>
      <c r="D23" s="262" t="s">
        <v>274</v>
      </c>
      <c r="E23" s="262" t="s">
        <v>256</v>
      </c>
      <c r="F23" s="262" t="s">
        <v>249</v>
      </c>
      <c r="G23" s="262" t="s">
        <v>250</v>
      </c>
      <c r="H23" s="262" t="s">
        <v>224</v>
      </c>
      <c r="I23" s="262" t="s">
        <v>242</v>
      </c>
      <c r="J23" s="262">
        <v>1080</v>
      </c>
      <c r="K23" s="320">
        <v>1</v>
      </c>
      <c r="L23" s="320">
        <v>1</v>
      </c>
      <c r="M23" s="262" t="s">
        <v>6</v>
      </c>
      <c r="Q23" s="321">
        <v>0</v>
      </c>
      <c r="R23" s="321">
        <f t="shared" si="0"/>
        <v>1</v>
      </c>
      <c r="S23" s="300">
        <v>250</v>
      </c>
      <c r="T23" s="300">
        <v>0</v>
      </c>
      <c r="V23" s="300">
        <v>250</v>
      </c>
      <c r="W23" s="300">
        <f>V23</f>
        <v>250</v>
      </c>
      <c r="X23" s="322">
        <f t="shared" si="1"/>
        <v>0</v>
      </c>
      <c r="Y23" s="262" t="s">
        <v>272</v>
      </c>
      <c r="Z23" s="262" t="str">
        <f t="shared" si="2"/>
        <v>141 E 71100 163</v>
      </c>
      <c r="AA23" s="262" t="str">
        <f t="shared" si="3"/>
        <v>000</v>
      </c>
      <c r="AB23" s="262" t="str">
        <f t="shared" si="4"/>
        <v>000</v>
      </c>
      <c r="AC23" s="262" t="str">
        <f t="shared" si="5"/>
        <v>141 E 71100 163 000 000</v>
      </c>
    </row>
    <row r="24" spans="1:29" ht="15" customHeight="1" x14ac:dyDescent="0.25">
      <c r="A24" s="262" t="s">
        <v>2435</v>
      </c>
      <c r="B24" s="262" t="s">
        <v>1670</v>
      </c>
      <c r="C24" s="262" t="s">
        <v>1670</v>
      </c>
      <c r="D24" s="262" t="s">
        <v>274</v>
      </c>
      <c r="E24" s="262" t="s">
        <v>221</v>
      </c>
      <c r="F24" s="262" t="s">
        <v>299</v>
      </c>
      <c r="G24" s="262" t="s">
        <v>300</v>
      </c>
      <c r="H24" s="262" t="s">
        <v>301</v>
      </c>
      <c r="I24" s="262" t="s">
        <v>225</v>
      </c>
      <c r="J24" s="262">
        <v>1920</v>
      </c>
      <c r="K24" s="320">
        <v>0</v>
      </c>
      <c r="L24" s="320">
        <v>0</v>
      </c>
      <c r="M24" s="262" t="s">
        <v>6</v>
      </c>
      <c r="Q24" s="321">
        <v>0</v>
      </c>
      <c r="R24" s="321">
        <f t="shared" si="0"/>
        <v>1</v>
      </c>
      <c r="S24" s="300">
        <v>160180.44</v>
      </c>
      <c r="T24" s="300">
        <v>0</v>
      </c>
      <c r="V24" s="300">
        <v>160180.44</v>
      </c>
      <c r="W24" s="300">
        <v>0</v>
      </c>
      <c r="X24" s="322">
        <f t="shared" si="1"/>
        <v>-1</v>
      </c>
      <c r="Y24" s="262" t="s">
        <v>1672</v>
      </c>
      <c r="Z24" s="262" t="str">
        <f t="shared" si="2"/>
        <v>141 E 72320 101</v>
      </c>
      <c r="AA24" s="262" t="str">
        <f t="shared" si="3"/>
        <v>000</v>
      </c>
      <c r="AB24" s="262" t="str">
        <f t="shared" si="4"/>
        <v>000</v>
      </c>
      <c r="AC24" s="262" t="str">
        <f t="shared" si="5"/>
        <v>141 E 72320 101 000 000</v>
      </c>
    </row>
    <row r="25" spans="1:29" ht="15" hidden="1" customHeight="1" x14ac:dyDescent="0.25">
      <c r="A25" s="262" t="s">
        <v>2900</v>
      </c>
      <c r="B25" s="262" t="s">
        <v>488</v>
      </c>
      <c r="C25" s="262" t="s">
        <v>788</v>
      </c>
      <c r="D25" s="262" t="s">
        <v>274</v>
      </c>
      <c r="E25" s="262" t="s">
        <v>352</v>
      </c>
      <c r="F25" s="262" t="s">
        <v>222</v>
      </c>
      <c r="G25" s="262" t="s">
        <v>223</v>
      </c>
      <c r="H25" s="262" t="s">
        <v>569</v>
      </c>
      <c r="I25" s="262" t="s">
        <v>225</v>
      </c>
      <c r="J25" s="262">
        <v>760</v>
      </c>
      <c r="K25" s="320">
        <v>1</v>
      </c>
      <c r="L25" s="320">
        <v>0.47499999999999998</v>
      </c>
      <c r="M25" s="262" t="s">
        <v>6</v>
      </c>
      <c r="Q25" s="321">
        <v>0</v>
      </c>
      <c r="R25" s="321">
        <f t="shared" si="0"/>
        <v>1</v>
      </c>
      <c r="S25" s="300">
        <v>2000</v>
      </c>
      <c r="T25" s="300">
        <v>0</v>
      </c>
      <c r="V25" s="300">
        <v>950</v>
      </c>
      <c r="W25" s="300">
        <f t="shared" ref="W25:W34" si="6">V25</f>
        <v>950</v>
      </c>
      <c r="X25" s="322">
        <f t="shared" si="1"/>
        <v>0</v>
      </c>
      <c r="Y25" s="262" t="s">
        <v>787</v>
      </c>
      <c r="Z25" s="262" t="str">
        <f t="shared" si="2"/>
        <v>142 E 72210 189</v>
      </c>
      <c r="AA25" s="262" t="str">
        <f t="shared" si="3"/>
        <v>000</v>
      </c>
      <c r="AB25" s="262" t="str">
        <f t="shared" si="4"/>
        <v>201</v>
      </c>
      <c r="AC25" s="262" t="str">
        <f t="shared" si="5"/>
        <v>142 E 72210 189 201 000</v>
      </c>
    </row>
    <row r="26" spans="1:29" ht="15" hidden="1" customHeight="1" x14ac:dyDescent="0.25">
      <c r="A26" s="262" t="s">
        <v>2401</v>
      </c>
      <c r="B26" s="262" t="s">
        <v>488</v>
      </c>
      <c r="C26" s="262" t="s">
        <v>788</v>
      </c>
      <c r="D26" s="262" t="s">
        <v>274</v>
      </c>
      <c r="E26" s="262" t="s">
        <v>256</v>
      </c>
      <c r="F26" s="262" t="s">
        <v>222</v>
      </c>
      <c r="G26" s="262" t="s">
        <v>571</v>
      </c>
      <c r="H26" s="262" t="s">
        <v>224</v>
      </c>
      <c r="I26" s="262" t="s">
        <v>225</v>
      </c>
      <c r="J26" s="262">
        <v>840</v>
      </c>
      <c r="K26" s="320">
        <v>1</v>
      </c>
      <c r="L26" s="320">
        <v>0.52500000000000002</v>
      </c>
      <c r="M26" s="262" t="s">
        <v>6</v>
      </c>
      <c r="Q26" s="321">
        <v>0</v>
      </c>
      <c r="R26" s="321">
        <f t="shared" si="0"/>
        <v>1</v>
      </c>
      <c r="S26" s="300">
        <v>2000</v>
      </c>
      <c r="T26" s="300">
        <v>0</v>
      </c>
      <c r="V26" s="300">
        <v>1050</v>
      </c>
      <c r="W26" s="300">
        <f t="shared" si="6"/>
        <v>1050</v>
      </c>
      <c r="X26" s="322">
        <f t="shared" si="1"/>
        <v>0</v>
      </c>
      <c r="Y26" s="262" t="s">
        <v>787</v>
      </c>
      <c r="Z26" s="262" t="str">
        <f t="shared" si="2"/>
        <v>142 E 72210 189</v>
      </c>
      <c r="AA26" s="262" t="str">
        <f t="shared" si="3"/>
        <v>000</v>
      </c>
      <c r="AB26" s="262" t="str">
        <f t="shared" si="4"/>
        <v>201</v>
      </c>
      <c r="AC26" s="262" t="str">
        <f t="shared" si="5"/>
        <v>142 E 72210 189 201 000</v>
      </c>
    </row>
    <row r="27" spans="1:29" ht="15" hidden="1" customHeight="1" x14ac:dyDescent="0.25">
      <c r="A27" s="262" t="s">
        <v>785</v>
      </c>
      <c r="B27" s="262" t="s">
        <v>488</v>
      </c>
      <c r="C27" s="262" t="s">
        <v>788</v>
      </c>
      <c r="D27" s="262" t="s">
        <v>274</v>
      </c>
      <c r="E27" s="262" t="s">
        <v>256</v>
      </c>
      <c r="F27" s="262" t="s">
        <v>222</v>
      </c>
      <c r="G27" s="262" t="s">
        <v>223</v>
      </c>
      <c r="H27" s="262" t="s">
        <v>224</v>
      </c>
      <c r="I27" s="262" t="s">
        <v>225</v>
      </c>
      <c r="J27" s="262">
        <v>1600</v>
      </c>
      <c r="K27" s="320">
        <v>1</v>
      </c>
      <c r="L27" s="320">
        <v>1</v>
      </c>
      <c r="M27" s="262" t="s">
        <v>6</v>
      </c>
      <c r="Q27" s="321">
        <v>0</v>
      </c>
      <c r="R27" s="321">
        <f t="shared" si="0"/>
        <v>1</v>
      </c>
      <c r="S27" s="300">
        <v>2000</v>
      </c>
      <c r="T27" s="300">
        <v>0</v>
      </c>
      <c r="V27" s="300">
        <v>2000</v>
      </c>
      <c r="W27" s="300">
        <f t="shared" si="6"/>
        <v>2000</v>
      </c>
      <c r="X27" s="322">
        <f t="shared" si="1"/>
        <v>0</v>
      </c>
      <c r="Y27" s="262" t="s">
        <v>787</v>
      </c>
      <c r="Z27" s="262" t="str">
        <f t="shared" si="2"/>
        <v>142 E 72210 189</v>
      </c>
      <c r="AA27" s="262" t="str">
        <f t="shared" si="3"/>
        <v>000</v>
      </c>
      <c r="AB27" s="262" t="str">
        <f t="shared" si="4"/>
        <v>201</v>
      </c>
      <c r="AC27" s="262" t="str">
        <f t="shared" si="5"/>
        <v>142 E 72210 189 201 000</v>
      </c>
    </row>
    <row r="28" spans="1:29" ht="15" hidden="1" customHeight="1" x14ac:dyDescent="0.25">
      <c r="A28" s="262" t="s">
        <v>310</v>
      </c>
      <c r="B28" s="262" t="s">
        <v>256</v>
      </c>
      <c r="C28" s="262" t="s">
        <v>314</v>
      </c>
      <c r="D28" s="262" t="s">
        <v>274</v>
      </c>
      <c r="E28" s="262" t="s">
        <v>256</v>
      </c>
      <c r="F28" s="262" t="s">
        <v>299</v>
      </c>
      <c r="G28" s="262" t="s">
        <v>300</v>
      </c>
      <c r="H28" s="262" t="s">
        <v>301</v>
      </c>
      <c r="I28" s="262" t="s">
        <v>225</v>
      </c>
      <c r="J28" s="262">
        <v>1920</v>
      </c>
      <c r="K28" s="320">
        <v>1</v>
      </c>
      <c r="L28" s="320">
        <v>1</v>
      </c>
      <c r="M28" s="262" t="s">
        <v>6</v>
      </c>
      <c r="Q28" s="321">
        <v>0</v>
      </c>
      <c r="R28" s="321">
        <f t="shared" si="0"/>
        <v>1</v>
      </c>
      <c r="S28" s="300">
        <v>2400</v>
      </c>
      <c r="T28" s="300">
        <v>0</v>
      </c>
      <c r="V28" s="300">
        <v>2400</v>
      </c>
      <c r="W28" s="300">
        <f t="shared" si="6"/>
        <v>2400</v>
      </c>
      <c r="X28" s="322">
        <f t="shared" si="1"/>
        <v>0</v>
      </c>
      <c r="Y28" s="262" t="s">
        <v>313</v>
      </c>
      <c r="Z28" s="262" t="str">
        <f t="shared" si="2"/>
        <v>141 E 72210 162</v>
      </c>
      <c r="AA28" s="262" t="str">
        <f t="shared" si="3"/>
        <v>000</v>
      </c>
      <c r="AB28" s="262" t="str">
        <f t="shared" si="4"/>
        <v>000</v>
      </c>
      <c r="AC28" s="262" t="str">
        <f t="shared" si="5"/>
        <v>141 E 72210 162 000 000</v>
      </c>
    </row>
    <row r="29" spans="1:29" ht="15" hidden="1" customHeight="1" x14ac:dyDescent="0.25">
      <c r="A29" s="262" t="s">
        <v>2859</v>
      </c>
      <c r="B29" s="262" t="s">
        <v>488</v>
      </c>
      <c r="C29" s="262" t="s">
        <v>788</v>
      </c>
      <c r="D29" s="262" t="s">
        <v>274</v>
      </c>
      <c r="E29" s="262" t="s">
        <v>256</v>
      </c>
      <c r="F29" s="262" t="s">
        <v>222</v>
      </c>
      <c r="G29" s="262" t="s">
        <v>223</v>
      </c>
      <c r="H29" s="262" t="s">
        <v>224</v>
      </c>
      <c r="I29" s="262" t="s">
        <v>225</v>
      </c>
      <c r="J29" s="262">
        <v>1600</v>
      </c>
      <c r="K29" s="320">
        <v>1</v>
      </c>
      <c r="L29" s="320">
        <v>1</v>
      </c>
      <c r="M29" s="262" t="s">
        <v>6</v>
      </c>
      <c r="Q29" s="321">
        <v>0</v>
      </c>
      <c r="R29" s="321">
        <f t="shared" si="0"/>
        <v>1</v>
      </c>
      <c r="S29" s="300">
        <v>2000</v>
      </c>
      <c r="T29" s="300">
        <v>0</v>
      </c>
      <c r="V29" s="300">
        <v>2000</v>
      </c>
      <c r="W29" s="300">
        <f t="shared" si="6"/>
        <v>2000</v>
      </c>
      <c r="X29" s="322">
        <f t="shared" si="1"/>
        <v>0</v>
      </c>
      <c r="Y29" s="262" t="s">
        <v>787</v>
      </c>
      <c r="Z29" s="262" t="str">
        <f t="shared" si="2"/>
        <v>142 E 72210 189</v>
      </c>
      <c r="AA29" s="262" t="str">
        <f t="shared" si="3"/>
        <v>000</v>
      </c>
      <c r="AB29" s="262" t="str">
        <f t="shared" si="4"/>
        <v>201</v>
      </c>
      <c r="AC29" s="262" t="str">
        <f t="shared" si="5"/>
        <v>142 E 72210 189 201 000</v>
      </c>
    </row>
    <row r="30" spans="1:29" ht="15" hidden="1" customHeight="1" x14ac:dyDescent="0.25">
      <c r="A30" s="262" t="s">
        <v>3065</v>
      </c>
      <c r="B30" s="262" t="s">
        <v>488</v>
      </c>
      <c r="C30" s="262" t="s">
        <v>788</v>
      </c>
      <c r="D30" s="262" t="s">
        <v>274</v>
      </c>
      <c r="E30" s="262" t="s">
        <v>256</v>
      </c>
      <c r="F30" s="262" t="s">
        <v>222</v>
      </c>
      <c r="G30" s="262" t="s">
        <v>223</v>
      </c>
      <c r="H30" s="262" t="s">
        <v>224</v>
      </c>
      <c r="I30" s="262" t="s">
        <v>225</v>
      </c>
      <c r="J30" s="262">
        <v>1600</v>
      </c>
      <c r="K30" s="320">
        <v>1</v>
      </c>
      <c r="L30" s="320">
        <v>1</v>
      </c>
      <c r="M30" s="262" t="s">
        <v>6</v>
      </c>
      <c r="Q30" s="321">
        <v>0</v>
      </c>
      <c r="R30" s="321">
        <f t="shared" si="0"/>
        <v>1</v>
      </c>
      <c r="S30" s="300">
        <v>2000</v>
      </c>
      <c r="T30" s="300">
        <v>0</v>
      </c>
      <c r="V30" s="300">
        <v>2000</v>
      </c>
      <c r="W30" s="300">
        <f t="shared" si="6"/>
        <v>2000</v>
      </c>
      <c r="X30" s="322">
        <f t="shared" si="1"/>
        <v>0</v>
      </c>
      <c r="Y30" s="262" t="s">
        <v>787</v>
      </c>
      <c r="Z30" s="262" t="str">
        <f t="shared" si="2"/>
        <v>142 E 72210 189</v>
      </c>
      <c r="AA30" s="262" t="str">
        <f t="shared" si="3"/>
        <v>000</v>
      </c>
      <c r="AB30" s="262" t="str">
        <f t="shared" si="4"/>
        <v>201</v>
      </c>
      <c r="AC30" s="262" t="str">
        <f t="shared" si="5"/>
        <v>142 E 72210 189 201 000</v>
      </c>
    </row>
    <row r="31" spans="1:29" ht="15" hidden="1" customHeight="1" x14ac:dyDescent="0.25">
      <c r="A31" s="262" t="s">
        <v>3161</v>
      </c>
      <c r="B31" s="262" t="s">
        <v>488</v>
      </c>
      <c r="C31" s="262" t="s">
        <v>788</v>
      </c>
      <c r="D31" s="262" t="s">
        <v>274</v>
      </c>
      <c r="E31" s="262" t="s">
        <v>256</v>
      </c>
      <c r="F31" s="262" t="s">
        <v>222</v>
      </c>
      <c r="G31" s="262" t="s">
        <v>223</v>
      </c>
      <c r="H31" s="262" t="s">
        <v>224</v>
      </c>
      <c r="I31" s="262" t="s">
        <v>225</v>
      </c>
      <c r="J31" s="262">
        <v>1600</v>
      </c>
      <c r="K31" s="320">
        <v>1</v>
      </c>
      <c r="L31" s="320">
        <v>1</v>
      </c>
      <c r="M31" s="262" t="s">
        <v>6</v>
      </c>
      <c r="Q31" s="321">
        <v>0</v>
      </c>
      <c r="R31" s="321">
        <f t="shared" si="0"/>
        <v>1</v>
      </c>
      <c r="S31" s="300">
        <v>2000</v>
      </c>
      <c r="T31" s="300">
        <v>0</v>
      </c>
      <c r="V31" s="300">
        <v>2000</v>
      </c>
      <c r="W31" s="300">
        <f t="shared" si="6"/>
        <v>2000</v>
      </c>
      <c r="X31" s="322">
        <f t="shared" si="1"/>
        <v>0</v>
      </c>
      <c r="Y31" s="262" t="s">
        <v>787</v>
      </c>
      <c r="Z31" s="262" t="str">
        <f t="shared" si="2"/>
        <v>142 E 72210 189</v>
      </c>
      <c r="AA31" s="262" t="str">
        <f t="shared" si="3"/>
        <v>000</v>
      </c>
      <c r="AB31" s="262" t="str">
        <f t="shared" si="4"/>
        <v>201</v>
      </c>
      <c r="AC31" s="262" t="str">
        <f t="shared" si="5"/>
        <v>142 E 72210 189 201 000</v>
      </c>
    </row>
    <row r="32" spans="1:29" ht="15" customHeight="1" x14ac:dyDescent="0.25">
      <c r="A32" s="262" t="s">
        <v>952</v>
      </c>
      <c r="B32" s="262" t="s">
        <v>955</v>
      </c>
      <c r="C32" s="262" t="s">
        <v>955</v>
      </c>
      <c r="D32" s="262" t="s">
        <v>328</v>
      </c>
      <c r="E32" s="262" t="s">
        <v>256</v>
      </c>
      <c r="F32" s="262" t="s">
        <v>299</v>
      </c>
      <c r="G32" s="262" t="s">
        <v>571</v>
      </c>
      <c r="H32" s="262" t="s">
        <v>301</v>
      </c>
      <c r="I32" s="262" t="s">
        <v>225</v>
      </c>
      <c r="J32" s="262">
        <v>960</v>
      </c>
      <c r="K32" s="320">
        <v>1</v>
      </c>
      <c r="L32" s="320">
        <v>0.5</v>
      </c>
      <c r="M32" s="262" t="s">
        <v>6</v>
      </c>
      <c r="Q32" s="321">
        <v>0</v>
      </c>
      <c r="R32" s="321">
        <f t="shared" si="0"/>
        <v>1</v>
      </c>
      <c r="S32" s="300">
        <v>5000</v>
      </c>
      <c r="T32" s="300">
        <v>0</v>
      </c>
      <c r="V32" s="300">
        <v>2500</v>
      </c>
      <c r="W32" s="300">
        <f t="shared" si="6"/>
        <v>2500</v>
      </c>
      <c r="X32" s="322">
        <f t="shared" si="1"/>
        <v>0</v>
      </c>
      <c r="Y32" s="262" t="s">
        <v>956</v>
      </c>
      <c r="Z32" s="262" t="str">
        <f t="shared" si="2"/>
        <v>141 E 72710 189</v>
      </c>
      <c r="AA32" s="262" t="str">
        <f t="shared" si="3"/>
        <v>712</v>
      </c>
      <c r="AB32" s="262" t="str">
        <f t="shared" si="4"/>
        <v>000</v>
      </c>
      <c r="AC32" s="262" t="str">
        <f t="shared" si="5"/>
        <v>141 E 72710 189 000 712</v>
      </c>
    </row>
    <row r="33" spans="1:29" ht="15" hidden="1" customHeight="1" x14ac:dyDescent="0.25">
      <c r="A33" s="262" t="s">
        <v>322</v>
      </c>
      <c r="B33" s="262" t="s">
        <v>330</v>
      </c>
      <c r="C33" s="262" t="s">
        <v>330</v>
      </c>
      <c r="D33" s="262" t="s">
        <v>328</v>
      </c>
      <c r="E33" s="262" t="s">
        <v>256</v>
      </c>
      <c r="F33" s="262" t="s">
        <v>249</v>
      </c>
      <c r="G33" s="262" t="s">
        <v>250</v>
      </c>
      <c r="H33" s="262" t="s">
        <v>224</v>
      </c>
      <c r="I33" s="262" t="s">
        <v>242</v>
      </c>
      <c r="J33" s="262">
        <v>1080</v>
      </c>
      <c r="K33" s="320">
        <v>1</v>
      </c>
      <c r="L33" s="320">
        <v>1</v>
      </c>
      <c r="M33" s="262" t="s">
        <v>6</v>
      </c>
      <c r="Q33" s="321">
        <v>0</v>
      </c>
      <c r="R33" s="321">
        <f t="shared" si="0"/>
        <v>1</v>
      </c>
      <c r="S33" s="300">
        <v>3000</v>
      </c>
      <c r="T33" s="300">
        <v>0</v>
      </c>
      <c r="V33" s="300">
        <v>3000</v>
      </c>
      <c r="W33" s="300">
        <f t="shared" si="6"/>
        <v>3000</v>
      </c>
      <c r="X33" s="322">
        <f t="shared" si="1"/>
        <v>0</v>
      </c>
      <c r="Y33" s="262" t="s">
        <v>329</v>
      </c>
      <c r="Z33" s="262" t="str">
        <f t="shared" si="2"/>
        <v>141 E 72710 146</v>
      </c>
      <c r="AA33" s="262" t="str">
        <f t="shared" si="3"/>
        <v>712</v>
      </c>
      <c r="AB33" s="262" t="str">
        <f t="shared" si="4"/>
        <v>000</v>
      </c>
      <c r="AC33" s="262" t="str">
        <f t="shared" si="5"/>
        <v>141 E 72710 146 000 712</v>
      </c>
    </row>
    <row r="34" spans="1:29" ht="15" hidden="1" customHeight="1" x14ac:dyDescent="0.25">
      <c r="A34" s="262" t="s">
        <v>322</v>
      </c>
      <c r="B34" s="262" t="s">
        <v>326</v>
      </c>
      <c r="C34" s="262" t="s">
        <v>326</v>
      </c>
      <c r="D34" s="262" t="s">
        <v>324</v>
      </c>
      <c r="E34" s="262" t="s">
        <v>256</v>
      </c>
      <c r="F34" s="262" t="s">
        <v>222</v>
      </c>
      <c r="G34" s="262" t="s">
        <v>223</v>
      </c>
      <c r="H34" s="262" t="s">
        <v>224</v>
      </c>
      <c r="I34" s="262" t="s">
        <v>225</v>
      </c>
      <c r="J34" s="262">
        <v>1600</v>
      </c>
      <c r="K34" s="320">
        <v>1</v>
      </c>
      <c r="L34" s="320">
        <v>1</v>
      </c>
      <c r="M34" s="262" t="s">
        <v>6</v>
      </c>
      <c r="Q34" s="321">
        <v>0</v>
      </c>
      <c r="R34" s="321">
        <f t="shared" si="0"/>
        <v>1</v>
      </c>
      <c r="S34" s="300">
        <v>7000</v>
      </c>
      <c r="T34" s="300">
        <v>0</v>
      </c>
      <c r="V34" s="300">
        <v>7000</v>
      </c>
      <c r="W34" s="300">
        <f t="shared" si="6"/>
        <v>7000</v>
      </c>
      <c r="X34" s="322">
        <f t="shared" si="1"/>
        <v>0</v>
      </c>
      <c r="Y34" s="262" t="s">
        <v>325</v>
      </c>
      <c r="Z34" s="262" t="str">
        <f t="shared" si="2"/>
        <v>141 E 72410 139</v>
      </c>
      <c r="AA34" s="262" t="str">
        <f t="shared" si="3"/>
        <v>000</v>
      </c>
      <c r="AB34" s="262" t="str">
        <f t="shared" si="4"/>
        <v>000</v>
      </c>
      <c r="AC34" s="262" t="str">
        <f t="shared" si="5"/>
        <v>141 E 72410 139 000 000</v>
      </c>
    </row>
    <row r="35" spans="1:29" ht="15" hidden="1" customHeight="1" x14ac:dyDescent="0.25">
      <c r="A35" s="262" t="s">
        <v>322</v>
      </c>
      <c r="B35" s="262" t="s">
        <v>327</v>
      </c>
      <c r="C35" s="262" t="s">
        <v>327</v>
      </c>
      <c r="D35" s="262" t="s">
        <v>328</v>
      </c>
      <c r="E35" s="262" t="s">
        <v>221</v>
      </c>
      <c r="F35" s="262" t="s">
        <v>249</v>
      </c>
      <c r="G35" s="262" t="s">
        <v>250</v>
      </c>
      <c r="H35" s="262" t="s">
        <v>224</v>
      </c>
      <c r="I35" s="262" t="s">
        <v>242</v>
      </c>
      <c r="J35" s="262">
        <v>1080</v>
      </c>
      <c r="K35" s="320">
        <v>1</v>
      </c>
      <c r="L35" s="320">
        <v>1</v>
      </c>
      <c r="M35" s="262" t="s">
        <v>226</v>
      </c>
      <c r="N35" s="262" t="s">
        <v>227</v>
      </c>
      <c r="O35" s="262" t="s">
        <v>251</v>
      </c>
      <c r="P35" s="262" t="s">
        <v>186</v>
      </c>
      <c r="Q35" s="321">
        <v>18</v>
      </c>
      <c r="R35" s="321">
        <f t="shared" si="0"/>
        <v>19</v>
      </c>
      <c r="S35" s="300">
        <v>0</v>
      </c>
      <c r="T35" s="300">
        <v>16010</v>
      </c>
      <c r="V35" s="300">
        <v>16010</v>
      </c>
      <c r="W35" s="302">
        <f>IFERROR(INDEX('For Formulas'!$A$3:$CL$64,MATCH(ROUNDUP($R35,0),'For Formulas'!$A$3:$A$64,0),MATCH($O35&amp;" - "&amp;$P35,'For Formulas'!$A$3:$CL$3,0))*L35+U35,INDEX('For Formulas'!$A$3:$CL$64,MATCH(ROUNDUP($R35,0),'For Formulas'!$A$3:$A$64,0)*MATCH($O35&amp;" - "&amp;$P35,'For Formulas'!$A$3:$CL$3,0))*L35)</f>
        <v>17580</v>
      </c>
      <c r="X35" s="322">
        <f t="shared" si="1"/>
        <v>9.8063710181136785E-2</v>
      </c>
      <c r="Y35" s="262" t="s">
        <v>329</v>
      </c>
      <c r="Z35" s="262" t="str">
        <f t="shared" si="2"/>
        <v>141 E 72710 146</v>
      </c>
      <c r="AA35" s="262" t="str">
        <f t="shared" si="3"/>
        <v>712</v>
      </c>
      <c r="AB35" s="262" t="str">
        <f t="shared" si="4"/>
        <v>000</v>
      </c>
      <c r="AC35" s="262" t="str">
        <f t="shared" si="5"/>
        <v>141 E 72710 146 000 712</v>
      </c>
    </row>
    <row r="36" spans="1:29" ht="15" customHeight="1" x14ac:dyDescent="0.25">
      <c r="A36" s="262" t="s">
        <v>2961</v>
      </c>
      <c r="B36" s="262" t="s">
        <v>497</v>
      </c>
      <c r="C36" s="262" t="s">
        <v>497</v>
      </c>
      <c r="D36" s="262" t="s">
        <v>274</v>
      </c>
      <c r="E36" s="262" t="s">
        <v>256</v>
      </c>
      <c r="F36" s="262" t="s">
        <v>299</v>
      </c>
      <c r="G36" s="262" t="s">
        <v>300</v>
      </c>
      <c r="H36" s="262" t="s">
        <v>301</v>
      </c>
      <c r="I36" s="262" t="s">
        <v>225</v>
      </c>
      <c r="J36" s="262">
        <v>1920</v>
      </c>
      <c r="K36" s="320">
        <v>1</v>
      </c>
      <c r="L36" s="320">
        <v>1</v>
      </c>
      <c r="M36" s="262" t="s">
        <v>6</v>
      </c>
      <c r="Q36" s="321">
        <v>0</v>
      </c>
      <c r="R36" s="321">
        <f t="shared" si="0"/>
        <v>1</v>
      </c>
      <c r="S36" s="300">
        <v>4000</v>
      </c>
      <c r="T36" s="300">
        <v>0</v>
      </c>
      <c r="V36" s="300">
        <v>4000</v>
      </c>
      <c r="W36" s="300">
        <f>V36</f>
        <v>4000</v>
      </c>
      <c r="X36" s="322">
        <f t="shared" si="1"/>
        <v>0</v>
      </c>
      <c r="Y36" s="262" t="s">
        <v>597</v>
      </c>
      <c r="Z36" s="262" t="str">
        <f t="shared" si="2"/>
        <v>141 E 72250 138</v>
      </c>
      <c r="AA36" s="262" t="str">
        <f t="shared" si="3"/>
        <v>000</v>
      </c>
      <c r="AB36" s="262" t="str">
        <f t="shared" si="4"/>
        <v>000</v>
      </c>
      <c r="AC36" s="262" t="str">
        <f t="shared" si="5"/>
        <v>141 E 72250 138 000 000</v>
      </c>
    </row>
    <row r="37" spans="1:29" ht="15" customHeight="1" x14ac:dyDescent="0.25">
      <c r="A37" s="262" t="s">
        <v>2929</v>
      </c>
      <c r="B37" s="262" t="s">
        <v>377</v>
      </c>
      <c r="C37" s="262" t="s">
        <v>377</v>
      </c>
      <c r="D37" s="262" t="s">
        <v>389</v>
      </c>
      <c r="E37" s="262" t="s">
        <v>398</v>
      </c>
      <c r="F37" s="262" t="s">
        <v>222</v>
      </c>
      <c r="G37" s="262" t="s">
        <v>2930</v>
      </c>
      <c r="H37" s="262" t="s">
        <v>3364</v>
      </c>
      <c r="I37" s="262" t="s">
        <v>378</v>
      </c>
      <c r="J37" s="262">
        <v>153</v>
      </c>
      <c r="K37" s="320">
        <v>0.4</v>
      </c>
      <c r="L37" s="320">
        <v>9.6000000000000002E-2</v>
      </c>
      <c r="M37" s="262" t="s">
        <v>226</v>
      </c>
      <c r="N37" s="262" t="s">
        <v>227</v>
      </c>
      <c r="O37" s="262" t="s">
        <v>234</v>
      </c>
      <c r="P37" s="262" t="s">
        <v>34</v>
      </c>
      <c r="Q37" s="321">
        <v>5</v>
      </c>
      <c r="R37" s="321">
        <f t="shared" si="0"/>
        <v>6</v>
      </c>
      <c r="S37" s="300">
        <v>0</v>
      </c>
      <c r="T37" s="300">
        <v>41510</v>
      </c>
      <c r="V37" s="300">
        <v>3984.96</v>
      </c>
      <c r="W37" s="302">
        <f>IFERROR(INDEX('For Formulas'!$A$3:$CL$64,MATCH(ROUNDUP($R37,0),'For Formulas'!$A$3:$A$64,0),MATCH($O37&amp;" - "&amp;$P37,'For Formulas'!$A$3:$CL$3,0))*L37+U37,INDEX('For Formulas'!$A$3:$CL$64,MATCH(ROUNDUP($R37,0),'For Formulas'!$A$3:$A$64,0)*MATCH($O37&amp;" - "&amp;$P37,'For Formulas'!$A$3:$CL$3,0))*L37)</f>
        <v>4303.68</v>
      </c>
      <c r="X37" s="322">
        <f t="shared" si="1"/>
        <v>7.9980727535533674E-2</v>
      </c>
      <c r="Y37" s="262" t="s">
        <v>2931</v>
      </c>
      <c r="Z37" s="262" t="str">
        <f t="shared" si="2"/>
        <v>141 E 72120 131</v>
      </c>
      <c r="AA37" s="262" t="str">
        <f t="shared" si="3"/>
        <v>000</v>
      </c>
      <c r="AB37" s="262" t="str">
        <f t="shared" si="4"/>
        <v>000</v>
      </c>
      <c r="AC37" s="262" t="str">
        <f t="shared" si="5"/>
        <v>141 E 72120 131 000 000</v>
      </c>
    </row>
    <row r="38" spans="1:29" ht="15" hidden="1" customHeight="1" x14ac:dyDescent="0.25">
      <c r="A38" s="262" t="s">
        <v>336</v>
      </c>
      <c r="B38" s="262" t="s">
        <v>255</v>
      </c>
      <c r="C38" s="262" t="s">
        <v>255</v>
      </c>
      <c r="D38" s="262" t="s">
        <v>248</v>
      </c>
      <c r="E38" s="262" t="s">
        <v>256</v>
      </c>
      <c r="F38" s="262" t="s">
        <v>249</v>
      </c>
      <c r="G38" s="262" t="s">
        <v>250</v>
      </c>
      <c r="H38" s="262" t="s">
        <v>224</v>
      </c>
      <c r="I38" s="262" t="s">
        <v>242</v>
      </c>
      <c r="J38" s="262">
        <v>1080</v>
      </c>
      <c r="K38" s="320">
        <v>1</v>
      </c>
      <c r="L38" s="320">
        <v>1</v>
      </c>
      <c r="M38" s="262" t="s">
        <v>6</v>
      </c>
      <c r="Q38" s="321">
        <v>0</v>
      </c>
      <c r="R38" s="321">
        <f t="shared" si="0"/>
        <v>1</v>
      </c>
      <c r="S38" s="300">
        <v>3000</v>
      </c>
      <c r="T38" s="300">
        <v>0</v>
      </c>
      <c r="V38" s="300">
        <v>3000</v>
      </c>
      <c r="W38" s="300">
        <f>V38</f>
        <v>3000</v>
      </c>
      <c r="X38" s="322">
        <f t="shared" si="1"/>
        <v>0</v>
      </c>
      <c r="Y38" s="262" t="s">
        <v>252</v>
      </c>
      <c r="Z38" s="262" t="str">
        <f t="shared" si="2"/>
        <v>141 E 72710 146</v>
      </c>
      <c r="AA38" s="262" t="str">
        <f t="shared" si="3"/>
        <v>446</v>
      </c>
      <c r="AB38" s="262" t="str">
        <f t="shared" si="4"/>
        <v>000</v>
      </c>
      <c r="AC38" s="262" t="str">
        <f t="shared" si="5"/>
        <v>141 E 72710 146 000 446</v>
      </c>
    </row>
    <row r="39" spans="1:29" ht="15" customHeight="1" x14ac:dyDescent="0.25">
      <c r="A39" s="262" t="s">
        <v>609</v>
      </c>
      <c r="B39" s="262" t="s">
        <v>377</v>
      </c>
      <c r="C39" s="262" t="s">
        <v>377</v>
      </c>
      <c r="D39" s="262" t="s">
        <v>264</v>
      </c>
      <c r="E39" s="262" t="s">
        <v>398</v>
      </c>
      <c r="F39" s="262" t="s">
        <v>222</v>
      </c>
      <c r="G39" s="262" t="s">
        <v>223</v>
      </c>
      <c r="H39" s="262" t="s">
        <v>610</v>
      </c>
      <c r="I39" s="262" t="s">
        <v>378</v>
      </c>
      <c r="J39" s="262">
        <v>179</v>
      </c>
      <c r="K39" s="320">
        <v>0.4</v>
      </c>
      <c r="L39" s="320">
        <v>0.112</v>
      </c>
      <c r="M39" s="262" t="s">
        <v>226</v>
      </c>
      <c r="N39" s="262" t="s">
        <v>227</v>
      </c>
      <c r="O39" s="262" t="s">
        <v>234</v>
      </c>
      <c r="P39" s="262" t="s">
        <v>34</v>
      </c>
      <c r="Q39" s="321">
        <v>1</v>
      </c>
      <c r="R39" s="321">
        <f t="shared" si="0"/>
        <v>2</v>
      </c>
      <c r="S39" s="300">
        <v>0</v>
      </c>
      <c r="T39" s="300">
        <v>39190</v>
      </c>
      <c r="V39" s="300">
        <v>4389.28</v>
      </c>
      <c r="W39" s="302">
        <f>IFERROR(INDEX('For Formulas'!$A$3:$CL$64,MATCH(ROUNDUP($R39,0),'For Formulas'!$A$3:$A$64,0),MATCH($O39&amp;" - "&amp;$P39,'For Formulas'!$A$3:$CL$3,0))*L39+U39,INDEX('For Formulas'!$A$3:$CL$64,MATCH(ROUNDUP($R39,0),'For Formulas'!$A$3:$A$64,0)*MATCH($O39&amp;" - "&amp;$P39,'For Formulas'!$A$3:$CL$3,0))*L39)</f>
        <v>4740.4000000000005</v>
      </c>
      <c r="X39" s="322">
        <f t="shared" si="1"/>
        <v>7.999489665731073E-2</v>
      </c>
      <c r="Y39" s="262" t="s">
        <v>611</v>
      </c>
      <c r="Z39" s="262" t="str">
        <f t="shared" si="2"/>
        <v>141 E 72120 131</v>
      </c>
      <c r="AA39" s="262" t="str">
        <f t="shared" si="3"/>
        <v>580</v>
      </c>
      <c r="AB39" s="262" t="str">
        <f t="shared" si="4"/>
        <v>000</v>
      </c>
      <c r="AC39" s="262" t="str">
        <f t="shared" si="5"/>
        <v>141 E 72120 131 000 580</v>
      </c>
    </row>
    <row r="40" spans="1:29" ht="15" hidden="1" customHeight="1" x14ac:dyDescent="0.25">
      <c r="A40" s="262" t="s">
        <v>403</v>
      </c>
      <c r="B40" s="262" t="s">
        <v>277</v>
      </c>
      <c r="C40" s="262" t="s">
        <v>278</v>
      </c>
      <c r="D40" s="262" t="s">
        <v>220</v>
      </c>
      <c r="E40" s="262" t="s">
        <v>269</v>
      </c>
      <c r="F40" s="262" t="s">
        <v>249</v>
      </c>
      <c r="G40" s="262" t="s">
        <v>419</v>
      </c>
      <c r="H40" s="262" t="s">
        <v>224</v>
      </c>
      <c r="I40" s="262" t="s">
        <v>270</v>
      </c>
      <c r="J40" s="262">
        <v>282</v>
      </c>
      <c r="K40" s="320">
        <v>0.5</v>
      </c>
      <c r="L40" s="320">
        <v>0.26111000000000001</v>
      </c>
      <c r="M40" s="262" t="s">
        <v>226</v>
      </c>
      <c r="N40" s="262" t="s">
        <v>227</v>
      </c>
      <c r="O40" s="262" t="s">
        <v>271</v>
      </c>
      <c r="P40" s="262" t="s">
        <v>188</v>
      </c>
      <c r="Q40" s="321">
        <v>8</v>
      </c>
      <c r="R40" s="321">
        <f t="shared" si="0"/>
        <v>9</v>
      </c>
      <c r="S40" s="300">
        <v>0</v>
      </c>
      <c r="T40" s="300">
        <v>18120</v>
      </c>
      <c r="V40" s="300">
        <v>4731.3100000000004</v>
      </c>
      <c r="W40" s="302">
        <f>IFERROR(INDEX('For Formulas'!$A$3:$CL$64,MATCH(ROUNDUP($R40,0),'For Formulas'!$A$3:$A$64,0),MATCH($O40&amp;" - "&amp;$P40,'For Formulas'!$A$3:$CL$3,0))*L40+U40,INDEX('For Formulas'!$A$3:$CL$64,MATCH(ROUNDUP($R40,0),'For Formulas'!$A$3:$A$64,0)*MATCH($O40&amp;" - "&amp;$P40,'For Formulas'!$A$3:$CL$3,0))*L40)</f>
        <v>5154.3114000000005</v>
      </c>
      <c r="X40" s="322">
        <f t="shared" si="1"/>
        <v>8.9404710323356548E-2</v>
      </c>
      <c r="Y40" s="262" t="s">
        <v>2598</v>
      </c>
      <c r="Z40" s="262" t="str">
        <f t="shared" si="2"/>
        <v>142 E 71100 163</v>
      </c>
      <c r="AA40" s="262" t="str">
        <f t="shared" si="3"/>
        <v>000</v>
      </c>
      <c r="AB40" s="262" t="str">
        <f t="shared" si="4"/>
        <v>101</v>
      </c>
      <c r="AC40" s="262" t="str">
        <f t="shared" si="5"/>
        <v>142 E 71100 163 101 000</v>
      </c>
    </row>
    <row r="41" spans="1:29" ht="15" hidden="1" customHeight="1" x14ac:dyDescent="0.25">
      <c r="A41" s="262" t="s">
        <v>1106</v>
      </c>
      <c r="B41" s="262" t="s">
        <v>237</v>
      </c>
      <c r="C41" s="262" t="s">
        <v>237</v>
      </c>
      <c r="D41" s="262" t="s">
        <v>364</v>
      </c>
      <c r="E41" s="262" t="s">
        <v>269</v>
      </c>
      <c r="F41" s="262" t="s">
        <v>239</v>
      </c>
      <c r="G41" s="262" t="s">
        <v>1107</v>
      </c>
      <c r="H41" s="262" t="s">
        <v>241</v>
      </c>
      <c r="I41" s="262" t="s">
        <v>1108</v>
      </c>
      <c r="J41" s="262">
        <v>350</v>
      </c>
      <c r="K41" s="320">
        <v>0.3125</v>
      </c>
      <c r="L41" s="320">
        <v>0.3</v>
      </c>
      <c r="M41" s="262" t="s">
        <v>226</v>
      </c>
      <c r="N41" s="262" t="s">
        <v>243</v>
      </c>
      <c r="O41" s="262" t="s">
        <v>244</v>
      </c>
      <c r="P41" s="262" t="s">
        <v>187</v>
      </c>
      <c r="Q41" s="321">
        <v>0</v>
      </c>
      <c r="R41" s="321">
        <f t="shared" si="0"/>
        <v>1</v>
      </c>
      <c r="S41" s="300">
        <v>0</v>
      </c>
      <c r="T41" s="300">
        <v>13.5</v>
      </c>
      <c r="V41" s="300">
        <v>4724.93</v>
      </c>
      <c r="W41" s="303">
        <f>IFERROR(INDEX('For Formulas'!$A$3:$CL$64,MATCH($R41,'For Formulas'!$A$3:$A$64,0),MATCH($O41&amp;" - "&amp;$P41,'For Formulas'!$A$3:$CL$3,0))*J41+U41,INDEX('For Formulas'!$A$3:$CL$64,MATCH($R41,'For Formulas'!$A$3:$A$64,0),MATCH($O41&amp;" - "&amp;$P41,'For Formulas'!$A$3:$CL$3,0))*J41)</f>
        <v>5250</v>
      </c>
      <c r="X41" s="322">
        <f t="shared" si="1"/>
        <v>0.11112757226032971</v>
      </c>
      <c r="Y41" s="262" t="s">
        <v>495</v>
      </c>
      <c r="Z41" s="262" t="str">
        <f t="shared" si="2"/>
        <v>143 E 73100 165</v>
      </c>
      <c r="AA41" s="262" t="str">
        <f t="shared" si="3"/>
        <v>451</v>
      </c>
      <c r="AB41" s="262" t="str">
        <f t="shared" si="4"/>
        <v>000</v>
      </c>
      <c r="AC41" s="262" t="str">
        <f t="shared" si="5"/>
        <v>143 E 73100 165 000 451</v>
      </c>
    </row>
    <row r="42" spans="1:29" ht="15" customHeight="1" x14ac:dyDescent="0.25">
      <c r="A42" s="262" t="s">
        <v>2109</v>
      </c>
      <c r="B42" s="262" t="s">
        <v>2110</v>
      </c>
      <c r="C42" s="262" t="s">
        <v>2110</v>
      </c>
      <c r="D42" s="262" t="s">
        <v>274</v>
      </c>
      <c r="E42" s="262" t="s">
        <v>221</v>
      </c>
      <c r="F42" s="262" t="s">
        <v>299</v>
      </c>
      <c r="G42" s="262" t="s">
        <v>300</v>
      </c>
      <c r="H42" s="262" t="s">
        <v>301</v>
      </c>
      <c r="I42" s="262" t="s">
        <v>225</v>
      </c>
      <c r="J42" s="262">
        <v>1920</v>
      </c>
      <c r="K42" s="320">
        <v>1</v>
      </c>
      <c r="L42" s="320">
        <v>1</v>
      </c>
      <c r="M42" s="262" t="s">
        <v>6</v>
      </c>
      <c r="Q42" s="321">
        <v>0</v>
      </c>
      <c r="R42" s="321">
        <f t="shared" si="0"/>
        <v>1</v>
      </c>
      <c r="S42" s="300">
        <v>5400</v>
      </c>
      <c r="T42" s="300">
        <v>0</v>
      </c>
      <c r="V42" s="300">
        <v>5400</v>
      </c>
      <c r="W42" s="300">
        <f t="shared" ref="W42:W48" si="7">V42</f>
        <v>5400</v>
      </c>
      <c r="X42" s="322">
        <f t="shared" si="1"/>
        <v>0</v>
      </c>
      <c r="Y42" s="262" t="s">
        <v>2111</v>
      </c>
      <c r="Z42" s="262" t="str">
        <f t="shared" si="2"/>
        <v>141 E 72310 191</v>
      </c>
      <c r="AA42" s="262" t="str">
        <f t="shared" si="3"/>
        <v>000</v>
      </c>
      <c r="AB42" s="262" t="str">
        <f t="shared" si="4"/>
        <v>000</v>
      </c>
      <c r="AC42" s="262" t="str">
        <f t="shared" si="5"/>
        <v>141 E 72310 191 000 000</v>
      </c>
    </row>
    <row r="43" spans="1:29" ht="15" customHeight="1" x14ac:dyDescent="0.25">
      <c r="A43" s="262" t="s">
        <v>2335</v>
      </c>
      <c r="B43" s="262" t="s">
        <v>2110</v>
      </c>
      <c r="C43" s="262" t="s">
        <v>2110</v>
      </c>
      <c r="D43" s="262" t="s">
        <v>274</v>
      </c>
      <c r="E43" s="262" t="s">
        <v>221</v>
      </c>
      <c r="F43" s="262" t="s">
        <v>299</v>
      </c>
      <c r="G43" s="262" t="s">
        <v>300</v>
      </c>
      <c r="H43" s="262" t="s">
        <v>301</v>
      </c>
      <c r="I43" s="262" t="s">
        <v>225</v>
      </c>
      <c r="J43" s="262">
        <v>1920</v>
      </c>
      <c r="K43" s="320">
        <v>1</v>
      </c>
      <c r="L43" s="320">
        <v>1</v>
      </c>
      <c r="M43" s="262" t="s">
        <v>6</v>
      </c>
      <c r="Q43" s="321">
        <v>0</v>
      </c>
      <c r="R43" s="321">
        <f t="shared" si="0"/>
        <v>1</v>
      </c>
      <c r="S43" s="300">
        <v>5400</v>
      </c>
      <c r="T43" s="300">
        <v>0</v>
      </c>
      <c r="V43" s="300">
        <v>5400</v>
      </c>
      <c r="W43" s="300">
        <f t="shared" si="7"/>
        <v>5400</v>
      </c>
      <c r="X43" s="322">
        <f t="shared" si="1"/>
        <v>0</v>
      </c>
      <c r="Y43" s="262" t="s">
        <v>2111</v>
      </c>
      <c r="Z43" s="262" t="str">
        <f t="shared" si="2"/>
        <v>141 E 72310 191</v>
      </c>
      <c r="AA43" s="262" t="str">
        <f t="shared" si="3"/>
        <v>000</v>
      </c>
      <c r="AB43" s="262" t="str">
        <f t="shared" si="4"/>
        <v>000</v>
      </c>
      <c r="AC43" s="262" t="str">
        <f t="shared" si="5"/>
        <v>141 E 72310 191 000 000</v>
      </c>
    </row>
    <row r="44" spans="1:29" ht="15" customHeight="1" x14ac:dyDescent="0.25">
      <c r="A44" s="262" t="s">
        <v>2851</v>
      </c>
      <c r="B44" s="262" t="s">
        <v>2110</v>
      </c>
      <c r="C44" s="262" t="s">
        <v>2110</v>
      </c>
      <c r="D44" s="262" t="s">
        <v>274</v>
      </c>
      <c r="E44" s="262" t="s">
        <v>221</v>
      </c>
      <c r="F44" s="262" t="s">
        <v>299</v>
      </c>
      <c r="G44" s="262" t="s">
        <v>300</v>
      </c>
      <c r="H44" s="262" t="s">
        <v>301</v>
      </c>
      <c r="I44" s="262" t="s">
        <v>225</v>
      </c>
      <c r="J44" s="262">
        <v>1920</v>
      </c>
      <c r="K44" s="320">
        <v>1</v>
      </c>
      <c r="L44" s="320">
        <v>1</v>
      </c>
      <c r="M44" s="262" t="s">
        <v>6</v>
      </c>
      <c r="Q44" s="321">
        <v>0</v>
      </c>
      <c r="R44" s="321">
        <f t="shared" si="0"/>
        <v>1</v>
      </c>
      <c r="S44" s="300">
        <v>5400</v>
      </c>
      <c r="T44" s="300">
        <v>0</v>
      </c>
      <c r="V44" s="300">
        <v>5400</v>
      </c>
      <c r="W44" s="300">
        <f t="shared" si="7"/>
        <v>5400</v>
      </c>
      <c r="X44" s="322">
        <f t="shared" si="1"/>
        <v>0</v>
      </c>
      <c r="Y44" s="262" t="s">
        <v>2111</v>
      </c>
      <c r="Z44" s="262" t="str">
        <f t="shared" si="2"/>
        <v>141 E 72310 191</v>
      </c>
      <c r="AA44" s="262" t="str">
        <f t="shared" si="3"/>
        <v>000</v>
      </c>
      <c r="AB44" s="262" t="str">
        <f t="shared" si="4"/>
        <v>000</v>
      </c>
      <c r="AC44" s="262" t="str">
        <f t="shared" si="5"/>
        <v>141 E 72310 191 000 000</v>
      </c>
    </row>
    <row r="45" spans="1:29" ht="15" customHeight="1" x14ac:dyDescent="0.25">
      <c r="A45" s="262" t="s">
        <v>2912</v>
      </c>
      <c r="B45" s="262" t="s">
        <v>2110</v>
      </c>
      <c r="C45" s="262" t="s">
        <v>2110</v>
      </c>
      <c r="D45" s="262" t="s">
        <v>274</v>
      </c>
      <c r="E45" s="262" t="s">
        <v>221</v>
      </c>
      <c r="F45" s="262" t="s">
        <v>299</v>
      </c>
      <c r="G45" s="262" t="s">
        <v>300</v>
      </c>
      <c r="H45" s="262" t="s">
        <v>301</v>
      </c>
      <c r="I45" s="262" t="s">
        <v>225</v>
      </c>
      <c r="J45" s="262">
        <v>1920</v>
      </c>
      <c r="K45" s="320">
        <v>1</v>
      </c>
      <c r="L45" s="320">
        <v>1</v>
      </c>
      <c r="M45" s="262" t="s">
        <v>6</v>
      </c>
      <c r="Q45" s="321">
        <v>0</v>
      </c>
      <c r="R45" s="321">
        <f t="shared" si="0"/>
        <v>1</v>
      </c>
      <c r="S45" s="300">
        <v>5400</v>
      </c>
      <c r="T45" s="300">
        <v>0</v>
      </c>
      <c r="V45" s="300">
        <v>5400</v>
      </c>
      <c r="W45" s="300">
        <f t="shared" si="7"/>
        <v>5400</v>
      </c>
      <c r="X45" s="322">
        <f t="shared" si="1"/>
        <v>0</v>
      </c>
      <c r="Y45" s="262" t="s">
        <v>2111</v>
      </c>
      <c r="Z45" s="262" t="str">
        <f t="shared" si="2"/>
        <v>141 E 72310 191</v>
      </c>
      <c r="AA45" s="262" t="str">
        <f t="shared" si="3"/>
        <v>000</v>
      </c>
      <c r="AB45" s="262" t="str">
        <f t="shared" si="4"/>
        <v>000</v>
      </c>
      <c r="AC45" s="262" t="str">
        <f t="shared" si="5"/>
        <v>141 E 72310 191 000 000</v>
      </c>
    </row>
    <row r="46" spans="1:29" ht="15" hidden="1" customHeight="1" x14ac:dyDescent="0.25">
      <c r="A46" s="262" t="s">
        <v>351</v>
      </c>
      <c r="B46" s="262" t="s">
        <v>256</v>
      </c>
      <c r="C46" s="262" t="s">
        <v>355</v>
      </c>
      <c r="D46" s="262" t="s">
        <v>274</v>
      </c>
      <c r="E46" s="262" t="s">
        <v>352</v>
      </c>
      <c r="F46" s="262" t="s">
        <v>249</v>
      </c>
      <c r="G46" s="262" t="s">
        <v>250</v>
      </c>
      <c r="H46" s="262" t="s">
        <v>353</v>
      </c>
      <c r="I46" s="262" t="s">
        <v>242</v>
      </c>
      <c r="J46" s="262">
        <v>150</v>
      </c>
      <c r="K46" s="320">
        <v>1</v>
      </c>
      <c r="L46" s="320">
        <v>0.13888</v>
      </c>
      <c r="M46" s="262" t="s">
        <v>6</v>
      </c>
      <c r="Q46" s="321">
        <v>0</v>
      </c>
      <c r="R46" s="321">
        <f t="shared" si="0"/>
        <v>1</v>
      </c>
      <c r="S46" s="300">
        <v>500</v>
      </c>
      <c r="T46" s="300">
        <v>0</v>
      </c>
      <c r="V46" s="300">
        <v>69.44</v>
      </c>
      <c r="W46" s="300">
        <f t="shared" si="7"/>
        <v>69.44</v>
      </c>
      <c r="X46" s="322">
        <f t="shared" si="1"/>
        <v>0</v>
      </c>
      <c r="Y46" s="262" t="s">
        <v>354</v>
      </c>
      <c r="Z46" s="262" t="str">
        <f t="shared" si="2"/>
        <v>141 E 71200 163</v>
      </c>
      <c r="AA46" s="262" t="str">
        <f t="shared" si="3"/>
        <v>712</v>
      </c>
      <c r="AB46" s="262" t="str">
        <f t="shared" si="4"/>
        <v>901</v>
      </c>
      <c r="AC46" s="262" t="str">
        <f t="shared" si="5"/>
        <v>141 E 71200 163 901 712</v>
      </c>
    </row>
    <row r="47" spans="1:29" ht="15" customHeight="1" x14ac:dyDescent="0.25">
      <c r="A47" s="262" t="s">
        <v>2953</v>
      </c>
      <c r="B47" s="262" t="s">
        <v>2110</v>
      </c>
      <c r="C47" s="262" t="s">
        <v>2110</v>
      </c>
      <c r="D47" s="262" t="s">
        <v>274</v>
      </c>
      <c r="E47" s="262" t="s">
        <v>221</v>
      </c>
      <c r="F47" s="262" t="s">
        <v>299</v>
      </c>
      <c r="G47" s="262" t="s">
        <v>300</v>
      </c>
      <c r="H47" s="262" t="s">
        <v>301</v>
      </c>
      <c r="I47" s="262" t="s">
        <v>225</v>
      </c>
      <c r="J47" s="262">
        <v>1920</v>
      </c>
      <c r="K47" s="320">
        <v>1</v>
      </c>
      <c r="L47" s="320">
        <v>1</v>
      </c>
      <c r="M47" s="262" t="s">
        <v>6</v>
      </c>
      <c r="Q47" s="321">
        <v>0</v>
      </c>
      <c r="R47" s="321">
        <f t="shared" si="0"/>
        <v>1</v>
      </c>
      <c r="S47" s="300">
        <v>5400</v>
      </c>
      <c r="T47" s="300">
        <v>0</v>
      </c>
      <c r="V47" s="300">
        <v>5400</v>
      </c>
      <c r="W47" s="300">
        <f t="shared" si="7"/>
        <v>5400</v>
      </c>
      <c r="X47" s="322">
        <f t="shared" si="1"/>
        <v>0</v>
      </c>
      <c r="Y47" s="262" t="s">
        <v>2111</v>
      </c>
      <c r="Z47" s="262" t="str">
        <f t="shared" si="2"/>
        <v>141 E 72310 191</v>
      </c>
      <c r="AA47" s="262" t="str">
        <f t="shared" si="3"/>
        <v>000</v>
      </c>
      <c r="AB47" s="262" t="str">
        <f t="shared" si="4"/>
        <v>000</v>
      </c>
      <c r="AC47" s="262" t="str">
        <f t="shared" si="5"/>
        <v>141 E 72310 191 000 000</v>
      </c>
    </row>
    <row r="48" spans="1:29" ht="15" customHeight="1" x14ac:dyDescent="0.25">
      <c r="A48" s="262" t="s">
        <v>1904</v>
      </c>
      <c r="B48" s="262" t="s">
        <v>377</v>
      </c>
      <c r="C48" s="262" t="s">
        <v>377</v>
      </c>
      <c r="D48" s="262" t="s">
        <v>274</v>
      </c>
      <c r="E48" s="262" t="s">
        <v>256</v>
      </c>
      <c r="F48" s="262" t="s">
        <v>222</v>
      </c>
      <c r="G48" s="262" t="s">
        <v>223</v>
      </c>
      <c r="H48" s="262" t="s">
        <v>224</v>
      </c>
      <c r="I48" s="262" t="s">
        <v>225</v>
      </c>
      <c r="J48" s="262">
        <v>1600</v>
      </c>
      <c r="K48" s="320">
        <v>1</v>
      </c>
      <c r="L48" s="320">
        <v>1</v>
      </c>
      <c r="M48" s="262" t="s">
        <v>6</v>
      </c>
      <c r="Q48" s="321">
        <v>0</v>
      </c>
      <c r="R48" s="321">
        <f t="shared" si="0"/>
        <v>1</v>
      </c>
      <c r="S48" s="300">
        <v>6000</v>
      </c>
      <c r="T48" s="300">
        <v>0</v>
      </c>
      <c r="V48" s="300">
        <v>6000</v>
      </c>
      <c r="W48" s="300">
        <f t="shared" si="7"/>
        <v>6000</v>
      </c>
      <c r="X48" s="322">
        <f t="shared" si="1"/>
        <v>0</v>
      </c>
      <c r="Y48" s="262" t="s">
        <v>1905</v>
      </c>
      <c r="Z48" s="262" t="str">
        <f t="shared" si="2"/>
        <v>141 E 72120 131</v>
      </c>
      <c r="AA48" s="262" t="str">
        <f t="shared" si="3"/>
        <v>000</v>
      </c>
      <c r="AB48" s="262" t="str">
        <f t="shared" si="4"/>
        <v>000</v>
      </c>
      <c r="AC48" s="262" t="str">
        <f t="shared" si="5"/>
        <v>141 E 72120 131 000 000</v>
      </c>
    </row>
    <row r="49" spans="1:29" ht="15" hidden="1" customHeight="1" x14ac:dyDescent="0.25">
      <c r="A49" s="329" t="s">
        <v>3381</v>
      </c>
      <c r="B49" s="262" t="s">
        <v>237</v>
      </c>
      <c r="C49" s="262" t="s">
        <v>237</v>
      </c>
      <c r="D49" s="262" t="s">
        <v>268</v>
      </c>
      <c r="E49" s="262" t="s">
        <v>269</v>
      </c>
      <c r="F49" s="262" t="s">
        <v>239</v>
      </c>
      <c r="G49" s="262" t="s">
        <v>2285</v>
      </c>
      <c r="H49" s="262" t="s">
        <v>241</v>
      </c>
      <c r="I49" s="262" t="s">
        <v>270</v>
      </c>
      <c r="J49" s="262">
        <v>405</v>
      </c>
      <c r="K49" s="320">
        <v>0.375</v>
      </c>
      <c r="L49" s="320">
        <v>0.4</v>
      </c>
      <c r="M49" s="262" t="s">
        <v>226</v>
      </c>
      <c r="N49" s="262" t="s">
        <v>243</v>
      </c>
      <c r="O49" s="262" t="s">
        <v>244</v>
      </c>
      <c r="P49" s="262" t="s">
        <v>187</v>
      </c>
      <c r="Q49" s="321">
        <v>0</v>
      </c>
      <c r="R49" s="321">
        <f t="shared" si="0"/>
        <v>1</v>
      </c>
      <c r="S49" s="300">
        <v>0</v>
      </c>
      <c r="T49" s="300">
        <v>13.5</v>
      </c>
      <c r="V49" s="300">
        <v>5467.34</v>
      </c>
      <c r="W49" s="303">
        <f>IFERROR(INDEX('For Formulas'!$A$3:$CL$64,MATCH($R49,'For Formulas'!$A$3:$A$64,0),MATCH($O49&amp;" - "&amp;$P49,'For Formulas'!$A$3:$CL$3,0))*J49+U49,INDEX('For Formulas'!$A$3:$CL$64,MATCH($R49,'For Formulas'!$A$3:$A$64,0),MATCH($O49&amp;" - "&amp;$P49,'For Formulas'!$A$3:$CL$3,0))*J49)</f>
        <v>6075</v>
      </c>
      <c r="X49" s="322">
        <f t="shared" si="1"/>
        <v>0.11114362743125539</v>
      </c>
      <c r="Y49" s="262" t="s">
        <v>1408</v>
      </c>
      <c r="Z49" s="262" t="str">
        <f t="shared" si="2"/>
        <v>143 E 73100 165</v>
      </c>
      <c r="AA49" s="262" t="str">
        <f t="shared" si="3"/>
        <v>451</v>
      </c>
      <c r="AB49" s="262" t="str">
        <f t="shared" si="4"/>
        <v>000</v>
      </c>
      <c r="AC49" s="262" t="str">
        <f t="shared" si="5"/>
        <v>143 E 73100 165 000 451</v>
      </c>
    </row>
    <row r="50" spans="1:29" ht="15" customHeight="1" x14ac:dyDescent="0.25">
      <c r="A50" s="262" t="s">
        <v>3349</v>
      </c>
      <c r="B50" s="262" t="s">
        <v>267</v>
      </c>
      <c r="C50" s="262" t="s">
        <v>267</v>
      </c>
      <c r="D50" s="262" t="s">
        <v>343</v>
      </c>
      <c r="E50" s="262" t="s">
        <v>221</v>
      </c>
      <c r="F50" s="262" t="s">
        <v>249</v>
      </c>
      <c r="G50" s="262" t="s">
        <v>3341</v>
      </c>
      <c r="H50" s="262" t="s">
        <v>224</v>
      </c>
      <c r="I50" s="262" t="s">
        <v>242</v>
      </c>
      <c r="J50" s="262">
        <v>450</v>
      </c>
      <c r="K50" s="320">
        <v>1</v>
      </c>
      <c r="L50" s="320">
        <v>0.41665999999999997</v>
      </c>
      <c r="M50" s="262" t="s">
        <v>226</v>
      </c>
      <c r="N50" s="262" t="s">
        <v>227</v>
      </c>
      <c r="O50" s="262" t="s">
        <v>271</v>
      </c>
      <c r="P50" s="262" t="s">
        <v>188</v>
      </c>
      <c r="Q50" s="321">
        <v>0</v>
      </c>
      <c r="R50" s="321">
        <f t="shared" si="0"/>
        <v>1</v>
      </c>
      <c r="S50" s="300">
        <v>0</v>
      </c>
      <c r="T50" s="300">
        <v>15174</v>
      </c>
      <c r="V50" s="300">
        <v>6322.39</v>
      </c>
      <c r="W50" s="302">
        <f>IFERROR(INDEX('For Formulas'!$A$3:$CL$64,MATCH(ROUNDUP($R50,0),'For Formulas'!$A$3:$A$64,0),MATCH($O50&amp;" - "&amp;$P50,'For Formulas'!$A$3:$CL$3,0))*L50+U50,INDEX('For Formulas'!$A$3:$CL$64,MATCH(ROUNDUP($R50,0),'For Formulas'!$A$3:$A$64,0)*MATCH($O50&amp;" - "&amp;$P50,'For Formulas'!$A$3:$CL$3,0))*L50)</f>
        <v>6997.3880399999998</v>
      </c>
      <c r="X50" s="322">
        <f t="shared" si="1"/>
        <v>0.10676311331632492</v>
      </c>
      <c r="Y50" s="262" t="s">
        <v>368</v>
      </c>
      <c r="Z50" s="262" t="str">
        <f t="shared" si="2"/>
        <v>141 E 71100 163</v>
      </c>
      <c r="AA50" s="262" t="str">
        <f t="shared" si="3"/>
        <v>000</v>
      </c>
      <c r="AB50" s="262" t="str">
        <f t="shared" si="4"/>
        <v>000</v>
      </c>
      <c r="AC50" s="262" t="str">
        <f t="shared" si="5"/>
        <v>141 E 71100 163 000 000</v>
      </c>
    </row>
    <row r="51" spans="1:29" ht="15" hidden="1" customHeight="1" x14ac:dyDescent="0.25">
      <c r="A51" s="262" t="s">
        <v>2441</v>
      </c>
      <c r="B51" s="262" t="s">
        <v>277</v>
      </c>
      <c r="C51" s="262" t="s">
        <v>278</v>
      </c>
      <c r="D51" s="262" t="s">
        <v>264</v>
      </c>
      <c r="E51" s="262" t="s">
        <v>398</v>
      </c>
      <c r="F51" s="262" t="s">
        <v>249</v>
      </c>
      <c r="G51" s="262" t="s">
        <v>250</v>
      </c>
      <c r="H51" s="262" t="s">
        <v>692</v>
      </c>
      <c r="I51" s="262" t="s">
        <v>270</v>
      </c>
      <c r="J51" s="262">
        <v>273</v>
      </c>
      <c r="K51" s="320">
        <v>0.5</v>
      </c>
      <c r="L51" s="320">
        <v>0.25276999999999999</v>
      </c>
      <c r="M51" s="262" t="s">
        <v>226</v>
      </c>
      <c r="N51" s="262" t="s">
        <v>227</v>
      </c>
      <c r="O51" s="262" t="s">
        <v>271</v>
      </c>
      <c r="P51" s="262" t="s">
        <v>308</v>
      </c>
      <c r="Q51" s="321">
        <v>29</v>
      </c>
      <c r="R51" s="321">
        <f t="shared" si="0"/>
        <v>30</v>
      </c>
      <c r="S51" s="300">
        <v>0</v>
      </c>
      <c r="T51" s="300">
        <v>26128</v>
      </c>
      <c r="V51" s="300">
        <v>6604.37</v>
      </c>
      <c r="W51" s="302">
        <f>IFERROR(INDEX('For Formulas'!$A$3:$CL$64,MATCH(ROUNDUP($R51,0),'For Formulas'!$A$3:$A$64,0),MATCH($O51&amp;" - "&amp;$P51,'For Formulas'!$A$3:$CL$3,0))*L51+U51,INDEX('For Formulas'!$A$3:$CL$64,MATCH(ROUNDUP($R51,0),'For Formulas'!$A$3:$A$64,0)*MATCH($O51&amp;" - "&amp;$P51,'For Formulas'!$A$3:$CL$3,0))*L51)</f>
        <v>7132.6638599999997</v>
      </c>
      <c r="X51" s="322">
        <f t="shared" si="1"/>
        <v>7.9991560133669037E-2</v>
      </c>
      <c r="Y51" s="262" t="s">
        <v>2443</v>
      </c>
      <c r="Z51" s="262" t="str">
        <f t="shared" si="2"/>
        <v>142 E 71100 163</v>
      </c>
      <c r="AA51" s="262" t="str">
        <f t="shared" si="3"/>
        <v>000</v>
      </c>
      <c r="AB51" s="262" t="str">
        <f t="shared" si="4"/>
        <v>101</v>
      </c>
      <c r="AC51" s="262" t="str">
        <f t="shared" si="5"/>
        <v>142 E 71100 163 101 000</v>
      </c>
    </row>
    <row r="52" spans="1:29" ht="15" customHeight="1" x14ac:dyDescent="0.25">
      <c r="A52" s="262" t="s">
        <v>357</v>
      </c>
      <c r="B52" s="262" t="s">
        <v>332</v>
      </c>
      <c r="C52" s="262" t="s">
        <v>332</v>
      </c>
      <c r="D52" s="262" t="s">
        <v>343</v>
      </c>
      <c r="E52" s="262" t="s">
        <v>269</v>
      </c>
      <c r="F52" s="262" t="s">
        <v>299</v>
      </c>
      <c r="G52" s="262" t="s">
        <v>300</v>
      </c>
      <c r="H52" s="262" t="s">
        <v>301</v>
      </c>
      <c r="I52" s="262" t="s">
        <v>225</v>
      </c>
      <c r="J52" s="262">
        <v>1920</v>
      </c>
      <c r="K52" s="320">
        <v>1</v>
      </c>
      <c r="L52" s="320">
        <v>1</v>
      </c>
      <c r="M52" s="262" t="s">
        <v>6</v>
      </c>
      <c r="Q52" s="321">
        <v>0</v>
      </c>
      <c r="R52" s="321">
        <f t="shared" si="0"/>
        <v>1</v>
      </c>
      <c r="S52" s="300">
        <v>7305.96</v>
      </c>
      <c r="T52" s="300">
        <v>0</v>
      </c>
      <c r="V52" s="300">
        <v>7305.96</v>
      </c>
      <c r="W52" s="329">
        <f>V52*1.08</f>
        <v>7890.4368000000004</v>
      </c>
      <c r="X52" s="322">
        <f t="shared" si="1"/>
        <v>8.0000000000000043E-2</v>
      </c>
      <c r="Y52" s="262" t="s">
        <v>358</v>
      </c>
      <c r="Z52" s="262" t="str">
        <f t="shared" si="2"/>
        <v>141 E 72610 166</v>
      </c>
      <c r="AA52" s="262" t="str">
        <f t="shared" si="3"/>
        <v>000</v>
      </c>
      <c r="AB52" s="262" t="str">
        <f t="shared" si="4"/>
        <v>000</v>
      </c>
      <c r="AC52" s="262" t="str">
        <f t="shared" si="5"/>
        <v>141 E 72610 166 000 000</v>
      </c>
    </row>
    <row r="53" spans="1:29" ht="15" customHeight="1" x14ac:dyDescent="0.25">
      <c r="A53" s="262" t="s">
        <v>1031</v>
      </c>
      <c r="B53" s="262" t="s">
        <v>267</v>
      </c>
      <c r="C53" s="262" t="s">
        <v>267</v>
      </c>
      <c r="D53" s="262" t="s">
        <v>374</v>
      </c>
      <c r="E53" s="262" t="s">
        <v>352</v>
      </c>
      <c r="F53" s="262" t="s">
        <v>249</v>
      </c>
      <c r="G53" s="262" t="s">
        <v>250</v>
      </c>
      <c r="H53" s="262" t="s">
        <v>569</v>
      </c>
      <c r="I53" s="262" t="s">
        <v>242</v>
      </c>
      <c r="J53" s="262">
        <v>516</v>
      </c>
      <c r="K53" s="320">
        <v>1</v>
      </c>
      <c r="L53" s="320">
        <v>0.47776999999999997</v>
      </c>
      <c r="M53" s="262" t="s">
        <v>226</v>
      </c>
      <c r="N53" s="262" t="s">
        <v>227</v>
      </c>
      <c r="O53" s="262" t="s">
        <v>271</v>
      </c>
      <c r="P53" s="262" t="s">
        <v>188</v>
      </c>
      <c r="Q53" s="321">
        <v>0</v>
      </c>
      <c r="R53" s="321">
        <f t="shared" si="0"/>
        <v>1</v>
      </c>
      <c r="S53" s="300">
        <v>0</v>
      </c>
      <c r="T53" s="300">
        <v>15174</v>
      </c>
      <c r="V53" s="300">
        <v>7249.68</v>
      </c>
      <c r="W53" s="302">
        <f>IFERROR(INDEX('For Formulas'!$A$3:$CL$64,MATCH(ROUNDUP($R53,0),'For Formulas'!$A$3:$A$64,0),MATCH($O53&amp;" - "&amp;$P53,'For Formulas'!$A$3:$CL$3,0))*L53+U53,INDEX('For Formulas'!$A$3:$CL$64,MATCH(ROUNDUP($R53,0),'For Formulas'!$A$3:$A$64,0)*MATCH($O53&amp;" - "&amp;$P53,'For Formulas'!$A$3:$CL$3,0))*L53)</f>
        <v>8023.6693799999994</v>
      </c>
      <c r="X53" s="322">
        <f t="shared" si="1"/>
        <v>0.10676186811004058</v>
      </c>
      <c r="Y53" s="262" t="s">
        <v>2624</v>
      </c>
      <c r="Z53" s="262" t="str">
        <f t="shared" si="2"/>
        <v>141 E 71100 163</v>
      </c>
      <c r="AA53" s="262" t="str">
        <f t="shared" si="3"/>
        <v>000</v>
      </c>
      <c r="AB53" s="262" t="str">
        <f t="shared" si="4"/>
        <v>000</v>
      </c>
      <c r="AC53" s="262" t="str">
        <f t="shared" si="5"/>
        <v>141 E 71100 163 000 000</v>
      </c>
    </row>
    <row r="54" spans="1:29" ht="15" hidden="1" customHeight="1" x14ac:dyDescent="0.25">
      <c r="A54" s="262" t="s">
        <v>367</v>
      </c>
      <c r="B54" s="262" t="s">
        <v>256</v>
      </c>
      <c r="C54" s="262" t="s">
        <v>369</v>
      </c>
      <c r="D54" s="262" t="s">
        <v>274</v>
      </c>
      <c r="E54" s="262" t="s">
        <v>256</v>
      </c>
      <c r="F54" s="262" t="s">
        <v>249</v>
      </c>
      <c r="G54" s="262" t="s">
        <v>250</v>
      </c>
      <c r="H54" s="262" t="s">
        <v>224</v>
      </c>
      <c r="I54" s="262" t="s">
        <v>242</v>
      </c>
      <c r="J54" s="262">
        <v>1080</v>
      </c>
      <c r="K54" s="320">
        <v>1</v>
      </c>
      <c r="L54" s="320">
        <v>1</v>
      </c>
      <c r="M54" s="262" t="s">
        <v>6</v>
      </c>
      <c r="Q54" s="321">
        <v>0</v>
      </c>
      <c r="R54" s="321">
        <f t="shared" si="0"/>
        <v>1</v>
      </c>
      <c r="S54" s="300">
        <v>2529</v>
      </c>
      <c r="T54" s="300">
        <v>0</v>
      </c>
      <c r="V54" s="300">
        <v>2529</v>
      </c>
      <c r="W54" s="300">
        <f>V54</f>
        <v>2529</v>
      </c>
      <c r="X54" s="322">
        <f t="shared" si="1"/>
        <v>0</v>
      </c>
      <c r="Y54" s="262" t="s">
        <v>368</v>
      </c>
      <c r="Z54" s="262" t="str">
        <f t="shared" si="2"/>
        <v>141 E 71100 163</v>
      </c>
      <c r="AA54" s="262" t="str">
        <f t="shared" si="3"/>
        <v>000</v>
      </c>
      <c r="AB54" s="262" t="str">
        <f t="shared" si="4"/>
        <v>000</v>
      </c>
      <c r="AC54" s="262" t="str">
        <f t="shared" si="5"/>
        <v>141 E 71100 163 000 000</v>
      </c>
    </row>
    <row r="55" spans="1:29" ht="15" hidden="1" customHeight="1" x14ac:dyDescent="0.25">
      <c r="A55" s="262" t="s">
        <v>2256</v>
      </c>
      <c r="B55" s="262" t="s">
        <v>237</v>
      </c>
      <c r="C55" s="262" t="s">
        <v>237</v>
      </c>
      <c r="D55" s="262" t="s">
        <v>280</v>
      </c>
      <c r="E55" s="262" t="s">
        <v>221</v>
      </c>
      <c r="F55" s="262" t="s">
        <v>239</v>
      </c>
      <c r="G55" s="262" t="s">
        <v>3335</v>
      </c>
      <c r="H55" s="262" t="s">
        <v>241</v>
      </c>
      <c r="I55" s="262" t="s">
        <v>242</v>
      </c>
      <c r="J55" s="262">
        <v>540</v>
      </c>
      <c r="K55" s="320">
        <v>0.75</v>
      </c>
      <c r="L55" s="320">
        <v>0.8</v>
      </c>
      <c r="M55" s="262" t="s">
        <v>226</v>
      </c>
      <c r="N55" s="262" t="s">
        <v>243</v>
      </c>
      <c r="O55" s="262" t="s">
        <v>244</v>
      </c>
      <c r="P55" s="262" t="s">
        <v>187</v>
      </c>
      <c r="Q55" s="321">
        <v>0</v>
      </c>
      <c r="R55" s="321">
        <f t="shared" si="0"/>
        <v>1</v>
      </c>
      <c r="S55" s="300">
        <v>0</v>
      </c>
      <c r="T55" s="300">
        <v>13.5</v>
      </c>
      <c r="V55" s="300">
        <v>7289.93</v>
      </c>
      <c r="W55" s="303">
        <f>IFERROR(INDEX('For Formulas'!$A$3:$CL$64,MATCH($R55,'For Formulas'!$A$3:$A$64,0),MATCH($O55&amp;" - "&amp;$P55,'For Formulas'!$A$3:$CL$3,0))*J55+U55,INDEX('For Formulas'!$A$3:$CL$64,MATCH($R55,'For Formulas'!$A$3:$A$64,0),MATCH($O55&amp;" - "&amp;$P55,'For Formulas'!$A$3:$CL$3,0))*J55)</f>
        <v>8100</v>
      </c>
      <c r="X55" s="322">
        <f t="shared" si="1"/>
        <v>0.11112178031887819</v>
      </c>
      <c r="Y55" s="262" t="s">
        <v>470</v>
      </c>
      <c r="Z55" s="262" t="str">
        <f t="shared" si="2"/>
        <v>143 E 73100 165</v>
      </c>
      <c r="AA55" s="262" t="str">
        <f t="shared" si="3"/>
        <v>451</v>
      </c>
      <c r="AB55" s="262" t="str">
        <f t="shared" si="4"/>
        <v>000</v>
      </c>
      <c r="AC55" s="262" t="str">
        <f t="shared" si="5"/>
        <v>143 E 73100 165 000 451</v>
      </c>
    </row>
    <row r="56" spans="1:29" ht="15" customHeight="1" x14ac:dyDescent="0.25">
      <c r="A56" s="262" t="s">
        <v>1103</v>
      </c>
      <c r="B56" s="262" t="s">
        <v>267</v>
      </c>
      <c r="C56" s="262" t="s">
        <v>267</v>
      </c>
      <c r="D56" s="262" t="s">
        <v>258</v>
      </c>
      <c r="E56" s="262" t="s">
        <v>269</v>
      </c>
      <c r="F56" s="262" t="s">
        <v>249</v>
      </c>
      <c r="G56" s="262" t="s">
        <v>1104</v>
      </c>
      <c r="H56" s="262" t="s">
        <v>224</v>
      </c>
      <c r="I56" s="262" t="s">
        <v>270</v>
      </c>
      <c r="J56" s="262">
        <v>510</v>
      </c>
      <c r="K56" s="320">
        <v>0.5</v>
      </c>
      <c r="L56" s="320">
        <v>0.47221999999999997</v>
      </c>
      <c r="M56" s="262" t="s">
        <v>226</v>
      </c>
      <c r="N56" s="262" t="s">
        <v>227</v>
      </c>
      <c r="O56" s="262" t="s">
        <v>271</v>
      </c>
      <c r="P56" s="262" t="s">
        <v>188</v>
      </c>
      <c r="Q56" s="321">
        <v>2</v>
      </c>
      <c r="R56" s="321">
        <f t="shared" si="0"/>
        <v>3</v>
      </c>
      <c r="S56" s="300">
        <v>0</v>
      </c>
      <c r="T56" s="300">
        <v>15896</v>
      </c>
      <c r="V56" s="300">
        <v>7506.4</v>
      </c>
      <c r="W56" s="302">
        <f>IFERROR(INDEX('For Formulas'!$A$3:$CL$64,MATCH(ROUNDUP($R56,0),'For Formulas'!$A$3:$A$64,0),MATCH($O56&amp;" - "&amp;$P56,'For Formulas'!$A$3:$CL$3,0))*L56+U56,INDEX('For Formulas'!$A$3:$CL$64,MATCH(ROUNDUP($R56,0),'For Formulas'!$A$3:$A$64,0)*MATCH($O56&amp;" - "&amp;$P56,'For Formulas'!$A$3:$CL$3,0))*L56)</f>
        <v>8271.4055200000003</v>
      </c>
      <c r="X56" s="322">
        <f t="shared" si="1"/>
        <v>0.10191376958328902</v>
      </c>
      <c r="Y56" s="262" t="s">
        <v>1024</v>
      </c>
      <c r="Z56" s="262" t="str">
        <f t="shared" si="2"/>
        <v>141 E 71100 163</v>
      </c>
      <c r="AA56" s="262" t="str">
        <f t="shared" si="3"/>
        <v>000</v>
      </c>
      <c r="AB56" s="262" t="str">
        <f t="shared" si="4"/>
        <v>000</v>
      </c>
      <c r="AC56" s="262" t="str">
        <f t="shared" si="5"/>
        <v>141 E 71100 163 000 000</v>
      </c>
    </row>
    <row r="57" spans="1:29" ht="15" hidden="1" customHeight="1" x14ac:dyDescent="0.25">
      <c r="A57" s="262" t="s">
        <v>2095</v>
      </c>
      <c r="B57" s="262" t="s">
        <v>237</v>
      </c>
      <c r="C57" s="262" t="s">
        <v>237</v>
      </c>
      <c r="D57" s="262" t="s">
        <v>238</v>
      </c>
      <c r="E57" s="262" t="s">
        <v>352</v>
      </c>
      <c r="F57" s="262" t="s">
        <v>239</v>
      </c>
      <c r="G57" s="262" t="s">
        <v>240</v>
      </c>
      <c r="H57" s="262" t="s">
        <v>1521</v>
      </c>
      <c r="I57" s="262" t="s">
        <v>504</v>
      </c>
      <c r="J57" s="262">
        <v>555</v>
      </c>
      <c r="K57" s="320">
        <v>0.9375</v>
      </c>
      <c r="L57" s="320">
        <v>0.9</v>
      </c>
      <c r="M57" s="262" t="s">
        <v>226</v>
      </c>
      <c r="N57" s="262" t="s">
        <v>243</v>
      </c>
      <c r="O57" s="262" t="s">
        <v>244</v>
      </c>
      <c r="P57" s="262" t="s">
        <v>187</v>
      </c>
      <c r="Q57" s="321">
        <v>1</v>
      </c>
      <c r="R57" s="321">
        <f t="shared" si="0"/>
        <v>2</v>
      </c>
      <c r="S57" s="300">
        <v>0</v>
      </c>
      <c r="T57" s="300">
        <v>13.55</v>
      </c>
      <c r="V57" s="300">
        <v>7520.21</v>
      </c>
      <c r="W57" s="303">
        <f>IFERROR(INDEX('For Formulas'!$A$3:$CL$64,MATCH($R57,'For Formulas'!$A$3:$A$64,0),MATCH($O57&amp;" - "&amp;$P57,'For Formulas'!$A$3:$CL$3,0))*J57+U57,INDEX('For Formulas'!$A$3:$CL$64,MATCH($R57,'For Formulas'!$A$3:$A$64,0),MATCH($O57&amp;" - "&amp;$P57,'For Formulas'!$A$3:$CL$3,0))*J57)</f>
        <v>8352.75</v>
      </c>
      <c r="X57" s="322">
        <f t="shared" si="1"/>
        <v>0.11070701483070286</v>
      </c>
      <c r="Y57" s="262" t="s">
        <v>245</v>
      </c>
      <c r="Z57" s="262" t="str">
        <f t="shared" si="2"/>
        <v>143 E 73100 165</v>
      </c>
      <c r="AA57" s="262" t="str">
        <f t="shared" si="3"/>
        <v>451</v>
      </c>
      <c r="AB57" s="262" t="str">
        <f t="shared" si="4"/>
        <v>000</v>
      </c>
      <c r="AC57" s="262" t="str">
        <f t="shared" si="5"/>
        <v>143 E 73100 165 000 451</v>
      </c>
    </row>
    <row r="58" spans="1:29" x14ac:dyDescent="0.25">
      <c r="A58" s="262" t="s">
        <v>2592</v>
      </c>
      <c r="B58" s="262" t="s">
        <v>267</v>
      </c>
      <c r="C58" s="262" t="s">
        <v>267</v>
      </c>
      <c r="D58" s="262" t="s">
        <v>268</v>
      </c>
      <c r="E58" s="262" t="s">
        <v>473</v>
      </c>
      <c r="F58" s="262" t="s">
        <v>249</v>
      </c>
      <c r="G58" s="262" t="s">
        <v>250</v>
      </c>
      <c r="H58" s="262" t="s">
        <v>224</v>
      </c>
      <c r="I58" s="262" t="s">
        <v>242</v>
      </c>
      <c r="J58" s="262">
        <v>1080</v>
      </c>
      <c r="K58" s="320">
        <v>0.5</v>
      </c>
      <c r="L58" s="320">
        <v>0.5</v>
      </c>
      <c r="M58" s="262" t="s">
        <v>6</v>
      </c>
      <c r="Q58" s="321">
        <v>0</v>
      </c>
      <c r="R58" s="321">
        <f t="shared" si="0"/>
        <v>1</v>
      </c>
      <c r="S58" s="300">
        <v>16114</v>
      </c>
      <c r="T58" s="300">
        <v>0</v>
      </c>
      <c r="V58" s="300">
        <v>8057</v>
      </c>
      <c r="W58" s="329">
        <f>V58*1.04</f>
        <v>8379.2800000000007</v>
      </c>
      <c r="X58" s="322">
        <f t="shared" si="1"/>
        <v>4.0000000000000084E-2</v>
      </c>
      <c r="Y58" s="262" t="s">
        <v>272</v>
      </c>
      <c r="Z58" s="262" t="str">
        <f t="shared" si="2"/>
        <v>141 E 71100 163</v>
      </c>
      <c r="AA58" s="262" t="str">
        <f t="shared" si="3"/>
        <v>000</v>
      </c>
      <c r="AB58" s="262" t="str">
        <f t="shared" si="4"/>
        <v>000</v>
      </c>
      <c r="AC58" s="262" t="str">
        <f t="shared" si="5"/>
        <v>141 E 71100 163 000 000</v>
      </c>
    </row>
    <row r="59" spans="1:29" ht="15" customHeight="1" x14ac:dyDescent="0.25">
      <c r="A59" s="262" t="s">
        <v>384</v>
      </c>
      <c r="B59" s="262" t="s">
        <v>267</v>
      </c>
      <c r="C59" s="262" t="s">
        <v>267</v>
      </c>
      <c r="D59" s="262" t="s">
        <v>385</v>
      </c>
      <c r="E59" s="262" t="s">
        <v>269</v>
      </c>
      <c r="F59" s="262" t="s">
        <v>249</v>
      </c>
      <c r="G59" s="262" t="s">
        <v>386</v>
      </c>
      <c r="H59" s="262" t="s">
        <v>224</v>
      </c>
      <c r="I59" s="262" t="s">
        <v>270</v>
      </c>
      <c r="J59" s="262">
        <v>453</v>
      </c>
      <c r="K59" s="320">
        <v>0.5</v>
      </c>
      <c r="L59" s="320">
        <v>0.5</v>
      </c>
      <c r="M59" s="262" t="s">
        <v>226</v>
      </c>
      <c r="N59" s="262" t="s">
        <v>227</v>
      </c>
      <c r="O59" s="262" t="s">
        <v>271</v>
      </c>
      <c r="P59" s="262" t="s">
        <v>188</v>
      </c>
      <c r="Q59" s="321">
        <v>0</v>
      </c>
      <c r="R59" s="321">
        <f t="shared" si="0"/>
        <v>1</v>
      </c>
      <c r="S59" s="300">
        <v>0</v>
      </c>
      <c r="T59" s="300">
        <v>15174</v>
      </c>
      <c r="V59" s="300">
        <v>6364.58</v>
      </c>
      <c r="W59" s="302">
        <f>IFERROR(INDEX('For Formulas'!$A$3:$CL$64,MATCH(ROUNDUP($R59,0),'For Formulas'!$A$3:$A$64,0),MATCH($O59&amp;" - "&amp;$P59,'For Formulas'!$A$3:$CL$3,0))*L59+U59,INDEX('For Formulas'!$A$3:$CL$64,MATCH(ROUNDUP($R59,0),'For Formulas'!$A$3:$A$64,0)*MATCH($O59&amp;" - "&amp;$P59,'For Formulas'!$A$3:$CL$3,0))*L59)</f>
        <v>8397</v>
      </c>
      <c r="X59" s="322">
        <f t="shared" si="1"/>
        <v>0.31933293320219092</v>
      </c>
      <c r="Y59" s="262" t="s">
        <v>387</v>
      </c>
      <c r="Z59" s="262" t="str">
        <f t="shared" si="2"/>
        <v>141 E 71100 163</v>
      </c>
      <c r="AA59" s="262" t="str">
        <f t="shared" si="3"/>
        <v>000</v>
      </c>
      <c r="AB59" s="262" t="str">
        <f t="shared" si="4"/>
        <v>000</v>
      </c>
      <c r="AC59" s="262" t="str">
        <f t="shared" si="5"/>
        <v>141 E 71100 163 000 000</v>
      </c>
    </row>
    <row r="60" spans="1:29" ht="15" customHeight="1" x14ac:dyDescent="0.25">
      <c r="A60" s="262" t="s">
        <v>367</v>
      </c>
      <c r="B60" s="262" t="s">
        <v>267</v>
      </c>
      <c r="C60" s="262" t="s">
        <v>267</v>
      </c>
      <c r="D60" s="262" t="s">
        <v>343</v>
      </c>
      <c r="E60" s="262" t="s">
        <v>269</v>
      </c>
      <c r="F60" s="262" t="s">
        <v>249</v>
      </c>
      <c r="G60" s="262" t="s">
        <v>250</v>
      </c>
      <c r="H60" s="262" t="s">
        <v>224</v>
      </c>
      <c r="I60" s="262" t="s">
        <v>270</v>
      </c>
      <c r="J60" s="262">
        <v>540</v>
      </c>
      <c r="K60" s="320">
        <v>0.5</v>
      </c>
      <c r="L60" s="320">
        <v>0.5</v>
      </c>
      <c r="M60" s="262" t="s">
        <v>226</v>
      </c>
      <c r="N60" s="262" t="s">
        <v>227</v>
      </c>
      <c r="O60" s="262" t="s">
        <v>271</v>
      </c>
      <c r="P60" s="262" t="s">
        <v>188</v>
      </c>
      <c r="Q60" s="321">
        <v>0</v>
      </c>
      <c r="R60" s="321">
        <f t="shared" si="0"/>
        <v>1</v>
      </c>
      <c r="S60" s="300">
        <v>0</v>
      </c>
      <c r="T60" s="300">
        <v>15174</v>
      </c>
      <c r="V60" s="300">
        <v>7587</v>
      </c>
      <c r="W60" s="302">
        <f>IFERROR(INDEX('For Formulas'!$A$3:$CL$64,MATCH(ROUNDUP($R60,0),'For Formulas'!$A$3:$A$64,0),MATCH($O60&amp;" - "&amp;$P60,'For Formulas'!$A$3:$CL$3,0))*L60+U60,INDEX('For Formulas'!$A$3:$CL$64,MATCH(ROUNDUP($R60,0),'For Formulas'!$A$3:$A$64,0)*MATCH($O60&amp;" - "&amp;$P60,'For Formulas'!$A$3:$CL$3,0))*L60)</f>
        <v>8397</v>
      </c>
      <c r="X60" s="322">
        <f t="shared" si="1"/>
        <v>0.10676156583629894</v>
      </c>
      <c r="Y60" s="262" t="s">
        <v>368</v>
      </c>
      <c r="Z60" s="262" t="str">
        <f t="shared" si="2"/>
        <v>141 E 71100 163</v>
      </c>
      <c r="AA60" s="262" t="str">
        <f t="shared" si="3"/>
        <v>000</v>
      </c>
      <c r="AB60" s="262" t="str">
        <f t="shared" si="4"/>
        <v>000</v>
      </c>
      <c r="AC60" s="262" t="str">
        <f t="shared" si="5"/>
        <v>141 E 71100 163 000 000</v>
      </c>
    </row>
    <row r="61" spans="1:29" ht="15" customHeight="1" x14ac:dyDescent="0.25">
      <c r="A61" s="262" t="s">
        <v>3098</v>
      </c>
      <c r="B61" s="262" t="s">
        <v>267</v>
      </c>
      <c r="C61" s="262" t="s">
        <v>267</v>
      </c>
      <c r="D61" s="262" t="s">
        <v>268</v>
      </c>
      <c r="E61" s="262" t="s">
        <v>473</v>
      </c>
      <c r="F61" s="262" t="s">
        <v>249</v>
      </c>
      <c r="G61" s="262" t="s">
        <v>250</v>
      </c>
      <c r="H61" s="262" t="s">
        <v>224</v>
      </c>
      <c r="I61" s="262" t="s">
        <v>270</v>
      </c>
      <c r="J61" s="262">
        <v>540</v>
      </c>
      <c r="K61" s="320">
        <v>0.5</v>
      </c>
      <c r="L61" s="320">
        <v>0.5</v>
      </c>
      <c r="M61" s="262" t="s">
        <v>226</v>
      </c>
      <c r="N61" s="262" t="s">
        <v>227</v>
      </c>
      <c r="O61" s="262" t="s">
        <v>271</v>
      </c>
      <c r="P61" s="262" t="s">
        <v>188</v>
      </c>
      <c r="Q61" s="321">
        <v>0</v>
      </c>
      <c r="R61" s="321">
        <f t="shared" si="0"/>
        <v>1</v>
      </c>
      <c r="S61" s="300">
        <v>0</v>
      </c>
      <c r="T61" s="300">
        <v>15174</v>
      </c>
      <c r="V61" s="300">
        <v>7587</v>
      </c>
      <c r="W61" s="302">
        <f>IFERROR(INDEX('For Formulas'!$A$3:$CL$64,MATCH(ROUNDUP($R61,0),'For Formulas'!$A$3:$A$64,0),MATCH($O61&amp;" - "&amp;$P61,'For Formulas'!$A$3:$CL$3,0))*L61+U61,INDEX('For Formulas'!$A$3:$CL$64,MATCH(ROUNDUP($R61,0),'For Formulas'!$A$3:$A$64,0)*MATCH($O61&amp;" - "&amp;$P61,'For Formulas'!$A$3:$CL$3,0))*L61)</f>
        <v>8397</v>
      </c>
      <c r="X61" s="322">
        <f t="shared" si="1"/>
        <v>0.10676156583629894</v>
      </c>
      <c r="Y61" s="262" t="s">
        <v>272</v>
      </c>
      <c r="Z61" s="262" t="str">
        <f t="shared" si="2"/>
        <v>141 E 71100 163</v>
      </c>
      <c r="AA61" s="262" t="str">
        <f t="shared" si="3"/>
        <v>000</v>
      </c>
      <c r="AB61" s="262" t="str">
        <f t="shared" si="4"/>
        <v>000</v>
      </c>
      <c r="AC61" s="262" t="str">
        <f t="shared" si="5"/>
        <v>141 E 71100 163 000 000</v>
      </c>
    </row>
    <row r="62" spans="1:29" x14ac:dyDescent="0.25">
      <c r="A62" s="262" t="s">
        <v>282</v>
      </c>
      <c r="B62" s="262" t="s">
        <v>267</v>
      </c>
      <c r="C62" s="262" t="s">
        <v>267</v>
      </c>
      <c r="D62" s="262" t="s">
        <v>268</v>
      </c>
      <c r="E62" s="262" t="s">
        <v>269</v>
      </c>
      <c r="F62" s="262" t="s">
        <v>249</v>
      </c>
      <c r="G62" s="262" t="s">
        <v>250</v>
      </c>
      <c r="H62" s="262" t="s">
        <v>224</v>
      </c>
      <c r="I62" s="262" t="s">
        <v>270</v>
      </c>
      <c r="J62" s="262">
        <v>540</v>
      </c>
      <c r="K62" s="320">
        <v>0.5</v>
      </c>
      <c r="L62" s="320">
        <v>0.5</v>
      </c>
      <c r="M62" s="262" t="s">
        <v>226</v>
      </c>
      <c r="N62" s="262" t="s">
        <v>227</v>
      </c>
      <c r="O62" s="262" t="s">
        <v>271</v>
      </c>
      <c r="P62" s="262" t="s">
        <v>188</v>
      </c>
      <c r="Q62" s="321">
        <v>1</v>
      </c>
      <c r="R62" s="321">
        <f t="shared" si="0"/>
        <v>2</v>
      </c>
      <c r="S62" s="300">
        <v>0</v>
      </c>
      <c r="T62" s="300">
        <v>15716</v>
      </c>
      <c r="V62" s="300">
        <v>7858</v>
      </c>
      <c r="W62" s="302">
        <f>IFERROR(INDEX('For Formulas'!$A$3:$CL$64,MATCH(ROUNDUP($R62,0),'For Formulas'!$A$3:$A$64,0),MATCH($O62&amp;" - "&amp;$P62,'For Formulas'!$A$3:$CL$3,0))*L62+U62,INDEX('For Formulas'!$A$3:$CL$64,MATCH(ROUNDUP($R62,0),'For Formulas'!$A$3:$A$64,0)*MATCH($O62&amp;" - "&amp;$P62,'For Formulas'!$A$3:$CL$3,0))*L62)</f>
        <v>8668</v>
      </c>
      <c r="X62" s="322">
        <f t="shared" si="1"/>
        <v>0.10307966403665055</v>
      </c>
      <c r="Y62" s="262" t="s">
        <v>272</v>
      </c>
      <c r="Z62" s="262" t="str">
        <f t="shared" si="2"/>
        <v>141 E 71100 163</v>
      </c>
      <c r="AA62" s="262" t="str">
        <f t="shared" si="3"/>
        <v>000</v>
      </c>
      <c r="AB62" s="262" t="str">
        <f t="shared" si="4"/>
        <v>000</v>
      </c>
      <c r="AC62" s="262" t="str">
        <f t="shared" si="5"/>
        <v>141 E 71100 163 000 000</v>
      </c>
    </row>
    <row r="63" spans="1:29" ht="15" hidden="1" customHeight="1" x14ac:dyDescent="0.25">
      <c r="A63" s="262" t="s">
        <v>2604</v>
      </c>
      <c r="B63" s="262" t="s">
        <v>237</v>
      </c>
      <c r="C63" s="262" t="s">
        <v>237</v>
      </c>
      <c r="D63" s="262" t="s">
        <v>264</v>
      </c>
      <c r="E63" s="262" t="s">
        <v>269</v>
      </c>
      <c r="F63" s="262" t="s">
        <v>239</v>
      </c>
      <c r="G63" s="262" t="s">
        <v>240</v>
      </c>
      <c r="H63" s="262" t="s">
        <v>241</v>
      </c>
      <c r="I63" s="262" t="s">
        <v>287</v>
      </c>
      <c r="J63" s="262">
        <v>760</v>
      </c>
      <c r="K63" s="320">
        <v>0.5</v>
      </c>
      <c r="L63" s="320">
        <v>0.5</v>
      </c>
      <c r="M63" s="262" t="s">
        <v>6</v>
      </c>
      <c r="Q63" s="321">
        <v>0</v>
      </c>
      <c r="R63" s="321">
        <f t="shared" si="0"/>
        <v>1</v>
      </c>
      <c r="S63" s="300">
        <v>16765.599999999999</v>
      </c>
      <c r="T63" s="300">
        <v>0</v>
      </c>
      <c r="V63" s="300">
        <v>8382.7999999999993</v>
      </c>
      <c r="W63" s="329">
        <f>V63*1.08</f>
        <v>9053.4239999999991</v>
      </c>
      <c r="X63" s="322">
        <f t="shared" si="1"/>
        <v>7.9999999999999988E-2</v>
      </c>
      <c r="Y63" s="262" t="s">
        <v>431</v>
      </c>
      <c r="Z63" s="262" t="str">
        <f t="shared" si="2"/>
        <v>143 E 73100 165</v>
      </c>
      <c r="AA63" s="262" t="str">
        <f t="shared" si="3"/>
        <v>451</v>
      </c>
      <c r="AB63" s="262" t="str">
        <f t="shared" si="4"/>
        <v>000</v>
      </c>
      <c r="AC63" s="262" t="str">
        <f t="shared" si="5"/>
        <v>143 E 73100 165 000 451</v>
      </c>
    </row>
    <row r="64" spans="1:29" ht="15" customHeight="1" x14ac:dyDescent="0.25">
      <c r="A64" s="262" t="s">
        <v>2293</v>
      </c>
      <c r="B64" s="262" t="s">
        <v>267</v>
      </c>
      <c r="C64" s="262" t="s">
        <v>267</v>
      </c>
      <c r="D64" s="262" t="s">
        <v>343</v>
      </c>
      <c r="E64" s="262" t="s">
        <v>269</v>
      </c>
      <c r="F64" s="262" t="s">
        <v>249</v>
      </c>
      <c r="G64" s="262" t="s">
        <v>250</v>
      </c>
      <c r="H64" s="262" t="s">
        <v>224</v>
      </c>
      <c r="I64" s="262" t="s">
        <v>270</v>
      </c>
      <c r="J64" s="262">
        <v>540</v>
      </c>
      <c r="K64" s="320">
        <v>0.5</v>
      </c>
      <c r="L64" s="320">
        <v>0.5</v>
      </c>
      <c r="M64" s="262" t="s">
        <v>226</v>
      </c>
      <c r="N64" s="262" t="s">
        <v>227</v>
      </c>
      <c r="O64" s="262" t="s">
        <v>271</v>
      </c>
      <c r="P64" s="262" t="s">
        <v>188</v>
      </c>
      <c r="Q64" s="321">
        <v>4</v>
      </c>
      <c r="R64" s="321">
        <f t="shared" si="0"/>
        <v>5</v>
      </c>
      <c r="S64" s="300">
        <v>0</v>
      </c>
      <c r="T64" s="300">
        <v>16502</v>
      </c>
      <c r="V64" s="300">
        <v>8251</v>
      </c>
      <c r="W64" s="302">
        <f>IFERROR(INDEX('For Formulas'!$A$3:$CL$64,MATCH(ROUNDUP($R64,0),'For Formulas'!$A$3:$A$64,0),MATCH($O64&amp;" - "&amp;$P64,'For Formulas'!$A$3:$CL$3,0))*L64+U64,INDEX('For Formulas'!$A$3:$CL$64,MATCH(ROUNDUP($R64,0),'For Formulas'!$A$3:$A$64,0)*MATCH($O64&amp;" - "&amp;$P64,'For Formulas'!$A$3:$CL$3,0))*L64)</f>
        <v>9061</v>
      </c>
      <c r="X64" s="322">
        <f t="shared" si="1"/>
        <v>9.8169918797721495E-2</v>
      </c>
      <c r="Y64" s="262" t="s">
        <v>368</v>
      </c>
      <c r="Z64" s="262" t="str">
        <f t="shared" si="2"/>
        <v>141 E 71100 163</v>
      </c>
      <c r="AA64" s="262" t="str">
        <f t="shared" si="3"/>
        <v>000</v>
      </c>
      <c r="AB64" s="262" t="str">
        <f t="shared" si="4"/>
        <v>000</v>
      </c>
      <c r="AC64" s="262" t="str">
        <f t="shared" si="5"/>
        <v>141 E 71100 163 000 000</v>
      </c>
    </row>
    <row r="65" spans="1:29" ht="15" hidden="1" customHeight="1" x14ac:dyDescent="0.25">
      <c r="A65" s="262" t="s">
        <v>397</v>
      </c>
      <c r="B65" s="262" t="s">
        <v>256</v>
      </c>
      <c r="C65" s="262" t="s">
        <v>355</v>
      </c>
      <c r="D65" s="262" t="s">
        <v>274</v>
      </c>
      <c r="E65" s="262" t="s">
        <v>256</v>
      </c>
      <c r="F65" s="262" t="s">
        <v>249</v>
      </c>
      <c r="G65" s="262" t="s">
        <v>250</v>
      </c>
      <c r="H65" s="262" t="s">
        <v>224</v>
      </c>
      <c r="I65" s="262" t="s">
        <v>242</v>
      </c>
      <c r="J65" s="262">
        <v>0</v>
      </c>
      <c r="K65" s="320">
        <v>1</v>
      </c>
      <c r="L65" s="320">
        <v>0</v>
      </c>
      <c r="M65" s="262" t="s">
        <v>6</v>
      </c>
      <c r="Q65" s="321">
        <v>0</v>
      </c>
      <c r="R65" s="321">
        <f t="shared" si="0"/>
        <v>1</v>
      </c>
      <c r="S65" s="300">
        <v>500</v>
      </c>
      <c r="T65" s="300">
        <v>0</v>
      </c>
      <c r="V65" s="300">
        <v>500</v>
      </c>
      <c r="W65" s="300">
        <f>V65</f>
        <v>500</v>
      </c>
      <c r="X65" s="322">
        <f t="shared" si="1"/>
        <v>0</v>
      </c>
      <c r="Y65" s="262" t="s">
        <v>272</v>
      </c>
      <c r="Z65" s="262" t="str">
        <f t="shared" si="2"/>
        <v>141 E 71100 163</v>
      </c>
      <c r="AA65" s="262" t="str">
        <f t="shared" si="3"/>
        <v>000</v>
      </c>
      <c r="AB65" s="262" t="str">
        <f t="shared" si="4"/>
        <v>000</v>
      </c>
      <c r="AC65" s="262" t="str">
        <f t="shared" si="5"/>
        <v>141 E 71100 163 000 000</v>
      </c>
    </row>
    <row r="66" spans="1:29" ht="15" customHeight="1" x14ac:dyDescent="0.25">
      <c r="A66" s="262" t="s">
        <v>3193</v>
      </c>
      <c r="B66" s="262" t="s">
        <v>267</v>
      </c>
      <c r="C66" s="262" t="s">
        <v>267</v>
      </c>
      <c r="D66" s="262" t="s">
        <v>333</v>
      </c>
      <c r="E66" s="262" t="s">
        <v>269</v>
      </c>
      <c r="F66" s="262" t="s">
        <v>249</v>
      </c>
      <c r="G66" s="262" t="s">
        <v>250</v>
      </c>
      <c r="H66" s="262" t="s">
        <v>224</v>
      </c>
      <c r="I66" s="262" t="s">
        <v>270</v>
      </c>
      <c r="J66" s="262">
        <v>540</v>
      </c>
      <c r="K66" s="320">
        <v>0.5</v>
      </c>
      <c r="L66" s="320">
        <v>0.5</v>
      </c>
      <c r="M66" s="262" t="s">
        <v>226</v>
      </c>
      <c r="N66" s="262" t="s">
        <v>227</v>
      </c>
      <c r="O66" s="262" t="s">
        <v>271</v>
      </c>
      <c r="P66" s="262" t="s">
        <v>188</v>
      </c>
      <c r="Q66" s="321">
        <v>4</v>
      </c>
      <c r="R66" s="321">
        <f t="shared" ref="R66:R129" si="8">Q66+1</f>
        <v>5</v>
      </c>
      <c r="S66" s="300">
        <v>0</v>
      </c>
      <c r="T66" s="300">
        <v>16502</v>
      </c>
      <c r="V66" s="300">
        <v>8251</v>
      </c>
      <c r="W66" s="302">
        <f>IFERROR(INDEX('For Formulas'!$A$3:$CL$64,MATCH(ROUNDUP($R66,0),'For Formulas'!$A$3:$A$64,0),MATCH($O66&amp;" - "&amp;$P66,'For Formulas'!$A$3:$CL$3,0))*L66+U66,INDEX('For Formulas'!$A$3:$CL$64,MATCH(ROUNDUP($R66,0),'For Formulas'!$A$3:$A$64,0)*MATCH($O66&amp;" - "&amp;$P66,'For Formulas'!$A$3:$CL$3,0))*L66)</f>
        <v>9061</v>
      </c>
      <c r="X66" s="322">
        <f t="shared" ref="X66:X129" si="9">(W66-V66)/V66</f>
        <v>9.8169918797721495E-2</v>
      </c>
      <c r="Y66" s="262" t="s">
        <v>1004</v>
      </c>
      <c r="Z66" s="262" t="str">
        <f t="shared" ref="Z66:Z129" si="10">LEFT(Y66,15)</f>
        <v>141 E 71100 163</v>
      </c>
      <c r="AA66" s="262" t="str">
        <f t="shared" ref="AA66:AA129" si="11">RIGHT(Y66,3)</f>
        <v>000</v>
      </c>
      <c r="AB66" s="262" t="str">
        <f t="shared" ref="AB66:AB129" si="12">MID(Y66,17,3)</f>
        <v>000</v>
      </c>
      <c r="AC66" s="262" t="str">
        <f t="shared" ref="AC66:AC129" si="13">Z66&amp;" " &amp;AB66&amp;" "&amp;AA66</f>
        <v>141 E 71100 163 000 000</v>
      </c>
    </row>
    <row r="67" spans="1:29" ht="15" customHeight="1" x14ac:dyDescent="0.25">
      <c r="A67" s="262" t="s">
        <v>1438</v>
      </c>
      <c r="B67" s="262" t="s">
        <v>267</v>
      </c>
      <c r="C67" s="262" t="s">
        <v>267</v>
      </c>
      <c r="D67" s="262" t="s">
        <v>422</v>
      </c>
      <c r="E67" s="262" t="s">
        <v>221</v>
      </c>
      <c r="F67" s="262" t="s">
        <v>249</v>
      </c>
      <c r="G67" s="262" t="s">
        <v>540</v>
      </c>
      <c r="H67" s="262" t="s">
        <v>224</v>
      </c>
      <c r="I67" s="262" t="s">
        <v>242</v>
      </c>
      <c r="J67" s="262">
        <v>594</v>
      </c>
      <c r="K67" s="320">
        <v>1</v>
      </c>
      <c r="L67" s="320">
        <v>0.55000000000000004</v>
      </c>
      <c r="M67" s="262" t="s">
        <v>226</v>
      </c>
      <c r="N67" s="262" t="s">
        <v>227</v>
      </c>
      <c r="O67" s="262" t="s">
        <v>271</v>
      </c>
      <c r="P67" s="262" t="s">
        <v>188</v>
      </c>
      <c r="Q67" s="321">
        <v>0</v>
      </c>
      <c r="R67" s="321">
        <f t="shared" si="8"/>
        <v>1</v>
      </c>
      <c r="S67" s="300">
        <v>0</v>
      </c>
      <c r="T67" s="300">
        <v>15174</v>
      </c>
      <c r="V67" s="300">
        <v>8345.7000000000007</v>
      </c>
      <c r="W67" s="302">
        <f>IFERROR(INDEX('For Formulas'!$A$3:$CL$64,MATCH(ROUNDUP($R67,0),'For Formulas'!$A$3:$A$64,0),MATCH($O67&amp;" - "&amp;$P67,'For Formulas'!$A$3:$CL$3,0))*L67+U67,INDEX('For Formulas'!$A$3:$CL$64,MATCH(ROUNDUP($R67,0),'For Formulas'!$A$3:$A$64,0)*MATCH($O67&amp;" - "&amp;$P67,'For Formulas'!$A$3:$CL$3,0))*L67)</f>
        <v>9236.7000000000007</v>
      </c>
      <c r="X67" s="322">
        <f t="shared" si="9"/>
        <v>0.10676156583629892</v>
      </c>
      <c r="Y67" s="262" t="s">
        <v>780</v>
      </c>
      <c r="Z67" s="262" t="str">
        <f t="shared" si="10"/>
        <v>141 E 71100 163</v>
      </c>
      <c r="AA67" s="262" t="str">
        <f t="shared" si="11"/>
        <v>000</v>
      </c>
      <c r="AB67" s="262" t="str">
        <f t="shared" si="12"/>
        <v>000</v>
      </c>
      <c r="AC67" s="262" t="str">
        <f t="shared" si="13"/>
        <v>141 E 71100 163 000 000</v>
      </c>
    </row>
    <row r="68" spans="1:29" ht="15" customHeight="1" x14ac:dyDescent="0.25">
      <c r="A68" s="262" t="s">
        <v>568</v>
      </c>
      <c r="B68" s="262" t="s">
        <v>305</v>
      </c>
      <c r="C68" s="262" t="s">
        <v>305</v>
      </c>
      <c r="D68" s="262" t="s">
        <v>361</v>
      </c>
      <c r="E68" s="262" t="s">
        <v>398</v>
      </c>
      <c r="F68" s="262" t="s">
        <v>306</v>
      </c>
      <c r="G68" s="262" t="s">
        <v>250</v>
      </c>
      <c r="H68" s="262" t="s">
        <v>569</v>
      </c>
      <c r="I68" s="262" t="s">
        <v>307</v>
      </c>
      <c r="J68" s="262">
        <v>559</v>
      </c>
      <c r="K68" s="320">
        <v>1</v>
      </c>
      <c r="L68" s="320">
        <v>0.47776999999999997</v>
      </c>
      <c r="M68" s="262" t="s">
        <v>226</v>
      </c>
      <c r="N68" s="262" t="s">
        <v>227</v>
      </c>
      <c r="O68" s="262" t="s">
        <v>271</v>
      </c>
      <c r="P68" s="262" t="s">
        <v>308</v>
      </c>
      <c r="Q68" s="321">
        <v>4</v>
      </c>
      <c r="R68" s="321">
        <f t="shared" si="8"/>
        <v>5</v>
      </c>
      <c r="S68" s="300">
        <v>0</v>
      </c>
      <c r="T68" s="300">
        <v>17878</v>
      </c>
      <c r="V68" s="300">
        <v>8541.57</v>
      </c>
      <c r="W68" s="302">
        <f>IFERROR(INDEX('For Formulas'!$A$3:$CL$64,MATCH(ROUNDUP($R68,0),'For Formulas'!$A$3:$A$64,0),MATCH($O68&amp;" - "&amp;$P68,'For Formulas'!$A$3:$CL$3,0))*L68+U68,INDEX('For Formulas'!$A$3:$CL$64,MATCH(ROUNDUP($R68,0),'For Formulas'!$A$3:$A$64,0)*MATCH($O68&amp;" - "&amp;$P68,'For Formulas'!$A$3:$CL$3,0))*L68)</f>
        <v>9380.0584099999996</v>
      </c>
      <c r="X68" s="322">
        <f t="shared" si="9"/>
        <v>9.8165607727853307E-2</v>
      </c>
      <c r="Y68" s="262" t="s">
        <v>570</v>
      </c>
      <c r="Z68" s="262" t="str">
        <f t="shared" si="10"/>
        <v>141 E 71200 163</v>
      </c>
      <c r="AA68" s="262" t="str">
        <f t="shared" si="11"/>
        <v>712</v>
      </c>
      <c r="AB68" s="262" t="str">
        <f t="shared" si="12"/>
        <v>901</v>
      </c>
      <c r="AC68" s="262" t="str">
        <f t="shared" si="13"/>
        <v>141 E 71200 163 901 712</v>
      </c>
    </row>
    <row r="69" spans="1:29" ht="15" customHeight="1" x14ac:dyDescent="0.25">
      <c r="A69" s="262" t="s">
        <v>616</v>
      </c>
      <c r="B69" s="262" t="s">
        <v>267</v>
      </c>
      <c r="C69" s="262" t="s">
        <v>267</v>
      </c>
      <c r="D69" s="262" t="s">
        <v>343</v>
      </c>
      <c r="E69" s="262" t="s">
        <v>269</v>
      </c>
      <c r="F69" s="262" t="s">
        <v>249</v>
      </c>
      <c r="G69" s="262" t="s">
        <v>250</v>
      </c>
      <c r="H69" s="262" t="s">
        <v>224</v>
      </c>
      <c r="I69" s="262" t="s">
        <v>270</v>
      </c>
      <c r="J69" s="262">
        <v>540</v>
      </c>
      <c r="K69" s="320">
        <v>0.5</v>
      </c>
      <c r="L69" s="320">
        <v>0.5</v>
      </c>
      <c r="M69" s="262" t="s">
        <v>226</v>
      </c>
      <c r="N69" s="262" t="s">
        <v>227</v>
      </c>
      <c r="O69" s="262" t="s">
        <v>271</v>
      </c>
      <c r="P69" s="262" t="s">
        <v>188</v>
      </c>
      <c r="Q69" s="321">
        <v>6.5</v>
      </c>
      <c r="R69" s="321">
        <f t="shared" si="8"/>
        <v>7.5</v>
      </c>
      <c r="S69" s="300">
        <v>0</v>
      </c>
      <c r="T69" s="300">
        <v>17244</v>
      </c>
      <c r="V69" s="300">
        <v>8622</v>
      </c>
      <c r="W69" s="302">
        <f>IFERROR(INDEX('For Formulas'!$A$3:$CL$64,MATCH(ROUNDUP($R69,0),'For Formulas'!$A$3:$A$64,0),MATCH($O69&amp;" - "&amp;$P69,'For Formulas'!$A$3:$CL$3,0))*L69+U69,INDEX('For Formulas'!$A$3:$CL$64,MATCH(ROUNDUP($R69,0),'For Formulas'!$A$3:$A$64,0)*MATCH($O69&amp;" - "&amp;$P69,'For Formulas'!$A$3:$CL$3,0))*L69)</f>
        <v>9746.5</v>
      </c>
      <c r="X69" s="322">
        <f t="shared" si="9"/>
        <v>0.13042217582927396</v>
      </c>
      <c r="Y69" s="262" t="s">
        <v>368</v>
      </c>
      <c r="Z69" s="262" t="str">
        <f t="shared" si="10"/>
        <v>141 E 71100 163</v>
      </c>
      <c r="AA69" s="262" t="str">
        <f t="shared" si="11"/>
        <v>000</v>
      </c>
      <c r="AB69" s="262" t="str">
        <f t="shared" si="12"/>
        <v>000</v>
      </c>
      <c r="AC69" s="262" t="str">
        <f t="shared" si="13"/>
        <v>141 E 71100 163 000 000</v>
      </c>
    </row>
    <row r="70" spans="1:29" ht="15" customHeight="1" x14ac:dyDescent="0.25">
      <c r="A70" s="262" t="s">
        <v>403</v>
      </c>
      <c r="B70" s="262" t="s">
        <v>381</v>
      </c>
      <c r="C70" s="262" t="s">
        <v>381</v>
      </c>
      <c r="D70" s="262" t="s">
        <v>220</v>
      </c>
      <c r="E70" s="262" t="s">
        <v>269</v>
      </c>
      <c r="F70" s="262" t="s">
        <v>306</v>
      </c>
      <c r="G70" s="262" t="s">
        <v>250</v>
      </c>
      <c r="H70" s="262" t="s">
        <v>224</v>
      </c>
      <c r="I70" s="262" t="s">
        <v>404</v>
      </c>
      <c r="J70" s="262">
        <v>585</v>
      </c>
      <c r="K70" s="320">
        <v>0.5</v>
      </c>
      <c r="L70" s="320">
        <v>0.5</v>
      </c>
      <c r="M70" s="262" t="s">
        <v>226</v>
      </c>
      <c r="N70" s="262" t="s">
        <v>227</v>
      </c>
      <c r="O70" s="262" t="s">
        <v>271</v>
      </c>
      <c r="P70" s="262" t="s">
        <v>188</v>
      </c>
      <c r="Q70" s="321">
        <v>8</v>
      </c>
      <c r="R70" s="321">
        <f t="shared" si="8"/>
        <v>9</v>
      </c>
      <c r="S70" s="300">
        <v>0</v>
      </c>
      <c r="T70" s="300">
        <v>18120</v>
      </c>
      <c r="V70" s="300">
        <v>9060</v>
      </c>
      <c r="W70" s="302">
        <f>IFERROR(INDEX('For Formulas'!$A$3:$CL$64,MATCH(ROUNDUP($R70,0),'For Formulas'!$A$3:$A$64,0),MATCH($O70&amp;" - "&amp;$P70,'For Formulas'!$A$3:$CL$3,0))*L70+U70,INDEX('For Formulas'!$A$3:$CL$64,MATCH(ROUNDUP($R70,0),'For Formulas'!$A$3:$A$64,0)*MATCH($O70&amp;" - "&amp;$P70,'For Formulas'!$A$3:$CL$3,0))*L70)</f>
        <v>9870</v>
      </c>
      <c r="X70" s="322">
        <f t="shared" si="9"/>
        <v>8.9403973509933773E-2</v>
      </c>
      <c r="Y70" s="262" t="s">
        <v>405</v>
      </c>
      <c r="Z70" s="262" t="str">
        <f t="shared" si="10"/>
        <v>141 E 72210 137</v>
      </c>
      <c r="AA70" s="262" t="str">
        <f t="shared" si="11"/>
        <v>000</v>
      </c>
      <c r="AB70" s="262" t="str">
        <f t="shared" si="12"/>
        <v>000</v>
      </c>
      <c r="AC70" s="262" t="str">
        <f t="shared" si="13"/>
        <v>141 E 72210 137 000 000</v>
      </c>
    </row>
    <row r="71" spans="1:29" ht="15" customHeight="1" x14ac:dyDescent="0.25">
      <c r="A71" s="262" t="s">
        <v>1731</v>
      </c>
      <c r="B71" s="262" t="s">
        <v>267</v>
      </c>
      <c r="C71" s="262" t="s">
        <v>267</v>
      </c>
      <c r="D71" s="262" t="s">
        <v>258</v>
      </c>
      <c r="E71" s="262" t="s">
        <v>269</v>
      </c>
      <c r="F71" s="262" t="s">
        <v>249</v>
      </c>
      <c r="G71" s="262" t="s">
        <v>250</v>
      </c>
      <c r="H71" s="262" t="s">
        <v>224</v>
      </c>
      <c r="I71" s="262" t="s">
        <v>270</v>
      </c>
      <c r="J71" s="262">
        <v>540</v>
      </c>
      <c r="K71" s="320">
        <v>0.5</v>
      </c>
      <c r="L71" s="320">
        <v>0.5</v>
      </c>
      <c r="M71" s="262" t="s">
        <v>226</v>
      </c>
      <c r="N71" s="262" t="s">
        <v>227</v>
      </c>
      <c r="O71" s="262" t="s">
        <v>271</v>
      </c>
      <c r="P71" s="262" t="s">
        <v>188</v>
      </c>
      <c r="Q71" s="321">
        <v>9</v>
      </c>
      <c r="R71" s="321">
        <f t="shared" si="8"/>
        <v>10</v>
      </c>
      <c r="S71" s="300">
        <v>0</v>
      </c>
      <c r="T71" s="300">
        <v>18367</v>
      </c>
      <c r="V71" s="300">
        <v>9183.5</v>
      </c>
      <c r="W71" s="302">
        <f>IFERROR(INDEX('For Formulas'!$A$3:$CL$64,MATCH(ROUNDUP($R71,0),'For Formulas'!$A$3:$A$64,0),MATCH($O71&amp;" - "&amp;$P71,'For Formulas'!$A$3:$CL$3,0))*L71+U71,INDEX('For Formulas'!$A$3:$CL$64,MATCH(ROUNDUP($R71,0),'For Formulas'!$A$3:$A$64,0)*MATCH($O71&amp;" - "&amp;$P71,'For Formulas'!$A$3:$CL$3,0))*L71)</f>
        <v>9993.5</v>
      </c>
      <c r="X71" s="322">
        <f t="shared" si="9"/>
        <v>8.8201666031469478E-2</v>
      </c>
      <c r="Y71" s="262" t="s">
        <v>1024</v>
      </c>
      <c r="Z71" s="262" t="str">
        <f t="shared" si="10"/>
        <v>141 E 71100 163</v>
      </c>
      <c r="AA71" s="262" t="str">
        <f t="shared" si="11"/>
        <v>000</v>
      </c>
      <c r="AB71" s="262" t="str">
        <f t="shared" si="12"/>
        <v>000</v>
      </c>
      <c r="AC71" s="262" t="str">
        <f t="shared" si="13"/>
        <v>141 E 71100 163 000 000</v>
      </c>
    </row>
    <row r="72" spans="1:29" ht="15" customHeight="1" x14ac:dyDescent="0.25">
      <c r="A72" s="262" t="s">
        <v>2223</v>
      </c>
      <c r="B72" s="262" t="s">
        <v>305</v>
      </c>
      <c r="C72" s="262" t="s">
        <v>305</v>
      </c>
      <c r="D72" s="262" t="s">
        <v>716</v>
      </c>
      <c r="E72" s="262" t="s">
        <v>269</v>
      </c>
      <c r="F72" s="262" t="s">
        <v>306</v>
      </c>
      <c r="G72" s="262" t="s">
        <v>250</v>
      </c>
      <c r="H72" s="262" t="s">
        <v>224</v>
      </c>
      <c r="I72" s="262" t="s">
        <v>404</v>
      </c>
      <c r="J72" s="262">
        <v>585</v>
      </c>
      <c r="K72" s="320">
        <v>0.5</v>
      </c>
      <c r="L72" s="320">
        <v>0.5</v>
      </c>
      <c r="M72" s="262" t="s">
        <v>226</v>
      </c>
      <c r="N72" s="262" t="s">
        <v>227</v>
      </c>
      <c r="O72" s="262" t="s">
        <v>271</v>
      </c>
      <c r="P72" s="262" t="s">
        <v>308</v>
      </c>
      <c r="Q72" s="321">
        <v>5</v>
      </c>
      <c r="R72" s="321">
        <f t="shared" si="8"/>
        <v>6</v>
      </c>
      <c r="S72" s="300">
        <v>0</v>
      </c>
      <c r="T72" s="300">
        <v>18279</v>
      </c>
      <c r="V72" s="300">
        <v>9139.5</v>
      </c>
      <c r="W72" s="302">
        <f>IFERROR(INDEX('For Formulas'!$A$3:$CL$64,MATCH(ROUNDUP($R72,0),'For Formulas'!$A$3:$A$64,0),MATCH($O72&amp;" - "&amp;$P72,'For Formulas'!$A$3:$CL$3,0))*L72+U72,INDEX('For Formulas'!$A$3:$CL$64,MATCH(ROUNDUP($R72,0),'For Formulas'!$A$3:$A$64,0)*MATCH($O72&amp;" - "&amp;$P72,'For Formulas'!$A$3:$CL$3,0))*L72)</f>
        <v>10017</v>
      </c>
      <c r="X72" s="322">
        <f t="shared" si="9"/>
        <v>9.6011816838995567E-2</v>
      </c>
      <c r="Y72" s="262" t="s">
        <v>975</v>
      </c>
      <c r="Z72" s="262" t="str">
        <f t="shared" si="10"/>
        <v>141 E 71200 163</v>
      </c>
      <c r="AA72" s="262" t="str">
        <f t="shared" si="11"/>
        <v>712</v>
      </c>
      <c r="AB72" s="262" t="str">
        <f t="shared" si="12"/>
        <v>901</v>
      </c>
      <c r="AC72" s="262" t="str">
        <f t="shared" si="13"/>
        <v>141 E 71200 163 901 712</v>
      </c>
    </row>
    <row r="73" spans="1:29" x14ac:dyDescent="0.25">
      <c r="A73" s="262" t="s">
        <v>916</v>
      </c>
      <c r="B73" s="262" t="s">
        <v>267</v>
      </c>
      <c r="C73" s="262" t="s">
        <v>267</v>
      </c>
      <c r="D73" s="262" t="s">
        <v>268</v>
      </c>
      <c r="E73" s="262" t="s">
        <v>269</v>
      </c>
      <c r="F73" s="262" t="s">
        <v>249</v>
      </c>
      <c r="G73" s="262" t="s">
        <v>250</v>
      </c>
      <c r="H73" s="262" t="s">
        <v>224</v>
      </c>
      <c r="I73" s="262" t="s">
        <v>270</v>
      </c>
      <c r="J73" s="262">
        <v>540</v>
      </c>
      <c r="K73" s="320">
        <v>0.5</v>
      </c>
      <c r="L73" s="320">
        <v>0.5</v>
      </c>
      <c r="M73" s="262" t="s">
        <v>226</v>
      </c>
      <c r="N73" s="262" t="s">
        <v>227</v>
      </c>
      <c r="O73" s="262" t="s">
        <v>271</v>
      </c>
      <c r="P73" s="262" t="s">
        <v>188</v>
      </c>
      <c r="Q73" s="321">
        <v>10</v>
      </c>
      <c r="R73" s="321">
        <f t="shared" si="8"/>
        <v>11</v>
      </c>
      <c r="S73" s="300">
        <v>0</v>
      </c>
      <c r="T73" s="300">
        <v>18805</v>
      </c>
      <c r="V73" s="300">
        <v>9402.5</v>
      </c>
      <c r="W73" s="302">
        <f>IFERROR(INDEX('For Formulas'!$A$3:$CL$64,MATCH(ROUNDUP($R73,0),'For Formulas'!$A$3:$A$64,0),MATCH($O73&amp;" - "&amp;$P73,'For Formulas'!$A$3:$CL$3,0))*L73+U73,INDEX('For Formulas'!$A$3:$CL$64,MATCH(ROUNDUP($R73,0),'For Formulas'!$A$3:$A$64,0)*MATCH($O73&amp;" - "&amp;$P73,'For Formulas'!$A$3:$CL$3,0))*L73)</f>
        <v>10212.5</v>
      </c>
      <c r="X73" s="322">
        <f t="shared" si="9"/>
        <v>8.6147301249667643E-2</v>
      </c>
      <c r="Y73" s="262" t="s">
        <v>272</v>
      </c>
      <c r="Z73" s="262" t="str">
        <f t="shared" si="10"/>
        <v>141 E 71100 163</v>
      </c>
      <c r="AA73" s="262" t="str">
        <f t="shared" si="11"/>
        <v>000</v>
      </c>
      <c r="AB73" s="262" t="str">
        <f t="shared" si="12"/>
        <v>000</v>
      </c>
      <c r="AC73" s="262" t="str">
        <f t="shared" si="13"/>
        <v>141 E 71100 163 000 000</v>
      </c>
    </row>
    <row r="74" spans="1:29" ht="15" hidden="1" customHeight="1" x14ac:dyDescent="0.25">
      <c r="A74" s="262" t="s">
        <v>2211</v>
      </c>
      <c r="B74" s="262" t="s">
        <v>237</v>
      </c>
      <c r="C74" s="262" t="s">
        <v>237</v>
      </c>
      <c r="D74" s="262" t="s">
        <v>361</v>
      </c>
      <c r="E74" s="262" t="s">
        <v>269</v>
      </c>
      <c r="F74" s="262" t="s">
        <v>239</v>
      </c>
      <c r="G74" s="262" t="s">
        <v>1104</v>
      </c>
      <c r="H74" s="262" t="s">
        <v>241</v>
      </c>
      <c r="I74" s="262" t="s">
        <v>287</v>
      </c>
      <c r="J74" s="262">
        <v>708</v>
      </c>
      <c r="K74" s="320">
        <v>0.5</v>
      </c>
      <c r="L74" s="320">
        <v>0.46578000000000003</v>
      </c>
      <c r="M74" s="262" t="s">
        <v>226</v>
      </c>
      <c r="N74" s="262" t="s">
        <v>243</v>
      </c>
      <c r="O74" s="262" t="s">
        <v>244</v>
      </c>
      <c r="P74" s="262" t="s">
        <v>187</v>
      </c>
      <c r="Q74" s="321">
        <v>0</v>
      </c>
      <c r="R74" s="321">
        <f t="shared" si="8"/>
        <v>1</v>
      </c>
      <c r="S74" s="300">
        <v>0</v>
      </c>
      <c r="T74" s="300">
        <v>13.5</v>
      </c>
      <c r="V74" s="300">
        <v>9557.7999999999993</v>
      </c>
      <c r="W74" s="303">
        <f>IFERROR(INDEX('For Formulas'!$A$3:$CL$64,MATCH($R74,'For Formulas'!$A$3:$A$64,0),MATCH($O74&amp;" - "&amp;$P74,'For Formulas'!$A$3:$CL$3,0))*J74+U74,INDEX('For Formulas'!$A$3:$CL$64,MATCH($R74,'For Formulas'!$A$3:$A$64,0),MATCH($O74&amp;" - "&amp;$P74,'For Formulas'!$A$3:$CL$3,0))*J74)</f>
        <v>10620</v>
      </c>
      <c r="X74" s="322">
        <f t="shared" si="9"/>
        <v>0.11113436146393529</v>
      </c>
      <c r="Y74" s="262" t="s">
        <v>584</v>
      </c>
      <c r="Z74" s="262" t="str">
        <f t="shared" si="10"/>
        <v>143 E 73100 165</v>
      </c>
      <c r="AA74" s="262" t="str">
        <f t="shared" si="11"/>
        <v>451</v>
      </c>
      <c r="AB74" s="262" t="str">
        <f t="shared" si="12"/>
        <v>000</v>
      </c>
      <c r="AC74" s="262" t="str">
        <f t="shared" si="13"/>
        <v>143 E 73100 165 000 451</v>
      </c>
    </row>
    <row r="75" spans="1:29" ht="15" customHeight="1" x14ac:dyDescent="0.25">
      <c r="A75" s="262" t="s">
        <v>1157</v>
      </c>
      <c r="B75" s="262" t="s">
        <v>1158</v>
      </c>
      <c r="C75" s="262" t="s">
        <v>1158</v>
      </c>
      <c r="D75" s="262" t="s">
        <v>361</v>
      </c>
      <c r="E75" s="262" t="s">
        <v>269</v>
      </c>
      <c r="F75" s="262" t="s">
        <v>249</v>
      </c>
      <c r="G75" s="262" t="s">
        <v>850</v>
      </c>
      <c r="H75" s="262" t="s">
        <v>224</v>
      </c>
      <c r="I75" s="262" t="s">
        <v>1159</v>
      </c>
      <c r="J75" s="262">
        <v>586</v>
      </c>
      <c r="K75" s="320">
        <v>0.63888999999999996</v>
      </c>
      <c r="L75" s="320">
        <v>0.54305000000000003</v>
      </c>
      <c r="M75" s="262" t="s">
        <v>226</v>
      </c>
      <c r="N75" s="262" t="s">
        <v>227</v>
      </c>
      <c r="O75" s="262" t="s">
        <v>271</v>
      </c>
      <c r="P75" s="262" t="s">
        <v>189</v>
      </c>
      <c r="Q75" s="321">
        <v>0</v>
      </c>
      <c r="R75" s="321">
        <f t="shared" si="8"/>
        <v>1</v>
      </c>
      <c r="S75" s="300">
        <v>0</v>
      </c>
      <c r="T75" s="300">
        <v>17703</v>
      </c>
      <c r="V75" s="300">
        <v>9613.61</v>
      </c>
      <c r="W75" s="302">
        <f>IFERROR(INDEX('For Formulas'!$A$3:$CL$64,MATCH(ROUNDUP($R75,0),'For Formulas'!$A$3:$A$64,0),MATCH($O75&amp;" - "&amp;$P75,'For Formulas'!$A$3:$CL$3,0))*L75+U75,INDEX('For Formulas'!$A$3:$CL$64,MATCH(ROUNDUP($R75,0),'For Formulas'!$A$3:$A$64,0)*MATCH($O75&amp;" - "&amp;$P75,'For Formulas'!$A$3:$CL$3,0))*L75)</f>
        <v>10639.978650000001</v>
      </c>
      <c r="X75" s="322">
        <f t="shared" si="9"/>
        <v>0.10676204360276735</v>
      </c>
      <c r="Y75" s="262" t="s">
        <v>1160</v>
      </c>
      <c r="Z75" s="262" t="str">
        <f t="shared" si="10"/>
        <v>141 E 71100 163</v>
      </c>
      <c r="AA75" s="262" t="str">
        <f t="shared" si="11"/>
        <v>000</v>
      </c>
      <c r="AB75" s="262" t="str">
        <f t="shared" si="12"/>
        <v>000</v>
      </c>
      <c r="AC75" s="262" t="str">
        <f t="shared" si="13"/>
        <v>141 E 71100 163 000 000</v>
      </c>
    </row>
    <row r="76" spans="1:29" ht="15" hidden="1" customHeight="1" x14ac:dyDescent="0.25">
      <c r="A76" s="262" t="s">
        <v>416</v>
      </c>
      <c r="B76" s="262" t="s">
        <v>256</v>
      </c>
      <c r="C76" s="262" t="s">
        <v>273</v>
      </c>
      <c r="D76" s="262" t="s">
        <v>274</v>
      </c>
      <c r="E76" s="262" t="s">
        <v>256</v>
      </c>
      <c r="F76" s="262" t="s">
        <v>249</v>
      </c>
      <c r="G76" s="262" t="s">
        <v>250</v>
      </c>
      <c r="H76" s="262" t="s">
        <v>224</v>
      </c>
      <c r="I76" s="262" t="s">
        <v>242</v>
      </c>
      <c r="J76" s="262">
        <v>1080</v>
      </c>
      <c r="K76" s="320">
        <v>1</v>
      </c>
      <c r="L76" s="320">
        <v>1</v>
      </c>
      <c r="M76" s="262" t="s">
        <v>6</v>
      </c>
      <c r="Q76" s="321">
        <v>0</v>
      </c>
      <c r="R76" s="321">
        <f t="shared" si="8"/>
        <v>1</v>
      </c>
      <c r="S76" s="300">
        <v>250</v>
      </c>
      <c r="T76" s="300">
        <v>0</v>
      </c>
      <c r="V76" s="300">
        <v>250</v>
      </c>
      <c r="W76" s="300">
        <f>V76</f>
        <v>250</v>
      </c>
      <c r="X76" s="322">
        <f t="shared" si="9"/>
        <v>0</v>
      </c>
      <c r="Y76" s="262" t="s">
        <v>309</v>
      </c>
      <c r="Z76" s="262" t="str">
        <f t="shared" si="10"/>
        <v>141 E 71200 163</v>
      </c>
      <c r="AA76" s="262" t="str">
        <f t="shared" si="11"/>
        <v>712</v>
      </c>
      <c r="AB76" s="262" t="str">
        <f t="shared" si="12"/>
        <v>901</v>
      </c>
      <c r="AC76" s="262" t="str">
        <f t="shared" si="13"/>
        <v>141 E 71200 163 901 712</v>
      </c>
    </row>
    <row r="77" spans="1:29" ht="15" customHeight="1" x14ac:dyDescent="0.25">
      <c r="A77" s="262" t="s">
        <v>2679</v>
      </c>
      <c r="B77" s="262" t="s">
        <v>267</v>
      </c>
      <c r="C77" s="262" t="s">
        <v>267</v>
      </c>
      <c r="D77" s="262" t="s">
        <v>268</v>
      </c>
      <c r="E77" s="262" t="s">
        <v>269</v>
      </c>
      <c r="F77" s="262" t="s">
        <v>249</v>
      </c>
      <c r="G77" s="262" t="s">
        <v>250</v>
      </c>
      <c r="H77" s="262" t="s">
        <v>224</v>
      </c>
      <c r="I77" s="262" t="s">
        <v>270</v>
      </c>
      <c r="J77" s="262">
        <v>540</v>
      </c>
      <c r="K77" s="320">
        <v>0.5</v>
      </c>
      <c r="L77" s="320">
        <v>0.5</v>
      </c>
      <c r="M77" s="262" t="s">
        <v>226</v>
      </c>
      <c r="N77" s="262" t="s">
        <v>233</v>
      </c>
      <c r="O77" s="262" t="s">
        <v>271</v>
      </c>
      <c r="P77" s="262" t="s">
        <v>188</v>
      </c>
      <c r="Q77" s="321">
        <v>11</v>
      </c>
      <c r="R77" s="321">
        <f t="shared" si="8"/>
        <v>12</v>
      </c>
      <c r="S77" s="300">
        <v>0</v>
      </c>
      <c r="T77" s="300">
        <v>19782</v>
      </c>
      <c r="V77" s="300">
        <v>9891</v>
      </c>
      <c r="W77" s="302">
        <f>IFERROR(INDEX('For Formulas'!$A$3:$CL$64,MATCH(ROUNDUP($R77,0),'For Formulas'!$A$3:$A$64,0),MATCH($O77&amp;" - "&amp;$P77,'For Formulas'!$A$3:$CL$3,0))*L77+U77,INDEX('For Formulas'!$A$3:$CL$64,MATCH(ROUNDUP($R77,0),'For Formulas'!$A$3:$A$64,0)*MATCH($O77&amp;" - "&amp;$P77,'For Formulas'!$A$3:$CL$3,0))*L77)</f>
        <v>10701</v>
      </c>
      <c r="X77" s="322">
        <f t="shared" si="9"/>
        <v>8.1892629663330302E-2</v>
      </c>
      <c r="Y77" s="262" t="s">
        <v>272</v>
      </c>
      <c r="Z77" s="262" t="str">
        <f t="shared" si="10"/>
        <v>141 E 71100 163</v>
      </c>
      <c r="AA77" s="262" t="str">
        <f t="shared" si="11"/>
        <v>000</v>
      </c>
      <c r="AB77" s="262" t="str">
        <f t="shared" si="12"/>
        <v>000</v>
      </c>
      <c r="AC77" s="262" t="str">
        <f t="shared" si="13"/>
        <v>141 E 71100 163 000 000</v>
      </c>
    </row>
    <row r="78" spans="1:29" ht="15" hidden="1" customHeight="1" x14ac:dyDescent="0.25">
      <c r="A78" s="262" t="s">
        <v>1118</v>
      </c>
      <c r="B78" s="262" t="s">
        <v>237</v>
      </c>
      <c r="C78" s="262" t="s">
        <v>237</v>
      </c>
      <c r="D78" s="262" t="s">
        <v>220</v>
      </c>
      <c r="E78" s="262" t="s">
        <v>473</v>
      </c>
      <c r="F78" s="262" t="s">
        <v>239</v>
      </c>
      <c r="G78" s="262" t="s">
        <v>240</v>
      </c>
      <c r="H78" s="262" t="s">
        <v>241</v>
      </c>
      <c r="I78" s="262" t="s">
        <v>1119</v>
      </c>
      <c r="J78" s="262">
        <v>665</v>
      </c>
      <c r="K78" s="320">
        <v>0.4375</v>
      </c>
      <c r="L78" s="320">
        <v>0.4375</v>
      </c>
      <c r="M78" s="262" t="s">
        <v>6</v>
      </c>
      <c r="Q78" s="321">
        <v>0</v>
      </c>
      <c r="R78" s="321">
        <f t="shared" si="8"/>
        <v>1</v>
      </c>
      <c r="S78" s="300">
        <v>22708.799999999999</v>
      </c>
      <c r="T78" s="300">
        <v>0</v>
      </c>
      <c r="V78" s="300">
        <v>9935.1</v>
      </c>
      <c r="W78" s="329">
        <f>V78*1.08</f>
        <v>10729.908000000001</v>
      </c>
      <c r="X78" s="322">
        <f t="shared" si="9"/>
        <v>8.0000000000000085E-2</v>
      </c>
      <c r="Y78" s="262" t="s">
        <v>1120</v>
      </c>
      <c r="Z78" s="262" t="str">
        <f t="shared" si="10"/>
        <v>143 E 73100 165</v>
      </c>
      <c r="AA78" s="262" t="str">
        <f t="shared" si="11"/>
        <v>451</v>
      </c>
      <c r="AB78" s="262" t="str">
        <f t="shared" si="12"/>
        <v>000</v>
      </c>
      <c r="AC78" s="262" t="str">
        <f t="shared" si="13"/>
        <v>143 E 73100 165 000 451</v>
      </c>
    </row>
    <row r="79" spans="1:29" ht="15" customHeight="1" x14ac:dyDescent="0.25">
      <c r="A79" s="262" t="s">
        <v>2977</v>
      </c>
      <c r="B79" s="262" t="s">
        <v>247</v>
      </c>
      <c r="C79" s="262" t="s">
        <v>247</v>
      </c>
      <c r="D79" s="262" t="s">
        <v>248</v>
      </c>
      <c r="E79" s="262" t="s">
        <v>398</v>
      </c>
      <c r="F79" s="262" t="s">
        <v>249</v>
      </c>
      <c r="G79" s="262" t="s">
        <v>250</v>
      </c>
      <c r="H79" s="262" t="s">
        <v>2798</v>
      </c>
      <c r="I79" s="262" t="s">
        <v>242</v>
      </c>
      <c r="J79" s="262">
        <v>438</v>
      </c>
      <c r="K79" s="320">
        <v>1</v>
      </c>
      <c r="L79" s="320">
        <v>1</v>
      </c>
      <c r="M79" s="262" t="s">
        <v>226</v>
      </c>
      <c r="N79" s="262" t="s">
        <v>227</v>
      </c>
      <c r="O79" s="262" t="s">
        <v>251</v>
      </c>
      <c r="P79" s="262" t="s">
        <v>186</v>
      </c>
      <c r="Q79" s="321">
        <v>0</v>
      </c>
      <c r="R79" s="321">
        <f t="shared" si="8"/>
        <v>1</v>
      </c>
      <c r="S79" s="300">
        <v>0</v>
      </c>
      <c r="T79" s="300">
        <v>9240</v>
      </c>
      <c r="V79" s="300">
        <v>3747.28</v>
      </c>
      <c r="W79" s="302">
        <f>IFERROR(INDEX('For Formulas'!$A$3:$CL$64,MATCH(ROUNDUP($R79,0),'For Formulas'!$A$3:$A$64,0),MATCH($O79&amp;" - "&amp;$P79,'For Formulas'!$A$3:$CL$3,0))*L79+U79,INDEX('For Formulas'!$A$3:$CL$64,MATCH(ROUNDUP($R79,0),'For Formulas'!$A$3:$A$64,0)*MATCH($O79&amp;" - "&amp;$P79,'For Formulas'!$A$3:$CL$3,0))*L79)</f>
        <v>10970</v>
      </c>
      <c r="X79" s="322">
        <f t="shared" si="9"/>
        <v>1.9274567152708095</v>
      </c>
      <c r="Y79" s="262" t="s">
        <v>252</v>
      </c>
      <c r="Z79" s="262" t="str">
        <f t="shared" si="10"/>
        <v>141 E 72710 146</v>
      </c>
      <c r="AA79" s="262" t="str">
        <f t="shared" si="11"/>
        <v>446</v>
      </c>
      <c r="AB79" s="262" t="str">
        <f t="shared" si="12"/>
        <v>000</v>
      </c>
      <c r="AC79" s="262" t="str">
        <f t="shared" si="13"/>
        <v>141 E 72710 146 000 446</v>
      </c>
    </row>
    <row r="80" spans="1:29" ht="15" hidden="1" customHeight="1" x14ac:dyDescent="0.25">
      <c r="A80" s="262" t="s">
        <v>424</v>
      </c>
      <c r="B80" s="262" t="s">
        <v>326</v>
      </c>
      <c r="C80" s="262" t="s">
        <v>326</v>
      </c>
      <c r="D80" s="262" t="s">
        <v>346</v>
      </c>
      <c r="E80" s="262" t="s">
        <v>256</v>
      </c>
      <c r="F80" s="262" t="s">
        <v>222</v>
      </c>
      <c r="G80" s="262" t="s">
        <v>223</v>
      </c>
      <c r="H80" s="262" t="s">
        <v>224</v>
      </c>
      <c r="I80" s="262" t="s">
        <v>287</v>
      </c>
      <c r="J80" s="262">
        <v>800</v>
      </c>
      <c r="K80" s="320">
        <v>0.5</v>
      </c>
      <c r="L80" s="320">
        <v>0.5</v>
      </c>
      <c r="M80" s="262" t="s">
        <v>6</v>
      </c>
      <c r="Q80" s="321">
        <v>0</v>
      </c>
      <c r="R80" s="321">
        <f t="shared" si="8"/>
        <v>1</v>
      </c>
      <c r="S80" s="300">
        <v>7000</v>
      </c>
      <c r="T80" s="300">
        <v>0</v>
      </c>
      <c r="V80" s="300">
        <v>3500</v>
      </c>
      <c r="W80" s="300">
        <f>V80</f>
        <v>3500</v>
      </c>
      <c r="X80" s="322">
        <f t="shared" si="9"/>
        <v>0</v>
      </c>
      <c r="Y80" s="262" t="s">
        <v>426</v>
      </c>
      <c r="Z80" s="262" t="str">
        <f t="shared" si="10"/>
        <v>141 E 72410 139</v>
      </c>
      <c r="AA80" s="262" t="str">
        <f t="shared" si="11"/>
        <v>000</v>
      </c>
      <c r="AB80" s="262" t="str">
        <f t="shared" si="12"/>
        <v>000</v>
      </c>
      <c r="AC80" s="262" t="str">
        <f t="shared" si="13"/>
        <v>141 E 72410 139 000 000</v>
      </c>
    </row>
    <row r="81" spans="1:29" ht="15" hidden="1" customHeight="1" x14ac:dyDescent="0.25">
      <c r="A81" s="262" t="s">
        <v>424</v>
      </c>
      <c r="B81" s="262" t="s">
        <v>326</v>
      </c>
      <c r="C81" s="262" t="s">
        <v>326</v>
      </c>
      <c r="D81" s="262" t="s">
        <v>261</v>
      </c>
      <c r="E81" s="262" t="s">
        <v>256</v>
      </c>
      <c r="F81" s="262" t="s">
        <v>222</v>
      </c>
      <c r="G81" s="262" t="s">
        <v>223</v>
      </c>
      <c r="H81" s="262" t="s">
        <v>224</v>
      </c>
      <c r="I81" s="262" t="s">
        <v>287</v>
      </c>
      <c r="J81" s="262">
        <v>800</v>
      </c>
      <c r="K81" s="320">
        <v>0.5</v>
      </c>
      <c r="L81" s="320">
        <v>0.5</v>
      </c>
      <c r="M81" s="262" t="s">
        <v>6</v>
      </c>
      <c r="Q81" s="321">
        <v>0</v>
      </c>
      <c r="R81" s="321">
        <f t="shared" si="8"/>
        <v>1</v>
      </c>
      <c r="S81" s="300">
        <v>7000</v>
      </c>
      <c r="T81" s="300">
        <v>0</v>
      </c>
      <c r="V81" s="300">
        <v>3500</v>
      </c>
      <c r="W81" s="300">
        <f>V81</f>
        <v>3500</v>
      </c>
      <c r="X81" s="322">
        <f t="shared" si="9"/>
        <v>0</v>
      </c>
      <c r="Y81" s="262" t="s">
        <v>425</v>
      </c>
      <c r="Z81" s="262" t="str">
        <f t="shared" si="10"/>
        <v>141 E 72410 139</v>
      </c>
      <c r="AA81" s="262" t="str">
        <f t="shared" si="11"/>
        <v>000</v>
      </c>
      <c r="AB81" s="262" t="str">
        <f t="shared" si="12"/>
        <v>000</v>
      </c>
      <c r="AC81" s="262" t="str">
        <f t="shared" si="13"/>
        <v>141 E 72410 139 000 000</v>
      </c>
    </row>
    <row r="82" spans="1:29" ht="15" customHeight="1" x14ac:dyDescent="0.25">
      <c r="A82" s="262" t="s">
        <v>2505</v>
      </c>
      <c r="B82" s="262" t="s">
        <v>247</v>
      </c>
      <c r="C82" s="262" t="s">
        <v>247</v>
      </c>
      <c r="D82" s="262" t="s">
        <v>248</v>
      </c>
      <c r="E82" s="262" t="s">
        <v>221</v>
      </c>
      <c r="F82" s="262" t="s">
        <v>249</v>
      </c>
      <c r="G82" s="262" t="s">
        <v>250</v>
      </c>
      <c r="H82" s="262" t="s">
        <v>224</v>
      </c>
      <c r="I82" s="262" t="s">
        <v>242</v>
      </c>
      <c r="J82" s="262">
        <v>1080</v>
      </c>
      <c r="K82" s="320">
        <v>1</v>
      </c>
      <c r="L82" s="320">
        <v>1</v>
      </c>
      <c r="M82" s="262" t="s">
        <v>226</v>
      </c>
      <c r="N82" s="262" t="s">
        <v>227</v>
      </c>
      <c r="O82" s="262" t="s">
        <v>251</v>
      </c>
      <c r="P82" s="262" t="s">
        <v>186</v>
      </c>
      <c r="Q82" s="321">
        <v>0</v>
      </c>
      <c r="R82" s="321">
        <f t="shared" si="8"/>
        <v>1</v>
      </c>
      <c r="S82" s="300">
        <v>0</v>
      </c>
      <c r="T82" s="300">
        <v>9240</v>
      </c>
      <c r="V82" s="300">
        <v>9240</v>
      </c>
      <c r="W82" s="302">
        <f>IFERROR(INDEX('For Formulas'!$A$3:$CL$64,MATCH(ROUNDUP($R82,0),'For Formulas'!$A$3:$A$64,0),MATCH($O82&amp;" - "&amp;$P82,'For Formulas'!$A$3:$CL$3,0))*L82+U82,INDEX('For Formulas'!$A$3:$CL$64,MATCH(ROUNDUP($R82,0),'For Formulas'!$A$3:$A$64,0)*MATCH($O82&amp;" - "&amp;$P82,'For Formulas'!$A$3:$CL$3,0))*L82)</f>
        <v>10970</v>
      </c>
      <c r="X82" s="322">
        <f t="shared" si="9"/>
        <v>0.18722943722943722</v>
      </c>
      <c r="Y82" s="262" t="s">
        <v>252</v>
      </c>
      <c r="Z82" s="262" t="str">
        <f t="shared" si="10"/>
        <v>141 E 72710 146</v>
      </c>
      <c r="AA82" s="262" t="str">
        <f t="shared" si="11"/>
        <v>446</v>
      </c>
      <c r="AB82" s="262" t="str">
        <f t="shared" si="12"/>
        <v>000</v>
      </c>
      <c r="AC82" s="262" t="str">
        <f t="shared" si="13"/>
        <v>141 E 72710 146 000 446</v>
      </c>
    </row>
    <row r="83" spans="1:29" ht="15" hidden="1" customHeight="1" x14ac:dyDescent="0.25">
      <c r="A83" s="262" t="s">
        <v>266</v>
      </c>
      <c r="B83" s="262" t="s">
        <v>277</v>
      </c>
      <c r="C83" s="262" t="s">
        <v>278</v>
      </c>
      <c r="D83" s="262" t="s">
        <v>268</v>
      </c>
      <c r="E83" s="262" t="s">
        <v>269</v>
      </c>
      <c r="F83" s="262" t="s">
        <v>249</v>
      </c>
      <c r="G83" s="262" t="s">
        <v>250</v>
      </c>
      <c r="H83" s="262" t="s">
        <v>224</v>
      </c>
      <c r="I83" s="262" t="s">
        <v>270</v>
      </c>
      <c r="J83" s="262">
        <v>540</v>
      </c>
      <c r="K83" s="320">
        <v>0.5</v>
      </c>
      <c r="L83" s="320">
        <v>0.5</v>
      </c>
      <c r="M83" s="262" t="s">
        <v>226</v>
      </c>
      <c r="N83" s="262" t="s">
        <v>227</v>
      </c>
      <c r="O83" s="262" t="s">
        <v>271</v>
      </c>
      <c r="P83" s="262" t="s">
        <v>188</v>
      </c>
      <c r="Q83" s="321">
        <v>13</v>
      </c>
      <c r="R83" s="321">
        <f t="shared" si="8"/>
        <v>14</v>
      </c>
      <c r="S83" s="300">
        <v>0</v>
      </c>
      <c r="T83" s="300">
        <v>20344</v>
      </c>
      <c r="V83" s="300">
        <v>10172</v>
      </c>
      <c r="W83" s="302">
        <f>IFERROR(INDEX('For Formulas'!$A$3:$CL$64,MATCH(ROUNDUP($R83,0),'For Formulas'!$A$3:$A$64,0),MATCH($O83&amp;" - "&amp;$P83,'For Formulas'!$A$3:$CL$3,0))*L83+U83,INDEX('For Formulas'!$A$3:$CL$64,MATCH(ROUNDUP($R83,0),'For Formulas'!$A$3:$A$64,0)*MATCH($O83&amp;" - "&amp;$P83,'For Formulas'!$A$3:$CL$3,0))*L83)</f>
        <v>10982</v>
      </c>
      <c r="X83" s="322">
        <f t="shared" si="9"/>
        <v>7.9630357845064878E-2</v>
      </c>
      <c r="Y83" s="262" t="s">
        <v>276</v>
      </c>
      <c r="Z83" s="262" t="str">
        <f t="shared" si="10"/>
        <v>142 E 71100 163</v>
      </c>
      <c r="AA83" s="262" t="str">
        <f t="shared" si="11"/>
        <v>000</v>
      </c>
      <c r="AB83" s="262" t="str">
        <f t="shared" si="12"/>
        <v>101</v>
      </c>
      <c r="AC83" s="262" t="str">
        <f t="shared" si="13"/>
        <v>142 E 71100 163 101 000</v>
      </c>
    </row>
    <row r="84" spans="1:29" ht="15" customHeight="1" x14ac:dyDescent="0.25">
      <c r="A84" s="262" t="s">
        <v>266</v>
      </c>
      <c r="B84" s="262" t="s">
        <v>267</v>
      </c>
      <c r="C84" s="262" t="s">
        <v>267</v>
      </c>
      <c r="D84" s="262" t="s">
        <v>268</v>
      </c>
      <c r="E84" s="262" t="s">
        <v>269</v>
      </c>
      <c r="F84" s="262" t="s">
        <v>249</v>
      </c>
      <c r="G84" s="262" t="s">
        <v>250</v>
      </c>
      <c r="H84" s="262" t="s">
        <v>224</v>
      </c>
      <c r="I84" s="262" t="s">
        <v>270</v>
      </c>
      <c r="J84" s="262">
        <v>540</v>
      </c>
      <c r="K84" s="320">
        <v>0.5</v>
      </c>
      <c r="L84" s="320">
        <v>0.5</v>
      </c>
      <c r="M84" s="262" t="s">
        <v>226</v>
      </c>
      <c r="N84" s="262" t="s">
        <v>227</v>
      </c>
      <c r="O84" s="262" t="s">
        <v>271</v>
      </c>
      <c r="P84" s="262" t="s">
        <v>188</v>
      </c>
      <c r="Q84" s="321">
        <v>13</v>
      </c>
      <c r="R84" s="321">
        <f t="shared" si="8"/>
        <v>14</v>
      </c>
      <c r="S84" s="300">
        <v>0</v>
      </c>
      <c r="T84" s="300">
        <v>20344</v>
      </c>
      <c r="V84" s="300">
        <v>10172</v>
      </c>
      <c r="W84" s="302">
        <f>IFERROR(INDEX('For Formulas'!$A$3:$CL$64,MATCH(ROUNDUP($R84,0),'For Formulas'!$A$3:$A$64,0),MATCH($O84&amp;" - "&amp;$P84,'For Formulas'!$A$3:$CL$3,0))*L84+U84,INDEX('For Formulas'!$A$3:$CL$64,MATCH(ROUNDUP($R84,0),'For Formulas'!$A$3:$A$64,0)*MATCH($O84&amp;" - "&amp;$P84,'For Formulas'!$A$3:$CL$3,0))*L84)</f>
        <v>10982</v>
      </c>
      <c r="X84" s="322">
        <f t="shared" si="9"/>
        <v>7.9630357845064878E-2</v>
      </c>
      <c r="Y84" s="262" t="s">
        <v>272</v>
      </c>
      <c r="Z84" s="262" t="str">
        <f t="shared" si="10"/>
        <v>141 E 71100 163</v>
      </c>
      <c r="AA84" s="262" t="str">
        <f t="shared" si="11"/>
        <v>000</v>
      </c>
      <c r="AB84" s="262" t="str">
        <f t="shared" si="12"/>
        <v>000</v>
      </c>
      <c r="AC84" s="262" t="str">
        <f t="shared" si="13"/>
        <v>141 E 71100 163 000 000</v>
      </c>
    </row>
    <row r="85" spans="1:29" ht="15" customHeight="1" x14ac:dyDescent="0.25">
      <c r="A85" s="262" t="s">
        <v>1717</v>
      </c>
      <c r="B85" s="262" t="s">
        <v>267</v>
      </c>
      <c r="C85" s="262" t="s">
        <v>267</v>
      </c>
      <c r="D85" s="262" t="s">
        <v>333</v>
      </c>
      <c r="E85" s="262" t="s">
        <v>269</v>
      </c>
      <c r="F85" s="262" t="s">
        <v>249</v>
      </c>
      <c r="G85" s="262" t="s">
        <v>250</v>
      </c>
      <c r="H85" s="262" t="s">
        <v>224</v>
      </c>
      <c r="I85" s="262" t="s">
        <v>270</v>
      </c>
      <c r="J85" s="262">
        <v>540</v>
      </c>
      <c r="K85" s="320">
        <v>0.5</v>
      </c>
      <c r="L85" s="320">
        <v>0.5</v>
      </c>
      <c r="M85" s="262" t="s">
        <v>226</v>
      </c>
      <c r="N85" s="262" t="s">
        <v>233</v>
      </c>
      <c r="O85" s="262" t="s">
        <v>271</v>
      </c>
      <c r="P85" s="262" t="s">
        <v>188</v>
      </c>
      <c r="Q85" s="321">
        <v>13</v>
      </c>
      <c r="R85" s="321">
        <f t="shared" si="8"/>
        <v>14</v>
      </c>
      <c r="S85" s="300">
        <v>0</v>
      </c>
      <c r="T85" s="300">
        <v>20344</v>
      </c>
      <c r="V85" s="300">
        <v>10172</v>
      </c>
      <c r="W85" s="302">
        <f>IFERROR(INDEX('For Formulas'!$A$3:$CL$64,MATCH(ROUNDUP($R85,0),'For Formulas'!$A$3:$A$64,0),MATCH($O85&amp;" - "&amp;$P85,'For Formulas'!$A$3:$CL$3,0))*L85+U85,INDEX('For Formulas'!$A$3:$CL$64,MATCH(ROUNDUP($R85,0),'For Formulas'!$A$3:$A$64,0)*MATCH($O85&amp;" - "&amp;$P85,'For Formulas'!$A$3:$CL$3,0))*L85)</f>
        <v>10982</v>
      </c>
      <c r="X85" s="322">
        <f t="shared" si="9"/>
        <v>7.9630357845064878E-2</v>
      </c>
      <c r="Y85" s="262" t="s">
        <v>1004</v>
      </c>
      <c r="Z85" s="262" t="str">
        <f t="shared" si="10"/>
        <v>141 E 71100 163</v>
      </c>
      <c r="AA85" s="262" t="str">
        <f t="shared" si="11"/>
        <v>000</v>
      </c>
      <c r="AB85" s="262" t="str">
        <f t="shared" si="12"/>
        <v>000</v>
      </c>
      <c r="AC85" s="262" t="str">
        <f t="shared" si="13"/>
        <v>141 E 71100 163 000 000</v>
      </c>
    </row>
    <row r="86" spans="1:29" ht="15" customHeight="1" x14ac:dyDescent="0.25">
      <c r="A86" s="262" t="s">
        <v>2318</v>
      </c>
      <c r="B86" s="262" t="s">
        <v>253</v>
      </c>
      <c r="C86" s="262" t="s">
        <v>253</v>
      </c>
      <c r="D86" s="262" t="s">
        <v>248</v>
      </c>
      <c r="E86" s="262" t="s">
        <v>221</v>
      </c>
      <c r="F86" s="262" t="s">
        <v>249</v>
      </c>
      <c r="G86" s="262" t="s">
        <v>250</v>
      </c>
      <c r="H86" s="262" t="s">
        <v>224</v>
      </c>
      <c r="I86" s="262" t="s">
        <v>242</v>
      </c>
      <c r="J86" s="262">
        <v>1080</v>
      </c>
      <c r="K86" s="320">
        <v>1</v>
      </c>
      <c r="L86" s="320">
        <v>1</v>
      </c>
      <c r="M86" s="262" t="s">
        <v>6</v>
      </c>
      <c r="Q86" s="321">
        <v>0</v>
      </c>
      <c r="R86" s="321">
        <f t="shared" si="8"/>
        <v>1</v>
      </c>
      <c r="S86" s="300">
        <v>10189.799999999999</v>
      </c>
      <c r="T86" s="300">
        <v>0</v>
      </c>
      <c r="V86" s="300">
        <v>10189.799999999999</v>
      </c>
      <c r="W86" s="329">
        <f>V86*1.08</f>
        <v>11004.984</v>
      </c>
      <c r="X86" s="322">
        <f t="shared" si="9"/>
        <v>8.0000000000000113E-2</v>
      </c>
      <c r="Y86" s="262" t="s">
        <v>1836</v>
      </c>
      <c r="Z86" s="262" t="str">
        <f t="shared" si="10"/>
        <v>141 E 72710 146</v>
      </c>
      <c r="AA86" s="262" t="str">
        <f t="shared" si="11"/>
        <v>713</v>
      </c>
      <c r="AB86" s="262" t="str">
        <f t="shared" si="12"/>
        <v>000</v>
      </c>
      <c r="AC86" s="262" t="str">
        <f t="shared" si="13"/>
        <v>141 E 72710 146 000 713</v>
      </c>
    </row>
    <row r="87" spans="1:29" ht="15" customHeight="1" x14ac:dyDescent="0.25">
      <c r="A87" s="262" t="s">
        <v>2467</v>
      </c>
      <c r="B87" s="262" t="s">
        <v>247</v>
      </c>
      <c r="C87" s="262" t="s">
        <v>247</v>
      </c>
      <c r="D87" s="262" t="s">
        <v>248</v>
      </c>
      <c r="E87" s="262" t="s">
        <v>398</v>
      </c>
      <c r="F87" s="262" t="s">
        <v>249</v>
      </c>
      <c r="G87" s="262" t="s">
        <v>250</v>
      </c>
      <c r="H87" s="262" t="s">
        <v>958</v>
      </c>
      <c r="I87" s="262" t="s">
        <v>242</v>
      </c>
      <c r="J87" s="262">
        <v>540</v>
      </c>
      <c r="K87" s="320">
        <v>1</v>
      </c>
      <c r="L87" s="320">
        <v>1</v>
      </c>
      <c r="M87" s="262" t="s">
        <v>226</v>
      </c>
      <c r="N87" s="262" t="s">
        <v>227</v>
      </c>
      <c r="O87" s="262" t="s">
        <v>251</v>
      </c>
      <c r="P87" s="262" t="s">
        <v>186</v>
      </c>
      <c r="Q87" s="321">
        <v>1</v>
      </c>
      <c r="R87" s="321">
        <f t="shared" si="8"/>
        <v>2</v>
      </c>
      <c r="S87" s="300">
        <v>0</v>
      </c>
      <c r="T87" s="300">
        <v>9570</v>
      </c>
      <c r="V87" s="300">
        <v>4785</v>
      </c>
      <c r="W87" s="302">
        <f>IFERROR(INDEX('For Formulas'!$A$3:$CL$64,MATCH(ROUNDUP($R87,0),'For Formulas'!$A$3:$A$64,0),MATCH($O87&amp;" - "&amp;$P87,'For Formulas'!$A$3:$CL$3,0))*L87+U87,INDEX('For Formulas'!$A$3:$CL$64,MATCH(ROUNDUP($R87,0),'For Formulas'!$A$3:$A$64,0)*MATCH($O87&amp;" - "&amp;$P87,'For Formulas'!$A$3:$CL$3,0))*L87)</f>
        <v>11130</v>
      </c>
      <c r="X87" s="322">
        <f t="shared" si="9"/>
        <v>1.3260188087774294</v>
      </c>
      <c r="Y87" s="262" t="s">
        <v>252</v>
      </c>
      <c r="Z87" s="262" t="str">
        <f t="shared" si="10"/>
        <v>141 E 72710 146</v>
      </c>
      <c r="AA87" s="262" t="str">
        <f t="shared" si="11"/>
        <v>446</v>
      </c>
      <c r="AB87" s="262" t="str">
        <f t="shared" si="12"/>
        <v>000</v>
      </c>
      <c r="AC87" s="262" t="str">
        <f t="shared" si="13"/>
        <v>141 E 72710 146 000 446</v>
      </c>
    </row>
    <row r="88" spans="1:29" ht="15" customHeight="1" x14ac:dyDescent="0.25">
      <c r="A88" s="262" t="s">
        <v>1078</v>
      </c>
      <c r="B88" s="262" t="s">
        <v>1079</v>
      </c>
      <c r="C88" s="262" t="s">
        <v>1079</v>
      </c>
      <c r="D88" s="262" t="s">
        <v>328</v>
      </c>
      <c r="E88" s="262" t="s">
        <v>221</v>
      </c>
      <c r="F88" s="262" t="s">
        <v>249</v>
      </c>
      <c r="G88" s="262" t="s">
        <v>1080</v>
      </c>
      <c r="H88" s="262" t="s">
        <v>224</v>
      </c>
      <c r="I88" s="262" t="s">
        <v>242</v>
      </c>
      <c r="J88" s="262">
        <v>864</v>
      </c>
      <c r="K88" s="320">
        <v>1</v>
      </c>
      <c r="L88" s="320">
        <v>1</v>
      </c>
      <c r="M88" s="262" t="s">
        <v>226</v>
      </c>
      <c r="N88" s="262" t="s">
        <v>227</v>
      </c>
      <c r="O88" s="262" t="s">
        <v>251</v>
      </c>
      <c r="P88" s="262" t="s">
        <v>186</v>
      </c>
      <c r="Q88" s="321">
        <v>1</v>
      </c>
      <c r="R88" s="321">
        <f t="shared" si="8"/>
        <v>2</v>
      </c>
      <c r="S88" s="300">
        <v>0</v>
      </c>
      <c r="T88" s="300">
        <v>9570</v>
      </c>
      <c r="V88" s="300">
        <v>7656</v>
      </c>
      <c r="W88" s="302">
        <f>IFERROR(INDEX('For Formulas'!$A$3:$CL$64,MATCH(ROUNDUP($R88,0),'For Formulas'!$A$3:$A$64,0),MATCH($O88&amp;" - "&amp;$P88,'For Formulas'!$A$3:$CL$3,0))*L88+U88,INDEX('For Formulas'!$A$3:$CL$64,MATCH(ROUNDUP($R88,0),'For Formulas'!$A$3:$A$64,0)*MATCH($O88&amp;" - "&amp;$P88,'For Formulas'!$A$3:$CL$3,0))*L88)</f>
        <v>11130</v>
      </c>
      <c r="X88" s="322">
        <f t="shared" si="9"/>
        <v>0.45376175548589343</v>
      </c>
      <c r="Y88" s="262" t="s">
        <v>329</v>
      </c>
      <c r="Z88" s="262" t="str">
        <f t="shared" si="10"/>
        <v>141 E 72710 146</v>
      </c>
      <c r="AA88" s="262" t="str">
        <f t="shared" si="11"/>
        <v>712</v>
      </c>
      <c r="AB88" s="262" t="str">
        <f t="shared" si="12"/>
        <v>000</v>
      </c>
      <c r="AC88" s="262" t="str">
        <f t="shared" si="13"/>
        <v>141 E 72710 146 000 712</v>
      </c>
    </row>
    <row r="89" spans="1:29" ht="15" customHeight="1" x14ac:dyDescent="0.25">
      <c r="A89" s="262" t="s">
        <v>2581</v>
      </c>
      <c r="B89" s="262" t="s">
        <v>247</v>
      </c>
      <c r="C89" s="262" t="s">
        <v>247</v>
      </c>
      <c r="D89" s="262" t="s">
        <v>248</v>
      </c>
      <c r="E89" s="262" t="s">
        <v>221</v>
      </c>
      <c r="F89" s="262" t="s">
        <v>249</v>
      </c>
      <c r="G89" s="262" t="s">
        <v>250</v>
      </c>
      <c r="H89" s="262" t="s">
        <v>224</v>
      </c>
      <c r="I89" s="262" t="s">
        <v>242</v>
      </c>
      <c r="J89" s="262">
        <v>1080</v>
      </c>
      <c r="K89" s="320">
        <v>1</v>
      </c>
      <c r="L89" s="320">
        <v>1</v>
      </c>
      <c r="M89" s="262" t="s">
        <v>226</v>
      </c>
      <c r="N89" s="262" t="s">
        <v>227</v>
      </c>
      <c r="O89" s="262" t="s">
        <v>251</v>
      </c>
      <c r="P89" s="262" t="s">
        <v>186</v>
      </c>
      <c r="Q89" s="321">
        <v>1</v>
      </c>
      <c r="R89" s="321">
        <f t="shared" si="8"/>
        <v>2</v>
      </c>
      <c r="S89" s="300">
        <v>0</v>
      </c>
      <c r="T89" s="300">
        <v>9570</v>
      </c>
      <c r="V89" s="300">
        <v>9570</v>
      </c>
      <c r="W89" s="302">
        <f>IFERROR(INDEX('For Formulas'!$A$3:$CL$64,MATCH(ROUNDUP($R89,0),'For Formulas'!$A$3:$A$64,0),MATCH($O89&amp;" - "&amp;$P89,'For Formulas'!$A$3:$CL$3,0))*L89+U89,INDEX('For Formulas'!$A$3:$CL$64,MATCH(ROUNDUP($R89,0),'For Formulas'!$A$3:$A$64,0)*MATCH($O89&amp;" - "&amp;$P89,'For Formulas'!$A$3:$CL$3,0))*L89)</f>
        <v>11130</v>
      </c>
      <c r="X89" s="322">
        <f t="shared" si="9"/>
        <v>0.16300940438871472</v>
      </c>
      <c r="Y89" s="262" t="s">
        <v>252</v>
      </c>
      <c r="Z89" s="262" t="str">
        <f t="shared" si="10"/>
        <v>141 E 72710 146</v>
      </c>
      <c r="AA89" s="262" t="str">
        <f t="shared" si="11"/>
        <v>446</v>
      </c>
      <c r="AB89" s="262" t="str">
        <f t="shared" si="12"/>
        <v>000</v>
      </c>
      <c r="AC89" s="262" t="str">
        <f t="shared" si="13"/>
        <v>141 E 72710 146 000 446</v>
      </c>
    </row>
    <row r="90" spans="1:29" ht="15" customHeight="1" x14ac:dyDescent="0.25">
      <c r="A90" s="262" t="s">
        <v>2606</v>
      </c>
      <c r="B90" s="262" t="s">
        <v>267</v>
      </c>
      <c r="C90" s="262" t="s">
        <v>267</v>
      </c>
      <c r="D90" s="262" t="s">
        <v>268</v>
      </c>
      <c r="E90" s="262" t="s">
        <v>269</v>
      </c>
      <c r="F90" s="262" t="s">
        <v>249</v>
      </c>
      <c r="G90" s="262" t="s">
        <v>250</v>
      </c>
      <c r="H90" s="262" t="s">
        <v>224</v>
      </c>
      <c r="I90" s="262" t="s">
        <v>270</v>
      </c>
      <c r="J90" s="262">
        <v>540</v>
      </c>
      <c r="K90" s="320">
        <v>0.5</v>
      </c>
      <c r="L90" s="320">
        <v>0.5</v>
      </c>
      <c r="M90" s="262" t="s">
        <v>226</v>
      </c>
      <c r="N90" s="262" t="s">
        <v>227</v>
      </c>
      <c r="O90" s="262" t="s">
        <v>271</v>
      </c>
      <c r="P90" s="262" t="s">
        <v>188</v>
      </c>
      <c r="Q90" s="321">
        <v>15</v>
      </c>
      <c r="R90" s="321">
        <f t="shared" si="8"/>
        <v>16</v>
      </c>
      <c r="S90" s="300">
        <v>0</v>
      </c>
      <c r="T90" s="300">
        <v>20917</v>
      </c>
      <c r="V90" s="300">
        <v>10458.5</v>
      </c>
      <c r="W90" s="302">
        <f>IFERROR(INDEX('For Formulas'!$A$3:$CL$64,MATCH(ROUNDUP($R90,0),'For Formulas'!$A$3:$A$64,0),MATCH($O90&amp;" - "&amp;$P90,'For Formulas'!$A$3:$CL$3,0))*L90+U90,INDEX('For Formulas'!$A$3:$CL$64,MATCH(ROUNDUP($R90,0),'For Formulas'!$A$3:$A$64,0)*MATCH($O90&amp;" - "&amp;$P90,'For Formulas'!$A$3:$CL$3,0))*L90)</f>
        <v>11295</v>
      </c>
      <c r="X90" s="322">
        <f t="shared" si="9"/>
        <v>7.9982789118898501E-2</v>
      </c>
      <c r="Y90" s="262" t="s">
        <v>272</v>
      </c>
      <c r="Z90" s="262" t="str">
        <f t="shared" si="10"/>
        <v>141 E 71100 163</v>
      </c>
      <c r="AA90" s="262" t="str">
        <f t="shared" si="11"/>
        <v>000</v>
      </c>
      <c r="AB90" s="262" t="str">
        <f t="shared" si="12"/>
        <v>000</v>
      </c>
      <c r="AC90" s="262" t="str">
        <f t="shared" si="13"/>
        <v>141 E 71100 163 000 000</v>
      </c>
    </row>
    <row r="91" spans="1:29" ht="15" hidden="1" customHeight="1" x14ac:dyDescent="0.25">
      <c r="A91" s="262" t="s">
        <v>2606</v>
      </c>
      <c r="B91" s="262" t="s">
        <v>277</v>
      </c>
      <c r="C91" s="262" t="s">
        <v>278</v>
      </c>
      <c r="D91" s="262" t="s">
        <v>268</v>
      </c>
      <c r="E91" s="262" t="s">
        <v>269</v>
      </c>
      <c r="F91" s="262" t="s">
        <v>249</v>
      </c>
      <c r="G91" s="262" t="s">
        <v>250</v>
      </c>
      <c r="H91" s="262" t="s">
        <v>224</v>
      </c>
      <c r="I91" s="262" t="s">
        <v>270</v>
      </c>
      <c r="J91" s="262">
        <v>540</v>
      </c>
      <c r="K91" s="320">
        <v>0.5</v>
      </c>
      <c r="L91" s="320">
        <v>0.5</v>
      </c>
      <c r="M91" s="262" t="s">
        <v>226</v>
      </c>
      <c r="N91" s="262" t="s">
        <v>227</v>
      </c>
      <c r="O91" s="262" t="s">
        <v>271</v>
      </c>
      <c r="P91" s="262" t="s">
        <v>188</v>
      </c>
      <c r="Q91" s="321">
        <v>15</v>
      </c>
      <c r="R91" s="321">
        <f t="shared" si="8"/>
        <v>16</v>
      </c>
      <c r="S91" s="300">
        <v>0</v>
      </c>
      <c r="T91" s="300">
        <v>20917</v>
      </c>
      <c r="V91" s="300">
        <v>10458.5</v>
      </c>
      <c r="W91" s="302">
        <f>IFERROR(INDEX('For Formulas'!$A$3:$CL$64,MATCH(ROUNDUP($R91,0),'For Formulas'!$A$3:$A$64,0),MATCH($O91&amp;" - "&amp;$P91,'For Formulas'!$A$3:$CL$3,0))*L91+U91,INDEX('For Formulas'!$A$3:$CL$64,MATCH(ROUNDUP($R91,0),'For Formulas'!$A$3:$A$64,0)*MATCH($O91&amp;" - "&amp;$P91,'For Formulas'!$A$3:$CL$3,0))*L91)</f>
        <v>11295</v>
      </c>
      <c r="X91" s="322">
        <f t="shared" si="9"/>
        <v>7.9982789118898501E-2</v>
      </c>
      <c r="Y91" s="262" t="s">
        <v>276</v>
      </c>
      <c r="Z91" s="262" t="str">
        <f t="shared" si="10"/>
        <v>142 E 71100 163</v>
      </c>
      <c r="AA91" s="262" t="str">
        <f t="shared" si="11"/>
        <v>000</v>
      </c>
      <c r="AB91" s="262" t="str">
        <f t="shared" si="12"/>
        <v>101</v>
      </c>
      <c r="AC91" s="262" t="str">
        <f t="shared" si="13"/>
        <v>142 E 71100 163 101 000</v>
      </c>
    </row>
    <row r="92" spans="1:29" ht="15" customHeight="1" x14ac:dyDescent="0.25">
      <c r="A92" s="262" t="s">
        <v>1579</v>
      </c>
      <c r="B92" s="262" t="s">
        <v>1079</v>
      </c>
      <c r="C92" s="262" t="s">
        <v>1079</v>
      </c>
      <c r="D92" s="262" t="s">
        <v>328</v>
      </c>
      <c r="E92" s="262" t="s">
        <v>578</v>
      </c>
      <c r="F92" s="262" t="s">
        <v>249</v>
      </c>
      <c r="G92" s="262" t="s">
        <v>250</v>
      </c>
      <c r="H92" s="262" t="s">
        <v>224</v>
      </c>
      <c r="I92" s="262" t="s">
        <v>242</v>
      </c>
      <c r="J92" s="262">
        <v>1080</v>
      </c>
      <c r="K92" s="320">
        <v>1</v>
      </c>
      <c r="L92" s="320">
        <v>1</v>
      </c>
      <c r="M92" s="262" t="s">
        <v>6</v>
      </c>
      <c r="Q92" s="321">
        <v>0</v>
      </c>
      <c r="R92" s="321">
        <f t="shared" si="8"/>
        <v>1</v>
      </c>
      <c r="S92" s="300">
        <v>10700</v>
      </c>
      <c r="T92" s="300">
        <v>0</v>
      </c>
      <c r="V92" s="300">
        <v>10700</v>
      </c>
      <c r="W92" s="329">
        <f>V92*1.08</f>
        <v>11556</v>
      </c>
      <c r="X92" s="322">
        <f t="shared" si="9"/>
        <v>0.08</v>
      </c>
      <c r="Y92" s="262" t="s">
        <v>329</v>
      </c>
      <c r="Z92" s="262" t="str">
        <f t="shared" si="10"/>
        <v>141 E 72710 146</v>
      </c>
      <c r="AA92" s="262" t="str">
        <f t="shared" si="11"/>
        <v>712</v>
      </c>
      <c r="AB92" s="262" t="str">
        <f t="shared" si="12"/>
        <v>000</v>
      </c>
      <c r="AC92" s="262" t="str">
        <f t="shared" si="13"/>
        <v>141 E 72710 146 000 712</v>
      </c>
    </row>
    <row r="93" spans="1:29" x14ac:dyDescent="0.25">
      <c r="A93" s="262" t="s">
        <v>1017</v>
      </c>
      <c r="B93" s="262" t="s">
        <v>247</v>
      </c>
      <c r="C93" s="262" t="s">
        <v>247</v>
      </c>
      <c r="D93" s="262" t="s">
        <v>248</v>
      </c>
      <c r="E93" s="262" t="s">
        <v>221</v>
      </c>
      <c r="F93" s="262" t="s">
        <v>249</v>
      </c>
      <c r="G93" s="262" t="s">
        <v>250</v>
      </c>
      <c r="H93" s="262" t="s">
        <v>224</v>
      </c>
      <c r="I93" s="262" t="s">
        <v>242</v>
      </c>
      <c r="J93" s="262">
        <v>1080</v>
      </c>
      <c r="K93" s="320">
        <v>1</v>
      </c>
      <c r="L93" s="320">
        <v>1</v>
      </c>
      <c r="M93" s="262" t="s">
        <v>226</v>
      </c>
      <c r="N93" s="262" t="s">
        <v>227</v>
      </c>
      <c r="O93" s="262" t="s">
        <v>251</v>
      </c>
      <c r="P93" s="262" t="s">
        <v>186</v>
      </c>
      <c r="Q93" s="321">
        <v>2</v>
      </c>
      <c r="R93" s="321">
        <f t="shared" si="8"/>
        <v>3</v>
      </c>
      <c r="S93" s="300">
        <v>0</v>
      </c>
      <c r="T93" s="300">
        <v>10010</v>
      </c>
      <c r="V93" s="300">
        <v>10010</v>
      </c>
      <c r="W93" s="302">
        <f>IFERROR(INDEX('For Formulas'!$A$3:$CL$64,MATCH(ROUNDUP($R93,0),'For Formulas'!$A$3:$A$64,0),MATCH($O93&amp;" - "&amp;$P93,'For Formulas'!$A$3:$CL$3,0))*L93+U93,INDEX('For Formulas'!$A$3:$CL$64,MATCH(ROUNDUP($R93,0),'For Formulas'!$A$3:$A$64,0)*MATCH($O93&amp;" - "&amp;$P93,'For Formulas'!$A$3:$CL$3,0))*L93)</f>
        <v>11570</v>
      </c>
      <c r="X93" s="322">
        <f t="shared" si="9"/>
        <v>0.15584415584415584</v>
      </c>
      <c r="Y93" s="262" t="s">
        <v>252</v>
      </c>
      <c r="Z93" s="262" t="str">
        <f t="shared" si="10"/>
        <v>141 E 72710 146</v>
      </c>
      <c r="AA93" s="262" t="str">
        <f t="shared" si="11"/>
        <v>446</v>
      </c>
      <c r="AB93" s="262" t="str">
        <f t="shared" si="12"/>
        <v>000</v>
      </c>
      <c r="AC93" s="262" t="str">
        <f t="shared" si="13"/>
        <v>141 E 72710 146 000 446</v>
      </c>
    </row>
    <row r="94" spans="1:29" ht="15" customHeight="1" x14ac:dyDescent="0.25">
      <c r="A94" s="262" t="s">
        <v>1139</v>
      </c>
      <c r="B94" s="262" t="s">
        <v>247</v>
      </c>
      <c r="C94" s="262" t="s">
        <v>247</v>
      </c>
      <c r="D94" s="262" t="s">
        <v>248</v>
      </c>
      <c r="E94" s="262" t="s">
        <v>221</v>
      </c>
      <c r="F94" s="262" t="s">
        <v>249</v>
      </c>
      <c r="G94" s="262" t="s">
        <v>250</v>
      </c>
      <c r="H94" s="262" t="s">
        <v>224</v>
      </c>
      <c r="I94" s="262" t="s">
        <v>242</v>
      </c>
      <c r="J94" s="262">
        <v>1080</v>
      </c>
      <c r="K94" s="320">
        <v>1</v>
      </c>
      <c r="L94" s="320">
        <v>1</v>
      </c>
      <c r="M94" s="262" t="s">
        <v>226</v>
      </c>
      <c r="N94" s="262" t="s">
        <v>227</v>
      </c>
      <c r="O94" s="262" t="s">
        <v>251</v>
      </c>
      <c r="P94" s="262" t="s">
        <v>186</v>
      </c>
      <c r="Q94" s="321">
        <v>2</v>
      </c>
      <c r="R94" s="321">
        <f t="shared" si="8"/>
        <v>3</v>
      </c>
      <c r="S94" s="300">
        <v>0</v>
      </c>
      <c r="T94" s="300">
        <v>10010</v>
      </c>
      <c r="V94" s="300">
        <v>10010</v>
      </c>
      <c r="W94" s="302">
        <f>IFERROR(INDEX('For Formulas'!$A$3:$CL$64,MATCH(ROUNDUP($R94,0),'For Formulas'!$A$3:$A$64,0),MATCH($O94&amp;" - "&amp;$P94,'For Formulas'!$A$3:$CL$3,0))*L94+U94,INDEX('For Formulas'!$A$3:$CL$64,MATCH(ROUNDUP($R94,0),'For Formulas'!$A$3:$A$64,0)*MATCH($O94&amp;" - "&amp;$P94,'For Formulas'!$A$3:$CL$3,0))*L94)</f>
        <v>11570</v>
      </c>
      <c r="X94" s="322">
        <f t="shared" si="9"/>
        <v>0.15584415584415584</v>
      </c>
      <c r="Y94" s="262" t="s">
        <v>252</v>
      </c>
      <c r="Z94" s="262" t="str">
        <f t="shared" si="10"/>
        <v>141 E 72710 146</v>
      </c>
      <c r="AA94" s="262" t="str">
        <f t="shared" si="11"/>
        <v>446</v>
      </c>
      <c r="AB94" s="262" t="str">
        <f t="shared" si="12"/>
        <v>000</v>
      </c>
      <c r="AC94" s="262" t="str">
        <f t="shared" si="13"/>
        <v>141 E 72710 146 000 446</v>
      </c>
    </row>
    <row r="95" spans="1:29" ht="15" customHeight="1" x14ac:dyDescent="0.25">
      <c r="A95" s="262" t="s">
        <v>2806</v>
      </c>
      <c r="B95" s="262" t="s">
        <v>247</v>
      </c>
      <c r="C95" s="262" t="s">
        <v>247</v>
      </c>
      <c r="D95" s="262" t="s">
        <v>248</v>
      </c>
      <c r="E95" s="262" t="s">
        <v>221</v>
      </c>
      <c r="F95" s="262" t="s">
        <v>249</v>
      </c>
      <c r="G95" s="262" t="s">
        <v>250</v>
      </c>
      <c r="H95" s="262" t="s">
        <v>224</v>
      </c>
      <c r="I95" s="262" t="s">
        <v>242</v>
      </c>
      <c r="J95" s="262">
        <v>1080</v>
      </c>
      <c r="K95" s="320">
        <v>1</v>
      </c>
      <c r="L95" s="320">
        <v>1</v>
      </c>
      <c r="M95" s="262" t="s">
        <v>226</v>
      </c>
      <c r="N95" s="262" t="s">
        <v>227</v>
      </c>
      <c r="O95" s="262" t="s">
        <v>251</v>
      </c>
      <c r="P95" s="262" t="s">
        <v>186</v>
      </c>
      <c r="Q95" s="321">
        <v>2</v>
      </c>
      <c r="R95" s="321">
        <f t="shared" si="8"/>
        <v>3</v>
      </c>
      <c r="S95" s="300">
        <v>0</v>
      </c>
      <c r="T95" s="300">
        <v>10010</v>
      </c>
      <c r="V95" s="300">
        <v>10010</v>
      </c>
      <c r="W95" s="302">
        <f>IFERROR(INDEX('For Formulas'!$A$3:$CL$64,MATCH(ROUNDUP($R95,0),'For Formulas'!$A$3:$A$64,0),MATCH($O95&amp;" - "&amp;$P95,'For Formulas'!$A$3:$CL$3,0))*L95+U95,INDEX('For Formulas'!$A$3:$CL$64,MATCH(ROUNDUP($R95,0),'For Formulas'!$A$3:$A$64,0)*MATCH($O95&amp;" - "&amp;$P95,'For Formulas'!$A$3:$CL$3,0))*L95)</f>
        <v>11570</v>
      </c>
      <c r="X95" s="322">
        <f t="shared" si="9"/>
        <v>0.15584415584415584</v>
      </c>
      <c r="Y95" s="262" t="s">
        <v>252</v>
      </c>
      <c r="Z95" s="262" t="str">
        <f t="shared" si="10"/>
        <v>141 E 72710 146</v>
      </c>
      <c r="AA95" s="262" t="str">
        <f t="shared" si="11"/>
        <v>446</v>
      </c>
      <c r="AB95" s="262" t="str">
        <f t="shared" si="12"/>
        <v>000</v>
      </c>
      <c r="AC95" s="262" t="str">
        <f t="shared" si="13"/>
        <v>141 E 72710 146 000 446</v>
      </c>
    </row>
    <row r="96" spans="1:29" ht="15" customHeight="1" x14ac:dyDescent="0.25">
      <c r="A96" s="262" t="s">
        <v>679</v>
      </c>
      <c r="B96" s="262" t="s">
        <v>680</v>
      </c>
      <c r="C96" s="262" t="s">
        <v>680</v>
      </c>
      <c r="D96" s="262" t="s">
        <v>248</v>
      </c>
      <c r="E96" s="262" t="s">
        <v>221</v>
      </c>
      <c r="F96" s="262" t="s">
        <v>249</v>
      </c>
      <c r="G96" s="262" t="s">
        <v>681</v>
      </c>
      <c r="H96" s="262" t="s">
        <v>224</v>
      </c>
      <c r="I96" s="262" t="s">
        <v>242</v>
      </c>
      <c r="J96" s="262">
        <v>756</v>
      </c>
      <c r="K96" s="320">
        <v>1</v>
      </c>
      <c r="L96" s="320">
        <v>1</v>
      </c>
      <c r="M96" s="262" t="s">
        <v>6</v>
      </c>
      <c r="Q96" s="321">
        <v>0</v>
      </c>
      <c r="R96" s="321">
        <f t="shared" si="8"/>
        <v>1</v>
      </c>
      <c r="S96" s="300">
        <v>10800</v>
      </c>
      <c r="T96" s="300">
        <v>0</v>
      </c>
      <c r="V96" s="300">
        <v>10800</v>
      </c>
      <c r="W96" s="329">
        <f t="shared" ref="W96:W105" si="14">V96*1.08</f>
        <v>11664</v>
      </c>
      <c r="X96" s="322">
        <f t="shared" si="9"/>
        <v>0.08</v>
      </c>
      <c r="Y96" s="262" t="s">
        <v>682</v>
      </c>
      <c r="Z96" s="262" t="str">
        <f t="shared" si="10"/>
        <v>141 E 72710 146</v>
      </c>
      <c r="AA96" s="262" t="str">
        <f t="shared" si="11"/>
        <v>447</v>
      </c>
      <c r="AB96" s="262" t="str">
        <f t="shared" si="12"/>
        <v>000</v>
      </c>
      <c r="AC96" s="262" t="str">
        <f t="shared" si="13"/>
        <v>141 E 72710 146 000 447</v>
      </c>
    </row>
    <row r="97" spans="1:29" ht="15" customHeight="1" x14ac:dyDescent="0.25">
      <c r="A97" s="262" t="s">
        <v>706</v>
      </c>
      <c r="B97" s="262" t="s">
        <v>680</v>
      </c>
      <c r="C97" s="262" t="s">
        <v>680</v>
      </c>
      <c r="D97" s="262" t="s">
        <v>248</v>
      </c>
      <c r="E97" s="262" t="s">
        <v>221</v>
      </c>
      <c r="F97" s="262" t="s">
        <v>249</v>
      </c>
      <c r="G97" s="262" t="s">
        <v>250</v>
      </c>
      <c r="H97" s="262" t="s">
        <v>224</v>
      </c>
      <c r="I97" s="262" t="s">
        <v>242</v>
      </c>
      <c r="J97" s="262">
        <v>1080</v>
      </c>
      <c r="K97" s="320">
        <v>1</v>
      </c>
      <c r="L97" s="320">
        <v>1</v>
      </c>
      <c r="M97" s="262" t="s">
        <v>6</v>
      </c>
      <c r="Q97" s="321">
        <v>0</v>
      </c>
      <c r="R97" s="321">
        <f t="shared" si="8"/>
        <v>1</v>
      </c>
      <c r="S97" s="300">
        <v>10189.799999999999</v>
      </c>
      <c r="T97" s="300">
        <v>0</v>
      </c>
      <c r="V97" s="300">
        <v>10800</v>
      </c>
      <c r="W97" s="329">
        <f t="shared" si="14"/>
        <v>11664</v>
      </c>
      <c r="X97" s="322">
        <f t="shared" si="9"/>
        <v>0.08</v>
      </c>
      <c r="Y97" s="262" t="s">
        <v>682</v>
      </c>
      <c r="Z97" s="262" t="str">
        <f t="shared" si="10"/>
        <v>141 E 72710 146</v>
      </c>
      <c r="AA97" s="262" t="str">
        <f t="shared" si="11"/>
        <v>447</v>
      </c>
      <c r="AB97" s="262" t="str">
        <f t="shared" si="12"/>
        <v>000</v>
      </c>
      <c r="AC97" s="262" t="str">
        <f t="shared" si="13"/>
        <v>141 E 72710 146 000 447</v>
      </c>
    </row>
    <row r="98" spans="1:29" ht="15" customHeight="1" x14ac:dyDescent="0.25">
      <c r="A98" s="262" t="s">
        <v>1139</v>
      </c>
      <c r="B98" s="262" t="s">
        <v>680</v>
      </c>
      <c r="C98" s="262" t="s">
        <v>680</v>
      </c>
      <c r="D98" s="262" t="s">
        <v>248</v>
      </c>
      <c r="E98" s="262" t="s">
        <v>221</v>
      </c>
      <c r="F98" s="262" t="s">
        <v>249</v>
      </c>
      <c r="G98" s="262" t="s">
        <v>250</v>
      </c>
      <c r="H98" s="262" t="s">
        <v>224</v>
      </c>
      <c r="I98" s="262" t="s">
        <v>242</v>
      </c>
      <c r="J98" s="262">
        <v>1080</v>
      </c>
      <c r="K98" s="320">
        <v>1</v>
      </c>
      <c r="L98" s="320">
        <v>1</v>
      </c>
      <c r="M98" s="262" t="s">
        <v>6</v>
      </c>
      <c r="Q98" s="321">
        <v>0</v>
      </c>
      <c r="R98" s="321">
        <f t="shared" si="8"/>
        <v>1</v>
      </c>
      <c r="S98" s="300">
        <v>10189.799999999999</v>
      </c>
      <c r="T98" s="300">
        <v>0</v>
      </c>
      <c r="V98" s="300">
        <v>10800</v>
      </c>
      <c r="W98" s="329">
        <f t="shared" si="14"/>
        <v>11664</v>
      </c>
      <c r="X98" s="322">
        <f t="shared" si="9"/>
        <v>0.08</v>
      </c>
      <c r="Y98" s="262" t="s">
        <v>682</v>
      </c>
      <c r="Z98" s="262" t="str">
        <f t="shared" si="10"/>
        <v>141 E 72710 146</v>
      </c>
      <c r="AA98" s="262" t="str">
        <f t="shared" si="11"/>
        <v>447</v>
      </c>
      <c r="AB98" s="262" t="str">
        <f t="shared" si="12"/>
        <v>000</v>
      </c>
      <c r="AC98" s="262" t="str">
        <f t="shared" si="13"/>
        <v>141 E 72710 146 000 447</v>
      </c>
    </row>
    <row r="99" spans="1:29" ht="15" customHeight="1" x14ac:dyDescent="0.25">
      <c r="A99" s="262" t="s">
        <v>1216</v>
      </c>
      <c r="B99" s="262" t="s">
        <v>680</v>
      </c>
      <c r="C99" s="262" t="s">
        <v>680</v>
      </c>
      <c r="D99" s="262" t="s">
        <v>248</v>
      </c>
      <c r="E99" s="262" t="s">
        <v>398</v>
      </c>
      <c r="F99" s="262" t="s">
        <v>249</v>
      </c>
      <c r="G99" s="262" t="s">
        <v>250</v>
      </c>
      <c r="H99" s="262" t="s">
        <v>399</v>
      </c>
      <c r="I99" s="262" t="s">
        <v>242</v>
      </c>
      <c r="J99" s="262">
        <v>432</v>
      </c>
      <c r="K99" s="320">
        <v>1</v>
      </c>
      <c r="L99" s="320">
        <v>1</v>
      </c>
      <c r="M99" s="262" t="s">
        <v>6</v>
      </c>
      <c r="Q99" s="321">
        <v>0</v>
      </c>
      <c r="R99" s="321">
        <f t="shared" si="8"/>
        <v>1</v>
      </c>
      <c r="S99" s="300">
        <v>10189.799999999999</v>
      </c>
      <c r="T99" s="300">
        <v>0</v>
      </c>
      <c r="V99" s="300">
        <v>10800</v>
      </c>
      <c r="W99" s="329">
        <f t="shared" si="14"/>
        <v>11664</v>
      </c>
      <c r="X99" s="322">
        <f t="shared" si="9"/>
        <v>0.08</v>
      </c>
      <c r="Y99" s="262" t="s">
        <v>682</v>
      </c>
      <c r="Z99" s="262" t="str">
        <f t="shared" si="10"/>
        <v>141 E 72710 146</v>
      </c>
      <c r="AA99" s="262" t="str">
        <f t="shared" si="11"/>
        <v>447</v>
      </c>
      <c r="AB99" s="262" t="str">
        <f t="shared" si="12"/>
        <v>000</v>
      </c>
      <c r="AC99" s="262" t="str">
        <f t="shared" si="13"/>
        <v>141 E 72710 146 000 447</v>
      </c>
    </row>
    <row r="100" spans="1:29" ht="15" customHeight="1" x14ac:dyDescent="0.25">
      <c r="A100" s="262" t="s">
        <v>1300</v>
      </c>
      <c r="B100" s="262" t="s">
        <v>680</v>
      </c>
      <c r="C100" s="262" t="s">
        <v>680</v>
      </c>
      <c r="D100" s="262" t="s">
        <v>248</v>
      </c>
      <c r="E100" s="262" t="s">
        <v>221</v>
      </c>
      <c r="F100" s="262" t="s">
        <v>249</v>
      </c>
      <c r="G100" s="262" t="s">
        <v>250</v>
      </c>
      <c r="H100" s="262" t="s">
        <v>224</v>
      </c>
      <c r="I100" s="262" t="s">
        <v>242</v>
      </c>
      <c r="J100" s="262">
        <v>1080</v>
      </c>
      <c r="K100" s="320">
        <v>1</v>
      </c>
      <c r="L100" s="320">
        <v>1</v>
      </c>
      <c r="M100" s="262" t="s">
        <v>6</v>
      </c>
      <c r="Q100" s="321">
        <v>0</v>
      </c>
      <c r="R100" s="321">
        <f t="shared" si="8"/>
        <v>1</v>
      </c>
      <c r="S100" s="300">
        <v>10189.799999999999</v>
      </c>
      <c r="T100" s="300">
        <v>0</v>
      </c>
      <c r="V100" s="300">
        <v>10800</v>
      </c>
      <c r="W100" s="329">
        <f t="shared" si="14"/>
        <v>11664</v>
      </c>
      <c r="X100" s="322">
        <f t="shared" si="9"/>
        <v>0.08</v>
      </c>
      <c r="Y100" s="262" t="s">
        <v>682</v>
      </c>
      <c r="Z100" s="262" t="str">
        <f t="shared" si="10"/>
        <v>141 E 72710 146</v>
      </c>
      <c r="AA100" s="262" t="str">
        <f t="shared" si="11"/>
        <v>447</v>
      </c>
      <c r="AB100" s="262" t="str">
        <f t="shared" si="12"/>
        <v>000</v>
      </c>
      <c r="AC100" s="262" t="str">
        <f t="shared" si="13"/>
        <v>141 E 72710 146 000 447</v>
      </c>
    </row>
    <row r="101" spans="1:29" ht="15" customHeight="1" x14ac:dyDescent="0.25">
      <c r="A101" s="262" t="s">
        <v>1460</v>
      </c>
      <c r="B101" s="262" t="s">
        <v>680</v>
      </c>
      <c r="C101" s="262" t="s">
        <v>680</v>
      </c>
      <c r="D101" s="262" t="s">
        <v>248</v>
      </c>
      <c r="E101" s="262" t="s">
        <v>221</v>
      </c>
      <c r="F101" s="262" t="s">
        <v>249</v>
      </c>
      <c r="G101" s="262" t="s">
        <v>250</v>
      </c>
      <c r="H101" s="262" t="s">
        <v>224</v>
      </c>
      <c r="I101" s="262" t="s">
        <v>242</v>
      </c>
      <c r="J101" s="262">
        <v>1080</v>
      </c>
      <c r="K101" s="320">
        <v>1</v>
      </c>
      <c r="L101" s="320">
        <v>1</v>
      </c>
      <c r="M101" s="262" t="s">
        <v>6</v>
      </c>
      <c r="Q101" s="321">
        <v>0</v>
      </c>
      <c r="R101" s="321">
        <f t="shared" si="8"/>
        <v>1</v>
      </c>
      <c r="S101" s="300">
        <v>10189.799999999999</v>
      </c>
      <c r="T101" s="300">
        <v>0</v>
      </c>
      <c r="V101" s="300">
        <v>10800</v>
      </c>
      <c r="W101" s="329">
        <f t="shared" si="14"/>
        <v>11664</v>
      </c>
      <c r="X101" s="322">
        <f t="shared" si="9"/>
        <v>0.08</v>
      </c>
      <c r="Y101" s="262" t="s">
        <v>682</v>
      </c>
      <c r="Z101" s="262" t="str">
        <f t="shared" si="10"/>
        <v>141 E 72710 146</v>
      </c>
      <c r="AA101" s="262" t="str">
        <f t="shared" si="11"/>
        <v>447</v>
      </c>
      <c r="AB101" s="262" t="str">
        <f t="shared" si="12"/>
        <v>000</v>
      </c>
      <c r="AC101" s="262" t="str">
        <f t="shared" si="13"/>
        <v>141 E 72710 146 000 447</v>
      </c>
    </row>
    <row r="102" spans="1:29" ht="15" customHeight="1" x14ac:dyDescent="0.25">
      <c r="A102" s="262" t="s">
        <v>2149</v>
      </c>
      <c r="B102" s="262" t="s">
        <v>680</v>
      </c>
      <c r="C102" s="262" t="s">
        <v>680</v>
      </c>
      <c r="D102" s="262" t="s">
        <v>248</v>
      </c>
      <c r="E102" s="262" t="s">
        <v>221</v>
      </c>
      <c r="F102" s="262" t="s">
        <v>249</v>
      </c>
      <c r="G102" s="262" t="s">
        <v>1714</v>
      </c>
      <c r="H102" s="262" t="s">
        <v>224</v>
      </c>
      <c r="I102" s="262" t="s">
        <v>242</v>
      </c>
      <c r="J102" s="262">
        <v>942</v>
      </c>
      <c r="K102" s="320">
        <v>1</v>
      </c>
      <c r="L102" s="320">
        <v>1</v>
      </c>
      <c r="M102" s="262" t="s">
        <v>6</v>
      </c>
      <c r="Q102" s="321">
        <v>0</v>
      </c>
      <c r="R102" s="321">
        <f t="shared" si="8"/>
        <v>1</v>
      </c>
      <c r="S102" s="300">
        <v>10800</v>
      </c>
      <c r="T102" s="300">
        <v>0</v>
      </c>
      <c r="V102" s="300">
        <v>10800</v>
      </c>
      <c r="W102" s="329">
        <f t="shared" si="14"/>
        <v>11664</v>
      </c>
      <c r="X102" s="322">
        <f t="shared" si="9"/>
        <v>0.08</v>
      </c>
      <c r="Y102" s="262" t="s">
        <v>682</v>
      </c>
      <c r="Z102" s="262" t="str">
        <f t="shared" si="10"/>
        <v>141 E 72710 146</v>
      </c>
      <c r="AA102" s="262" t="str">
        <f t="shared" si="11"/>
        <v>447</v>
      </c>
      <c r="AB102" s="262" t="str">
        <f t="shared" si="12"/>
        <v>000</v>
      </c>
      <c r="AC102" s="262" t="str">
        <f t="shared" si="13"/>
        <v>141 E 72710 146 000 447</v>
      </c>
    </row>
    <row r="103" spans="1:29" ht="15" customHeight="1" x14ac:dyDescent="0.25">
      <c r="A103" s="262" t="s">
        <v>2322</v>
      </c>
      <c r="B103" s="262" t="s">
        <v>680</v>
      </c>
      <c r="C103" s="262" t="s">
        <v>680</v>
      </c>
      <c r="D103" s="262" t="s">
        <v>248</v>
      </c>
      <c r="E103" s="262" t="s">
        <v>221</v>
      </c>
      <c r="F103" s="262" t="s">
        <v>249</v>
      </c>
      <c r="G103" s="262" t="s">
        <v>250</v>
      </c>
      <c r="H103" s="262" t="s">
        <v>224</v>
      </c>
      <c r="I103" s="262" t="s">
        <v>242</v>
      </c>
      <c r="J103" s="262">
        <v>1080</v>
      </c>
      <c r="K103" s="320">
        <v>1</v>
      </c>
      <c r="L103" s="320">
        <v>1</v>
      </c>
      <c r="M103" s="262" t="s">
        <v>6</v>
      </c>
      <c r="Q103" s="321">
        <v>0</v>
      </c>
      <c r="R103" s="321">
        <f t="shared" si="8"/>
        <v>1</v>
      </c>
      <c r="S103" s="300">
        <v>10189.799999999999</v>
      </c>
      <c r="T103" s="300">
        <v>0</v>
      </c>
      <c r="V103" s="300">
        <v>10800</v>
      </c>
      <c r="W103" s="329">
        <f t="shared" si="14"/>
        <v>11664</v>
      </c>
      <c r="X103" s="322">
        <f t="shared" si="9"/>
        <v>0.08</v>
      </c>
      <c r="Y103" s="262" t="s">
        <v>682</v>
      </c>
      <c r="Z103" s="262" t="str">
        <f t="shared" si="10"/>
        <v>141 E 72710 146</v>
      </c>
      <c r="AA103" s="262" t="str">
        <f t="shared" si="11"/>
        <v>447</v>
      </c>
      <c r="AB103" s="262" t="str">
        <f t="shared" si="12"/>
        <v>000</v>
      </c>
      <c r="AC103" s="262" t="str">
        <f t="shared" si="13"/>
        <v>141 E 72710 146 000 447</v>
      </c>
    </row>
    <row r="104" spans="1:29" ht="15" customHeight="1" x14ac:dyDescent="0.25">
      <c r="A104" s="262" t="s">
        <v>2728</v>
      </c>
      <c r="B104" s="262" t="s">
        <v>680</v>
      </c>
      <c r="C104" s="262" t="s">
        <v>680</v>
      </c>
      <c r="D104" s="262" t="s">
        <v>248</v>
      </c>
      <c r="E104" s="262" t="s">
        <v>221</v>
      </c>
      <c r="F104" s="262" t="s">
        <v>249</v>
      </c>
      <c r="G104" s="262" t="s">
        <v>250</v>
      </c>
      <c r="H104" s="262" t="s">
        <v>224</v>
      </c>
      <c r="I104" s="262" t="s">
        <v>242</v>
      </c>
      <c r="J104" s="262">
        <v>1080</v>
      </c>
      <c r="K104" s="320">
        <v>1</v>
      </c>
      <c r="L104" s="320">
        <v>1</v>
      </c>
      <c r="M104" s="262" t="s">
        <v>6</v>
      </c>
      <c r="Q104" s="321">
        <v>0</v>
      </c>
      <c r="R104" s="321">
        <f t="shared" si="8"/>
        <v>1</v>
      </c>
      <c r="S104" s="300">
        <v>10189.799999999999</v>
      </c>
      <c r="T104" s="300">
        <v>0</v>
      </c>
      <c r="V104" s="300">
        <v>10800</v>
      </c>
      <c r="W104" s="329">
        <f t="shared" si="14"/>
        <v>11664</v>
      </c>
      <c r="X104" s="322">
        <f t="shared" si="9"/>
        <v>0.08</v>
      </c>
      <c r="Y104" s="262" t="s">
        <v>682</v>
      </c>
      <c r="Z104" s="262" t="str">
        <f t="shared" si="10"/>
        <v>141 E 72710 146</v>
      </c>
      <c r="AA104" s="262" t="str">
        <f t="shared" si="11"/>
        <v>447</v>
      </c>
      <c r="AB104" s="262" t="str">
        <f t="shared" si="12"/>
        <v>000</v>
      </c>
      <c r="AC104" s="262" t="str">
        <f t="shared" si="13"/>
        <v>141 E 72710 146 000 447</v>
      </c>
    </row>
    <row r="105" spans="1:29" ht="15" customHeight="1" x14ac:dyDescent="0.25">
      <c r="A105" s="262" t="s">
        <v>2390</v>
      </c>
      <c r="B105" s="262" t="s">
        <v>332</v>
      </c>
      <c r="C105" s="262" t="s">
        <v>332</v>
      </c>
      <c r="D105" s="262" t="s">
        <v>328</v>
      </c>
      <c r="E105" s="262" t="s">
        <v>256</v>
      </c>
      <c r="F105" s="262" t="s">
        <v>299</v>
      </c>
      <c r="G105" s="262" t="s">
        <v>300</v>
      </c>
      <c r="H105" s="262" t="s">
        <v>301</v>
      </c>
      <c r="I105" s="262" t="s">
        <v>225</v>
      </c>
      <c r="J105" s="262">
        <v>1920</v>
      </c>
      <c r="K105" s="320">
        <v>1</v>
      </c>
      <c r="L105" s="320">
        <v>1</v>
      </c>
      <c r="M105" s="262" t="s">
        <v>6</v>
      </c>
      <c r="Q105" s="321">
        <v>0</v>
      </c>
      <c r="R105" s="321">
        <f t="shared" si="8"/>
        <v>1</v>
      </c>
      <c r="S105" s="300">
        <v>11025.6</v>
      </c>
      <c r="T105" s="300">
        <v>0</v>
      </c>
      <c r="V105" s="300">
        <v>11025.6</v>
      </c>
      <c r="W105" s="329">
        <f t="shared" si="14"/>
        <v>11907.648000000001</v>
      </c>
      <c r="X105" s="322">
        <f t="shared" si="9"/>
        <v>8.0000000000000057E-2</v>
      </c>
      <c r="Y105" s="262" t="s">
        <v>2391</v>
      </c>
      <c r="Z105" s="262" t="str">
        <f t="shared" si="10"/>
        <v>141 E 72610 166</v>
      </c>
      <c r="AA105" s="262" t="str">
        <f t="shared" si="11"/>
        <v>000</v>
      </c>
      <c r="AB105" s="262" t="str">
        <f t="shared" si="12"/>
        <v>000</v>
      </c>
      <c r="AC105" s="262" t="str">
        <f t="shared" si="13"/>
        <v>141 E 72610 166 000 000</v>
      </c>
    </row>
    <row r="106" spans="1:29" ht="15" customHeight="1" x14ac:dyDescent="0.25">
      <c r="A106" s="262" t="s">
        <v>282</v>
      </c>
      <c r="B106" s="262" t="s">
        <v>283</v>
      </c>
      <c r="C106" s="262" t="s">
        <v>283</v>
      </c>
      <c r="D106" s="262" t="s">
        <v>268</v>
      </c>
      <c r="E106" s="262" t="s">
        <v>269</v>
      </c>
      <c r="F106" s="262" t="s">
        <v>284</v>
      </c>
      <c r="G106" s="262" t="s">
        <v>285</v>
      </c>
      <c r="H106" s="262" t="s">
        <v>286</v>
      </c>
      <c r="I106" s="262" t="s">
        <v>287</v>
      </c>
      <c r="J106" s="262">
        <v>840</v>
      </c>
      <c r="K106" s="320">
        <v>0.5</v>
      </c>
      <c r="L106" s="320">
        <v>0.5</v>
      </c>
      <c r="M106" s="262" t="s">
        <v>226</v>
      </c>
      <c r="N106" s="262" t="s">
        <v>227</v>
      </c>
      <c r="O106" s="262" t="s">
        <v>288</v>
      </c>
      <c r="P106" s="262" t="s">
        <v>289</v>
      </c>
      <c r="Q106" s="321">
        <v>1</v>
      </c>
      <c r="R106" s="321">
        <f t="shared" si="8"/>
        <v>2</v>
      </c>
      <c r="S106" s="300">
        <v>0</v>
      </c>
      <c r="T106" s="300">
        <v>21368</v>
      </c>
      <c r="V106" s="300">
        <v>10684</v>
      </c>
      <c r="W106" s="302">
        <f>IFERROR(INDEX('For Formulas'!$A$3:$CL$64,MATCH(ROUNDUP($R106,0),'For Formulas'!$A$3:$A$64,0),MATCH($O106&amp;" - "&amp;$P106,'For Formulas'!$A$3:$CL$3,0))*L106+U106,INDEX('For Formulas'!$A$3:$CL$64,MATCH(ROUNDUP($R106,0),'For Formulas'!$A$3:$A$64,0)*MATCH($O106&amp;" - "&amp;$P106,'For Formulas'!$A$3:$CL$3,0))*L106)</f>
        <v>12001.5</v>
      </c>
      <c r="X106" s="322">
        <f t="shared" si="9"/>
        <v>0.12331523773867466</v>
      </c>
      <c r="Y106" s="262" t="s">
        <v>290</v>
      </c>
      <c r="Z106" s="262" t="str">
        <f t="shared" si="10"/>
        <v>141 E 72410 162</v>
      </c>
      <c r="AA106" s="262" t="str">
        <f t="shared" si="11"/>
        <v>000</v>
      </c>
      <c r="AB106" s="262" t="str">
        <f t="shared" si="12"/>
        <v>000</v>
      </c>
      <c r="AC106" s="262" t="str">
        <f t="shared" si="13"/>
        <v>141 E 72410 162 000 000</v>
      </c>
    </row>
    <row r="107" spans="1:29" ht="15" hidden="1" customHeight="1" x14ac:dyDescent="0.25">
      <c r="A107" s="262" t="s">
        <v>1109</v>
      </c>
      <c r="B107" s="262" t="s">
        <v>277</v>
      </c>
      <c r="C107" s="262" t="s">
        <v>278</v>
      </c>
      <c r="D107" s="262" t="s">
        <v>422</v>
      </c>
      <c r="E107" s="262" t="s">
        <v>269</v>
      </c>
      <c r="F107" s="262" t="s">
        <v>249</v>
      </c>
      <c r="G107" s="262" t="s">
        <v>250</v>
      </c>
      <c r="H107" s="262" t="s">
        <v>224</v>
      </c>
      <c r="I107" s="262" t="s">
        <v>270</v>
      </c>
      <c r="J107" s="262">
        <v>540</v>
      </c>
      <c r="K107" s="320">
        <v>0.5</v>
      </c>
      <c r="L107" s="320">
        <v>0.5</v>
      </c>
      <c r="M107" s="262" t="s">
        <v>226</v>
      </c>
      <c r="N107" s="262" t="s">
        <v>227</v>
      </c>
      <c r="O107" s="262" t="s">
        <v>271</v>
      </c>
      <c r="P107" s="262" t="s">
        <v>188</v>
      </c>
      <c r="Q107" s="321">
        <v>20</v>
      </c>
      <c r="R107" s="321">
        <f t="shared" si="8"/>
        <v>21</v>
      </c>
      <c r="S107" s="300">
        <v>0</v>
      </c>
      <c r="T107" s="300">
        <v>22264</v>
      </c>
      <c r="V107" s="300">
        <v>11132</v>
      </c>
      <c r="W107" s="302">
        <f>IFERROR(INDEX('For Formulas'!$A$3:$CL$64,MATCH(ROUNDUP($R107,0),'For Formulas'!$A$3:$A$64,0),MATCH($O107&amp;" - "&amp;$P107,'For Formulas'!$A$3:$CL$3,0))*L107+U107,INDEX('For Formulas'!$A$3:$CL$64,MATCH(ROUNDUP($R107,0),'For Formulas'!$A$3:$A$64,0)*MATCH($O107&amp;" - "&amp;$P107,'For Formulas'!$A$3:$CL$3,0))*L107)</f>
        <v>12023</v>
      </c>
      <c r="X107" s="322">
        <f t="shared" si="9"/>
        <v>8.0039525691699601E-2</v>
      </c>
      <c r="Y107" s="262" t="s">
        <v>1110</v>
      </c>
      <c r="Z107" s="262" t="str">
        <f t="shared" si="10"/>
        <v>142 E 71100 163</v>
      </c>
      <c r="AA107" s="262" t="str">
        <f t="shared" si="11"/>
        <v>000</v>
      </c>
      <c r="AB107" s="262" t="str">
        <f t="shared" si="12"/>
        <v>101</v>
      </c>
      <c r="AC107" s="262" t="str">
        <f t="shared" si="13"/>
        <v>142 E 71100 163 101 000</v>
      </c>
    </row>
    <row r="108" spans="1:29" ht="15" customHeight="1" x14ac:dyDescent="0.25">
      <c r="A108" s="262" t="s">
        <v>1109</v>
      </c>
      <c r="B108" s="262" t="s">
        <v>267</v>
      </c>
      <c r="C108" s="262" t="s">
        <v>267</v>
      </c>
      <c r="D108" s="262" t="s">
        <v>422</v>
      </c>
      <c r="E108" s="262" t="s">
        <v>269</v>
      </c>
      <c r="F108" s="262" t="s">
        <v>249</v>
      </c>
      <c r="G108" s="262" t="s">
        <v>250</v>
      </c>
      <c r="H108" s="262" t="s">
        <v>224</v>
      </c>
      <c r="I108" s="262" t="s">
        <v>270</v>
      </c>
      <c r="J108" s="262">
        <v>540</v>
      </c>
      <c r="K108" s="320">
        <v>0.5</v>
      </c>
      <c r="L108" s="320">
        <v>0.5</v>
      </c>
      <c r="M108" s="262" t="s">
        <v>226</v>
      </c>
      <c r="N108" s="262" t="s">
        <v>227</v>
      </c>
      <c r="O108" s="262" t="s">
        <v>271</v>
      </c>
      <c r="P108" s="262" t="s">
        <v>188</v>
      </c>
      <c r="Q108" s="321">
        <v>20</v>
      </c>
      <c r="R108" s="321">
        <f t="shared" si="8"/>
        <v>21</v>
      </c>
      <c r="S108" s="300">
        <v>0</v>
      </c>
      <c r="T108" s="300">
        <v>22264</v>
      </c>
      <c r="V108" s="300">
        <v>11132</v>
      </c>
      <c r="W108" s="302">
        <f>IFERROR(INDEX('For Formulas'!$A$3:$CL$64,MATCH(ROUNDUP($R108,0),'For Formulas'!$A$3:$A$64,0),MATCH($O108&amp;" - "&amp;$P108,'For Formulas'!$A$3:$CL$3,0))*L108+U108,INDEX('For Formulas'!$A$3:$CL$64,MATCH(ROUNDUP($R108,0),'For Formulas'!$A$3:$A$64,0)*MATCH($O108&amp;" - "&amp;$P108,'For Formulas'!$A$3:$CL$3,0))*L108)</f>
        <v>12023</v>
      </c>
      <c r="X108" s="322">
        <f t="shared" si="9"/>
        <v>8.0039525691699601E-2</v>
      </c>
      <c r="Y108" s="262" t="s">
        <v>780</v>
      </c>
      <c r="Z108" s="262" t="str">
        <f t="shared" si="10"/>
        <v>141 E 71100 163</v>
      </c>
      <c r="AA108" s="262" t="str">
        <f t="shared" si="11"/>
        <v>000</v>
      </c>
      <c r="AB108" s="262" t="str">
        <f t="shared" si="12"/>
        <v>000</v>
      </c>
      <c r="AC108" s="262" t="str">
        <f t="shared" si="13"/>
        <v>141 E 71100 163 000 000</v>
      </c>
    </row>
    <row r="109" spans="1:29" ht="15" customHeight="1" x14ac:dyDescent="0.25">
      <c r="A109" s="262" t="s">
        <v>3136</v>
      </c>
      <c r="B109" s="262" t="s">
        <v>1079</v>
      </c>
      <c r="C109" s="262" t="s">
        <v>1079</v>
      </c>
      <c r="D109" s="262" t="s">
        <v>328</v>
      </c>
      <c r="E109" s="262" t="s">
        <v>221</v>
      </c>
      <c r="F109" s="262" t="s">
        <v>249</v>
      </c>
      <c r="G109" s="262" t="s">
        <v>250</v>
      </c>
      <c r="H109" s="262" t="s">
        <v>224</v>
      </c>
      <c r="I109" s="262" t="s">
        <v>242</v>
      </c>
      <c r="J109" s="262">
        <v>1080</v>
      </c>
      <c r="K109" s="320">
        <v>1</v>
      </c>
      <c r="L109" s="320">
        <v>1</v>
      </c>
      <c r="M109" s="262" t="s">
        <v>226</v>
      </c>
      <c r="N109" s="262" t="s">
        <v>227</v>
      </c>
      <c r="O109" s="262" t="s">
        <v>251</v>
      </c>
      <c r="P109" s="262" t="s">
        <v>186</v>
      </c>
      <c r="Q109" s="321">
        <v>3</v>
      </c>
      <c r="R109" s="321">
        <f t="shared" si="8"/>
        <v>4</v>
      </c>
      <c r="S109" s="300">
        <v>0</v>
      </c>
      <c r="T109" s="300">
        <v>10470</v>
      </c>
      <c r="V109" s="300">
        <v>10470</v>
      </c>
      <c r="W109" s="302">
        <f>IFERROR(INDEX('For Formulas'!$A$3:$CL$64,MATCH(ROUNDUP($R109,0),'For Formulas'!$A$3:$A$64,0),MATCH($O109&amp;" - "&amp;$P109,'For Formulas'!$A$3:$CL$3,0))*L109+U109,INDEX('For Formulas'!$A$3:$CL$64,MATCH(ROUNDUP($R109,0),'For Formulas'!$A$3:$A$64,0)*MATCH($O109&amp;" - "&amp;$P109,'For Formulas'!$A$3:$CL$3,0))*L109)</f>
        <v>12030</v>
      </c>
      <c r="X109" s="322">
        <f t="shared" si="9"/>
        <v>0.14899713467048711</v>
      </c>
      <c r="Y109" s="262" t="s">
        <v>329</v>
      </c>
      <c r="Z109" s="262" t="str">
        <f t="shared" si="10"/>
        <v>141 E 72710 146</v>
      </c>
      <c r="AA109" s="262" t="str">
        <f t="shared" si="11"/>
        <v>712</v>
      </c>
      <c r="AB109" s="262" t="str">
        <f t="shared" si="12"/>
        <v>000</v>
      </c>
      <c r="AC109" s="262" t="str">
        <f t="shared" si="13"/>
        <v>141 E 72710 146 000 712</v>
      </c>
    </row>
    <row r="110" spans="1:29" ht="15" customHeight="1" x14ac:dyDescent="0.25">
      <c r="A110" s="262" t="s">
        <v>1702</v>
      </c>
      <c r="B110" s="262" t="s">
        <v>283</v>
      </c>
      <c r="C110" s="262" t="s">
        <v>283</v>
      </c>
      <c r="D110" s="262" t="s">
        <v>238</v>
      </c>
      <c r="E110" s="262" t="s">
        <v>269</v>
      </c>
      <c r="F110" s="262" t="s">
        <v>284</v>
      </c>
      <c r="G110" s="262" t="s">
        <v>285</v>
      </c>
      <c r="H110" s="262" t="s">
        <v>286</v>
      </c>
      <c r="I110" s="262" t="s">
        <v>287</v>
      </c>
      <c r="J110" s="262">
        <v>840</v>
      </c>
      <c r="K110" s="320">
        <v>0.5</v>
      </c>
      <c r="L110" s="320">
        <v>0.5</v>
      </c>
      <c r="M110" s="262" t="s">
        <v>226</v>
      </c>
      <c r="N110" s="262" t="s">
        <v>227</v>
      </c>
      <c r="O110" s="262" t="s">
        <v>288</v>
      </c>
      <c r="P110" s="262" t="s">
        <v>289</v>
      </c>
      <c r="Q110" s="321">
        <v>2</v>
      </c>
      <c r="R110" s="321">
        <f t="shared" si="8"/>
        <v>3</v>
      </c>
      <c r="S110" s="300">
        <v>0</v>
      </c>
      <c r="T110" s="300">
        <v>21525</v>
      </c>
      <c r="V110" s="300">
        <v>10762.5</v>
      </c>
      <c r="W110" s="302">
        <f>IFERROR(INDEX('For Formulas'!$A$3:$CL$64,MATCH(ROUNDUP($R110,0),'For Formulas'!$A$3:$A$64,0),MATCH($O110&amp;" - "&amp;$P110,'For Formulas'!$A$3:$CL$3,0))*L110+U110,INDEX('For Formulas'!$A$3:$CL$64,MATCH(ROUNDUP($R110,0),'For Formulas'!$A$3:$A$64,0)*MATCH($O110&amp;" - "&amp;$P110,'For Formulas'!$A$3:$CL$3,0))*L110)</f>
        <v>12096</v>
      </c>
      <c r="X110" s="322">
        <f t="shared" si="9"/>
        <v>0.12390243902439024</v>
      </c>
      <c r="Y110" s="262" t="s">
        <v>1654</v>
      </c>
      <c r="Z110" s="262" t="str">
        <f t="shared" si="10"/>
        <v>141 E 72410 162</v>
      </c>
      <c r="AA110" s="262" t="str">
        <f t="shared" si="11"/>
        <v>000</v>
      </c>
      <c r="AB110" s="262" t="str">
        <f t="shared" si="12"/>
        <v>000</v>
      </c>
      <c r="AC110" s="262" t="str">
        <f t="shared" si="13"/>
        <v>141 E 72410 162 000 000</v>
      </c>
    </row>
    <row r="111" spans="1:29" ht="15" customHeight="1" x14ac:dyDescent="0.25">
      <c r="A111" s="262" t="s">
        <v>2026</v>
      </c>
      <c r="B111" s="262" t="s">
        <v>267</v>
      </c>
      <c r="C111" s="262" t="s">
        <v>267</v>
      </c>
      <c r="D111" s="262" t="s">
        <v>238</v>
      </c>
      <c r="E111" s="262" t="s">
        <v>269</v>
      </c>
      <c r="F111" s="262" t="s">
        <v>249</v>
      </c>
      <c r="G111" s="262" t="s">
        <v>2027</v>
      </c>
      <c r="H111" s="262" t="s">
        <v>224</v>
      </c>
      <c r="I111" s="262" t="s">
        <v>270</v>
      </c>
      <c r="J111" s="262">
        <v>516</v>
      </c>
      <c r="K111" s="320">
        <v>0.5</v>
      </c>
      <c r="L111" s="320">
        <v>0.47776999999999997</v>
      </c>
      <c r="M111" s="262" t="s">
        <v>226</v>
      </c>
      <c r="N111" s="262" t="s">
        <v>227</v>
      </c>
      <c r="O111" s="262" t="s">
        <v>271</v>
      </c>
      <c r="P111" s="262" t="s">
        <v>188</v>
      </c>
      <c r="Q111" s="321">
        <v>30</v>
      </c>
      <c r="R111" s="321">
        <f t="shared" si="8"/>
        <v>31</v>
      </c>
      <c r="S111" s="300">
        <v>0</v>
      </c>
      <c r="T111" s="300">
        <v>24264</v>
      </c>
      <c r="V111" s="300">
        <v>11592.61</v>
      </c>
      <c r="W111" s="302">
        <f>IFERROR(INDEX('For Formulas'!$A$3:$CL$64,MATCH(ROUNDUP($R111,0),'For Formulas'!$A$3:$A$64,0),MATCH($O111&amp;" - "&amp;$P111,'For Formulas'!$A$3:$CL$3,0))*L111+U111,INDEX('For Formulas'!$A$3:$CL$64,MATCH(ROUNDUP($R111,0),'For Formulas'!$A$3:$A$64,0)*MATCH($O111&amp;" - "&amp;$P111,'For Formulas'!$A$3:$CL$3,0))*L111)</f>
        <v>12444.475189999999</v>
      </c>
      <c r="X111" s="322">
        <f t="shared" si="9"/>
        <v>7.3483468347507477E-2</v>
      </c>
      <c r="Y111" s="262" t="s">
        <v>1276</v>
      </c>
      <c r="Z111" s="262" t="str">
        <f t="shared" si="10"/>
        <v>141 E 71100 163</v>
      </c>
      <c r="AA111" s="262" t="str">
        <f t="shared" si="11"/>
        <v>000</v>
      </c>
      <c r="AB111" s="262" t="str">
        <f t="shared" si="12"/>
        <v>000</v>
      </c>
      <c r="AC111" s="262" t="str">
        <f t="shared" si="13"/>
        <v>141 E 71100 163 000 000</v>
      </c>
    </row>
    <row r="112" spans="1:29" x14ac:dyDescent="0.25">
      <c r="A112" s="262" t="s">
        <v>1613</v>
      </c>
      <c r="B112" s="262" t="s">
        <v>267</v>
      </c>
      <c r="C112" s="262" t="s">
        <v>267</v>
      </c>
      <c r="D112" s="262" t="s">
        <v>418</v>
      </c>
      <c r="E112" s="262" t="s">
        <v>221</v>
      </c>
      <c r="F112" s="262" t="s">
        <v>249</v>
      </c>
      <c r="G112" s="262" t="s">
        <v>1614</v>
      </c>
      <c r="H112" s="262" t="s">
        <v>224</v>
      </c>
      <c r="I112" s="262" t="s">
        <v>242</v>
      </c>
      <c r="J112" s="262">
        <v>804</v>
      </c>
      <c r="K112" s="320">
        <v>1</v>
      </c>
      <c r="L112" s="320">
        <v>0.74443999999999999</v>
      </c>
      <c r="M112" s="262" t="s">
        <v>226</v>
      </c>
      <c r="N112" s="262" t="s">
        <v>227</v>
      </c>
      <c r="O112" s="262" t="s">
        <v>271</v>
      </c>
      <c r="P112" s="262" t="s">
        <v>188</v>
      </c>
      <c r="Q112" s="321">
        <v>0</v>
      </c>
      <c r="R112" s="321">
        <f t="shared" si="8"/>
        <v>1</v>
      </c>
      <c r="S112" s="300">
        <v>0</v>
      </c>
      <c r="T112" s="300">
        <v>15174</v>
      </c>
      <c r="V112" s="300">
        <v>11296.13</v>
      </c>
      <c r="W112" s="302">
        <f>IFERROR(INDEX('For Formulas'!$A$3:$CL$64,MATCH(ROUNDUP($R112,0),'For Formulas'!$A$3:$A$64,0),MATCH($O112&amp;" - "&amp;$P112,'For Formulas'!$A$3:$CL$3,0))*L112+U112,INDEX('For Formulas'!$A$3:$CL$64,MATCH(ROUNDUP($R112,0),'For Formulas'!$A$3:$A$64,0)*MATCH($O112&amp;" - "&amp;$P112,'For Formulas'!$A$3:$CL$3,0))*L112)</f>
        <v>12502.12536</v>
      </c>
      <c r="X112" s="322">
        <f t="shared" si="9"/>
        <v>0.10676181665756333</v>
      </c>
      <c r="Y112" s="262" t="s">
        <v>889</v>
      </c>
      <c r="Z112" s="262" t="str">
        <f t="shared" si="10"/>
        <v>141 E 71100 163</v>
      </c>
      <c r="AA112" s="262" t="str">
        <f t="shared" si="11"/>
        <v>000</v>
      </c>
      <c r="AB112" s="262" t="str">
        <f t="shared" si="12"/>
        <v>000</v>
      </c>
      <c r="AC112" s="262" t="str">
        <f t="shared" si="13"/>
        <v>141 E 71100 163 000 000</v>
      </c>
    </row>
    <row r="113" spans="1:29" ht="15" customHeight="1" x14ac:dyDescent="0.25">
      <c r="A113" s="262" t="s">
        <v>696</v>
      </c>
      <c r="B113" s="262" t="s">
        <v>247</v>
      </c>
      <c r="C113" s="262" t="s">
        <v>247</v>
      </c>
      <c r="D113" s="262" t="s">
        <v>248</v>
      </c>
      <c r="E113" s="262" t="s">
        <v>221</v>
      </c>
      <c r="F113" s="262" t="s">
        <v>249</v>
      </c>
      <c r="G113" s="262" t="s">
        <v>250</v>
      </c>
      <c r="H113" s="262" t="s">
        <v>224</v>
      </c>
      <c r="I113" s="262" t="s">
        <v>242</v>
      </c>
      <c r="J113" s="262">
        <v>1080</v>
      </c>
      <c r="K113" s="320">
        <v>1</v>
      </c>
      <c r="L113" s="320">
        <v>1</v>
      </c>
      <c r="M113" s="262" t="s">
        <v>226</v>
      </c>
      <c r="N113" s="262" t="s">
        <v>227</v>
      </c>
      <c r="O113" s="262" t="s">
        <v>251</v>
      </c>
      <c r="P113" s="262" t="s">
        <v>186</v>
      </c>
      <c r="Q113" s="321">
        <v>4</v>
      </c>
      <c r="R113" s="321">
        <f t="shared" si="8"/>
        <v>5</v>
      </c>
      <c r="S113" s="300">
        <v>0</v>
      </c>
      <c r="T113" s="300">
        <v>11000</v>
      </c>
      <c r="V113" s="300">
        <v>11000</v>
      </c>
      <c r="W113" s="302">
        <f>IFERROR(INDEX('For Formulas'!$A$3:$CL$64,MATCH(ROUNDUP($R113,0),'For Formulas'!$A$3:$A$64,0),MATCH($O113&amp;" - "&amp;$P113,'For Formulas'!$A$3:$CL$3,0))*L113+U113,INDEX('For Formulas'!$A$3:$CL$64,MATCH(ROUNDUP($R113,0),'For Formulas'!$A$3:$A$64,0)*MATCH($O113&amp;" - "&amp;$P113,'For Formulas'!$A$3:$CL$3,0))*L113)</f>
        <v>12560</v>
      </c>
      <c r="X113" s="322">
        <f t="shared" si="9"/>
        <v>0.14181818181818182</v>
      </c>
      <c r="Y113" s="262" t="s">
        <v>252</v>
      </c>
      <c r="Z113" s="262" t="str">
        <f t="shared" si="10"/>
        <v>141 E 72710 146</v>
      </c>
      <c r="AA113" s="262" t="str">
        <f t="shared" si="11"/>
        <v>446</v>
      </c>
      <c r="AB113" s="262" t="str">
        <f t="shared" si="12"/>
        <v>000</v>
      </c>
      <c r="AC113" s="262" t="str">
        <f t="shared" si="13"/>
        <v>141 E 72710 146 000 446</v>
      </c>
    </row>
    <row r="114" spans="1:29" ht="15" customHeight="1" x14ac:dyDescent="0.25">
      <c r="A114" s="262" t="s">
        <v>790</v>
      </c>
      <c r="B114" s="262" t="s">
        <v>247</v>
      </c>
      <c r="C114" s="262" t="s">
        <v>247</v>
      </c>
      <c r="D114" s="262" t="s">
        <v>248</v>
      </c>
      <c r="E114" s="262" t="s">
        <v>221</v>
      </c>
      <c r="F114" s="262" t="s">
        <v>249</v>
      </c>
      <c r="G114" s="262" t="s">
        <v>250</v>
      </c>
      <c r="H114" s="262" t="s">
        <v>224</v>
      </c>
      <c r="I114" s="262" t="s">
        <v>242</v>
      </c>
      <c r="J114" s="262">
        <v>1080</v>
      </c>
      <c r="K114" s="320">
        <v>1</v>
      </c>
      <c r="L114" s="320">
        <v>1</v>
      </c>
      <c r="M114" s="262" t="s">
        <v>226</v>
      </c>
      <c r="N114" s="262" t="s">
        <v>227</v>
      </c>
      <c r="O114" s="262" t="s">
        <v>251</v>
      </c>
      <c r="P114" s="262" t="s">
        <v>186</v>
      </c>
      <c r="Q114" s="321">
        <v>4</v>
      </c>
      <c r="R114" s="321">
        <f t="shared" si="8"/>
        <v>5</v>
      </c>
      <c r="S114" s="300">
        <v>0</v>
      </c>
      <c r="T114" s="300">
        <v>11000</v>
      </c>
      <c r="V114" s="300">
        <v>11000</v>
      </c>
      <c r="W114" s="302">
        <f>IFERROR(INDEX('For Formulas'!$A$3:$CL$64,MATCH(ROUNDUP($R114,0),'For Formulas'!$A$3:$A$64,0),MATCH($O114&amp;" - "&amp;$P114,'For Formulas'!$A$3:$CL$3,0))*L114+U114,INDEX('For Formulas'!$A$3:$CL$64,MATCH(ROUNDUP($R114,0),'For Formulas'!$A$3:$A$64,0)*MATCH($O114&amp;" - "&amp;$P114,'For Formulas'!$A$3:$CL$3,0))*L114)</f>
        <v>12560</v>
      </c>
      <c r="X114" s="322">
        <f t="shared" si="9"/>
        <v>0.14181818181818182</v>
      </c>
      <c r="Y114" s="262" t="s">
        <v>252</v>
      </c>
      <c r="Z114" s="262" t="str">
        <f t="shared" si="10"/>
        <v>141 E 72710 146</v>
      </c>
      <c r="AA114" s="262" t="str">
        <f t="shared" si="11"/>
        <v>446</v>
      </c>
      <c r="AB114" s="262" t="str">
        <f t="shared" si="12"/>
        <v>000</v>
      </c>
      <c r="AC114" s="262" t="str">
        <f t="shared" si="13"/>
        <v>141 E 72710 146 000 446</v>
      </c>
    </row>
    <row r="115" spans="1:29" ht="15" customHeight="1" x14ac:dyDescent="0.25">
      <c r="A115" s="262" t="s">
        <v>1187</v>
      </c>
      <c r="B115" s="262" t="s">
        <v>247</v>
      </c>
      <c r="C115" s="262" t="s">
        <v>247</v>
      </c>
      <c r="D115" s="262" t="s">
        <v>248</v>
      </c>
      <c r="E115" s="262" t="s">
        <v>221</v>
      </c>
      <c r="F115" s="262" t="s">
        <v>249</v>
      </c>
      <c r="G115" s="262" t="s">
        <v>250</v>
      </c>
      <c r="H115" s="262" t="s">
        <v>224</v>
      </c>
      <c r="I115" s="262" t="s">
        <v>242</v>
      </c>
      <c r="J115" s="262">
        <v>1080</v>
      </c>
      <c r="K115" s="320">
        <v>1</v>
      </c>
      <c r="L115" s="320">
        <v>1</v>
      </c>
      <c r="M115" s="262" t="s">
        <v>226</v>
      </c>
      <c r="N115" s="262" t="s">
        <v>227</v>
      </c>
      <c r="O115" s="262" t="s">
        <v>251</v>
      </c>
      <c r="P115" s="262" t="s">
        <v>186</v>
      </c>
      <c r="Q115" s="321">
        <v>4</v>
      </c>
      <c r="R115" s="321">
        <f t="shared" si="8"/>
        <v>5</v>
      </c>
      <c r="S115" s="300">
        <v>0</v>
      </c>
      <c r="T115" s="300">
        <v>11000</v>
      </c>
      <c r="V115" s="300">
        <v>11000</v>
      </c>
      <c r="W115" s="302">
        <f>IFERROR(INDEX('For Formulas'!$A$3:$CL$64,MATCH(ROUNDUP($R115,0),'For Formulas'!$A$3:$A$64,0),MATCH($O115&amp;" - "&amp;$P115,'For Formulas'!$A$3:$CL$3,0))*L115+U115,INDEX('For Formulas'!$A$3:$CL$64,MATCH(ROUNDUP($R115,0),'For Formulas'!$A$3:$A$64,0)*MATCH($O115&amp;" - "&amp;$P115,'For Formulas'!$A$3:$CL$3,0))*L115)</f>
        <v>12560</v>
      </c>
      <c r="X115" s="322">
        <f t="shared" si="9"/>
        <v>0.14181818181818182</v>
      </c>
      <c r="Y115" s="262" t="s">
        <v>252</v>
      </c>
      <c r="Z115" s="262" t="str">
        <f t="shared" si="10"/>
        <v>141 E 72710 146</v>
      </c>
      <c r="AA115" s="262" t="str">
        <f t="shared" si="11"/>
        <v>446</v>
      </c>
      <c r="AB115" s="262" t="str">
        <f t="shared" si="12"/>
        <v>000</v>
      </c>
      <c r="AC115" s="262" t="str">
        <f t="shared" si="13"/>
        <v>141 E 72710 146 000 446</v>
      </c>
    </row>
    <row r="116" spans="1:29" ht="15" customHeight="1" x14ac:dyDescent="0.25">
      <c r="A116" s="262" t="s">
        <v>1216</v>
      </c>
      <c r="B116" s="262" t="s">
        <v>247</v>
      </c>
      <c r="C116" s="262" t="s">
        <v>247</v>
      </c>
      <c r="D116" s="262" t="s">
        <v>248</v>
      </c>
      <c r="E116" s="262" t="s">
        <v>221</v>
      </c>
      <c r="F116" s="262" t="s">
        <v>249</v>
      </c>
      <c r="G116" s="262" t="s">
        <v>250</v>
      </c>
      <c r="H116" s="262" t="s">
        <v>224</v>
      </c>
      <c r="I116" s="262" t="s">
        <v>242</v>
      </c>
      <c r="J116" s="262">
        <v>1080</v>
      </c>
      <c r="K116" s="320">
        <v>1</v>
      </c>
      <c r="L116" s="320">
        <v>1</v>
      </c>
      <c r="M116" s="262" t="s">
        <v>226</v>
      </c>
      <c r="N116" s="262" t="s">
        <v>227</v>
      </c>
      <c r="O116" s="262" t="s">
        <v>251</v>
      </c>
      <c r="P116" s="262" t="s">
        <v>186</v>
      </c>
      <c r="Q116" s="321">
        <v>4</v>
      </c>
      <c r="R116" s="321">
        <f t="shared" si="8"/>
        <v>5</v>
      </c>
      <c r="S116" s="300">
        <v>0</v>
      </c>
      <c r="T116" s="300">
        <v>11000</v>
      </c>
      <c r="V116" s="300">
        <v>11000</v>
      </c>
      <c r="W116" s="302">
        <f>IFERROR(INDEX('For Formulas'!$A$3:$CL$64,MATCH(ROUNDUP($R116,0),'For Formulas'!$A$3:$A$64,0),MATCH($O116&amp;" - "&amp;$P116,'For Formulas'!$A$3:$CL$3,0))*L116+U116,INDEX('For Formulas'!$A$3:$CL$64,MATCH(ROUNDUP($R116,0),'For Formulas'!$A$3:$A$64,0)*MATCH($O116&amp;" - "&amp;$P116,'For Formulas'!$A$3:$CL$3,0))*L116)</f>
        <v>12560</v>
      </c>
      <c r="X116" s="322">
        <f t="shared" si="9"/>
        <v>0.14181818181818182</v>
      </c>
      <c r="Y116" s="262" t="s">
        <v>252</v>
      </c>
      <c r="Z116" s="262" t="str">
        <f t="shared" si="10"/>
        <v>141 E 72710 146</v>
      </c>
      <c r="AA116" s="262" t="str">
        <f t="shared" si="11"/>
        <v>446</v>
      </c>
      <c r="AB116" s="262" t="str">
        <f t="shared" si="12"/>
        <v>000</v>
      </c>
      <c r="AC116" s="262" t="str">
        <f t="shared" si="13"/>
        <v>141 E 72710 146 000 446</v>
      </c>
    </row>
    <row r="117" spans="1:29" ht="15" customHeight="1" x14ac:dyDescent="0.25">
      <c r="A117" s="262" t="s">
        <v>2498</v>
      </c>
      <c r="B117" s="262" t="s">
        <v>247</v>
      </c>
      <c r="C117" s="262" t="s">
        <v>247</v>
      </c>
      <c r="D117" s="262" t="s">
        <v>248</v>
      </c>
      <c r="E117" s="262" t="s">
        <v>221</v>
      </c>
      <c r="F117" s="262" t="s">
        <v>249</v>
      </c>
      <c r="G117" s="262" t="s">
        <v>250</v>
      </c>
      <c r="H117" s="262" t="s">
        <v>224</v>
      </c>
      <c r="I117" s="262" t="s">
        <v>242</v>
      </c>
      <c r="J117" s="262">
        <v>1080</v>
      </c>
      <c r="K117" s="320">
        <v>1</v>
      </c>
      <c r="L117" s="320">
        <v>1</v>
      </c>
      <c r="M117" s="262" t="s">
        <v>226</v>
      </c>
      <c r="N117" s="262" t="s">
        <v>227</v>
      </c>
      <c r="O117" s="262" t="s">
        <v>251</v>
      </c>
      <c r="P117" s="262" t="s">
        <v>186</v>
      </c>
      <c r="Q117" s="321">
        <v>4</v>
      </c>
      <c r="R117" s="321">
        <f t="shared" si="8"/>
        <v>5</v>
      </c>
      <c r="S117" s="300">
        <v>0</v>
      </c>
      <c r="T117" s="300">
        <v>11000</v>
      </c>
      <c r="V117" s="300">
        <v>11000</v>
      </c>
      <c r="W117" s="302">
        <f>IFERROR(INDEX('For Formulas'!$A$3:$CL$64,MATCH(ROUNDUP($R117,0),'For Formulas'!$A$3:$A$64,0),MATCH($O117&amp;" - "&amp;$P117,'For Formulas'!$A$3:$CL$3,0))*L117+U117,INDEX('For Formulas'!$A$3:$CL$64,MATCH(ROUNDUP($R117,0),'For Formulas'!$A$3:$A$64,0)*MATCH($O117&amp;" - "&amp;$P117,'For Formulas'!$A$3:$CL$3,0))*L117)</f>
        <v>12560</v>
      </c>
      <c r="X117" s="322">
        <f t="shared" si="9"/>
        <v>0.14181818181818182</v>
      </c>
      <c r="Y117" s="262" t="s">
        <v>252</v>
      </c>
      <c r="Z117" s="262" t="str">
        <f t="shared" si="10"/>
        <v>141 E 72710 146</v>
      </c>
      <c r="AA117" s="262" t="str">
        <f t="shared" si="11"/>
        <v>446</v>
      </c>
      <c r="AB117" s="262" t="str">
        <f t="shared" si="12"/>
        <v>000</v>
      </c>
      <c r="AC117" s="262" t="str">
        <f t="shared" si="13"/>
        <v>141 E 72710 146 000 446</v>
      </c>
    </row>
    <row r="118" spans="1:29" ht="15" customHeight="1" x14ac:dyDescent="0.25">
      <c r="A118" s="262" t="s">
        <v>3035</v>
      </c>
      <c r="B118" s="262" t="s">
        <v>247</v>
      </c>
      <c r="C118" s="262" t="s">
        <v>247</v>
      </c>
      <c r="D118" s="262" t="s">
        <v>248</v>
      </c>
      <c r="E118" s="262" t="s">
        <v>221</v>
      </c>
      <c r="F118" s="262" t="s">
        <v>249</v>
      </c>
      <c r="G118" s="262" t="s">
        <v>250</v>
      </c>
      <c r="H118" s="262" t="s">
        <v>224</v>
      </c>
      <c r="I118" s="262" t="s">
        <v>242</v>
      </c>
      <c r="J118" s="262">
        <v>1080</v>
      </c>
      <c r="K118" s="320">
        <v>1</v>
      </c>
      <c r="L118" s="320">
        <v>1</v>
      </c>
      <c r="M118" s="262" t="s">
        <v>226</v>
      </c>
      <c r="N118" s="262" t="s">
        <v>227</v>
      </c>
      <c r="O118" s="262" t="s">
        <v>251</v>
      </c>
      <c r="P118" s="262" t="s">
        <v>186</v>
      </c>
      <c r="Q118" s="321">
        <v>4</v>
      </c>
      <c r="R118" s="321">
        <f t="shared" si="8"/>
        <v>5</v>
      </c>
      <c r="S118" s="300">
        <v>0</v>
      </c>
      <c r="T118" s="300">
        <v>11000</v>
      </c>
      <c r="V118" s="300">
        <v>11000</v>
      </c>
      <c r="W118" s="302">
        <f>IFERROR(INDEX('For Formulas'!$A$3:$CL$64,MATCH(ROUNDUP($R118,0),'For Formulas'!$A$3:$A$64,0),MATCH($O118&amp;" - "&amp;$P118,'For Formulas'!$A$3:$CL$3,0))*L118+U118,INDEX('For Formulas'!$A$3:$CL$64,MATCH(ROUNDUP($R118,0),'For Formulas'!$A$3:$A$64,0)*MATCH($O118&amp;" - "&amp;$P118,'For Formulas'!$A$3:$CL$3,0))*L118)</f>
        <v>12560</v>
      </c>
      <c r="X118" s="322">
        <f t="shared" si="9"/>
        <v>0.14181818181818182</v>
      </c>
      <c r="Y118" s="262" t="s">
        <v>252</v>
      </c>
      <c r="Z118" s="262" t="str">
        <f t="shared" si="10"/>
        <v>141 E 72710 146</v>
      </c>
      <c r="AA118" s="262" t="str">
        <f t="shared" si="11"/>
        <v>446</v>
      </c>
      <c r="AB118" s="262" t="str">
        <f t="shared" si="12"/>
        <v>000</v>
      </c>
      <c r="AC118" s="262" t="str">
        <f t="shared" si="13"/>
        <v>141 E 72710 146 000 446</v>
      </c>
    </row>
    <row r="119" spans="1:29" ht="15" customHeight="1" x14ac:dyDescent="0.25">
      <c r="A119" s="262" t="s">
        <v>1766</v>
      </c>
      <c r="B119" s="262" t="s">
        <v>267</v>
      </c>
      <c r="C119" s="262" t="s">
        <v>267</v>
      </c>
      <c r="D119" s="262" t="s">
        <v>422</v>
      </c>
      <c r="E119" s="262" t="s">
        <v>269</v>
      </c>
      <c r="F119" s="262" t="s">
        <v>249</v>
      </c>
      <c r="G119" s="262" t="s">
        <v>250</v>
      </c>
      <c r="H119" s="262" t="s">
        <v>224</v>
      </c>
      <c r="I119" s="262" t="s">
        <v>270</v>
      </c>
      <c r="J119" s="262">
        <v>540</v>
      </c>
      <c r="K119" s="320">
        <v>0.5</v>
      </c>
      <c r="L119" s="320">
        <v>0.5</v>
      </c>
      <c r="M119" s="262" t="s">
        <v>226</v>
      </c>
      <c r="N119" s="262" t="s">
        <v>233</v>
      </c>
      <c r="O119" s="262" t="s">
        <v>271</v>
      </c>
      <c r="P119" s="262" t="s">
        <v>188</v>
      </c>
      <c r="Q119" s="321">
        <v>25</v>
      </c>
      <c r="R119" s="321">
        <f t="shared" si="8"/>
        <v>26</v>
      </c>
      <c r="S119" s="300">
        <v>0</v>
      </c>
      <c r="T119" s="300">
        <v>23534</v>
      </c>
      <c r="V119" s="300">
        <v>11767</v>
      </c>
      <c r="W119" s="302">
        <f>IFERROR(INDEX('For Formulas'!$A$3:$CL$64,MATCH(ROUNDUP($R119,0),'For Formulas'!$A$3:$A$64,0),MATCH($O119&amp;" - "&amp;$P119,'For Formulas'!$A$3:$CL$3,0))*L119+U119,INDEX('For Formulas'!$A$3:$CL$64,MATCH(ROUNDUP($R119,0),'For Formulas'!$A$3:$A$64,0)*MATCH($O119&amp;" - "&amp;$P119,'For Formulas'!$A$3:$CL$3,0))*L119)</f>
        <v>12708</v>
      </c>
      <c r="X119" s="322">
        <f t="shared" si="9"/>
        <v>7.9969405965836668E-2</v>
      </c>
      <c r="Y119" s="262" t="s">
        <v>780</v>
      </c>
      <c r="Z119" s="262" t="str">
        <f t="shared" si="10"/>
        <v>141 E 71100 163</v>
      </c>
      <c r="AA119" s="262" t="str">
        <f t="shared" si="11"/>
        <v>000</v>
      </c>
      <c r="AB119" s="262" t="str">
        <f t="shared" si="12"/>
        <v>000</v>
      </c>
      <c r="AC119" s="262" t="str">
        <f t="shared" si="13"/>
        <v>141 E 71100 163 000 000</v>
      </c>
    </row>
    <row r="120" spans="1:29" ht="15" hidden="1" customHeight="1" x14ac:dyDescent="0.25">
      <c r="A120" s="262" t="s">
        <v>1853</v>
      </c>
      <c r="B120" s="262" t="s">
        <v>237</v>
      </c>
      <c r="C120" s="262" t="s">
        <v>237</v>
      </c>
      <c r="D120" s="262" t="s">
        <v>317</v>
      </c>
      <c r="E120" s="262" t="s">
        <v>269</v>
      </c>
      <c r="F120" s="262" t="s">
        <v>239</v>
      </c>
      <c r="G120" s="262" t="s">
        <v>240</v>
      </c>
      <c r="H120" s="262" t="s">
        <v>241</v>
      </c>
      <c r="I120" s="262" t="s">
        <v>287</v>
      </c>
      <c r="J120" s="262">
        <v>760</v>
      </c>
      <c r="K120" s="320">
        <v>0.5</v>
      </c>
      <c r="L120" s="320">
        <v>0.5</v>
      </c>
      <c r="M120" s="262" t="s">
        <v>226</v>
      </c>
      <c r="N120" s="262" t="s">
        <v>11</v>
      </c>
      <c r="O120" s="262" t="s">
        <v>244</v>
      </c>
      <c r="P120" s="262" t="s">
        <v>187</v>
      </c>
      <c r="Q120" s="321">
        <v>10</v>
      </c>
      <c r="R120" s="321">
        <f t="shared" si="8"/>
        <v>11</v>
      </c>
      <c r="S120" s="300">
        <v>0</v>
      </c>
      <c r="T120" s="300">
        <v>15.33</v>
      </c>
      <c r="V120" s="300">
        <v>11650.8</v>
      </c>
      <c r="W120" s="303">
        <f>IFERROR(INDEX('For Formulas'!$A$3:$CL$64,MATCH($R120,'For Formulas'!$A$3:$A$64,0),MATCH($O120&amp;" - "&amp;$P120,'For Formulas'!$A$3:$CL$3,0))*J120+U120,INDEX('For Formulas'!$A$3:$CL$64,MATCH($R120,'For Formulas'!$A$3:$A$64,0),MATCH($O120&amp;" - "&amp;$P120,'For Formulas'!$A$3:$CL$3,0))*J120)</f>
        <v>12790.800000000001</v>
      </c>
      <c r="X120" s="322">
        <f t="shared" si="9"/>
        <v>9.7847358121330885E-2</v>
      </c>
      <c r="Y120" s="262" t="s">
        <v>1854</v>
      </c>
      <c r="Z120" s="262" t="str">
        <f t="shared" si="10"/>
        <v>143 E 73100 165</v>
      </c>
      <c r="AA120" s="262" t="str">
        <f t="shared" si="11"/>
        <v>451</v>
      </c>
      <c r="AB120" s="262" t="str">
        <f t="shared" si="12"/>
        <v>000</v>
      </c>
      <c r="AC120" s="262" t="str">
        <f t="shared" si="13"/>
        <v>143 E 73100 165 000 451</v>
      </c>
    </row>
    <row r="121" spans="1:29" ht="15" hidden="1" customHeight="1" x14ac:dyDescent="0.25">
      <c r="A121" s="262" t="s">
        <v>2693</v>
      </c>
      <c r="B121" s="262" t="s">
        <v>237</v>
      </c>
      <c r="C121" s="262" t="s">
        <v>237</v>
      </c>
      <c r="D121" s="262" t="s">
        <v>280</v>
      </c>
      <c r="E121" s="262" t="s">
        <v>269</v>
      </c>
      <c r="F121" s="262" t="s">
        <v>239</v>
      </c>
      <c r="G121" s="262" t="s">
        <v>240</v>
      </c>
      <c r="H121" s="262" t="s">
        <v>241</v>
      </c>
      <c r="I121" s="262" t="s">
        <v>287</v>
      </c>
      <c r="J121" s="262">
        <v>760</v>
      </c>
      <c r="K121" s="320">
        <v>0.5</v>
      </c>
      <c r="L121" s="320">
        <v>0.5</v>
      </c>
      <c r="M121" s="262" t="s">
        <v>226</v>
      </c>
      <c r="N121" s="262" t="s">
        <v>11</v>
      </c>
      <c r="O121" s="262" t="s">
        <v>244</v>
      </c>
      <c r="P121" s="262" t="s">
        <v>187</v>
      </c>
      <c r="Q121" s="321">
        <v>10</v>
      </c>
      <c r="R121" s="321">
        <f t="shared" si="8"/>
        <v>11</v>
      </c>
      <c r="S121" s="300">
        <v>0</v>
      </c>
      <c r="T121" s="300">
        <v>15.33</v>
      </c>
      <c r="V121" s="300">
        <v>11650.8</v>
      </c>
      <c r="W121" s="303">
        <f>IFERROR(INDEX('For Formulas'!$A$3:$CL$64,MATCH($R121,'For Formulas'!$A$3:$A$64,0),MATCH($O121&amp;" - "&amp;$P121,'For Formulas'!$A$3:$CL$3,0))*J121+U121,INDEX('For Formulas'!$A$3:$CL$64,MATCH($R121,'For Formulas'!$A$3:$A$64,0),MATCH($O121&amp;" - "&amp;$P121,'For Formulas'!$A$3:$CL$3,0))*J121)</f>
        <v>12790.800000000001</v>
      </c>
      <c r="X121" s="322">
        <f t="shared" si="9"/>
        <v>9.7847358121330885E-2</v>
      </c>
      <c r="Y121" s="262" t="s">
        <v>470</v>
      </c>
      <c r="Z121" s="262" t="str">
        <f t="shared" si="10"/>
        <v>143 E 73100 165</v>
      </c>
      <c r="AA121" s="262" t="str">
        <f t="shared" si="11"/>
        <v>451</v>
      </c>
      <c r="AB121" s="262" t="str">
        <f t="shared" si="12"/>
        <v>000</v>
      </c>
      <c r="AC121" s="262" t="str">
        <f t="shared" si="13"/>
        <v>143 E 73100 165 000 451</v>
      </c>
    </row>
    <row r="122" spans="1:29" ht="15" customHeight="1" x14ac:dyDescent="0.25">
      <c r="A122" s="262" t="s">
        <v>2247</v>
      </c>
      <c r="B122" s="262" t="s">
        <v>1158</v>
      </c>
      <c r="C122" s="262" t="s">
        <v>1158</v>
      </c>
      <c r="D122" s="262" t="s">
        <v>407</v>
      </c>
      <c r="E122" s="262" t="s">
        <v>269</v>
      </c>
      <c r="F122" s="262" t="s">
        <v>249</v>
      </c>
      <c r="G122" s="262" t="s">
        <v>250</v>
      </c>
      <c r="H122" s="262" t="s">
        <v>224</v>
      </c>
      <c r="I122" s="262" t="s">
        <v>270</v>
      </c>
      <c r="J122" s="262">
        <v>540</v>
      </c>
      <c r="K122" s="320">
        <v>0.5</v>
      </c>
      <c r="L122" s="320">
        <v>0.5</v>
      </c>
      <c r="M122" s="262" t="s">
        <v>226</v>
      </c>
      <c r="N122" s="262" t="s">
        <v>233</v>
      </c>
      <c r="O122" s="262" t="s">
        <v>271</v>
      </c>
      <c r="P122" s="262" t="s">
        <v>189</v>
      </c>
      <c r="Q122" s="321">
        <v>12.5</v>
      </c>
      <c r="R122" s="321">
        <f t="shared" si="8"/>
        <v>13.5</v>
      </c>
      <c r="S122" s="300">
        <v>0</v>
      </c>
      <c r="T122" s="300">
        <v>23459</v>
      </c>
      <c r="V122" s="300">
        <v>11729.5</v>
      </c>
      <c r="W122" s="302">
        <f>IFERROR(INDEX('For Formulas'!$A$3:$CL$64,MATCH(ROUNDUP($R122,0),'For Formulas'!$A$3:$A$64,0),MATCH($O122&amp;" - "&amp;$P122,'For Formulas'!$A$3:$CL$3,0))*L122+U122,INDEX('For Formulas'!$A$3:$CL$64,MATCH(ROUNDUP($R122,0),'For Formulas'!$A$3:$A$64,0)*MATCH($O122&amp;" - "&amp;$P122,'For Formulas'!$A$3:$CL$3,0))*L122)</f>
        <v>12812</v>
      </c>
      <c r="X122" s="322">
        <f t="shared" si="9"/>
        <v>9.2288673856515624E-2</v>
      </c>
      <c r="Y122" s="262" t="s">
        <v>2248</v>
      </c>
      <c r="Z122" s="262" t="str">
        <f t="shared" si="10"/>
        <v>141 E 71100 163</v>
      </c>
      <c r="AA122" s="262" t="str">
        <f t="shared" si="11"/>
        <v>000</v>
      </c>
      <c r="AB122" s="262" t="str">
        <f t="shared" si="12"/>
        <v>000</v>
      </c>
      <c r="AC122" s="262" t="str">
        <f t="shared" si="13"/>
        <v>141 E 71100 163 000 000</v>
      </c>
    </row>
    <row r="123" spans="1:29" ht="15" hidden="1" customHeight="1" x14ac:dyDescent="0.25">
      <c r="A123" s="262" t="s">
        <v>3025</v>
      </c>
      <c r="B123" s="262" t="s">
        <v>237</v>
      </c>
      <c r="C123" s="262" t="s">
        <v>237</v>
      </c>
      <c r="D123" s="262" t="s">
        <v>238</v>
      </c>
      <c r="E123" s="262" t="s">
        <v>221</v>
      </c>
      <c r="F123" s="262" t="s">
        <v>239</v>
      </c>
      <c r="G123" s="262" t="s">
        <v>1966</v>
      </c>
      <c r="H123" s="262" t="s">
        <v>241</v>
      </c>
      <c r="I123" s="262" t="s">
        <v>504</v>
      </c>
      <c r="J123" s="262">
        <v>862</v>
      </c>
      <c r="K123" s="320">
        <v>0.9375</v>
      </c>
      <c r="L123" s="320">
        <v>0.9</v>
      </c>
      <c r="M123" s="262" t="s">
        <v>226</v>
      </c>
      <c r="N123" s="262" t="s">
        <v>243</v>
      </c>
      <c r="O123" s="262" t="s">
        <v>244</v>
      </c>
      <c r="P123" s="262" t="s">
        <v>187</v>
      </c>
      <c r="Q123" s="321">
        <v>0</v>
      </c>
      <c r="R123" s="321">
        <f t="shared" si="8"/>
        <v>1</v>
      </c>
      <c r="S123" s="300">
        <v>0</v>
      </c>
      <c r="T123" s="300">
        <v>13.5</v>
      </c>
      <c r="V123" s="300">
        <v>11643.66</v>
      </c>
      <c r="W123" s="303">
        <f>IFERROR(INDEX('For Formulas'!$A$3:$CL$64,MATCH($R123,'For Formulas'!$A$3:$A$64,0),MATCH($O123&amp;" - "&amp;$P123,'For Formulas'!$A$3:$CL$3,0))*J123+U123,INDEX('For Formulas'!$A$3:$CL$64,MATCH($R123,'For Formulas'!$A$3:$A$64,0),MATCH($O123&amp;" - "&amp;$P123,'For Formulas'!$A$3:$CL$3,0))*J123)</f>
        <v>12930</v>
      </c>
      <c r="X123" s="322">
        <f t="shared" si="9"/>
        <v>0.11047557211392296</v>
      </c>
      <c r="Y123" s="262" t="s">
        <v>245</v>
      </c>
      <c r="Z123" s="262" t="str">
        <f t="shared" si="10"/>
        <v>143 E 73100 165</v>
      </c>
      <c r="AA123" s="262" t="str">
        <f t="shared" si="11"/>
        <v>451</v>
      </c>
      <c r="AB123" s="262" t="str">
        <f t="shared" si="12"/>
        <v>000</v>
      </c>
      <c r="AC123" s="262" t="str">
        <f t="shared" si="13"/>
        <v>143 E 73100 165 000 451</v>
      </c>
    </row>
    <row r="124" spans="1:29" ht="15" customHeight="1" x14ac:dyDescent="0.25">
      <c r="A124" s="262" t="s">
        <v>679</v>
      </c>
      <c r="B124" s="262" t="s">
        <v>247</v>
      </c>
      <c r="C124" s="262" t="s">
        <v>247</v>
      </c>
      <c r="D124" s="262" t="s">
        <v>248</v>
      </c>
      <c r="E124" s="262" t="s">
        <v>221</v>
      </c>
      <c r="F124" s="262" t="s">
        <v>249</v>
      </c>
      <c r="G124" s="262" t="s">
        <v>250</v>
      </c>
      <c r="H124" s="262" t="s">
        <v>224</v>
      </c>
      <c r="I124" s="262" t="s">
        <v>242</v>
      </c>
      <c r="J124" s="262">
        <v>1080</v>
      </c>
      <c r="K124" s="320">
        <v>1</v>
      </c>
      <c r="L124" s="320">
        <v>1</v>
      </c>
      <c r="M124" s="262" t="s">
        <v>226</v>
      </c>
      <c r="N124" s="262" t="s">
        <v>227</v>
      </c>
      <c r="O124" s="262" t="s">
        <v>251</v>
      </c>
      <c r="P124" s="262" t="s">
        <v>186</v>
      </c>
      <c r="Q124" s="321">
        <v>5</v>
      </c>
      <c r="R124" s="321">
        <f t="shared" si="8"/>
        <v>6</v>
      </c>
      <c r="S124" s="300">
        <v>0</v>
      </c>
      <c r="T124" s="300">
        <v>11410</v>
      </c>
      <c r="V124" s="300">
        <v>11410</v>
      </c>
      <c r="W124" s="302">
        <f>IFERROR(INDEX('For Formulas'!$A$3:$CL$64,MATCH(ROUNDUP($R124,0),'For Formulas'!$A$3:$A$64,0),MATCH($O124&amp;" - "&amp;$P124,'For Formulas'!$A$3:$CL$3,0))*L124+U124,INDEX('For Formulas'!$A$3:$CL$64,MATCH(ROUNDUP($R124,0),'For Formulas'!$A$3:$A$64,0)*MATCH($O124&amp;" - "&amp;$P124,'For Formulas'!$A$3:$CL$3,0))*L124)</f>
        <v>12970</v>
      </c>
      <c r="X124" s="322">
        <f t="shared" si="9"/>
        <v>0.13672217353198948</v>
      </c>
      <c r="Y124" s="262" t="s">
        <v>252</v>
      </c>
      <c r="Z124" s="262" t="str">
        <f t="shared" si="10"/>
        <v>141 E 72710 146</v>
      </c>
      <c r="AA124" s="262" t="str">
        <f t="shared" si="11"/>
        <v>446</v>
      </c>
      <c r="AB124" s="262" t="str">
        <f t="shared" si="12"/>
        <v>000</v>
      </c>
      <c r="AC124" s="262" t="str">
        <f t="shared" si="13"/>
        <v>141 E 72710 146 000 446</v>
      </c>
    </row>
    <row r="125" spans="1:29" ht="15" customHeight="1" x14ac:dyDescent="0.25">
      <c r="A125" s="262" t="s">
        <v>936</v>
      </c>
      <c r="B125" s="262" t="s">
        <v>247</v>
      </c>
      <c r="C125" s="262" t="s">
        <v>247</v>
      </c>
      <c r="D125" s="262" t="s">
        <v>248</v>
      </c>
      <c r="E125" s="262" t="s">
        <v>221</v>
      </c>
      <c r="F125" s="262" t="s">
        <v>249</v>
      </c>
      <c r="G125" s="262" t="s">
        <v>250</v>
      </c>
      <c r="H125" s="262" t="s">
        <v>224</v>
      </c>
      <c r="I125" s="262" t="s">
        <v>242</v>
      </c>
      <c r="J125" s="262">
        <v>1080</v>
      </c>
      <c r="K125" s="320">
        <v>1</v>
      </c>
      <c r="L125" s="320">
        <v>1</v>
      </c>
      <c r="M125" s="262" t="s">
        <v>226</v>
      </c>
      <c r="N125" s="262" t="s">
        <v>227</v>
      </c>
      <c r="O125" s="262" t="s">
        <v>251</v>
      </c>
      <c r="P125" s="262" t="s">
        <v>186</v>
      </c>
      <c r="Q125" s="321">
        <v>5</v>
      </c>
      <c r="R125" s="321">
        <f t="shared" si="8"/>
        <v>6</v>
      </c>
      <c r="S125" s="300">
        <v>0</v>
      </c>
      <c r="T125" s="300">
        <v>11410</v>
      </c>
      <c r="V125" s="300">
        <v>11410</v>
      </c>
      <c r="W125" s="302">
        <f>IFERROR(INDEX('For Formulas'!$A$3:$CL$64,MATCH(ROUNDUP($R125,0),'For Formulas'!$A$3:$A$64,0),MATCH($O125&amp;" - "&amp;$P125,'For Formulas'!$A$3:$CL$3,0))*L125+U125,INDEX('For Formulas'!$A$3:$CL$64,MATCH(ROUNDUP($R125,0),'For Formulas'!$A$3:$A$64,0)*MATCH($O125&amp;" - "&amp;$P125,'For Formulas'!$A$3:$CL$3,0))*L125)</f>
        <v>12970</v>
      </c>
      <c r="X125" s="322">
        <f t="shared" si="9"/>
        <v>0.13672217353198948</v>
      </c>
      <c r="Y125" s="262" t="s">
        <v>252</v>
      </c>
      <c r="Z125" s="262" t="str">
        <f t="shared" si="10"/>
        <v>141 E 72710 146</v>
      </c>
      <c r="AA125" s="262" t="str">
        <f t="shared" si="11"/>
        <v>446</v>
      </c>
      <c r="AB125" s="262" t="str">
        <f t="shared" si="12"/>
        <v>000</v>
      </c>
      <c r="AC125" s="262" t="str">
        <f t="shared" si="13"/>
        <v>141 E 72710 146 000 446</v>
      </c>
    </row>
    <row r="126" spans="1:29" ht="15" customHeight="1" x14ac:dyDescent="0.25">
      <c r="A126" s="262" t="s">
        <v>1039</v>
      </c>
      <c r="B126" s="262" t="s">
        <v>247</v>
      </c>
      <c r="C126" s="262" t="s">
        <v>247</v>
      </c>
      <c r="D126" s="262" t="s">
        <v>248</v>
      </c>
      <c r="E126" s="262" t="s">
        <v>221</v>
      </c>
      <c r="F126" s="262" t="s">
        <v>249</v>
      </c>
      <c r="G126" s="262" t="s">
        <v>250</v>
      </c>
      <c r="H126" s="262" t="s">
        <v>224</v>
      </c>
      <c r="I126" s="262" t="s">
        <v>242</v>
      </c>
      <c r="J126" s="262">
        <v>1080</v>
      </c>
      <c r="K126" s="320">
        <v>1</v>
      </c>
      <c r="L126" s="320">
        <v>1</v>
      </c>
      <c r="M126" s="262" t="s">
        <v>226</v>
      </c>
      <c r="N126" s="262" t="s">
        <v>227</v>
      </c>
      <c r="O126" s="262" t="s">
        <v>251</v>
      </c>
      <c r="P126" s="262" t="s">
        <v>186</v>
      </c>
      <c r="Q126" s="321">
        <v>5</v>
      </c>
      <c r="R126" s="321">
        <f t="shared" si="8"/>
        <v>6</v>
      </c>
      <c r="S126" s="300">
        <v>0</v>
      </c>
      <c r="T126" s="300">
        <v>11410</v>
      </c>
      <c r="V126" s="300">
        <v>11410</v>
      </c>
      <c r="W126" s="302">
        <f>IFERROR(INDEX('For Formulas'!$A$3:$CL$64,MATCH(ROUNDUP($R126,0),'For Formulas'!$A$3:$A$64,0),MATCH($O126&amp;" - "&amp;$P126,'For Formulas'!$A$3:$CL$3,0))*L126+U126,INDEX('For Formulas'!$A$3:$CL$64,MATCH(ROUNDUP($R126,0),'For Formulas'!$A$3:$A$64,0)*MATCH($O126&amp;" - "&amp;$P126,'For Formulas'!$A$3:$CL$3,0))*L126)</f>
        <v>12970</v>
      </c>
      <c r="X126" s="322">
        <f t="shared" si="9"/>
        <v>0.13672217353198948</v>
      </c>
      <c r="Y126" s="262" t="s">
        <v>252</v>
      </c>
      <c r="Z126" s="262" t="str">
        <f t="shared" si="10"/>
        <v>141 E 72710 146</v>
      </c>
      <c r="AA126" s="262" t="str">
        <f t="shared" si="11"/>
        <v>446</v>
      </c>
      <c r="AB126" s="262" t="str">
        <f t="shared" si="12"/>
        <v>000</v>
      </c>
      <c r="AC126" s="262" t="str">
        <f t="shared" si="13"/>
        <v>141 E 72710 146 000 446</v>
      </c>
    </row>
    <row r="127" spans="1:29" ht="15" customHeight="1" x14ac:dyDescent="0.25">
      <c r="A127" s="262" t="s">
        <v>1474</v>
      </c>
      <c r="B127" s="262" t="s">
        <v>247</v>
      </c>
      <c r="C127" s="262" t="s">
        <v>247</v>
      </c>
      <c r="D127" s="262" t="s">
        <v>248</v>
      </c>
      <c r="E127" s="262" t="s">
        <v>221</v>
      </c>
      <c r="F127" s="262" t="s">
        <v>249</v>
      </c>
      <c r="G127" s="262" t="s">
        <v>250</v>
      </c>
      <c r="H127" s="262" t="s">
        <v>224</v>
      </c>
      <c r="I127" s="262" t="s">
        <v>242</v>
      </c>
      <c r="J127" s="262">
        <v>1080</v>
      </c>
      <c r="K127" s="320">
        <v>1</v>
      </c>
      <c r="L127" s="320">
        <v>1</v>
      </c>
      <c r="M127" s="262" t="s">
        <v>226</v>
      </c>
      <c r="N127" s="262" t="s">
        <v>227</v>
      </c>
      <c r="O127" s="262" t="s">
        <v>251</v>
      </c>
      <c r="P127" s="262" t="s">
        <v>186</v>
      </c>
      <c r="Q127" s="321">
        <v>5</v>
      </c>
      <c r="R127" s="321">
        <f t="shared" si="8"/>
        <v>6</v>
      </c>
      <c r="S127" s="300">
        <v>0</v>
      </c>
      <c r="T127" s="300">
        <v>11410</v>
      </c>
      <c r="V127" s="300">
        <v>11410</v>
      </c>
      <c r="W127" s="302">
        <f>IFERROR(INDEX('For Formulas'!$A$3:$CL$64,MATCH(ROUNDUP($R127,0),'For Formulas'!$A$3:$A$64,0),MATCH($O127&amp;" - "&amp;$P127,'For Formulas'!$A$3:$CL$3,0))*L127+U127,INDEX('For Formulas'!$A$3:$CL$64,MATCH(ROUNDUP($R127,0),'For Formulas'!$A$3:$A$64,0)*MATCH($O127&amp;" - "&amp;$P127,'For Formulas'!$A$3:$CL$3,0))*L127)</f>
        <v>12970</v>
      </c>
      <c r="X127" s="322">
        <f t="shared" si="9"/>
        <v>0.13672217353198948</v>
      </c>
      <c r="Y127" s="262" t="s">
        <v>252</v>
      </c>
      <c r="Z127" s="262" t="str">
        <f t="shared" si="10"/>
        <v>141 E 72710 146</v>
      </c>
      <c r="AA127" s="262" t="str">
        <f t="shared" si="11"/>
        <v>446</v>
      </c>
      <c r="AB127" s="262" t="str">
        <f t="shared" si="12"/>
        <v>000</v>
      </c>
      <c r="AC127" s="262" t="str">
        <f t="shared" si="13"/>
        <v>141 E 72710 146 000 446</v>
      </c>
    </row>
    <row r="128" spans="1:29" ht="15" hidden="1" customHeight="1" x14ac:dyDescent="0.25">
      <c r="A128" s="262" t="s">
        <v>514</v>
      </c>
      <c r="B128" s="262" t="s">
        <v>256</v>
      </c>
      <c r="C128" s="262" t="s">
        <v>517</v>
      </c>
      <c r="D128" s="262" t="s">
        <v>274</v>
      </c>
      <c r="E128" s="262" t="s">
        <v>256</v>
      </c>
      <c r="F128" s="262" t="s">
        <v>299</v>
      </c>
      <c r="G128" s="262" t="s">
        <v>300</v>
      </c>
      <c r="H128" s="262" t="s">
        <v>301</v>
      </c>
      <c r="I128" s="262" t="s">
        <v>225</v>
      </c>
      <c r="J128" s="262">
        <v>1920</v>
      </c>
      <c r="K128" s="320">
        <v>1</v>
      </c>
      <c r="L128" s="320">
        <v>1</v>
      </c>
      <c r="M128" s="262" t="s">
        <v>6</v>
      </c>
      <c r="Q128" s="321">
        <v>0</v>
      </c>
      <c r="R128" s="321">
        <f t="shared" si="8"/>
        <v>1</v>
      </c>
      <c r="S128" s="300">
        <v>4000</v>
      </c>
      <c r="T128" s="300">
        <v>0</v>
      </c>
      <c r="V128" s="300">
        <v>4000</v>
      </c>
      <c r="W128" s="300">
        <f>V128</f>
        <v>4000</v>
      </c>
      <c r="X128" s="322">
        <f t="shared" si="9"/>
        <v>0</v>
      </c>
      <c r="Y128" s="262" t="s">
        <v>516</v>
      </c>
      <c r="Z128" s="262" t="str">
        <f t="shared" si="10"/>
        <v>141 E 72510 119</v>
      </c>
      <c r="AA128" s="262" t="str">
        <f t="shared" si="11"/>
        <v>000</v>
      </c>
      <c r="AB128" s="262" t="str">
        <f t="shared" si="12"/>
        <v>000</v>
      </c>
      <c r="AC128" s="262" t="str">
        <f t="shared" si="13"/>
        <v>141 E 72510 119 000 000</v>
      </c>
    </row>
    <row r="129" spans="1:29" ht="15" customHeight="1" x14ac:dyDescent="0.25">
      <c r="A129" s="262" t="s">
        <v>2406</v>
      </c>
      <c r="B129" s="262" t="s">
        <v>247</v>
      </c>
      <c r="C129" s="262" t="s">
        <v>247</v>
      </c>
      <c r="D129" s="262" t="s">
        <v>248</v>
      </c>
      <c r="E129" s="262" t="s">
        <v>221</v>
      </c>
      <c r="F129" s="262" t="s">
        <v>249</v>
      </c>
      <c r="G129" s="262" t="s">
        <v>250</v>
      </c>
      <c r="H129" s="262" t="s">
        <v>224</v>
      </c>
      <c r="I129" s="262" t="s">
        <v>242</v>
      </c>
      <c r="J129" s="262">
        <v>1080</v>
      </c>
      <c r="K129" s="320">
        <v>1</v>
      </c>
      <c r="L129" s="320">
        <v>1</v>
      </c>
      <c r="M129" s="262" t="s">
        <v>226</v>
      </c>
      <c r="N129" s="262" t="s">
        <v>227</v>
      </c>
      <c r="O129" s="262" t="s">
        <v>251</v>
      </c>
      <c r="P129" s="262" t="s">
        <v>186</v>
      </c>
      <c r="Q129" s="321">
        <v>5</v>
      </c>
      <c r="R129" s="321">
        <f t="shared" si="8"/>
        <v>6</v>
      </c>
      <c r="S129" s="300">
        <v>0</v>
      </c>
      <c r="T129" s="300">
        <v>11410</v>
      </c>
      <c r="V129" s="300">
        <v>11410</v>
      </c>
      <c r="W129" s="302">
        <f>IFERROR(INDEX('For Formulas'!$A$3:$CL$64,MATCH(ROUNDUP($R129,0),'For Formulas'!$A$3:$A$64,0),MATCH($O129&amp;" - "&amp;$P129,'For Formulas'!$A$3:$CL$3,0))*L129+U129,INDEX('For Formulas'!$A$3:$CL$64,MATCH(ROUNDUP($R129,0),'For Formulas'!$A$3:$A$64,0)*MATCH($O129&amp;" - "&amp;$P129,'For Formulas'!$A$3:$CL$3,0))*L129)</f>
        <v>12970</v>
      </c>
      <c r="X129" s="322">
        <f t="shared" si="9"/>
        <v>0.13672217353198948</v>
      </c>
      <c r="Y129" s="262" t="s">
        <v>252</v>
      </c>
      <c r="Z129" s="262" t="str">
        <f t="shared" si="10"/>
        <v>141 E 72710 146</v>
      </c>
      <c r="AA129" s="262" t="str">
        <f t="shared" si="11"/>
        <v>446</v>
      </c>
      <c r="AB129" s="262" t="str">
        <f t="shared" si="12"/>
        <v>000</v>
      </c>
      <c r="AC129" s="262" t="str">
        <f t="shared" si="13"/>
        <v>141 E 72710 146 000 446</v>
      </c>
    </row>
    <row r="130" spans="1:29" ht="15" customHeight="1" x14ac:dyDescent="0.25">
      <c r="A130" s="262" t="s">
        <v>2862</v>
      </c>
      <c r="B130" s="262" t="s">
        <v>247</v>
      </c>
      <c r="C130" s="262" t="s">
        <v>247</v>
      </c>
      <c r="D130" s="262" t="s">
        <v>248</v>
      </c>
      <c r="E130" s="262" t="s">
        <v>221</v>
      </c>
      <c r="F130" s="262" t="s">
        <v>249</v>
      </c>
      <c r="G130" s="262" t="s">
        <v>250</v>
      </c>
      <c r="H130" s="262" t="s">
        <v>224</v>
      </c>
      <c r="I130" s="262" t="s">
        <v>242</v>
      </c>
      <c r="J130" s="262">
        <v>1080</v>
      </c>
      <c r="K130" s="320">
        <v>1</v>
      </c>
      <c r="L130" s="320">
        <v>1</v>
      </c>
      <c r="M130" s="262" t="s">
        <v>226</v>
      </c>
      <c r="N130" s="262" t="s">
        <v>227</v>
      </c>
      <c r="O130" s="262" t="s">
        <v>251</v>
      </c>
      <c r="P130" s="262" t="s">
        <v>186</v>
      </c>
      <c r="Q130" s="321">
        <v>5</v>
      </c>
      <c r="R130" s="321">
        <f t="shared" ref="R130:R193" si="15">Q130+1</f>
        <v>6</v>
      </c>
      <c r="S130" s="300">
        <v>0</v>
      </c>
      <c r="T130" s="300">
        <v>11410</v>
      </c>
      <c r="V130" s="300">
        <v>11410</v>
      </c>
      <c r="W130" s="302">
        <f>IFERROR(INDEX('For Formulas'!$A$3:$CL$64,MATCH(ROUNDUP($R130,0),'For Formulas'!$A$3:$A$64,0),MATCH($O130&amp;" - "&amp;$P130,'For Formulas'!$A$3:$CL$3,0))*L130+U130,INDEX('For Formulas'!$A$3:$CL$64,MATCH(ROUNDUP($R130,0),'For Formulas'!$A$3:$A$64,0)*MATCH($O130&amp;" - "&amp;$P130,'For Formulas'!$A$3:$CL$3,0))*L130)</f>
        <v>12970</v>
      </c>
      <c r="X130" s="322">
        <f t="shared" ref="X130:X193" si="16">(W130-V130)/V130</f>
        <v>0.13672217353198948</v>
      </c>
      <c r="Y130" s="262" t="s">
        <v>252</v>
      </c>
      <c r="Z130" s="262" t="str">
        <f t="shared" ref="Z130:Z193" si="17">LEFT(Y130,15)</f>
        <v>141 E 72710 146</v>
      </c>
      <c r="AA130" s="262" t="str">
        <f t="shared" ref="AA130:AA193" si="18">RIGHT(Y130,3)</f>
        <v>446</v>
      </c>
      <c r="AB130" s="262" t="str">
        <f t="shared" ref="AB130:AB193" si="19">MID(Y130,17,3)</f>
        <v>000</v>
      </c>
      <c r="AC130" s="262" t="str">
        <f t="shared" ref="AC130:AC193" si="20">Z130&amp;" " &amp;AB130&amp;" "&amp;AA130</f>
        <v>141 E 72710 146 000 446</v>
      </c>
    </row>
    <row r="131" spans="1:29" ht="15" hidden="1" customHeight="1" x14ac:dyDescent="0.25">
      <c r="A131" s="262" t="s">
        <v>520</v>
      </c>
      <c r="B131" s="262" t="s">
        <v>256</v>
      </c>
      <c r="C131" s="262" t="s">
        <v>355</v>
      </c>
      <c r="D131" s="262" t="s">
        <v>274</v>
      </c>
      <c r="E131" s="262" t="s">
        <v>256</v>
      </c>
      <c r="F131" s="262" t="s">
        <v>521</v>
      </c>
      <c r="G131" s="262" t="s">
        <v>522</v>
      </c>
      <c r="H131" s="262" t="s">
        <v>523</v>
      </c>
      <c r="I131" s="262" t="s">
        <v>504</v>
      </c>
      <c r="J131" s="262">
        <v>1575</v>
      </c>
      <c r="K131" s="320">
        <v>1</v>
      </c>
      <c r="L131" s="320">
        <v>0</v>
      </c>
      <c r="M131" s="262" t="s">
        <v>6</v>
      </c>
      <c r="Q131" s="321">
        <v>0</v>
      </c>
      <c r="R131" s="321">
        <f t="shared" si="15"/>
        <v>1</v>
      </c>
      <c r="S131" s="300">
        <v>525</v>
      </c>
      <c r="T131" s="300">
        <v>0</v>
      </c>
      <c r="V131" s="300">
        <v>525</v>
      </c>
      <c r="W131" s="300">
        <f>V131</f>
        <v>525</v>
      </c>
      <c r="X131" s="322">
        <f t="shared" si="16"/>
        <v>0</v>
      </c>
      <c r="Y131" s="262" t="s">
        <v>524</v>
      </c>
      <c r="Z131" s="262" t="str">
        <f t="shared" si="17"/>
        <v>141 E 72410 162</v>
      </c>
      <c r="AA131" s="262" t="str">
        <f t="shared" si="18"/>
        <v>000</v>
      </c>
      <c r="AB131" s="262" t="str">
        <f t="shared" si="19"/>
        <v>000</v>
      </c>
      <c r="AC131" s="262" t="str">
        <f t="shared" si="20"/>
        <v>141 E 72410 162 000 000</v>
      </c>
    </row>
    <row r="132" spans="1:29" ht="15" hidden="1" customHeight="1" x14ac:dyDescent="0.25">
      <c r="A132" s="262" t="s">
        <v>520</v>
      </c>
      <c r="B132" s="262" t="s">
        <v>525</v>
      </c>
      <c r="C132" s="262" t="s">
        <v>525</v>
      </c>
      <c r="D132" s="262" t="s">
        <v>274</v>
      </c>
      <c r="E132" s="262" t="s">
        <v>256</v>
      </c>
      <c r="F132" s="262" t="s">
        <v>222</v>
      </c>
      <c r="G132" s="262" t="s">
        <v>223</v>
      </c>
      <c r="H132" s="262" t="s">
        <v>224</v>
      </c>
      <c r="I132" s="262" t="s">
        <v>225</v>
      </c>
      <c r="J132" s="262">
        <v>1600</v>
      </c>
      <c r="K132" s="320">
        <v>1</v>
      </c>
      <c r="L132" s="320">
        <v>1</v>
      </c>
      <c r="M132" s="262" t="s">
        <v>6</v>
      </c>
      <c r="Q132" s="321">
        <v>0</v>
      </c>
      <c r="R132" s="321">
        <f t="shared" si="15"/>
        <v>1</v>
      </c>
      <c r="S132" s="300">
        <v>1470</v>
      </c>
      <c r="T132" s="300">
        <v>0</v>
      </c>
      <c r="V132" s="300">
        <v>1470</v>
      </c>
      <c r="W132" s="300">
        <f>V132</f>
        <v>1470</v>
      </c>
      <c r="X132" s="322">
        <f t="shared" si="16"/>
        <v>0</v>
      </c>
      <c r="Y132" s="262" t="s">
        <v>524</v>
      </c>
      <c r="Z132" s="262" t="str">
        <f t="shared" si="17"/>
        <v>141 E 72410 162</v>
      </c>
      <c r="AA132" s="262" t="str">
        <f t="shared" si="18"/>
        <v>000</v>
      </c>
      <c r="AB132" s="262" t="str">
        <f t="shared" si="19"/>
        <v>000</v>
      </c>
      <c r="AC132" s="262" t="str">
        <f t="shared" si="20"/>
        <v>141 E 72410 162 000 000</v>
      </c>
    </row>
    <row r="133" spans="1:29" ht="15" customHeight="1" x14ac:dyDescent="0.25">
      <c r="A133" s="262" t="s">
        <v>3231</v>
      </c>
      <c r="B133" s="262" t="s">
        <v>247</v>
      </c>
      <c r="C133" s="262" t="s">
        <v>247</v>
      </c>
      <c r="D133" s="262" t="s">
        <v>248</v>
      </c>
      <c r="E133" s="262" t="s">
        <v>221</v>
      </c>
      <c r="F133" s="262" t="s">
        <v>249</v>
      </c>
      <c r="G133" s="262" t="s">
        <v>250</v>
      </c>
      <c r="H133" s="262" t="s">
        <v>224</v>
      </c>
      <c r="I133" s="262" t="s">
        <v>242</v>
      </c>
      <c r="J133" s="262">
        <v>1080</v>
      </c>
      <c r="K133" s="320">
        <v>1</v>
      </c>
      <c r="L133" s="320">
        <v>1</v>
      </c>
      <c r="M133" s="262" t="s">
        <v>226</v>
      </c>
      <c r="N133" s="262" t="s">
        <v>227</v>
      </c>
      <c r="O133" s="262" t="s">
        <v>251</v>
      </c>
      <c r="P133" s="262" t="s">
        <v>186</v>
      </c>
      <c r="Q133" s="321">
        <v>5</v>
      </c>
      <c r="R133" s="321">
        <f t="shared" si="15"/>
        <v>6</v>
      </c>
      <c r="S133" s="300">
        <v>0</v>
      </c>
      <c r="T133" s="300">
        <v>11410</v>
      </c>
      <c r="V133" s="300">
        <v>11410</v>
      </c>
      <c r="W133" s="302">
        <f>IFERROR(INDEX('For Formulas'!$A$3:$CL$64,MATCH(ROUNDUP($R133,0),'For Formulas'!$A$3:$A$64,0),MATCH($O133&amp;" - "&amp;$P133,'For Formulas'!$A$3:$CL$3,0))*L133+U133,INDEX('For Formulas'!$A$3:$CL$64,MATCH(ROUNDUP($R133,0),'For Formulas'!$A$3:$A$64,0)*MATCH($O133&amp;" - "&amp;$P133,'For Formulas'!$A$3:$CL$3,0))*L133)</f>
        <v>12970</v>
      </c>
      <c r="X133" s="322">
        <f t="shared" si="16"/>
        <v>0.13672217353198948</v>
      </c>
      <c r="Y133" s="262" t="s">
        <v>252</v>
      </c>
      <c r="Z133" s="262" t="str">
        <f t="shared" si="17"/>
        <v>141 E 72710 146</v>
      </c>
      <c r="AA133" s="262" t="str">
        <f t="shared" si="18"/>
        <v>446</v>
      </c>
      <c r="AB133" s="262" t="str">
        <f t="shared" si="19"/>
        <v>000</v>
      </c>
      <c r="AC133" s="262" t="str">
        <f t="shared" si="20"/>
        <v>141 E 72710 146 000 446</v>
      </c>
    </row>
    <row r="134" spans="1:29" ht="15" customHeight="1" x14ac:dyDescent="0.25">
      <c r="A134" s="262" t="s">
        <v>2048</v>
      </c>
      <c r="B134" s="262" t="s">
        <v>332</v>
      </c>
      <c r="C134" s="262" t="s">
        <v>332</v>
      </c>
      <c r="D134" s="262" t="s">
        <v>220</v>
      </c>
      <c r="E134" s="262" t="s">
        <v>473</v>
      </c>
      <c r="F134" s="262" t="s">
        <v>299</v>
      </c>
      <c r="G134" s="262" t="s">
        <v>300</v>
      </c>
      <c r="H134" s="262" t="s">
        <v>301</v>
      </c>
      <c r="I134" s="262" t="s">
        <v>225</v>
      </c>
      <c r="J134" s="262">
        <v>1920</v>
      </c>
      <c r="K134" s="320">
        <v>1</v>
      </c>
      <c r="L134" s="320">
        <v>1</v>
      </c>
      <c r="M134" s="262" t="s">
        <v>6</v>
      </c>
      <c r="Q134" s="321">
        <v>0</v>
      </c>
      <c r="R134" s="321">
        <f t="shared" si="15"/>
        <v>1</v>
      </c>
      <c r="S134" s="300">
        <v>12100</v>
      </c>
      <c r="T134" s="300">
        <v>0</v>
      </c>
      <c r="V134" s="300">
        <v>12100</v>
      </c>
      <c r="W134" s="329">
        <f>V134*1.08</f>
        <v>13068</v>
      </c>
      <c r="X134" s="322">
        <f t="shared" si="16"/>
        <v>0.08</v>
      </c>
      <c r="Y134" s="262" t="s">
        <v>519</v>
      </c>
      <c r="Z134" s="262" t="str">
        <f t="shared" si="17"/>
        <v>141 E 72610 166</v>
      </c>
      <c r="AA134" s="262" t="str">
        <f t="shared" si="18"/>
        <v>000</v>
      </c>
      <c r="AB134" s="262" t="str">
        <f t="shared" si="19"/>
        <v>000</v>
      </c>
      <c r="AC134" s="262" t="str">
        <f t="shared" si="20"/>
        <v>141 E 72610 166 000 000</v>
      </c>
    </row>
    <row r="135" spans="1:29" ht="15" hidden="1" customHeight="1" x14ac:dyDescent="0.25">
      <c r="A135" s="262" t="s">
        <v>2095</v>
      </c>
      <c r="B135" s="262" t="s">
        <v>237</v>
      </c>
      <c r="C135" s="262" t="s">
        <v>237</v>
      </c>
      <c r="D135" s="262" t="s">
        <v>295</v>
      </c>
      <c r="E135" s="262" t="s">
        <v>221</v>
      </c>
      <c r="F135" s="262" t="s">
        <v>239</v>
      </c>
      <c r="G135" s="262" t="s">
        <v>1522</v>
      </c>
      <c r="H135" s="262" t="s">
        <v>241</v>
      </c>
      <c r="I135" s="262" t="s">
        <v>504</v>
      </c>
      <c r="J135" s="262">
        <v>870</v>
      </c>
      <c r="K135" s="320">
        <v>0.9375</v>
      </c>
      <c r="L135" s="320">
        <v>0.9</v>
      </c>
      <c r="M135" s="262" t="s">
        <v>226</v>
      </c>
      <c r="N135" s="262" t="s">
        <v>243</v>
      </c>
      <c r="O135" s="262" t="s">
        <v>244</v>
      </c>
      <c r="P135" s="262" t="s">
        <v>187</v>
      </c>
      <c r="Q135" s="321">
        <v>1</v>
      </c>
      <c r="R135" s="321">
        <f t="shared" si="15"/>
        <v>2</v>
      </c>
      <c r="S135" s="300">
        <v>0</v>
      </c>
      <c r="T135" s="300">
        <v>13.55</v>
      </c>
      <c r="V135" s="300">
        <v>11788.32</v>
      </c>
      <c r="W135" s="303">
        <f>IFERROR(INDEX('For Formulas'!$A$3:$CL$64,MATCH($R135,'For Formulas'!$A$3:$A$64,0),MATCH($O135&amp;" - "&amp;$P135,'For Formulas'!$A$3:$CL$3,0))*J135+U135,INDEX('For Formulas'!$A$3:$CL$64,MATCH($R135,'For Formulas'!$A$3:$A$64,0),MATCH($O135&amp;" - "&amp;$P135,'For Formulas'!$A$3:$CL$3,0))*J135)</f>
        <v>13093.5</v>
      </c>
      <c r="X135" s="322">
        <f t="shared" si="16"/>
        <v>0.11071806669652676</v>
      </c>
      <c r="Y135" s="262" t="s">
        <v>746</v>
      </c>
      <c r="Z135" s="262" t="str">
        <f t="shared" si="17"/>
        <v>143 E 73100 165</v>
      </c>
      <c r="AA135" s="262" t="str">
        <f t="shared" si="18"/>
        <v>451</v>
      </c>
      <c r="AB135" s="262" t="str">
        <f t="shared" si="19"/>
        <v>000</v>
      </c>
      <c r="AC135" s="262" t="str">
        <f t="shared" si="20"/>
        <v>143 E 73100 165 000 451</v>
      </c>
    </row>
    <row r="136" spans="1:29" ht="15" customHeight="1" x14ac:dyDescent="0.25">
      <c r="A136" s="262" t="s">
        <v>1286</v>
      </c>
      <c r="B136" s="262" t="s">
        <v>247</v>
      </c>
      <c r="C136" s="262" t="s">
        <v>247</v>
      </c>
      <c r="D136" s="262" t="s">
        <v>248</v>
      </c>
      <c r="E136" s="262" t="s">
        <v>221</v>
      </c>
      <c r="F136" s="262" t="s">
        <v>249</v>
      </c>
      <c r="G136" s="262" t="s">
        <v>250</v>
      </c>
      <c r="H136" s="262" t="s">
        <v>224</v>
      </c>
      <c r="I136" s="262" t="s">
        <v>242</v>
      </c>
      <c r="J136" s="262">
        <v>1080</v>
      </c>
      <c r="K136" s="320">
        <v>1</v>
      </c>
      <c r="L136" s="320">
        <v>1</v>
      </c>
      <c r="M136" s="262" t="s">
        <v>226</v>
      </c>
      <c r="N136" s="262" t="s">
        <v>227</v>
      </c>
      <c r="O136" s="262" t="s">
        <v>251</v>
      </c>
      <c r="P136" s="262" t="s">
        <v>186</v>
      </c>
      <c r="Q136" s="321">
        <v>6</v>
      </c>
      <c r="R136" s="321">
        <f t="shared" si="15"/>
        <v>7</v>
      </c>
      <c r="S136" s="300">
        <v>0</v>
      </c>
      <c r="T136" s="300">
        <v>11670</v>
      </c>
      <c r="V136" s="300">
        <v>11670</v>
      </c>
      <c r="W136" s="302">
        <f>IFERROR(INDEX('For Formulas'!$A$3:$CL$64,MATCH(ROUNDUP($R136,0),'For Formulas'!$A$3:$A$64,0),MATCH($O136&amp;" - "&amp;$P136,'For Formulas'!$A$3:$CL$3,0))*L136+U136,INDEX('For Formulas'!$A$3:$CL$64,MATCH(ROUNDUP($R136,0),'For Formulas'!$A$3:$A$64,0)*MATCH($O136&amp;" - "&amp;$P136,'For Formulas'!$A$3:$CL$3,0))*L136)</f>
        <v>13230</v>
      </c>
      <c r="X136" s="322">
        <f t="shared" si="16"/>
        <v>0.13367609254498714</v>
      </c>
      <c r="Y136" s="262" t="s">
        <v>252</v>
      </c>
      <c r="Z136" s="262" t="str">
        <f t="shared" si="17"/>
        <v>141 E 72710 146</v>
      </c>
      <c r="AA136" s="262" t="str">
        <f t="shared" si="18"/>
        <v>446</v>
      </c>
      <c r="AB136" s="262" t="str">
        <f t="shared" si="19"/>
        <v>000</v>
      </c>
      <c r="AC136" s="262" t="str">
        <f t="shared" si="20"/>
        <v>141 E 72710 146 000 446</v>
      </c>
    </row>
    <row r="137" spans="1:29" ht="15" customHeight="1" x14ac:dyDescent="0.25">
      <c r="A137" s="262" t="s">
        <v>1876</v>
      </c>
      <c r="B137" s="262" t="s">
        <v>247</v>
      </c>
      <c r="C137" s="262" t="s">
        <v>247</v>
      </c>
      <c r="D137" s="262" t="s">
        <v>248</v>
      </c>
      <c r="E137" s="262" t="s">
        <v>221</v>
      </c>
      <c r="F137" s="262" t="s">
        <v>249</v>
      </c>
      <c r="G137" s="262" t="s">
        <v>250</v>
      </c>
      <c r="H137" s="262" t="s">
        <v>224</v>
      </c>
      <c r="I137" s="262" t="s">
        <v>242</v>
      </c>
      <c r="J137" s="262">
        <v>1080</v>
      </c>
      <c r="K137" s="320">
        <v>1</v>
      </c>
      <c r="L137" s="320">
        <v>1</v>
      </c>
      <c r="M137" s="262" t="s">
        <v>226</v>
      </c>
      <c r="N137" s="262" t="s">
        <v>227</v>
      </c>
      <c r="O137" s="262" t="s">
        <v>251</v>
      </c>
      <c r="P137" s="262" t="s">
        <v>186</v>
      </c>
      <c r="Q137" s="321">
        <v>6</v>
      </c>
      <c r="R137" s="321">
        <f t="shared" si="15"/>
        <v>7</v>
      </c>
      <c r="S137" s="300">
        <v>0</v>
      </c>
      <c r="T137" s="300">
        <v>11670</v>
      </c>
      <c r="V137" s="300">
        <v>11670</v>
      </c>
      <c r="W137" s="302">
        <f>IFERROR(INDEX('For Formulas'!$A$3:$CL$64,MATCH(ROUNDUP($R137,0),'For Formulas'!$A$3:$A$64,0),MATCH($O137&amp;" - "&amp;$P137,'For Formulas'!$A$3:$CL$3,0))*L137+U137,INDEX('For Formulas'!$A$3:$CL$64,MATCH(ROUNDUP($R137,0),'For Formulas'!$A$3:$A$64,0)*MATCH($O137&amp;" - "&amp;$P137,'For Formulas'!$A$3:$CL$3,0))*L137)</f>
        <v>13230</v>
      </c>
      <c r="X137" s="322">
        <f t="shared" si="16"/>
        <v>0.13367609254498714</v>
      </c>
      <c r="Y137" s="262" t="s">
        <v>252</v>
      </c>
      <c r="Z137" s="262" t="str">
        <f t="shared" si="17"/>
        <v>141 E 72710 146</v>
      </c>
      <c r="AA137" s="262" t="str">
        <f t="shared" si="18"/>
        <v>446</v>
      </c>
      <c r="AB137" s="262" t="str">
        <f t="shared" si="19"/>
        <v>000</v>
      </c>
      <c r="AC137" s="262" t="str">
        <f t="shared" si="20"/>
        <v>141 E 72710 146 000 446</v>
      </c>
    </row>
    <row r="138" spans="1:29" ht="15" customHeight="1" x14ac:dyDescent="0.25">
      <c r="A138" s="262" t="s">
        <v>2411</v>
      </c>
      <c r="B138" s="262" t="s">
        <v>247</v>
      </c>
      <c r="C138" s="262" t="s">
        <v>247</v>
      </c>
      <c r="D138" s="262" t="s">
        <v>248</v>
      </c>
      <c r="E138" s="262" t="s">
        <v>221</v>
      </c>
      <c r="F138" s="262" t="s">
        <v>249</v>
      </c>
      <c r="G138" s="262" t="s">
        <v>250</v>
      </c>
      <c r="H138" s="262" t="s">
        <v>224</v>
      </c>
      <c r="I138" s="262" t="s">
        <v>242</v>
      </c>
      <c r="J138" s="262">
        <v>1080</v>
      </c>
      <c r="K138" s="320">
        <v>1</v>
      </c>
      <c r="L138" s="320">
        <v>1</v>
      </c>
      <c r="M138" s="262" t="s">
        <v>226</v>
      </c>
      <c r="N138" s="262" t="s">
        <v>227</v>
      </c>
      <c r="O138" s="262" t="s">
        <v>251</v>
      </c>
      <c r="P138" s="262" t="s">
        <v>186</v>
      </c>
      <c r="Q138" s="321">
        <v>6</v>
      </c>
      <c r="R138" s="321">
        <f t="shared" si="15"/>
        <v>7</v>
      </c>
      <c r="S138" s="300">
        <v>0</v>
      </c>
      <c r="T138" s="300">
        <v>11670</v>
      </c>
      <c r="V138" s="300">
        <v>11670</v>
      </c>
      <c r="W138" s="302">
        <f>IFERROR(INDEX('For Formulas'!$A$3:$CL$64,MATCH(ROUNDUP($R138,0),'For Formulas'!$A$3:$A$64,0),MATCH($O138&amp;" - "&amp;$P138,'For Formulas'!$A$3:$CL$3,0))*L138+U138,INDEX('For Formulas'!$A$3:$CL$64,MATCH(ROUNDUP($R138,0),'For Formulas'!$A$3:$A$64,0)*MATCH($O138&amp;" - "&amp;$P138,'For Formulas'!$A$3:$CL$3,0))*L138)</f>
        <v>13230</v>
      </c>
      <c r="X138" s="322">
        <f t="shared" si="16"/>
        <v>0.13367609254498714</v>
      </c>
      <c r="Y138" s="262" t="s">
        <v>252</v>
      </c>
      <c r="Z138" s="262" t="str">
        <f t="shared" si="17"/>
        <v>141 E 72710 146</v>
      </c>
      <c r="AA138" s="262" t="str">
        <f t="shared" si="18"/>
        <v>446</v>
      </c>
      <c r="AB138" s="262" t="str">
        <f t="shared" si="19"/>
        <v>000</v>
      </c>
      <c r="AC138" s="262" t="str">
        <f t="shared" si="20"/>
        <v>141 E 72710 146 000 446</v>
      </c>
    </row>
    <row r="139" spans="1:29" ht="15" customHeight="1" x14ac:dyDescent="0.25">
      <c r="A139" s="262" t="s">
        <v>2526</v>
      </c>
      <c r="B139" s="262" t="s">
        <v>247</v>
      </c>
      <c r="C139" s="262" t="s">
        <v>247</v>
      </c>
      <c r="D139" s="262" t="s">
        <v>248</v>
      </c>
      <c r="E139" s="262" t="s">
        <v>221</v>
      </c>
      <c r="F139" s="262" t="s">
        <v>249</v>
      </c>
      <c r="G139" s="262" t="s">
        <v>250</v>
      </c>
      <c r="H139" s="262" t="s">
        <v>224</v>
      </c>
      <c r="I139" s="262" t="s">
        <v>242</v>
      </c>
      <c r="J139" s="262">
        <v>1080</v>
      </c>
      <c r="K139" s="320">
        <v>1</v>
      </c>
      <c r="L139" s="320">
        <v>1</v>
      </c>
      <c r="M139" s="262" t="s">
        <v>226</v>
      </c>
      <c r="N139" s="262" t="s">
        <v>227</v>
      </c>
      <c r="O139" s="262" t="s">
        <v>251</v>
      </c>
      <c r="P139" s="262" t="s">
        <v>186</v>
      </c>
      <c r="Q139" s="321">
        <v>6</v>
      </c>
      <c r="R139" s="321">
        <f t="shared" si="15"/>
        <v>7</v>
      </c>
      <c r="S139" s="300">
        <v>0</v>
      </c>
      <c r="T139" s="300">
        <v>11670</v>
      </c>
      <c r="V139" s="300">
        <v>11670</v>
      </c>
      <c r="W139" s="302">
        <f>IFERROR(INDEX('For Formulas'!$A$3:$CL$64,MATCH(ROUNDUP($R139,0),'For Formulas'!$A$3:$A$64,0),MATCH($O139&amp;" - "&amp;$P139,'For Formulas'!$A$3:$CL$3,0))*L139+U139,INDEX('For Formulas'!$A$3:$CL$64,MATCH(ROUNDUP($R139,0),'For Formulas'!$A$3:$A$64,0)*MATCH($O139&amp;" - "&amp;$P139,'For Formulas'!$A$3:$CL$3,0))*L139)</f>
        <v>13230</v>
      </c>
      <c r="X139" s="322">
        <f t="shared" si="16"/>
        <v>0.13367609254498714</v>
      </c>
      <c r="Y139" s="262" t="s">
        <v>252</v>
      </c>
      <c r="Z139" s="262" t="str">
        <f t="shared" si="17"/>
        <v>141 E 72710 146</v>
      </c>
      <c r="AA139" s="262" t="str">
        <f t="shared" si="18"/>
        <v>446</v>
      </c>
      <c r="AB139" s="262" t="str">
        <f t="shared" si="19"/>
        <v>000</v>
      </c>
      <c r="AC139" s="262" t="str">
        <f t="shared" si="20"/>
        <v>141 E 72710 146 000 446</v>
      </c>
    </row>
    <row r="140" spans="1:29" ht="15" customHeight="1" x14ac:dyDescent="0.25">
      <c r="A140" s="262" t="s">
        <v>2865</v>
      </c>
      <c r="B140" s="262" t="s">
        <v>247</v>
      </c>
      <c r="C140" s="262" t="s">
        <v>247</v>
      </c>
      <c r="D140" s="262" t="s">
        <v>248</v>
      </c>
      <c r="E140" s="262" t="s">
        <v>221</v>
      </c>
      <c r="F140" s="262" t="s">
        <v>249</v>
      </c>
      <c r="G140" s="262" t="s">
        <v>250</v>
      </c>
      <c r="H140" s="262" t="s">
        <v>224</v>
      </c>
      <c r="I140" s="262" t="s">
        <v>242</v>
      </c>
      <c r="J140" s="262">
        <v>1080</v>
      </c>
      <c r="K140" s="320">
        <v>1</v>
      </c>
      <c r="L140" s="320">
        <v>1</v>
      </c>
      <c r="M140" s="262" t="s">
        <v>226</v>
      </c>
      <c r="N140" s="262" t="s">
        <v>227</v>
      </c>
      <c r="O140" s="262" t="s">
        <v>251</v>
      </c>
      <c r="P140" s="262" t="s">
        <v>186</v>
      </c>
      <c r="Q140" s="321">
        <v>6</v>
      </c>
      <c r="R140" s="321">
        <f t="shared" si="15"/>
        <v>7</v>
      </c>
      <c r="S140" s="300">
        <v>0</v>
      </c>
      <c r="T140" s="300">
        <v>11670</v>
      </c>
      <c r="V140" s="300">
        <v>11670</v>
      </c>
      <c r="W140" s="302">
        <f>IFERROR(INDEX('For Formulas'!$A$3:$CL$64,MATCH(ROUNDUP($R140,0),'For Formulas'!$A$3:$A$64,0),MATCH($O140&amp;" - "&amp;$P140,'For Formulas'!$A$3:$CL$3,0))*L140+U140,INDEX('For Formulas'!$A$3:$CL$64,MATCH(ROUNDUP($R140,0),'For Formulas'!$A$3:$A$64,0)*MATCH($O140&amp;" - "&amp;$P140,'For Formulas'!$A$3:$CL$3,0))*L140)</f>
        <v>13230</v>
      </c>
      <c r="X140" s="322">
        <f t="shared" si="16"/>
        <v>0.13367609254498714</v>
      </c>
      <c r="Y140" s="262" t="s">
        <v>252</v>
      </c>
      <c r="Z140" s="262" t="str">
        <f t="shared" si="17"/>
        <v>141 E 72710 146</v>
      </c>
      <c r="AA140" s="262" t="str">
        <f t="shared" si="18"/>
        <v>446</v>
      </c>
      <c r="AB140" s="262" t="str">
        <f t="shared" si="19"/>
        <v>000</v>
      </c>
      <c r="AC140" s="262" t="str">
        <f t="shared" si="20"/>
        <v>141 E 72710 146 000 446</v>
      </c>
    </row>
    <row r="141" spans="1:29" ht="15" customHeight="1" x14ac:dyDescent="0.25">
      <c r="A141" s="262" t="s">
        <v>869</v>
      </c>
      <c r="B141" s="262" t="s">
        <v>305</v>
      </c>
      <c r="C141" s="262" t="s">
        <v>305</v>
      </c>
      <c r="D141" s="262" t="s">
        <v>324</v>
      </c>
      <c r="E141" s="262" t="s">
        <v>269</v>
      </c>
      <c r="F141" s="262" t="s">
        <v>306</v>
      </c>
      <c r="G141" s="262" t="s">
        <v>250</v>
      </c>
      <c r="H141" s="262" t="s">
        <v>224</v>
      </c>
      <c r="I141" s="262" t="s">
        <v>404</v>
      </c>
      <c r="J141" s="262">
        <v>585</v>
      </c>
      <c r="K141" s="320">
        <v>0.5</v>
      </c>
      <c r="L141" s="320">
        <v>0.5</v>
      </c>
      <c r="M141" s="262" t="s">
        <v>226</v>
      </c>
      <c r="N141" s="262" t="s">
        <v>233</v>
      </c>
      <c r="O141" s="262" t="s">
        <v>271</v>
      </c>
      <c r="P141" s="262" t="s">
        <v>189</v>
      </c>
      <c r="Q141" s="321">
        <v>17</v>
      </c>
      <c r="R141" s="321">
        <f t="shared" si="15"/>
        <v>18</v>
      </c>
      <c r="S141" s="300">
        <v>0</v>
      </c>
      <c r="T141" s="300">
        <v>24979</v>
      </c>
      <c r="V141" s="300">
        <v>12489.5</v>
      </c>
      <c r="W141" s="302">
        <f>IFERROR(INDEX('For Formulas'!$A$3:$CL$64,MATCH(ROUNDUP($R141,0),'For Formulas'!$A$3:$A$64,0),MATCH($O141&amp;" - "&amp;$P141,'For Formulas'!$A$3:$CL$3,0))*L141+U141,INDEX('For Formulas'!$A$3:$CL$64,MATCH(ROUNDUP($R141,0),'For Formulas'!$A$3:$A$64,0)*MATCH($O141&amp;" - "&amp;$P141,'For Formulas'!$A$3:$CL$3,0))*L141)</f>
        <v>13489</v>
      </c>
      <c r="X141" s="322">
        <f t="shared" si="16"/>
        <v>8.0027222867208453E-2</v>
      </c>
      <c r="Y141" s="262" t="s">
        <v>649</v>
      </c>
      <c r="Z141" s="262" t="str">
        <f t="shared" si="17"/>
        <v>141 E 71200 163</v>
      </c>
      <c r="AA141" s="262" t="str">
        <f t="shared" si="18"/>
        <v>712</v>
      </c>
      <c r="AB141" s="262" t="str">
        <f t="shared" si="19"/>
        <v>901</v>
      </c>
      <c r="AC141" s="262" t="str">
        <f t="shared" si="20"/>
        <v>141 E 71200 163 901 712</v>
      </c>
    </row>
    <row r="142" spans="1:29" ht="15" customHeight="1" x14ac:dyDescent="0.25">
      <c r="A142" s="262" t="s">
        <v>1674</v>
      </c>
      <c r="B142" s="262" t="s">
        <v>247</v>
      </c>
      <c r="C142" s="262" t="s">
        <v>247</v>
      </c>
      <c r="D142" s="262" t="s">
        <v>248</v>
      </c>
      <c r="E142" s="262" t="s">
        <v>221</v>
      </c>
      <c r="F142" s="262" t="s">
        <v>249</v>
      </c>
      <c r="G142" s="262" t="s">
        <v>250</v>
      </c>
      <c r="H142" s="262" t="s">
        <v>224</v>
      </c>
      <c r="I142" s="262" t="s">
        <v>242</v>
      </c>
      <c r="J142" s="262">
        <v>1080</v>
      </c>
      <c r="K142" s="320">
        <v>1</v>
      </c>
      <c r="L142" s="320">
        <v>1</v>
      </c>
      <c r="M142" s="262" t="s">
        <v>226</v>
      </c>
      <c r="N142" s="262" t="s">
        <v>227</v>
      </c>
      <c r="O142" s="262" t="s">
        <v>251</v>
      </c>
      <c r="P142" s="262" t="s">
        <v>186</v>
      </c>
      <c r="Q142" s="321">
        <v>7</v>
      </c>
      <c r="R142" s="321">
        <f t="shared" si="15"/>
        <v>8</v>
      </c>
      <c r="S142" s="300">
        <v>0</v>
      </c>
      <c r="T142" s="300">
        <v>11990</v>
      </c>
      <c r="V142" s="300">
        <v>11990</v>
      </c>
      <c r="W142" s="302">
        <f>IFERROR(INDEX('For Formulas'!$A$3:$CL$64,MATCH(ROUNDUP($R142,0),'For Formulas'!$A$3:$A$64,0),MATCH($O142&amp;" - "&amp;$P142,'For Formulas'!$A$3:$CL$3,0))*L142+U142,INDEX('For Formulas'!$A$3:$CL$64,MATCH(ROUNDUP($R142,0),'For Formulas'!$A$3:$A$64,0)*MATCH($O142&amp;" - "&amp;$P142,'For Formulas'!$A$3:$CL$3,0))*L142)</f>
        <v>13550</v>
      </c>
      <c r="X142" s="322">
        <f t="shared" si="16"/>
        <v>0.13010842368640535</v>
      </c>
      <c r="Y142" s="262" t="s">
        <v>252</v>
      </c>
      <c r="Z142" s="262" t="str">
        <f t="shared" si="17"/>
        <v>141 E 72710 146</v>
      </c>
      <c r="AA142" s="262" t="str">
        <f t="shared" si="18"/>
        <v>446</v>
      </c>
      <c r="AB142" s="262" t="str">
        <f t="shared" si="19"/>
        <v>000</v>
      </c>
      <c r="AC142" s="262" t="str">
        <f t="shared" si="20"/>
        <v>141 E 72710 146 000 446</v>
      </c>
    </row>
    <row r="143" spans="1:29" ht="15" customHeight="1" x14ac:dyDescent="0.25">
      <c r="A143" s="262" t="s">
        <v>1683</v>
      </c>
      <c r="B143" s="262" t="s">
        <v>247</v>
      </c>
      <c r="C143" s="262" t="s">
        <v>247</v>
      </c>
      <c r="D143" s="262" t="s">
        <v>248</v>
      </c>
      <c r="E143" s="262" t="s">
        <v>221</v>
      </c>
      <c r="F143" s="262" t="s">
        <v>249</v>
      </c>
      <c r="G143" s="262" t="s">
        <v>250</v>
      </c>
      <c r="H143" s="262" t="s">
        <v>224</v>
      </c>
      <c r="I143" s="262" t="s">
        <v>242</v>
      </c>
      <c r="J143" s="262">
        <v>1080</v>
      </c>
      <c r="K143" s="320">
        <v>1</v>
      </c>
      <c r="L143" s="320">
        <v>1</v>
      </c>
      <c r="M143" s="262" t="s">
        <v>226</v>
      </c>
      <c r="N143" s="262" t="s">
        <v>227</v>
      </c>
      <c r="O143" s="262" t="s">
        <v>251</v>
      </c>
      <c r="P143" s="262" t="s">
        <v>186</v>
      </c>
      <c r="Q143" s="321">
        <v>7</v>
      </c>
      <c r="R143" s="321">
        <f t="shared" si="15"/>
        <v>8</v>
      </c>
      <c r="S143" s="300">
        <v>0</v>
      </c>
      <c r="T143" s="300">
        <v>11990</v>
      </c>
      <c r="V143" s="300">
        <v>11990</v>
      </c>
      <c r="W143" s="302">
        <f>IFERROR(INDEX('For Formulas'!$A$3:$CL$64,MATCH(ROUNDUP($R143,0),'For Formulas'!$A$3:$A$64,0),MATCH($O143&amp;" - "&amp;$P143,'For Formulas'!$A$3:$CL$3,0))*L143+U143,INDEX('For Formulas'!$A$3:$CL$64,MATCH(ROUNDUP($R143,0),'For Formulas'!$A$3:$A$64,0)*MATCH($O143&amp;" - "&amp;$P143,'For Formulas'!$A$3:$CL$3,0))*L143)</f>
        <v>13550</v>
      </c>
      <c r="X143" s="322">
        <f t="shared" si="16"/>
        <v>0.13010842368640535</v>
      </c>
      <c r="Y143" s="262" t="s">
        <v>252</v>
      </c>
      <c r="Z143" s="262" t="str">
        <f t="shared" si="17"/>
        <v>141 E 72710 146</v>
      </c>
      <c r="AA143" s="262" t="str">
        <f t="shared" si="18"/>
        <v>446</v>
      </c>
      <c r="AB143" s="262" t="str">
        <f t="shared" si="19"/>
        <v>000</v>
      </c>
      <c r="AC143" s="262" t="str">
        <f t="shared" si="20"/>
        <v>141 E 72710 146 000 446</v>
      </c>
    </row>
    <row r="144" spans="1:29" ht="15" customHeight="1" x14ac:dyDescent="0.25">
      <c r="A144" s="262" t="s">
        <v>2086</v>
      </c>
      <c r="B144" s="262" t="s">
        <v>1079</v>
      </c>
      <c r="C144" s="262" t="s">
        <v>1079</v>
      </c>
      <c r="D144" s="262" t="s">
        <v>328</v>
      </c>
      <c r="E144" s="262" t="s">
        <v>221</v>
      </c>
      <c r="F144" s="262" t="s">
        <v>249</v>
      </c>
      <c r="G144" s="262" t="s">
        <v>250</v>
      </c>
      <c r="H144" s="262" t="s">
        <v>224</v>
      </c>
      <c r="I144" s="262" t="s">
        <v>242</v>
      </c>
      <c r="J144" s="262">
        <v>1080</v>
      </c>
      <c r="K144" s="320">
        <v>1</v>
      </c>
      <c r="L144" s="320">
        <v>1</v>
      </c>
      <c r="M144" s="262" t="s">
        <v>226</v>
      </c>
      <c r="N144" s="262" t="s">
        <v>227</v>
      </c>
      <c r="O144" s="262" t="s">
        <v>251</v>
      </c>
      <c r="P144" s="262" t="s">
        <v>186</v>
      </c>
      <c r="Q144" s="321">
        <v>7</v>
      </c>
      <c r="R144" s="321">
        <f t="shared" si="15"/>
        <v>8</v>
      </c>
      <c r="S144" s="300">
        <v>0</v>
      </c>
      <c r="T144" s="300">
        <v>11990</v>
      </c>
      <c r="V144" s="300">
        <v>11990</v>
      </c>
      <c r="W144" s="302">
        <f>IFERROR(INDEX('For Formulas'!$A$3:$CL$64,MATCH(ROUNDUP($R144,0),'For Formulas'!$A$3:$A$64,0),MATCH($O144&amp;" - "&amp;$P144,'For Formulas'!$A$3:$CL$3,0))*L144+U144,INDEX('For Formulas'!$A$3:$CL$64,MATCH(ROUNDUP($R144,0),'For Formulas'!$A$3:$A$64,0)*MATCH($O144&amp;" - "&amp;$P144,'For Formulas'!$A$3:$CL$3,0))*L144)</f>
        <v>13550</v>
      </c>
      <c r="X144" s="322">
        <f t="shared" si="16"/>
        <v>0.13010842368640535</v>
      </c>
      <c r="Y144" s="262" t="s">
        <v>329</v>
      </c>
      <c r="Z144" s="262" t="str">
        <f t="shared" si="17"/>
        <v>141 E 72710 146</v>
      </c>
      <c r="AA144" s="262" t="str">
        <f t="shared" si="18"/>
        <v>712</v>
      </c>
      <c r="AB144" s="262" t="str">
        <f t="shared" si="19"/>
        <v>000</v>
      </c>
      <c r="AC144" s="262" t="str">
        <f t="shared" si="20"/>
        <v>141 E 72710 146 000 712</v>
      </c>
    </row>
    <row r="145" spans="1:29" ht="15" customHeight="1" x14ac:dyDescent="0.25">
      <c r="A145" s="262" t="s">
        <v>2296</v>
      </c>
      <c r="B145" s="262" t="s">
        <v>247</v>
      </c>
      <c r="C145" s="262" t="s">
        <v>247</v>
      </c>
      <c r="D145" s="262" t="s">
        <v>248</v>
      </c>
      <c r="E145" s="262" t="s">
        <v>221</v>
      </c>
      <c r="F145" s="262" t="s">
        <v>249</v>
      </c>
      <c r="G145" s="262" t="s">
        <v>250</v>
      </c>
      <c r="H145" s="262" t="s">
        <v>224</v>
      </c>
      <c r="I145" s="262" t="s">
        <v>242</v>
      </c>
      <c r="J145" s="262">
        <v>1080</v>
      </c>
      <c r="K145" s="320">
        <v>1</v>
      </c>
      <c r="L145" s="320">
        <v>1</v>
      </c>
      <c r="M145" s="262" t="s">
        <v>226</v>
      </c>
      <c r="N145" s="262" t="s">
        <v>227</v>
      </c>
      <c r="O145" s="262" t="s">
        <v>251</v>
      </c>
      <c r="P145" s="262" t="s">
        <v>186</v>
      </c>
      <c r="Q145" s="321">
        <v>7</v>
      </c>
      <c r="R145" s="321">
        <f t="shared" si="15"/>
        <v>8</v>
      </c>
      <c r="S145" s="300">
        <v>0</v>
      </c>
      <c r="T145" s="300">
        <v>11990</v>
      </c>
      <c r="V145" s="300">
        <v>11990</v>
      </c>
      <c r="W145" s="302">
        <f>IFERROR(INDEX('For Formulas'!$A$3:$CL$64,MATCH(ROUNDUP($R145,0),'For Formulas'!$A$3:$A$64,0),MATCH($O145&amp;" - "&amp;$P145,'For Formulas'!$A$3:$CL$3,0))*L145+U145,INDEX('For Formulas'!$A$3:$CL$64,MATCH(ROUNDUP($R145,0),'For Formulas'!$A$3:$A$64,0)*MATCH($O145&amp;" - "&amp;$P145,'For Formulas'!$A$3:$CL$3,0))*L145)</f>
        <v>13550</v>
      </c>
      <c r="X145" s="322">
        <f t="shared" si="16"/>
        <v>0.13010842368640535</v>
      </c>
      <c r="Y145" s="262" t="s">
        <v>252</v>
      </c>
      <c r="Z145" s="262" t="str">
        <f t="shared" si="17"/>
        <v>141 E 72710 146</v>
      </c>
      <c r="AA145" s="262" t="str">
        <f t="shared" si="18"/>
        <v>446</v>
      </c>
      <c r="AB145" s="262" t="str">
        <f t="shared" si="19"/>
        <v>000</v>
      </c>
      <c r="AC145" s="262" t="str">
        <f t="shared" si="20"/>
        <v>141 E 72710 146 000 446</v>
      </c>
    </row>
    <row r="146" spans="1:29" ht="15" customHeight="1" x14ac:dyDescent="0.25">
      <c r="A146" s="262" t="s">
        <v>864</v>
      </c>
      <c r="B146" s="262" t="s">
        <v>247</v>
      </c>
      <c r="C146" s="262" t="s">
        <v>247</v>
      </c>
      <c r="D146" s="262" t="s">
        <v>248</v>
      </c>
      <c r="E146" s="262" t="s">
        <v>221</v>
      </c>
      <c r="F146" s="262" t="s">
        <v>249</v>
      </c>
      <c r="G146" s="262" t="s">
        <v>250</v>
      </c>
      <c r="H146" s="262" t="s">
        <v>224</v>
      </c>
      <c r="I146" s="262" t="s">
        <v>242</v>
      </c>
      <c r="J146" s="262">
        <v>1080</v>
      </c>
      <c r="K146" s="320">
        <v>1</v>
      </c>
      <c r="L146" s="320">
        <v>1</v>
      </c>
      <c r="M146" s="262" t="s">
        <v>226</v>
      </c>
      <c r="N146" s="262" t="s">
        <v>227</v>
      </c>
      <c r="O146" s="262" t="s">
        <v>251</v>
      </c>
      <c r="P146" s="262" t="s">
        <v>186</v>
      </c>
      <c r="Q146" s="321">
        <v>8</v>
      </c>
      <c r="R146" s="321">
        <f t="shared" si="15"/>
        <v>9</v>
      </c>
      <c r="S146" s="300">
        <v>0</v>
      </c>
      <c r="T146" s="300">
        <v>12260</v>
      </c>
      <c r="V146" s="300">
        <v>12260</v>
      </c>
      <c r="W146" s="302">
        <f>IFERROR(INDEX('For Formulas'!$A$3:$CL$64,MATCH(ROUNDUP($R146,0),'For Formulas'!$A$3:$A$64,0),MATCH($O146&amp;" - "&amp;$P146,'For Formulas'!$A$3:$CL$3,0))*L146+U146,INDEX('For Formulas'!$A$3:$CL$64,MATCH(ROUNDUP($R146,0),'For Formulas'!$A$3:$A$64,0)*MATCH($O146&amp;" - "&amp;$P146,'For Formulas'!$A$3:$CL$3,0))*L146)</f>
        <v>13820</v>
      </c>
      <c r="X146" s="322">
        <f t="shared" si="16"/>
        <v>0.12724306688417619</v>
      </c>
      <c r="Y146" s="262" t="s">
        <v>252</v>
      </c>
      <c r="Z146" s="262" t="str">
        <f t="shared" si="17"/>
        <v>141 E 72710 146</v>
      </c>
      <c r="AA146" s="262" t="str">
        <f t="shared" si="18"/>
        <v>446</v>
      </c>
      <c r="AB146" s="262" t="str">
        <f t="shared" si="19"/>
        <v>000</v>
      </c>
      <c r="AC146" s="262" t="str">
        <f t="shared" si="20"/>
        <v>141 E 72710 146 000 446</v>
      </c>
    </row>
    <row r="147" spans="1:29" ht="15" customHeight="1" x14ac:dyDescent="0.25">
      <c r="A147" s="262" t="s">
        <v>1124</v>
      </c>
      <c r="B147" s="262" t="s">
        <v>247</v>
      </c>
      <c r="C147" s="262" t="s">
        <v>247</v>
      </c>
      <c r="D147" s="262" t="s">
        <v>248</v>
      </c>
      <c r="E147" s="262" t="s">
        <v>221</v>
      </c>
      <c r="F147" s="262" t="s">
        <v>249</v>
      </c>
      <c r="G147" s="262" t="s">
        <v>250</v>
      </c>
      <c r="H147" s="262" t="s">
        <v>224</v>
      </c>
      <c r="I147" s="262" t="s">
        <v>242</v>
      </c>
      <c r="J147" s="262">
        <v>1080</v>
      </c>
      <c r="K147" s="320">
        <v>1</v>
      </c>
      <c r="L147" s="320">
        <v>1</v>
      </c>
      <c r="M147" s="262" t="s">
        <v>226</v>
      </c>
      <c r="N147" s="262" t="s">
        <v>227</v>
      </c>
      <c r="O147" s="262" t="s">
        <v>251</v>
      </c>
      <c r="P147" s="262" t="s">
        <v>186</v>
      </c>
      <c r="Q147" s="321">
        <v>8</v>
      </c>
      <c r="R147" s="321">
        <f t="shared" si="15"/>
        <v>9</v>
      </c>
      <c r="S147" s="300">
        <v>0</v>
      </c>
      <c r="T147" s="300">
        <v>12260</v>
      </c>
      <c r="V147" s="300">
        <v>12260</v>
      </c>
      <c r="W147" s="302">
        <f>IFERROR(INDEX('For Formulas'!$A$3:$CL$64,MATCH(ROUNDUP($R147,0),'For Formulas'!$A$3:$A$64,0),MATCH($O147&amp;" - "&amp;$P147,'For Formulas'!$A$3:$CL$3,0))*L147+U147,INDEX('For Formulas'!$A$3:$CL$64,MATCH(ROUNDUP($R147,0),'For Formulas'!$A$3:$A$64,0)*MATCH($O147&amp;" - "&amp;$P147,'For Formulas'!$A$3:$CL$3,0))*L147)</f>
        <v>13820</v>
      </c>
      <c r="X147" s="322">
        <f t="shared" si="16"/>
        <v>0.12724306688417619</v>
      </c>
      <c r="Y147" s="262" t="s">
        <v>252</v>
      </c>
      <c r="Z147" s="262" t="str">
        <f t="shared" si="17"/>
        <v>141 E 72710 146</v>
      </c>
      <c r="AA147" s="262" t="str">
        <f t="shared" si="18"/>
        <v>446</v>
      </c>
      <c r="AB147" s="262" t="str">
        <f t="shared" si="19"/>
        <v>000</v>
      </c>
      <c r="AC147" s="262" t="str">
        <f t="shared" si="20"/>
        <v>141 E 72710 146 000 446</v>
      </c>
    </row>
    <row r="148" spans="1:29" ht="15" customHeight="1" x14ac:dyDescent="0.25">
      <c r="A148" s="262" t="s">
        <v>1322</v>
      </c>
      <c r="B148" s="262" t="s">
        <v>247</v>
      </c>
      <c r="C148" s="262" t="s">
        <v>247</v>
      </c>
      <c r="D148" s="262" t="s">
        <v>248</v>
      </c>
      <c r="E148" s="262" t="s">
        <v>221</v>
      </c>
      <c r="F148" s="262" t="s">
        <v>249</v>
      </c>
      <c r="G148" s="262" t="s">
        <v>250</v>
      </c>
      <c r="H148" s="262" t="s">
        <v>224</v>
      </c>
      <c r="I148" s="262" t="s">
        <v>242</v>
      </c>
      <c r="J148" s="262">
        <v>1080</v>
      </c>
      <c r="K148" s="320">
        <v>1</v>
      </c>
      <c r="L148" s="320">
        <v>1</v>
      </c>
      <c r="M148" s="262" t="s">
        <v>226</v>
      </c>
      <c r="N148" s="262" t="s">
        <v>227</v>
      </c>
      <c r="O148" s="262" t="s">
        <v>251</v>
      </c>
      <c r="P148" s="262" t="s">
        <v>186</v>
      </c>
      <c r="Q148" s="321">
        <v>8</v>
      </c>
      <c r="R148" s="321">
        <f t="shared" si="15"/>
        <v>9</v>
      </c>
      <c r="S148" s="300">
        <v>0</v>
      </c>
      <c r="T148" s="300">
        <v>12260</v>
      </c>
      <c r="V148" s="300">
        <v>12260</v>
      </c>
      <c r="W148" s="302">
        <f>IFERROR(INDEX('For Formulas'!$A$3:$CL$64,MATCH(ROUNDUP($R148,0),'For Formulas'!$A$3:$A$64,0),MATCH($O148&amp;" - "&amp;$P148,'For Formulas'!$A$3:$CL$3,0))*L148+U148,INDEX('For Formulas'!$A$3:$CL$64,MATCH(ROUNDUP($R148,0),'For Formulas'!$A$3:$A$64,0)*MATCH($O148&amp;" - "&amp;$P148,'For Formulas'!$A$3:$CL$3,0))*L148)</f>
        <v>13820</v>
      </c>
      <c r="X148" s="322">
        <f t="shared" si="16"/>
        <v>0.12724306688417619</v>
      </c>
      <c r="Y148" s="262" t="s">
        <v>252</v>
      </c>
      <c r="Z148" s="262" t="str">
        <f t="shared" si="17"/>
        <v>141 E 72710 146</v>
      </c>
      <c r="AA148" s="262" t="str">
        <f t="shared" si="18"/>
        <v>446</v>
      </c>
      <c r="AB148" s="262" t="str">
        <f t="shared" si="19"/>
        <v>000</v>
      </c>
      <c r="AC148" s="262" t="str">
        <f t="shared" si="20"/>
        <v>141 E 72710 146 000 446</v>
      </c>
    </row>
    <row r="149" spans="1:29" ht="15" customHeight="1" x14ac:dyDescent="0.25">
      <c r="A149" s="262" t="s">
        <v>1396</v>
      </c>
      <c r="B149" s="262" t="s">
        <v>247</v>
      </c>
      <c r="C149" s="262" t="s">
        <v>247</v>
      </c>
      <c r="D149" s="262" t="s">
        <v>248</v>
      </c>
      <c r="E149" s="262" t="s">
        <v>221</v>
      </c>
      <c r="F149" s="262" t="s">
        <v>249</v>
      </c>
      <c r="G149" s="262" t="s">
        <v>250</v>
      </c>
      <c r="H149" s="262" t="s">
        <v>224</v>
      </c>
      <c r="I149" s="262" t="s">
        <v>242</v>
      </c>
      <c r="J149" s="262">
        <v>1080</v>
      </c>
      <c r="K149" s="320">
        <v>1</v>
      </c>
      <c r="L149" s="320">
        <v>1</v>
      </c>
      <c r="M149" s="262" t="s">
        <v>226</v>
      </c>
      <c r="N149" s="262" t="s">
        <v>227</v>
      </c>
      <c r="O149" s="262" t="s">
        <v>251</v>
      </c>
      <c r="P149" s="262" t="s">
        <v>186</v>
      </c>
      <c r="Q149" s="321">
        <v>8</v>
      </c>
      <c r="R149" s="321">
        <f t="shared" si="15"/>
        <v>9</v>
      </c>
      <c r="S149" s="300">
        <v>0</v>
      </c>
      <c r="T149" s="300">
        <v>12260</v>
      </c>
      <c r="V149" s="300">
        <v>12260</v>
      </c>
      <c r="W149" s="302">
        <f>IFERROR(INDEX('For Formulas'!$A$3:$CL$64,MATCH(ROUNDUP($R149,0),'For Formulas'!$A$3:$A$64,0),MATCH($O149&amp;" - "&amp;$P149,'For Formulas'!$A$3:$CL$3,0))*L149+U149,INDEX('For Formulas'!$A$3:$CL$64,MATCH(ROUNDUP($R149,0),'For Formulas'!$A$3:$A$64,0)*MATCH($O149&amp;" - "&amp;$P149,'For Formulas'!$A$3:$CL$3,0))*L149)</f>
        <v>13820</v>
      </c>
      <c r="X149" s="322">
        <f t="shared" si="16"/>
        <v>0.12724306688417619</v>
      </c>
      <c r="Y149" s="262" t="s">
        <v>252</v>
      </c>
      <c r="Z149" s="262" t="str">
        <f t="shared" si="17"/>
        <v>141 E 72710 146</v>
      </c>
      <c r="AA149" s="262" t="str">
        <f t="shared" si="18"/>
        <v>446</v>
      </c>
      <c r="AB149" s="262" t="str">
        <f t="shared" si="19"/>
        <v>000</v>
      </c>
      <c r="AC149" s="262" t="str">
        <f t="shared" si="20"/>
        <v>141 E 72710 146 000 446</v>
      </c>
    </row>
    <row r="150" spans="1:29" ht="15" customHeight="1" x14ac:dyDescent="0.25">
      <c r="A150" s="262" t="s">
        <v>1504</v>
      </c>
      <c r="B150" s="262" t="s">
        <v>247</v>
      </c>
      <c r="C150" s="262" t="s">
        <v>247</v>
      </c>
      <c r="D150" s="262" t="s">
        <v>248</v>
      </c>
      <c r="E150" s="262" t="s">
        <v>221</v>
      </c>
      <c r="F150" s="262" t="s">
        <v>249</v>
      </c>
      <c r="G150" s="262" t="s">
        <v>250</v>
      </c>
      <c r="H150" s="262" t="s">
        <v>224</v>
      </c>
      <c r="I150" s="262" t="s">
        <v>242</v>
      </c>
      <c r="J150" s="262">
        <v>1080</v>
      </c>
      <c r="K150" s="320">
        <v>1</v>
      </c>
      <c r="L150" s="320">
        <v>1</v>
      </c>
      <c r="M150" s="262" t="s">
        <v>226</v>
      </c>
      <c r="N150" s="262" t="s">
        <v>227</v>
      </c>
      <c r="O150" s="262" t="s">
        <v>251</v>
      </c>
      <c r="P150" s="262" t="s">
        <v>186</v>
      </c>
      <c r="Q150" s="321">
        <v>8</v>
      </c>
      <c r="R150" s="321">
        <f t="shared" si="15"/>
        <v>9</v>
      </c>
      <c r="S150" s="300">
        <v>0</v>
      </c>
      <c r="T150" s="300">
        <v>12260</v>
      </c>
      <c r="V150" s="300">
        <v>12260</v>
      </c>
      <c r="W150" s="302">
        <f>IFERROR(INDEX('For Formulas'!$A$3:$CL$64,MATCH(ROUNDUP($R150,0),'For Formulas'!$A$3:$A$64,0),MATCH($O150&amp;" - "&amp;$P150,'For Formulas'!$A$3:$CL$3,0))*L150+U150,INDEX('For Formulas'!$A$3:$CL$64,MATCH(ROUNDUP($R150,0),'For Formulas'!$A$3:$A$64,0)*MATCH($O150&amp;" - "&amp;$P150,'For Formulas'!$A$3:$CL$3,0))*L150)</f>
        <v>13820</v>
      </c>
      <c r="X150" s="322">
        <f t="shared" si="16"/>
        <v>0.12724306688417619</v>
      </c>
      <c r="Y150" s="262" t="s">
        <v>252</v>
      </c>
      <c r="Z150" s="262" t="str">
        <f t="shared" si="17"/>
        <v>141 E 72710 146</v>
      </c>
      <c r="AA150" s="262" t="str">
        <f t="shared" si="18"/>
        <v>446</v>
      </c>
      <c r="AB150" s="262" t="str">
        <f t="shared" si="19"/>
        <v>000</v>
      </c>
      <c r="AC150" s="262" t="str">
        <f t="shared" si="20"/>
        <v>141 E 72710 146 000 446</v>
      </c>
    </row>
    <row r="151" spans="1:29" ht="15" customHeight="1" x14ac:dyDescent="0.25">
      <c r="A151" s="262" t="s">
        <v>1835</v>
      </c>
      <c r="B151" s="262" t="s">
        <v>247</v>
      </c>
      <c r="C151" s="262" t="s">
        <v>247</v>
      </c>
      <c r="D151" s="262" t="s">
        <v>248</v>
      </c>
      <c r="E151" s="262" t="s">
        <v>221</v>
      </c>
      <c r="F151" s="262" t="s">
        <v>249</v>
      </c>
      <c r="G151" s="262" t="s">
        <v>250</v>
      </c>
      <c r="H151" s="262" t="s">
        <v>224</v>
      </c>
      <c r="I151" s="262" t="s">
        <v>242</v>
      </c>
      <c r="J151" s="262">
        <v>1080</v>
      </c>
      <c r="K151" s="320">
        <v>1</v>
      </c>
      <c r="L151" s="320">
        <v>1</v>
      </c>
      <c r="M151" s="262" t="s">
        <v>226</v>
      </c>
      <c r="N151" s="262" t="s">
        <v>227</v>
      </c>
      <c r="O151" s="262" t="s">
        <v>251</v>
      </c>
      <c r="P151" s="262" t="s">
        <v>186</v>
      </c>
      <c r="Q151" s="321">
        <v>8</v>
      </c>
      <c r="R151" s="321">
        <f t="shared" si="15"/>
        <v>9</v>
      </c>
      <c r="S151" s="300">
        <v>0</v>
      </c>
      <c r="T151" s="300">
        <v>12260</v>
      </c>
      <c r="V151" s="300">
        <v>12260</v>
      </c>
      <c r="W151" s="302">
        <f>IFERROR(INDEX('For Formulas'!$A$3:$CL$64,MATCH(ROUNDUP($R151,0),'For Formulas'!$A$3:$A$64,0),MATCH($O151&amp;" - "&amp;$P151,'For Formulas'!$A$3:$CL$3,0))*L151+U151,INDEX('For Formulas'!$A$3:$CL$64,MATCH(ROUNDUP($R151,0),'For Formulas'!$A$3:$A$64,0)*MATCH($O151&amp;" - "&amp;$P151,'For Formulas'!$A$3:$CL$3,0))*L151)</f>
        <v>13820</v>
      </c>
      <c r="X151" s="322">
        <f t="shared" si="16"/>
        <v>0.12724306688417619</v>
      </c>
      <c r="Y151" s="262" t="s">
        <v>252</v>
      </c>
      <c r="Z151" s="262" t="str">
        <f t="shared" si="17"/>
        <v>141 E 72710 146</v>
      </c>
      <c r="AA151" s="262" t="str">
        <f t="shared" si="18"/>
        <v>446</v>
      </c>
      <c r="AB151" s="262" t="str">
        <f t="shared" si="19"/>
        <v>000</v>
      </c>
      <c r="AC151" s="262" t="str">
        <f t="shared" si="20"/>
        <v>141 E 72710 146 000 446</v>
      </c>
    </row>
    <row r="152" spans="1:29" ht="15" customHeight="1" x14ac:dyDescent="0.25">
      <c r="A152" s="262" t="s">
        <v>2854</v>
      </c>
      <c r="B152" s="262" t="s">
        <v>247</v>
      </c>
      <c r="C152" s="262" t="s">
        <v>247</v>
      </c>
      <c r="D152" s="262" t="s">
        <v>248</v>
      </c>
      <c r="E152" s="262" t="s">
        <v>221</v>
      </c>
      <c r="F152" s="262" t="s">
        <v>249</v>
      </c>
      <c r="G152" s="262" t="s">
        <v>250</v>
      </c>
      <c r="H152" s="262" t="s">
        <v>224</v>
      </c>
      <c r="I152" s="262" t="s">
        <v>242</v>
      </c>
      <c r="J152" s="262">
        <v>1080</v>
      </c>
      <c r="K152" s="320">
        <v>1</v>
      </c>
      <c r="L152" s="320">
        <v>1</v>
      </c>
      <c r="M152" s="262" t="s">
        <v>226</v>
      </c>
      <c r="N152" s="262" t="s">
        <v>227</v>
      </c>
      <c r="O152" s="262" t="s">
        <v>251</v>
      </c>
      <c r="P152" s="262" t="s">
        <v>186</v>
      </c>
      <c r="Q152" s="321">
        <v>8</v>
      </c>
      <c r="R152" s="321">
        <f t="shared" si="15"/>
        <v>9</v>
      </c>
      <c r="S152" s="300">
        <v>0</v>
      </c>
      <c r="T152" s="300">
        <v>12260</v>
      </c>
      <c r="V152" s="300">
        <v>12260</v>
      </c>
      <c r="W152" s="302">
        <f>IFERROR(INDEX('For Formulas'!$A$3:$CL$64,MATCH(ROUNDUP($R152,0),'For Formulas'!$A$3:$A$64,0),MATCH($O152&amp;" - "&amp;$P152,'For Formulas'!$A$3:$CL$3,0))*L152+U152,INDEX('For Formulas'!$A$3:$CL$64,MATCH(ROUNDUP($R152,0),'For Formulas'!$A$3:$A$64,0)*MATCH($O152&amp;" - "&amp;$P152,'For Formulas'!$A$3:$CL$3,0))*L152)</f>
        <v>13820</v>
      </c>
      <c r="X152" s="322">
        <f t="shared" si="16"/>
        <v>0.12724306688417619</v>
      </c>
      <c r="Y152" s="262" t="s">
        <v>252</v>
      </c>
      <c r="Z152" s="262" t="str">
        <f t="shared" si="17"/>
        <v>141 E 72710 146</v>
      </c>
      <c r="AA152" s="262" t="str">
        <f t="shared" si="18"/>
        <v>446</v>
      </c>
      <c r="AB152" s="262" t="str">
        <f t="shared" si="19"/>
        <v>000</v>
      </c>
      <c r="AC152" s="262" t="str">
        <f t="shared" si="20"/>
        <v>141 E 72710 146 000 446</v>
      </c>
    </row>
    <row r="153" spans="1:29" ht="15" hidden="1" customHeight="1" x14ac:dyDescent="0.25">
      <c r="A153" s="262" t="s">
        <v>2886</v>
      </c>
      <c r="B153" s="262" t="s">
        <v>237</v>
      </c>
      <c r="C153" s="262" t="s">
        <v>237</v>
      </c>
      <c r="D153" s="262" t="s">
        <v>361</v>
      </c>
      <c r="E153" s="262" t="s">
        <v>221</v>
      </c>
      <c r="F153" s="262" t="s">
        <v>239</v>
      </c>
      <c r="G153" s="262" t="s">
        <v>670</v>
      </c>
      <c r="H153" s="262" t="s">
        <v>241</v>
      </c>
      <c r="I153" s="262" t="s">
        <v>242</v>
      </c>
      <c r="J153" s="262">
        <v>948</v>
      </c>
      <c r="K153" s="320">
        <v>0.75</v>
      </c>
      <c r="L153" s="320">
        <v>0.8</v>
      </c>
      <c r="M153" s="262" t="s">
        <v>226</v>
      </c>
      <c r="N153" s="262" t="s">
        <v>243</v>
      </c>
      <c r="O153" s="262" t="s">
        <v>244</v>
      </c>
      <c r="P153" s="262" t="s">
        <v>187</v>
      </c>
      <c r="Q153" s="321">
        <v>0</v>
      </c>
      <c r="R153" s="321">
        <f t="shared" si="15"/>
        <v>1</v>
      </c>
      <c r="S153" s="300">
        <v>0</v>
      </c>
      <c r="T153" s="300">
        <v>13.5</v>
      </c>
      <c r="V153" s="300">
        <v>12797.91</v>
      </c>
      <c r="W153" s="303">
        <f>IFERROR(INDEX('For Formulas'!$A$3:$CL$64,MATCH($R153,'For Formulas'!$A$3:$A$64,0),MATCH($O153&amp;" - "&amp;$P153,'For Formulas'!$A$3:$CL$3,0))*J153+U153,INDEX('For Formulas'!$A$3:$CL$64,MATCH($R153,'For Formulas'!$A$3:$A$64,0),MATCH($O153&amp;" - "&amp;$P153,'For Formulas'!$A$3:$CL$3,0))*J153)</f>
        <v>14220</v>
      </c>
      <c r="X153" s="322">
        <f t="shared" si="16"/>
        <v>0.11111892488695421</v>
      </c>
      <c r="Y153" s="262" t="s">
        <v>584</v>
      </c>
      <c r="Z153" s="262" t="str">
        <f t="shared" si="17"/>
        <v>143 E 73100 165</v>
      </c>
      <c r="AA153" s="262" t="str">
        <f t="shared" si="18"/>
        <v>451</v>
      </c>
      <c r="AB153" s="262" t="str">
        <f t="shared" si="19"/>
        <v>000</v>
      </c>
      <c r="AC153" s="262" t="str">
        <f t="shared" si="20"/>
        <v>143 E 73100 165 000 451</v>
      </c>
    </row>
    <row r="154" spans="1:29" ht="15" hidden="1" customHeight="1" x14ac:dyDescent="0.25">
      <c r="A154" s="262" t="s">
        <v>2905</v>
      </c>
      <c r="B154" s="262" t="s">
        <v>237</v>
      </c>
      <c r="C154" s="262" t="s">
        <v>237</v>
      </c>
      <c r="D154" s="262" t="s">
        <v>374</v>
      </c>
      <c r="E154" s="262" t="s">
        <v>221</v>
      </c>
      <c r="F154" s="262" t="s">
        <v>239</v>
      </c>
      <c r="G154" s="262" t="s">
        <v>670</v>
      </c>
      <c r="H154" s="262" t="s">
        <v>241</v>
      </c>
      <c r="I154" s="262" t="s">
        <v>242</v>
      </c>
      <c r="J154" s="262">
        <v>948</v>
      </c>
      <c r="K154" s="320">
        <v>0.75</v>
      </c>
      <c r="L154" s="320">
        <v>0.8</v>
      </c>
      <c r="M154" s="262" t="s">
        <v>226</v>
      </c>
      <c r="N154" s="262" t="s">
        <v>243</v>
      </c>
      <c r="O154" s="262" t="s">
        <v>244</v>
      </c>
      <c r="P154" s="262" t="s">
        <v>187</v>
      </c>
      <c r="Q154" s="321">
        <v>0</v>
      </c>
      <c r="R154" s="321">
        <f t="shared" si="15"/>
        <v>1</v>
      </c>
      <c r="S154" s="300">
        <v>0</v>
      </c>
      <c r="T154" s="300">
        <v>13.5</v>
      </c>
      <c r="V154" s="300">
        <v>12797.91</v>
      </c>
      <c r="W154" s="303">
        <f>IFERROR(INDEX('For Formulas'!$A$3:$CL$64,MATCH($R154,'For Formulas'!$A$3:$A$64,0),MATCH($O154&amp;" - "&amp;$P154,'For Formulas'!$A$3:$CL$3,0))*J154+U154,INDEX('For Formulas'!$A$3:$CL$64,MATCH($R154,'For Formulas'!$A$3:$A$64,0),MATCH($O154&amp;" - "&amp;$P154,'For Formulas'!$A$3:$CL$3,0))*J154)</f>
        <v>14220</v>
      </c>
      <c r="X154" s="322">
        <f t="shared" si="16"/>
        <v>0.11111892488695421</v>
      </c>
      <c r="Y154" s="262" t="s">
        <v>505</v>
      </c>
      <c r="Z154" s="262" t="str">
        <f t="shared" si="17"/>
        <v>143 E 73100 165</v>
      </c>
      <c r="AA154" s="262" t="str">
        <f t="shared" si="18"/>
        <v>451</v>
      </c>
      <c r="AB154" s="262" t="str">
        <f t="shared" si="19"/>
        <v>000</v>
      </c>
      <c r="AC154" s="262" t="str">
        <f t="shared" si="20"/>
        <v>143 E 73100 165 000 451</v>
      </c>
    </row>
    <row r="155" spans="1:29" x14ac:dyDescent="0.25">
      <c r="A155" s="262" t="s">
        <v>1005</v>
      </c>
      <c r="B155" s="262" t="s">
        <v>247</v>
      </c>
      <c r="C155" s="262" t="s">
        <v>247</v>
      </c>
      <c r="D155" s="262" t="s">
        <v>248</v>
      </c>
      <c r="E155" s="262" t="s">
        <v>221</v>
      </c>
      <c r="F155" s="262" t="s">
        <v>249</v>
      </c>
      <c r="G155" s="262" t="s">
        <v>250</v>
      </c>
      <c r="H155" s="262" t="s">
        <v>224</v>
      </c>
      <c r="I155" s="262" t="s">
        <v>242</v>
      </c>
      <c r="J155" s="262">
        <v>1080</v>
      </c>
      <c r="K155" s="320">
        <v>1</v>
      </c>
      <c r="L155" s="320">
        <v>1</v>
      </c>
      <c r="M155" s="262" t="s">
        <v>226</v>
      </c>
      <c r="N155" s="262" t="s">
        <v>227</v>
      </c>
      <c r="O155" s="262" t="s">
        <v>251</v>
      </c>
      <c r="P155" s="262" t="s">
        <v>186</v>
      </c>
      <c r="Q155" s="321">
        <v>9</v>
      </c>
      <c r="R155" s="321">
        <f t="shared" si="15"/>
        <v>10</v>
      </c>
      <c r="S155" s="300">
        <v>0</v>
      </c>
      <c r="T155" s="300">
        <v>12720</v>
      </c>
      <c r="V155" s="300">
        <v>12720</v>
      </c>
      <c r="W155" s="302">
        <f>IFERROR(INDEX('For Formulas'!$A$3:$CL$64,MATCH(ROUNDUP($R155,0),'For Formulas'!$A$3:$A$64,0),MATCH($O155&amp;" - "&amp;$P155,'For Formulas'!$A$3:$CL$3,0))*L155+U155,INDEX('For Formulas'!$A$3:$CL$64,MATCH(ROUNDUP($R155,0),'For Formulas'!$A$3:$A$64,0)*MATCH($O155&amp;" - "&amp;$P155,'For Formulas'!$A$3:$CL$3,0))*L155)</f>
        <v>14280</v>
      </c>
      <c r="X155" s="322">
        <f t="shared" si="16"/>
        <v>0.12264150943396226</v>
      </c>
      <c r="Y155" s="262" t="s">
        <v>252</v>
      </c>
      <c r="Z155" s="262" t="str">
        <f t="shared" si="17"/>
        <v>141 E 72710 146</v>
      </c>
      <c r="AA155" s="262" t="str">
        <f t="shared" si="18"/>
        <v>446</v>
      </c>
      <c r="AB155" s="262" t="str">
        <f t="shared" si="19"/>
        <v>000</v>
      </c>
      <c r="AC155" s="262" t="str">
        <f t="shared" si="20"/>
        <v>141 E 72710 146 000 446</v>
      </c>
    </row>
    <row r="156" spans="1:29" ht="15" customHeight="1" x14ac:dyDescent="0.25">
      <c r="A156" s="262" t="s">
        <v>2149</v>
      </c>
      <c r="B156" s="262" t="s">
        <v>247</v>
      </c>
      <c r="C156" s="262" t="s">
        <v>247</v>
      </c>
      <c r="D156" s="262" t="s">
        <v>248</v>
      </c>
      <c r="E156" s="262" t="s">
        <v>221</v>
      </c>
      <c r="F156" s="262" t="s">
        <v>249</v>
      </c>
      <c r="G156" s="262" t="s">
        <v>250</v>
      </c>
      <c r="H156" s="262" t="s">
        <v>224</v>
      </c>
      <c r="I156" s="262" t="s">
        <v>242</v>
      </c>
      <c r="J156" s="262">
        <v>1080</v>
      </c>
      <c r="K156" s="320">
        <v>1</v>
      </c>
      <c r="L156" s="320">
        <v>1</v>
      </c>
      <c r="M156" s="262" t="s">
        <v>226</v>
      </c>
      <c r="N156" s="262" t="s">
        <v>227</v>
      </c>
      <c r="O156" s="262" t="s">
        <v>251</v>
      </c>
      <c r="P156" s="262" t="s">
        <v>186</v>
      </c>
      <c r="Q156" s="321">
        <v>9</v>
      </c>
      <c r="R156" s="321">
        <f t="shared" si="15"/>
        <v>10</v>
      </c>
      <c r="S156" s="300">
        <v>0</v>
      </c>
      <c r="T156" s="300">
        <v>12720</v>
      </c>
      <c r="V156" s="300">
        <v>12720</v>
      </c>
      <c r="W156" s="302">
        <f>IFERROR(INDEX('For Formulas'!$A$3:$CL$64,MATCH(ROUNDUP($R156,0),'For Formulas'!$A$3:$A$64,0),MATCH($O156&amp;" - "&amp;$P156,'For Formulas'!$A$3:$CL$3,0))*L156+U156,INDEX('For Formulas'!$A$3:$CL$64,MATCH(ROUNDUP($R156,0),'For Formulas'!$A$3:$A$64,0)*MATCH($O156&amp;" - "&amp;$P156,'For Formulas'!$A$3:$CL$3,0))*L156)</f>
        <v>14280</v>
      </c>
      <c r="X156" s="322">
        <f t="shared" si="16"/>
        <v>0.12264150943396226</v>
      </c>
      <c r="Y156" s="262" t="s">
        <v>252</v>
      </c>
      <c r="Z156" s="262" t="str">
        <f t="shared" si="17"/>
        <v>141 E 72710 146</v>
      </c>
      <c r="AA156" s="262" t="str">
        <f t="shared" si="18"/>
        <v>446</v>
      </c>
      <c r="AB156" s="262" t="str">
        <f t="shared" si="19"/>
        <v>000</v>
      </c>
      <c r="AC156" s="262" t="str">
        <f t="shared" si="20"/>
        <v>141 E 72710 146 000 446</v>
      </c>
    </row>
    <row r="157" spans="1:29" ht="15" customHeight="1" x14ac:dyDescent="0.25">
      <c r="A157" s="262" t="s">
        <v>1370</v>
      </c>
      <c r="B157" s="262" t="s">
        <v>231</v>
      </c>
      <c r="C157" s="262" t="s">
        <v>231</v>
      </c>
      <c r="D157" s="262" t="s">
        <v>220</v>
      </c>
      <c r="E157" s="262" t="s">
        <v>352</v>
      </c>
      <c r="F157" s="262" t="s">
        <v>222</v>
      </c>
      <c r="G157" s="262" t="s">
        <v>223</v>
      </c>
      <c r="H157" s="262" t="s">
        <v>1371</v>
      </c>
      <c r="I157" s="262" t="s">
        <v>225</v>
      </c>
      <c r="J157" s="262">
        <v>320</v>
      </c>
      <c r="K157" s="320">
        <v>0.2</v>
      </c>
      <c r="L157" s="320">
        <v>0.2</v>
      </c>
      <c r="M157" s="262" t="s">
        <v>226</v>
      </c>
      <c r="N157" s="262" t="s">
        <v>227</v>
      </c>
      <c r="O157" s="262" t="s">
        <v>234</v>
      </c>
      <c r="P157" s="262" t="s">
        <v>37</v>
      </c>
      <c r="Q157" s="321">
        <v>22</v>
      </c>
      <c r="R157" s="321">
        <f t="shared" si="15"/>
        <v>23</v>
      </c>
      <c r="S157" s="300">
        <v>0</v>
      </c>
      <c r="T157" s="300">
        <v>66990</v>
      </c>
      <c r="V157" s="300">
        <v>13398</v>
      </c>
      <c r="W157" s="302">
        <f>IFERROR(INDEX('For Formulas'!$A$3:$CL$64,MATCH(ROUNDUP($R157,0),'For Formulas'!$A$3:$A$64,0),MATCH($O157&amp;" - "&amp;$P157,'For Formulas'!$A$3:$CL$3,0))*L157+U157,INDEX('For Formulas'!$A$3:$CL$64,MATCH(ROUNDUP($R157,0),'For Formulas'!$A$3:$A$64,0)*MATCH($O157&amp;" - "&amp;$P157,'For Formulas'!$A$3:$CL$3,0))*L157)</f>
        <v>14470</v>
      </c>
      <c r="X157" s="322">
        <f t="shared" si="16"/>
        <v>8.0011942080907603E-2</v>
      </c>
      <c r="Y157" s="262" t="s">
        <v>655</v>
      </c>
      <c r="Z157" s="262" t="str">
        <f t="shared" si="17"/>
        <v>141 E 71100 116</v>
      </c>
      <c r="AA157" s="262" t="str">
        <f t="shared" si="18"/>
        <v>000</v>
      </c>
      <c r="AB157" s="262" t="str">
        <f t="shared" si="19"/>
        <v>000</v>
      </c>
      <c r="AC157" s="262" t="str">
        <f t="shared" si="20"/>
        <v>141 E 71100 116 000 000</v>
      </c>
    </row>
    <row r="158" spans="1:29" ht="15" customHeight="1" x14ac:dyDescent="0.25">
      <c r="A158" s="262" t="s">
        <v>518</v>
      </c>
      <c r="B158" s="262" t="s">
        <v>332</v>
      </c>
      <c r="C158" s="262" t="s">
        <v>332</v>
      </c>
      <c r="D158" s="262" t="s">
        <v>220</v>
      </c>
      <c r="E158" s="262" t="s">
        <v>221</v>
      </c>
      <c r="F158" s="262" t="s">
        <v>299</v>
      </c>
      <c r="G158" s="262" t="s">
        <v>250</v>
      </c>
      <c r="H158" s="262" t="s">
        <v>301</v>
      </c>
      <c r="I158" s="262" t="s">
        <v>287</v>
      </c>
      <c r="J158" s="262">
        <v>860</v>
      </c>
      <c r="K158" s="320">
        <v>0.5</v>
      </c>
      <c r="L158" s="320">
        <v>0.5</v>
      </c>
      <c r="M158" s="262" t="s">
        <v>226</v>
      </c>
      <c r="N158" s="262" t="s">
        <v>227</v>
      </c>
      <c r="O158" s="262" t="s">
        <v>288</v>
      </c>
      <c r="P158" s="262" t="s">
        <v>334</v>
      </c>
      <c r="Q158" s="321">
        <v>0</v>
      </c>
      <c r="R158" s="321">
        <f t="shared" si="15"/>
        <v>1</v>
      </c>
      <c r="S158" s="300">
        <v>0</v>
      </c>
      <c r="T158" s="300">
        <v>25920</v>
      </c>
      <c r="V158" s="300">
        <v>11609.82</v>
      </c>
      <c r="W158" s="302">
        <f>IFERROR(INDEX('For Formulas'!$A$3:$CL$64,MATCH(ROUNDUP($R158,0),'For Formulas'!$A$3:$A$64,0),MATCH($O158&amp;" - "&amp;$P158,'For Formulas'!$A$3:$CL$3,0))*L158+U158,INDEX('For Formulas'!$A$3:$CL$64,MATCH(ROUNDUP($R158,0),'For Formulas'!$A$3:$A$64,0)*MATCH($O158&amp;" - "&amp;$P158,'For Formulas'!$A$3:$CL$3,0))*L158)</f>
        <v>14515.199999999999</v>
      </c>
      <c r="X158" s="322">
        <f t="shared" si="16"/>
        <v>0.25025194189057187</v>
      </c>
      <c r="Y158" s="262" t="s">
        <v>519</v>
      </c>
      <c r="Z158" s="262" t="str">
        <f t="shared" si="17"/>
        <v>141 E 72610 166</v>
      </c>
      <c r="AA158" s="262" t="str">
        <f t="shared" si="18"/>
        <v>000</v>
      </c>
      <c r="AB158" s="262" t="str">
        <f t="shared" si="19"/>
        <v>000</v>
      </c>
      <c r="AC158" s="262" t="str">
        <f t="shared" si="20"/>
        <v>141 E 72610 166 000 000</v>
      </c>
    </row>
    <row r="159" spans="1:29" ht="15" hidden="1" customHeight="1" x14ac:dyDescent="0.25">
      <c r="A159" s="262" t="s">
        <v>563</v>
      </c>
      <c r="B159" s="262" t="s">
        <v>255</v>
      </c>
      <c r="C159" s="262" t="s">
        <v>255</v>
      </c>
      <c r="D159" s="262" t="s">
        <v>248</v>
      </c>
      <c r="E159" s="262" t="s">
        <v>256</v>
      </c>
      <c r="F159" s="262" t="s">
        <v>249</v>
      </c>
      <c r="G159" s="262" t="s">
        <v>250</v>
      </c>
      <c r="H159" s="262" t="s">
        <v>224</v>
      </c>
      <c r="I159" s="262" t="s">
        <v>242</v>
      </c>
      <c r="J159" s="262">
        <v>1080</v>
      </c>
      <c r="K159" s="320">
        <v>1</v>
      </c>
      <c r="L159" s="320">
        <v>1</v>
      </c>
      <c r="M159" s="262" t="s">
        <v>6</v>
      </c>
      <c r="Q159" s="321">
        <v>0</v>
      </c>
      <c r="R159" s="321">
        <f t="shared" si="15"/>
        <v>1</v>
      </c>
      <c r="S159" s="300">
        <v>3000</v>
      </c>
      <c r="T159" s="300">
        <v>0</v>
      </c>
      <c r="V159" s="300">
        <v>3000</v>
      </c>
      <c r="W159" s="300">
        <f>V159</f>
        <v>3000</v>
      </c>
      <c r="X159" s="322">
        <f t="shared" si="16"/>
        <v>0</v>
      </c>
      <c r="Y159" s="262" t="s">
        <v>252</v>
      </c>
      <c r="Z159" s="262" t="str">
        <f t="shared" si="17"/>
        <v>141 E 72710 146</v>
      </c>
      <c r="AA159" s="262" t="str">
        <f t="shared" si="18"/>
        <v>446</v>
      </c>
      <c r="AB159" s="262" t="str">
        <f t="shared" si="19"/>
        <v>000</v>
      </c>
      <c r="AC159" s="262" t="str">
        <f t="shared" si="20"/>
        <v>141 E 72710 146 000 446</v>
      </c>
    </row>
    <row r="160" spans="1:29" ht="15" customHeight="1" x14ac:dyDescent="0.25">
      <c r="A160" s="262" t="s">
        <v>291</v>
      </c>
      <c r="B160" s="262" t="s">
        <v>247</v>
      </c>
      <c r="C160" s="262" t="s">
        <v>247</v>
      </c>
      <c r="D160" s="262" t="s">
        <v>248</v>
      </c>
      <c r="E160" s="262" t="s">
        <v>221</v>
      </c>
      <c r="F160" s="262" t="s">
        <v>249</v>
      </c>
      <c r="G160" s="262" t="s">
        <v>250</v>
      </c>
      <c r="H160" s="262" t="s">
        <v>224</v>
      </c>
      <c r="I160" s="262" t="s">
        <v>242</v>
      </c>
      <c r="J160" s="262">
        <v>1080</v>
      </c>
      <c r="K160" s="320">
        <v>1</v>
      </c>
      <c r="L160" s="320">
        <v>1</v>
      </c>
      <c r="M160" s="262" t="s">
        <v>226</v>
      </c>
      <c r="N160" s="262" t="s">
        <v>227</v>
      </c>
      <c r="O160" s="262" t="s">
        <v>251</v>
      </c>
      <c r="P160" s="262" t="s">
        <v>186</v>
      </c>
      <c r="Q160" s="321">
        <v>10</v>
      </c>
      <c r="R160" s="321">
        <f t="shared" si="15"/>
        <v>11</v>
      </c>
      <c r="S160" s="300">
        <v>0</v>
      </c>
      <c r="T160" s="300">
        <v>13030</v>
      </c>
      <c r="V160" s="300">
        <v>13030</v>
      </c>
      <c r="W160" s="302">
        <f>IFERROR(INDEX('For Formulas'!$A$3:$CL$64,MATCH(ROUNDUP($R160,0),'For Formulas'!$A$3:$A$64,0),MATCH($O160&amp;" - "&amp;$P160,'For Formulas'!$A$3:$CL$3,0))*L160+U160,INDEX('For Formulas'!$A$3:$CL$64,MATCH(ROUNDUP($R160,0),'For Formulas'!$A$3:$A$64,0)*MATCH($O160&amp;" - "&amp;$P160,'For Formulas'!$A$3:$CL$3,0))*L160)</f>
        <v>14590</v>
      </c>
      <c r="X160" s="322">
        <f t="shared" si="16"/>
        <v>0.11972371450498849</v>
      </c>
      <c r="Y160" s="262" t="s">
        <v>252</v>
      </c>
      <c r="Z160" s="262" t="str">
        <f t="shared" si="17"/>
        <v>141 E 72710 146</v>
      </c>
      <c r="AA160" s="262" t="str">
        <f t="shared" si="18"/>
        <v>446</v>
      </c>
      <c r="AB160" s="262" t="str">
        <f t="shared" si="19"/>
        <v>000</v>
      </c>
      <c r="AC160" s="262" t="str">
        <f t="shared" si="20"/>
        <v>141 E 72710 146 000 446</v>
      </c>
    </row>
    <row r="161" spans="1:29" ht="15" customHeight="1" x14ac:dyDescent="0.25">
      <c r="A161" s="262" t="s">
        <v>971</v>
      </c>
      <c r="B161" s="262" t="s">
        <v>247</v>
      </c>
      <c r="C161" s="262" t="s">
        <v>247</v>
      </c>
      <c r="D161" s="262" t="s">
        <v>248</v>
      </c>
      <c r="E161" s="262" t="s">
        <v>221</v>
      </c>
      <c r="F161" s="262" t="s">
        <v>249</v>
      </c>
      <c r="G161" s="262" t="s">
        <v>250</v>
      </c>
      <c r="H161" s="262" t="s">
        <v>224</v>
      </c>
      <c r="I161" s="262" t="s">
        <v>242</v>
      </c>
      <c r="J161" s="262">
        <v>1080</v>
      </c>
      <c r="K161" s="320">
        <v>1</v>
      </c>
      <c r="L161" s="320">
        <v>1</v>
      </c>
      <c r="M161" s="262" t="s">
        <v>226</v>
      </c>
      <c r="N161" s="262" t="s">
        <v>227</v>
      </c>
      <c r="O161" s="262" t="s">
        <v>251</v>
      </c>
      <c r="P161" s="262" t="s">
        <v>186</v>
      </c>
      <c r="Q161" s="321">
        <v>10</v>
      </c>
      <c r="R161" s="321">
        <f t="shared" si="15"/>
        <v>11</v>
      </c>
      <c r="S161" s="300">
        <v>0</v>
      </c>
      <c r="T161" s="300">
        <v>13030</v>
      </c>
      <c r="V161" s="300">
        <v>13030</v>
      </c>
      <c r="W161" s="302">
        <f>IFERROR(INDEX('For Formulas'!$A$3:$CL$64,MATCH(ROUNDUP($R161,0),'For Formulas'!$A$3:$A$64,0),MATCH($O161&amp;" - "&amp;$P161,'For Formulas'!$A$3:$CL$3,0))*L161+U161,INDEX('For Formulas'!$A$3:$CL$64,MATCH(ROUNDUP($R161,0),'For Formulas'!$A$3:$A$64,0)*MATCH($O161&amp;" - "&amp;$P161,'For Formulas'!$A$3:$CL$3,0))*L161)</f>
        <v>14590</v>
      </c>
      <c r="X161" s="322">
        <f t="shared" si="16"/>
        <v>0.11972371450498849</v>
      </c>
      <c r="Y161" s="262" t="s">
        <v>252</v>
      </c>
      <c r="Z161" s="262" t="str">
        <f t="shared" si="17"/>
        <v>141 E 72710 146</v>
      </c>
      <c r="AA161" s="262" t="str">
        <f t="shared" si="18"/>
        <v>446</v>
      </c>
      <c r="AB161" s="262" t="str">
        <f t="shared" si="19"/>
        <v>000</v>
      </c>
      <c r="AC161" s="262" t="str">
        <f t="shared" si="20"/>
        <v>141 E 72710 146 000 446</v>
      </c>
    </row>
    <row r="162" spans="1:29" ht="15" customHeight="1" x14ac:dyDescent="0.25">
      <c r="A162" s="262" t="s">
        <v>1006</v>
      </c>
      <c r="B162" s="262" t="s">
        <v>247</v>
      </c>
      <c r="C162" s="262" t="s">
        <v>247</v>
      </c>
      <c r="D162" s="262" t="s">
        <v>248</v>
      </c>
      <c r="E162" s="262" t="s">
        <v>221</v>
      </c>
      <c r="F162" s="262" t="s">
        <v>249</v>
      </c>
      <c r="G162" s="262" t="s">
        <v>250</v>
      </c>
      <c r="H162" s="262" t="s">
        <v>224</v>
      </c>
      <c r="I162" s="262" t="s">
        <v>242</v>
      </c>
      <c r="J162" s="262">
        <v>1080</v>
      </c>
      <c r="K162" s="320">
        <v>1</v>
      </c>
      <c r="L162" s="320">
        <v>1</v>
      </c>
      <c r="M162" s="262" t="s">
        <v>226</v>
      </c>
      <c r="N162" s="262" t="s">
        <v>227</v>
      </c>
      <c r="O162" s="262" t="s">
        <v>251</v>
      </c>
      <c r="P162" s="262" t="s">
        <v>186</v>
      </c>
      <c r="Q162" s="321">
        <v>10</v>
      </c>
      <c r="R162" s="321">
        <f t="shared" si="15"/>
        <v>11</v>
      </c>
      <c r="S162" s="300">
        <v>0</v>
      </c>
      <c r="T162" s="300">
        <v>13030</v>
      </c>
      <c r="V162" s="300">
        <v>13030</v>
      </c>
      <c r="W162" s="302">
        <f>IFERROR(INDEX('For Formulas'!$A$3:$CL$64,MATCH(ROUNDUP($R162,0),'For Formulas'!$A$3:$A$64,0),MATCH($O162&amp;" - "&amp;$P162,'For Formulas'!$A$3:$CL$3,0))*L162+U162,INDEX('For Formulas'!$A$3:$CL$64,MATCH(ROUNDUP($R162,0),'For Formulas'!$A$3:$A$64,0)*MATCH($O162&amp;" - "&amp;$P162,'For Formulas'!$A$3:$CL$3,0))*L162)</f>
        <v>14590</v>
      </c>
      <c r="X162" s="322">
        <f t="shared" si="16"/>
        <v>0.11972371450498849</v>
      </c>
      <c r="Y162" s="262" t="s">
        <v>252</v>
      </c>
      <c r="Z162" s="262" t="str">
        <f t="shared" si="17"/>
        <v>141 E 72710 146</v>
      </c>
      <c r="AA162" s="262" t="str">
        <f t="shared" si="18"/>
        <v>446</v>
      </c>
      <c r="AB162" s="262" t="str">
        <f t="shared" si="19"/>
        <v>000</v>
      </c>
      <c r="AC162" s="262" t="str">
        <f t="shared" si="20"/>
        <v>141 E 72710 146 000 446</v>
      </c>
    </row>
    <row r="163" spans="1:29" ht="15" customHeight="1" x14ac:dyDescent="0.25">
      <c r="A163" s="262" t="s">
        <v>1059</v>
      </c>
      <c r="B163" s="262" t="s">
        <v>332</v>
      </c>
      <c r="C163" s="262" t="s">
        <v>332</v>
      </c>
      <c r="D163" s="262" t="s">
        <v>346</v>
      </c>
      <c r="E163" s="262" t="s">
        <v>269</v>
      </c>
      <c r="F163" s="262" t="s">
        <v>299</v>
      </c>
      <c r="G163" s="262" t="s">
        <v>300</v>
      </c>
      <c r="H163" s="262" t="s">
        <v>301</v>
      </c>
      <c r="I163" s="262" t="s">
        <v>287</v>
      </c>
      <c r="J163" s="262">
        <v>960</v>
      </c>
      <c r="K163" s="320">
        <v>0.5</v>
      </c>
      <c r="L163" s="320">
        <v>0.5</v>
      </c>
      <c r="M163" s="262" t="s">
        <v>226</v>
      </c>
      <c r="N163" s="262" t="s">
        <v>227</v>
      </c>
      <c r="O163" s="262" t="s">
        <v>288</v>
      </c>
      <c r="P163" s="262" t="s">
        <v>334</v>
      </c>
      <c r="Q163" s="321">
        <v>2</v>
      </c>
      <c r="R163" s="321">
        <f t="shared" si="15"/>
        <v>3</v>
      </c>
      <c r="S163" s="300">
        <v>0</v>
      </c>
      <c r="T163" s="300">
        <v>26220</v>
      </c>
      <c r="V163" s="300">
        <v>13110</v>
      </c>
      <c r="W163" s="302">
        <f>IFERROR(INDEX('For Formulas'!$A$3:$CL$64,MATCH(ROUNDUP($R163,0),'For Formulas'!$A$3:$A$64,0),MATCH($O163&amp;" - "&amp;$P163,'For Formulas'!$A$3:$CL$3,0))*L163+U163,INDEX('For Formulas'!$A$3:$CL$64,MATCH(ROUNDUP($R163,0),'For Formulas'!$A$3:$A$64,0)*MATCH($O163&amp;" - "&amp;$P163,'For Formulas'!$A$3:$CL$3,0))*L163)</f>
        <v>14745.599999999999</v>
      </c>
      <c r="X163" s="322">
        <f t="shared" si="16"/>
        <v>0.12475972540045756</v>
      </c>
      <c r="Y163" s="262" t="s">
        <v>350</v>
      </c>
      <c r="Z163" s="262" t="str">
        <f t="shared" si="17"/>
        <v>141 E 72610 166</v>
      </c>
      <c r="AA163" s="262" t="str">
        <f t="shared" si="18"/>
        <v>000</v>
      </c>
      <c r="AB163" s="262" t="str">
        <f t="shared" si="19"/>
        <v>000</v>
      </c>
      <c r="AC163" s="262" t="str">
        <f t="shared" si="20"/>
        <v>141 E 72610 166 000 000</v>
      </c>
    </row>
    <row r="164" spans="1:29" ht="15" customHeight="1" x14ac:dyDescent="0.25">
      <c r="A164" s="262" t="s">
        <v>1059</v>
      </c>
      <c r="B164" s="262" t="s">
        <v>332</v>
      </c>
      <c r="C164" s="262" t="s">
        <v>332</v>
      </c>
      <c r="D164" s="262" t="s">
        <v>238</v>
      </c>
      <c r="E164" s="262" t="s">
        <v>269</v>
      </c>
      <c r="F164" s="262" t="s">
        <v>299</v>
      </c>
      <c r="G164" s="262" t="s">
        <v>300</v>
      </c>
      <c r="H164" s="262" t="s">
        <v>301</v>
      </c>
      <c r="I164" s="262" t="s">
        <v>287</v>
      </c>
      <c r="J164" s="262">
        <v>960</v>
      </c>
      <c r="K164" s="320">
        <v>0.5</v>
      </c>
      <c r="L164" s="320">
        <v>0.5</v>
      </c>
      <c r="M164" s="262" t="s">
        <v>226</v>
      </c>
      <c r="N164" s="262" t="s">
        <v>227</v>
      </c>
      <c r="O164" s="262" t="s">
        <v>288</v>
      </c>
      <c r="P164" s="262" t="s">
        <v>334</v>
      </c>
      <c r="Q164" s="321">
        <v>2</v>
      </c>
      <c r="R164" s="321">
        <f t="shared" si="15"/>
        <v>3</v>
      </c>
      <c r="S164" s="300">
        <v>0</v>
      </c>
      <c r="T164" s="300">
        <v>26220</v>
      </c>
      <c r="V164" s="300">
        <v>13110</v>
      </c>
      <c r="W164" s="302">
        <f>IFERROR(INDEX('For Formulas'!$A$3:$CL$64,MATCH(ROUNDUP($R164,0),'For Formulas'!$A$3:$A$64,0),MATCH($O164&amp;" - "&amp;$P164,'For Formulas'!$A$3:$CL$3,0))*L164+U164,INDEX('For Formulas'!$A$3:$CL$64,MATCH(ROUNDUP($R164,0),'For Formulas'!$A$3:$A$64,0)*MATCH($O164&amp;" - "&amp;$P164,'For Formulas'!$A$3:$CL$3,0))*L164)</f>
        <v>14745.599999999999</v>
      </c>
      <c r="X164" s="322">
        <f t="shared" si="16"/>
        <v>0.12475972540045756</v>
      </c>
      <c r="Y164" s="262" t="s">
        <v>350</v>
      </c>
      <c r="Z164" s="262" t="str">
        <f t="shared" si="17"/>
        <v>141 E 72610 166</v>
      </c>
      <c r="AA164" s="262" t="str">
        <f t="shared" si="18"/>
        <v>000</v>
      </c>
      <c r="AB164" s="262" t="str">
        <f t="shared" si="19"/>
        <v>000</v>
      </c>
      <c r="AC164" s="262" t="str">
        <f t="shared" si="20"/>
        <v>141 E 72610 166 000 000</v>
      </c>
    </row>
    <row r="165" spans="1:29" ht="15" customHeight="1" x14ac:dyDescent="0.25">
      <c r="A165" s="262" t="s">
        <v>991</v>
      </c>
      <c r="B165" s="262" t="s">
        <v>247</v>
      </c>
      <c r="C165" s="262" t="s">
        <v>247</v>
      </c>
      <c r="D165" s="262" t="s">
        <v>248</v>
      </c>
      <c r="E165" s="262" t="s">
        <v>221</v>
      </c>
      <c r="F165" s="262" t="s">
        <v>249</v>
      </c>
      <c r="G165" s="262" t="s">
        <v>250</v>
      </c>
      <c r="H165" s="262" t="s">
        <v>224</v>
      </c>
      <c r="I165" s="262" t="s">
        <v>242</v>
      </c>
      <c r="J165" s="262">
        <v>1080</v>
      </c>
      <c r="K165" s="320">
        <v>1</v>
      </c>
      <c r="L165" s="320">
        <v>1</v>
      </c>
      <c r="M165" s="262" t="s">
        <v>226</v>
      </c>
      <c r="N165" s="262" t="s">
        <v>227</v>
      </c>
      <c r="O165" s="262" t="s">
        <v>251</v>
      </c>
      <c r="P165" s="262" t="s">
        <v>186</v>
      </c>
      <c r="Q165" s="321">
        <v>11</v>
      </c>
      <c r="R165" s="321">
        <f t="shared" si="15"/>
        <v>12</v>
      </c>
      <c r="S165" s="300">
        <v>0</v>
      </c>
      <c r="T165" s="300">
        <v>13340</v>
      </c>
      <c r="V165" s="300">
        <v>13340</v>
      </c>
      <c r="W165" s="302">
        <f>IFERROR(INDEX('For Formulas'!$A$3:$CL$64,MATCH(ROUNDUP($R165,0),'For Formulas'!$A$3:$A$64,0),MATCH($O165&amp;" - "&amp;$P165,'For Formulas'!$A$3:$CL$3,0))*L165+U165,INDEX('For Formulas'!$A$3:$CL$64,MATCH(ROUNDUP($R165,0),'For Formulas'!$A$3:$A$64,0)*MATCH($O165&amp;" - "&amp;$P165,'For Formulas'!$A$3:$CL$3,0))*L165)</f>
        <v>14900</v>
      </c>
      <c r="X165" s="322">
        <f t="shared" si="16"/>
        <v>0.11694152923538231</v>
      </c>
      <c r="Y165" s="262" t="s">
        <v>252</v>
      </c>
      <c r="Z165" s="262" t="str">
        <f t="shared" si="17"/>
        <v>141 E 72710 146</v>
      </c>
      <c r="AA165" s="262" t="str">
        <f t="shared" si="18"/>
        <v>446</v>
      </c>
      <c r="AB165" s="262" t="str">
        <f t="shared" si="19"/>
        <v>000</v>
      </c>
      <c r="AC165" s="262" t="str">
        <f t="shared" si="20"/>
        <v>141 E 72710 146 000 446</v>
      </c>
    </row>
    <row r="166" spans="1:29" ht="15" customHeight="1" x14ac:dyDescent="0.25">
      <c r="A166" s="262" t="s">
        <v>2321</v>
      </c>
      <c r="B166" s="262" t="s">
        <v>247</v>
      </c>
      <c r="C166" s="262" t="s">
        <v>247</v>
      </c>
      <c r="D166" s="262" t="s">
        <v>248</v>
      </c>
      <c r="E166" s="262" t="s">
        <v>221</v>
      </c>
      <c r="F166" s="262" t="s">
        <v>249</v>
      </c>
      <c r="G166" s="262" t="s">
        <v>250</v>
      </c>
      <c r="H166" s="262" t="s">
        <v>224</v>
      </c>
      <c r="I166" s="262" t="s">
        <v>242</v>
      </c>
      <c r="J166" s="262">
        <v>1080</v>
      </c>
      <c r="K166" s="320">
        <v>1</v>
      </c>
      <c r="L166" s="320">
        <v>1</v>
      </c>
      <c r="M166" s="262" t="s">
        <v>226</v>
      </c>
      <c r="N166" s="262" t="s">
        <v>227</v>
      </c>
      <c r="O166" s="262" t="s">
        <v>251</v>
      </c>
      <c r="P166" s="262" t="s">
        <v>186</v>
      </c>
      <c r="Q166" s="321">
        <v>11</v>
      </c>
      <c r="R166" s="321">
        <f t="shared" si="15"/>
        <v>12</v>
      </c>
      <c r="S166" s="300">
        <v>0</v>
      </c>
      <c r="T166" s="300">
        <v>13340</v>
      </c>
      <c r="V166" s="300">
        <v>13340</v>
      </c>
      <c r="W166" s="302">
        <f>IFERROR(INDEX('For Formulas'!$A$3:$CL$64,MATCH(ROUNDUP($R166,0),'For Formulas'!$A$3:$A$64,0),MATCH($O166&amp;" - "&amp;$P166,'For Formulas'!$A$3:$CL$3,0))*L166+U166,INDEX('For Formulas'!$A$3:$CL$64,MATCH(ROUNDUP($R166,0),'For Formulas'!$A$3:$A$64,0)*MATCH($O166&amp;" - "&amp;$P166,'For Formulas'!$A$3:$CL$3,0))*L166)</f>
        <v>14900</v>
      </c>
      <c r="X166" s="322">
        <f t="shared" si="16"/>
        <v>0.11694152923538231</v>
      </c>
      <c r="Y166" s="262" t="s">
        <v>252</v>
      </c>
      <c r="Z166" s="262" t="str">
        <f t="shared" si="17"/>
        <v>141 E 72710 146</v>
      </c>
      <c r="AA166" s="262" t="str">
        <f t="shared" si="18"/>
        <v>446</v>
      </c>
      <c r="AB166" s="262" t="str">
        <f t="shared" si="19"/>
        <v>000</v>
      </c>
      <c r="AC166" s="262" t="str">
        <f t="shared" si="20"/>
        <v>141 E 72710 146 000 446</v>
      </c>
    </row>
    <row r="167" spans="1:29" ht="15" hidden="1" customHeight="1" x14ac:dyDescent="0.25">
      <c r="A167" s="262" t="s">
        <v>574</v>
      </c>
      <c r="B167" s="262" t="s">
        <v>330</v>
      </c>
      <c r="C167" s="262" t="s">
        <v>330</v>
      </c>
      <c r="D167" s="262" t="s">
        <v>328</v>
      </c>
      <c r="E167" s="262" t="s">
        <v>256</v>
      </c>
      <c r="F167" s="262" t="s">
        <v>249</v>
      </c>
      <c r="G167" s="262" t="s">
        <v>250</v>
      </c>
      <c r="H167" s="262" t="s">
        <v>224</v>
      </c>
      <c r="I167" s="262" t="s">
        <v>242</v>
      </c>
      <c r="J167" s="262">
        <v>1080</v>
      </c>
      <c r="K167" s="320">
        <v>1</v>
      </c>
      <c r="L167" s="320">
        <v>1</v>
      </c>
      <c r="M167" s="262" t="s">
        <v>6</v>
      </c>
      <c r="Q167" s="321">
        <v>0</v>
      </c>
      <c r="R167" s="321">
        <f t="shared" si="15"/>
        <v>1</v>
      </c>
      <c r="S167" s="300">
        <v>3000</v>
      </c>
      <c r="T167" s="300">
        <v>0</v>
      </c>
      <c r="V167" s="300">
        <v>3000</v>
      </c>
      <c r="W167" s="300">
        <f>V167</f>
        <v>3000</v>
      </c>
      <c r="X167" s="322">
        <f t="shared" si="16"/>
        <v>0</v>
      </c>
      <c r="Y167" s="262" t="s">
        <v>329</v>
      </c>
      <c r="Z167" s="262" t="str">
        <f t="shared" si="17"/>
        <v>141 E 72710 146</v>
      </c>
      <c r="AA167" s="262" t="str">
        <f t="shared" si="18"/>
        <v>712</v>
      </c>
      <c r="AB167" s="262" t="str">
        <f t="shared" si="19"/>
        <v>000</v>
      </c>
      <c r="AC167" s="262" t="str">
        <f t="shared" si="20"/>
        <v>141 E 72710 146 000 712</v>
      </c>
    </row>
    <row r="168" spans="1:29" ht="15" hidden="1" customHeight="1" x14ac:dyDescent="0.25">
      <c r="A168" s="262" t="s">
        <v>574</v>
      </c>
      <c r="B168" s="262" t="s">
        <v>327</v>
      </c>
      <c r="C168" s="262" t="s">
        <v>327</v>
      </c>
      <c r="D168" s="262" t="s">
        <v>328</v>
      </c>
      <c r="E168" s="262" t="s">
        <v>221</v>
      </c>
      <c r="F168" s="262" t="s">
        <v>249</v>
      </c>
      <c r="G168" s="262" t="s">
        <v>250</v>
      </c>
      <c r="H168" s="262" t="s">
        <v>224</v>
      </c>
      <c r="I168" s="262" t="s">
        <v>242</v>
      </c>
      <c r="J168" s="262">
        <v>1080</v>
      </c>
      <c r="K168" s="320">
        <v>1</v>
      </c>
      <c r="L168" s="320">
        <v>1</v>
      </c>
      <c r="M168" s="262" t="s">
        <v>226</v>
      </c>
      <c r="N168" s="262" t="s">
        <v>227</v>
      </c>
      <c r="O168" s="262" t="s">
        <v>251</v>
      </c>
      <c r="P168" s="262" t="s">
        <v>186</v>
      </c>
      <c r="Q168" s="321">
        <v>23</v>
      </c>
      <c r="R168" s="321">
        <f t="shared" si="15"/>
        <v>24</v>
      </c>
      <c r="S168" s="300">
        <v>0</v>
      </c>
      <c r="T168" s="300">
        <v>17700</v>
      </c>
      <c r="V168" s="300">
        <v>17700</v>
      </c>
      <c r="W168" s="302">
        <f>IFERROR(INDEX('For Formulas'!$A$3:$CL$64,MATCH(ROUNDUP($R168,0),'For Formulas'!$A$3:$A$64,0),MATCH($O168&amp;" - "&amp;$P168,'For Formulas'!$A$3:$CL$3,0))*L168+U168,INDEX('For Formulas'!$A$3:$CL$64,MATCH(ROUNDUP($R168,0),'For Formulas'!$A$3:$A$64,0)*MATCH($O168&amp;" - "&amp;$P168,'For Formulas'!$A$3:$CL$3,0))*L168)</f>
        <v>19260</v>
      </c>
      <c r="X168" s="322">
        <f t="shared" si="16"/>
        <v>8.8135593220338981E-2</v>
      </c>
      <c r="Y168" s="262" t="s">
        <v>329</v>
      </c>
      <c r="Z168" s="262" t="str">
        <f t="shared" si="17"/>
        <v>141 E 72710 146</v>
      </c>
      <c r="AA168" s="262" t="str">
        <f t="shared" si="18"/>
        <v>712</v>
      </c>
      <c r="AB168" s="262" t="str">
        <f t="shared" si="19"/>
        <v>000</v>
      </c>
      <c r="AC168" s="262" t="str">
        <f t="shared" si="20"/>
        <v>141 E 72710 146 000 712</v>
      </c>
    </row>
    <row r="169" spans="1:29" ht="15" customHeight="1" x14ac:dyDescent="0.25">
      <c r="A169" s="262" t="s">
        <v>2494</v>
      </c>
      <c r="B169" s="262" t="s">
        <v>1079</v>
      </c>
      <c r="C169" s="262" t="s">
        <v>1079</v>
      </c>
      <c r="D169" s="262" t="s">
        <v>328</v>
      </c>
      <c r="E169" s="262" t="s">
        <v>221</v>
      </c>
      <c r="F169" s="262" t="s">
        <v>249</v>
      </c>
      <c r="G169" s="262" t="s">
        <v>250</v>
      </c>
      <c r="H169" s="262" t="s">
        <v>224</v>
      </c>
      <c r="I169" s="262" t="s">
        <v>242</v>
      </c>
      <c r="J169" s="262">
        <v>1080</v>
      </c>
      <c r="K169" s="320">
        <v>1</v>
      </c>
      <c r="L169" s="320">
        <v>1</v>
      </c>
      <c r="M169" s="262" t="s">
        <v>226</v>
      </c>
      <c r="N169" s="262" t="s">
        <v>227</v>
      </c>
      <c r="O169" s="262" t="s">
        <v>251</v>
      </c>
      <c r="P169" s="262" t="s">
        <v>186</v>
      </c>
      <c r="Q169" s="321">
        <v>11</v>
      </c>
      <c r="R169" s="321">
        <f t="shared" si="15"/>
        <v>12</v>
      </c>
      <c r="S169" s="300">
        <v>0</v>
      </c>
      <c r="T169" s="300">
        <v>13340</v>
      </c>
      <c r="V169" s="300">
        <v>13340</v>
      </c>
      <c r="W169" s="302">
        <f>IFERROR(INDEX('For Formulas'!$A$3:$CL$64,MATCH(ROUNDUP($R169,0),'For Formulas'!$A$3:$A$64,0),MATCH($O169&amp;" - "&amp;$P169,'For Formulas'!$A$3:$CL$3,0))*L169+U169,INDEX('For Formulas'!$A$3:$CL$64,MATCH(ROUNDUP($R169,0),'For Formulas'!$A$3:$A$64,0)*MATCH($O169&amp;" - "&amp;$P169,'For Formulas'!$A$3:$CL$3,0))*L169)</f>
        <v>14900</v>
      </c>
      <c r="X169" s="322">
        <f t="shared" si="16"/>
        <v>0.11694152923538231</v>
      </c>
      <c r="Y169" s="262" t="s">
        <v>329</v>
      </c>
      <c r="Z169" s="262" t="str">
        <f t="shared" si="17"/>
        <v>141 E 72710 146</v>
      </c>
      <c r="AA169" s="262" t="str">
        <f t="shared" si="18"/>
        <v>712</v>
      </c>
      <c r="AB169" s="262" t="str">
        <f t="shared" si="19"/>
        <v>000</v>
      </c>
      <c r="AC169" s="262" t="str">
        <f t="shared" si="20"/>
        <v>141 E 72710 146 000 712</v>
      </c>
    </row>
    <row r="170" spans="1:29" ht="15" customHeight="1" x14ac:dyDescent="0.25">
      <c r="A170" s="262" t="s">
        <v>2620</v>
      </c>
      <c r="B170" s="262" t="s">
        <v>247</v>
      </c>
      <c r="C170" s="262" t="s">
        <v>247</v>
      </c>
      <c r="D170" s="262" t="s">
        <v>248</v>
      </c>
      <c r="E170" s="262" t="s">
        <v>221</v>
      </c>
      <c r="F170" s="262" t="s">
        <v>249</v>
      </c>
      <c r="G170" s="262" t="s">
        <v>250</v>
      </c>
      <c r="H170" s="262" t="s">
        <v>224</v>
      </c>
      <c r="I170" s="262" t="s">
        <v>242</v>
      </c>
      <c r="J170" s="262">
        <v>1080</v>
      </c>
      <c r="K170" s="320">
        <v>1</v>
      </c>
      <c r="L170" s="320">
        <v>1</v>
      </c>
      <c r="M170" s="262" t="s">
        <v>226</v>
      </c>
      <c r="N170" s="262" t="s">
        <v>227</v>
      </c>
      <c r="O170" s="262" t="s">
        <v>251</v>
      </c>
      <c r="P170" s="262" t="s">
        <v>186</v>
      </c>
      <c r="Q170" s="321">
        <v>11</v>
      </c>
      <c r="R170" s="321">
        <f t="shared" si="15"/>
        <v>12</v>
      </c>
      <c r="S170" s="300">
        <v>0</v>
      </c>
      <c r="T170" s="300">
        <v>13340</v>
      </c>
      <c r="V170" s="300">
        <v>13340</v>
      </c>
      <c r="W170" s="302">
        <f>IFERROR(INDEX('For Formulas'!$A$3:$CL$64,MATCH(ROUNDUP($R170,0),'For Formulas'!$A$3:$A$64,0),MATCH($O170&amp;" - "&amp;$P170,'For Formulas'!$A$3:$CL$3,0))*L170+U170,INDEX('For Formulas'!$A$3:$CL$64,MATCH(ROUNDUP($R170,0),'For Formulas'!$A$3:$A$64,0)*MATCH($O170&amp;" - "&amp;$P170,'For Formulas'!$A$3:$CL$3,0))*L170)</f>
        <v>14900</v>
      </c>
      <c r="X170" s="322">
        <f t="shared" si="16"/>
        <v>0.11694152923538231</v>
      </c>
      <c r="Y170" s="262" t="s">
        <v>252</v>
      </c>
      <c r="Z170" s="262" t="str">
        <f t="shared" si="17"/>
        <v>141 E 72710 146</v>
      </c>
      <c r="AA170" s="262" t="str">
        <f t="shared" si="18"/>
        <v>446</v>
      </c>
      <c r="AB170" s="262" t="str">
        <f t="shared" si="19"/>
        <v>000</v>
      </c>
      <c r="AC170" s="262" t="str">
        <f t="shared" si="20"/>
        <v>141 E 72710 146 000 446</v>
      </c>
    </row>
    <row r="171" spans="1:29" ht="15" customHeight="1" x14ac:dyDescent="0.25">
      <c r="A171" s="262" t="s">
        <v>2666</v>
      </c>
      <c r="B171" s="262" t="s">
        <v>247</v>
      </c>
      <c r="C171" s="262" t="s">
        <v>247</v>
      </c>
      <c r="D171" s="262" t="s">
        <v>248</v>
      </c>
      <c r="E171" s="262" t="s">
        <v>221</v>
      </c>
      <c r="F171" s="262" t="s">
        <v>249</v>
      </c>
      <c r="G171" s="262" t="s">
        <v>250</v>
      </c>
      <c r="H171" s="262" t="s">
        <v>224</v>
      </c>
      <c r="I171" s="262" t="s">
        <v>242</v>
      </c>
      <c r="J171" s="262">
        <v>1080</v>
      </c>
      <c r="K171" s="320">
        <v>1</v>
      </c>
      <c r="L171" s="320">
        <v>1</v>
      </c>
      <c r="M171" s="262" t="s">
        <v>226</v>
      </c>
      <c r="N171" s="262" t="s">
        <v>227</v>
      </c>
      <c r="O171" s="262" t="s">
        <v>251</v>
      </c>
      <c r="P171" s="262" t="s">
        <v>186</v>
      </c>
      <c r="Q171" s="321">
        <v>11</v>
      </c>
      <c r="R171" s="321">
        <f t="shared" si="15"/>
        <v>12</v>
      </c>
      <c r="S171" s="300">
        <v>0</v>
      </c>
      <c r="T171" s="300">
        <v>13340</v>
      </c>
      <c r="V171" s="300">
        <v>13340</v>
      </c>
      <c r="W171" s="302">
        <f>IFERROR(INDEX('For Formulas'!$A$3:$CL$64,MATCH(ROUNDUP($R171,0),'For Formulas'!$A$3:$A$64,0),MATCH($O171&amp;" - "&amp;$P171,'For Formulas'!$A$3:$CL$3,0))*L171+U171,INDEX('For Formulas'!$A$3:$CL$64,MATCH(ROUNDUP($R171,0),'For Formulas'!$A$3:$A$64,0)*MATCH($O171&amp;" - "&amp;$P171,'For Formulas'!$A$3:$CL$3,0))*L171)</f>
        <v>14900</v>
      </c>
      <c r="X171" s="322">
        <f t="shared" si="16"/>
        <v>0.11694152923538231</v>
      </c>
      <c r="Y171" s="262" t="s">
        <v>252</v>
      </c>
      <c r="Z171" s="262" t="str">
        <f t="shared" si="17"/>
        <v>141 E 72710 146</v>
      </c>
      <c r="AA171" s="262" t="str">
        <f t="shared" si="18"/>
        <v>446</v>
      </c>
      <c r="AB171" s="262" t="str">
        <f t="shared" si="19"/>
        <v>000</v>
      </c>
      <c r="AC171" s="262" t="str">
        <f t="shared" si="20"/>
        <v>141 E 72710 146 000 446</v>
      </c>
    </row>
    <row r="172" spans="1:29" ht="15" customHeight="1" x14ac:dyDescent="0.25">
      <c r="A172" s="262" t="s">
        <v>957</v>
      </c>
      <c r="B172" s="262" t="s">
        <v>332</v>
      </c>
      <c r="C172" s="262" t="s">
        <v>332</v>
      </c>
      <c r="D172" s="262" t="s">
        <v>258</v>
      </c>
      <c r="E172" s="262" t="s">
        <v>269</v>
      </c>
      <c r="F172" s="262" t="s">
        <v>299</v>
      </c>
      <c r="G172" s="262" t="s">
        <v>300</v>
      </c>
      <c r="H172" s="262" t="s">
        <v>301</v>
      </c>
      <c r="I172" s="262" t="s">
        <v>225</v>
      </c>
      <c r="J172" s="262">
        <v>1920</v>
      </c>
      <c r="K172" s="320">
        <v>0.5</v>
      </c>
      <c r="L172" s="320">
        <v>0.5</v>
      </c>
      <c r="M172" s="262" t="s">
        <v>226</v>
      </c>
      <c r="N172" s="262" t="s">
        <v>227</v>
      </c>
      <c r="O172" s="262" t="s">
        <v>288</v>
      </c>
      <c r="P172" s="262" t="s">
        <v>334</v>
      </c>
      <c r="Q172" s="321">
        <v>4</v>
      </c>
      <c r="R172" s="321">
        <f t="shared" si="15"/>
        <v>5</v>
      </c>
      <c r="S172" s="300">
        <v>0</v>
      </c>
      <c r="T172" s="300">
        <v>27060</v>
      </c>
      <c r="V172" s="300">
        <v>13530</v>
      </c>
      <c r="W172" s="302">
        <f>IFERROR(INDEX('For Formulas'!$A$3:$CL$64,MATCH(ROUNDUP($R172,0),'For Formulas'!$A$3:$A$64,0),MATCH($O172&amp;" - "&amp;$P172,'For Formulas'!$A$3:$CL$3,0))*L172+U172,INDEX('For Formulas'!$A$3:$CL$64,MATCH(ROUNDUP($R172,0),'For Formulas'!$A$3:$A$64,0)*MATCH($O172&amp;" - "&amp;$P172,'For Formulas'!$A$3:$CL$3,0))*L172)</f>
        <v>14970</v>
      </c>
      <c r="X172" s="322">
        <f t="shared" si="16"/>
        <v>0.10643015521064302</v>
      </c>
      <c r="Y172" s="262" t="s">
        <v>433</v>
      </c>
      <c r="Z172" s="262" t="str">
        <f t="shared" si="17"/>
        <v>141 E 72610 166</v>
      </c>
      <c r="AA172" s="262" t="str">
        <f t="shared" si="18"/>
        <v>000</v>
      </c>
      <c r="AB172" s="262" t="str">
        <f t="shared" si="19"/>
        <v>000</v>
      </c>
      <c r="AC172" s="262" t="str">
        <f t="shared" si="20"/>
        <v>141 E 72610 166 000 000</v>
      </c>
    </row>
    <row r="173" spans="1:29" ht="15" customHeight="1" x14ac:dyDescent="0.25">
      <c r="A173" s="262" t="s">
        <v>1732</v>
      </c>
      <c r="B173" s="262" t="s">
        <v>247</v>
      </c>
      <c r="C173" s="262" t="s">
        <v>247</v>
      </c>
      <c r="D173" s="262" t="s">
        <v>248</v>
      </c>
      <c r="E173" s="262" t="s">
        <v>221</v>
      </c>
      <c r="F173" s="262" t="s">
        <v>249</v>
      </c>
      <c r="G173" s="262" t="s">
        <v>250</v>
      </c>
      <c r="H173" s="262" t="s">
        <v>224</v>
      </c>
      <c r="I173" s="262" t="s">
        <v>242</v>
      </c>
      <c r="J173" s="262">
        <v>1080</v>
      </c>
      <c r="K173" s="320">
        <v>1</v>
      </c>
      <c r="L173" s="320">
        <v>1</v>
      </c>
      <c r="M173" s="262" t="s">
        <v>226</v>
      </c>
      <c r="N173" s="262" t="s">
        <v>227</v>
      </c>
      <c r="O173" s="262" t="s">
        <v>251</v>
      </c>
      <c r="P173" s="262" t="s">
        <v>186</v>
      </c>
      <c r="Q173" s="321">
        <v>12</v>
      </c>
      <c r="R173" s="321">
        <f t="shared" si="15"/>
        <v>13</v>
      </c>
      <c r="S173" s="300">
        <v>0</v>
      </c>
      <c r="T173" s="300">
        <v>13670</v>
      </c>
      <c r="V173" s="300">
        <v>13670</v>
      </c>
      <c r="W173" s="302">
        <f>IFERROR(INDEX('For Formulas'!$A$3:$CL$64,MATCH(ROUNDUP($R173,0),'For Formulas'!$A$3:$A$64,0),MATCH($O173&amp;" - "&amp;$P173,'For Formulas'!$A$3:$CL$3,0))*L173+U173,INDEX('For Formulas'!$A$3:$CL$64,MATCH(ROUNDUP($R173,0),'For Formulas'!$A$3:$A$64,0)*MATCH($O173&amp;" - "&amp;$P173,'For Formulas'!$A$3:$CL$3,0))*L173)</f>
        <v>15240</v>
      </c>
      <c r="X173" s="322">
        <f t="shared" si="16"/>
        <v>0.11485003657644477</v>
      </c>
      <c r="Y173" s="262" t="s">
        <v>252</v>
      </c>
      <c r="Z173" s="262" t="str">
        <f t="shared" si="17"/>
        <v>141 E 72710 146</v>
      </c>
      <c r="AA173" s="262" t="str">
        <f t="shared" si="18"/>
        <v>446</v>
      </c>
      <c r="AB173" s="262" t="str">
        <f t="shared" si="19"/>
        <v>000</v>
      </c>
      <c r="AC173" s="262" t="str">
        <f t="shared" si="20"/>
        <v>141 E 72710 146 000 446</v>
      </c>
    </row>
    <row r="174" spans="1:29" ht="15" hidden="1" customHeight="1" x14ac:dyDescent="0.25">
      <c r="A174" s="262" t="s">
        <v>587</v>
      </c>
      <c r="B174" s="262" t="s">
        <v>256</v>
      </c>
      <c r="C174" s="262" t="s">
        <v>590</v>
      </c>
      <c r="D174" s="262" t="s">
        <v>298</v>
      </c>
      <c r="E174" s="262" t="s">
        <v>256</v>
      </c>
      <c r="F174" s="262" t="s">
        <v>299</v>
      </c>
      <c r="G174" s="262" t="s">
        <v>591</v>
      </c>
      <c r="H174" s="262" t="s">
        <v>301</v>
      </c>
      <c r="I174" s="262" t="s">
        <v>225</v>
      </c>
      <c r="J174" s="262">
        <v>1072</v>
      </c>
      <c r="K174" s="320">
        <v>1</v>
      </c>
      <c r="L174" s="320">
        <v>0.55832999999999999</v>
      </c>
      <c r="M174" s="262" t="s">
        <v>6</v>
      </c>
      <c r="Q174" s="321">
        <v>0</v>
      </c>
      <c r="R174" s="321">
        <f t="shared" si="15"/>
        <v>1</v>
      </c>
      <c r="S174" s="300">
        <v>3600</v>
      </c>
      <c r="T174" s="300">
        <v>0</v>
      </c>
      <c r="V174" s="300">
        <v>2009.98</v>
      </c>
      <c r="W174" s="300">
        <f>V174</f>
        <v>2009.98</v>
      </c>
      <c r="X174" s="322">
        <f t="shared" si="16"/>
        <v>0</v>
      </c>
      <c r="Y174" s="262" t="s">
        <v>589</v>
      </c>
      <c r="Z174" s="262" t="str">
        <f t="shared" si="17"/>
        <v>141 E 72210 189</v>
      </c>
      <c r="AA174" s="262" t="str">
        <f t="shared" si="18"/>
        <v>128</v>
      </c>
      <c r="AB174" s="262" t="str">
        <f t="shared" si="19"/>
        <v>000</v>
      </c>
      <c r="AC174" s="262" t="str">
        <f t="shared" si="20"/>
        <v>141 E 72210 189 000 128</v>
      </c>
    </row>
    <row r="175" spans="1:29" ht="15" customHeight="1" x14ac:dyDescent="0.25">
      <c r="A175" s="262" t="s">
        <v>2818</v>
      </c>
      <c r="B175" s="262" t="s">
        <v>247</v>
      </c>
      <c r="C175" s="262" t="s">
        <v>247</v>
      </c>
      <c r="D175" s="262" t="s">
        <v>248</v>
      </c>
      <c r="E175" s="262" t="s">
        <v>221</v>
      </c>
      <c r="F175" s="262" t="s">
        <v>249</v>
      </c>
      <c r="G175" s="262" t="s">
        <v>250</v>
      </c>
      <c r="H175" s="262" t="s">
        <v>224</v>
      </c>
      <c r="I175" s="262" t="s">
        <v>242</v>
      </c>
      <c r="J175" s="262">
        <v>1080</v>
      </c>
      <c r="K175" s="320">
        <v>1</v>
      </c>
      <c r="L175" s="320">
        <v>1</v>
      </c>
      <c r="M175" s="262" t="s">
        <v>226</v>
      </c>
      <c r="N175" s="262" t="s">
        <v>227</v>
      </c>
      <c r="O175" s="262" t="s">
        <v>251</v>
      </c>
      <c r="P175" s="262" t="s">
        <v>186</v>
      </c>
      <c r="Q175" s="321">
        <v>12</v>
      </c>
      <c r="R175" s="321">
        <f t="shared" si="15"/>
        <v>13</v>
      </c>
      <c r="S175" s="300">
        <v>0</v>
      </c>
      <c r="T175" s="300">
        <v>13670</v>
      </c>
      <c r="V175" s="300">
        <v>13670</v>
      </c>
      <c r="W175" s="302">
        <f>IFERROR(INDEX('For Formulas'!$A$3:$CL$64,MATCH(ROUNDUP($R175,0),'For Formulas'!$A$3:$A$64,0),MATCH($O175&amp;" - "&amp;$P175,'For Formulas'!$A$3:$CL$3,0))*L175+U175,INDEX('For Formulas'!$A$3:$CL$64,MATCH(ROUNDUP($R175,0),'For Formulas'!$A$3:$A$64,0)*MATCH($O175&amp;" - "&amp;$P175,'For Formulas'!$A$3:$CL$3,0))*L175)</f>
        <v>15240</v>
      </c>
      <c r="X175" s="322">
        <f t="shared" si="16"/>
        <v>0.11485003657644477</v>
      </c>
      <c r="Y175" s="262" t="s">
        <v>252</v>
      </c>
      <c r="Z175" s="262" t="str">
        <f t="shared" si="17"/>
        <v>141 E 72710 146</v>
      </c>
      <c r="AA175" s="262" t="str">
        <f t="shared" si="18"/>
        <v>446</v>
      </c>
      <c r="AB175" s="262" t="str">
        <f t="shared" si="19"/>
        <v>000</v>
      </c>
      <c r="AC175" s="262" t="str">
        <f t="shared" si="20"/>
        <v>141 E 72710 146 000 446</v>
      </c>
    </row>
    <row r="176" spans="1:29" ht="15" customHeight="1" x14ac:dyDescent="0.25">
      <c r="A176" s="262" t="s">
        <v>2846</v>
      </c>
      <c r="B176" s="262" t="s">
        <v>247</v>
      </c>
      <c r="C176" s="262" t="s">
        <v>247</v>
      </c>
      <c r="D176" s="262" t="s">
        <v>248</v>
      </c>
      <c r="E176" s="262" t="s">
        <v>221</v>
      </c>
      <c r="F176" s="262" t="s">
        <v>249</v>
      </c>
      <c r="G176" s="262" t="s">
        <v>250</v>
      </c>
      <c r="H176" s="262" t="s">
        <v>224</v>
      </c>
      <c r="I176" s="262" t="s">
        <v>242</v>
      </c>
      <c r="J176" s="262">
        <v>1080</v>
      </c>
      <c r="K176" s="320">
        <v>1</v>
      </c>
      <c r="L176" s="320">
        <v>1</v>
      </c>
      <c r="M176" s="262" t="s">
        <v>226</v>
      </c>
      <c r="N176" s="262" t="s">
        <v>227</v>
      </c>
      <c r="O176" s="262" t="s">
        <v>251</v>
      </c>
      <c r="P176" s="262" t="s">
        <v>186</v>
      </c>
      <c r="Q176" s="321">
        <v>12</v>
      </c>
      <c r="R176" s="321">
        <f t="shared" si="15"/>
        <v>13</v>
      </c>
      <c r="S176" s="300">
        <v>0</v>
      </c>
      <c r="T176" s="300">
        <v>13670</v>
      </c>
      <c r="V176" s="300">
        <v>13670</v>
      </c>
      <c r="W176" s="302">
        <f>IFERROR(INDEX('For Formulas'!$A$3:$CL$64,MATCH(ROUNDUP($R176,0),'For Formulas'!$A$3:$A$64,0),MATCH($O176&amp;" - "&amp;$P176,'For Formulas'!$A$3:$CL$3,0))*L176+U176,INDEX('For Formulas'!$A$3:$CL$64,MATCH(ROUNDUP($R176,0),'For Formulas'!$A$3:$A$64,0)*MATCH($O176&amp;" - "&amp;$P176,'For Formulas'!$A$3:$CL$3,0))*L176)</f>
        <v>15240</v>
      </c>
      <c r="X176" s="322">
        <f t="shared" si="16"/>
        <v>0.11485003657644477</v>
      </c>
      <c r="Y176" s="262" t="s">
        <v>252</v>
      </c>
      <c r="Z176" s="262" t="str">
        <f t="shared" si="17"/>
        <v>141 E 72710 146</v>
      </c>
      <c r="AA176" s="262" t="str">
        <f t="shared" si="18"/>
        <v>446</v>
      </c>
      <c r="AB176" s="262" t="str">
        <f t="shared" si="19"/>
        <v>000</v>
      </c>
      <c r="AC176" s="262" t="str">
        <f t="shared" si="20"/>
        <v>141 E 72710 146 000 446</v>
      </c>
    </row>
    <row r="177" spans="1:29" ht="15" hidden="1" customHeight="1" x14ac:dyDescent="0.25">
      <c r="A177" s="262" t="s">
        <v>593</v>
      </c>
      <c r="B177" s="262" t="s">
        <v>525</v>
      </c>
      <c r="C177" s="262" t="s">
        <v>525</v>
      </c>
      <c r="D177" s="262" t="s">
        <v>274</v>
      </c>
      <c r="E177" s="262" t="s">
        <v>256</v>
      </c>
      <c r="F177" s="262" t="s">
        <v>222</v>
      </c>
      <c r="G177" s="262" t="s">
        <v>223</v>
      </c>
      <c r="H177" s="262" t="s">
        <v>224</v>
      </c>
      <c r="I177" s="262" t="s">
        <v>225</v>
      </c>
      <c r="J177" s="262">
        <v>1600</v>
      </c>
      <c r="K177" s="320">
        <v>1</v>
      </c>
      <c r="L177" s="320">
        <v>1</v>
      </c>
      <c r="M177" s="262" t="s">
        <v>6</v>
      </c>
      <c r="Q177" s="321">
        <v>0</v>
      </c>
      <c r="R177" s="321">
        <f t="shared" si="15"/>
        <v>1</v>
      </c>
      <c r="S177" s="300">
        <v>720</v>
      </c>
      <c r="T177" s="300">
        <v>0</v>
      </c>
      <c r="V177" s="300">
        <v>720</v>
      </c>
      <c r="W177" s="300">
        <f>V177</f>
        <v>720</v>
      </c>
      <c r="X177" s="322">
        <f t="shared" si="16"/>
        <v>0</v>
      </c>
      <c r="Y177" s="262" t="s">
        <v>594</v>
      </c>
      <c r="Z177" s="262" t="str">
        <f t="shared" si="17"/>
        <v>141 E 72410 162</v>
      </c>
      <c r="AA177" s="262" t="str">
        <f t="shared" si="18"/>
        <v>000</v>
      </c>
      <c r="AB177" s="262" t="str">
        <f t="shared" si="19"/>
        <v>000</v>
      </c>
      <c r="AC177" s="262" t="str">
        <f t="shared" si="20"/>
        <v>141 E 72410 162 000 000</v>
      </c>
    </row>
    <row r="178" spans="1:29" ht="15" customHeight="1" x14ac:dyDescent="0.25">
      <c r="A178" s="262" t="s">
        <v>3018</v>
      </c>
      <c r="B178" s="262" t="s">
        <v>247</v>
      </c>
      <c r="C178" s="262" t="s">
        <v>247</v>
      </c>
      <c r="D178" s="262" t="s">
        <v>248</v>
      </c>
      <c r="E178" s="262" t="s">
        <v>221</v>
      </c>
      <c r="F178" s="262" t="s">
        <v>249</v>
      </c>
      <c r="G178" s="262" t="s">
        <v>250</v>
      </c>
      <c r="H178" s="262" t="s">
        <v>224</v>
      </c>
      <c r="I178" s="262" t="s">
        <v>242</v>
      </c>
      <c r="J178" s="262">
        <v>1080</v>
      </c>
      <c r="K178" s="320">
        <v>1</v>
      </c>
      <c r="L178" s="320">
        <v>1</v>
      </c>
      <c r="M178" s="262" t="s">
        <v>226</v>
      </c>
      <c r="N178" s="262" t="s">
        <v>227</v>
      </c>
      <c r="O178" s="262" t="s">
        <v>251</v>
      </c>
      <c r="P178" s="262" t="s">
        <v>186</v>
      </c>
      <c r="Q178" s="321">
        <v>12</v>
      </c>
      <c r="R178" s="321">
        <f t="shared" si="15"/>
        <v>13</v>
      </c>
      <c r="S178" s="300">
        <v>0</v>
      </c>
      <c r="T178" s="300">
        <v>13670</v>
      </c>
      <c r="V178" s="300">
        <v>13670</v>
      </c>
      <c r="W178" s="302">
        <f>IFERROR(INDEX('For Formulas'!$A$3:$CL$64,MATCH(ROUNDUP($R178,0),'For Formulas'!$A$3:$A$64,0),MATCH($O178&amp;" - "&amp;$P178,'For Formulas'!$A$3:$CL$3,0))*L178+U178,INDEX('For Formulas'!$A$3:$CL$64,MATCH(ROUNDUP($R178,0),'For Formulas'!$A$3:$A$64,0)*MATCH($O178&amp;" - "&amp;$P178,'For Formulas'!$A$3:$CL$3,0))*L178)</f>
        <v>15240</v>
      </c>
      <c r="X178" s="322">
        <f t="shared" si="16"/>
        <v>0.11485003657644477</v>
      </c>
      <c r="Y178" s="262" t="s">
        <v>252</v>
      </c>
      <c r="Z178" s="262" t="str">
        <f t="shared" si="17"/>
        <v>141 E 72710 146</v>
      </c>
      <c r="AA178" s="262" t="str">
        <f t="shared" si="18"/>
        <v>446</v>
      </c>
      <c r="AB178" s="262" t="str">
        <f t="shared" si="19"/>
        <v>000</v>
      </c>
      <c r="AC178" s="262" t="str">
        <f t="shared" si="20"/>
        <v>141 E 72710 146 000 446</v>
      </c>
    </row>
    <row r="179" spans="1:29" ht="15" hidden="1" customHeight="1" x14ac:dyDescent="0.25">
      <c r="A179" s="262" t="s">
        <v>595</v>
      </c>
      <c r="B179" s="262" t="s">
        <v>598</v>
      </c>
      <c r="C179" s="262" t="s">
        <v>598</v>
      </c>
      <c r="D179" s="262" t="s">
        <v>274</v>
      </c>
      <c r="E179" s="262" t="s">
        <v>256</v>
      </c>
      <c r="F179" s="262" t="s">
        <v>222</v>
      </c>
      <c r="G179" s="262" t="s">
        <v>223</v>
      </c>
      <c r="H179" s="262" t="s">
        <v>224</v>
      </c>
      <c r="I179" s="262" t="s">
        <v>225</v>
      </c>
      <c r="J179" s="262">
        <v>1600</v>
      </c>
      <c r="K179" s="320">
        <v>1</v>
      </c>
      <c r="L179" s="320">
        <v>1</v>
      </c>
      <c r="M179" s="262" t="s">
        <v>6</v>
      </c>
      <c r="Q179" s="321">
        <v>0</v>
      </c>
      <c r="R179" s="321">
        <f t="shared" si="15"/>
        <v>1</v>
      </c>
      <c r="S179" s="300">
        <v>5000</v>
      </c>
      <c r="T179" s="300">
        <v>0</v>
      </c>
      <c r="V179" s="300">
        <v>5000</v>
      </c>
      <c r="W179" s="300">
        <f>V179</f>
        <v>5000</v>
      </c>
      <c r="X179" s="322">
        <f t="shared" si="16"/>
        <v>0</v>
      </c>
      <c r="Y179" s="262" t="s">
        <v>3386</v>
      </c>
      <c r="Z179" s="262" t="str">
        <f t="shared" si="17"/>
        <v>141 E 72410 139</v>
      </c>
      <c r="AA179" s="262" t="str">
        <f t="shared" si="18"/>
        <v>000</v>
      </c>
      <c r="AB179" s="262" t="str">
        <f t="shared" si="19"/>
        <v>000</v>
      </c>
      <c r="AC179" s="262" t="str">
        <f t="shared" si="20"/>
        <v>141 E 72410 139 000 000</v>
      </c>
    </row>
    <row r="180" spans="1:29" ht="15" customHeight="1" x14ac:dyDescent="0.25">
      <c r="A180" s="262" t="s">
        <v>1455</v>
      </c>
      <c r="B180" s="262" t="s">
        <v>377</v>
      </c>
      <c r="C180" s="262" t="s">
        <v>377</v>
      </c>
      <c r="D180" s="262" t="s">
        <v>411</v>
      </c>
      <c r="E180" s="262" t="s">
        <v>269</v>
      </c>
      <c r="F180" s="262" t="s">
        <v>222</v>
      </c>
      <c r="G180" s="262" t="s">
        <v>1456</v>
      </c>
      <c r="H180" s="262" t="s">
        <v>224</v>
      </c>
      <c r="I180" s="262" t="s">
        <v>287</v>
      </c>
      <c r="J180" s="262">
        <v>528</v>
      </c>
      <c r="K180" s="320">
        <v>0.5</v>
      </c>
      <c r="L180" s="320">
        <v>0.33</v>
      </c>
      <c r="M180" s="262" t="s">
        <v>226</v>
      </c>
      <c r="N180" s="262" t="s">
        <v>227</v>
      </c>
      <c r="O180" s="262" t="s">
        <v>234</v>
      </c>
      <c r="P180" s="262" t="s">
        <v>34</v>
      </c>
      <c r="Q180" s="321">
        <v>7</v>
      </c>
      <c r="R180" s="321">
        <f t="shared" si="15"/>
        <v>8</v>
      </c>
      <c r="S180" s="300">
        <v>0</v>
      </c>
      <c r="T180" s="300">
        <v>43345</v>
      </c>
      <c r="V180" s="300">
        <v>14303.85</v>
      </c>
      <c r="W180" s="302">
        <f>IFERROR(INDEX('For Formulas'!$A$3:$CL$64,MATCH(ROUNDUP($R180,0),'For Formulas'!$A$3:$A$64,0),MATCH($O180&amp;" - "&amp;$P180,'For Formulas'!$A$3:$CL$3,0))*L180+U180,INDEX('For Formulas'!$A$3:$CL$64,MATCH(ROUNDUP($R180,0),'For Formulas'!$A$3:$A$64,0)*MATCH($O180&amp;" - "&amp;$P180,'For Formulas'!$A$3:$CL$3,0))*L180)</f>
        <v>15448.95</v>
      </c>
      <c r="X180" s="322">
        <f t="shared" si="16"/>
        <v>8.0055369708155522E-2</v>
      </c>
      <c r="Y180" s="262" t="s">
        <v>413</v>
      </c>
      <c r="Z180" s="262" t="str">
        <f t="shared" si="17"/>
        <v>141 E 72120 131</v>
      </c>
      <c r="AA180" s="262" t="str">
        <f t="shared" si="18"/>
        <v>580</v>
      </c>
      <c r="AB180" s="262" t="str">
        <f t="shared" si="19"/>
        <v>000</v>
      </c>
      <c r="AC180" s="262" t="str">
        <f t="shared" si="20"/>
        <v>141 E 72120 131 000 580</v>
      </c>
    </row>
    <row r="181" spans="1:29" ht="15" customHeight="1" x14ac:dyDescent="0.25">
      <c r="A181" s="262" t="s">
        <v>1300</v>
      </c>
      <c r="B181" s="262" t="s">
        <v>247</v>
      </c>
      <c r="C181" s="262" t="s">
        <v>247</v>
      </c>
      <c r="D181" s="262" t="s">
        <v>248</v>
      </c>
      <c r="E181" s="262" t="s">
        <v>221</v>
      </c>
      <c r="F181" s="262" t="s">
        <v>249</v>
      </c>
      <c r="G181" s="262" t="s">
        <v>250</v>
      </c>
      <c r="H181" s="262" t="s">
        <v>224</v>
      </c>
      <c r="I181" s="262" t="s">
        <v>242</v>
      </c>
      <c r="J181" s="262">
        <v>1080</v>
      </c>
      <c r="K181" s="320">
        <v>1</v>
      </c>
      <c r="L181" s="320">
        <v>1</v>
      </c>
      <c r="M181" s="262" t="s">
        <v>226</v>
      </c>
      <c r="N181" s="262" t="s">
        <v>227</v>
      </c>
      <c r="O181" s="262" t="s">
        <v>251</v>
      </c>
      <c r="P181" s="262" t="s">
        <v>186</v>
      </c>
      <c r="Q181" s="321">
        <v>13</v>
      </c>
      <c r="R181" s="321">
        <f t="shared" si="15"/>
        <v>14</v>
      </c>
      <c r="S181" s="300">
        <v>0</v>
      </c>
      <c r="T181" s="300">
        <v>14000</v>
      </c>
      <c r="V181" s="300">
        <v>14000</v>
      </c>
      <c r="W181" s="302">
        <f>IFERROR(INDEX('For Formulas'!$A$3:$CL$64,MATCH(ROUNDUP($R181,0),'For Formulas'!$A$3:$A$64,0),MATCH($O181&amp;" - "&amp;$P181,'For Formulas'!$A$3:$CL$3,0))*L181+U181,INDEX('For Formulas'!$A$3:$CL$64,MATCH(ROUNDUP($R181,0),'For Formulas'!$A$3:$A$64,0)*MATCH($O181&amp;" - "&amp;$P181,'For Formulas'!$A$3:$CL$3,0))*L181)</f>
        <v>15560</v>
      </c>
      <c r="X181" s="322">
        <f t="shared" si="16"/>
        <v>0.11142857142857143</v>
      </c>
      <c r="Y181" s="262" t="s">
        <v>252</v>
      </c>
      <c r="Z181" s="262" t="str">
        <f t="shared" si="17"/>
        <v>141 E 72710 146</v>
      </c>
      <c r="AA181" s="262" t="str">
        <f t="shared" si="18"/>
        <v>446</v>
      </c>
      <c r="AB181" s="262" t="str">
        <f t="shared" si="19"/>
        <v>000</v>
      </c>
      <c r="AC181" s="262" t="str">
        <f t="shared" si="20"/>
        <v>141 E 72710 146 000 446</v>
      </c>
    </row>
    <row r="182" spans="1:29" ht="15" customHeight="1" x14ac:dyDescent="0.25">
      <c r="A182" s="262" t="s">
        <v>1912</v>
      </c>
      <c r="B182" s="262" t="s">
        <v>247</v>
      </c>
      <c r="C182" s="262" t="s">
        <v>247</v>
      </c>
      <c r="D182" s="262" t="s">
        <v>248</v>
      </c>
      <c r="E182" s="262" t="s">
        <v>221</v>
      </c>
      <c r="F182" s="262" t="s">
        <v>249</v>
      </c>
      <c r="G182" s="262" t="s">
        <v>250</v>
      </c>
      <c r="H182" s="262" t="s">
        <v>224</v>
      </c>
      <c r="I182" s="262" t="s">
        <v>242</v>
      </c>
      <c r="J182" s="262">
        <v>1080</v>
      </c>
      <c r="K182" s="320">
        <v>1</v>
      </c>
      <c r="L182" s="320">
        <v>1</v>
      </c>
      <c r="M182" s="262" t="s">
        <v>226</v>
      </c>
      <c r="N182" s="262" t="s">
        <v>227</v>
      </c>
      <c r="O182" s="262" t="s">
        <v>251</v>
      </c>
      <c r="P182" s="262" t="s">
        <v>186</v>
      </c>
      <c r="Q182" s="321">
        <v>13</v>
      </c>
      <c r="R182" s="321">
        <f t="shared" si="15"/>
        <v>14</v>
      </c>
      <c r="S182" s="300">
        <v>0</v>
      </c>
      <c r="T182" s="300">
        <v>14000</v>
      </c>
      <c r="V182" s="300">
        <v>14000</v>
      </c>
      <c r="W182" s="302">
        <f>IFERROR(INDEX('For Formulas'!$A$3:$CL$64,MATCH(ROUNDUP($R182,0),'For Formulas'!$A$3:$A$64,0),MATCH($O182&amp;" - "&amp;$P182,'For Formulas'!$A$3:$CL$3,0))*L182+U182,INDEX('For Formulas'!$A$3:$CL$64,MATCH(ROUNDUP($R182,0),'For Formulas'!$A$3:$A$64,0)*MATCH($O182&amp;" - "&amp;$P182,'For Formulas'!$A$3:$CL$3,0))*L182)</f>
        <v>15560</v>
      </c>
      <c r="X182" s="322">
        <f t="shared" si="16"/>
        <v>0.11142857142857143</v>
      </c>
      <c r="Y182" s="262" t="s">
        <v>252</v>
      </c>
      <c r="Z182" s="262" t="str">
        <f t="shared" si="17"/>
        <v>141 E 72710 146</v>
      </c>
      <c r="AA182" s="262" t="str">
        <f t="shared" si="18"/>
        <v>446</v>
      </c>
      <c r="AB182" s="262" t="str">
        <f t="shared" si="19"/>
        <v>000</v>
      </c>
      <c r="AC182" s="262" t="str">
        <f t="shared" si="20"/>
        <v>141 E 72710 146 000 446</v>
      </c>
    </row>
    <row r="183" spans="1:29" ht="15" customHeight="1" x14ac:dyDescent="0.25">
      <c r="A183" s="262" t="s">
        <v>2060</v>
      </c>
      <c r="B183" s="262" t="s">
        <v>247</v>
      </c>
      <c r="C183" s="262" t="s">
        <v>247</v>
      </c>
      <c r="D183" s="262" t="s">
        <v>248</v>
      </c>
      <c r="E183" s="262" t="s">
        <v>221</v>
      </c>
      <c r="F183" s="262" t="s">
        <v>249</v>
      </c>
      <c r="G183" s="262" t="s">
        <v>250</v>
      </c>
      <c r="H183" s="262" t="s">
        <v>224</v>
      </c>
      <c r="I183" s="262" t="s">
        <v>242</v>
      </c>
      <c r="J183" s="262">
        <v>1080</v>
      </c>
      <c r="K183" s="320">
        <v>1</v>
      </c>
      <c r="L183" s="320">
        <v>1</v>
      </c>
      <c r="M183" s="262" t="s">
        <v>226</v>
      </c>
      <c r="N183" s="262" t="s">
        <v>227</v>
      </c>
      <c r="O183" s="262" t="s">
        <v>251</v>
      </c>
      <c r="P183" s="262" t="s">
        <v>186</v>
      </c>
      <c r="Q183" s="321">
        <v>13</v>
      </c>
      <c r="R183" s="321">
        <f t="shared" si="15"/>
        <v>14</v>
      </c>
      <c r="S183" s="300">
        <v>0</v>
      </c>
      <c r="T183" s="300">
        <v>14000</v>
      </c>
      <c r="V183" s="300">
        <v>14000</v>
      </c>
      <c r="W183" s="302">
        <f>IFERROR(INDEX('For Formulas'!$A$3:$CL$64,MATCH(ROUNDUP($R183,0),'For Formulas'!$A$3:$A$64,0),MATCH($O183&amp;" - "&amp;$P183,'For Formulas'!$A$3:$CL$3,0))*L183+U183,INDEX('For Formulas'!$A$3:$CL$64,MATCH(ROUNDUP($R183,0),'For Formulas'!$A$3:$A$64,0)*MATCH($O183&amp;" - "&amp;$P183,'For Formulas'!$A$3:$CL$3,0))*L183)</f>
        <v>15560</v>
      </c>
      <c r="X183" s="322">
        <f t="shared" si="16"/>
        <v>0.11142857142857143</v>
      </c>
      <c r="Y183" s="262" t="s">
        <v>252</v>
      </c>
      <c r="Z183" s="262" t="str">
        <f t="shared" si="17"/>
        <v>141 E 72710 146</v>
      </c>
      <c r="AA183" s="262" t="str">
        <f t="shared" si="18"/>
        <v>446</v>
      </c>
      <c r="AB183" s="262" t="str">
        <f t="shared" si="19"/>
        <v>000</v>
      </c>
      <c r="AC183" s="262" t="str">
        <f t="shared" si="20"/>
        <v>141 E 72710 146 000 446</v>
      </c>
    </row>
    <row r="184" spans="1:29" ht="15" customHeight="1" x14ac:dyDescent="0.25">
      <c r="A184" s="262" t="s">
        <v>2622</v>
      </c>
      <c r="B184" s="262" t="s">
        <v>247</v>
      </c>
      <c r="C184" s="262" t="s">
        <v>247</v>
      </c>
      <c r="D184" s="262" t="s">
        <v>248</v>
      </c>
      <c r="E184" s="262" t="s">
        <v>221</v>
      </c>
      <c r="F184" s="262" t="s">
        <v>249</v>
      </c>
      <c r="G184" s="262" t="s">
        <v>250</v>
      </c>
      <c r="H184" s="262" t="s">
        <v>224</v>
      </c>
      <c r="I184" s="262" t="s">
        <v>242</v>
      </c>
      <c r="J184" s="262">
        <v>1080</v>
      </c>
      <c r="K184" s="320">
        <v>1</v>
      </c>
      <c r="L184" s="320">
        <v>1</v>
      </c>
      <c r="M184" s="262" t="s">
        <v>226</v>
      </c>
      <c r="N184" s="262" t="s">
        <v>227</v>
      </c>
      <c r="O184" s="262" t="s">
        <v>251</v>
      </c>
      <c r="P184" s="262" t="s">
        <v>186</v>
      </c>
      <c r="Q184" s="321">
        <v>13</v>
      </c>
      <c r="R184" s="321">
        <f t="shared" si="15"/>
        <v>14</v>
      </c>
      <c r="S184" s="300">
        <v>0</v>
      </c>
      <c r="T184" s="300">
        <v>14000</v>
      </c>
      <c r="V184" s="300">
        <v>14000</v>
      </c>
      <c r="W184" s="302">
        <f>IFERROR(INDEX('For Formulas'!$A$3:$CL$64,MATCH(ROUNDUP($R184,0),'For Formulas'!$A$3:$A$64,0),MATCH($O184&amp;" - "&amp;$P184,'For Formulas'!$A$3:$CL$3,0))*L184+U184,INDEX('For Formulas'!$A$3:$CL$64,MATCH(ROUNDUP($R184,0),'For Formulas'!$A$3:$A$64,0)*MATCH($O184&amp;" - "&amp;$P184,'For Formulas'!$A$3:$CL$3,0))*L184)</f>
        <v>15560</v>
      </c>
      <c r="X184" s="322">
        <f t="shared" si="16"/>
        <v>0.11142857142857143</v>
      </c>
      <c r="Y184" s="262" t="s">
        <v>252</v>
      </c>
      <c r="Z184" s="262" t="str">
        <f t="shared" si="17"/>
        <v>141 E 72710 146</v>
      </c>
      <c r="AA184" s="262" t="str">
        <f t="shared" si="18"/>
        <v>446</v>
      </c>
      <c r="AB184" s="262" t="str">
        <f t="shared" si="19"/>
        <v>000</v>
      </c>
      <c r="AC184" s="262" t="str">
        <f t="shared" si="20"/>
        <v>141 E 72710 146 000 446</v>
      </c>
    </row>
    <row r="185" spans="1:29" ht="15" customHeight="1" x14ac:dyDescent="0.25">
      <c r="A185" s="262" t="s">
        <v>2803</v>
      </c>
      <c r="B185" s="262" t="s">
        <v>247</v>
      </c>
      <c r="C185" s="262" t="s">
        <v>247</v>
      </c>
      <c r="D185" s="262" t="s">
        <v>248</v>
      </c>
      <c r="E185" s="262" t="s">
        <v>221</v>
      </c>
      <c r="F185" s="262" t="s">
        <v>249</v>
      </c>
      <c r="G185" s="262" t="s">
        <v>250</v>
      </c>
      <c r="H185" s="262" t="s">
        <v>224</v>
      </c>
      <c r="I185" s="262" t="s">
        <v>242</v>
      </c>
      <c r="J185" s="262">
        <v>1080</v>
      </c>
      <c r="K185" s="320">
        <v>1</v>
      </c>
      <c r="L185" s="320">
        <v>1</v>
      </c>
      <c r="M185" s="262" t="s">
        <v>226</v>
      </c>
      <c r="N185" s="262" t="s">
        <v>227</v>
      </c>
      <c r="O185" s="262" t="s">
        <v>251</v>
      </c>
      <c r="P185" s="262" t="s">
        <v>186</v>
      </c>
      <c r="Q185" s="321">
        <v>13</v>
      </c>
      <c r="R185" s="321">
        <f t="shared" si="15"/>
        <v>14</v>
      </c>
      <c r="S185" s="300">
        <v>0</v>
      </c>
      <c r="T185" s="300">
        <v>14000</v>
      </c>
      <c r="V185" s="300">
        <v>14000</v>
      </c>
      <c r="W185" s="302">
        <f>IFERROR(INDEX('For Formulas'!$A$3:$CL$64,MATCH(ROUNDUP($R185,0),'For Formulas'!$A$3:$A$64,0),MATCH($O185&amp;" - "&amp;$P185,'For Formulas'!$A$3:$CL$3,0))*L185+U185,INDEX('For Formulas'!$A$3:$CL$64,MATCH(ROUNDUP($R185,0),'For Formulas'!$A$3:$A$64,0)*MATCH($O185&amp;" - "&amp;$P185,'For Formulas'!$A$3:$CL$3,0))*L185)</f>
        <v>15560</v>
      </c>
      <c r="X185" s="322">
        <f t="shared" si="16"/>
        <v>0.11142857142857143</v>
      </c>
      <c r="Y185" s="262" t="s">
        <v>252</v>
      </c>
      <c r="Z185" s="262" t="str">
        <f t="shared" si="17"/>
        <v>141 E 72710 146</v>
      </c>
      <c r="AA185" s="262" t="str">
        <f t="shared" si="18"/>
        <v>446</v>
      </c>
      <c r="AB185" s="262" t="str">
        <f t="shared" si="19"/>
        <v>000</v>
      </c>
      <c r="AC185" s="262" t="str">
        <f t="shared" si="20"/>
        <v>141 E 72710 146 000 446</v>
      </c>
    </row>
    <row r="186" spans="1:29" x14ac:dyDescent="0.25">
      <c r="A186" s="262" t="s">
        <v>3138</v>
      </c>
      <c r="B186" s="262" t="s">
        <v>247</v>
      </c>
      <c r="C186" s="262" t="s">
        <v>247</v>
      </c>
      <c r="D186" s="262" t="s">
        <v>248</v>
      </c>
      <c r="E186" s="262" t="s">
        <v>221</v>
      </c>
      <c r="F186" s="262" t="s">
        <v>249</v>
      </c>
      <c r="G186" s="262" t="s">
        <v>250</v>
      </c>
      <c r="H186" s="262" t="s">
        <v>224</v>
      </c>
      <c r="I186" s="262" t="s">
        <v>242</v>
      </c>
      <c r="J186" s="262">
        <v>1080</v>
      </c>
      <c r="K186" s="320">
        <v>1</v>
      </c>
      <c r="L186" s="320">
        <v>1</v>
      </c>
      <c r="M186" s="262" t="s">
        <v>226</v>
      </c>
      <c r="N186" s="262" t="s">
        <v>227</v>
      </c>
      <c r="O186" s="262" t="s">
        <v>251</v>
      </c>
      <c r="P186" s="262" t="s">
        <v>186</v>
      </c>
      <c r="Q186" s="321">
        <v>13</v>
      </c>
      <c r="R186" s="321">
        <f t="shared" si="15"/>
        <v>14</v>
      </c>
      <c r="S186" s="300">
        <v>0</v>
      </c>
      <c r="T186" s="300">
        <v>14000</v>
      </c>
      <c r="V186" s="300">
        <v>14000</v>
      </c>
      <c r="W186" s="302">
        <f>IFERROR(INDEX('For Formulas'!$A$3:$CL$64,MATCH(ROUNDUP($R186,0),'For Formulas'!$A$3:$A$64,0),MATCH($O186&amp;" - "&amp;$P186,'For Formulas'!$A$3:$CL$3,0))*L186+U186,INDEX('For Formulas'!$A$3:$CL$64,MATCH(ROUNDUP($R186,0),'For Formulas'!$A$3:$A$64,0)*MATCH($O186&amp;" - "&amp;$P186,'For Formulas'!$A$3:$CL$3,0))*L186)</f>
        <v>15560</v>
      </c>
      <c r="X186" s="322">
        <f t="shared" si="16"/>
        <v>0.11142857142857143</v>
      </c>
      <c r="Y186" s="262" t="s">
        <v>252</v>
      </c>
      <c r="Z186" s="262" t="str">
        <f t="shared" si="17"/>
        <v>141 E 72710 146</v>
      </c>
      <c r="AA186" s="262" t="str">
        <f t="shared" si="18"/>
        <v>446</v>
      </c>
      <c r="AB186" s="262" t="str">
        <f t="shared" si="19"/>
        <v>000</v>
      </c>
      <c r="AC186" s="262" t="str">
        <f t="shared" si="20"/>
        <v>141 E 72710 146 000 446</v>
      </c>
    </row>
    <row r="187" spans="1:29" ht="15" customHeight="1" x14ac:dyDescent="0.25">
      <c r="A187" s="262" t="s">
        <v>951</v>
      </c>
      <c r="B187" s="262" t="s">
        <v>332</v>
      </c>
      <c r="C187" s="262" t="s">
        <v>332</v>
      </c>
      <c r="D187" s="262" t="s">
        <v>258</v>
      </c>
      <c r="E187" s="262" t="s">
        <v>269</v>
      </c>
      <c r="F187" s="262" t="s">
        <v>299</v>
      </c>
      <c r="G187" s="262" t="s">
        <v>300</v>
      </c>
      <c r="H187" s="262" t="s">
        <v>301</v>
      </c>
      <c r="I187" s="262" t="s">
        <v>287</v>
      </c>
      <c r="J187" s="262">
        <v>960</v>
      </c>
      <c r="K187" s="320">
        <v>0.5</v>
      </c>
      <c r="L187" s="320">
        <v>0.5</v>
      </c>
      <c r="M187" s="262" t="s">
        <v>226</v>
      </c>
      <c r="N187" s="262" t="s">
        <v>233</v>
      </c>
      <c r="O187" s="262" t="s">
        <v>288</v>
      </c>
      <c r="P187" s="262" t="s">
        <v>334</v>
      </c>
      <c r="Q187" s="321">
        <v>8</v>
      </c>
      <c r="R187" s="321">
        <f t="shared" si="15"/>
        <v>9</v>
      </c>
      <c r="S187" s="300">
        <v>0</v>
      </c>
      <c r="T187" s="300">
        <v>28260</v>
      </c>
      <c r="V187" s="300">
        <v>14130</v>
      </c>
      <c r="W187" s="302">
        <f>IFERROR(INDEX('For Formulas'!$A$3:$CL$64,MATCH(ROUNDUP($R187,0),'For Formulas'!$A$3:$A$64,0),MATCH($O187&amp;" - "&amp;$P187,'For Formulas'!$A$3:$CL$3,0))*L187+U187,INDEX('For Formulas'!$A$3:$CL$64,MATCH(ROUNDUP($R187,0),'For Formulas'!$A$3:$A$64,0)*MATCH($O187&amp;" - "&amp;$P187,'For Formulas'!$A$3:$CL$3,0))*L187)</f>
        <v>15570</v>
      </c>
      <c r="X187" s="322">
        <f t="shared" si="16"/>
        <v>0.10191082802547771</v>
      </c>
      <c r="Y187" s="262" t="s">
        <v>433</v>
      </c>
      <c r="Z187" s="262" t="str">
        <f t="shared" si="17"/>
        <v>141 E 72610 166</v>
      </c>
      <c r="AA187" s="262" t="str">
        <f t="shared" si="18"/>
        <v>000</v>
      </c>
      <c r="AB187" s="262" t="str">
        <f t="shared" si="19"/>
        <v>000</v>
      </c>
      <c r="AC187" s="262" t="str">
        <f t="shared" si="20"/>
        <v>141 E 72610 166 000 000</v>
      </c>
    </row>
    <row r="188" spans="1:29" ht="15" customHeight="1" x14ac:dyDescent="0.25">
      <c r="A188" s="262" t="s">
        <v>1143</v>
      </c>
      <c r="B188" s="262" t="s">
        <v>332</v>
      </c>
      <c r="C188" s="262" t="s">
        <v>332</v>
      </c>
      <c r="D188" s="262" t="s">
        <v>411</v>
      </c>
      <c r="E188" s="262" t="s">
        <v>269</v>
      </c>
      <c r="F188" s="262" t="s">
        <v>299</v>
      </c>
      <c r="G188" s="262" t="s">
        <v>300</v>
      </c>
      <c r="H188" s="262" t="s">
        <v>301</v>
      </c>
      <c r="I188" s="262" t="s">
        <v>287</v>
      </c>
      <c r="J188" s="262">
        <v>960</v>
      </c>
      <c r="K188" s="320">
        <v>0.5</v>
      </c>
      <c r="L188" s="320">
        <v>0.5</v>
      </c>
      <c r="M188" s="262" t="s">
        <v>226</v>
      </c>
      <c r="N188" s="262" t="s">
        <v>227</v>
      </c>
      <c r="O188" s="262" t="s">
        <v>288</v>
      </c>
      <c r="P188" s="262" t="s">
        <v>334</v>
      </c>
      <c r="Q188" s="321">
        <v>9</v>
      </c>
      <c r="R188" s="321">
        <f t="shared" si="15"/>
        <v>10</v>
      </c>
      <c r="S188" s="300">
        <v>0</v>
      </c>
      <c r="T188" s="300">
        <v>28620</v>
      </c>
      <c r="V188" s="300">
        <v>14310</v>
      </c>
      <c r="W188" s="302">
        <f>IFERROR(INDEX('For Formulas'!$A$3:$CL$64,MATCH(ROUNDUP($R188,0),'For Formulas'!$A$3:$A$64,0),MATCH($O188&amp;" - "&amp;$P188,'For Formulas'!$A$3:$CL$3,0))*L188+U188,INDEX('For Formulas'!$A$3:$CL$64,MATCH(ROUNDUP($R188,0),'For Formulas'!$A$3:$A$64,0)*MATCH($O188&amp;" - "&amp;$P188,'For Formulas'!$A$3:$CL$3,0))*L188)</f>
        <v>15750</v>
      </c>
      <c r="X188" s="322">
        <f t="shared" si="16"/>
        <v>0.10062893081761007</v>
      </c>
      <c r="Y188" s="262" t="s">
        <v>1144</v>
      </c>
      <c r="Z188" s="262" t="str">
        <f t="shared" si="17"/>
        <v>141 E 72610 166</v>
      </c>
      <c r="AA188" s="262" t="str">
        <f t="shared" si="18"/>
        <v>000</v>
      </c>
      <c r="AB188" s="262" t="str">
        <f t="shared" si="19"/>
        <v>000</v>
      </c>
      <c r="AC188" s="262" t="str">
        <f t="shared" si="20"/>
        <v>141 E 72610 166 000 000</v>
      </c>
    </row>
    <row r="189" spans="1:29" ht="15" customHeight="1" x14ac:dyDescent="0.25">
      <c r="A189" s="262" t="s">
        <v>1117</v>
      </c>
      <c r="B189" s="262" t="s">
        <v>247</v>
      </c>
      <c r="C189" s="262" t="s">
        <v>247</v>
      </c>
      <c r="D189" s="262" t="s">
        <v>248</v>
      </c>
      <c r="E189" s="262" t="s">
        <v>221</v>
      </c>
      <c r="F189" s="262" t="s">
        <v>249</v>
      </c>
      <c r="G189" s="262" t="s">
        <v>250</v>
      </c>
      <c r="H189" s="262" t="s">
        <v>224</v>
      </c>
      <c r="I189" s="262" t="s">
        <v>242</v>
      </c>
      <c r="J189" s="262">
        <v>1080</v>
      </c>
      <c r="K189" s="320">
        <v>1</v>
      </c>
      <c r="L189" s="320">
        <v>1</v>
      </c>
      <c r="M189" s="262" t="s">
        <v>226</v>
      </c>
      <c r="N189" s="262" t="s">
        <v>227</v>
      </c>
      <c r="O189" s="262" t="s">
        <v>251</v>
      </c>
      <c r="P189" s="262" t="s">
        <v>186</v>
      </c>
      <c r="Q189" s="321">
        <v>14</v>
      </c>
      <c r="R189" s="321">
        <f t="shared" si="15"/>
        <v>15</v>
      </c>
      <c r="S189" s="300">
        <v>0</v>
      </c>
      <c r="T189" s="300">
        <v>14430</v>
      </c>
      <c r="V189" s="300">
        <v>14430</v>
      </c>
      <c r="W189" s="302">
        <f>IFERROR(INDEX('For Formulas'!$A$3:$CL$64,MATCH(ROUNDUP($R189,0),'For Formulas'!$A$3:$A$64,0),MATCH($O189&amp;" - "&amp;$P189,'For Formulas'!$A$3:$CL$3,0))*L189+U189,INDEX('For Formulas'!$A$3:$CL$64,MATCH(ROUNDUP($R189,0),'For Formulas'!$A$3:$A$64,0)*MATCH($O189&amp;" - "&amp;$P189,'For Formulas'!$A$3:$CL$3,0))*L189)</f>
        <v>15990</v>
      </c>
      <c r="X189" s="322">
        <f t="shared" si="16"/>
        <v>0.10810810810810811</v>
      </c>
      <c r="Y189" s="262" t="s">
        <v>252</v>
      </c>
      <c r="Z189" s="262" t="str">
        <f t="shared" si="17"/>
        <v>141 E 72710 146</v>
      </c>
      <c r="AA189" s="262" t="str">
        <f t="shared" si="18"/>
        <v>446</v>
      </c>
      <c r="AB189" s="262" t="str">
        <f t="shared" si="19"/>
        <v>000</v>
      </c>
      <c r="AC189" s="262" t="str">
        <f t="shared" si="20"/>
        <v>141 E 72710 146 000 446</v>
      </c>
    </row>
    <row r="190" spans="1:29" ht="15" hidden="1" customHeight="1" x14ac:dyDescent="0.25">
      <c r="A190" s="262" t="s">
        <v>616</v>
      </c>
      <c r="B190" s="262" t="s">
        <v>256</v>
      </c>
      <c r="C190" s="262" t="s">
        <v>355</v>
      </c>
      <c r="D190" s="262" t="s">
        <v>274</v>
      </c>
      <c r="E190" s="262" t="s">
        <v>256</v>
      </c>
      <c r="F190" s="262" t="s">
        <v>249</v>
      </c>
      <c r="G190" s="262" t="s">
        <v>250</v>
      </c>
      <c r="H190" s="262" t="s">
        <v>224</v>
      </c>
      <c r="I190" s="262" t="s">
        <v>270</v>
      </c>
      <c r="J190" s="262">
        <v>540</v>
      </c>
      <c r="K190" s="320">
        <v>0.5</v>
      </c>
      <c r="L190" s="320">
        <v>0.5</v>
      </c>
      <c r="M190" s="262" t="s">
        <v>6</v>
      </c>
      <c r="Q190" s="321">
        <v>0</v>
      </c>
      <c r="R190" s="321">
        <f t="shared" si="15"/>
        <v>1</v>
      </c>
      <c r="S190" s="300">
        <v>500</v>
      </c>
      <c r="T190" s="300">
        <v>0</v>
      </c>
      <c r="V190" s="300">
        <v>250</v>
      </c>
      <c r="W190" s="300">
        <f>V190</f>
        <v>250</v>
      </c>
      <c r="X190" s="322">
        <f t="shared" si="16"/>
        <v>0</v>
      </c>
      <c r="Y190" s="262" t="s">
        <v>368</v>
      </c>
      <c r="Z190" s="262" t="str">
        <f t="shared" si="17"/>
        <v>141 E 71100 163</v>
      </c>
      <c r="AA190" s="262" t="str">
        <f t="shared" si="18"/>
        <v>000</v>
      </c>
      <c r="AB190" s="262" t="str">
        <f t="shared" si="19"/>
        <v>000</v>
      </c>
      <c r="AC190" s="262" t="str">
        <f t="shared" si="20"/>
        <v>141 E 71100 163 000 000</v>
      </c>
    </row>
    <row r="191" spans="1:29" ht="15" customHeight="1" x14ac:dyDescent="0.25">
      <c r="A191" s="262" t="s">
        <v>3181</v>
      </c>
      <c r="B191" s="262" t="s">
        <v>247</v>
      </c>
      <c r="C191" s="262" t="s">
        <v>247</v>
      </c>
      <c r="D191" s="262" t="s">
        <v>248</v>
      </c>
      <c r="E191" s="262" t="s">
        <v>221</v>
      </c>
      <c r="F191" s="262" t="s">
        <v>249</v>
      </c>
      <c r="G191" s="262" t="s">
        <v>250</v>
      </c>
      <c r="H191" s="262" t="s">
        <v>224</v>
      </c>
      <c r="I191" s="262" t="s">
        <v>242</v>
      </c>
      <c r="J191" s="262">
        <v>1080</v>
      </c>
      <c r="K191" s="320">
        <v>1</v>
      </c>
      <c r="L191" s="320">
        <v>1</v>
      </c>
      <c r="M191" s="262" t="s">
        <v>226</v>
      </c>
      <c r="N191" s="262" t="s">
        <v>227</v>
      </c>
      <c r="O191" s="262" t="s">
        <v>251</v>
      </c>
      <c r="P191" s="262" t="s">
        <v>186</v>
      </c>
      <c r="Q191" s="321">
        <v>14</v>
      </c>
      <c r="R191" s="321">
        <f t="shared" si="15"/>
        <v>15</v>
      </c>
      <c r="S191" s="300">
        <v>0</v>
      </c>
      <c r="T191" s="300">
        <v>14430</v>
      </c>
      <c r="V191" s="300">
        <v>14430</v>
      </c>
      <c r="W191" s="302">
        <f>IFERROR(INDEX('For Formulas'!$A$3:$CL$64,MATCH(ROUNDUP($R191,0),'For Formulas'!$A$3:$A$64,0),MATCH($O191&amp;" - "&amp;$P191,'For Formulas'!$A$3:$CL$3,0))*L191+U191,INDEX('For Formulas'!$A$3:$CL$64,MATCH(ROUNDUP($R191,0),'For Formulas'!$A$3:$A$64,0)*MATCH($O191&amp;" - "&amp;$P191,'For Formulas'!$A$3:$CL$3,0))*L191)</f>
        <v>15990</v>
      </c>
      <c r="X191" s="322">
        <f t="shared" si="16"/>
        <v>0.10810810810810811</v>
      </c>
      <c r="Y191" s="262" t="s">
        <v>252</v>
      </c>
      <c r="Z191" s="262" t="str">
        <f t="shared" si="17"/>
        <v>141 E 72710 146</v>
      </c>
      <c r="AA191" s="262" t="str">
        <f t="shared" si="18"/>
        <v>446</v>
      </c>
      <c r="AB191" s="262" t="str">
        <f t="shared" si="19"/>
        <v>000</v>
      </c>
      <c r="AC191" s="262" t="str">
        <f t="shared" si="20"/>
        <v>141 E 72710 146 000 446</v>
      </c>
    </row>
    <row r="192" spans="1:29" ht="15" customHeight="1" x14ac:dyDescent="0.25">
      <c r="A192" s="262" t="s">
        <v>563</v>
      </c>
      <c r="B192" s="262" t="s">
        <v>247</v>
      </c>
      <c r="C192" s="262" t="s">
        <v>247</v>
      </c>
      <c r="D192" s="262" t="s">
        <v>248</v>
      </c>
      <c r="E192" s="262" t="s">
        <v>221</v>
      </c>
      <c r="F192" s="262" t="s">
        <v>249</v>
      </c>
      <c r="G192" s="262" t="s">
        <v>250</v>
      </c>
      <c r="H192" s="262" t="s">
        <v>224</v>
      </c>
      <c r="I192" s="262" t="s">
        <v>242</v>
      </c>
      <c r="J192" s="262">
        <v>1080</v>
      </c>
      <c r="K192" s="320">
        <v>1</v>
      </c>
      <c r="L192" s="320">
        <v>1</v>
      </c>
      <c r="M192" s="262" t="s">
        <v>226</v>
      </c>
      <c r="N192" s="262" t="s">
        <v>227</v>
      </c>
      <c r="O192" s="262" t="s">
        <v>251</v>
      </c>
      <c r="P192" s="262" t="s">
        <v>186</v>
      </c>
      <c r="Q192" s="321">
        <v>15</v>
      </c>
      <c r="R192" s="321">
        <f t="shared" si="15"/>
        <v>16</v>
      </c>
      <c r="S192" s="300">
        <v>0</v>
      </c>
      <c r="T192" s="300">
        <v>14970</v>
      </c>
      <c r="V192" s="300">
        <v>14970</v>
      </c>
      <c r="W192" s="302">
        <f>IFERROR(INDEX('For Formulas'!$A$3:$CL$64,MATCH(ROUNDUP($R192,0),'For Formulas'!$A$3:$A$64,0),MATCH($O192&amp;" - "&amp;$P192,'For Formulas'!$A$3:$CL$3,0))*L192+U192,INDEX('For Formulas'!$A$3:$CL$64,MATCH(ROUNDUP($R192,0),'For Formulas'!$A$3:$A$64,0)*MATCH($O192&amp;" - "&amp;$P192,'For Formulas'!$A$3:$CL$3,0))*L192)</f>
        <v>16530</v>
      </c>
      <c r="X192" s="322">
        <f t="shared" si="16"/>
        <v>0.10420841683366733</v>
      </c>
      <c r="Y192" s="262" t="s">
        <v>252</v>
      </c>
      <c r="Z192" s="262" t="str">
        <f t="shared" si="17"/>
        <v>141 E 72710 146</v>
      </c>
      <c r="AA192" s="262" t="str">
        <f t="shared" si="18"/>
        <v>446</v>
      </c>
      <c r="AB192" s="262" t="str">
        <f t="shared" si="19"/>
        <v>000</v>
      </c>
      <c r="AC192" s="262" t="str">
        <f t="shared" si="20"/>
        <v>141 E 72710 146 000 446</v>
      </c>
    </row>
    <row r="193" spans="1:29" ht="15" customHeight="1" x14ac:dyDescent="0.25">
      <c r="A193" s="262" t="s">
        <v>1853</v>
      </c>
      <c r="B193" s="262" t="s">
        <v>247</v>
      </c>
      <c r="C193" s="262" t="s">
        <v>247</v>
      </c>
      <c r="D193" s="262" t="s">
        <v>248</v>
      </c>
      <c r="E193" s="262" t="s">
        <v>221</v>
      </c>
      <c r="F193" s="262" t="s">
        <v>249</v>
      </c>
      <c r="G193" s="262" t="s">
        <v>250</v>
      </c>
      <c r="H193" s="262" t="s">
        <v>224</v>
      </c>
      <c r="I193" s="262" t="s">
        <v>242</v>
      </c>
      <c r="J193" s="262">
        <v>1080</v>
      </c>
      <c r="K193" s="320">
        <v>1</v>
      </c>
      <c r="L193" s="320">
        <v>1</v>
      </c>
      <c r="M193" s="262" t="s">
        <v>226</v>
      </c>
      <c r="N193" s="262" t="s">
        <v>227</v>
      </c>
      <c r="O193" s="262" t="s">
        <v>251</v>
      </c>
      <c r="P193" s="262" t="s">
        <v>186</v>
      </c>
      <c r="Q193" s="321">
        <v>15</v>
      </c>
      <c r="R193" s="321">
        <f t="shared" si="15"/>
        <v>16</v>
      </c>
      <c r="S193" s="300">
        <v>0</v>
      </c>
      <c r="T193" s="300">
        <v>14970</v>
      </c>
      <c r="V193" s="300">
        <v>14970</v>
      </c>
      <c r="W193" s="302">
        <f>IFERROR(INDEX('For Formulas'!$A$3:$CL$64,MATCH(ROUNDUP($R193,0),'For Formulas'!$A$3:$A$64,0),MATCH($O193&amp;" - "&amp;$P193,'For Formulas'!$A$3:$CL$3,0))*L193+U193,INDEX('For Formulas'!$A$3:$CL$64,MATCH(ROUNDUP($R193,0),'For Formulas'!$A$3:$A$64,0)*MATCH($O193&amp;" - "&amp;$P193,'For Formulas'!$A$3:$CL$3,0))*L193)</f>
        <v>16530</v>
      </c>
      <c r="X193" s="322">
        <f t="shared" si="16"/>
        <v>0.10420841683366733</v>
      </c>
      <c r="Y193" s="262" t="s">
        <v>252</v>
      </c>
      <c r="Z193" s="262" t="str">
        <f t="shared" si="17"/>
        <v>141 E 72710 146</v>
      </c>
      <c r="AA193" s="262" t="str">
        <f t="shared" si="18"/>
        <v>446</v>
      </c>
      <c r="AB193" s="262" t="str">
        <f t="shared" si="19"/>
        <v>000</v>
      </c>
      <c r="AC193" s="262" t="str">
        <f t="shared" si="20"/>
        <v>141 E 72710 146 000 446</v>
      </c>
    </row>
    <row r="194" spans="1:29" ht="15" customHeight="1" x14ac:dyDescent="0.25">
      <c r="A194" s="262" t="s">
        <v>3192</v>
      </c>
      <c r="B194" s="262" t="s">
        <v>247</v>
      </c>
      <c r="C194" s="262" t="s">
        <v>247</v>
      </c>
      <c r="D194" s="262" t="s">
        <v>248</v>
      </c>
      <c r="E194" s="262" t="s">
        <v>221</v>
      </c>
      <c r="F194" s="262" t="s">
        <v>249</v>
      </c>
      <c r="G194" s="262" t="s">
        <v>250</v>
      </c>
      <c r="H194" s="262" t="s">
        <v>224</v>
      </c>
      <c r="I194" s="262" t="s">
        <v>242</v>
      </c>
      <c r="J194" s="262">
        <v>1080</v>
      </c>
      <c r="K194" s="320">
        <v>1</v>
      </c>
      <c r="L194" s="320">
        <v>1</v>
      </c>
      <c r="M194" s="262" t="s">
        <v>6</v>
      </c>
      <c r="Q194" s="321">
        <v>0</v>
      </c>
      <c r="R194" s="321">
        <f t="shared" ref="R194:R257" si="21">Q194+1</f>
        <v>1</v>
      </c>
      <c r="S194" s="300">
        <v>15380</v>
      </c>
      <c r="T194" s="300">
        <v>0</v>
      </c>
      <c r="V194" s="300">
        <v>15380</v>
      </c>
      <c r="W194" s="329">
        <f>V194*1.08</f>
        <v>16610.400000000001</v>
      </c>
      <c r="X194" s="322">
        <f t="shared" ref="X194:X257" si="22">(W194-V194)/V194</f>
        <v>8.0000000000000099E-2</v>
      </c>
      <c r="Y194" s="262" t="s">
        <v>252</v>
      </c>
      <c r="Z194" s="262" t="str">
        <f t="shared" ref="Z194:Z257" si="23">LEFT(Y194,15)</f>
        <v>141 E 72710 146</v>
      </c>
      <c r="AA194" s="262" t="str">
        <f t="shared" ref="AA194:AA257" si="24">RIGHT(Y194,3)</f>
        <v>446</v>
      </c>
      <c r="AB194" s="262" t="str">
        <f t="shared" ref="AB194:AB257" si="25">MID(Y194,17,3)</f>
        <v>000</v>
      </c>
      <c r="AC194" s="262" t="str">
        <f t="shared" ref="AC194:AC257" si="26">Z194&amp;" " &amp;AB194&amp;" "&amp;AA194</f>
        <v>141 E 72710 146 000 446</v>
      </c>
    </row>
    <row r="195" spans="1:29" ht="15" hidden="1" customHeight="1" x14ac:dyDescent="0.25">
      <c r="A195" s="262" t="s">
        <v>622</v>
      </c>
      <c r="B195" s="262" t="s">
        <v>256</v>
      </c>
      <c r="C195" s="262" t="s">
        <v>625</v>
      </c>
      <c r="D195" s="262" t="s">
        <v>274</v>
      </c>
      <c r="E195" s="262" t="s">
        <v>256</v>
      </c>
      <c r="F195" s="262" t="s">
        <v>306</v>
      </c>
      <c r="G195" s="262" t="s">
        <v>250</v>
      </c>
      <c r="H195" s="262" t="s">
        <v>224</v>
      </c>
      <c r="I195" s="262" t="s">
        <v>307</v>
      </c>
      <c r="J195" s="262">
        <v>1170</v>
      </c>
      <c r="K195" s="320">
        <v>1</v>
      </c>
      <c r="L195" s="320">
        <v>1</v>
      </c>
      <c r="M195" s="262" t="s">
        <v>6</v>
      </c>
      <c r="Q195" s="321">
        <v>0</v>
      </c>
      <c r="R195" s="321">
        <f t="shared" si="21"/>
        <v>1</v>
      </c>
      <c r="S195" s="300">
        <v>250</v>
      </c>
      <c r="T195" s="300">
        <v>0</v>
      </c>
      <c r="V195" s="300">
        <v>250</v>
      </c>
      <c r="W195" s="300">
        <f>V195</f>
        <v>250</v>
      </c>
      <c r="X195" s="322">
        <f t="shared" si="22"/>
        <v>0</v>
      </c>
      <c r="Y195" s="262" t="s">
        <v>624</v>
      </c>
      <c r="Z195" s="262" t="str">
        <f t="shared" si="23"/>
        <v>141 E 71100 189</v>
      </c>
      <c r="AA195" s="262" t="str">
        <f t="shared" si="24"/>
        <v>000</v>
      </c>
      <c r="AB195" s="262" t="str">
        <f t="shared" si="25"/>
        <v>000</v>
      </c>
      <c r="AC195" s="262" t="str">
        <f t="shared" si="26"/>
        <v>141 E 71100 189 000 000</v>
      </c>
    </row>
    <row r="196" spans="1:29" ht="15" customHeight="1" x14ac:dyDescent="0.25">
      <c r="A196" s="262" t="s">
        <v>3346</v>
      </c>
      <c r="B196" s="262" t="s">
        <v>267</v>
      </c>
      <c r="C196" s="262" t="s">
        <v>267</v>
      </c>
      <c r="D196" s="262" t="s">
        <v>238</v>
      </c>
      <c r="E196" s="262" t="s">
        <v>221</v>
      </c>
      <c r="F196" s="262" t="s">
        <v>249</v>
      </c>
      <c r="G196" s="262" t="s">
        <v>1342</v>
      </c>
      <c r="H196" s="262" t="s">
        <v>224</v>
      </c>
      <c r="I196" s="262" t="s">
        <v>242</v>
      </c>
      <c r="J196" s="262">
        <v>894</v>
      </c>
      <c r="K196" s="320">
        <v>1</v>
      </c>
      <c r="L196" s="320">
        <v>1</v>
      </c>
      <c r="M196" s="262" t="s">
        <v>226</v>
      </c>
      <c r="N196" s="262" t="s">
        <v>227</v>
      </c>
      <c r="O196" s="262" t="s">
        <v>271</v>
      </c>
      <c r="P196" s="262" t="s">
        <v>188</v>
      </c>
      <c r="Q196" s="321">
        <v>0</v>
      </c>
      <c r="R196" s="321">
        <f t="shared" si="21"/>
        <v>1</v>
      </c>
      <c r="S196" s="300">
        <v>0</v>
      </c>
      <c r="T196" s="300">
        <v>15174</v>
      </c>
      <c r="V196" s="300">
        <v>12560.58</v>
      </c>
      <c r="W196" s="302">
        <f>IFERROR(INDEX('For Formulas'!$A$3:$CL$64,MATCH(ROUNDUP($R196,0),'For Formulas'!$A$3:$A$64,0),MATCH($O196&amp;" - "&amp;$P196,'For Formulas'!$A$3:$CL$3,0))*L196+U196,INDEX('For Formulas'!$A$3:$CL$64,MATCH(ROUNDUP($R196,0),'For Formulas'!$A$3:$A$64,0)*MATCH($O196&amp;" - "&amp;$P196,'For Formulas'!$A$3:$CL$3,0))*L196)</f>
        <v>16794</v>
      </c>
      <c r="X196" s="322">
        <f t="shared" si="22"/>
        <v>0.33704016852724955</v>
      </c>
      <c r="Y196" s="262" t="s">
        <v>368</v>
      </c>
      <c r="Z196" s="262" t="str">
        <f t="shared" si="23"/>
        <v>141 E 71100 163</v>
      </c>
      <c r="AA196" s="262" t="str">
        <f t="shared" si="24"/>
        <v>000</v>
      </c>
      <c r="AB196" s="262" t="str">
        <f t="shared" si="25"/>
        <v>000</v>
      </c>
      <c r="AC196" s="262" t="str">
        <f t="shared" si="26"/>
        <v>141 E 71100 163 000 000</v>
      </c>
    </row>
    <row r="197" spans="1:29" ht="15" customHeight="1" x14ac:dyDescent="0.25">
      <c r="A197" s="262" t="s">
        <v>1316</v>
      </c>
      <c r="B197" s="262" t="s">
        <v>267</v>
      </c>
      <c r="C197" s="262" t="s">
        <v>267</v>
      </c>
      <c r="D197" s="262" t="s">
        <v>258</v>
      </c>
      <c r="E197" s="262" t="s">
        <v>221</v>
      </c>
      <c r="F197" s="262" t="s">
        <v>249</v>
      </c>
      <c r="G197" s="262" t="s">
        <v>250</v>
      </c>
      <c r="H197" s="262" t="s">
        <v>224</v>
      </c>
      <c r="I197" s="262" t="s">
        <v>242</v>
      </c>
      <c r="J197" s="262">
        <v>1080</v>
      </c>
      <c r="K197" s="320">
        <v>1</v>
      </c>
      <c r="L197" s="320">
        <v>1</v>
      </c>
      <c r="M197" s="262" t="s">
        <v>226</v>
      </c>
      <c r="N197" s="262" t="s">
        <v>227</v>
      </c>
      <c r="O197" s="262" t="s">
        <v>271</v>
      </c>
      <c r="P197" s="262" t="s">
        <v>188</v>
      </c>
      <c r="Q197" s="321">
        <v>0</v>
      </c>
      <c r="R197" s="321">
        <f t="shared" si="21"/>
        <v>1</v>
      </c>
      <c r="S197" s="300">
        <v>0</v>
      </c>
      <c r="T197" s="300">
        <v>15174</v>
      </c>
      <c r="V197" s="300">
        <v>15174</v>
      </c>
      <c r="W197" s="302">
        <f>IFERROR(INDEX('For Formulas'!$A$3:$CL$64,MATCH(ROUNDUP($R197,0),'For Formulas'!$A$3:$A$64,0),MATCH($O197&amp;" - "&amp;$P197,'For Formulas'!$A$3:$CL$3,0))*L197+U197,INDEX('For Formulas'!$A$3:$CL$64,MATCH(ROUNDUP($R197,0),'For Formulas'!$A$3:$A$64,0)*MATCH($O197&amp;" - "&amp;$P197,'For Formulas'!$A$3:$CL$3,0))*L197)</f>
        <v>16794</v>
      </c>
      <c r="X197" s="322">
        <f t="shared" si="22"/>
        <v>0.10676156583629894</v>
      </c>
      <c r="Y197" s="262" t="s">
        <v>1024</v>
      </c>
      <c r="Z197" s="262" t="str">
        <f t="shared" si="23"/>
        <v>141 E 71100 163</v>
      </c>
      <c r="AA197" s="262" t="str">
        <f t="shared" si="24"/>
        <v>000</v>
      </c>
      <c r="AB197" s="262" t="str">
        <f t="shared" si="25"/>
        <v>000</v>
      </c>
      <c r="AC197" s="262" t="str">
        <f t="shared" si="26"/>
        <v>141 E 71100 163 000 000</v>
      </c>
    </row>
    <row r="198" spans="1:29" ht="15" customHeight="1" x14ac:dyDescent="0.25">
      <c r="A198" s="262" t="s">
        <v>2255</v>
      </c>
      <c r="B198" s="262" t="s">
        <v>267</v>
      </c>
      <c r="C198" s="262" t="s">
        <v>267</v>
      </c>
      <c r="D198" s="262" t="s">
        <v>343</v>
      </c>
      <c r="E198" s="262" t="s">
        <v>221</v>
      </c>
      <c r="F198" s="262" t="s">
        <v>249</v>
      </c>
      <c r="G198" s="262" t="s">
        <v>250</v>
      </c>
      <c r="H198" s="262" t="s">
        <v>224</v>
      </c>
      <c r="I198" s="262" t="s">
        <v>242</v>
      </c>
      <c r="J198" s="262">
        <v>1080</v>
      </c>
      <c r="K198" s="320">
        <v>1</v>
      </c>
      <c r="L198" s="320">
        <v>1</v>
      </c>
      <c r="M198" s="262" t="s">
        <v>226</v>
      </c>
      <c r="N198" s="262" t="s">
        <v>227</v>
      </c>
      <c r="O198" s="262" t="s">
        <v>271</v>
      </c>
      <c r="P198" s="262" t="s">
        <v>188</v>
      </c>
      <c r="Q198" s="321">
        <v>0</v>
      </c>
      <c r="R198" s="321">
        <f t="shared" si="21"/>
        <v>1</v>
      </c>
      <c r="S198" s="300">
        <v>0</v>
      </c>
      <c r="T198" s="300">
        <v>15174</v>
      </c>
      <c r="V198" s="300">
        <v>15174</v>
      </c>
      <c r="W198" s="302">
        <f>IFERROR(INDEX('For Formulas'!$A$3:$CL$64,MATCH(ROUNDUP($R198,0),'For Formulas'!$A$3:$A$64,0),MATCH($O198&amp;" - "&amp;$P198,'For Formulas'!$A$3:$CL$3,0))*L198+U198,INDEX('For Formulas'!$A$3:$CL$64,MATCH(ROUNDUP($R198,0),'For Formulas'!$A$3:$A$64,0)*MATCH($O198&amp;" - "&amp;$P198,'For Formulas'!$A$3:$CL$3,0))*L198)</f>
        <v>16794</v>
      </c>
      <c r="X198" s="322">
        <f t="shared" si="22"/>
        <v>0.10676156583629894</v>
      </c>
      <c r="Y198" s="262" t="s">
        <v>368</v>
      </c>
      <c r="Z198" s="262" t="str">
        <f t="shared" si="23"/>
        <v>141 E 71100 163</v>
      </c>
      <c r="AA198" s="262" t="str">
        <f t="shared" si="24"/>
        <v>000</v>
      </c>
      <c r="AB198" s="262" t="str">
        <f t="shared" si="25"/>
        <v>000</v>
      </c>
      <c r="AC198" s="262" t="str">
        <f t="shared" si="26"/>
        <v>141 E 71100 163 000 000</v>
      </c>
    </row>
    <row r="199" spans="1:29" ht="15" customHeight="1" x14ac:dyDescent="0.25">
      <c r="A199" s="262" t="s">
        <v>2433</v>
      </c>
      <c r="B199" s="262" t="s">
        <v>642</v>
      </c>
      <c r="C199" s="262" t="s">
        <v>642</v>
      </c>
      <c r="D199" s="262" t="s">
        <v>343</v>
      </c>
      <c r="E199" s="262" t="s">
        <v>221</v>
      </c>
      <c r="F199" s="262" t="s">
        <v>249</v>
      </c>
      <c r="G199" s="262" t="s">
        <v>250</v>
      </c>
      <c r="H199" s="262" t="s">
        <v>224</v>
      </c>
      <c r="I199" s="262" t="s">
        <v>242</v>
      </c>
      <c r="J199" s="262">
        <v>1080</v>
      </c>
      <c r="K199" s="320">
        <v>1</v>
      </c>
      <c r="L199" s="320">
        <v>1</v>
      </c>
      <c r="M199" s="262" t="s">
        <v>226</v>
      </c>
      <c r="N199" s="262" t="s">
        <v>227</v>
      </c>
      <c r="O199" s="262" t="s">
        <v>271</v>
      </c>
      <c r="P199" s="262" t="s">
        <v>188</v>
      </c>
      <c r="Q199" s="321">
        <v>0</v>
      </c>
      <c r="R199" s="321">
        <f t="shared" si="21"/>
        <v>1</v>
      </c>
      <c r="S199" s="300">
        <v>0</v>
      </c>
      <c r="T199" s="300">
        <v>15174</v>
      </c>
      <c r="V199" s="300">
        <v>15174</v>
      </c>
      <c r="W199" s="302">
        <f>IFERROR(INDEX('For Formulas'!$A$3:$CL$64,MATCH(ROUNDUP($R199,0),'For Formulas'!$A$3:$A$64,0),MATCH($O199&amp;" - "&amp;$P199,'For Formulas'!$A$3:$CL$3,0))*L199+U199,INDEX('For Formulas'!$A$3:$CL$64,MATCH(ROUNDUP($R199,0),'For Formulas'!$A$3:$A$64,0)*MATCH($O199&amp;" - "&amp;$P199,'For Formulas'!$A$3:$CL$3,0))*L199)</f>
        <v>16794</v>
      </c>
      <c r="X199" s="322">
        <f t="shared" si="22"/>
        <v>0.10676156583629894</v>
      </c>
      <c r="Y199" s="262" t="s">
        <v>2434</v>
      </c>
      <c r="Z199" s="262" t="str">
        <f t="shared" si="23"/>
        <v>141 E 73400 163</v>
      </c>
      <c r="AA199" s="262" t="str">
        <f t="shared" si="24"/>
        <v>000</v>
      </c>
      <c r="AB199" s="262" t="str">
        <f t="shared" si="25"/>
        <v>000</v>
      </c>
      <c r="AC199" s="262" t="str">
        <f t="shared" si="26"/>
        <v>141 E 73400 163 000 000</v>
      </c>
    </row>
    <row r="200" spans="1:29" ht="15" hidden="1" customHeight="1" x14ac:dyDescent="0.25">
      <c r="A200" s="262" t="s">
        <v>3096</v>
      </c>
      <c r="B200" s="262" t="s">
        <v>277</v>
      </c>
      <c r="C200" s="262" t="s">
        <v>278</v>
      </c>
      <c r="D200" s="262" t="s">
        <v>418</v>
      </c>
      <c r="E200" s="262" t="s">
        <v>221</v>
      </c>
      <c r="F200" s="262" t="s">
        <v>249</v>
      </c>
      <c r="G200" s="262" t="s">
        <v>250</v>
      </c>
      <c r="H200" s="262" t="s">
        <v>224</v>
      </c>
      <c r="I200" s="262" t="s">
        <v>242</v>
      </c>
      <c r="J200" s="262">
        <v>1080</v>
      </c>
      <c r="K200" s="320">
        <v>1</v>
      </c>
      <c r="L200" s="320">
        <v>1</v>
      </c>
      <c r="M200" s="262" t="s">
        <v>226</v>
      </c>
      <c r="N200" s="262" t="s">
        <v>227</v>
      </c>
      <c r="O200" s="262" t="s">
        <v>271</v>
      </c>
      <c r="P200" s="262" t="s">
        <v>188</v>
      </c>
      <c r="Q200" s="321">
        <v>0</v>
      </c>
      <c r="R200" s="321">
        <f t="shared" si="21"/>
        <v>1</v>
      </c>
      <c r="S200" s="300">
        <v>0</v>
      </c>
      <c r="T200" s="300">
        <v>15174</v>
      </c>
      <c r="V200" s="300">
        <v>15174</v>
      </c>
      <c r="W200" s="302">
        <f>IFERROR(INDEX('For Formulas'!$A$3:$CL$64,MATCH(ROUNDUP($R200,0),'For Formulas'!$A$3:$A$64,0),MATCH($O200&amp;" - "&amp;$P200,'For Formulas'!$A$3:$CL$3,0))*L200+U200,INDEX('For Formulas'!$A$3:$CL$64,MATCH(ROUNDUP($R200,0),'For Formulas'!$A$3:$A$64,0)*MATCH($O200&amp;" - "&amp;$P200,'For Formulas'!$A$3:$CL$3,0))*L200)</f>
        <v>16794</v>
      </c>
      <c r="X200" s="322">
        <f t="shared" si="22"/>
        <v>0.10676156583629894</v>
      </c>
      <c r="Y200" s="262" t="s">
        <v>2278</v>
      </c>
      <c r="Z200" s="262" t="str">
        <f t="shared" si="23"/>
        <v>142 E 71100 163</v>
      </c>
      <c r="AA200" s="262" t="str">
        <f t="shared" si="24"/>
        <v>000</v>
      </c>
      <c r="AB200" s="262" t="str">
        <f t="shared" si="25"/>
        <v>101</v>
      </c>
      <c r="AC200" s="262" t="str">
        <f t="shared" si="26"/>
        <v>142 E 71100 163 101 000</v>
      </c>
    </row>
    <row r="201" spans="1:29" ht="15" customHeight="1" x14ac:dyDescent="0.25">
      <c r="A201" s="262" t="s">
        <v>442</v>
      </c>
      <c r="B201" s="262" t="s">
        <v>377</v>
      </c>
      <c r="C201" s="262" t="s">
        <v>377</v>
      </c>
      <c r="D201" s="262" t="s">
        <v>317</v>
      </c>
      <c r="E201" s="262" t="s">
        <v>269</v>
      </c>
      <c r="F201" s="262" t="s">
        <v>222</v>
      </c>
      <c r="G201" s="262" t="s">
        <v>223</v>
      </c>
      <c r="H201" s="262" t="s">
        <v>224</v>
      </c>
      <c r="I201" s="262" t="s">
        <v>378</v>
      </c>
      <c r="J201" s="262">
        <v>640</v>
      </c>
      <c r="K201" s="320">
        <v>0.4</v>
      </c>
      <c r="L201" s="320">
        <v>0.4</v>
      </c>
      <c r="M201" s="262" t="s">
        <v>226</v>
      </c>
      <c r="N201" s="262" t="s">
        <v>227</v>
      </c>
      <c r="O201" s="262" t="s">
        <v>234</v>
      </c>
      <c r="P201" s="262" t="s">
        <v>34</v>
      </c>
      <c r="Q201" s="321">
        <v>0</v>
      </c>
      <c r="R201" s="321">
        <f t="shared" si="21"/>
        <v>1</v>
      </c>
      <c r="S201" s="300">
        <v>0</v>
      </c>
      <c r="T201" s="300">
        <v>39000</v>
      </c>
      <c r="V201" s="300">
        <v>15600</v>
      </c>
      <c r="W201" s="302">
        <f>IFERROR(INDEX('For Formulas'!$A$3:$CL$64,MATCH(ROUNDUP($R201,0),'For Formulas'!$A$3:$A$64,0),MATCH($O201&amp;" - "&amp;$P201,'For Formulas'!$A$3:$CL$3,0))*L201+U201,INDEX('For Formulas'!$A$3:$CL$64,MATCH(ROUNDUP($R201,0),'For Formulas'!$A$3:$A$64,0)*MATCH($O201&amp;" - "&amp;$P201,'For Formulas'!$A$3:$CL$3,0))*L201)</f>
        <v>16848</v>
      </c>
      <c r="X201" s="322">
        <f t="shared" si="22"/>
        <v>0.08</v>
      </c>
      <c r="Y201" s="262" t="s">
        <v>443</v>
      </c>
      <c r="Z201" s="262" t="str">
        <f t="shared" si="23"/>
        <v>141 E 72120 131</v>
      </c>
      <c r="AA201" s="262" t="str">
        <f t="shared" si="24"/>
        <v>580</v>
      </c>
      <c r="AB201" s="262" t="str">
        <f t="shared" si="25"/>
        <v>000</v>
      </c>
      <c r="AC201" s="262" t="str">
        <f t="shared" si="26"/>
        <v>141 E 72120 131 000 580</v>
      </c>
    </row>
    <row r="202" spans="1:29" ht="15" customHeight="1" x14ac:dyDescent="0.25">
      <c r="A202" s="262" t="s">
        <v>481</v>
      </c>
      <c r="B202" s="262" t="s">
        <v>377</v>
      </c>
      <c r="C202" s="262" t="s">
        <v>377</v>
      </c>
      <c r="D202" s="262" t="s">
        <v>261</v>
      </c>
      <c r="E202" s="262" t="s">
        <v>269</v>
      </c>
      <c r="F202" s="262" t="s">
        <v>222</v>
      </c>
      <c r="G202" s="262" t="s">
        <v>223</v>
      </c>
      <c r="H202" s="262" t="s">
        <v>224</v>
      </c>
      <c r="I202" s="262" t="s">
        <v>378</v>
      </c>
      <c r="J202" s="262">
        <v>640</v>
      </c>
      <c r="K202" s="320">
        <v>0.4</v>
      </c>
      <c r="L202" s="320">
        <v>0.4</v>
      </c>
      <c r="M202" s="262" t="s">
        <v>226</v>
      </c>
      <c r="N202" s="262" t="s">
        <v>227</v>
      </c>
      <c r="O202" s="262" t="s">
        <v>234</v>
      </c>
      <c r="P202" s="262" t="s">
        <v>34</v>
      </c>
      <c r="Q202" s="321">
        <v>0</v>
      </c>
      <c r="R202" s="321">
        <f t="shared" si="21"/>
        <v>1</v>
      </c>
      <c r="S202" s="300">
        <v>0</v>
      </c>
      <c r="T202" s="300">
        <v>39000</v>
      </c>
      <c r="V202" s="300">
        <v>15600</v>
      </c>
      <c r="W202" s="302">
        <f>IFERROR(INDEX('For Formulas'!$A$3:$CL$64,MATCH(ROUNDUP($R202,0),'For Formulas'!$A$3:$A$64,0),MATCH($O202&amp;" - "&amp;$P202,'For Formulas'!$A$3:$CL$3,0))*L202+U202,INDEX('For Formulas'!$A$3:$CL$64,MATCH(ROUNDUP($R202,0),'For Formulas'!$A$3:$A$64,0)*MATCH($O202&amp;" - "&amp;$P202,'For Formulas'!$A$3:$CL$3,0))*L202)</f>
        <v>16848</v>
      </c>
      <c r="X202" s="322">
        <f t="shared" si="22"/>
        <v>0.08</v>
      </c>
      <c r="Y202" s="262" t="s">
        <v>482</v>
      </c>
      <c r="Z202" s="262" t="str">
        <f t="shared" si="23"/>
        <v>141 E 72120 131</v>
      </c>
      <c r="AA202" s="262" t="str">
        <f t="shared" si="24"/>
        <v>580</v>
      </c>
      <c r="AB202" s="262" t="str">
        <f t="shared" si="25"/>
        <v>000</v>
      </c>
      <c r="AC202" s="262" t="str">
        <f t="shared" si="26"/>
        <v>141 E 72120 131 000 580</v>
      </c>
    </row>
    <row r="203" spans="1:29" ht="15" customHeight="1" x14ac:dyDescent="0.25">
      <c r="A203" s="262" t="s">
        <v>910</v>
      </c>
      <c r="B203" s="262" t="s">
        <v>377</v>
      </c>
      <c r="C203" s="262" t="s">
        <v>377</v>
      </c>
      <c r="D203" s="262" t="s">
        <v>422</v>
      </c>
      <c r="E203" s="262" t="s">
        <v>269</v>
      </c>
      <c r="F203" s="262" t="s">
        <v>222</v>
      </c>
      <c r="G203" s="262" t="s">
        <v>223</v>
      </c>
      <c r="H203" s="262" t="s">
        <v>224</v>
      </c>
      <c r="I203" s="262" t="s">
        <v>378</v>
      </c>
      <c r="J203" s="262">
        <v>640</v>
      </c>
      <c r="K203" s="320">
        <v>0.4</v>
      </c>
      <c r="L203" s="320">
        <v>0.4</v>
      </c>
      <c r="M203" s="262" t="s">
        <v>226</v>
      </c>
      <c r="N203" s="262" t="s">
        <v>227</v>
      </c>
      <c r="O203" s="262" t="s">
        <v>234</v>
      </c>
      <c r="P203" s="262" t="s">
        <v>34</v>
      </c>
      <c r="Q203" s="321">
        <v>0</v>
      </c>
      <c r="R203" s="321">
        <f t="shared" si="21"/>
        <v>1</v>
      </c>
      <c r="S203" s="300">
        <v>0</v>
      </c>
      <c r="T203" s="300">
        <v>39000</v>
      </c>
      <c r="V203" s="300">
        <v>15600</v>
      </c>
      <c r="W203" s="302">
        <f>IFERROR(INDEX('For Formulas'!$A$3:$CL$64,MATCH(ROUNDUP($R203,0),'For Formulas'!$A$3:$A$64,0),MATCH($O203&amp;" - "&amp;$P203,'For Formulas'!$A$3:$CL$3,0))*L203+U203,INDEX('For Formulas'!$A$3:$CL$64,MATCH(ROUNDUP($R203,0),'For Formulas'!$A$3:$A$64,0)*MATCH($O203&amp;" - "&amp;$P203,'For Formulas'!$A$3:$CL$3,0))*L203)</f>
        <v>16848</v>
      </c>
      <c r="X203" s="322">
        <f t="shared" si="22"/>
        <v>0.08</v>
      </c>
      <c r="Y203" s="262" t="s">
        <v>911</v>
      </c>
      <c r="Z203" s="262" t="str">
        <f t="shared" si="23"/>
        <v>141 E 72120 131</v>
      </c>
      <c r="AA203" s="262" t="str">
        <f t="shared" si="24"/>
        <v>580</v>
      </c>
      <c r="AB203" s="262" t="str">
        <f t="shared" si="25"/>
        <v>000</v>
      </c>
      <c r="AC203" s="262" t="str">
        <f t="shared" si="26"/>
        <v>141 E 72120 131 000 580</v>
      </c>
    </row>
    <row r="204" spans="1:29" ht="15" customHeight="1" x14ac:dyDescent="0.25">
      <c r="A204" s="262" t="s">
        <v>2730</v>
      </c>
      <c r="B204" s="262" t="s">
        <v>377</v>
      </c>
      <c r="C204" s="262" t="s">
        <v>377</v>
      </c>
      <c r="D204" s="262" t="s">
        <v>343</v>
      </c>
      <c r="E204" s="262" t="s">
        <v>269</v>
      </c>
      <c r="F204" s="262" t="s">
        <v>222</v>
      </c>
      <c r="G204" s="262" t="s">
        <v>223</v>
      </c>
      <c r="H204" s="262" t="s">
        <v>224</v>
      </c>
      <c r="I204" s="262" t="s">
        <v>378</v>
      </c>
      <c r="J204" s="262">
        <v>640</v>
      </c>
      <c r="K204" s="320">
        <v>0.4</v>
      </c>
      <c r="L204" s="320">
        <v>0.4</v>
      </c>
      <c r="M204" s="262" t="s">
        <v>226</v>
      </c>
      <c r="N204" s="262" t="s">
        <v>227</v>
      </c>
      <c r="O204" s="262" t="s">
        <v>234</v>
      </c>
      <c r="P204" s="262" t="s">
        <v>34</v>
      </c>
      <c r="Q204" s="321">
        <v>0</v>
      </c>
      <c r="R204" s="321">
        <f t="shared" si="21"/>
        <v>1</v>
      </c>
      <c r="S204" s="300">
        <v>0</v>
      </c>
      <c r="T204" s="300">
        <v>39000</v>
      </c>
      <c r="V204" s="300">
        <v>15600</v>
      </c>
      <c r="W204" s="302">
        <f>IFERROR(INDEX('For Formulas'!$A$3:$CL$64,MATCH(ROUNDUP($R204,0),'For Formulas'!$A$3:$A$64,0),MATCH($O204&amp;" - "&amp;$P204,'For Formulas'!$A$3:$CL$3,0))*L204+U204,INDEX('For Formulas'!$A$3:$CL$64,MATCH(ROUNDUP($R204,0),'For Formulas'!$A$3:$A$64,0)*MATCH($O204&amp;" - "&amp;$P204,'For Formulas'!$A$3:$CL$3,0))*L204)</f>
        <v>16848</v>
      </c>
      <c r="X204" s="322">
        <f t="shared" si="22"/>
        <v>0.08</v>
      </c>
      <c r="Y204" s="262" t="s">
        <v>1682</v>
      </c>
      <c r="Z204" s="262" t="str">
        <f t="shared" si="23"/>
        <v>141 E 72120 131</v>
      </c>
      <c r="AA204" s="262" t="str">
        <f t="shared" si="24"/>
        <v>580</v>
      </c>
      <c r="AB204" s="262" t="str">
        <f t="shared" si="25"/>
        <v>000</v>
      </c>
      <c r="AC204" s="262" t="str">
        <f t="shared" si="26"/>
        <v>141 E 72120 131 000 580</v>
      </c>
    </row>
    <row r="205" spans="1:29" ht="15" customHeight="1" x14ac:dyDescent="0.25">
      <c r="A205" s="262" t="s">
        <v>2800</v>
      </c>
      <c r="B205" s="262" t="s">
        <v>377</v>
      </c>
      <c r="C205" s="262" t="s">
        <v>377</v>
      </c>
      <c r="D205" s="262" t="s">
        <v>385</v>
      </c>
      <c r="E205" s="262" t="s">
        <v>269</v>
      </c>
      <c r="F205" s="262" t="s">
        <v>222</v>
      </c>
      <c r="G205" s="262" t="s">
        <v>223</v>
      </c>
      <c r="H205" s="262" t="s">
        <v>224</v>
      </c>
      <c r="I205" s="262" t="s">
        <v>378</v>
      </c>
      <c r="J205" s="262">
        <v>640</v>
      </c>
      <c r="K205" s="320">
        <v>0.4</v>
      </c>
      <c r="L205" s="320">
        <v>0.4</v>
      </c>
      <c r="M205" s="262" t="s">
        <v>226</v>
      </c>
      <c r="N205" s="262" t="s">
        <v>227</v>
      </c>
      <c r="O205" s="262" t="s">
        <v>234</v>
      </c>
      <c r="P205" s="262" t="s">
        <v>34</v>
      </c>
      <c r="Q205" s="321">
        <v>0</v>
      </c>
      <c r="R205" s="321">
        <f t="shared" si="21"/>
        <v>1</v>
      </c>
      <c r="S205" s="300">
        <v>0</v>
      </c>
      <c r="T205" s="300">
        <v>39000</v>
      </c>
      <c r="V205" s="300">
        <v>15600</v>
      </c>
      <c r="W205" s="302">
        <f>IFERROR(INDEX('For Formulas'!$A$3:$CL$64,MATCH(ROUNDUP($R205,0),'For Formulas'!$A$3:$A$64,0),MATCH($O205&amp;" - "&amp;$P205,'For Formulas'!$A$3:$CL$3,0))*L205+U205,INDEX('For Formulas'!$A$3:$CL$64,MATCH(ROUNDUP($R205,0),'For Formulas'!$A$3:$A$64,0)*MATCH($O205&amp;" - "&amp;$P205,'For Formulas'!$A$3:$CL$3,0))*L205)</f>
        <v>16848</v>
      </c>
      <c r="X205" s="322">
        <f t="shared" si="22"/>
        <v>0.08</v>
      </c>
      <c r="Y205" s="262" t="s">
        <v>1094</v>
      </c>
      <c r="Z205" s="262" t="str">
        <f t="shared" si="23"/>
        <v>141 E 72120 131</v>
      </c>
      <c r="AA205" s="262" t="str">
        <f t="shared" si="24"/>
        <v>580</v>
      </c>
      <c r="AB205" s="262" t="str">
        <f t="shared" si="25"/>
        <v>000</v>
      </c>
      <c r="AC205" s="262" t="str">
        <f t="shared" si="26"/>
        <v>141 E 72120 131 000 580</v>
      </c>
    </row>
    <row r="206" spans="1:29" ht="15" customHeight="1" x14ac:dyDescent="0.25">
      <c r="A206" s="262" t="s">
        <v>1774</v>
      </c>
      <c r="B206" s="262" t="s">
        <v>247</v>
      </c>
      <c r="C206" s="262" t="s">
        <v>247</v>
      </c>
      <c r="D206" s="262" t="s">
        <v>248</v>
      </c>
      <c r="E206" s="262" t="s">
        <v>221</v>
      </c>
      <c r="F206" s="262" t="s">
        <v>249</v>
      </c>
      <c r="G206" s="262" t="s">
        <v>250</v>
      </c>
      <c r="H206" s="262" t="s">
        <v>224</v>
      </c>
      <c r="I206" s="262" t="s">
        <v>242</v>
      </c>
      <c r="J206" s="262">
        <v>1080</v>
      </c>
      <c r="K206" s="320">
        <v>1</v>
      </c>
      <c r="L206" s="320">
        <v>1</v>
      </c>
      <c r="M206" s="262" t="s">
        <v>226</v>
      </c>
      <c r="N206" s="262" t="s">
        <v>227</v>
      </c>
      <c r="O206" s="262" t="s">
        <v>251</v>
      </c>
      <c r="P206" s="262" t="s">
        <v>186</v>
      </c>
      <c r="Q206" s="321">
        <v>16</v>
      </c>
      <c r="R206" s="321">
        <f t="shared" si="21"/>
        <v>17</v>
      </c>
      <c r="S206" s="300">
        <v>0</v>
      </c>
      <c r="T206" s="300">
        <v>15320</v>
      </c>
      <c r="V206" s="300">
        <v>15320</v>
      </c>
      <c r="W206" s="302">
        <f>IFERROR(INDEX('For Formulas'!$A$3:$CL$64,MATCH(ROUNDUP($R206,0),'For Formulas'!$A$3:$A$64,0),MATCH($O206&amp;" - "&amp;$P206,'For Formulas'!$A$3:$CL$3,0))*L206+U206,INDEX('For Formulas'!$A$3:$CL$64,MATCH(ROUNDUP($R206,0),'For Formulas'!$A$3:$A$64,0)*MATCH($O206&amp;" - "&amp;$P206,'For Formulas'!$A$3:$CL$3,0))*L206)</f>
        <v>16880</v>
      </c>
      <c r="X206" s="322">
        <f t="shared" si="22"/>
        <v>0.10182767624020887</v>
      </c>
      <c r="Y206" s="262" t="s">
        <v>252</v>
      </c>
      <c r="Z206" s="262" t="str">
        <f t="shared" si="23"/>
        <v>141 E 72710 146</v>
      </c>
      <c r="AA206" s="262" t="str">
        <f t="shared" si="24"/>
        <v>446</v>
      </c>
      <c r="AB206" s="262" t="str">
        <f t="shared" si="25"/>
        <v>000</v>
      </c>
      <c r="AC206" s="262" t="str">
        <f t="shared" si="26"/>
        <v>141 E 72710 146 000 446</v>
      </c>
    </row>
    <row r="207" spans="1:29" ht="15" customHeight="1" x14ac:dyDescent="0.25">
      <c r="A207" s="262" t="s">
        <v>2621</v>
      </c>
      <c r="B207" s="262" t="s">
        <v>247</v>
      </c>
      <c r="C207" s="262" t="s">
        <v>247</v>
      </c>
      <c r="D207" s="262" t="s">
        <v>248</v>
      </c>
      <c r="E207" s="262" t="s">
        <v>221</v>
      </c>
      <c r="F207" s="262" t="s">
        <v>249</v>
      </c>
      <c r="G207" s="262" t="s">
        <v>250</v>
      </c>
      <c r="H207" s="262" t="s">
        <v>224</v>
      </c>
      <c r="I207" s="262" t="s">
        <v>242</v>
      </c>
      <c r="J207" s="262">
        <v>1080</v>
      </c>
      <c r="K207" s="320">
        <v>1</v>
      </c>
      <c r="L207" s="320">
        <v>1</v>
      </c>
      <c r="M207" s="262" t="s">
        <v>226</v>
      </c>
      <c r="N207" s="262" t="s">
        <v>227</v>
      </c>
      <c r="O207" s="262" t="s">
        <v>251</v>
      </c>
      <c r="P207" s="262" t="s">
        <v>186</v>
      </c>
      <c r="Q207" s="321">
        <v>16</v>
      </c>
      <c r="R207" s="321">
        <f t="shared" si="21"/>
        <v>17</v>
      </c>
      <c r="S207" s="300">
        <v>0</v>
      </c>
      <c r="T207" s="300">
        <v>15320</v>
      </c>
      <c r="V207" s="300">
        <v>15320</v>
      </c>
      <c r="W207" s="302">
        <f>IFERROR(INDEX('For Formulas'!$A$3:$CL$64,MATCH(ROUNDUP($R207,0),'For Formulas'!$A$3:$A$64,0),MATCH($O207&amp;" - "&amp;$P207,'For Formulas'!$A$3:$CL$3,0))*L207+U207,INDEX('For Formulas'!$A$3:$CL$64,MATCH(ROUNDUP($R207,0),'For Formulas'!$A$3:$A$64,0)*MATCH($O207&amp;" - "&amp;$P207,'For Formulas'!$A$3:$CL$3,0))*L207)</f>
        <v>16880</v>
      </c>
      <c r="X207" s="322">
        <f t="shared" si="22"/>
        <v>0.10182767624020887</v>
      </c>
      <c r="Y207" s="262" t="s">
        <v>252</v>
      </c>
      <c r="Z207" s="262" t="str">
        <f t="shared" si="23"/>
        <v>141 E 72710 146</v>
      </c>
      <c r="AA207" s="262" t="str">
        <f t="shared" si="24"/>
        <v>446</v>
      </c>
      <c r="AB207" s="262" t="str">
        <f t="shared" si="25"/>
        <v>000</v>
      </c>
      <c r="AC207" s="262" t="str">
        <f t="shared" si="26"/>
        <v>141 E 72710 146 000 446</v>
      </c>
    </row>
    <row r="208" spans="1:29" ht="15" hidden="1" customHeight="1" x14ac:dyDescent="0.25">
      <c r="A208" s="262" t="s">
        <v>236</v>
      </c>
      <c r="B208" s="262" t="s">
        <v>237</v>
      </c>
      <c r="C208" s="262" t="s">
        <v>237</v>
      </c>
      <c r="D208" s="262" t="s">
        <v>238</v>
      </c>
      <c r="E208" s="262" t="s">
        <v>221</v>
      </c>
      <c r="F208" s="262" t="s">
        <v>239</v>
      </c>
      <c r="G208" s="262" t="s">
        <v>240</v>
      </c>
      <c r="H208" s="262" t="s">
        <v>241</v>
      </c>
      <c r="I208" s="262" t="s">
        <v>242</v>
      </c>
      <c r="J208" s="262">
        <v>1140</v>
      </c>
      <c r="K208" s="320">
        <v>0.75</v>
      </c>
      <c r="L208" s="320">
        <v>0.75</v>
      </c>
      <c r="M208" s="262" t="s">
        <v>226</v>
      </c>
      <c r="N208" s="262" t="s">
        <v>243</v>
      </c>
      <c r="O208" s="262" t="s">
        <v>244</v>
      </c>
      <c r="P208" s="262" t="s">
        <v>187</v>
      </c>
      <c r="Q208" s="321">
        <v>0</v>
      </c>
      <c r="R208" s="321">
        <f t="shared" si="21"/>
        <v>1</v>
      </c>
      <c r="S208" s="300">
        <v>0</v>
      </c>
      <c r="T208" s="300">
        <v>13.5</v>
      </c>
      <c r="V208" s="300">
        <v>15390</v>
      </c>
      <c r="W208" s="303">
        <f>IFERROR(INDEX('For Formulas'!$A$3:$CL$64,MATCH($R208,'For Formulas'!$A$3:$A$64,0),MATCH($O208&amp;" - "&amp;$P208,'For Formulas'!$A$3:$CL$3,0))*J208+U208,INDEX('For Formulas'!$A$3:$CL$64,MATCH($R208,'For Formulas'!$A$3:$A$64,0),MATCH($O208&amp;" - "&amp;$P208,'For Formulas'!$A$3:$CL$3,0))*J208)</f>
        <v>17100</v>
      </c>
      <c r="X208" s="322">
        <f t="shared" si="22"/>
        <v>0.1111111111111111</v>
      </c>
      <c r="Y208" s="262" t="s">
        <v>245</v>
      </c>
      <c r="Z208" s="262" t="str">
        <f t="shared" si="23"/>
        <v>143 E 73100 165</v>
      </c>
      <c r="AA208" s="262" t="str">
        <f t="shared" si="24"/>
        <v>451</v>
      </c>
      <c r="AB208" s="262" t="str">
        <f t="shared" si="25"/>
        <v>000</v>
      </c>
      <c r="AC208" s="262" t="str">
        <f t="shared" si="26"/>
        <v>143 E 73100 165 000 451</v>
      </c>
    </row>
    <row r="209" spans="1:29" ht="15" hidden="1" customHeight="1" x14ac:dyDescent="0.25">
      <c r="A209" s="262" t="s">
        <v>1259</v>
      </c>
      <c r="B209" s="262" t="s">
        <v>237</v>
      </c>
      <c r="C209" s="262" t="s">
        <v>237</v>
      </c>
      <c r="D209" s="262" t="s">
        <v>716</v>
      </c>
      <c r="E209" s="262" t="s">
        <v>221</v>
      </c>
      <c r="F209" s="262" t="s">
        <v>239</v>
      </c>
      <c r="G209" s="262" t="s">
        <v>240</v>
      </c>
      <c r="H209" s="262" t="s">
        <v>241</v>
      </c>
      <c r="I209" s="262" t="s">
        <v>242</v>
      </c>
      <c r="J209" s="262">
        <v>1140</v>
      </c>
      <c r="K209" s="320">
        <v>0.75</v>
      </c>
      <c r="L209" s="320">
        <v>0.75</v>
      </c>
      <c r="M209" s="262" t="s">
        <v>226</v>
      </c>
      <c r="N209" s="262" t="s">
        <v>243</v>
      </c>
      <c r="O209" s="262" t="s">
        <v>244</v>
      </c>
      <c r="P209" s="262" t="s">
        <v>187</v>
      </c>
      <c r="Q209" s="321">
        <v>0</v>
      </c>
      <c r="R209" s="321">
        <f t="shared" si="21"/>
        <v>1</v>
      </c>
      <c r="S209" s="300">
        <v>0</v>
      </c>
      <c r="T209" s="300">
        <v>13.5</v>
      </c>
      <c r="V209" s="300">
        <v>15390</v>
      </c>
      <c r="W209" s="303">
        <f>IFERROR(INDEX('For Formulas'!$A$3:$CL$64,MATCH($R209,'For Formulas'!$A$3:$A$64,0),MATCH($O209&amp;" - "&amp;$P209,'For Formulas'!$A$3:$CL$3,0))*J209+U209,INDEX('For Formulas'!$A$3:$CL$64,MATCH($R209,'For Formulas'!$A$3:$A$64,0),MATCH($O209&amp;" - "&amp;$P209,'For Formulas'!$A$3:$CL$3,0))*J209)</f>
        <v>17100</v>
      </c>
      <c r="X209" s="322">
        <f t="shared" si="22"/>
        <v>0.1111111111111111</v>
      </c>
      <c r="Y209" s="262" t="s">
        <v>1260</v>
      </c>
      <c r="Z209" s="262" t="str">
        <f t="shared" si="23"/>
        <v>143 E 73100 165</v>
      </c>
      <c r="AA209" s="262" t="str">
        <f t="shared" si="24"/>
        <v>451</v>
      </c>
      <c r="AB209" s="262" t="str">
        <f t="shared" si="25"/>
        <v>000</v>
      </c>
      <c r="AC209" s="262" t="str">
        <f t="shared" si="26"/>
        <v>143 E 73100 165 000 451</v>
      </c>
    </row>
    <row r="210" spans="1:29" ht="15" hidden="1" customHeight="1" x14ac:dyDescent="0.25">
      <c r="A210" s="262" t="s">
        <v>646</v>
      </c>
      <c r="B210" s="262" t="s">
        <v>330</v>
      </c>
      <c r="C210" s="262" t="s">
        <v>330</v>
      </c>
      <c r="D210" s="262" t="s">
        <v>328</v>
      </c>
      <c r="E210" s="262" t="s">
        <v>256</v>
      </c>
      <c r="F210" s="262" t="s">
        <v>249</v>
      </c>
      <c r="G210" s="262" t="s">
        <v>250</v>
      </c>
      <c r="H210" s="262" t="s">
        <v>224</v>
      </c>
      <c r="I210" s="262" t="s">
        <v>242</v>
      </c>
      <c r="J210" s="262">
        <v>1080</v>
      </c>
      <c r="K210" s="320">
        <v>1</v>
      </c>
      <c r="L210" s="320">
        <v>1</v>
      </c>
      <c r="M210" s="262" t="s">
        <v>6</v>
      </c>
      <c r="Q210" s="321">
        <v>0</v>
      </c>
      <c r="R210" s="321">
        <f t="shared" si="21"/>
        <v>1</v>
      </c>
      <c r="S210" s="300">
        <v>3000</v>
      </c>
      <c r="T210" s="300">
        <v>0</v>
      </c>
      <c r="V210" s="300">
        <v>3000</v>
      </c>
      <c r="W210" s="300">
        <f>V210</f>
        <v>3000</v>
      </c>
      <c r="X210" s="322">
        <f t="shared" si="22"/>
        <v>0</v>
      </c>
      <c r="Y210" s="262" t="s">
        <v>329</v>
      </c>
      <c r="Z210" s="262" t="str">
        <f t="shared" si="23"/>
        <v>141 E 72710 146</v>
      </c>
      <c r="AA210" s="262" t="str">
        <f t="shared" si="24"/>
        <v>712</v>
      </c>
      <c r="AB210" s="262" t="str">
        <f t="shared" si="25"/>
        <v>000</v>
      </c>
      <c r="AC210" s="262" t="str">
        <f t="shared" si="26"/>
        <v>141 E 72710 146 000 712</v>
      </c>
    </row>
    <row r="211" spans="1:29" ht="15" hidden="1" customHeight="1" x14ac:dyDescent="0.25">
      <c r="A211" s="262" t="s">
        <v>646</v>
      </c>
      <c r="B211" s="262" t="s">
        <v>327</v>
      </c>
      <c r="C211" s="262" t="s">
        <v>327</v>
      </c>
      <c r="D211" s="262" t="s">
        <v>328</v>
      </c>
      <c r="E211" s="262" t="s">
        <v>221</v>
      </c>
      <c r="F211" s="262" t="s">
        <v>249</v>
      </c>
      <c r="G211" s="262" t="s">
        <v>250</v>
      </c>
      <c r="H211" s="262" t="s">
        <v>224</v>
      </c>
      <c r="I211" s="262" t="s">
        <v>242</v>
      </c>
      <c r="J211" s="262">
        <v>1080</v>
      </c>
      <c r="K211" s="320">
        <v>1</v>
      </c>
      <c r="L211" s="320">
        <v>1</v>
      </c>
      <c r="M211" s="262" t="s">
        <v>226</v>
      </c>
      <c r="N211" s="262" t="s">
        <v>227</v>
      </c>
      <c r="O211" s="262" t="s">
        <v>251</v>
      </c>
      <c r="P211" s="262" t="s">
        <v>186</v>
      </c>
      <c r="Q211" s="321">
        <v>21</v>
      </c>
      <c r="R211" s="321">
        <f t="shared" si="21"/>
        <v>22</v>
      </c>
      <c r="S211" s="300">
        <v>0</v>
      </c>
      <c r="T211" s="300">
        <v>17020</v>
      </c>
      <c r="V211" s="300">
        <v>17020</v>
      </c>
      <c r="W211" s="302">
        <f>IFERROR(INDEX('For Formulas'!$A$3:$CL$64,MATCH(ROUNDUP($R211,0),'For Formulas'!$A$3:$A$64,0),MATCH($O211&amp;" - "&amp;$P211,'For Formulas'!$A$3:$CL$3,0))*L211+U211,INDEX('For Formulas'!$A$3:$CL$64,MATCH(ROUNDUP($R211,0),'For Formulas'!$A$3:$A$64,0)*MATCH($O211&amp;" - "&amp;$P211,'For Formulas'!$A$3:$CL$3,0))*L211)</f>
        <v>18580</v>
      </c>
      <c r="X211" s="322">
        <f t="shared" si="22"/>
        <v>9.1656874265569913E-2</v>
      </c>
      <c r="Y211" s="262" t="s">
        <v>329</v>
      </c>
      <c r="Z211" s="262" t="str">
        <f t="shared" si="23"/>
        <v>141 E 72710 146</v>
      </c>
      <c r="AA211" s="262" t="str">
        <f t="shared" si="24"/>
        <v>712</v>
      </c>
      <c r="AB211" s="262" t="str">
        <f t="shared" si="25"/>
        <v>000</v>
      </c>
      <c r="AC211" s="262" t="str">
        <f t="shared" si="26"/>
        <v>141 E 72710 146 000 712</v>
      </c>
    </row>
    <row r="212" spans="1:29" ht="15" hidden="1" customHeight="1" x14ac:dyDescent="0.25">
      <c r="A212" s="262" t="s">
        <v>1369</v>
      </c>
      <c r="B212" s="262" t="s">
        <v>237</v>
      </c>
      <c r="C212" s="262" t="s">
        <v>237</v>
      </c>
      <c r="D212" s="262" t="s">
        <v>343</v>
      </c>
      <c r="E212" s="262" t="s">
        <v>221</v>
      </c>
      <c r="F212" s="262" t="s">
        <v>239</v>
      </c>
      <c r="G212" s="262" t="s">
        <v>240</v>
      </c>
      <c r="H212" s="262" t="s">
        <v>241</v>
      </c>
      <c r="I212" s="262" t="s">
        <v>242</v>
      </c>
      <c r="J212" s="262">
        <v>1140</v>
      </c>
      <c r="K212" s="320">
        <v>0.75</v>
      </c>
      <c r="L212" s="320">
        <v>0.75</v>
      </c>
      <c r="M212" s="262" t="s">
        <v>226</v>
      </c>
      <c r="N212" s="262" t="s">
        <v>243</v>
      </c>
      <c r="O212" s="262" t="s">
        <v>244</v>
      </c>
      <c r="P212" s="262" t="s">
        <v>187</v>
      </c>
      <c r="Q212" s="321">
        <v>0</v>
      </c>
      <c r="R212" s="321">
        <f t="shared" si="21"/>
        <v>1</v>
      </c>
      <c r="S212" s="300">
        <v>0</v>
      </c>
      <c r="T212" s="300">
        <v>13.5</v>
      </c>
      <c r="V212" s="300">
        <v>15390</v>
      </c>
      <c r="W212" s="303">
        <f>IFERROR(INDEX('For Formulas'!$A$3:$CL$64,MATCH($R212,'For Formulas'!$A$3:$A$64,0),MATCH($O212&amp;" - "&amp;$P212,'For Formulas'!$A$3:$CL$3,0))*J212+U212,INDEX('For Formulas'!$A$3:$CL$64,MATCH($R212,'For Formulas'!$A$3:$A$64,0),MATCH($O212&amp;" - "&amp;$P212,'For Formulas'!$A$3:$CL$3,0))*J212)</f>
        <v>17100</v>
      </c>
      <c r="X212" s="322">
        <f t="shared" si="22"/>
        <v>0.1111111111111111</v>
      </c>
      <c r="Y212" s="262" t="s">
        <v>1299</v>
      </c>
      <c r="Z212" s="262" t="str">
        <f t="shared" si="23"/>
        <v>143 E 73100 165</v>
      </c>
      <c r="AA212" s="262" t="str">
        <f t="shared" si="24"/>
        <v>451</v>
      </c>
      <c r="AB212" s="262" t="str">
        <f t="shared" si="25"/>
        <v>000</v>
      </c>
      <c r="AC212" s="262" t="str">
        <f t="shared" si="26"/>
        <v>143 E 73100 165 000 451</v>
      </c>
    </row>
    <row r="213" spans="1:29" ht="15" hidden="1" customHeight="1" x14ac:dyDescent="0.25">
      <c r="A213" s="262" t="s">
        <v>648</v>
      </c>
      <c r="B213" s="262" t="s">
        <v>256</v>
      </c>
      <c r="C213" s="262" t="s">
        <v>355</v>
      </c>
      <c r="D213" s="262" t="s">
        <v>274</v>
      </c>
      <c r="E213" s="262" t="s">
        <v>256</v>
      </c>
      <c r="F213" s="262" t="s">
        <v>650</v>
      </c>
      <c r="G213" s="262" t="s">
        <v>250</v>
      </c>
      <c r="H213" s="262" t="s">
        <v>224</v>
      </c>
      <c r="I213" s="262" t="s">
        <v>307</v>
      </c>
      <c r="J213" s="262">
        <v>1170</v>
      </c>
      <c r="K213" s="320">
        <v>1</v>
      </c>
      <c r="L213" s="320">
        <v>0</v>
      </c>
      <c r="M213" s="262" t="s">
        <v>6</v>
      </c>
      <c r="Q213" s="321">
        <v>0</v>
      </c>
      <c r="R213" s="321">
        <f t="shared" si="21"/>
        <v>1</v>
      </c>
      <c r="S213" s="300">
        <v>500</v>
      </c>
      <c r="T213" s="300">
        <v>0</v>
      </c>
      <c r="V213" s="300">
        <v>500</v>
      </c>
      <c r="W213" s="300">
        <f>V213</f>
        <v>500</v>
      </c>
      <c r="X213" s="322">
        <f t="shared" si="22"/>
        <v>0</v>
      </c>
      <c r="Y213" s="262" t="s">
        <v>649</v>
      </c>
      <c r="Z213" s="262" t="str">
        <f t="shared" si="23"/>
        <v>141 E 71200 163</v>
      </c>
      <c r="AA213" s="262" t="str">
        <f t="shared" si="24"/>
        <v>712</v>
      </c>
      <c r="AB213" s="262" t="str">
        <f t="shared" si="25"/>
        <v>901</v>
      </c>
      <c r="AC213" s="262" t="str">
        <f t="shared" si="26"/>
        <v>141 E 71200 163 901 712</v>
      </c>
    </row>
    <row r="214" spans="1:29" ht="15" hidden="1" customHeight="1" x14ac:dyDescent="0.25">
      <c r="A214" s="262" t="s">
        <v>987</v>
      </c>
      <c r="B214" s="262" t="s">
        <v>237</v>
      </c>
      <c r="C214" s="262" t="s">
        <v>237</v>
      </c>
      <c r="D214" s="262" t="s">
        <v>389</v>
      </c>
      <c r="E214" s="262" t="s">
        <v>221</v>
      </c>
      <c r="F214" s="262" t="s">
        <v>239</v>
      </c>
      <c r="G214" s="262" t="s">
        <v>240</v>
      </c>
      <c r="H214" s="262" t="s">
        <v>241</v>
      </c>
      <c r="I214" s="262" t="s">
        <v>242</v>
      </c>
      <c r="J214" s="262">
        <v>1140</v>
      </c>
      <c r="K214" s="320">
        <v>0.75</v>
      </c>
      <c r="L214" s="320">
        <v>0.75</v>
      </c>
      <c r="M214" s="262" t="s">
        <v>226</v>
      </c>
      <c r="N214" s="262" t="s">
        <v>11</v>
      </c>
      <c r="O214" s="262" t="s">
        <v>244</v>
      </c>
      <c r="P214" s="262" t="s">
        <v>187</v>
      </c>
      <c r="Q214" s="321">
        <v>1</v>
      </c>
      <c r="R214" s="321">
        <f t="shared" si="21"/>
        <v>2</v>
      </c>
      <c r="S214" s="300">
        <v>0</v>
      </c>
      <c r="T214" s="300">
        <v>13.55</v>
      </c>
      <c r="V214" s="300">
        <v>15447</v>
      </c>
      <c r="W214" s="303">
        <f>IFERROR(INDEX('For Formulas'!$A$3:$CL$64,MATCH($R214,'For Formulas'!$A$3:$A$64,0),MATCH($O214&amp;" - "&amp;$P214,'For Formulas'!$A$3:$CL$3,0))*J214+U214,INDEX('For Formulas'!$A$3:$CL$64,MATCH($R214,'For Formulas'!$A$3:$A$64,0),MATCH($O214&amp;" - "&amp;$P214,'For Formulas'!$A$3:$CL$3,0))*J214)</f>
        <v>17157</v>
      </c>
      <c r="X214" s="322">
        <f t="shared" si="22"/>
        <v>0.11070110701107011</v>
      </c>
      <c r="Y214" s="262" t="s">
        <v>988</v>
      </c>
      <c r="Z214" s="262" t="str">
        <f t="shared" si="23"/>
        <v>143 E 73100 165</v>
      </c>
      <c r="AA214" s="262" t="str">
        <f t="shared" si="24"/>
        <v>451</v>
      </c>
      <c r="AB214" s="262" t="str">
        <f t="shared" si="25"/>
        <v>000</v>
      </c>
      <c r="AC214" s="262" t="str">
        <f t="shared" si="26"/>
        <v>143 E 73100 165 000 451</v>
      </c>
    </row>
    <row r="215" spans="1:29" ht="15" customHeight="1" x14ac:dyDescent="0.25">
      <c r="A215" s="262" t="s">
        <v>3209</v>
      </c>
      <c r="B215" s="262" t="s">
        <v>1562</v>
      </c>
      <c r="C215" s="262" t="s">
        <v>1562</v>
      </c>
      <c r="D215" s="262" t="s">
        <v>328</v>
      </c>
      <c r="E215" s="262" t="s">
        <v>473</v>
      </c>
      <c r="F215" s="262" t="s">
        <v>222</v>
      </c>
      <c r="G215" s="262" t="s">
        <v>223</v>
      </c>
      <c r="H215" s="262" t="s">
        <v>224</v>
      </c>
      <c r="I215" s="262" t="s">
        <v>287</v>
      </c>
      <c r="J215" s="262">
        <v>800</v>
      </c>
      <c r="K215" s="320">
        <v>0.5</v>
      </c>
      <c r="L215" s="320">
        <v>0.5</v>
      </c>
      <c r="M215" s="262" t="s">
        <v>6</v>
      </c>
      <c r="Q215" s="321">
        <v>0</v>
      </c>
      <c r="R215" s="321">
        <f t="shared" si="21"/>
        <v>1</v>
      </c>
      <c r="S215" s="300">
        <v>38160</v>
      </c>
      <c r="T215" s="300">
        <v>0</v>
      </c>
      <c r="V215" s="300">
        <v>15899.74</v>
      </c>
      <c r="W215" s="329">
        <f>V215*1.08</f>
        <v>17171.7192</v>
      </c>
      <c r="X215" s="322">
        <f t="shared" si="22"/>
        <v>7.9999999999999988E-2</v>
      </c>
      <c r="Y215" s="262" t="s">
        <v>3366</v>
      </c>
      <c r="Z215" s="262" t="str">
        <f t="shared" si="23"/>
        <v>141 E 72130 162</v>
      </c>
      <c r="AA215" s="262" t="str">
        <f t="shared" si="24"/>
        <v>712</v>
      </c>
      <c r="AB215" s="262" t="str">
        <f t="shared" si="25"/>
        <v>000</v>
      </c>
      <c r="AC215" s="262" t="str">
        <f t="shared" si="26"/>
        <v>141 E 72130 162 000 712</v>
      </c>
    </row>
    <row r="216" spans="1:29" ht="15" customHeight="1" x14ac:dyDescent="0.25">
      <c r="A216" s="262" t="s">
        <v>1936</v>
      </c>
      <c r="B216" s="262" t="s">
        <v>1087</v>
      </c>
      <c r="C216" s="262" t="s">
        <v>1087</v>
      </c>
      <c r="D216" s="262" t="s">
        <v>274</v>
      </c>
      <c r="E216" s="262" t="s">
        <v>578</v>
      </c>
      <c r="F216" s="262" t="s">
        <v>299</v>
      </c>
      <c r="G216" s="262" t="s">
        <v>300</v>
      </c>
      <c r="H216" s="262" t="s">
        <v>301</v>
      </c>
      <c r="I216" s="262" t="s">
        <v>287</v>
      </c>
      <c r="J216" s="262">
        <v>960</v>
      </c>
      <c r="K216" s="320">
        <v>0.5</v>
      </c>
      <c r="L216" s="320">
        <v>0.5</v>
      </c>
      <c r="M216" s="262" t="s">
        <v>6</v>
      </c>
      <c r="Q216" s="321">
        <v>0</v>
      </c>
      <c r="R216" s="321">
        <f t="shared" si="21"/>
        <v>1</v>
      </c>
      <c r="S216" s="300">
        <v>31896</v>
      </c>
      <c r="T216" s="300">
        <v>0</v>
      </c>
      <c r="V216" s="300">
        <v>15948</v>
      </c>
      <c r="W216" s="329">
        <f>V216*1.08</f>
        <v>17223.84</v>
      </c>
      <c r="X216" s="322">
        <f t="shared" si="22"/>
        <v>8.0000000000000016E-2</v>
      </c>
      <c r="Y216" s="262" t="s">
        <v>1088</v>
      </c>
      <c r="Z216" s="262" t="str">
        <f t="shared" si="23"/>
        <v>141 E 73100 162</v>
      </c>
      <c r="AA216" s="262" t="str">
        <f t="shared" si="24"/>
        <v>000</v>
      </c>
      <c r="AB216" s="262" t="str">
        <f t="shared" si="25"/>
        <v>000</v>
      </c>
      <c r="AC216" s="262" t="str">
        <f t="shared" si="26"/>
        <v>141 E 73100 162 000 000</v>
      </c>
    </row>
    <row r="217" spans="1:29" ht="15" hidden="1" customHeight="1" x14ac:dyDescent="0.25">
      <c r="A217" s="262" t="s">
        <v>2118</v>
      </c>
      <c r="B217" s="262" t="s">
        <v>237</v>
      </c>
      <c r="C217" s="262" t="s">
        <v>237</v>
      </c>
      <c r="D217" s="262" t="s">
        <v>295</v>
      </c>
      <c r="E217" s="262" t="s">
        <v>221</v>
      </c>
      <c r="F217" s="262" t="s">
        <v>239</v>
      </c>
      <c r="G217" s="262" t="s">
        <v>240</v>
      </c>
      <c r="H217" s="262" t="s">
        <v>241</v>
      </c>
      <c r="I217" s="262" t="s">
        <v>242</v>
      </c>
      <c r="J217" s="262">
        <v>1140</v>
      </c>
      <c r="K217" s="320">
        <v>0.75</v>
      </c>
      <c r="L217" s="320">
        <v>0.75</v>
      </c>
      <c r="M217" s="262" t="s">
        <v>226</v>
      </c>
      <c r="N217" s="262" t="s">
        <v>11</v>
      </c>
      <c r="O217" s="262" t="s">
        <v>244</v>
      </c>
      <c r="P217" s="262" t="s">
        <v>187</v>
      </c>
      <c r="Q217" s="321">
        <v>2</v>
      </c>
      <c r="R217" s="321">
        <f t="shared" si="21"/>
        <v>3</v>
      </c>
      <c r="S217" s="300">
        <v>0</v>
      </c>
      <c r="T217" s="300">
        <v>13.61</v>
      </c>
      <c r="V217" s="300">
        <v>15515.4</v>
      </c>
      <c r="W217" s="303">
        <f>IFERROR(INDEX('For Formulas'!$A$3:$CL$64,MATCH($R217,'For Formulas'!$A$3:$A$64,0),MATCH($O217&amp;" - "&amp;$P217,'For Formulas'!$A$3:$CL$3,0))*J217+U217,INDEX('For Formulas'!$A$3:$CL$64,MATCH($R217,'For Formulas'!$A$3:$A$64,0),MATCH($O217&amp;" - "&amp;$P217,'For Formulas'!$A$3:$CL$3,0))*J217)</f>
        <v>17225.399999999998</v>
      </c>
      <c r="X217" s="322">
        <f t="shared" si="22"/>
        <v>0.11021307861866263</v>
      </c>
      <c r="Y217" s="262" t="s">
        <v>746</v>
      </c>
      <c r="Z217" s="262" t="str">
        <f t="shared" si="23"/>
        <v>143 E 73100 165</v>
      </c>
      <c r="AA217" s="262" t="str">
        <f t="shared" si="24"/>
        <v>451</v>
      </c>
      <c r="AB217" s="262" t="str">
        <f t="shared" si="25"/>
        <v>000</v>
      </c>
      <c r="AC217" s="262" t="str">
        <f t="shared" si="26"/>
        <v>143 E 73100 165 000 451</v>
      </c>
    </row>
    <row r="218" spans="1:29" ht="15" hidden="1" customHeight="1" x14ac:dyDescent="0.25">
      <c r="A218" s="262" t="s">
        <v>2650</v>
      </c>
      <c r="B218" s="262" t="s">
        <v>237</v>
      </c>
      <c r="C218" s="262" t="s">
        <v>237</v>
      </c>
      <c r="D218" s="262" t="s">
        <v>361</v>
      </c>
      <c r="E218" s="262" t="s">
        <v>221</v>
      </c>
      <c r="F218" s="262" t="s">
        <v>239</v>
      </c>
      <c r="G218" s="262" t="s">
        <v>240</v>
      </c>
      <c r="H218" s="262" t="s">
        <v>241</v>
      </c>
      <c r="I218" s="262" t="s">
        <v>242</v>
      </c>
      <c r="J218" s="262">
        <v>1140</v>
      </c>
      <c r="K218" s="320">
        <v>0.75</v>
      </c>
      <c r="L218" s="320">
        <v>0.75</v>
      </c>
      <c r="M218" s="262" t="s">
        <v>226</v>
      </c>
      <c r="N218" s="262" t="s">
        <v>11</v>
      </c>
      <c r="O218" s="262" t="s">
        <v>244</v>
      </c>
      <c r="P218" s="262" t="s">
        <v>187</v>
      </c>
      <c r="Q218" s="321">
        <v>2</v>
      </c>
      <c r="R218" s="321">
        <f t="shared" si="21"/>
        <v>3</v>
      </c>
      <c r="S218" s="300">
        <v>0</v>
      </c>
      <c r="T218" s="300">
        <v>13.61</v>
      </c>
      <c r="V218" s="300">
        <v>15515.4</v>
      </c>
      <c r="W218" s="303">
        <f>IFERROR(INDEX('For Formulas'!$A$3:$CL$64,MATCH($R218,'For Formulas'!$A$3:$A$64,0),MATCH($O218&amp;" - "&amp;$P218,'For Formulas'!$A$3:$CL$3,0))*J218+U218,INDEX('For Formulas'!$A$3:$CL$64,MATCH($R218,'For Formulas'!$A$3:$A$64,0),MATCH($O218&amp;" - "&amp;$P218,'For Formulas'!$A$3:$CL$3,0))*J218)</f>
        <v>17225.399999999998</v>
      </c>
      <c r="X218" s="322">
        <f t="shared" si="22"/>
        <v>0.11021307861866263</v>
      </c>
      <c r="Y218" s="262" t="s">
        <v>584</v>
      </c>
      <c r="Z218" s="262" t="str">
        <f t="shared" si="23"/>
        <v>143 E 73100 165</v>
      </c>
      <c r="AA218" s="262" t="str">
        <f t="shared" si="24"/>
        <v>451</v>
      </c>
      <c r="AB218" s="262" t="str">
        <f t="shared" si="25"/>
        <v>000</v>
      </c>
      <c r="AC218" s="262" t="str">
        <f t="shared" si="26"/>
        <v>143 E 73100 165 000 451</v>
      </c>
    </row>
    <row r="219" spans="1:29" ht="15" hidden="1" customHeight="1" x14ac:dyDescent="0.25">
      <c r="A219" s="262" t="s">
        <v>2972</v>
      </c>
      <c r="B219" s="262" t="s">
        <v>237</v>
      </c>
      <c r="C219" s="262" t="s">
        <v>237</v>
      </c>
      <c r="D219" s="262" t="s">
        <v>389</v>
      </c>
      <c r="E219" s="262" t="s">
        <v>221</v>
      </c>
      <c r="F219" s="262" t="s">
        <v>239</v>
      </c>
      <c r="G219" s="262" t="s">
        <v>240</v>
      </c>
      <c r="H219" s="262" t="s">
        <v>241</v>
      </c>
      <c r="I219" s="262" t="s">
        <v>242</v>
      </c>
      <c r="J219" s="262">
        <v>1140</v>
      </c>
      <c r="K219" s="320">
        <v>0.75</v>
      </c>
      <c r="L219" s="320">
        <v>0.75</v>
      </c>
      <c r="M219" s="262" t="s">
        <v>226</v>
      </c>
      <c r="N219" s="262" t="s">
        <v>11</v>
      </c>
      <c r="O219" s="262" t="s">
        <v>244</v>
      </c>
      <c r="P219" s="262" t="s">
        <v>187</v>
      </c>
      <c r="Q219" s="321">
        <v>2</v>
      </c>
      <c r="R219" s="321">
        <f t="shared" si="21"/>
        <v>3</v>
      </c>
      <c r="S219" s="300">
        <v>0</v>
      </c>
      <c r="T219" s="300">
        <v>13.61</v>
      </c>
      <c r="V219" s="300">
        <v>15515.4</v>
      </c>
      <c r="W219" s="303">
        <f>IFERROR(INDEX('For Formulas'!$A$3:$CL$64,MATCH($R219,'For Formulas'!$A$3:$A$64,0),MATCH($O219&amp;" - "&amp;$P219,'For Formulas'!$A$3:$CL$3,0))*J219+U219,INDEX('For Formulas'!$A$3:$CL$64,MATCH($R219,'For Formulas'!$A$3:$A$64,0),MATCH($O219&amp;" - "&amp;$P219,'For Formulas'!$A$3:$CL$3,0))*J219)</f>
        <v>17225.399999999998</v>
      </c>
      <c r="X219" s="322">
        <f t="shared" si="22"/>
        <v>0.11021307861866263</v>
      </c>
      <c r="Y219" s="262" t="s">
        <v>988</v>
      </c>
      <c r="Z219" s="262" t="str">
        <f t="shared" si="23"/>
        <v>143 E 73100 165</v>
      </c>
      <c r="AA219" s="262" t="str">
        <f t="shared" si="24"/>
        <v>451</v>
      </c>
      <c r="AB219" s="262" t="str">
        <f t="shared" si="25"/>
        <v>000</v>
      </c>
      <c r="AC219" s="262" t="str">
        <f t="shared" si="26"/>
        <v>143 E 73100 165 000 451</v>
      </c>
    </row>
    <row r="220" spans="1:29" ht="15" customHeight="1" x14ac:dyDescent="0.25">
      <c r="A220" s="262" t="s">
        <v>1173</v>
      </c>
      <c r="B220" s="262" t="s">
        <v>247</v>
      </c>
      <c r="C220" s="262" t="s">
        <v>247</v>
      </c>
      <c r="D220" s="262" t="s">
        <v>248</v>
      </c>
      <c r="E220" s="262" t="s">
        <v>221</v>
      </c>
      <c r="F220" s="262" t="s">
        <v>249</v>
      </c>
      <c r="G220" s="262" t="s">
        <v>250</v>
      </c>
      <c r="H220" s="262" t="s">
        <v>224</v>
      </c>
      <c r="I220" s="262" t="s">
        <v>242</v>
      </c>
      <c r="J220" s="262">
        <v>1080</v>
      </c>
      <c r="K220" s="320">
        <v>1</v>
      </c>
      <c r="L220" s="320">
        <v>1</v>
      </c>
      <c r="M220" s="262" t="s">
        <v>226</v>
      </c>
      <c r="N220" s="262" t="s">
        <v>227</v>
      </c>
      <c r="O220" s="262" t="s">
        <v>251</v>
      </c>
      <c r="P220" s="262" t="s">
        <v>186</v>
      </c>
      <c r="Q220" s="321">
        <v>17</v>
      </c>
      <c r="R220" s="321">
        <f t="shared" si="21"/>
        <v>18</v>
      </c>
      <c r="S220" s="300">
        <v>0</v>
      </c>
      <c r="T220" s="300">
        <v>15680</v>
      </c>
      <c r="V220" s="300">
        <v>15680</v>
      </c>
      <c r="W220" s="302">
        <f>IFERROR(INDEX('For Formulas'!$A$3:$CL$64,MATCH(ROUNDUP($R220,0),'For Formulas'!$A$3:$A$64,0),MATCH($O220&amp;" - "&amp;$P220,'For Formulas'!$A$3:$CL$3,0))*L220+U220,INDEX('For Formulas'!$A$3:$CL$64,MATCH(ROUNDUP($R220,0),'For Formulas'!$A$3:$A$64,0)*MATCH($O220&amp;" - "&amp;$P220,'For Formulas'!$A$3:$CL$3,0))*L220)</f>
        <v>17240</v>
      </c>
      <c r="X220" s="322">
        <f t="shared" si="22"/>
        <v>9.9489795918367346E-2</v>
      </c>
      <c r="Y220" s="262" t="s">
        <v>252</v>
      </c>
      <c r="Z220" s="262" t="str">
        <f t="shared" si="23"/>
        <v>141 E 72710 146</v>
      </c>
      <c r="AA220" s="262" t="str">
        <f t="shared" si="24"/>
        <v>446</v>
      </c>
      <c r="AB220" s="262" t="str">
        <f t="shared" si="25"/>
        <v>000</v>
      </c>
      <c r="AC220" s="262" t="str">
        <f t="shared" si="26"/>
        <v>141 E 72710 146 000 446</v>
      </c>
    </row>
    <row r="221" spans="1:29" ht="15" customHeight="1" x14ac:dyDescent="0.25">
      <c r="A221" s="262" t="s">
        <v>1510</v>
      </c>
      <c r="B221" s="262" t="s">
        <v>247</v>
      </c>
      <c r="C221" s="262" t="s">
        <v>247</v>
      </c>
      <c r="D221" s="262" t="s">
        <v>248</v>
      </c>
      <c r="E221" s="262" t="s">
        <v>221</v>
      </c>
      <c r="F221" s="262" t="s">
        <v>249</v>
      </c>
      <c r="G221" s="262" t="s">
        <v>250</v>
      </c>
      <c r="H221" s="262" t="s">
        <v>224</v>
      </c>
      <c r="I221" s="262" t="s">
        <v>242</v>
      </c>
      <c r="J221" s="262">
        <v>1080</v>
      </c>
      <c r="K221" s="320">
        <v>1</v>
      </c>
      <c r="L221" s="320">
        <v>1</v>
      </c>
      <c r="M221" s="262" t="s">
        <v>226</v>
      </c>
      <c r="N221" s="262" t="s">
        <v>227</v>
      </c>
      <c r="O221" s="262" t="s">
        <v>251</v>
      </c>
      <c r="P221" s="262" t="s">
        <v>186</v>
      </c>
      <c r="Q221" s="321">
        <v>17</v>
      </c>
      <c r="R221" s="321">
        <f t="shared" si="21"/>
        <v>18</v>
      </c>
      <c r="S221" s="300">
        <v>0</v>
      </c>
      <c r="T221" s="300">
        <v>15680</v>
      </c>
      <c r="V221" s="300">
        <v>15680</v>
      </c>
      <c r="W221" s="302">
        <f>IFERROR(INDEX('For Formulas'!$A$3:$CL$64,MATCH(ROUNDUP($R221,0),'For Formulas'!$A$3:$A$64,0),MATCH($O221&amp;" - "&amp;$P221,'For Formulas'!$A$3:$CL$3,0))*L221+U221,INDEX('For Formulas'!$A$3:$CL$64,MATCH(ROUNDUP($R221,0),'For Formulas'!$A$3:$A$64,0)*MATCH($O221&amp;" - "&amp;$P221,'For Formulas'!$A$3:$CL$3,0))*L221)</f>
        <v>17240</v>
      </c>
      <c r="X221" s="322">
        <f t="shared" si="22"/>
        <v>9.9489795918367346E-2</v>
      </c>
      <c r="Y221" s="262" t="s">
        <v>252</v>
      </c>
      <c r="Z221" s="262" t="str">
        <f t="shared" si="23"/>
        <v>141 E 72710 146</v>
      </c>
      <c r="AA221" s="262" t="str">
        <f t="shared" si="24"/>
        <v>446</v>
      </c>
      <c r="AB221" s="262" t="str">
        <f t="shared" si="25"/>
        <v>000</v>
      </c>
      <c r="AC221" s="262" t="str">
        <f t="shared" si="26"/>
        <v>141 E 72710 146 000 446</v>
      </c>
    </row>
    <row r="222" spans="1:29" ht="15" customHeight="1" x14ac:dyDescent="0.25">
      <c r="A222" s="262" t="s">
        <v>1713</v>
      </c>
      <c r="B222" s="262" t="s">
        <v>247</v>
      </c>
      <c r="C222" s="262" t="s">
        <v>247</v>
      </c>
      <c r="D222" s="262" t="s">
        <v>248</v>
      </c>
      <c r="E222" s="262" t="s">
        <v>221</v>
      </c>
      <c r="F222" s="262" t="s">
        <v>249</v>
      </c>
      <c r="G222" s="262" t="s">
        <v>250</v>
      </c>
      <c r="H222" s="262" t="s">
        <v>224</v>
      </c>
      <c r="I222" s="262" t="s">
        <v>242</v>
      </c>
      <c r="J222" s="262">
        <v>1080</v>
      </c>
      <c r="K222" s="320">
        <v>1</v>
      </c>
      <c r="L222" s="320">
        <v>1</v>
      </c>
      <c r="M222" s="262" t="s">
        <v>226</v>
      </c>
      <c r="N222" s="262" t="s">
        <v>227</v>
      </c>
      <c r="O222" s="262" t="s">
        <v>251</v>
      </c>
      <c r="P222" s="262" t="s">
        <v>186</v>
      </c>
      <c r="Q222" s="321">
        <v>17</v>
      </c>
      <c r="R222" s="321">
        <f t="shared" si="21"/>
        <v>18</v>
      </c>
      <c r="S222" s="300">
        <v>0</v>
      </c>
      <c r="T222" s="300">
        <v>15680</v>
      </c>
      <c r="V222" s="300">
        <v>15680</v>
      </c>
      <c r="W222" s="302">
        <f>IFERROR(INDEX('For Formulas'!$A$3:$CL$64,MATCH(ROUNDUP($R222,0),'For Formulas'!$A$3:$A$64,0),MATCH($O222&amp;" - "&amp;$P222,'For Formulas'!$A$3:$CL$3,0))*L222+U222,INDEX('For Formulas'!$A$3:$CL$64,MATCH(ROUNDUP($R222,0),'For Formulas'!$A$3:$A$64,0)*MATCH($O222&amp;" - "&amp;$P222,'For Formulas'!$A$3:$CL$3,0))*L222)</f>
        <v>17240</v>
      </c>
      <c r="X222" s="322">
        <f t="shared" si="22"/>
        <v>9.9489795918367346E-2</v>
      </c>
      <c r="Y222" s="262" t="s">
        <v>252</v>
      </c>
      <c r="Z222" s="262" t="str">
        <f t="shared" si="23"/>
        <v>141 E 72710 146</v>
      </c>
      <c r="AA222" s="262" t="str">
        <f t="shared" si="24"/>
        <v>446</v>
      </c>
      <c r="AB222" s="262" t="str">
        <f t="shared" si="25"/>
        <v>000</v>
      </c>
      <c r="AC222" s="262" t="str">
        <f t="shared" si="26"/>
        <v>141 E 72710 146 000 446</v>
      </c>
    </row>
    <row r="223" spans="1:29" ht="15" customHeight="1" x14ac:dyDescent="0.25">
      <c r="A223" s="262" t="s">
        <v>1990</v>
      </c>
      <c r="B223" s="262" t="s">
        <v>247</v>
      </c>
      <c r="C223" s="262" t="s">
        <v>247</v>
      </c>
      <c r="D223" s="262" t="s">
        <v>248</v>
      </c>
      <c r="E223" s="262" t="s">
        <v>221</v>
      </c>
      <c r="F223" s="262" t="s">
        <v>249</v>
      </c>
      <c r="G223" s="262" t="s">
        <v>250</v>
      </c>
      <c r="H223" s="262" t="s">
        <v>224</v>
      </c>
      <c r="I223" s="262" t="s">
        <v>242</v>
      </c>
      <c r="J223" s="262">
        <v>1080</v>
      </c>
      <c r="K223" s="320">
        <v>1</v>
      </c>
      <c r="L223" s="320">
        <v>1</v>
      </c>
      <c r="M223" s="262" t="s">
        <v>226</v>
      </c>
      <c r="N223" s="262" t="s">
        <v>227</v>
      </c>
      <c r="O223" s="262" t="s">
        <v>251</v>
      </c>
      <c r="P223" s="262" t="s">
        <v>186</v>
      </c>
      <c r="Q223" s="321">
        <v>17</v>
      </c>
      <c r="R223" s="321">
        <f t="shared" si="21"/>
        <v>18</v>
      </c>
      <c r="S223" s="300">
        <v>0</v>
      </c>
      <c r="T223" s="300">
        <v>15680</v>
      </c>
      <c r="V223" s="300">
        <v>15680</v>
      </c>
      <c r="W223" s="302">
        <f>IFERROR(INDEX('For Formulas'!$A$3:$CL$64,MATCH(ROUNDUP($R223,0),'For Formulas'!$A$3:$A$64,0),MATCH($O223&amp;" - "&amp;$P223,'For Formulas'!$A$3:$CL$3,0))*L223+U223,INDEX('For Formulas'!$A$3:$CL$64,MATCH(ROUNDUP($R223,0),'For Formulas'!$A$3:$A$64,0)*MATCH($O223&amp;" - "&amp;$P223,'For Formulas'!$A$3:$CL$3,0))*L223)</f>
        <v>17240</v>
      </c>
      <c r="X223" s="322">
        <f t="shared" si="22"/>
        <v>9.9489795918367346E-2</v>
      </c>
      <c r="Y223" s="262" t="s">
        <v>252</v>
      </c>
      <c r="Z223" s="262" t="str">
        <f t="shared" si="23"/>
        <v>141 E 72710 146</v>
      </c>
      <c r="AA223" s="262" t="str">
        <f t="shared" si="24"/>
        <v>446</v>
      </c>
      <c r="AB223" s="262" t="str">
        <f t="shared" si="25"/>
        <v>000</v>
      </c>
      <c r="AC223" s="262" t="str">
        <f t="shared" si="26"/>
        <v>141 E 72710 146 000 446</v>
      </c>
    </row>
    <row r="224" spans="1:29" ht="15" customHeight="1" x14ac:dyDescent="0.25">
      <c r="A224" s="262" t="s">
        <v>783</v>
      </c>
      <c r="B224" s="262" t="s">
        <v>305</v>
      </c>
      <c r="C224" s="262" t="s">
        <v>305</v>
      </c>
      <c r="D224" s="262" t="s">
        <v>411</v>
      </c>
      <c r="E224" s="262" t="s">
        <v>221</v>
      </c>
      <c r="F224" s="262" t="s">
        <v>306</v>
      </c>
      <c r="G224" s="262" t="s">
        <v>713</v>
      </c>
      <c r="H224" s="262" t="s">
        <v>224</v>
      </c>
      <c r="I224" s="262" t="s">
        <v>307</v>
      </c>
      <c r="J224" s="262">
        <v>1111</v>
      </c>
      <c r="K224" s="320">
        <v>1</v>
      </c>
      <c r="L224" s="320">
        <v>0.95</v>
      </c>
      <c r="M224" s="262" t="s">
        <v>226</v>
      </c>
      <c r="N224" s="262" t="s">
        <v>227</v>
      </c>
      <c r="O224" s="262" t="s">
        <v>271</v>
      </c>
      <c r="P224" s="262" t="s">
        <v>308</v>
      </c>
      <c r="Q224" s="321">
        <v>0</v>
      </c>
      <c r="R224" s="321">
        <f t="shared" si="21"/>
        <v>1</v>
      </c>
      <c r="S224" s="300">
        <v>0</v>
      </c>
      <c r="T224" s="300">
        <v>16439</v>
      </c>
      <c r="V224" s="300">
        <v>15617.05</v>
      </c>
      <c r="W224" s="302">
        <f>IFERROR(INDEX('For Formulas'!$A$3:$CL$64,MATCH(ROUNDUP($R224,0),'For Formulas'!$A$3:$A$64,0),MATCH($O224&amp;" - "&amp;$P224,'For Formulas'!$A$3:$CL$3,0))*L224+U224,INDEX('For Formulas'!$A$3:$CL$64,MATCH(ROUNDUP($R224,0),'For Formulas'!$A$3:$A$64,0)*MATCH($O224&amp;" - "&amp;$P224,'For Formulas'!$A$3:$CL$3,0))*L224)</f>
        <v>17284.3</v>
      </c>
      <c r="X224" s="322">
        <f t="shared" si="22"/>
        <v>0.10675831863252024</v>
      </c>
      <c r="Y224" s="262" t="s">
        <v>784</v>
      </c>
      <c r="Z224" s="262" t="str">
        <f t="shared" si="23"/>
        <v>141 E 71200 163</v>
      </c>
      <c r="AA224" s="262" t="str">
        <f t="shared" si="24"/>
        <v>712</v>
      </c>
      <c r="AB224" s="262" t="str">
        <f t="shared" si="25"/>
        <v>901</v>
      </c>
      <c r="AC224" s="262" t="str">
        <f t="shared" si="26"/>
        <v>141 E 71200 163 901 712</v>
      </c>
    </row>
    <row r="225" spans="1:29" ht="15" customHeight="1" x14ac:dyDescent="0.25">
      <c r="A225" s="262" t="s">
        <v>1946</v>
      </c>
      <c r="B225" s="262" t="s">
        <v>305</v>
      </c>
      <c r="C225" s="262" t="s">
        <v>305</v>
      </c>
      <c r="D225" s="262" t="s">
        <v>220</v>
      </c>
      <c r="E225" s="262" t="s">
        <v>221</v>
      </c>
      <c r="F225" s="262" t="s">
        <v>306</v>
      </c>
      <c r="G225" s="262" t="s">
        <v>713</v>
      </c>
      <c r="H225" s="262" t="s">
        <v>224</v>
      </c>
      <c r="I225" s="262" t="s">
        <v>307</v>
      </c>
      <c r="J225" s="262">
        <v>1111</v>
      </c>
      <c r="K225" s="320">
        <v>1</v>
      </c>
      <c r="L225" s="320">
        <v>0.95</v>
      </c>
      <c r="M225" s="262" t="s">
        <v>226</v>
      </c>
      <c r="N225" s="262" t="s">
        <v>227</v>
      </c>
      <c r="O225" s="262" t="s">
        <v>271</v>
      </c>
      <c r="P225" s="262" t="s">
        <v>308</v>
      </c>
      <c r="Q225" s="321">
        <v>0</v>
      </c>
      <c r="R225" s="321">
        <f t="shared" si="21"/>
        <v>1</v>
      </c>
      <c r="S225" s="300">
        <v>0</v>
      </c>
      <c r="T225" s="300">
        <v>16439</v>
      </c>
      <c r="V225" s="300">
        <v>15617.05</v>
      </c>
      <c r="W225" s="302">
        <f>IFERROR(INDEX('For Formulas'!$A$3:$CL$64,MATCH(ROUNDUP($R225,0),'For Formulas'!$A$3:$A$64,0),MATCH($O225&amp;" - "&amp;$P225,'For Formulas'!$A$3:$CL$3,0))*L225+U225,INDEX('For Formulas'!$A$3:$CL$64,MATCH(ROUNDUP($R225,0),'For Formulas'!$A$3:$A$64,0)*MATCH($O225&amp;" - "&amp;$P225,'For Formulas'!$A$3:$CL$3,0))*L225)</f>
        <v>17284.3</v>
      </c>
      <c r="X225" s="322">
        <f t="shared" si="22"/>
        <v>0.10675831863252024</v>
      </c>
      <c r="Y225" s="262" t="s">
        <v>1198</v>
      </c>
      <c r="Z225" s="262" t="str">
        <f t="shared" si="23"/>
        <v>141 E 71200 163</v>
      </c>
      <c r="AA225" s="262" t="str">
        <f t="shared" si="24"/>
        <v>712</v>
      </c>
      <c r="AB225" s="262" t="str">
        <f t="shared" si="25"/>
        <v>901</v>
      </c>
      <c r="AC225" s="262" t="str">
        <f t="shared" si="26"/>
        <v>141 E 71200 163 901 712</v>
      </c>
    </row>
    <row r="226" spans="1:29" ht="15" customHeight="1" x14ac:dyDescent="0.25">
      <c r="A226" s="262" t="s">
        <v>2269</v>
      </c>
      <c r="B226" s="262" t="s">
        <v>305</v>
      </c>
      <c r="C226" s="262" t="s">
        <v>305</v>
      </c>
      <c r="D226" s="262" t="s">
        <v>261</v>
      </c>
      <c r="E226" s="262" t="s">
        <v>221</v>
      </c>
      <c r="F226" s="262" t="s">
        <v>306</v>
      </c>
      <c r="G226" s="262" t="s">
        <v>713</v>
      </c>
      <c r="H226" s="262" t="s">
        <v>224</v>
      </c>
      <c r="I226" s="262" t="s">
        <v>307</v>
      </c>
      <c r="J226" s="262">
        <v>1111</v>
      </c>
      <c r="K226" s="320">
        <v>1</v>
      </c>
      <c r="L226" s="320">
        <v>0.95</v>
      </c>
      <c r="M226" s="262" t="s">
        <v>226</v>
      </c>
      <c r="N226" s="262" t="s">
        <v>227</v>
      </c>
      <c r="O226" s="262" t="s">
        <v>271</v>
      </c>
      <c r="P226" s="262" t="s">
        <v>308</v>
      </c>
      <c r="Q226" s="321">
        <v>0</v>
      </c>
      <c r="R226" s="321">
        <f t="shared" si="21"/>
        <v>1</v>
      </c>
      <c r="S226" s="300">
        <v>0</v>
      </c>
      <c r="T226" s="300">
        <v>16439</v>
      </c>
      <c r="V226" s="300">
        <v>15617.05</v>
      </c>
      <c r="W226" s="302">
        <f>IFERROR(INDEX('For Formulas'!$A$3:$CL$64,MATCH(ROUNDUP($R226,0),'For Formulas'!$A$3:$A$64,0),MATCH($O226&amp;" - "&amp;$P226,'For Formulas'!$A$3:$CL$3,0))*L226+U226,INDEX('For Formulas'!$A$3:$CL$64,MATCH(ROUNDUP($R226,0),'For Formulas'!$A$3:$A$64,0)*MATCH($O226&amp;" - "&amp;$P226,'For Formulas'!$A$3:$CL$3,0))*L226)</f>
        <v>17284.3</v>
      </c>
      <c r="X226" s="322">
        <f t="shared" si="22"/>
        <v>0.10675831863252024</v>
      </c>
      <c r="Y226" s="262" t="s">
        <v>1517</v>
      </c>
      <c r="Z226" s="262" t="str">
        <f t="shared" si="23"/>
        <v>141 E 71200 163</v>
      </c>
      <c r="AA226" s="262" t="str">
        <f t="shared" si="24"/>
        <v>712</v>
      </c>
      <c r="AB226" s="262" t="str">
        <f t="shared" si="25"/>
        <v>901</v>
      </c>
      <c r="AC226" s="262" t="str">
        <f t="shared" si="26"/>
        <v>141 E 71200 163 901 712</v>
      </c>
    </row>
    <row r="227" spans="1:29" ht="15" customHeight="1" x14ac:dyDescent="0.25">
      <c r="A227" s="262" t="s">
        <v>3070</v>
      </c>
      <c r="B227" s="262" t="s">
        <v>305</v>
      </c>
      <c r="C227" s="262" t="s">
        <v>305</v>
      </c>
      <c r="D227" s="262" t="s">
        <v>422</v>
      </c>
      <c r="E227" s="262" t="s">
        <v>221</v>
      </c>
      <c r="F227" s="262" t="s">
        <v>306</v>
      </c>
      <c r="G227" s="262" t="s">
        <v>713</v>
      </c>
      <c r="H227" s="262" t="s">
        <v>224</v>
      </c>
      <c r="I227" s="262" t="s">
        <v>307</v>
      </c>
      <c r="J227" s="262">
        <v>1111</v>
      </c>
      <c r="K227" s="320">
        <v>1</v>
      </c>
      <c r="L227" s="320">
        <v>0.95</v>
      </c>
      <c r="M227" s="262" t="s">
        <v>226</v>
      </c>
      <c r="N227" s="262" t="s">
        <v>227</v>
      </c>
      <c r="O227" s="262" t="s">
        <v>271</v>
      </c>
      <c r="P227" s="262" t="s">
        <v>308</v>
      </c>
      <c r="Q227" s="321">
        <v>0</v>
      </c>
      <c r="R227" s="321">
        <f t="shared" si="21"/>
        <v>1</v>
      </c>
      <c r="S227" s="300">
        <v>0</v>
      </c>
      <c r="T227" s="300">
        <v>16439</v>
      </c>
      <c r="V227" s="300">
        <v>15617.05</v>
      </c>
      <c r="W227" s="302">
        <f>IFERROR(INDEX('For Formulas'!$A$3:$CL$64,MATCH(ROUNDUP($R227,0),'For Formulas'!$A$3:$A$64,0),MATCH($O227&amp;" - "&amp;$P227,'For Formulas'!$A$3:$CL$3,0))*L227+U227,INDEX('For Formulas'!$A$3:$CL$64,MATCH(ROUNDUP($R227,0),'For Formulas'!$A$3:$A$64,0)*MATCH($O227&amp;" - "&amp;$P227,'For Formulas'!$A$3:$CL$3,0))*L227)</f>
        <v>17284.3</v>
      </c>
      <c r="X227" s="322">
        <f t="shared" si="22"/>
        <v>0.10675831863252024</v>
      </c>
      <c r="Y227" s="262" t="s">
        <v>575</v>
      </c>
      <c r="Z227" s="262" t="str">
        <f t="shared" si="23"/>
        <v>141 E 71200 163</v>
      </c>
      <c r="AA227" s="262" t="str">
        <f t="shared" si="24"/>
        <v>712</v>
      </c>
      <c r="AB227" s="262" t="str">
        <f t="shared" si="25"/>
        <v>901</v>
      </c>
      <c r="AC227" s="262" t="str">
        <f t="shared" si="26"/>
        <v>141 E 71200 163 901 712</v>
      </c>
    </row>
    <row r="228" spans="1:29" ht="15" customHeight="1" x14ac:dyDescent="0.25">
      <c r="A228" s="262" t="s">
        <v>1275</v>
      </c>
      <c r="B228" s="262" t="s">
        <v>267</v>
      </c>
      <c r="C228" s="262" t="s">
        <v>267</v>
      </c>
      <c r="D228" s="262" t="s">
        <v>238</v>
      </c>
      <c r="E228" s="262" t="s">
        <v>221</v>
      </c>
      <c r="F228" s="262" t="s">
        <v>249</v>
      </c>
      <c r="G228" s="262" t="s">
        <v>1104</v>
      </c>
      <c r="H228" s="262" t="s">
        <v>224</v>
      </c>
      <c r="I228" s="262" t="s">
        <v>242</v>
      </c>
      <c r="J228" s="262">
        <v>1020</v>
      </c>
      <c r="K228" s="320">
        <v>1</v>
      </c>
      <c r="L228" s="320">
        <v>1</v>
      </c>
      <c r="M228" s="262" t="s">
        <v>226</v>
      </c>
      <c r="N228" s="262" t="s">
        <v>227</v>
      </c>
      <c r="O228" s="262" t="s">
        <v>271</v>
      </c>
      <c r="P228" s="262" t="s">
        <v>188</v>
      </c>
      <c r="Q228" s="321">
        <v>1</v>
      </c>
      <c r="R228" s="321">
        <f t="shared" si="21"/>
        <v>2</v>
      </c>
      <c r="S228" s="300">
        <v>0</v>
      </c>
      <c r="T228" s="300">
        <v>15716</v>
      </c>
      <c r="V228" s="300">
        <v>14842.81</v>
      </c>
      <c r="W228" s="302">
        <f>IFERROR(INDEX('For Formulas'!$A$3:$CL$64,MATCH(ROUNDUP($R228,0),'For Formulas'!$A$3:$A$64,0),MATCH($O228&amp;" - "&amp;$P228,'For Formulas'!$A$3:$CL$3,0))*L228+U228,INDEX('For Formulas'!$A$3:$CL$64,MATCH(ROUNDUP($R228,0),'For Formulas'!$A$3:$A$64,0)*MATCH($O228&amp;" - "&amp;$P228,'For Formulas'!$A$3:$CL$3,0))*L228)</f>
        <v>17336</v>
      </c>
      <c r="X228" s="322">
        <f t="shared" si="22"/>
        <v>0.16797291078980331</v>
      </c>
      <c r="Y228" s="262" t="s">
        <v>1276</v>
      </c>
      <c r="Z228" s="262" t="str">
        <f t="shared" si="23"/>
        <v>141 E 71100 163</v>
      </c>
      <c r="AA228" s="262" t="str">
        <f t="shared" si="24"/>
        <v>000</v>
      </c>
      <c r="AB228" s="262" t="str">
        <f t="shared" si="25"/>
        <v>000</v>
      </c>
      <c r="AC228" s="262" t="str">
        <f t="shared" si="26"/>
        <v>141 E 71100 163 000 000</v>
      </c>
    </row>
    <row r="229" spans="1:29" ht="15" customHeight="1" x14ac:dyDescent="0.25">
      <c r="A229" s="262" t="s">
        <v>1677</v>
      </c>
      <c r="B229" s="262" t="s">
        <v>267</v>
      </c>
      <c r="C229" s="262" t="s">
        <v>267</v>
      </c>
      <c r="D229" s="262" t="s">
        <v>238</v>
      </c>
      <c r="E229" s="262" t="s">
        <v>221</v>
      </c>
      <c r="F229" s="262" t="s">
        <v>249</v>
      </c>
      <c r="G229" s="262" t="s">
        <v>250</v>
      </c>
      <c r="H229" s="262" t="s">
        <v>224</v>
      </c>
      <c r="I229" s="262" t="s">
        <v>242</v>
      </c>
      <c r="J229" s="262">
        <v>1080</v>
      </c>
      <c r="K229" s="320">
        <v>1</v>
      </c>
      <c r="L229" s="320">
        <v>1</v>
      </c>
      <c r="M229" s="262" t="s">
        <v>226</v>
      </c>
      <c r="N229" s="262" t="s">
        <v>227</v>
      </c>
      <c r="O229" s="262" t="s">
        <v>271</v>
      </c>
      <c r="P229" s="262" t="s">
        <v>188</v>
      </c>
      <c r="Q229" s="321">
        <v>1</v>
      </c>
      <c r="R229" s="321">
        <f t="shared" si="21"/>
        <v>2</v>
      </c>
      <c r="S229" s="300">
        <v>0</v>
      </c>
      <c r="T229" s="300">
        <v>15716</v>
      </c>
      <c r="V229" s="300">
        <v>15716</v>
      </c>
      <c r="W229" s="302">
        <f>IFERROR(INDEX('For Formulas'!$A$3:$CL$64,MATCH(ROUNDUP($R229,0),'For Formulas'!$A$3:$A$64,0),MATCH($O229&amp;" - "&amp;$P229,'For Formulas'!$A$3:$CL$3,0))*L229+U229,INDEX('For Formulas'!$A$3:$CL$64,MATCH(ROUNDUP($R229,0),'For Formulas'!$A$3:$A$64,0)*MATCH($O229&amp;" - "&amp;$P229,'For Formulas'!$A$3:$CL$3,0))*L229)</f>
        <v>17336</v>
      </c>
      <c r="X229" s="322">
        <f t="shared" si="22"/>
        <v>0.10307966403665055</v>
      </c>
      <c r="Y229" s="262" t="s">
        <v>1276</v>
      </c>
      <c r="Z229" s="262" t="str">
        <f t="shared" si="23"/>
        <v>141 E 71100 163</v>
      </c>
      <c r="AA229" s="262" t="str">
        <f t="shared" si="24"/>
        <v>000</v>
      </c>
      <c r="AB229" s="262" t="str">
        <f t="shared" si="25"/>
        <v>000</v>
      </c>
      <c r="AC229" s="262" t="str">
        <f t="shared" si="26"/>
        <v>141 E 71100 163 000 000</v>
      </c>
    </row>
    <row r="230" spans="1:29" ht="15" customHeight="1" x14ac:dyDescent="0.25">
      <c r="A230" s="262" t="s">
        <v>1924</v>
      </c>
      <c r="B230" s="262" t="s">
        <v>267</v>
      </c>
      <c r="C230" s="262" t="s">
        <v>267</v>
      </c>
      <c r="D230" s="262" t="s">
        <v>364</v>
      </c>
      <c r="E230" s="262" t="s">
        <v>221</v>
      </c>
      <c r="F230" s="262" t="s">
        <v>249</v>
      </c>
      <c r="G230" s="262" t="s">
        <v>250</v>
      </c>
      <c r="H230" s="262" t="s">
        <v>224</v>
      </c>
      <c r="I230" s="262" t="s">
        <v>242</v>
      </c>
      <c r="J230" s="262">
        <v>1080</v>
      </c>
      <c r="K230" s="320">
        <v>1</v>
      </c>
      <c r="L230" s="320">
        <v>1</v>
      </c>
      <c r="M230" s="262" t="s">
        <v>226</v>
      </c>
      <c r="N230" s="262" t="s">
        <v>227</v>
      </c>
      <c r="O230" s="262" t="s">
        <v>271</v>
      </c>
      <c r="P230" s="262" t="s">
        <v>188</v>
      </c>
      <c r="Q230" s="321">
        <v>1</v>
      </c>
      <c r="R230" s="321">
        <f t="shared" si="21"/>
        <v>2</v>
      </c>
      <c r="S230" s="300">
        <v>0</v>
      </c>
      <c r="T230" s="300">
        <v>15716</v>
      </c>
      <c r="V230" s="300">
        <v>15716</v>
      </c>
      <c r="W230" s="302">
        <f>IFERROR(INDEX('For Formulas'!$A$3:$CL$64,MATCH(ROUNDUP($R230,0),'For Formulas'!$A$3:$A$64,0),MATCH($O230&amp;" - "&amp;$P230,'For Formulas'!$A$3:$CL$3,0))*L230+U230,INDEX('For Formulas'!$A$3:$CL$64,MATCH(ROUNDUP($R230,0),'For Formulas'!$A$3:$A$64,0)*MATCH($O230&amp;" - "&amp;$P230,'For Formulas'!$A$3:$CL$3,0))*L230)</f>
        <v>17336</v>
      </c>
      <c r="X230" s="322">
        <f t="shared" si="22"/>
        <v>0.10307966403665055</v>
      </c>
      <c r="Y230" s="262" t="s">
        <v>1004</v>
      </c>
      <c r="Z230" s="262" t="str">
        <f t="shared" si="23"/>
        <v>141 E 71100 163</v>
      </c>
      <c r="AA230" s="262" t="str">
        <f t="shared" si="24"/>
        <v>000</v>
      </c>
      <c r="AB230" s="262" t="str">
        <f t="shared" si="25"/>
        <v>000</v>
      </c>
      <c r="AC230" s="262" t="str">
        <f t="shared" si="26"/>
        <v>141 E 71100 163 000 000</v>
      </c>
    </row>
    <row r="231" spans="1:29" ht="15" customHeight="1" x14ac:dyDescent="0.25">
      <c r="A231" s="262" t="s">
        <v>1932</v>
      </c>
      <c r="B231" s="262" t="s">
        <v>267</v>
      </c>
      <c r="C231" s="262" t="s">
        <v>267</v>
      </c>
      <c r="D231" s="262" t="s">
        <v>343</v>
      </c>
      <c r="E231" s="262" t="s">
        <v>221</v>
      </c>
      <c r="F231" s="262" t="s">
        <v>249</v>
      </c>
      <c r="G231" s="262" t="s">
        <v>250</v>
      </c>
      <c r="H231" s="262" t="s">
        <v>224</v>
      </c>
      <c r="I231" s="262" t="s">
        <v>242</v>
      </c>
      <c r="J231" s="262">
        <v>1080</v>
      </c>
      <c r="K231" s="320">
        <v>1</v>
      </c>
      <c r="L231" s="320">
        <v>1</v>
      </c>
      <c r="M231" s="262" t="s">
        <v>226</v>
      </c>
      <c r="N231" s="262" t="s">
        <v>227</v>
      </c>
      <c r="O231" s="262" t="s">
        <v>271</v>
      </c>
      <c r="P231" s="262" t="s">
        <v>188</v>
      </c>
      <c r="Q231" s="321">
        <v>1</v>
      </c>
      <c r="R231" s="321">
        <f t="shared" si="21"/>
        <v>2</v>
      </c>
      <c r="S231" s="300">
        <v>0</v>
      </c>
      <c r="T231" s="300">
        <v>15716</v>
      </c>
      <c r="V231" s="300">
        <v>15716</v>
      </c>
      <c r="W231" s="302">
        <f>IFERROR(INDEX('For Formulas'!$A$3:$CL$64,MATCH(ROUNDUP($R231,0),'For Formulas'!$A$3:$A$64,0),MATCH($O231&amp;" - "&amp;$P231,'For Formulas'!$A$3:$CL$3,0))*L231+U231,INDEX('For Formulas'!$A$3:$CL$64,MATCH(ROUNDUP($R231,0),'For Formulas'!$A$3:$A$64,0)*MATCH($O231&amp;" - "&amp;$P231,'For Formulas'!$A$3:$CL$3,0))*L231)</f>
        <v>17336</v>
      </c>
      <c r="X231" s="322">
        <f t="shared" si="22"/>
        <v>0.10307966403665055</v>
      </c>
      <c r="Y231" s="262" t="s">
        <v>368</v>
      </c>
      <c r="Z231" s="262" t="str">
        <f t="shared" si="23"/>
        <v>141 E 71100 163</v>
      </c>
      <c r="AA231" s="262" t="str">
        <f t="shared" si="24"/>
        <v>000</v>
      </c>
      <c r="AB231" s="262" t="str">
        <f t="shared" si="25"/>
        <v>000</v>
      </c>
      <c r="AC231" s="262" t="str">
        <f t="shared" si="26"/>
        <v>141 E 71100 163 000 000</v>
      </c>
    </row>
    <row r="232" spans="1:29" ht="15" hidden="1" customHeight="1" x14ac:dyDescent="0.25">
      <c r="A232" s="262" t="s">
        <v>679</v>
      </c>
      <c r="B232" s="262" t="s">
        <v>255</v>
      </c>
      <c r="C232" s="262" t="s">
        <v>255</v>
      </c>
      <c r="D232" s="262" t="s">
        <v>248</v>
      </c>
      <c r="E232" s="262" t="s">
        <v>256</v>
      </c>
      <c r="F232" s="262" t="s">
        <v>249</v>
      </c>
      <c r="G232" s="262" t="s">
        <v>250</v>
      </c>
      <c r="H232" s="262" t="s">
        <v>224</v>
      </c>
      <c r="I232" s="262" t="s">
        <v>242</v>
      </c>
      <c r="J232" s="262">
        <v>1080</v>
      </c>
      <c r="K232" s="320">
        <v>1</v>
      </c>
      <c r="L232" s="320">
        <v>1</v>
      </c>
      <c r="M232" s="262" t="s">
        <v>6</v>
      </c>
      <c r="Q232" s="321">
        <v>0</v>
      </c>
      <c r="R232" s="321">
        <f t="shared" si="21"/>
        <v>1</v>
      </c>
      <c r="S232" s="300">
        <v>3000</v>
      </c>
      <c r="T232" s="300">
        <v>0</v>
      </c>
      <c r="V232" s="300">
        <v>3000</v>
      </c>
      <c r="W232" s="300">
        <f>V232</f>
        <v>3000</v>
      </c>
      <c r="X232" s="322">
        <f t="shared" si="22"/>
        <v>0</v>
      </c>
      <c r="Y232" s="262" t="s">
        <v>252</v>
      </c>
      <c r="Z232" s="262" t="str">
        <f t="shared" si="23"/>
        <v>141 E 72710 146</v>
      </c>
      <c r="AA232" s="262" t="str">
        <f t="shared" si="24"/>
        <v>446</v>
      </c>
      <c r="AB232" s="262" t="str">
        <f t="shared" si="25"/>
        <v>000</v>
      </c>
      <c r="AC232" s="262" t="str">
        <f t="shared" si="26"/>
        <v>141 E 72710 146 000 446</v>
      </c>
    </row>
    <row r="233" spans="1:29" ht="15" hidden="1" customHeight="1" x14ac:dyDescent="0.25">
      <c r="A233" s="262" t="s">
        <v>679</v>
      </c>
      <c r="B233" s="262" t="s">
        <v>292</v>
      </c>
      <c r="C233" s="262" t="s">
        <v>292</v>
      </c>
      <c r="D233" s="262" t="s">
        <v>248</v>
      </c>
      <c r="E233" s="262" t="s">
        <v>398</v>
      </c>
      <c r="F233" s="262" t="s">
        <v>249</v>
      </c>
      <c r="G233" s="262" t="s">
        <v>250</v>
      </c>
      <c r="H233" s="262" t="s">
        <v>569</v>
      </c>
      <c r="I233" s="262" t="s">
        <v>242</v>
      </c>
      <c r="J233" s="262">
        <v>516</v>
      </c>
      <c r="K233" s="320">
        <v>1</v>
      </c>
      <c r="L233" s="320">
        <v>0.47776999999999997</v>
      </c>
      <c r="M233" s="262" t="s">
        <v>6</v>
      </c>
      <c r="Q233" s="321">
        <v>0</v>
      </c>
      <c r="R233" s="321">
        <f t="shared" si="21"/>
        <v>1</v>
      </c>
      <c r="S233" s="300">
        <v>2000</v>
      </c>
      <c r="T233" s="300">
        <v>0</v>
      </c>
      <c r="V233" s="300">
        <v>955.54</v>
      </c>
      <c r="W233" s="300">
        <f>V233</f>
        <v>955.54</v>
      </c>
      <c r="X233" s="322">
        <f t="shared" si="22"/>
        <v>0</v>
      </c>
      <c r="Y233" s="262" t="s">
        <v>252</v>
      </c>
      <c r="Z233" s="262" t="str">
        <f t="shared" si="23"/>
        <v>141 E 72710 146</v>
      </c>
      <c r="AA233" s="262" t="str">
        <f t="shared" si="24"/>
        <v>446</v>
      </c>
      <c r="AB233" s="262" t="str">
        <f t="shared" si="25"/>
        <v>000</v>
      </c>
      <c r="AC233" s="262" t="str">
        <f t="shared" si="26"/>
        <v>141 E 72710 146 000 446</v>
      </c>
    </row>
    <row r="234" spans="1:29" ht="15" customHeight="1" x14ac:dyDescent="0.25">
      <c r="A234" s="262" t="s">
        <v>2596</v>
      </c>
      <c r="B234" s="262" t="s">
        <v>267</v>
      </c>
      <c r="C234" s="262" t="s">
        <v>267</v>
      </c>
      <c r="D234" s="262" t="s">
        <v>364</v>
      </c>
      <c r="E234" s="262" t="s">
        <v>221</v>
      </c>
      <c r="F234" s="262" t="s">
        <v>249</v>
      </c>
      <c r="G234" s="262" t="s">
        <v>250</v>
      </c>
      <c r="H234" s="262" t="s">
        <v>224</v>
      </c>
      <c r="I234" s="262" t="s">
        <v>242</v>
      </c>
      <c r="J234" s="262">
        <v>1080</v>
      </c>
      <c r="K234" s="320">
        <v>1</v>
      </c>
      <c r="L234" s="320">
        <v>1</v>
      </c>
      <c r="M234" s="262" t="s">
        <v>226</v>
      </c>
      <c r="N234" s="262" t="s">
        <v>227</v>
      </c>
      <c r="O234" s="262" t="s">
        <v>271</v>
      </c>
      <c r="P234" s="262" t="s">
        <v>188</v>
      </c>
      <c r="Q234" s="321">
        <v>1</v>
      </c>
      <c r="R234" s="321">
        <f t="shared" si="21"/>
        <v>2</v>
      </c>
      <c r="S234" s="300">
        <v>0</v>
      </c>
      <c r="T234" s="300">
        <v>15716</v>
      </c>
      <c r="V234" s="300">
        <v>15716</v>
      </c>
      <c r="W234" s="302">
        <f>IFERROR(INDEX('For Formulas'!$A$3:$CL$64,MATCH(ROUNDUP($R234,0),'For Formulas'!$A$3:$A$64,0),MATCH($O234&amp;" - "&amp;$P234,'For Formulas'!$A$3:$CL$3,0))*L234+U234,INDEX('For Formulas'!$A$3:$CL$64,MATCH(ROUNDUP($R234,0),'For Formulas'!$A$3:$A$64,0)*MATCH($O234&amp;" - "&amp;$P234,'For Formulas'!$A$3:$CL$3,0))*L234)</f>
        <v>17336</v>
      </c>
      <c r="X234" s="322">
        <f t="shared" si="22"/>
        <v>0.10307966403665055</v>
      </c>
      <c r="Y234" s="262" t="s">
        <v>998</v>
      </c>
      <c r="Z234" s="262" t="str">
        <f t="shared" si="23"/>
        <v>141 E 71100 163</v>
      </c>
      <c r="AA234" s="262" t="str">
        <f t="shared" si="24"/>
        <v>000</v>
      </c>
      <c r="AB234" s="262" t="str">
        <f t="shared" si="25"/>
        <v>000</v>
      </c>
      <c r="AC234" s="262" t="str">
        <f t="shared" si="26"/>
        <v>141 E 71100 163 000 000</v>
      </c>
    </row>
    <row r="235" spans="1:29" ht="15" hidden="1" customHeight="1" x14ac:dyDescent="0.25">
      <c r="A235" s="262" t="s">
        <v>683</v>
      </c>
      <c r="B235" s="262" t="s">
        <v>256</v>
      </c>
      <c r="C235" s="262" t="s">
        <v>355</v>
      </c>
      <c r="D235" s="262" t="s">
        <v>274</v>
      </c>
      <c r="E235" s="262" t="s">
        <v>256</v>
      </c>
      <c r="F235" s="262" t="s">
        <v>249</v>
      </c>
      <c r="G235" s="262" t="s">
        <v>250</v>
      </c>
      <c r="H235" s="262" t="s">
        <v>224</v>
      </c>
      <c r="I235" s="262" t="s">
        <v>242</v>
      </c>
      <c r="J235" s="262">
        <v>1080</v>
      </c>
      <c r="K235" s="320">
        <v>1</v>
      </c>
      <c r="L235" s="320">
        <v>1</v>
      </c>
      <c r="M235" s="262" t="s">
        <v>6</v>
      </c>
      <c r="Q235" s="321">
        <v>0</v>
      </c>
      <c r="R235" s="321">
        <f t="shared" si="21"/>
        <v>1</v>
      </c>
      <c r="S235" s="300">
        <v>500</v>
      </c>
      <c r="T235" s="300">
        <v>0</v>
      </c>
      <c r="V235" s="300">
        <v>500</v>
      </c>
      <c r="W235" s="300">
        <f>V235</f>
        <v>500</v>
      </c>
      <c r="X235" s="322">
        <f t="shared" si="22"/>
        <v>0</v>
      </c>
      <c r="Y235" s="262" t="s">
        <v>684</v>
      </c>
      <c r="Z235" s="262" t="str">
        <f t="shared" si="23"/>
        <v>141 E 71200 163</v>
      </c>
      <c r="AA235" s="262" t="str">
        <f t="shared" si="24"/>
        <v>712</v>
      </c>
      <c r="AB235" s="262" t="str">
        <f t="shared" si="25"/>
        <v>901</v>
      </c>
      <c r="AC235" s="262" t="str">
        <f t="shared" si="26"/>
        <v>141 E 71200 163 901 712</v>
      </c>
    </row>
    <row r="236" spans="1:29" ht="15" hidden="1" customHeight="1" x14ac:dyDescent="0.25">
      <c r="A236" s="262" t="s">
        <v>2597</v>
      </c>
      <c r="B236" s="262" t="s">
        <v>277</v>
      </c>
      <c r="C236" s="262" t="s">
        <v>278</v>
      </c>
      <c r="D236" s="262" t="s">
        <v>220</v>
      </c>
      <c r="E236" s="262" t="s">
        <v>221</v>
      </c>
      <c r="F236" s="262" t="s">
        <v>249</v>
      </c>
      <c r="G236" s="262" t="s">
        <v>250</v>
      </c>
      <c r="H236" s="262" t="s">
        <v>224</v>
      </c>
      <c r="I236" s="262" t="s">
        <v>242</v>
      </c>
      <c r="J236" s="262">
        <v>1080</v>
      </c>
      <c r="K236" s="320">
        <v>1</v>
      </c>
      <c r="L236" s="320">
        <v>1</v>
      </c>
      <c r="M236" s="262" t="s">
        <v>226</v>
      </c>
      <c r="N236" s="262" t="s">
        <v>227</v>
      </c>
      <c r="O236" s="262" t="s">
        <v>271</v>
      </c>
      <c r="P236" s="262" t="s">
        <v>188</v>
      </c>
      <c r="Q236" s="321">
        <v>1</v>
      </c>
      <c r="R236" s="321">
        <f t="shared" si="21"/>
        <v>2</v>
      </c>
      <c r="S236" s="300">
        <v>0</v>
      </c>
      <c r="T236" s="300">
        <v>15716</v>
      </c>
      <c r="V236" s="300">
        <v>15716</v>
      </c>
      <c r="W236" s="302">
        <f>IFERROR(INDEX('For Formulas'!$A$3:$CL$64,MATCH(ROUNDUP($R236,0),'For Formulas'!$A$3:$A$64,0),MATCH($O236&amp;" - "&amp;$P236,'For Formulas'!$A$3:$CL$3,0))*L236+U236,INDEX('For Formulas'!$A$3:$CL$64,MATCH(ROUNDUP($R236,0),'For Formulas'!$A$3:$A$64,0)*MATCH($O236&amp;" - "&amp;$P236,'For Formulas'!$A$3:$CL$3,0))*L236)</f>
        <v>17336</v>
      </c>
      <c r="X236" s="322">
        <f t="shared" si="22"/>
        <v>0.10307966403665055</v>
      </c>
      <c r="Y236" s="262" t="s">
        <v>2598</v>
      </c>
      <c r="Z236" s="262" t="str">
        <f t="shared" si="23"/>
        <v>142 E 71100 163</v>
      </c>
      <c r="AA236" s="262" t="str">
        <f t="shared" si="24"/>
        <v>000</v>
      </c>
      <c r="AB236" s="262" t="str">
        <f t="shared" si="25"/>
        <v>101</v>
      </c>
      <c r="AC236" s="262" t="str">
        <f t="shared" si="26"/>
        <v>142 E 71100 163 101 000</v>
      </c>
    </row>
    <row r="237" spans="1:29" ht="15" customHeight="1" x14ac:dyDescent="0.25">
      <c r="A237" s="262" t="s">
        <v>2935</v>
      </c>
      <c r="B237" s="262" t="s">
        <v>267</v>
      </c>
      <c r="C237" s="262" t="s">
        <v>267</v>
      </c>
      <c r="D237" s="262" t="s">
        <v>364</v>
      </c>
      <c r="E237" s="262" t="s">
        <v>221</v>
      </c>
      <c r="F237" s="262" t="s">
        <v>249</v>
      </c>
      <c r="G237" s="262" t="s">
        <v>250</v>
      </c>
      <c r="H237" s="262" t="s">
        <v>224</v>
      </c>
      <c r="I237" s="262" t="s">
        <v>242</v>
      </c>
      <c r="J237" s="262">
        <v>1080</v>
      </c>
      <c r="K237" s="320">
        <v>1</v>
      </c>
      <c r="L237" s="320">
        <v>1</v>
      </c>
      <c r="M237" s="262" t="s">
        <v>226</v>
      </c>
      <c r="N237" s="262" t="s">
        <v>227</v>
      </c>
      <c r="O237" s="262" t="s">
        <v>271</v>
      </c>
      <c r="P237" s="262" t="s">
        <v>188</v>
      </c>
      <c r="Q237" s="321">
        <v>1</v>
      </c>
      <c r="R237" s="321">
        <f t="shared" si="21"/>
        <v>2</v>
      </c>
      <c r="S237" s="300">
        <v>0</v>
      </c>
      <c r="T237" s="300">
        <v>15716</v>
      </c>
      <c r="V237" s="300">
        <v>15716</v>
      </c>
      <c r="W237" s="302">
        <f>IFERROR(INDEX('For Formulas'!$A$3:$CL$64,MATCH(ROUNDUP($R237,0),'For Formulas'!$A$3:$A$64,0),MATCH($O237&amp;" - "&amp;$P237,'For Formulas'!$A$3:$CL$3,0))*L237+U237,INDEX('For Formulas'!$A$3:$CL$64,MATCH(ROUNDUP($R237,0),'For Formulas'!$A$3:$A$64,0)*MATCH($O237&amp;" - "&amp;$P237,'For Formulas'!$A$3:$CL$3,0))*L237)</f>
        <v>17336</v>
      </c>
      <c r="X237" s="322">
        <f t="shared" si="22"/>
        <v>0.10307966403665055</v>
      </c>
      <c r="Y237" s="262" t="s">
        <v>998</v>
      </c>
      <c r="Z237" s="262" t="str">
        <f t="shared" si="23"/>
        <v>141 E 71100 163</v>
      </c>
      <c r="AA237" s="262" t="str">
        <f t="shared" si="24"/>
        <v>000</v>
      </c>
      <c r="AB237" s="262" t="str">
        <f t="shared" si="25"/>
        <v>000</v>
      </c>
      <c r="AC237" s="262" t="str">
        <f t="shared" si="26"/>
        <v>141 E 71100 163 000 000</v>
      </c>
    </row>
    <row r="238" spans="1:29" ht="15" hidden="1" customHeight="1" x14ac:dyDescent="0.25">
      <c r="A238" s="262" t="s">
        <v>686</v>
      </c>
      <c r="B238" s="262" t="s">
        <v>326</v>
      </c>
      <c r="C238" s="262" t="s">
        <v>326</v>
      </c>
      <c r="D238" s="262" t="s">
        <v>407</v>
      </c>
      <c r="E238" s="262" t="s">
        <v>256</v>
      </c>
      <c r="F238" s="262" t="s">
        <v>222</v>
      </c>
      <c r="G238" s="262" t="s">
        <v>223</v>
      </c>
      <c r="H238" s="262" t="s">
        <v>224</v>
      </c>
      <c r="I238" s="262" t="s">
        <v>225</v>
      </c>
      <c r="J238" s="262">
        <v>1600</v>
      </c>
      <c r="K238" s="320">
        <v>1</v>
      </c>
      <c r="L238" s="320">
        <v>1</v>
      </c>
      <c r="M238" s="262" t="s">
        <v>6</v>
      </c>
      <c r="Q238" s="321">
        <v>0</v>
      </c>
      <c r="R238" s="321">
        <f t="shared" si="21"/>
        <v>1</v>
      </c>
      <c r="S238" s="300">
        <v>3500</v>
      </c>
      <c r="T238" s="300">
        <v>0</v>
      </c>
      <c r="V238" s="300">
        <v>3500</v>
      </c>
      <c r="W238" s="300">
        <f>V238</f>
        <v>3500</v>
      </c>
      <c r="X238" s="322">
        <f t="shared" si="22"/>
        <v>0</v>
      </c>
      <c r="Y238" s="262" t="s">
        <v>687</v>
      </c>
      <c r="Z238" s="262" t="str">
        <f t="shared" si="23"/>
        <v>141 E 72410 139</v>
      </c>
      <c r="AA238" s="262" t="str">
        <f t="shared" si="24"/>
        <v>000</v>
      </c>
      <c r="AB238" s="262" t="str">
        <f t="shared" si="25"/>
        <v>000</v>
      </c>
      <c r="AC238" s="262" t="str">
        <f t="shared" si="26"/>
        <v>141 E 72410 139 000 000</v>
      </c>
    </row>
    <row r="239" spans="1:29" ht="15" customHeight="1" x14ac:dyDescent="0.25">
      <c r="A239" s="262" t="s">
        <v>3111</v>
      </c>
      <c r="B239" s="262" t="s">
        <v>642</v>
      </c>
      <c r="C239" s="262" t="s">
        <v>642</v>
      </c>
      <c r="D239" s="262" t="s">
        <v>238</v>
      </c>
      <c r="E239" s="262" t="s">
        <v>221</v>
      </c>
      <c r="F239" s="262" t="s">
        <v>249</v>
      </c>
      <c r="G239" s="262" t="s">
        <v>250</v>
      </c>
      <c r="H239" s="262" t="s">
        <v>224</v>
      </c>
      <c r="I239" s="262" t="s">
        <v>242</v>
      </c>
      <c r="J239" s="262">
        <v>1080</v>
      </c>
      <c r="K239" s="320">
        <v>1</v>
      </c>
      <c r="L239" s="320">
        <v>1</v>
      </c>
      <c r="M239" s="262" t="s">
        <v>226</v>
      </c>
      <c r="N239" s="262" t="s">
        <v>227</v>
      </c>
      <c r="O239" s="262" t="s">
        <v>271</v>
      </c>
      <c r="P239" s="262" t="s">
        <v>188</v>
      </c>
      <c r="Q239" s="321">
        <v>1</v>
      </c>
      <c r="R239" s="321">
        <f t="shared" si="21"/>
        <v>2</v>
      </c>
      <c r="S239" s="300">
        <v>0</v>
      </c>
      <c r="T239" s="300">
        <v>15716</v>
      </c>
      <c r="V239" s="300">
        <v>15716</v>
      </c>
      <c r="W239" s="302">
        <f>IFERROR(INDEX('For Formulas'!$A$3:$CL$64,MATCH(ROUNDUP($R239,0),'For Formulas'!$A$3:$A$64,0),MATCH($O239&amp;" - "&amp;$P239,'For Formulas'!$A$3:$CL$3,0))*L239+U239,INDEX('For Formulas'!$A$3:$CL$64,MATCH(ROUNDUP($R239,0),'For Formulas'!$A$3:$A$64,0)*MATCH($O239&amp;" - "&amp;$P239,'For Formulas'!$A$3:$CL$3,0))*L239)</f>
        <v>17336</v>
      </c>
      <c r="X239" s="322">
        <f t="shared" si="22"/>
        <v>0.10307966403665055</v>
      </c>
      <c r="Y239" s="262" t="s">
        <v>1341</v>
      </c>
      <c r="Z239" s="262" t="str">
        <f t="shared" si="23"/>
        <v>141 E 73400 163</v>
      </c>
      <c r="AA239" s="262" t="str">
        <f t="shared" si="24"/>
        <v>000</v>
      </c>
      <c r="AB239" s="262" t="str">
        <f t="shared" si="25"/>
        <v>000</v>
      </c>
      <c r="AC239" s="262" t="str">
        <f t="shared" si="26"/>
        <v>141 E 73400 163 000 000</v>
      </c>
    </row>
    <row r="240" spans="1:29" ht="15" hidden="1" customHeight="1" x14ac:dyDescent="0.25">
      <c r="A240" s="262" t="s">
        <v>3225</v>
      </c>
      <c r="B240" s="262" t="s">
        <v>237</v>
      </c>
      <c r="C240" s="262" t="s">
        <v>237</v>
      </c>
      <c r="D240" s="262" t="s">
        <v>264</v>
      </c>
      <c r="E240" s="262" t="s">
        <v>221</v>
      </c>
      <c r="F240" s="262" t="s">
        <v>239</v>
      </c>
      <c r="G240" s="262" t="s">
        <v>240</v>
      </c>
      <c r="H240" s="262" t="s">
        <v>241</v>
      </c>
      <c r="I240" s="262" t="s">
        <v>242</v>
      </c>
      <c r="J240" s="262">
        <v>1140</v>
      </c>
      <c r="K240" s="320">
        <v>0.75</v>
      </c>
      <c r="L240" s="320">
        <v>0.75</v>
      </c>
      <c r="M240" s="262" t="s">
        <v>226</v>
      </c>
      <c r="N240" s="262" t="s">
        <v>243</v>
      </c>
      <c r="O240" s="262" t="s">
        <v>244</v>
      </c>
      <c r="P240" s="262" t="s">
        <v>187</v>
      </c>
      <c r="Q240" s="321">
        <v>3</v>
      </c>
      <c r="R240" s="321">
        <f t="shared" si="21"/>
        <v>4</v>
      </c>
      <c r="S240" s="300">
        <v>0</v>
      </c>
      <c r="T240" s="300">
        <v>13.71</v>
      </c>
      <c r="V240" s="300">
        <v>15629.4</v>
      </c>
      <c r="W240" s="303">
        <f>IFERROR(INDEX('For Formulas'!$A$3:$CL$64,MATCH($R240,'For Formulas'!$A$3:$A$64,0),MATCH($O240&amp;" - "&amp;$P240,'For Formulas'!$A$3:$CL$3,0))*J240+U240,INDEX('For Formulas'!$A$3:$CL$64,MATCH($R240,'For Formulas'!$A$3:$A$64,0),MATCH($O240&amp;" - "&amp;$P240,'For Formulas'!$A$3:$CL$3,0))*J240)</f>
        <v>17339.400000000001</v>
      </c>
      <c r="X240" s="322">
        <f t="shared" si="22"/>
        <v>0.10940919037199137</v>
      </c>
      <c r="Y240" s="262" t="s">
        <v>431</v>
      </c>
      <c r="Z240" s="262" t="str">
        <f t="shared" si="23"/>
        <v>143 E 73100 165</v>
      </c>
      <c r="AA240" s="262" t="str">
        <f t="shared" si="24"/>
        <v>451</v>
      </c>
      <c r="AB240" s="262" t="str">
        <f t="shared" si="25"/>
        <v>000</v>
      </c>
      <c r="AC240" s="262" t="str">
        <f t="shared" si="26"/>
        <v>143 E 73100 165 000 451</v>
      </c>
    </row>
    <row r="241" spans="1:29" ht="15" customHeight="1" x14ac:dyDescent="0.25">
      <c r="A241" s="262" t="s">
        <v>641</v>
      </c>
      <c r="B241" s="262" t="s">
        <v>642</v>
      </c>
      <c r="C241" s="262" t="s">
        <v>642</v>
      </c>
      <c r="D241" s="262" t="s">
        <v>385</v>
      </c>
      <c r="E241" s="262" t="s">
        <v>221</v>
      </c>
      <c r="F241" s="262" t="s">
        <v>249</v>
      </c>
      <c r="G241" s="262" t="s">
        <v>250</v>
      </c>
      <c r="H241" s="262" t="s">
        <v>224</v>
      </c>
      <c r="I241" s="262" t="s">
        <v>242</v>
      </c>
      <c r="J241" s="262">
        <v>1080</v>
      </c>
      <c r="K241" s="320">
        <v>1</v>
      </c>
      <c r="L241" s="320">
        <v>1</v>
      </c>
      <c r="M241" s="262" t="s">
        <v>226</v>
      </c>
      <c r="N241" s="262" t="s">
        <v>227</v>
      </c>
      <c r="O241" s="262" t="s">
        <v>271</v>
      </c>
      <c r="P241" s="262" t="s">
        <v>188</v>
      </c>
      <c r="Q241" s="321">
        <v>2</v>
      </c>
      <c r="R241" s="321">
        <f t="shared" si="21"/>
        <v>3</v>
      </c>
      <c r="S241" s="300">
        <v>0</v>
      </c>
      <c r="T241" s="300">
        <v>15896</v>
      </c>
      <c r="V241" s="300">
        <v>15896</v>
      </c>
      <c r="W241" s="302">
        <f>IFERROR(INDEX('For Formulas'!$A$3:$CL$64,MATCH(ROUNDUP($R241,0),'For Formulas'!$A$3:$A$64,0),MATCH($O241&amp;" - "&amp;$P241,'For Formulas'!$A$3:$CL$3,0))*L241+U241,INDEX('For Formulas'!$A$3:$CL$64,MATCH(ROUNDUP($R241,0),'For Formulas'!$A$3:$A$64,0)*MATCH($O241&amp;" - "&amp;$P241,'For Formulas'!$A$3:$CL$3,0))*L241)</f>
        <v>17516</v>
      </c>
      <c r="X241" s="322">
        <f t="shared" si="22"/>
        <v>0.10191243080020131</v>
      </c>
      <c r="Y241" s="262" t="s">
        <v>643</v>
      </c>
      <c r="Z241" s="262" t="str">
        <f t="shared" si="23"/>
        <v>141 E 73400 163</v>
      </c>
      <c r="AA241" s="262" t="str">
        <f t="shared" si="24"/>
        <v>000</v>
      </c>
      <c r="AB241" s="262" t="str">
        <f t="shared" si="25"/>
        <v>000</v>
      </c>
      <c r="AC241" s="262" t="str">
        <f t="shared" si="26"/>
        <v>141 E 73400 163 000 000</v>
      </c>
    </row>
    <row r="242" spans="1:29" ht="15" customHeight="1" x14ac:dyDescent="0.25">
      <c r="A242" s="262" t="s">
        <v>3344</v>
      </c>
      <c r="B242" s="262" t="s">
        <v>267</v>
      </c>
      <c r="C242" s="262" t="s">
        <v>267</v>
      </c>
      <c r="D242" s="262" t="s">
        <v>447</v>
      </c>
      <c r="E242" s="262" t="s">
        <v>221</v>
      </c>
      <c r="F242" s="262" t="s">
        <v>249</v>
      </c>
      <c r="G242" s="262" t="s">
        <v>250</v>
      </c>
      <c r="H242" s="262" t="s">
        <v>224</v>
      </c>
      <c r="I242" s="262" t="s">
        <v>242</v>
      </c>
      <c r="J242" s="262">
        <v>1080</v>
      </c>
      <c r="K242" s="320">
        <v>1</v>
      </c>
      <c r="L242" s="320">
        <v>1</v>
      </c>
      <c r="M242" s="262" t="s">
        <v>226</v>
      </c>
      <c r="N242" s="262" t="s">
        <v>227</v>
      </c>
      <c r="O242" s="262" t="s">
        <v>271</v>
      </c>
      <c r="P242" s="262" t="s">
        <v>188</v>
      </c>
      <c r="Q242" s="321">
        <v>2</v>
      </c>
      <c r="R242" s="321">
        <f t="shared" si="21"/>
        <v>3</v>
      </c>
      <c r="S242" s="300">
        <v>0</v>
      </c>
      <c r="T242" s="300">
        <v>15896</v>
      </c>
      <c r="V242" s="300">
        <v>15896</v>
      </c>
      <c r="W242" s="302">
        <f>IFERROR(INDEX('For Formulas'!$A$3:$CL$64,MATCH(ROUNDUP($R242,0),'For Formulas'!$A$3:$A$64,0),MATCH($O242&amp;" - "&amp;$P242,'For Formulas'!$A$3:$CL$3,0))*L242+U242,INDEX('For Formulas'!$A$3:$CL$64,MATCH(ROUNDUP($R242,0),'For Formulas'!$A$3:$A$64,0)*MATCH($O242&amp;" - "&amp;$P242,'For Formulas'!$A$3:$CL$3,0))*L242)</f>
        <v>17516</v>
      </c>
      <c r="X242" s="322">
        <f t="shared" si="22"/>
        <v>0.10191243080020131</v>
      </c>
      <c r="Y242" s="262" t="s">
        <v>3345</v>
      </c>
      <c r="Z242" s="262" t="str">
        <f t="shared" si="23"/>
        <v>141 E 71100 163</v>
      </c>
      <c r="AA242" s="262" t="str">
        <f t="shared" si="24"/>
        <v>000</v>
      </c>
      <c r="AB242" s="262" t="str">
        <f t="shared" si="25"/>
        <v>000</v>
      </c>
      <c r="AC242" s="262" t="str">
        <f t="shared" si="26"/>
        <v>141 E 71100 163 000 000</v>
      </c>
    </row>
    <row r="243" spans="1:29" ht="15" customHeight="1" x14ac:dyDescent="0.25">
      <c r="A243" s="262" t="s">
        <v>2266</v>
      </c>
      <c r="B243" s="262" t="s">
        <v>247</v>
      </c>
      <c r="C243" s="262" t="s">
        <v>247</v>
      </c>
      <c r="D243" s="262" t="s">
        <v>248</v>
      </c>
      <c r="E243" s="262" t="s">
        <v>221</v>
      </c>
      <c r="F243" s="262" t="s">
        <v>249</v>
      </c>
      <c r="G243" s="262" t="s">
        <v>250</v>
      </c>
      <c r="H243" s="262" t="s">
        <v>224</v>
      </c>
      <c r="I243" s="262" t="s">
        <v>242</v>
      </c>
      <c r="J243" s="262">
        <v>1080</v>
      </c>
      <c r="K243" s="320">
        <v>1</v>
      </c>
      <c r="L243" s="320">
        <v>1</v>
      </c>
      <c r="M243" s="262" t="s">
        <v>226</v>
      </c>
      <c r="N243" s="262" t="s">
        <v>227</v>
      </c>
      <c r="O243" s="262" t="s">
        <v>251</v>
      </c>
      <c r="P243" s="262" t="s">
        <v>186</v>
      </c>
      <c r="Q243" s="321">
        <v>18</v>
      </c>
      <c r="R243" s="321">
        <f t="shared" si="21"/>
        <v>19</v>
      </c>
      <c r="S243" s="300">
        <v>0</v>
      </c>
      <c r="T243" s="300">
        <v>16010</v>
      </c>
      <c r="V243" s="300">
        <v>16010</v>
      </c>
      <c r="W243" s="302">
        <f>IFERROR(INDEX('For Formulas'!$A$3:$CL$64,MATCH(ROUNDUP($R243,0),'For Formulas'!$A$3:$A$64,0),MATCH($O243&amp;" - "&amp;$P243,'For Formulas'!$A$3:$CL$3,0))*L243+U243,INDEX('For Formulas'!$A$3:$CL$64,MATCH(ROUNDUP($R243,0),'For Formulas'!$A$3:$A$64,0)*MATCH($O243&amp;" - "&amp;$P243,'For Formulas'!$A$3:$CL$3,0))*L243)</f>
        <v>17580</v>
      </c>
      <c r="X243" s="322">
        <f t="shared" si="22"/>
        <v>9.8063710181136785E-2</v>
      </c>
      <c r="Y243" s="262" t="s">
        <v>252</v>
      </c>
      <c r="Z243" s="262" t="str">
        <f t="shared" si="23"/>
        <v>141 E 72710 146</v>
      </c>
      <c r="AA243" s="262" t="str">
        <f t="shared" si="24"/>
        <v>446</v>
      </c>
      <c r="AB243" s="262" t="str">
        <f t="shared" si="25"/>
        <v>000</v>
      </c>
      <c r="AC243" s="262" t="str">
        <f t="shared" si="26"/>
        <v>141 E 72710 146 000 446</v>
      </c>
    </row>
    <row r="244" spans="1:29" ht="15" hidden="1" customHeight="1" x14ac:dyDescent="0.25">
      <c r="A244" s="262" t="s">
        <v>2153</v>
      </c>
      <c r="B244" s="262" t="s">
        <v>237</v>
      </c>
      <c r="C244" s="262" t="s">
        <v>237</v>
      </c>
      <c r="D244" s="262" t="s">
        <v>346</v>
      </c>
      <c r="E244" s="262" t="s">
        <v>633</v>
      </c>
      <c r="F244" s="262" t="s">
        <v>239</v>
      </c>
      <c r="G244" s="262" t="s">
        <v>240</v>
      </c>
      <c r="H244" s="262" t="s">
        <v>3334</v>
      </c>
      <c r="I244" s="262" t="s">
        <v>347</v>
      </c>
      <c r="J244" s="262">
        <v>735</v>
      </c>
      <c r="K244" s="320">
        <v>0.875</v>
      </c>
      <c r="L244" s="320">
        <v>0.9</v>
      </c>
      <c r="M244" s="262" t="s">
        <v>226</v>
      </c>
      <c r="N244" s="262" t="s">
        <v>243</v>
      </c>
      <c r="O244" s="262" t="s">
        <v>244</v>
      </c>
      <c r="P244" s="262" t="s">
        <v>187</v>
      </c>
      <c r="Q244" s="321">
        <v>31</v>
      </c>
      <c r="R244" s="321">
        <f t="shared" si="21"/>
        <v>32</v>
      </c>
      <c r="S244" s="300">
        <v>0</v>
      </c>
      <c r="T244" s="300">
        <v>20.86</v>
      </c>
      <c r="U244" s="262">
        <v>1064</v>
      </c>
      <c r="V244" s="300">
        <v>15920</v>
      </c>
      <c r="W244" s="303">
        <f>IFERROR(INDEX('For Formulas'!$A$3:$CL$64,MATCH($R244,'For Formulas'!$A$3:$A$64,0),MATCH($O244&amp;" - "&amp;$P244,'For Formulas'!$A$3:$CL$3,0))*J244+U244,INDEX('For Formulas'!$A$3:$CL$64,MATCH($R244,'For Formulas'!$A$3:$A$64,0),MATCH($O244&amp;" - "&amp;$P244,'For Formulas'!$A$3:$CL$3,0))*J244)</f>
        <v>17622.668000000001</v>
      </c>
      <c r="X244" s="322">
        <f t="shared" si="22"/>
        <v>0.10695150753768853</v>
      </c>
      <c r="Y244" s="262" t="s">
        <v>348</v>
      </c>
      <c r="Z244" s="262" t="str">
        <f t="shared" si="23"/>
        <v>143 E 73100 165</v>
      </c>
      <c r="AA244" s="262" t="str">
        <f t="shared" si="24"/>
        <v>451</v>
      </c>
      <c r="AB244" s="262" t="str">
        <f t="shared" si="25"/>
        <v>000</v>
      </c>
      <c r="AC244" s="262" t="str">
        <f t="shared" si="26"/>
        <v>143 E 73100 165 000 451</v>
      </c>
    </row>
    <row r="245" spans="1:29" ht="15" hidden="1" customHeight="1" x14ac:dyDescent="0.25">
      <c r="A245" s="262" t="s">
        <v>696</v>
      </c>
      <c r="B245" s="262" t="s">
        <v>255</v>
      </c>
      <c r="C245" s="262" t="s">
        <v>255</v>
      </c>
      <c r="D245" s="262" t="s">
        <v>248</v>
      </c>
      <c r="E245" s="262" t="s">
        <v>256</v>
      </c>
      <c r="F245" s="262" t="s">
        <v>249</v>
      </c>
      <c r="G245" s="262" t="s">
        <v>250</v>
      </c>
      <c r="H245" s="262" t="s">
        <v>224</v>
      </c>
      <c r="I245" s="262" t="s">
        <v>242</v>
      </c>
      <c r="J245" s="262">
        <v>1080</v>
      </c>
      <c r="K245" s="320">
        <v>1</v>
      </c>
      <c r="L245" s="320">
        <v>1</v>
      </c>
      <c r="M245" s="262" t="s">
        <v>6</v>
      </c>
      <c r="Q245" s="321">
        <v>0</v>
      </c>
      <c r="R245" s="321">
        <f t="shared" si="21"/>
        <v>1</v>
      </c>
      <c r="S245" s="300">
        <v>3000</v>
      </c>
      <c r="T245" s="300">
        <v>0</v>
      </c>
      <c r="V245" s="300">
        <v>3000</v>
      </c>
      <c r="W245" s="300">
        <f>V245</f>
        <v>3000</v>
      </c>
      <c r="X245" s="322">
        <f t="shared" si="22"/>
        <v>0</v>
      </c>
      <c r="Y245" s="262" t="s">
        <v>252</v>
      </c>
      <c r="Z245" s="262" t="str">
        <f t="shared" si="23"/>
        <v>141 E 72710 146</v>
      </c>
      <c r="AA245" s="262" t="str">
        <f t="shared" si="24"/>
        <v>446</v>
      </c>
      <c r="AB245" s="262" t="str">
        <f t="shared" si="25"/>
        <v>000</v>
      </c>
      <c r="AC245" s="262" t="str">
        <f t="shared" si="26"/>
        <v>141 E 72710 146 000 446</v>
      </c>
    </row>
    <row r="246" spans="1:29" ht="15" hidden="1" customHeight="1" x14ac:dyDescent="0.25">
      <c r="A246" s="262" t="s">
        <v>696</v>
      </c>
      <c r="B246" s="262" t="s">
        <v>326</v>
      </c>
      <c r="C246" s="262" t="s">
        <v>326</v>
      </c>
      <c r="D246" s="262" t="s">
        <v>346</v>
      </c>
      <c r="E246" s="262" t="s">
        <v>256</v>
      </c>
      <c r="F246" s="262" t="s">
        <v>222</v>
      </c>
      <c r="G246" s="262" t="s">
        <v>223</v>
      </c>
      <c r="H246" s="262" t="s">
        <v>224</v>
      </c>
      <c r="I246" s="262" t="s">
        <v>225</v>
      </c>
      <c r="J246" s="262">
        <v>1600</v>
      </c>
      <c r="K246" s="320">
        <v>1</v>
      </c>
      <c r="L246" s="320">
        <v>1</v>
      </c>
      <c r="M246" s="262" t="s">
        <v>6</v>
      </c>
      <c r="Q246" s="321">
        <v>0</v>
      </c>
      <c r="R246" s="321">
        <f t="shared" si="21"/>
        <v>1</v>
      </c>
      <c r="S246" s="300">
        <v>3500</v>
      </c>
      <c r="T246" s="300">
        <v>0</v>
      </c>
      <c r="V246" s="300">
        <v>3500</v>
      </c>
      <c r="W246" s="300">
        <f>V246</f>
        <v>3500</v>
      </c>
      <c r="X246" s="322">
        <f t="shared" si="22"/>
        <v>0</v>
      </c>
      <c r="Y246" s="262" t="s">
        <v>426</v>
      </c>
      <c r="Z246" s="262" t="str">
        <f t="shared" si="23"/>
        <v>141 E 72410 139</v>
      </c>
      <c r="AA246" s="262" t="str">
        <f t="shared" si="24"/>
        <v>000</v>
      </c>
      <c r="AB246" s="262" t="str">
        <f t="shared" si="25"/>
        <v>000</v>
      </c>
      <c r="AC246" s="262" t="str">
        <f t="shared" si="26"/>
        <v>141 E 72410 139 000 000</v>
      </c>
    </row>
    <row r="247" spans="1:29" ht="15" hidden="1" customHeight="1" x14ac:dyDescent="0.25">
      <c r="A247" s="262" t="s">
        <v>696</v>
      </c>
      <c r="B247" s="262" t="s">
        <v>326</v>
      </c>
      <c r="C247" s="262" t="s">
        <v>326</v>
      </c>
      <c r="D247" s="262" t="s">
        <v>261</v>
      </c>
      <c r="E247" s="262" t="s">
        <v>256</v>
      </c>
      <c r="F247" s="262" t="s">
        <v>222</v>
      </c>
      <c r="G247" s="262" t="s">
        <v>223</v>
      </c>
      <c r="H247" s="262" t="s">
        <v>224</v>
      </c>
      <c r="I247" s="262" t="s">
        <v>225</v>
      </c>
      <c r="J247" s="262">
        <v>1600</v>
      </c>
      <c r="K247" s="320">
        <v>1</v>
      </c>
      <c r="L247" s="320">
        <v>1</v>
      </c>
      <c r="M247" s="262" t="s">
        <v>6</v>
      </c>
      <c r="Q247" s="321">
        <v>0</v>
      </c>
      <c r="R247" s="321">
        <f t="shared" si="21"/>
        <v>1</v>
      </c>
      <c r="S247" s="300">
        <v>3500</v>
      </c>
      <c r="T247" s="300">
        <v>0</v>
      </c>
      <c r="V247" s="300">
        <v>3500</v>
      </c>
      <c r="W247" s="300">
        <f>V247</f>
        <v>3500</v>
      </c>
      <c r="X247" s="322">
        <f t="shared" si="22"/>
        <v>0</v>
      </c>
      <c r="Y247" s="262" t="s">
        <v>425</v>
      </c>
      <c r="Z247" s="262" t="str">
        <f t="shared" si="23"/>
        <v>141 E 72410 139</v>
      </c>
      <c r="AA247" s="262" t="str">
        <f t="shared" si="24"/>
        <v>000</v>
      </c>
      <c r="AB247" s="262" t="str">
        <f t="shared" si="25"/>
        <v>000</v>
      </c>
      <c r="AC247" s="262" t="str">
        <f t="shared" si="26"/>
        <v>141 E 72410 139 000 000</v>
      </c>
    </row>
    <row r="248" spans="1:29" ht="15" hidden="1" customHeight="1" x14ac:dyDescent="0.25">
      <c r="A248" s="262" t="s">
        <v>3123</v>
      </c>
      <c r="B248" s="262" t="s">
        <v>237</v>
      </c>
      <c r="C248" s="262" t="s">
        <v>237</v>
      </c>
      <c r="D248" s="262" t="s">
        <v>407</v>
      </c>
      <c r="E248" s="262" t="s">
        <v>221</v>
      </c>
      <c r="F248" s="262" t="s">
        <v>239</v>
      </c>
      <c r="G248" s="262" t="s">
        <v>240</v>
      </c>
      <c r="H248" s="262" t="s">
        <v>241</v>
      </c>
      <c r="I248" s="262" t="s">
        <v>242</v>
      </c>
      <c r="J248" s="262">
        <v>1140</v>
      </c>
      <c r="K248" s="320">
        <v>0.75</v>
      </c>
      <c r="L248" s="320">
        <v>0.75</v>
      </c>
      <c r="M248" s="262" t="s">
        <v>226</v>
      </c>
      <c r="N248" s="262" t="s">
        <v>243</v>
      </c>
      <c r="O248" s="262" t="s">
        <v>244</v>
      </c>
      <c r="P248" s="262" t="s">
        <v>187</v>
      </c>
      <c r="Q248" s="321">
        <v>4</v>
      </c>
      <c r="R248" s="321">
        <f t="shared" si="21"/>
        <v>5</v>
      </c>
      <c r="S248" s="300">
        <v>0</v>
      </c>
      <c r="T248" s="300">
        <v>13.97</v>
      </c>
      <c r="V248" s="300">
        <v>15925.8</v>
      </c>
      <c r="W248" s="303">
        <f>IFERROR(INDEX('For Formulas'!$A$3:$CL$64,MATCH($R248,'For Formulas'!$A$3:$A$64,0),MATCH($O248&amp;" - "&amp;$P248,'For Formulas'!$A$3:$CL$3,0))*J248+U248,INDEX('For Formulas'!$A$3:$CL$64,MATCH($R248,'For Formulas'!$A$3:$A$64,0),MATCH($O248&amp;" - "&amp;$P248,'For Formulas'!$A$3:$CL$3,0))*J248)</f>
        <v>17635.8</v>
      </c>
      <c r="X248" s="322">
        <f t="shared" si="22"/>
        <v>0.10737294201861132</v>
      </c>
      <c r="Y248" s="262" t="s">
        <v>876</v>
      </c>
      <c r="Z248" s="262" t="str">
        <f t="shared" si="23"/>
        <v>143 E 73100 165</v>
      </c>
      <c r="AA248" s="262" t="str">
        <f t="shared" si="24"/>
        <v>451</v>
      </c>
      <c r="AB248" s="262" t="str">
        <f t="shared" si="25"/>
        <v>000</v>
      </c>
      <c r="AC248" s="262" t="str">
        <f t="shared" si="26"/>
        <v>143 E 73100 165 000 451</v>
      </c>
    </row>
    <row r="249" spans="1:29" ht="15" customHeight="1" x14ac:dyDescent="0.25">
      <c r="A249" s="262" t="s">
        <v>397</v>
      </c>
      <c r="B249" s="262" t="s">
        <v>267</v>
      </c>
      <c r="C249" s="262" t="s">
        <v>267</v>
      </c>
      <c r="D249" s="262" t="s">
        <v>268</v>
      </c>
      <c r="E249" s="262" t="s">
        <v>221</v>
      </c>
      <c r="F249" s="262" t="s">
        <v>249</v>
      </c>
      <c r="G249" s="262" t="s">
        <v>250</v>
      </c>
      <c r="H249" s="262" t="s">
        <v>224</v>
      </c>
      <c r="I249" s="262" t="s">
        <v>242</v>
      </c>
      <c r="J249" s="262">
        <v>1080</v>
      </c>
      <c r="K249" s="320">
        <v>1</v>
      </c>
      <c r="L249" s="320">
        <v>1</v>
      </c>
      <c r="M249" s="262" t="s">
        <v>226</v>
      </c>
      <c r="N249" s="262" t="s">
        <v>227</v>
      </c>
      <c r="O249" s="262" t="s">
        <v>271</v>
      </c>
      <c r="P249" s="262" t="s">
        <v>188</v>
      </c>
      <c r="Q249" s="321">
        <v>3</v>
      </c>
      <c r="R249" s="321">
        <f t="shared" si="21"/>
        <v>4</v>
      </c>
      <c r="S249" s="300">
        <v>0</v>
      </c>
      <c r="T249" s="300">
        <v>16064</v>
      </c>
      <c r="V249" s="300">
        <v>16064</v>
      </c>
      <c r="W249" s="302">
        <f>IFERROR(INDEX('For Formulas'!$A$3:$CL$64,MATCH(ROUNDUP($R249,0),'For Formulas'!$A$3:$A$64,0),MATCH($O249&amp;" - "&amp;$P249,'For Formulas'!$A$3:$CL$3,0))*L249+U249,INDEX('For Formulas'!$A$3:$CL$64,MATCH(ROUNDUP($R249,0),'For Formulas'!$A$3:$A$64,0)*MATCH($O249&amp;" - "&amp;$P249,'For Formulas'!$A$3:$CL$3,0))*L249)</f>
        <v>17684</v>
      </c>
      <c r="X249" s="322">
        <f t="shared" si="22"/>
        <v>0.10084661354581673</v>
      </c>
      <c r="Y249" s="262" t="s">
        <v>272</v>
      </c>
      <c r="Z249" s="262" t="str">
        <f t="shared" si="23"/>
        <v>141 E 71100 163</v>
      </c>
      <c r="AA249" s="262" t="str">
        <f t="shared" si="24"/>
        <v>000</v>
      </c>
      <c r="AB249" s="262" t="str">
        <f t="shared" si="25"/>
        <v>000</v>
      </c>
      <c r="AC249" s="262" t="str">
        <f t="shared" si="26"/>
        <v>141 E 71100 163 000 000</v>
      </c>
    </row>
    <row r="250" spans="1:29" ht="15" customHeight="1" x14ac:dyDescent="0.25">
      <c r="A250" s="262" t="s">
        <v>1162</v>
      </c>
      <c r="B250" s="262" t="s">
        <v>267</v>
      </c>
      <c r="C250" s="262" t="s">
        <v>267</v>
      </c>
      <c r="D250" s="262" t="s">
        <v>264</v>
      </c>
      <c r="E250" s="262" t="s">
        <v>221</v>
      </c>
      <c r="F250" s="262" t="s">
        <v>249</v>
      </c>
      <c r="G250" s="262" t="s">
        <v>250</v>
      </c>
      <c r="H250" s="262" t="s">
        <v>224</v>
      </c>
      <c r="I250" s="262" t="s">
        <v>242</v>
      </c>
      <c r="J250" s="262">
        <v>1080</v>
      </c>
      <c r="K250" s="320">
        <v>1</v>
      </c>
      <c r="L250" s="320">
        <v>1</v>
      </c>
      <c r="M250" s="262" t="s">
        <v>226</v>
      </c>
      <c r="N250" s="262" t="s">
        <v>227</v>
      </c>
      <c r="O250" s="262" t="s">
        <v>271</v>
      </c>
      <c r="P250" s="262" t="s">
        <v>188</v>
      </c>
      <c r="Q250" s="321">
        <v>3</v>
      </c>
      <c r="R250" s="321">
        <f t="shared" si="21"/>
        <v>4</v>
      </c>
      <c r="S250" s="300">
        <v>0</v>
      </c>
      <c r="T250" s="300">
        <v>16064</v>
      </c>
      <c r="V250" s="300">
        <v>16064</v>
      </c>
      <c r="W250" s="302">
        <f>IFERROR(INDEX('For Formulas'!$A$3:$CL$64,MATCH(ROUNDUP($R250,0),'For Formulas'!$A$3:$A$64,0),MATCH($O250&amp;" - "&amp;$P250,'For Formulas'!$A$3:$CL$3,0))*L250+U250,INDEX('For Formulas'!$A$3:$CL$64,MATCH(ROUNDUP($R250,0),'For Formulas'!$A$3:$A$64,0)*MATCH($O250&amp;" - "&amp;$P250,'For Formulas'!$A$3:$CL$3,0))*L250)</f>
        <v>17684</v>
      </c>
      <c r="X250" s="322">
        <f t="shared" si="22"/>
        <v>0.10084661354581673</v>
      </c>
      <c r="Y250" s="262" t="s">
        <v>1163</v>
      </c>
      <c r="Z250" s="262" t="str">
        <f t="shared" si="23"/>
        <v>141 E 71100 163</v>
      </c>
      <c r="AA250" s="262" t="str">
        <f t="shared" si="24"/>
        <v>000</v>
      </c>
      <c r="AB250" s="262" t="str">
        <f t="shared" si="25"/>
        <v>000</v>
      </c>
      <c r="AC250" s="262" t="str">
        <f t="shared" si="26"/>
        <v>141 E 71100 163 000 000</v>
      </c>
    </row>
    <row r="251" spans="1:29" ht="15" hidden="1" customHeight="1" x14ac:dyDescent="0.25">
      <c r="A251" s="262" t="s">
        <v>697</v>
      </c>
      <c r="B251" s="262" t="s">
        <v>255</v>
      </c>
      <c r="C251" s="262" t="s">
        <v>255</v>
      </c>
      <c r="D251" s="262" t="s">
        <v>248</v>
      </c>
      <c r="E251" s="262" t="s">
        <v>256</v>
      </c>
      <c r="F251" s="262" t="s">
        <v>249</v>
      </c>
      <c r="G251" s="262" t="s">
        <v>250</v>
      </c>
      <c r="H251" s="262" t="s">
        <v>224</v>
      </c>
      <c r="I251" s="262" t="s">
        <v>242</v>
      </c>
      <c r="J251" s="262">
        <v>1080</v>
      </c>
      <c r="K251" s="320">
        <v>1</v>
      </c>
      <c r="L251" s="320">
        <v>1</v>
      </c>
      <c r="M251" s="262" t="s">
        <v>6</v>
      </c>
      <c r="Q251" s="321">
        <v>0</v>
      </c>
      <c r="R251" s="321">
        <f t="shared" si="21"/>
        <v>1</v>
      </c>
      <c r="S251" s="300">
        <v>3000</v>
      </c>
      <c r="T251" s="300">
        <v>0</v>
      </c>
      <c r="V251" s="300">
        <v>3000</v>
      </c>
      <c r="W251" s="300">
        <f>V251</f>
        <v>3000</v>
      </c>
      <c r="X251" s="322">
        <f t="shared" si="22"/>
        <v>0</v>
      </c>
      <c r="Y251" s="262" t="s">
        <v>252</v>
      </c>
      <c r="Z251" s="262" t="str">
        <f t="shared" si="23"/>
        <v>141 E 72710 146</v>
      </c>
      <c r="AA251" s="262" t="str">
        <f t="shared" si="24"/>
        <v>446</v>
      </c>
      <c r="AB251" s="262" t="str">
        <f t="shared" si="25"/>
        <v>000</v>
      </c>
      <c r="AC251" s="262" t="str">
        <f t="shared" si="26"/>
        <v>141 E 72710 146 000 446</v>
      </c>
    </row>
    <row r="252" spans="1:29" ht="15" hidden="1" customHeight="1" x14ac:dyDescent="0.25">
      <c r="A252" s="262" t="s">
        <v>697</v>
      </c>
      <c r="B252" s="262" t="s">
        <v>292</v>
      </c>
      <c r="C252" s="262" t="s">
        <v>292</v>
      </c>
      <c r="D252" s="262" t="s">
        <v>248</v>
      </c>
      <c r="E252" s="262" t="s">
        <v>256</v>
      </c>
      <c r="F252" s="262" t="s">
        <v>249</v>
      </c>
      <c r="G252" s="262" t="s">
        <v>250</v>
      </c>
      <c r="H252" s="262" t="s">
        <v>224</v>
      </c>
      <c r="I252" s="262" t="s">
        <v>242</v>
      </c>
      <c r="J252" s="262">
        <v>1080</v>
      </c>
      <c r="K252" s="320">
        <v>1</v>
      </c>
      <c r="L252" s="320">
        <v>1</v>
      </c>
      <c r="M252" s="262" t="s">
        <v>6</v>
      </c>
      <c r="Q252" s="321">
        <v>0</v>
      </c>
      <c r="R252" s="321">
        <f t="shared" si="21"/>
        <v>1</v>
      </c>
      <c r="S252" s="300">
        <v>5620</v>
      </c>
      <c r="T252" s="300">
        <v>0</v>
      </c>
      <c r="V252" s="300">
        <v>5620</v>
      </c>
      <c r="W252" s="300">
        <f>V252</f>
        <v>5620</v>
      </c>
      <c r="X252" s="322">
        <f t="shared" si="22"/>
        <v>0</v>
      </c>
      <c r="Y252" s="262" t="s">
        <v>252</v>
      </c>
      <c r="Z252" s="262" t="str">
        <f t="shared" si="23"/>
        <v>141 E 72710 146</v>
      </c>
      <c r="AA252" s="262" t="str">
        <f t="shared" si="24"/>
        <v>446</v>
      </c>
      <c r="AB252" s="262" t="str">
        <f t="shared" si="25"/>
        <v>000</v>
      </c>
      <c r="AC252" s="262" t="str">
        <f t="shared" si="26"/>
        <v>141 E 72710 146 000 446</v>
      </c>
    </row>
    <row r="253" spans="1:29" ht="15" customHeight="1" x14ac:dyDescent="0.25">
      <c r="A253" s="262" t="s">
        <v>1224</v>
      </c>
      <c r="B253" s="262" t="s">
        <v>642</v>
      </c>
      <c r="C253" s="262" t="s">
        <v>642</v>
      </c>
      <c r="D253" s="262" t="s">
        <v>374</v>
      </c>
      <c r="E253" s="262" t="s">
        <v>221</v>
      </c>
      <c r="F253" s="262" t="s">
        <v>249</v>
      </c>
      <c r="G253" s="262" t="s">
        <v>250</v>
      </c>
      <c r="H253" s="262" t="s">
        <v>224</v>
      </c>
      <c r="I253" s="262" t="s">
        <v>242</v>
      </c>
      <c r="J253" s="262">
        <v>1080</v>
      </c>
      <c r="K253" s="320">
        <v>1</v>
      </c>
      <c r="L253" s="320">
        <v>1</v>
      </c>
      <c r="M253" s="262" t="s">
        <v>226</v>
      </c>
      <c r="N253" s="262" t="s">
        <v>227</v>
      </c>
      <c r="O253" s="262" t="s">
        <v>271</v>
      </c>
      <c r="P253" s="262" t="s">
        <v>188</v>
      </c>
      <c r="Q253" s="321">
        <v>3</v>
      </c>
      <c r="R253" s="321">
        <f t="shared" si="21"/>
        <v>4</v>
      </c>
      <c r="S253" s="300">
        <v>0</v>
      </c>
      <c r="T253" s="300">
        <v>16064</v>
      </c>
      <c r="V253" s="300">
        <v>16064</v>
      </c>
      <c r="W253" s="302">
        <f>IFERROR(INDEX('For Formulas'!$A$3:$CL$64,MATCH(ROUNDUP($R253,0),'For Formulas'!$A$3:$A$64,0),MATCH($O253&amp;" - "&amp;$P253,'For Formulas'!$A$3:$CL$3,0))*L253+U253,INDEX('For Formulas'!$A$3:$CL$64,MATCH(ROUNDUP($R253,0),'For Formulas'!$A$3:$A$64,0)*MATCH($O253&amp;" - "&amp;$P253,'For Formulas'!$A$3:$CL$3,0))*L253)</f>
        <v>17684</v>
      </c>
      <c r="X253" s="322">
        <f t="shared" si="22"/>
        <v>0.10084661354581673</v>
      </c>
      <c r="Y253" s="262" t="s">
        <v>1225</v>
      </c>
      <c r="Z253" s="262" t="str">
        <f t="shared" si="23"/>
        <v>141 E 73400 163</v>
      </c>
      <c r="AA253" s="262" t="str">
        <f t="shared" si="24"/>
        <v>000</v>
      </c>
      <c r="AB253" s="262" t="str">
        <f t="shared" si="25"/>
        <v>000</v>
      </c>
      <c r="AC253" s="262" t="str">
        <f t="shared" si="26"/>
        <v>141 E 73400 163 000 000</v>
      </c>
    </row>
    <row r="254" spans="1:29" ht="15" customHeight="1" x14ac:dyDescent="0.25">
      <c r="A254" s="262" t="s">
        <v>2239</v>
      </c>
      <c r="B254" s="262" t="s">
        <v>267</v>
      </c>
      <c r="C254" s="262" t="s">
        <v>267</v>
      </c>
      <c r="D254" s="262" t="s">
        <v>317</v>
      </c>
      <c r="E254" s="262" t="s">
        <v>221</v>
      </c>
      <c r="F254" s="262" t="s">
        <v>249</v>
      </c>
      <c r="G254" s="262" t="s">
        <v>250</v>
      </c>
      <c r="H254" s="262" t="s">
        <v>224</v>
      </c>
      <c r="I254" s="262" t="s">
        <v>242</v>
      </c>
      <c r="J254" s="262">
        <v>1080</v>
      </c>
      <c r="K254" s="320">
        <v>1</v>
      </c>
      <c r="L254" s="320">
        <v>1</v>
      </c>
      <c r="M254" s="262" t="s">
        <v>226</v>
      </c>
      <c r="N254" s="262" t="s">
        <v>227</v>
      </c>
      <c r="O254" s="262" t="s">
        <v>271</v>
      </c>
      <c r="P254" s="262" t="s">
        <v>188</v>
      </c>
      <c r="Q254" s="321">
        <v>3</v>
      </c>
      <c r="R254" s="321">
        <f t="shared" si="21"/>
        <v>4</v>
      </c>
      <c r="S254" s="300">
        <v>0</v>
      </c>
      <c r="T254" s="300">
        <v>16064</v>
      </c>
      <c r="V254" s="300">
        <v>16064</v>
      </c>
      <c r="W254" s="302">
        <f>IFERROR(INDEX('For Formulas'!$A$3:$CL$64,MATCH(ROUNDUP($R254,0),'For Formulas'!$A$3:$A$64,0),MATCH($O254&amp;" - "&amp;$P254,'For Formulas'!$A$3:$CL$3,0))*L254+U254,INDEX('For Formulas'!$A$3:$CL$64,MATCH(ROUNDUP($R254,0),'For Formulas'!$A$3:$A$64,0)*MATCH($O254&amp;" - "&amp;$P254,'For Formulas'!$A$3:$CL$3,0))*L254)</f>
        <v>17684</v>
      </c>
      <c r="X254" s="322">
        <f t="shared" si="22"/>
        <v>0.10084661354581673</v>
      </c>
      <c r="Y254" s="262" t="s">
        <v>2240</v>
      </c>
      <c r="Z254" s="262" t="str">
        <f t="shared" si="23"/>
        <v>141 E 71100 163</v>
      </c>
      <c r="AA254" s="262" t="str">
        <f t="shared" si="24"/>
        <v>000</v>
      </c>
      <c r="AB254" s="262" t="str">
        <f t="shared" si="25"/>
        <v>000</v>
      </c>
      <c r="AC254" s="262" t="str">
        <f t="shared" si="26"/>
        <v>141 E 71100 163 000 000</v>
      </c>
    </row>
    <row r="255" spans="1:29" ht="15" customHeight="1" x14ac:dyDescent="0.25">
      <c r="A255" s="262" t="s">
        <v>2938</v>
      </c>
      <c r="B255" s="262" t="s">
        <v>267</v>
      </c>
      <c r="C255" s="262" t="s">
        <v>267</v>
      </c>
      <c r="D255" s="262" t="s">
        <v>364</v>
      </c>
      <c r="E255" s="262" t="s">
        <v>221</v>
      </c>
      <c r="F255" s="262" t="s">
        <v>249</v>
      </c>
      <c r="G255" s="262" t="s">
        <v>250</v>
      </c>
      <c r="H255" s="262" t="s">
        <v>224</v>
      </c>
      <c r="I255" s="262" t="s">
        <v>242</v>
      </c>
      <c r="J255" s="262">
        <v>1080</v>
      </c>
      <c r="K255" s="320">
        <v>1</v>
      </c>
      <c r="L255" s="320">
        <v>1</v>
      </c>
      <c r="M255" s="262" t="s">
        <v>226</v>
      </c>
      <c r="N255" s="262" t="s">
        <v>227</v>
      </c>
      <c r="O255" s="262" t="s">
        <v>271</v>
      </c>
      <c r="P255" s="262" t="s">
        <v>188</v>
      </c>
      <c r="Q255" s="321">
        <v>3</v>
      </c>
      <c r="R255" s="321">
        <f t="shared" si="21"/>
        <v>4</v>
      </c>
      <c r="S255" s="300">
        <v>0</v>
      </c>
      <c r="T255" s="300">
        <v>16064</v>
      </c>
      <c r="V255" s="300">
        <v>16064</v>
      </c>
      <c r="W255" s="302">
        <f>IFERROR(INDEX('For Formulas'!$A$3:$CL$64,MATCH(ROUNDUP($R255,0),'For Formulas'!$A$3:$A$64,0),MATCH($O255&amp;" - "&amp;$P255,'For Formulas'!$A$3:$CL$3,0))*L255+U255,INDEX('For Formulas'!$A$3:$CL$64,MATCH(ROUNDUP($R255,0),'For Formulas'!$A$3:$A$64,0)*MATCH($O255&amp;" - "&amp;$P255,'For Formulas'!$A$3:$CL$3,0))*L255)</f>
        <v>17684</v>
      </c>
      <c r="X255" s="322">
        <f t="shared" si="22"/>
        <v>0.10084661354581673</v>
      </c>
      <c r="Y255" s="262" t="s">
        <v>998</v>
      </c>
      <c r="Z255" s="262" t="str">
        <f t="shared" si="23"/>
        <v>141 E 71100 163</v>
      </c>
      <c r="AA255" s="262" t="str">
        <f t="shared" si="24"/>
        <v>000</v>
      </c>
      <c r="AB255" s="262" t="str">
        <f t="shared" si="25"/>
        <v>000</v>
      </c>
      <c r="AC255" s="262" t="str">
        <f t="shared" si="26"/>
        <v>141 E 71100 163 000 000</v>
      </c>
    </row>
    <row r="256" spans="1:29" ht="15" hidden="1" customHeight="1" x14ac:dyDescent="0.25">
      <c r="A256" s="262" t="s">
        <v>700</v>
      </c>
      <c r="B256" s="262" t="s">
        <v>256</v>
      </c>
      <c r="C256" s="262" t="s">
        <v>701</v>
      </c>
      <c r="D256" s="262" t="s">
        <v>298</v>
      </c>
      <c r="E256" s="262" t="s">
        <v>256</v>
      </c>
      <c r="F256" s="262" t="s">
        <v>299</v>
      </c>
      <c r="G256" s="262" t="s">
        <v>702</v>
      </c>
      <c r="H256" s="262" t="s">
        <v>301</v>
      </c>
      <c r="I256" s="262" t="s">
        <v>225</v>
      </c>
      <c r="J256" s="262">
        <v>1416</v>
      </c>
      <c r="K256" s="320">
        <v>1</v>
      </c>
      <c r="L256" s="320">
        <v>0.73750000000000004</v>
      </c>
      <c r="M256" s="262" t="s">
        <v>6</v>
      </c>
      <c r="Q256" s="321">
        <v>0</v>
      </c>
      <c r="R256" s="321">
        <f t="shared" si="21"/>
        <v>1</v>
      </c>
      <c r="S256" s="300">
        <v>1200</v>
      </c>
      <c r="T256" s="300">
        <v>0</v>
      </c>
      <c r="V256" s="300">
        <v>885</v>
      </c>
      <c r="W256" s="300">
        <f>V256</f>
        <v>885</v>
      </c>
      <c r="X256" s="322">
        <f t="shared" si="22"/>
        <v>0</v>
      </c>
      <c r="Y256" s="262" t="s">
        <v>303</v>
      </c>
      <c r="Z256" s="262" t="str">
        <f t="shared" si="23"/>
        <v>141 E 72620 167</v>
      </c>
      <c r="AA256" s="262" t="str">
        <f t="shared" si="24"/>
        <v>000</v>
      </c>
      <c r="AB256" s="262" t="str">
        <f t="shared" si="25"/>
        <v>000</v>
      </c>
      <c r="AC256" s="262" t="str">
        <f t="shared" si="26"/>
        <v>141 E 72620 167 000 000</v>
      </c>
    </row>
    <row r="257" spans="1:29" ht="15" customHeight="1" x14ac:dyDescent="0.25">
      <c r="A257" s="262" t="s">
        <v>1544</v>
      </c>
      <c r="B257" s="262" t="s">
        <v>305</v>
      </c>
      <c r="C257" s="262" t="s">
        <v>305</v>
      </c>
      <c r="D257" s="262" t="s">
        <v>258</v>
      </c>
      <c r="E257" s="262" t="s">
        <v>221</v>
      </c>
      <c r="F257" s="262" t="s">
        <v>306</v>
      </c>
      <c r="G257" s="262" t="s">
        <v>1235</v>
      </c>
      <c r="H257" s="262" t="s">
        <v>224</v>
      </c>
      <c r="I257" s="262" t="s">
        <v>307</v>
      </c>
      <c r="J257" s="262">
        <v>1137</v>
      </c>
      <c r="K257" s="320">
        <v>1</v>
      </c>
      <c r="L257" s="320">
        <v>0.97221999999999997</v>
      </c>
      <c r="M257" s="262" t="s">
        <v>226</v>
      </c>
      <c r="N257" s="262" t="s">
        <v>227</v>
      </c>
      <c r="O257" s="262" t="s">
        <v>271</v>
      </c>
      <c r="P257" s="262" t="s">
        <v>308</v>
      </c>
      <c r="Q257" s="321">
        <v>0</v>
      </c>
      <c r="R257" s="321">
        <f t="shared" si="21"/>
        <v>1</v>
      </c>
      <c r="S257" s="300">
        <v>0</v>
      </c>
      <c r="T257" s="300">
        <v>16439</v>
      </c>
      <c r="V257" s="300">
        <v>15982.32</v>
      </c>
      <c r="W257" s="302">
        <f>IFERROR(INDEX('For Formulas'!$A$3:$CL$64,MATCH(ROUNDUP($R257,0),'For Formulas'!$A$3:$A$64,0),MATCH($O257&amp;" - "&amp;$P257,'For Formulas'!$A$3:$CL$3,0))*L257+U257,INDEX('For Formulas'!$A$3:$CL$64,MATCH(ROUNDUP($R257,0),'For Formulas'!$A$3:$A$64,0)*MATCH($O257&amp;" - "&amp;$P257,'For Formulas'!$A$3:$CL$3,0))*L257)</f>
        <v>17688.570680000001</v>
      </c>
      <c r="X257" s="322">
        <f t="shared" si="22"/>
        <v>0.10675863579255084</v>
      </c>
      <c r="Y257" s="262" t="s">
        <v>798</v>
      </c>
      <c r="Z257" s="262" t="str">
        <f t="shared" si="23"/>
        <v>141 E 71200 163</v>
      </c>
      <c r="AA257" s="262" t="str">
        <f t="shared" si="24"/>
        <v>712</v>
      </c>
      <c r="AB257" s="262" t="str">
        <f t="shared" si="25"/>
        <v>901</v>
      </c>
      <c r="AC257" s="262" t="str">
        <f t="shared" si="26"/>
        <v>141 E 71200 163 901 712</v>
      </c>
    </row>
    <row r="258" spans="1:29" ht="15" hidden="1" customHeight="1" x14ac:dyDescent="0.25">
      <c r="A258" s="262" t="s">
        <v>2114</v>
      </c>
      <c r="B258" s="262" t="s">
        <v>237</v>
      </c>
      <c r="C258" s="262" t="s">
        <v>237</v>
      </c>
      <c r="D258" s="262" t="s">
        <v>364</v>
      </c>
      <c r="E258" s="262" t="s">
        <v>221</v>
      </c>
      <c r="F258" s="262" t="s">
        <v>239</v>
      </c>
      <c r="G258" s="262" t="s">
        <v>240</v>
      </c>
      <c r="H258" s="262" t="s">
        <v>241</v>
      </c>
      <c r="I258" s="262" t="s">
        <v>242</v>
      </c>
      <c r="J258" s="262">
        <v>1140</v>
      </c>
      <c r="K258" s="320">
        <v>0.75</v>
      </c>
      <c r="L258" s="320">
        <v>0.75</v>
      </c>
      <c r="M258" s="262" t="s">
        <v>226</v>
      </c>
      <c r="N258" s="262" t="s">
        <v>11</v>
      </c>
      <c r="O258" s="262" t="s">
        <v>244</v>
      </c>
      <c r="P258" s="262" t="s">
        <v>187</v>
      </c>
      <c r="Q258" s="321">
        <v>5</v>
      </c>
      <c r="R258" s="321">
        <f t="shared" ref="R258:R321" si="27">Q258+1</f>
        <v>6</v>
      </c>
      <c r="S258" s="300">
        <v>0</v>
      </c>
      <c r="T258" s="300">
        <v>14.19</v>
      </c>
      <c r="V258" s="300">
        <v>16176.6</v>
      </c>
      <c r="W258" s="303">
        <f>IFERROR(INDEX('For Formulas'!$A$3:$CL$64,MATCH($R258,'For Formulas'!$A$3:$A$64,0),MATCH($O258&amp;" - "&amp;$P258,'For Formulas'!$A$3:$CL$3,0))*J258+U258,INDEX('For Formulas'!$A$3:$CL$64,MATCH($R258,'For Formulas'!$A$3:$A$64,0),MATCH($O258&amp;" - "&amp;$P258,'For Formulas'!$A$3:$CL$3,0))*J258)</f>
        <v>17886.600000000002</v>
      </c>
      <c r="X258" s="322">
        <f t="shared" ref="X258:X321" si="28">(W258-V258)/V258</f>
        <v>0.10570824524312908</v>
      </c>
      <c r="Y258" s="262" t="s">
        <v>495</v>
      </c>
      <c r="Z258" s="262" t="str">
        <f t="shared" ref="Z258:Z321" si="29">LEFT(Y258,15)</f>
        <v>143 E 73100 165</v>
      </c>
      <c r="AA258" s="262" t="str">
        <f t="shared" ref="AA258:AA321" si="30">RIGHT(Y258,3)</f>
        <v>451</v>
      </c>
      <c r="AB258" s="262" t="str">
        <f t="shared" ref="AB258:AB321" si="31">MID(Y258,17,3)</f>
        <v>000</v>
      </c>
      <c r="AC258" s="262" t="str">
        <f t="shared" ref="AC258:AC321" si="32">Z258&amp;" " &amp;AB258&amp;" "&amp;AA258</f>
        <v>143 E 73100 165 000 451</v>
      </c>
    </row>
    <row r="259" spans="1:29" ht="15" customHeight="1" x14ac:dyDescent="0.25">
      <c r="A259" s="262" t="s">
        <v>246</v>
      </c>
      <c r="B259" s="262" t="s">
        <v>247</v>
      </c>
      <c r="C259" s="262" t="s">
        <v>247</v>
      </c>
      <c r="D259" s="262" t="s">
        <v>248</v>
      </c>
      <c r="E259" s="262" t="s">
        <v>221</v>
      </c>
      <c r="F259" s="262" t="s">
        <v>249</v>
      </c>
      <c r="G259" s="262" t="s">
        <v>250</v>
      </c>
      <c r="H259" s="262" t="s">
        <v>224</v>
      </c>
      <c r="I259" s="262" t="s">
        <v>242</v>
      </c>
      <c r="J259" s="262">
        <v>1080</v>
      </c>
      <c r="K259" s="320">
        <v>1</v>
      </c>
      <c r="L259" s="320">
        <v>1</v>
      </c>
      <c r="M259" s="262" t="s">
        <v>226</v>
      </c>
      <c r="N259" s="262" t="s">
        <v>227</v>
      </c>
      <c r="O259" s="262" t="s">
        <v>251</v>
      </c>
      <c r="P259" s="262" t="s">
        <v>186</v>
      </c>
      <c r="Q259" s="321">
        <v>19</v>
      </c>
      <c r="R259" s="321">
        <f t="shared" si="27"/>
        <v>20</v>
      </c>
      <c r="S259" s="300">
        <v>0</v>
      </c>
      <c r="T259" s="300">
        <v>16340</v>
      </c>
      <c r="V259" s="300">
        <v>16340</v>
      </c>
      <c r="W259" s="302">
        <f>IFERROR(INDEX('For Formulas'!$A$3:$CL$64,MATCH(ROUNDUP($R259,0),'For Formulas'!$A$3:$A$64,0),MATCH($O259&amp;" - "&amp;$P259,'For Formulas'!$A$3:$CL$3,0))*L259+U259,INDEX('For Formulas'!$A$3:$CL$64,MATCH(ROUNDUP($R259,0),'For Formulas'!$A$3:$A$64,0)*MATCH($O259&amp;" - "&amp;$P259,'For Formulas'!$A$3:$CL$3,0))*L259)</f>
        <v>17900</v>
      </c>
      <c r="X259" s="322">
        <f t="shared" si="28"/>
        <v>9.5471236230110154E-2</v>
      </c>
      <c r="Y259" s="262" t="s">
        <v>252</v>
      </c>
      <c r="Z259" s="262" t="str">
        <f t="shared" si="29"/>
        <v>141 E 72710 146</v>
      </c>
      <c r="AA259" s="262" t="str">
        <f t="shared" si="30"/>
        <v>446</v>
      </c>
      <c r="AB259" s="262" t="str">
        <f t="shared" si="31"/>
        <v>000</v>
      </c>
      <c r="AC259" s="262" t="str">
        <f t="shared" si="32"/>
        <v>141 E 72710 146 000 446</v>
      </c>
    </row>
    <row r="260" spans="1:29" ht="15" customHeight="1" x14ac:dyDescent="0.25">
      <c r="A260" s="262" t="s">
        <v>1327</v>
      </c>
      <c r="B260" s="262" t="s">
        <v>247</v>
      </c>
      <c r="C260" s="262" t="s">
        <v>247</v>
      </c>
      <c r="D260" s="262" t="s">
        <v>248</v>
      </c>
      <c r="E260" s="262" t="s">
        <v>221</v>
      </c>
      <c r="F260" s="262" t="s">
        <v>249</v>
      </c>
      <c r="G260" s="262" t="s">
        <v>250</v>
      </c>
      <c r="H260" s="262" t="s">
        <v>224</v>
      </c>
      <c r="I260" s="262" t="s">
        <v>242</v>
      </c>
      <c r="J260" s="262">
        <v>1080</v>
      </c>
      <c r="K260" s="320">
        <v>1</v>
      </c>
      <c r="L260" s="320">
        <v>1</v>
      </c>
      <c r="M260" s="262" t="s">
        <v>226</v>
      </c>
      <c r="N260" s="262" t="s">
        <v>227</v>
      </c>
      <c r="O260" s="262" t="s">
        <v>251</v>
      </c>
      <c r="P260" s="262" t="s">
        <v>186</v>
      </c>
      <c r="Q260" s="321">
        <v>19</v>
      </c>
      <c r="R260" s="321">
        <f t="shared" si="27"/>
        <v>20</v>
      </c>
      <c r="S260" s="300">
        <v>0</v>
      </c>
      <c r="T260" s="300">
        <v>16340</v>
      </c>
      <c r="V260" s="300">
        <v>16340</v>
      </c>
      <c r="W260" s="302">
        <f>IFERROR(INDEX('For Formulas'!$A$3:$CL$64,MATCH(ROUNDUP($R260,0),'For Formulas'!$A$3:$A$64,0),MATCH($O260&amp;" - "&amp;$P260,'For Formulas'!$A$3:$CL$3,0))*L260+U260,INDEX('For Formulas'!$A$3:$CL$64,MATCH(ROUNDUP($R260,0),'For Formulas'!$A$3:$A$64,0)*MATCH($O260&amp;" - "&amp;$P260,'For Formulas'!$A$3:$CL$3,0))*L260)</f>
        <v>17900</v>
      </c>
      <c r="X260" s="322">
        <f t="shared" si="28"/>
        <v>9.5471236230110154E-2</v>
      </c>
      <c r="Y260" s="262" t="s">
        <v>252</v>
      </c>
      <c r="Z260" s="262" t="str">
        <f t="shared" si="29"/>
        <v>141 E 72710 146</v>
      </c>
      <c r="AA260" s="262" t="str">
        <f t="shared" si="30"/>
        <v>446</v>
      </c>
      <c r="AB260" s="262" t="str">
        <f t="shared" si="31"/>
        <v>000</v>
      </c>
      <c r="AC260" s="262" t="str">
        <f t="shared" si="32"/>
        <v>141 E 72710 146 000 446</v>
      </c>
    </row>
    <row r="261" spans="1:29" ht="15" hidden="1" customHeight="1" x14ac:dyDescent="0.25">
      <c r="A261" s="262" t="s">
        <v>705</v>
      </c>
      <c r="B261" s="262" t="s">
        <v>256</v>
      </c>
      <c r="C261" s="262" t="s">
        <v>273</v>
      </c>
      <c r="D261" s="262" t="s">
        <v>274</v>
      </c>
      <c r="E261" s="262" t="s">
        <v>256</v>
      </c>
      <c r="F261" s="262" t="s">
        <v>249</v>
      </c>
      <c r="G261" s="262" t="s">
        <v>250</v>
      </c>
      <c r="H261" s="262" t="s">
        <v>224</v>
      </c>
      <c r="I261" s="262" t="s">
        <v>242</v>
      </c>
      <c r="J261" s="262">
        <v>1080</v>
      </c>
      <c r="K261" s="320">
        <v>1</v>
      </c>
      <c r="L261" s="320">
        <v>1</v>
      </c>
      <c r="M261" s="262" t="s">
        <v>6</v>
      </c>
      <c r="Q261" s="321">
        <v>0</v>
      </c>
      <c r="R261" s="321">
        <f t="shared" si="27"/>
        <v>1</v>
      </c>
      <c r="S261" s="300">
        <v>250</v>
      </c>
      <c r="T261" s="300">
        <v>0</v>
      </c>
      <c r="V261" s="300">
        <v>250</v>
      </c>
      <c r="W261" s="300">
        <f>V261</f>
        <v>250</v>
      </c>
      <c r="X261" s="322">
        <f t="shared" si="28"/>
        <v>0</v>
      </c>
      <c r="Y261" s="262" t="s">
        <v>575</v>
      </c>
      <c r="Z261" s="262" t="str">
        <f t="shared" si="29"/>
        <v>141 E 71200 163</v>
      </c>
      <c r="AA261" s="262" t="str">
        <f t="shared" si="30"/>
        <v>712</v>
      </c>
      <c r="AB261" s="262" t="str">
        <f t="shared" si="31"/>
        <v>901</v>
      </c>
      <c r="AC261" s="262" t="str">
        <f t="shared" si="32"/>
        <v>141 E 71200 163 901 712</v>
      </c>
    </row>
    <row r="262" spans="1:29" ht="15" customHeight="1" x14ac:dyDescent="0.25">
      <c r="A262" s="262" t="s">
        <v>1344</v>
      </c>
      <c r="B262" s="262" t="s">
        <v>247</v>
      </c>
      <c r="C262" s="262" t="s">
        <v>247</v>
      </c>
      <c r="D262" s="262" t="s">
        <v>248</v>
      </c>
      <c r="E262" s="262" t="s">
        <v>221</v>
      </c>
      <c r="F262" s="262" t="s">
        <v>249</v>
      </c>
      <c r="G262" s="262" t="s">
        <v>250</v>
      </c>
      <c r="H262" s="262" t="s">
        <v>224</v>
      </c>
      <c r="I262" s="262" t="s">
        <v>242</v>
      </c>
      <c r="J262" s="262">
        <v>1080</v>
      </c>
      <c r="K262" s="320">
        <v>1</v>
      </c>
      <c r="L262" s="320">
        <v>1</v>
      </c>
      <c r="M262" s="262" t="s">
        <v>226</v>
      </c>
      <c r="N262" s="262" t="s">
        <v>227</v>
      </c>
      <c r="O262" s="262" t="s">
        <v>251</v>
      </c>
      <c r="P262" s="262" t="s">
        <v>186</v>
      </c>
      <c r="Q262" s="321">
        <v>19</v>
      </c>
      <c r="R262" s="321">
        <f t="shared" si="27"/>
        <v>20</v>
      </c>
      <c r="S262" s="300">
        <v>0</v>
      </c>
      <c r="T262" s="300">
        <v>16340</v>
      </c>
      <c r="V262" s="300">
        <v>16340</v>
      </c>
      <c r="W262" s="302">
        <f>IFERROR(INDEX('For Formulas'!$A$3:$CL$64,MATCH(ROUNDUP($R262,0),'For Formulas'!$A$3:$A$64,0),MATCH($O262&amp;" - "&amp;$P262,'For Formulas'!$A$3:$CL$3,0))*L262+U262,INDEX('For Formulas'!$A$3:$CL$64,MATCH(ROUNDUP($R262,0),'For Formulas'!$A$3:$A$64,0)*MATCH($O262&amp;" - "&amp;$P262,'For Formulas'!$A$3:$CL$3,0))*L262)</f>
        <v>17900</v>
      </c>
      <c r="X262" s="322">
        <f t="shared" si="28"/>
        <v>9.5471236230110154E-2</v>
      </c>
      <c r="Y262" s="262" t="s">
        <v>252</v>
      </c>
      <c r="Z262" s="262" t="str">
        <f t="shared" si="29"/>
        <v>141 E 72710 146</v>
      </c>
      <c r="AA262" s="262" t="str">
        <f t="shared" si="30"/>
        <v>446</v>
      </c>
      <c r="AB262" s="262" t="str">
        <f t="shared" si="31"/>
        <v>000</v>
      </c>
      <c r="AC262" s="262" t="str">
        <f t="shared" si="32"/>
        <v>141 E 72710 146 000 446</v>
      </c>
    </row>
    <row r="263" spans="1:29" ht="15" customHeight="1" x14ac:dyDescent="0.25">
      <c r="A263" s="262" t="s">
        <v>2728</v>
      </c>
      <c r="B263" s="262" t="s">
        <v>247</v>
      </c>
      <c r="C263" s="262" t="s">
        <v>247</v>
      </c>
      <c r="D263" s="262" t="s">
        <v>248</v>
      </c>
      <c r="E263" s="262" t="s">
        <v>221</v>
      </c>
      <c r="F263" s="262" t="s">
        <v>249</v>
      </c>
      <c r="G263" s="262" t="s">
        <v>250</v>
      </c>
      <c r="H263" s="262" t="s">
        <v>224</v>
      </c>
      <c r="I263" s="262" t="s">
        <v>242</v>
      </c>
      <c r="J263" s="262">
        <v>1080</v>
      </c>
      <c r="K263" s="320">
        <v>1</v>
      </c>
      <c r="L263" s="320">
        <v>1</v>
      </c>
      <c r="M263" s="262" t="s">
        <v>226</v>
      </c>
      <c r="N263" s="262" t="s">
        <v>227</v>
      </c>
      <c r="O263" s="262" t="s">
        <v>251</v>
      </c>
      <c r="P263" s="262" t="s">
        <v>186</v>
      </c>
      <c r="Q263" s="321">
        <v>19</v>
      </c>
      <c r="R263" s="321">
        <f t="shared" si="27"/>
        <v>20</v>
      </c>
      <c r="S263" s="300">
        <v>0</v>
      </c>
      <c r="T263" s="300">
        <v>16340</v>
      </c>
      <c r="V263" s="300">
        <v>16340</v>
      </c>
      <c r="W263" s="302">
        <f>IFERROR(INDEX('For Formulas'!$A$3:$CL$64,MATCH(ROUNDUP($R263,0),'For Formulas'!$A$3:$A$64,0),MATCH($O263&amp;" - "&amp;$P263,'For Formulas'!$A$3:$CL$3,0))*L263+U263,INDEX('For Formulas'!$A$3:$CL$64,MATCH(ROUNDUP($R263,0),'For Formulas'!$A$3:$A$64,0)*MATCH($O263&amp;" - "&amp;$P263,'For Formulas'!$A$3:$CL$3,0))*L263)</f>
        <v>17900</v>
      </c>
      <c r="X263" s="322">
        <f t="shared" si="28"/>
        <v>9.5471236230110154E-2</v>
      </c>
      <c r="Y263" s="262" t="s">
        <v>252</v>
      </c>
      <c r="Z263" s="262" t="str">
        <f t="shared" si="29"/>
        <v>141 E 72710 146</v>
      </c>
      <c r="AA263" s="262" t="str">
        <f t="shared" si="30"/>
        <v>446</v>
      </c>
      <c r="AB263" s="262" t="str">
        <f t="shared" si="31"/>
        <v>000</v>
      </c>
      <c r="AC263" s="262" t="str">
        <f t="shared" si="32"/>
        <v>141 E 72710 146 000 446</v>
      </c>
    </row>
    <row r="264" spans="1:29" ht="15" hidden="1" customHeight="1" x14ac:dyDescent="0.25">
      <c r="A264" s="262" t="s">
        <v>706</v>
      </c>
      <c r="B264" s="262" t="s">
        <v>255</v>
      </c>
      <c r="C264" s="262" t="s">
        <v>255</v>
      </c>
      <c r="D264" s="262" t="s">
        <v>248</v>
      </c>
      <c r="E264" s="262" t="s">
        <v>256</v>
      </c>
      <c r="F264" s="262" t="s">
        <v>249</v>
      </c>
      <c r="G264" s="262" t="s">
        <v>250</v>
      </c>
      <c r="H264" s="262" t="s">
        <v>224</v>
      </c>
      <c r="I264" s="262" t="s">
        <v>242</v>
      </c>
      <c r="J264" s="262">
        <v>1080</v>
      </c>
      <c r="K264" s="320">
        <v>1</v>
      </c>
      <c r="L264" s="320">
        <v>1</v>
      </c>
      <c r="M264" s="262" t="s">
        <v>6</v>
      </c>
      <c r="Q264" s="321">
        <v>0</v>
      </c>
      <c r="R264" s="321">
        <f t="shared" si="27"/>
        <v>1</v>
      </c>
      <c r="S264" s="300">
        <v>3000</v>
      </c>
      <c r="T264" s="300">
        <v>0</v>
      </c>
      <c r="V264" s="300">
        <v>3000</v>
      </c>
      <c r="W264" s="300">
        <f>V264</f>
        <v>3000</v>
      </c>
      <c r="X264" s="322">
        <f t="shared" si="28"/>
        <v>0</v>
      </c>
      <c r="Y264" s="262" t="s">
        <v>252</v>
      </c>
      <c r="Z264" s="262" t="str">
        <f t="shared" si="29"/>
        <v>141 E 72710 146</v>
      </c>
      <c r="AA264" s="262" t="str">
        <f t="shared" si="30"/>
        <v>446</v>
      </c>
      <c r="AB264" s="262" t="str">
        <f t="shared" si="31"/>
        <v>000</v>
      </c>
      <c r="AC264" s="262" t="str">
        <f t="shared" si="32"/>
        <v>141 E 72710 146 000 446</v>
      </c>
    </row>
    <row r="265" spans="1:29" ht="15" customHeight="1" x14ac:dyDescent="0.25">
      <c r="A265" s="262" t="s">
        <v>3156</v>
      </c>
      <c r="B265" s="262" t="s">
        <v>247</v>
      </c>
      <c r="C265" s="262" t="s">
        <v>247</v>
      </c>
      <c r="D265" s="262" t="s">
        <v>248</v>
      </c>
      <c r="E265" s="262" t="s">
        <v>221</v>
      </c>
      <c r="F265" s="262" t="s">
        <v>249</v>
      </c>
      <c r="G265" s="262" t="s">
        <v>250</v>
      </c>
      <c r="H265" s="262" t="s">
        <v>224</v>
      </c>
      <c r="I265" s="262" t="s">
        <v>242</v>
      </c>
      <c r="J265" s="262">
        <v>1080</v>
      </c>
      <c r="K265" s="320">
        <v>1</v>
      </c>
      <c r="L265" s="320">
        <v>1</v>
      </c>
      <c r="M265" s="262" t="s">
        <v>226</v>
      </c>
      <c r="N265" s="262" t="s">
        <v>227</v>
      </c>
      <c r="O265" s="262" t="s">
        <v>251</v>
      </c>
      <c r="P265" s="262" t="s">
        <v>186</v>
      </c>
      <c r="Q265" s="321">
        <v>19</v>
      </c>
      <c r="R265" s="321">
        <f t="shared" si="27"/>
        <v>20</v>
      </c>
      <c r="S265" s="300">
        <v>0</v>
      </c>
      <c r="T265" s="300">
        <v>16340</v>
      </c>
      <c r="V265" s="300">
        <v>16340</v>
      </c>
      <c r="W265" s="302">
        <f>IFERROR(INDEX('For Formulas'!$A$3:$CL$64,MATCH(ROUNDUP($R265,0),'For Formulas'!$A$3:$A$64,0),MATCH($O265&amp;" - "&amp;$P265,'For Formulas'!$A$3:$CL$3,0))*L265+U265,INDEX('For Formulas'!$A$3:$CL$64,MATCH(ROUNDUP($R265,0),'For Formulas'!$A$3:$A$64,0)*MATCH($O265&amp;" - "&amp;$P265,'For Formulas'!$A$3:$CL$3,0))*L265)</f>
        <v>17900</v>
      </c>
      <c r="X265" s="322">
        <f t="shared" si="28"/>
        <v>9.5471236230110154E-2</v>
      </c>
      <c r="Y265" s="262" t="s">
        <v>252</v>
      </c>
      <c r="Z265" s="262" t="str">
        <f t="shared" si="29"/>
        <v>141 E 72710 146</v>
      </c>
      <c r="AA265" s="262" t="str">
        <f t="shared" si="30"/>
        <v>446</v>
      </c>
      <c r="AB265" s="262" t="str">
        <f t="shared" si="31"/>
        <v>000</v>
      </c>
      <c r="AC265" s="262" t="str">
        <f t="shared" si="32"/>
        <v>141 E 72710 146 000 446</v>
      </c>
    </row>
    <row r="266" spans="1:29" ht="15" hidden="1" customHeight="1" x14ac:dyDescent="0.25">
      <c r="A266" s="262" t="s">
        <v>707</v>
      </c>
      <c r="B266" s="262" t="s">
        <v>256</v>
      </c>
      <c r="C266" s="262" t="s">
        <v>355</v>
      </c>
      <c r="D266" s="262" t="s">
        <v>274</v>
      </c>
      <c r="E266" s="262" t="s">
        <v>256</v>
      </c>
      <c r="F266" s="262" t="s">
        <v>249</v>
      </c>
      <c r="G266" s="262" t="s">
        <v>250</v>
      </c>
      <c r="H266" s="262" t="s">
        <v>224</v>
      </c>
      <c r="I266" s="262" t="s">
        <v>242</v>
      </c>
      <c r="J266" s="262">
        <v>1080</v>
      </c>
      <c r="K266" s="320">
        <v>1</v>
      </c>
      <c r="L266" s="320">
        <v>1</v>
      </c>
      <c r="M266" s="262" t="s">
        <v>6</v>
      </c>
      <c r="Q266" s="321">
        <v>0</v>
      </c>
      <c r="R266" s="321">
        <f t="shared" si="27"/>
        <v>1</v>
      </c>
      <c r="S266" s="300">
        <v>500</v>
      </c>
      <c r="T266" s="300">
        <v>0</v>
      </c>
      <c r="V266" s="300">
        <v>500</v>
      </c>
      <c r="W266" s="300">
        <f>V266</f>
        <v>500</v>
      </c>
      <c r="X266" s="322">
        <f t="shared" si="28"/>
        <v>0</v>
      </c>
      <c r="Y266" s="262" t="s">
        <v>454</v>
      </c>
      <c r="Z266" s="262" t="str">
        <f t="shared" si="29"/>
        <v>141 E 71200 163</v>
      </c>
      <c r="AA266" s="262" t="str">
        <f t="shared" si="30"/>
        <v>712</v>
      </c>
      <c r="AB266" s="262" t="str">
        <f t="shared" si="31"/>
        <v>901</v>
      </c>
      <c r="AC266" s="262" t="str">
        <f t="shared" si="32"/>
        <v>141 E 71200 163 901 712</v>
      </c>
    </row>
    <row r="267" spans="1:29" ht="15" customHeight="1" x14ac:dyDescent="0.25">
      <c r="A267" s="262" t="s">
        <v>712</v>
      </c>
      <c r="B267" s="262" t="s">
        <v>267</v>
      </c>
      <c r="C267" s="262" t="s">
        <v>267</v>
      </c>
      <c r="D267" s="262" t="s">
        <v>343</v>
      </c>
      <c r="E267" s="262" t="s">
        <v>221</v>
      </c>
      <c r="F267" s="262" t="s">
        <v>249</v>
      </c>
      <c r="G267" s="262" t="s">
        <v>713</v>
      </c>
      <c r="H267" s="262" t="s">
        <v>224</v>
      </c>
      <c r="I267" s="262" t="s">
        <v>242</v>
      </c>
      <c r="J267" s="262">
        <v>1026</v>
      </c>
      <c r="K267" s="320">
        <v>1</v>
      </c>
      <c r="L267" s="320">
        <v>0.95</v>
      </c>
      <c r="M267" s="262" t="s">
        <v>226</v>
      </c>
      <c r="N267" s="262" t="s">
        <v>227</v>
      </c>
      <c r="O267" s="262" t="s">
        <v>271</v>
      </c>
      <c r="P267" s="262" t="s">
        <v>188</v>
      </c>
      <c r="Q267" s="321">
        <v>5.5</v>
      </c>
      <c r="R267" s="321">
        <f t="shared" si="27"/>
        <v>6.5</v>
      </c>
      <c r="S267" s="300">
        <v>0</v>
      </c>
      <c r="T267" s="300">
        <v>16873</v>
      </c>
      <c r="V267" s="300">
        <v>16029.35</v>
      </c>
      <c r="W267" s="302">
        <f>IFERROR(INDEX('For Formulas'!$A$3:$CL$64,MATCH(ROUNDUP($R267,0),'For Formulas'!$A$3:$A$64,0),MATCH($O267&amp;" - "&amp;$P267,'For Formulas'!$A$3:$CL$3,0))*L267+U267,INDEX('For Formulas'!$A$3:$CL$64,MATCH(ROUNDUP($R267,0),'For Formulas'!$A$3:$A$64,0)*MATCH($O267&amp;" - "&amp;$P267,'For Formulas'!$A$3:$CL$3,0))*L267)</f>
        <v>17920.8</v>
      </c>
      <c r="X267" s="322">
        <f t="shared" si="28"/>
        <v>0.11799917027203218</v>
      </c>
      <c r="Y267" s="262" t="s">
        <v>368</v>
      </c>
      <c r="Z267" s="262" t="str">
        <f t="shared" si="29"/>
        <v>141 E 71100 163</v>
      </c>
      <c r="AA267" s="262" t="str">
        <f t="shared" si="30"/>
        <v>000</v>
      </c>
      <c r="AB267" s="262" t="str">
        <f t="shared" si="31"/>
        <v>000</v>
      </c>
      <c r="AC267" s="262" t="str">
        <f t="shared" si="32"/>
        <v>141 E 71100 163 000 000</v>
      </c>
    </row>
    <row r="268" spans="1:29" ht="15" customHeight="1" x14ac:dyDescent="0.25">
      <c r="A268" s="262" t="s">
        <v>376</v>
      </c>
      <c r="B268" s="262" t="s">
        <v>377</v>
      </c>
      <c r="C268" s="262" t="s">
        <v>377</v>
      </c>
      <c r="D268" s="262" t="s">
        <v>324</v>
      </c>
      <c r="E268" s="262" t="s">
        <v>269</v>
      </c>
      <c r="F268" s="262" t="s">
        <v>222</v>
      </c>
      <c r="G268" s="262" t="s">
        <v>223</v>
      </c>
      <c r="H268" s="262" t="s">
        <v>224</v>
      </c>
      <c r="I268" s="262" t="s">
        <v>378</v>
      </c>
      <c r="J268" s="262">
        <v>640</v>
      </c>
      <c r="K268" s="320">
        <v>0.4</v>
      </c>
      <c r="L268" s="320">
        <v>0.4</v>
      </c>
      <c r="M268" s="262" t="s">
        <v>226</v>
      </c>
      <c r="N268" s="262" t="s">
        <v>227</v>
      </c>
      <c r="O268" s="262" t="s">
        <v>234</v>
      </c>
      <c r="P268" s="262" t="s">
        <v>34</v>
      </c>
      <c r="Q268" s="321">
        <v>5</v>
      </c>
      <c r="R268" s="321">
        <f t="shared" si="27"/>
        <v>6</v>
      </c>
      <c r="S268" s="300">
        <v>0</v>
      </c>
      <c r="T268" s="300">
        <v>41510</v>
      </c>
      <c r="V268" s="300">
        <v>16604</v>
      </c>
      <c r="W268" s="302">
        <f>IFERROR(INDEX('For Formulas'!$A$3:$CL$64,MATCH(ROUNDUP($R268,0),'For Formulas'!$A$3:$A$64,0),MATCH($O268&amp;" - "&amp;$P268,'For Formulas'!$A$3:$CL$3,0))*L268+U268,INDEX('For Formulas'!$A$3:$CL$64,MATCH(ROUNDUP($R268,0),'For Formulas'!$A$3:$A$64,0)*MATCH($O268&amp;" - "&amp;$P268,'For Formulas'!$A$3:$CL$3,0))*L268)</f>
        <v>17932</v>
      </c>
      <c r="X268" s="322">
        <f t="shared" si="28"/>
        <v>7.9980727535533605E-2</v>
      </c>
      <c r="Y268" s="262" t="s">
        <v>379</v>
      </c>
      <c r="Z268" s="262" t="str">
        <f t="shared" si="29"/>
        <v>141 E 72120 131</v>
      </c>
      <c r="AA268" s="262" t="str">
        <f t="shared" si="30"/>
        <v>580</v>
      </c>
      <c r="AB268" s="262" t="str">
        <f t="shared" si="31"/>
        <v>000</v>
      </c>
      <c r="AC268" s="262" t="str">
        <f t="shared" si="32"/>
        <v>141 E 72120 131 000 580</v>
      </c>
    </row>
    <row r="269" spans="1:29" ht="15" customHeight="1" x14ac:dyDescent="0.25">
      <c r="A269" s="262" t="s">
        <v>1481</v>
      </c>
      <c r="B269" s="262" t="s">
        <v>377</v>
      </c>
      <c r="C269" s="262" t="s">
        <v>377</v>
      </c>
      <c r="D269" s="262" t="s">
        <v>258</v>
      </c>
      <c r="E269" s="262" t="s">
        <v>269</v>
      </c>
      <c r="F269" s="262" t="s">
        <v>222</v>
      </c>
      <c r="G269" s="262" t="s">
        <v>223</v>
      </c>
      <c r="H269" s="262" t="s">
        <v>224</v>
      </c>
      <c r="I269" s="262" t="s">
        <v>378</v>
      </c>
      <c r="J269" s="262">
        <v>640</v>
      </c>
      <c r="K269" s="320">
        <v>0.4</v>
      </c>
      <c r="L269" s="320">
        <v>0.4</v>
      </c>
      <c r="M269" s="262" t="s">
        <v>226</v>
      </c>
      <c r="N269" s="262" t="s">
        <v>227</v>
      </c>
      <c r="O269" s="262" t="s">
        <v>234</v>
      </c>
      <c r="P269" s="262" t="s">
        <v>34</v>
      </c>
      <c r="Q269" s="321">
        <v>5</v>
      </c>
      <c r="R269" s="321">
        <f t="shared" si="27"/>
        <v>6</v>
      </c>
      <c r="S269" s="300">
        <v>0</v>
      </c>
      <c r="T269" s="300">
        <v>41510</v>
      </c>
      <c r="V269" s="300">
        <v>16604</v>
      </c>
      <c r="W269" s="302">
        <f>IFERROR(INDEX('For Formulas'!$A$3:$CL$64,MATCH(ROUNDUP($R269,0),'For Formulas'!$A$3:$A$64,0),MATCH($O269&amp;" - "&amp;$P269,'For Formulas'!$A$3:$CL$3,0))*L269+U269,INDEX('For Formulas'!$A$3:$CL$64,MATCH(ROUNDUP($R269,0),'For Formulas'!$A$3:$A$64,0)*MATCH($O269&amp;" - "&amp;$P269,'For Formulas'!$A$3:$CL$3,0))*L269)</f>
        <v>17932</v>
      </c>
      <c r="X269" s="322">
        <f t="shared" si="28"/>
        <v>7.9980727535533605E-2</v>
      </c>
      <c r="Y269" s="262" t="s">
        <v>1482</v>
      </c>
      <c r="Z269" s="262" t="str">
        <f t="shared" si="29"/>
        <v>141 E 72120 131</v>
      </c>
      <c r="AA269" s="262" t="str">
        <f t="shared" si="30"/>
        <v>580</v>
      </c>
      <c r="AB269" s="262" t="str">
        <f t="shared" si="31"/>
        <v>000</v>
      </c>
      <c r="AC269" s="262" t="str">
        <f t="shared" si="32"/>
        <v>141 E 72120 131 000 580</v>
      </c>
    </row>
    <row r="270" spans="1:29" ht="15" customHeight="1" x14ac:dyDescent="0.25">
      <c r="A270" s="262" t="s">
        <v>1512</v>
      </c>
      <c r="B270" s="262" t="s">
        <v>377</v>
      </c>
      <c r="C270" s="262" t="s">
        <v>377</v>
      </c>
      <c r="D270" s="262" t="s">
        <v>382</v>
      </c>
      <c r="E270" s="262" t="s">
        <v>269</v>
      </c>
      <c r="F270" s="262" t="s">
        <v>222</v>
      </c>
      <c r="G270" s="262" t="s">
        <v>223</v>
      </c>
      <c r="H270" s="262" t="s">
        <v>224</v>
      </c>
      <c r="I270" s="262" t="s">
        <v>378</v>
      </c>
      <c r="J270" s="262">
        <v>640</v>
      </c>
      <c r="K270" s="320">
        <v>0.4</v>
      </c>
      <c r="L270" s="320">
        <v>0.4</v>
      </c>
      <c r="M270" s="262" t="s">
        <v>226</v>
      </c>
      <c r="N270" s="262" t="s">
        <v>227</v>
      </c>
      <c r="O270" s="262" t="s">
        <v>234</v>
      </c>
      <c r="P270" s="262" t="s">
        <v>34</v>
      </c>
      <c r="Q270" s="321">
        <v>5</v>
      </c>
      <c r="R270" s="321">
        <f t="shared" si="27"/>
        <v>6</v>
      </c>
      <c r="S270" s="300">
        <v>0</v>
      </c>
      <c r="T270" s="300">
        <v>41510</v>
      </c>
      <c r="V270" s="300">
        <v>16604</v>
      </c>
      <c r="W270" s="302">
        <f>IFERROR(INDEX('For Formulas'!$A$3:$CL$64,MATCH(ROUNDUP($R270,0),'For Formulas'!$A$3:$A$64,0),MATCH($O270&amp;" - "&amp;$P270,'For Formulas'!$A$3:$CL$3,0))*L270+U270,INDEX('For Formulas'!$A$3:$CL$64,MATCH(ROUNDUP($R270,0),'For Formulas'!$A$3:$A$64,0)*MATCH($O270&amp;" - "&amp;$P270,'For Formulas'!$A$3:$CL$3,0))*L270)</f>
        <v>17932</v>
      </c>
      <c r="X270" s="322">
        <f t="shared" si="28"/>
        <v>7.9980727535533605E-2</v>
      </c>
      <c r="Y270" s="262" t="s">
        <v>1513</v>
      </c>
      <c r="Z270" s="262" t="str">
        <f t="shared" si="29"/>
        <v>141 E 72120 131</v>
      </c>
      <c r="AA270" s="262" t="str">
        <f t="shared" si="30"/>
        <v>580</v>
      </c>
      <c r="AB270" s="262" t="str">
        <f t="shared" si="31"/>
        <v>000</v>
      </c>
      <c r="AC270" s="262" t="str">
        <f t="shared" si="32"/>
        <v>141 E 72120 131 000 580</v>
      </c>
    </row>
    <row r="271" spans="1:29" ht="15" hidden="1" customHeight="1" x14ac:dyDescent="0.25">
      <c r="A271" s="262" t="s">
        <v>712</v>
      </c>
      <c r="B271" s="262" t="s">
        <v>256</v>
      </c>
      <c r="C271" s="262" t="s">
        <v>355</v>
      </c>
      <c r="D271" s="262" t="s">
        <v>274</v>
      </c>
      <c r="E271" s="262" t="s">
        <v>256</v>
      </c>
      <c r="F271" s="262" t="s">
        <v>249</v>
      </c>
      <c r="G271" s="262" t="s">
        <v>250</v>
      </c>
      <c r="H271" s="262" t="s">
        <v>224</v>
      </c>
      <c r="I271" s="262" t="s">
        <v>242</v>
      </c>
      <c r="J271" s="262">
        <v>1080</v>
      </c>
      <c r="K271" s="320">
        <v>1</v>
      </c>
      <c r="L271" s="320">
        <v>1</v>
      </c>
      <c r="M271" s="262" t="s">
        <v>6</v>
      </c>
      <c r="Q271" s="321">
        <v>0</v>
      </c>
      <c r="R271" s="321">
        <f t="shared" si="27"/>
        <v>1</v>
      </c>
      <c r="S271" s="300">
        <v>500</v>
      </c>
      <c r="T271" s="300">
        <v>0</v>
      </c>
      <c r="V271" s="300">
        <v>500</v>
      </c>
      <c r="W271" s="300">
        <f>V271</f>
        <v>500</v>
      </c>
      <c r="X271" s="322">
        <f t="shared" si="28"/>
        <v>0</v>
      </c>
      <c r="Y271" s="262" t="s">
        <v>368</v>
      </c>
      <c r="Z271" s="262" t="str">
        <f t="shared" si="29"/>
        <v>141 E 71100 163</v>
      </c>
      <c r="AA271" s="262" t="str">
        <f t="shared" si="30"/>
        <v>000</v>
      </c>
      <c r="AB271" s="262" t="str">
        <f t="shared" si="31"/>
        <v>000</v>
      </c>
      <c r="AC271" s="262" t="str">
        <f t="shared" si="32"/>
        <v>141 E 71100 163 000 000</v>
      </c>
    </row>
    <row r="272" spans="1:29" ht="15" customHeight="1" x14ac:dyDescent="0.25">
      <c r="A272" s="262" t="s">
        <v>3089</v>
      </c>
      <c r="B272" s="262" t="s">
        <v>377</v>
      </c>
      <c r="C272" s="262" t="s">
        <v>377</v>
      </c>
      <c r="D272" s="262" t="s">
        <v>371</v>
      </c>
      <c r="E272" s="262" t="s">
        <v>269</v>
      </c>
      <c r="F272" s="262" t="s">
        <v>222</v>
      </c>
      <c r="G272" s="262" t="s">
        <v>223</v>
      </c>
      <c r="H272" s="262" t="s">
        <v>224</v>
      </c>
      <c r="I272" s="262" t="s">
        <v>378</v>
      </c>
      <c r="J272" s="262">
        <v>640</v>
      </c>
      <c r="K272" s="320">
        <v>0.4</v>
      </c>
      <c r="L272" s="320">
        <v>0.4</v>
      </c>
      <c r="M272" s="262" t="s">
        <v>226</v>
      </c>
      <c r="N272" s="262" t="s">
        <v>227</v>
      </c>
      <c r="O272" s="262" t="s">
        <v>234</v>
      </c>
      <c r="P272" s="262" t="s">
        <v>34</v>
      </c>
      <c r="Q272" s="321">
        <v>5</v>
      </c>
      <c r="R272" s="321">
        <f t="shared" si="27"/>
        <v>6</v>
      </c>
      <c r="S272" s="300">
        <v>0</v>
      </c>
      <c r="T272" s="300">
        <v>41510</v>
      </c>
      <c r="V272" s="300">
        <v>16604</v>
      </c>
      <c r="W272" s="302">
        <f>IFERROR(INDEX('For Formulas'!$A$3:$CL$64,MATCH(ROUNDUP($R272,0),'For Formulas'!$A$3:$A$64,0),MATCH($O272&amp;" - "&amp;$P272,'For Formulas'!$A$3:$CL$3,0))*L272+U272,INDEX('For Formulas'!$A$3:$CL$64,MATCH(ROUNDUP($R272,0),'For Formulas'!$A$3:$A$64,0)*MATCH($O272&amp;" - "&amp;$P272,'For Formulas'!$A$3:$CL$3,0))*L272)</f>
        <v>17932</v>
      </c>
      <c r="X272" s="322">
        <f t="shared" si="28"/>
        <v>7.9980727535533605E-2</v>
      </c>
      <c r="Y272" s="262" t="s">
        <v>2508</v>
      </c>
      <c r="Z272" s="262" t="str">
        <f t="shared" si="29"/>
        <v>141 E 72120 131</v>
      </c>
      <c r="AA272" s="262" t="str">
        <f t="shared" si="30"/>
        <v>580</v>
      </c>
      <c r="AB272" s="262" t="str">
        <f t="shared" si="31"/>
        <v>000</v>
      </c>
      <c r="AC272" s="262" t="str">
        <f t="shared" si="32"/>
        <v>141 E 72120 131 000 580</v>
      </c>
    </row>
    <row r="273" spans="1:29" ht="15" customHeight="1" x14ac:dyDescent="0.25">
      <c r="A273" s="262" t="s">
        <v>2558</v>
      </c>
      <c r="B273" s="262" t="s">
        <v>323</v>
      </c>
      <c r="C273" s="262" t="s">
        <v>323</v>
      </c>
      <c r="D273" s="262" t="s">
        <v>374</v>
      </c>
      <c r="E273" s="262" t="s">
        <v>352</v>
      </c>
      <c r="F273" s="262" t="s">
        <v>222</v>
      </c>
      <c r="G273" s="262" t="s">
        <v>223</v>
      </c>
      <c r="H273" s="262" t="s">
        <v>569</v>
      </c>
      <c r="I273" s="262" t="s">
        <v>287</v>
      </c>
      <c r="J273" s="262">
        <v>380</v>
      </c>
      <c r="K273" s="320">
        <v>0.5</v>
      </c>
      <c r="L273" s="320">
        <v>0.23749999999999999</v>
      </c>
      <c r="M273" s="262" t="s">
        <v>226</v>
      </c>
      <c r="N273" s="262" t="s">
        <v>227</v>
      </c>
      <c r="O273" s="262" t="s">
        <v>234</v>
      </c>
      <c r="P273" s="262" t="s">
        <v>37</v>
      </c>
      <c r="Q273" s="321">
        <v>25</v>
      </c>
      <c r="R273" s="321">
        <f t="shared" si="27"/>
        <v>26</v>
      </c>
      <c r="S273" s="300">
        <v>0</v>
      </c>
      <c r="T273" s="300">
        <v>69945</v>
      </c>
      <c r="V273" s="300">
        <v>16611.93</v>
      </c>
      <c r="W273" s="302">
        <f>IFERROR(INDEX('For Formulas'!$A$3:$CL$64,MATCH(ROUNDUP($R273,0),'For Formulas'!$A$3:$A$64,0),MATCH($O273&amp;" - "&amp;$P273,'For Formulas'!$A$3:$CL$3,0))*L273+U273,INDEX('For Formulas'!$A$3:$CL$64,MATCH(ROUNDUP($R273,0),'For Formulas'!$A$3:$A$64,0)*MATCH($O273&amp;" - "&amp;$P273,'For Formulas'!$A$3:$CL$3,0))*L273)</f>
        <v>17940.75</v>
      </c>
      <c r="X273" s="322">
        <f t="shared" si="28"/>
        <v>7.9991909428946531E-2</v>
      </c>
      <c r="Y273" s="262" t="s">
        <v>873</v>
      </c>
      <c r="Z273" s="262" t="str">
        <f t="shared" si="29"/>
        <v>141 E 72410 139</v>
      </c>
      <c r="AA273" s="262" t="str">
        <f t="shared" si="30"/>
        <v>000</v>
      </c>
      <c r="AB273" s="262" t="str">
        <f t="shared" si="31"/>
        <v>000</v>
      </c>
      <c r="AC273" s="262" t="str">
        <f t="shared" si="32"/>
        <v>141 E 72410 139 000 000</v>
      </c>
    </row>
    <row r="274" spans="1:29" ht="15" hidden="1" customHeight="1" x14ac:dyDescent="0.25">
      <c r="A274" s="262" t="s">
        <v>526</v>
      </c>
      <c r="B274" s="262" t="s">
        <v>237</v>
      </c>
      <c r="C274" s="262" t="s">
        <v>237</v>
      </c>
      <c r="D274" s="262" t="s">
        <v>382</v>
      </c>
      <c r="E274" s="262" t="s">
        <v>221</v>
      </c>
      <c r="F274" s="262" t="s">
        <v>239</v>
      </c>
      <c r="G274" s="262" t="s">
        <v>527</v>
      </c>
      <c r="H274" s="262" t="s">
        <v>241</v>
      </c>
      <c r="I274" s="262" t="s">
        <v>347</v>
      </c>
      <c r="J274" s="262">
        <v>1197</v>
      </c>
      <c r="K274" s="320">
        <v>0.875</v>
      </c>
      <c r="L274" s="320">
        <v>0.78749999999999998</v>
      </c>
      <c r="M274" s="262" t="s">
        <v>226</v>
      </c>
      <c r="N274" s="262" t="s">
        <v>243</v>
      </c>
      <c r="O274" s="262" t="s">
        <v>244</v>
      </c>
      <c r="P274" s="262" t="s">
        <v>187</v>
      </c>
      <c r="Q274" s="321">
        <v>0</v>
      </c>
      <c r="R274" s="321">
        <f t="shared" si="27"/>
        <v>1</v>
      </c>
      <c r="S274" s="300">
        <v>0</v>
      </c>
      <c r="T274" s="300">
        <v>13.5</v>
      </c>
      <c r="V274" s="300">
        <v>16159.5</v>
      </c>
      <c r="W274" s="303">
        <f>IFERROR(INDEX('For Formulas'!$A$3:$CL$64,MATCH($R274,'For Formulas'!$A$3:$A$64,0),MATCH($O274&amp;" - "&amp;$P274,'For Formulas'!$A$3:$CL$3,0))*J274+U274,INDEX('For Formulas'!$A$3:$CL$64,MATCH($R274,'For Formulas'!$A$3:$A$64,0),MATCH($O274&amp;" - "&amp;$P274,'For Formulas'!$A$3:$CL$3,0))*J274)</f>
        <v>17955</v>
      </c>
      <c r="X274" s="322">
        <f t="shared" si="28"/>
        <v>0.1111111111111111</v>
      </c>
      <c r="Y274" s="262" t="s">
        <v>528</v>
      </c>
      <c r="Z274" s="262" t="str">
        <f t="shared" si="29"/>
        <v>143 E 73100 165</v>
      </c>
      <c r="AA274" s="262" t="str">
        <f t="shared" si="30"/>
        <v>451</v>
      </c>
      <c r="AB274" s="262" t="str">
        <f t="shared" si="31"/>
        <v>000</v>
      </c>
      <c r="AC274" s="262" t="str">
        <f t="shared" si="32"/>
        <v>143 E 73100 165 000 451</v>
      </c>
    </row>
    <row r="275" spans="1:29" ht="15" customHeight="1" x14ac:dyDescent="0.25">
      <c r="A275" s="262" t="s">
        <v>1242</v>
      </c>
      <c r="B275" s="262" t="s">
        <v>267</v>
      </c>
      <c r="C275" s="262" t="s">
        <v>267</v>
      </c>
      <c r="D275" s="262" t="s">
        <v>422</v>
      </c>
      <c r="E275" s="262" t="s">
        <v>221</v>
      </c>
      <c r="F275" s="262" t="s">
        <v>249</v>
      </c>
      <c r="G275" s="262" t="s">
        <v>250</v>
      </c>
      <c r="H275" s="262" t="s">
        <v>224</v>
      </c>
      <c r="I275" s="262" t="s">
        <v>242</v>
      </c>
      <c r="J275" s="262">
        <v>1080</v>
      </c>
      <c r="K275" s="320">
        <v>1</v>
      </c>
      <c r="L275" s="320">
        <v>1</v>
      </c>
      <c r="M275" s="262" t="s">
        <v>226</v>
      </c>
      <c r="N275" s="262" t="s">
        <v>227</v>
      </c>
      <c r="O275" s="262" t="s">
        <v>271</v>
      </c>
      <c r="P275" s="262" t="s">
        <v>188</v>
      </c>
      <c r="Q275" s="321">
        <v>4</v>
      </c>
      <c r="R275" s="321">
        <f t="shared" si="27"/>
        <v>5</v>
      </c>
      <c r="S275" s="300">
        <v>0</v>
      </c>
      <c r="T275" s="300">
        <v>16502</v>
      </c>
      <c r="V275" s="300">
        <v>16502</v>
      </c>
      <c r="W275" s="302">
        <f>IFERROR(INDEX('For Formulas'!$A$3:$CL$64,MATCH(ROUNDUP($R275,0),'For Formulas'!$A$3:$A$64,0),MATCH($O275&amp;" - "&amp;$P275,'For Formulas'!$A$3:$CL$3,0))*L275+U275,INDEX('For Formulas'!$A$3:$CL$64,MATCH(ROUNDUP($R275,0),'For Formulas'!$A$3:$A$64,0)*MATCH($O275&amp;" - "&amp;$P275,'For Formulas'!$A$3:$CL$3,0))*L275)</f>
        <v>18122</v>
      </c>
      <c r="X275" s="322">
        <f t="shared" si="28"/>
        <v>9.8169918797721495E-2</v>
      </c>
      <c r="Y275" s="262" t="s">
        <v>780</v>
      </c>
      <c r="Z275" s="262" t="str">
        <f t="shared" si="29"/>
        <v>141 E 71100 163</v>
      </c>
      <c r="AA275" s="262" t="str">
        <f t="shared" si="30"/>
        <v>000</v>
      </c>
      <c r="AB275" s="262" t="str">
        <f t="shared" si="31"/>
        <v>000</v>
      </c>
      <c r="AC275" s="262" t="str">
        <f t="shared" si="32"/>
        <v>141 E 71100 163 000 000</v>
      </c>
    </row>
    <row r="276" spans="1:29" ht="15" customHeight="1" x14ac:dyDescent="0.25">
      <c r="A276" s="262" t="s">
        <v>2270</v>
      </c>
      <c r="B276" s="262" t="s">
        <v>267</v>
      </c>
      <c r="C276" s="262" t="s">
        <v>267</v>
      </c>
      <c r="D276" s="262" t="s">
        <v>422</v>
      </c>
      <c r="E276" s="262" t="s">
        <v>221</v>
      </c>
      <c r="F276" s="262" t="s">
        <v>249</v>
      </c>
      <c r="G276" s="262" t="s">
        <v>250</v>
      </c>
      <c r="H276" s="262" t="s">
        <v>224</v>
      </c>
      <c r="I276" s="262" t="s">
        <v>242</v>
      </c>
      <c r="J276" s="262">
        <v>1080</v>
      </c>
      <c r="K276" s="320">
        <v>1</v>
      </c>
      <c r="L276" s="320">
        <v>1</v>
      </c>
      <c r="M276" s="262" t="s">
        <v>226</v>
      </c>
      <c r="N276" s="262" t="s">
        <v>227</v>
      </c>
      <c r="O276" s="262" t="s">
        <v>271</v>
      </c>
      <c r="P276" s="262" t="s">
        <v>188</v>
      </c>
      <c r="Q276" s="321">
        <v>4</v>
      </c>
      <c r="R276" s="321">
        <f t="shared" si="27"/>
        <v>5</v>
      </c>
      <c r="S276" s="300">
        <v>0</v>
      </c>
      <c r="T276" s="300">
        <v>16502</v>
      </c>
      <c r="V276" s="300">
        <v>16502</v>
      </c>
      <c r="W276" s="302">
        <f>IFERROR(INDEX('For Formulas'!$A$3:$CL$64,MATCH(ROUNDUP($R276,0),'For Formulas'!$A$3:$A$64,0),MATCH($O276&amp;" - "&amp;$P276,'For Formulas'!$A$3:$CL$3,0))*L276+U276,INDEX('For Formulas'!$A$3:$CL$64,MATCH(ROUNDUP($R276,0),'For Formulas'!$A$3:$A$64,0)*MATCH($O276&amp;" - "&amp;$P276,'For Formulas'!$A$3:$CL$3,0))*L276)</f>
        <v>18122</v>
      </c>
      <c r="X276" s="322">
        <f t="shared" si="28"/>
        <v>9.8169918797721495E-2</v>
      </c>
      <c r="Y276" s="262" t="s">
        <v>780</v>
      </c>
      <c r="Z276" s="262" t="str">
        <f t="shared" si="29"/>
        <v>141 E 71100 163</v>
      </c>
      <c r="AA276" s="262" t="str">
        <f t="shared" si="30"/>
        <v>000</v>
      </c>
      <c r="AB276" s="262" t="str">
        <f t="shared" si="31"/>
        <v>000</v>
      </c>
      <c r="AC276" s="262" t="str">
        <f t="shared" si="32"/>
        <v>141 E 71100 163 000 000</v>
      </c>
    </row>
    <row r="277" spans="1:29" ht="15" hidden="1" customHeight="1" x14ac:dyDescent="0.25">
      <c r="A277" s="262" t="s">
        <v>430</v>
      </c>
      <c r="B277" s="262" t="s">
        <v>237</v>
      </c>
      <c r="C277" s="262" t="s">
        <v>237</v>
      </c>
      <c r="D277" s="262" t="s">
        <v>264</v>
      </c>
      <c r="E277" s="262" t="s">
        <v>221</v>
      </c>
      <c r="F277" s="262" t="s">
        <v>239</v>
      </c>
      <c r="G277" s="262" t="s">
        <v>240</v>
      </c>
      <c r="H277" s="262" t="s">
        <v>241</v>
      </c>
      <c r="I277" s="262" t="s">
        <v>242</v>
      </c>
      <c r="J277" s="262">
        <v>1140</v>
      </c>
      <c r="K277" s="320">
        <v>0.75</v>
      </c>
      <c r="L277" s="320">
        <v>0.75</v>
      </c>
      <c r="M277" s="262" t="s">
        <v>226</v>
      </c>
      <c r="N277" s="262" t="s">
        <v>11</v>
      </c>
      <c r="O277" s="262" t="s">
        <v>244</v>
      </c>
      <c r="P277" s="262" t="s">
        <v>187</v>
      </c>
      <c r="Q277" s="321">
        <v>6</v>
      </c>
      <c r="R277" s="321">
        <f t="shared" si="27"/>
        <v>7</v>
      </c>
      <c r="S277" s="300">
        <v>0</v>
      </c>
      <c r="T277" s="300">
        <v>14.41</v>
      </c>
      <c r="V277" s="300">
        <v>16427.400000000001</v>
      </c>
      <c r="W277" s="303">
        <f>IFERROR(INDEX('For Formulas'!$A$3:$CL$64,MATCH($R277,'For Formulas'!$A$3:$A$64,0),MATCH($O277&amp;" - "&amp;$P277,'For Formulas'!$A$3:$CL$3,0))*J277+U277,INDEX('For Formulas'!$A$3:$CL$64,MATCH($R277,'For Formulas'!$A$3:$A$64,0),MATCH($O277&amp;" - "&amp;$P277,'For Formulas'!$A$3:$CL$3,0))*J277)</f>
        <v>18137.400000000001</v>
      </c>
      <c r="X277" s="322">
        <f t="shared" si="28"/>
        <v>0.1040943789035392</v>
      </c>
      <c r="Y277" s="262" t="s">
        <v>431</v>
      </c>
      <c r="Z277" s="262" t="str">
        <f t="shared" si="29"/>
        <v>143 E 73100 165</v>
      </c>
      <c r="AA277" s="262" t="str">
        <f t="shared" si="30"/>
        <v>451</v>
      </c>
      <c r="AB277" s="262" t="str">
        <f t="shared" si="31"/>
        <v>000</v>
      </c>
      <c r="AC277" s="262" t="str">
        <f t="shared" si="32"/>
        <v>143 E 73100 165 000 451</v>
      </c>
    </row>
    <row r="278" spans="1:29" ht="15" hidden="1" customHeight="1" x14ac:dyDescent="0.25">
      <c r="A278" s="262" t="s">
        <v>494</v>
      </c>
      <c r="B278" s="262" t="s">
        <v>237</v>
      </c>
      <c r="C278" s="262" t="s">
        <v>237</v>
      </c>
      <c r="D278" s="262" t="s">
        <v>364</v>
      </c>
      <c r="E278" s="262" t="s">
        <v>221</v>
      </c>
      <c r="F278" s="262" t="s">
        <v>239</v>
      </c>
      <c r="G278" s="262" t="s">
        <v>240</v>
      </c>
      <c r="H278" s="262" t="s">
        <v>241</v>
      </c>
      <c r="I278" s="262" t="s">
        <v>242</v>
      </c>
      <c r="J278" s="262">
        <v>1140</v>
      </c>
      <c r="K278" s="320">
        <v>0.75</v>
      </c>
      <c r="L278" s="320">
        <v>0.75</v>
      </c>
      <c r="M278" s="262" t="s">
        <v>226</v>
      </c>
      <c r="N278" s="262" t="s">
        <v>243</v>
      </c>
      <c r="O278" s="262" t="s">
        <v>244</v>
      </c>
      <c r="P278" s="262" t="s">
        <v>187</v>
      </c>
      <c r="Q278" s="321">
        <v>6</v>
      </c>
      <c r="R278" s="321">
        <f t="shared" si="27"/>
        <v>7</v>
      </c>
      <c r="S278" s="300">
        <v>0</v>
      </c>
      <c r="T278" s="300">
        <v>14.41</v>
      </c>
      <c r="V278" s="300">
        <v>16427.400000000001</v>
      </c>
      <c r="W278" s="303">
        <f>IFERROR(INDEX('For Formulas'!$A$3:$CL$64,MATCH($R278,'For Formulas'!$A$3:$A$64,0),MATCH($O278&amp;" - "&amp;$P278,'For Formulas'!$A$3:$CL$3,0))*J278+U278,INDEX('For Formulas'!$A$3:$CL$64,MATCH($R278,'For Formulas'!$A$3:$A$64,0),MATCH($O278&amp;" - "&amp;$P278,'For Formulas'!$A$3:$CL$3,0))*J278)</f>
        <v>18137.400000000001</v>
      </c>
      <c r="X278" s="322">
        <f t="shared" si="28"/>
        <v>0.1040943789035392</v>
      </c>
      <c r="Y278" s="262" t="s">
        <v>495</v>
      </c>
      <c r="Z278" s="262" t="str">
        <f t="shared" si="29"/>
        <v>143 E 73100 165</v>
      </c>
      <c r="AA278" s="262" t="str">
        <f t="shared" si="30"/>
        <v>451</v>
      </c>
      <c r="AB278" s="262" t="str">
        <f t="shared" si="31"/>
        <v>000</v>
      </c>
      <c r="AC278" s="262" t="str">
        <f t="shared" si="32"/>
        <v>143 E 73100 165 000 451</v>
      </c>
    </row>
    <row r="279" spans="1:29" ht="15" hidden="1" customHeight="1" x14ac:dyDescent="0.25">
      <c r="A279" s="262" t="s">
        <v>685</v>
      </c>
      <c r="B279" s="262" t="s">
        <v>237</v>
      </c>
      <c r="C279" s="262" t="s">
        <v>237</v>
      </c>
      <c r="D279" s="262" t="s">
        <v>280</v>
      </c>
      <c r="E279" s="262" t="s">
        <v>221</v>
      </c>
      <c r="F279" s="262" t="s">
        <v>239</v>
      </c>
      <c r="G279" s="262" t="s">
        <v>240</v>
      </c>
      <c r="H279" s="262" t="s">
        <v>241</v>
      </c>
      <c r="I279" s="262" t="s">
        <v>242</v>
      </c>
      <c r="J279" s="262">
        <v>1140</v>
      </c>
      <c r="K279" s="320">
        <v>0.75</v>
      </c>
      <c r="L279" s="320">
        <v>0.75</v>
      </c>
      <c r="M279" s="262" t="s">
        <v>226</v>
      </c>
      <c r="N279" s="262" t="s">
        <v>11</v>
      </c>
      <c r="O279" s="262" t="s">
        <v>244</v>
      </c>
      <c r="P279" s="262" t="s">
        <v>187</v>
      </c>
      <c r="Q279" s="321">
        <v>6</v>
      </c>
      <c r="R279" s="321">
        <f t="shared" si="27"/>
        <v>7</v>
      </c>
      <c r="S279" s="300">
        <v>0</v>
      </c>
      <c r="T279" s="300">
        <v>14.41</v>
      </c>
      <c r="V279" s="300">
        <v>16427.400000000001</v>
      </c>
      <c r="W279" s="303">
        <f>IFERROR(INDEX('For Formulas'!$A$3:$CL$64,MATCH($R279,'For Formulas'!$A$3:$A$64,0),MATCH($O279&amp;" - "&amp;$P279,'For Formulas'!$A$3:$CL$3,0))*J279+U279,INDEX('For Formulas'!$A$3:$CL$64,MATCH($R279,'For Formulas'!$A$3:$A$64,0),MATCH($O279&amp;" - "&amp;$P279,'For Formulas'!$A$3:$CL$3,0))*J279)</f>
        <v>18137.400000000001</v>
      </c>
      <c r="X279" s="322">
        <f t="shared" si="28"/>
        <v>0.1040943789035392</v>
      </c>
      <c r="Y279" s="262" t="s">
        <v>470</v>
      </c>
      <c r="Z279" s="262" t="str">
        <f t="shared" si="29"/>
        <v>143 E 73100 165</v>
      </c>
      <c r="AA279" s="262" t="str">
        <f t="shared" si="30"/>
        <v>451</v>
      </c>
      <c r="AB279" s="262" t="str">
        <f t="shared" si="31"/>
        <v>000</v>
      </c>
      <c r="AC279" s="262" t="str">
        <f t="shared" si="32"/>
        <v>143 E 73100 165 000 451</v>
      </c>
    </row>
    <row r="280" spans="1:29" ht="15" hidden="1" customHeight="1" x14ac:dyDescent="0.25">
      <c r="A280" s="262" t="s">
        <v>3115</v>
      </c>
      <c r="B280" s="262" t="s">
        <v>488</v>
      </c>
      <c r="C280" s="262" t="s">
        <v>489</v>
      </c>
      <c r="D280" s="262" t="s">
        <v>274</v>
      </c>
      <c r="E280" s="262" t="s">
        <v>473</v>
      </c>
      <c r="F280" s="262" t="s">
        <v>222</v>
      </c>
      <c r="G280" s="262" t="s">
        <v>2203</v>
      </c>
      <c r="H280" s="262" t="s">
        <v>224</v>
      </c>
      <c r="I280" s="262" t="s">
        <v>287</v>
      </c>
      <c r="J280" s="262">
        <v>524</v>
      </c>
      <c r="K280" s="320">
        <v>0.5</v>
      </c>
      <c r="L280" s="320">
        <v>0.32750000000000001</v>
      </c>
      <c r="M280" s="262" t="s">
        <v>226</v>
      </c>
      <c r="N280" s="262" t="s">
        <v>227</v>
      </c>
      <c r="O280" s="262" t="s">
        <v>474</v>
      </c>
      <c r="P280" s="262" t="s">
        <v>191</v>
      </c>
      <c r="Q280" s="321">
        <v>1</v>
      </c>
      <c r="R280" s="321">
        <f t="shared" si="27"/>
        <v>2</v>
      </c>
      <c r="S280" s="300">
        <v>0</v>
      </c>
      <c r="T280" s="300">
        <v>51436</v>
      </c>
      <c r="V280" s="300">
        <v>16845.29</v>
      </c>
      <c r="W280" s="340">
        <f>V280*1.08</f>
        <v>18192.913200000003</v>
      </c>
      <c r="X280" s="322">
        <f t="shared" si="28"/>
        <v>8.0000000000000099E-2</v>
      </c>
      <c r="Y280" s="262" t="s">
        <v>3116</v>
      </c>
      <c r="Z280" s="262" t="str">
        <f t="shared" si="29"/>
        <v>142 E 72210 189</v>
      </c>
      <c r="AA280" s="262" t="str">
        <f t="shared" si="30"/>
        <v>000</v>
      </c>
      <c r="AB280" s="262" t="str">
        <f t="shared" si="31"/>
        <v>932</v>
      </c>
      <c r="AC280" s="262" t="str">
        <f t="shared" si="32"/>
        <v>142 E 72210 189 932 000</v>
      </c>
    </row>
    <row r="281" spans="1:29" ht="15" customHeight="1" x14ac:dyDescent="0.25">
      <c r="A281" s="262" t="s">
        <v>3347</v>
      </c>
      <c r="B281" s="262" t="s">
        <v>305</v>
      </c>
      <c r="C281" s="262" t="s">
        <v>305</v>
      </c>
      <c r="D281" s="262" t="s">
        <v>407</v>
      </c>
      <c r="E281" s="262" t="s">
        <v>221</v>
      </c>
      <c r="F281" s="262" t="s">
        <v>306</v>
      </c>
      <c r="G281" s="262" t="s">
        <v>3348</v>
      </c>
      <c r="H281" s="262" t="s">
        <v>224</v>
      </c>
      <c r="I281" s="262" t="s">
        <v>307</v>
      </c>
      <c r="J281" s="262">
        <v>520</v>
      </c>
      <c r="K281" s="320">
        <v>1</v>
      </c>
      <c r="L281" s="320">
        <v>1</v>
      </c>
      <c r="M281" s="262" t="s">
        <v>226</v>
      </c>
      <c r="N281" s="262" t="s">
        <v>227</v>
      </c>
      <c r="O281" s="262" t="s">
        <v>271</v>
      </c>
      <c r="P281" s="262" t="s">
        <v>308</v>
      </c>
      <c r="Q281" s="321">
        <v>0</v>
      </c>
      <c r="R281" s="321">
        <f t="shared" si="27"/>
        <v>1</v>
      </c>
      <c r="S281" s="300">
        <v>0</v>
      </c>
      <c r="T281" s="300">
        <v>16439</v>
      </c>
      <c r="V281" s="300">
        <v>7306.14</v>
      </c>
      <c r="W281" s="302">
        <f>IFERROR(INDEX('For Formulas'!$A$3:$CL$64,MATCH(ROUNDUP($R281,0),'For Formulas'!$A$3:$A$64,0),MATCH($O281&amp;" - "&amp;$P281,'For Formulas'!$A$3:$CL$3,0))*L281+U281,INDEX('For Formulas'!$A$3:$CL$64,MATCH(ROUNDUP($R281,0),'For Formulas'!$A$3:$A$64,0)*MATCH($O281&amp;" - "&amp;$P281,'For Formulas'!$A$3:$CL$3,0))*L281)</f>
        <v>18194</v>
      </c>
      <c r="X281" s="322">
        <f t="shared" si="28"/>
        <v>1.4902342413367387</v>
      </c>
      <c r="Y281" s="262" t="s">
        <v>851</v>
      </c>
      <c r="Z281" s="262" t="str">
        <f t="shared" si="29"/>
        <v>141 E 71200 163</v>
      </c>
      <c r="AA281" s="262" t="str">
        <f t="shared" si="30"/>
        <v>712</v>
      </c>
      <c r="AB281" s="262" t="str">
        <f t="shared" si="31"/>
        <v>901</v>
      </c>
      <c r="AC281" s="262" t="str">
        <f t="shared" si="32"/>
        <v>141 E 71200 163 901 712</v>
      </c>
    </row>
    <row r="282" spans="1:29" ht="15" hidden="1" customHeight="1" x14ac:dyDescent="0.25">
      <c r="A282" s="262" t="s">
        <v>727</v>
      </c>
      <c r="B282" s="262" t="s">
        <v>330</v>
      </c>
      <c r="C282" s="262" t="s">
        <v>330</v>
      </c>
      <c r="D282" s="262" t="s">
        <v>328</v>
      </c>
      <c r="E282" s="262" t="s">
        <v>256</v>
      </c>
      <c r="F282" s="262" t="s">
        <v>249</v>
      </c>
      <c r="G282" s="262" t="s">
        <v>250</v>
      </c>
      <c r="H282" s="262" t="s">
        <v>224</v>
      </c>
      <c r="I282" s="262" t="s">
        <v>242</v>
      </c>
      <c r="J282" s="262">
        <v>1080</v>
      </c>
      <c r="K282" s="320">
        <v>1</v>
      </c>
      <c r="L282" s="320">
        <v>1</v>
      </c>
      <c r="M282" s="262" t="s">
        <v>6</v>
      </c>
      <c r="Q282" s="321">
        <v>0</v>
      </c>
      <c r="R282" s="321">
        <f t="shared" si="27"/>
        <v>1</v>
      </c>
      <c r="S282" s="300">
        <v>3000</v>
      </c>
      <c r="T282" s="300">
        <v>0</v>
      </c>
      <c r="V282" s="300">
        <v>3000</v>
      </c>
      <c r="W282" s="300">
        <f>V282</f>
        <v>3000</v>
      </c>
      <c r="X282" s="322">
        <f t="shared" si="28"/>
        <v>0</v>
      </c>
      <c r="Y282" s="262" t="s">
        <v>329</v>
      </c>
      <c r="Z282" s="262" t="str">
        <f t="shared" si="29"/>
        <v>141 E 72710 146</v>
      </c>
      <c r="AA282" s="262" t="str">
        <f t="shared" si="30"/>
        <v>712</v>
      </c>
      <c r="AB282" s="262" t="str">
        <f t="shared" si="31"/>
        <v>000</v>
      </c>
      <c r="AC282" s="262" t="str">
        <f t="shared" si="32"/>
        <v>141 E 72710 146 000 712</v>
      </c>
    </row>
    <row r="283" spans="1:29" ht="15" hidden="1" customHeight="1" x14ac:dyDescent="0.25">
      <c r="A283" s="262" t="s">
        <v>727</v>
      </c>
      <c r="B283" s="262" t="s">
        <v>327</v>
      </c>
      <c r="C283" s="262" t="s">
        <v>327</v>
      </c>
      <c r="D283" s="262" t="s">
        <v>328</v>
      </c>
      <c r="E283" s="262" t="s">
        <v>221</v>
      </c>
      <c r="F283" s="262" t="s">
        <v>249</v>
      </c>
      <c r="G283" s="262" t="s">
        <v>250</v>
      </c>
      <c r="H283" s="262" t="s">
        <v>224</v>
      </c>
      <c r="I283" s="262" t="s">
        <v>242</v>
      </c>
      <c r="J283" s="262">
        <v>1080</v>
      </c>
      <c r="K283" s="320">
        <v>1</v>
      </c>
      <c r="L283" s="320">
        <v>1</v>
      </c>
      <c r="M283" s="262" t="s">
        <v>226</v>
      </c>
      <c r="N283" s="262" t="s">
        <v>227</v>
      </c>
      <c r="O283" s="262" t="s">
        <v>251</v>
      </c>
      <c r="P283" s="262" t="s">
        <v>186</v>
      </c>
      <c r="Q283" s="321">
        <v>11</v>
      </c>
      <c r="R283" s="321">
        <f t="shared" si="27"/>
        <v>12</v>
      </c>
      <c r="S283" s="300">
        <v>0</v>
      </c>
      <c r="T283" s="300">
        <v>13340</v>
      </c>
      <c r="V283" s="300">
        <v>13340</v>
      </c>
      <c r="W283" s="302">
        <f>IFERROR(INDEX('For Formulas'!$A$3:$CL$64,MATCH(ROUNDUP($R283,0),'For Formulas'!$A$3:$A$64,0),MATCH($O283&amp;" - "&amp;$P283,'For Formulas'!$A$3:$CL$3,0))*L283+U283,INDEX('For Formulas'!$A$3:$CL$64,MATCH(ROUNDUP($R283,0),'For Formulas'!$A$3:$A$64,0)*MATCH($O283&amp;" - "&amp;$P283,'For Formulas'!$A$3:$CL$3,0))*L283)</f>
        <v>14900</v>
      </c>
      <c r="X283" s="322">
        <f t="shared" si="28"/>
        <v>0.11694152923538231</v>
      </c>
      <c r="Y283" s="262" t="s">
        <v>329</v>
      </c>
      <c r="Z283" s="262" t="str">
        <f t="shared" si="29"/>
        <v>141 E 72710 146</v>
      </c>
      <c r="AA283" s="262" t="str">
        <f t="shared" si="30"/>
        <v>712</v>
      </c>
      <c r="AB283" s="262" t="str">
        <f t="shared" si="31"/>
        <v>000</v>
      </c>
      <c r="AC283" s="262" t="str">
        <f t="shared" si="32"/>
        <v>141 E 72710 146 000 712</v>
      </c>
    </row>
    <row r="284" spans="1:29" ht="15" customHeight="1" x14ac:dyDescent="0.25">
      <c r="A284" s="262" t="s">
        <v>417</v>
      </c>
      <c r="B284" s="262" t="s">
        <v>305</v>
      </c>
      <c r="C284" s="262" t="s">
        <v>305</v>
      </c>
      <c r="D284" s="262" t="s">
        <v>418</v>
      </c>
      <c r="E284" s="262" t="s">
        <v>221</v>
      </c>
      <c r="F284" s="262" t="s">
        <v>306</v>
      </c>
      <c r="G284" s="262" t="s">
        <v>419</v>
      </c>
      <c r="H284" s="262" t="s">
        <v>224</v>
      </c>
      <c r="I284" s="262" t="s">
        <v>307</v>
      </c>
      <c r="J284" s="262">
        <v>611</v>
      </c>
      <c r="K284" s="320">
        <v>1</v>
      </c>
      <c r="L284" s="320">
        <v>1</v>
      </c>
      <c r="M284" s="262" t="s">
        <v>226</v>
      </c>
      <c r="N284" s="262" t="s">
        <v>227</v>
      </c>
      <c r="O284" s="262" t="s">
        <v>271</v>
      </c>
      <c r="P284" s="262" t="s">
        <v>308</v>
      </c>
      <c r="Q284" s="321">
        <v>0</v>
      </c>
      <c r="R284" s="321">
        <f t="shared" si="27"/>
        <v>1</v>
      </c>
      <c r="S284" s="300">
        <v>0</v>
      </c>
      <c r="T284" s="300">
        <v>16439</v>
      </c>
      <c r="V284" s="300">
        <v>8584.77</v>
      </c>
      <c r="W284" s="302">
        <f>IFERROR(INDEX('For Formulas'!$A$3:$CL$64,MATCH(ROUNDUP($R284,0),'For Formulas'!$A$3:$A$64,0),MATCH($O284&amp;" - "&amp;$P284,'For Formulas'!$A$3:$CL$3,0))*L284+U284,INDEX('For Formulas'!$A$3:$CL$64,MATCH(ROUNDUP($R284,0),'For Formulas'!$A$3:$A$64,0)*MATCH($O284&amp;" - "&amp;$P284,'For Formulas'!$A$3:$CL$3,0))*L284)</f>
        <v>18194</v>
      </c>
      <c r="X284" s="322">
        <f t="shared" si="28"/>
        <v>1.119334589045484</v>
      </c>
      <c r="Y284" s="262" t="s">
        <v>420</v>
      </c>
      <c r="Z284" s="262" t="str">
        <f t="shared" si="29"/>
        <v>141 E 71200 163</v>
      </c>
      <c r="AA284" s="262" t="str">
        <f t="shared" si="30"/>
        <v>712</v>
      </c>
      <c r="AB284" s="262" t="str">
        <f t="shared" si="31"/>
        <v>901</v>
      </c>
      <c r="AC284" s="262" t="str">
        <f t="shared" si="32"/>
        <v>141 E 71200 163 901 712</v>
      </c>
    </row>
    <row r="285" spans="1:29" ht="15" customHeight="1" x14ac:dyDescent="0.25">
      <c r="A285" s="262" t="s">
        <v>1794</v>
      </c>
      <c r="B285" s="262" t="s">
        <v>381</v>
      </c>
      <c r="C285" s="262" t="s">
        <v>381</v>
      </c>
      <c r="D285" s="262" t="s">
        <v>364</v>
      </c>
      <c r="E285" s="262" t="s">
        <v>221</v>
      </c>
      <c r="F285" s="262" t="s">
        <v>306</v>
      </c>
      <c r="G285" s="262" t="s">
        <v>419</v>
      </c>
      <c r="H285" s="262" t="s">
        <v>224</v>
      </c>
      <c r="I285" s="262" t="s">
        <v>307</v>
      </c>
      <c r="J285" s="262">
        <v>611</v>
      </c>
      <c r="K285" s="320">
        <v>1</v>
      </c>
      <c r="L285" s="320">
        <v>1</v>
      </c>
      <c r="M285" s="262" t="s">
        <v>226</v>
      </c>
      <c r="N285" s="262" t="s">
        <v>227</v>
      </c>
      <c r="O285" s="262" t="s">
        <v>271</v>
      </c>
      <c r="P285" s="262" t="s">
        <v>308</v>
      </c>
      <c r="Q285" s="321">
        <v>0</v>
      </c>
      <c r="R285" s="321">
        <f t="shared" si="27"/>
        <v>1</v>
      </c>
      <c r="S285" s="300">
        <v>0</v>
      </c>
      <c r="T285" s="300">
        <v>16439</v>
      </c>
      <c r="V285" s="300">
        <v>8584.77</v>
      </c>
      <c r="W285" s="302">
        <f>IFERROR(INDEX('For Formulas'!$A$3:$CL$64,MATCH(ROUNDUP($R285,0),'For Formulas'!$A$3:$A$64,0),MATCH($O285&amp;" - "&amp;$P285,'For Formulas'!$A$3:$CL$3,0))*L285+U285,INDEX('For Formulas'!$A$3:$CL$64,MATCH(ROUNDUP($R285,0),'For Formulas'!$A$3:$A$64,0)*MATCH($O285&amp;" - "&amp;$P285,'For Formulas'!$A$3:$CL$3,0))*L285)</f>
        <v>18194</v>
      </c>
      <c r="X285" s="322">
        <f t="shared" si="28"/>
        <v>1.119334589045484</v>
      </c>
      <c r="Y285" s="262" t="s">
        <v>1795</v>
      </c>
      <c r="Z285" s="262" t="str">
        <f t="shared" si="29"/>
        <v>141 E 72210 137</v>
      </c>
      <c r="AA285" s="262" t="str">
        <f t="shared" si="30"/>
        <v>000</v>
      </c>
      <c r="AB285" s="262" t="str">
        <f t="shared" si="31"/>
        <v>000</v>
      </c>
      <c r="AC285" s="262" t="str">
        <f t="shared" si="32"/>
        <v>141 E 72210 137 000 000</v>
      </c>
    </row>
    <row r="286" spans="1:29" ht="15" customHeight="1" x14ac:dyDescent="0.25">
      <c r="A286" s="262" t="s">
        <v>1355</v>
      </c>
      <c r="B286" s="262" t="s">
        <v>305</v>
      </c>
      <c r="C286" s="262" t="s">
        <v>305</v>
      </c>
      <c r="D286" s="262" t="s">
        <v>418</v>
      </c>
      <c r="E286" s="262" t="s">
        <v>221</v>
      </c>
      <c r="F286" s="262" t="s">
        <v>306</v>
      </c>
      <c r="G286" s="262" t="s">
        <v>1356</v>
      </c>
      <c r="H286" s="262" t="s">
        <v>224</v>
      </c>
      <c r="I286" s="262" t="s">
        <v>307</v>
      </c>
      <c r="J286" s="262">
        <v>747</v>
      </c>
      <c r="K286" s="320">
        <v>1</v>
      </c>
      <c r="L286" s="320">
        <v>1</v>
      </c>
      <c r="M286" s="262" t="s">
        <v>226</v>
      </c>
      <c r="N286" s="262" t="s">
        <v>227</v>
      </c>
      <c r="O286" s="262" t="s">
        <v>271</v>
      </c>
      <c r="P286" s="262" t="s">
        <v>308</v>
      </c>
      <c r="Q286" s="321">
        <v>0</v>
      </c>
      <c r="R286" s="321">
        <f t="shared" si="27"/>
        <v>1</v>
      </c>
      <c r="S286" s="300">
        <v>0</v>
      </c>
      <c r="T286" s="300">
        <v>16439</v>
      </c>
      <c r="V286" s="300">
        <v>10502.54</v>
      </c>
      <c r="W286" s="302">
        <f>IFERROR(INDEX('For Formulas'!$A$3:$CL$64,MATCH(ROUNDUP($R286,0),'For Formulas'!$A$3:$A$64,0),MATCH($O286&amp;" - "&amp;$P286,'For Formulas'!$A$3:$CL$3,0))*L286+U286,INDEX('For Formulas'!$A$3:$CL$64,MATCH(ROUNDUP($R286,0),'For Formulas'!$A$3:$A$64,0)*MATCH($O286&amp;" - "&amp;$P286,'For Formulas'!$A$3:$CL$3,0))*L286)</f>
        <v>18194</v>
      </c>
      <c r="X286" s="322">
        <f t="shared" si="28"/>
        <v>0.73234284277898476</v>
      </c>
      <c r="Y286" s="262" t="s">
        <v>420</v>
      </c>
      <c r="Z286" s="262" t="str">
        <f t="shared" si="29"/>
        <v>141 E 71200 163</v>
      </c>
      <c r="AA286" s="262" t="str">
        <f t="shared" si="30"/>
        <v>712</v>
      </c>
      <c r="AB286" s="262" t="str">
        <f t="shared" si="31"/>
        <v>901</v>
      </c>
      <c r="AC286" s="262" t="str">
        <f t="shared" si="32"/>
        <v>141 E 71200 163 901 712</v>
      </c>
    </row>
    <row r="287" spans="1:29" ht="15" customHeight="1" x14ac:dyDescent="0.25">
      <c r="A287" s="262" t="s">
        <v>2292</v>
      </c>
      <c r="B287" s="262" t="s">
        <v>305</v>
      </c>
      <c r="C287" s="262" t="s">
        <v>305</v>
      </c>
      <c r="D287" s="262" t="s">
        <v>238</v>
      </c>
      <c r="E287" s="262" t="s">
        <v>221</v>
      </c>
      <c r="F287" s="262" t="s">
        <v>306</v>
      </c>
      <c r="G287" s="262" t="s">
        <v>1356</v>
      </c>
      <c r="H287" s="262" t="s">
        <v>224</v>
      </c>
      <c r="I287" s="262" t="s">
        <v>307</v>
      </c>
      <c r="J287" s="262">
        <v>747</v>
      </c>
      <c r="K287" s="320">
        <v>1</v>
      </c>
      <c r="L287" s="320">
        <v>1</v>
      </c>
      <c r="M287" s="262" t="s">
        <v>226</v>
      </c>
      <c r="N287" s="262" t="s">
        <v>227</v>
      </c>
      <c r="O287" s="262" t="s">
        <v>271</v>
      </c>
      <c r="P287" s="262" t="s">
        <v>308</v>
      </c>
      <c r="Q287" s="321">
        <v>0</v>
      </c>
      <c r="R287" s="321">
        <f t="shared" si="27"/>
        <v>1</v>
      </c>
      <c r="S287" s="300">
        <v>0</v>
      </c>
      <c r="T287" s="300">
        <v>16439</v>
      </c>
      <c r="V287" s="300">
        <v>10502.54</v>
      </c>
      <c r="W287" s="302">
        <f>IFERROR(INDEX('For Formulas'!$A$3:$CL$64,MATCH(ROUNDUP($R287,0),'For Formulas'!$A$3:$A$64,0),MATCH($O287&amp;" - "&amp;$P287,'For Formulas'!$A$3:$CL$3,0))*L287+U287,INDEX('For Formulas'!$A$3:$CL$64,MATCH(ROUNDUP($R287,0),'For Formulas'!$A$3:$A$64,0)*MATCH($O287&amp;" - "&amp;$P287,'For Formulas'!$A$3:$CL$3,0))*L287)</f>
        <v>18194</v>
      </c>
      <c r="X287" s="322">
        <f t="shared" si="28"/>
        <v>0.73234284277898476</v>
      </c>
      <c r="Y287" s="262" t="s">
        <v>748</v>
      </c>
      <c r="Z287" s="262" t="str">
        <f t="shared" si="29"/>
        <v>141 E 71200 163</v>
      </c>
      <c r="AA287" s="262" t="str">
        <f t="shared" si="30"/>
        <v>712</v>
      </c>
      <c r="AB287" s="262" t="str">
        <f t="shared" si="31"/>
        <v>901</v>
      </c>
      <c r="AC287" s="262" t="str">
        <f t="shared" si="32"/>
        <v>141 E 71200 163 901 712</v>
      </c>
    </row>
    <row r="288" spans="1:29" ht="15" customHeight="1" x14ac:dyDescent="0.25">
      <c r="A288" s="262" t="s">
        <v>2506</v>
      </c>
      <c r="B288" s="262" t="s">
        <v>305</v>
      </c>
      <c r="C288" s="262" t="s">
        <v>305</v>
      </c>
      <c r="D288" s="262" t="s">
        <v>220</v>
      </c>
      <c r="E288" s="262" t="s">
        <v>221</v>
      </c>
      <c r="F288" s="262" t="s">
        <v>306</v>
      </c>
      <c r="G288" s="262" t="s">
        <v>2116</v>
      </c>
      <c r="H288" s="262" t="s">
        <v>224</v>
      </c>
      <c r="I288" s="262" t="s">
        <v>307</v>
      </c>
      <c r="J288" s="262">
        <v>812</v>
      </c>
      <c r="K288" s="320">
        <v>1</v>
      </c>
      <c r="L288" s="320">
        <v>1</v>
      </c>
      <c r="M288" s="262" t="s">
        <v>226</v>
      </c>
      <c r="N288" s="262" t="s">
        <v>227</v>
      </c>
      <c r="O288" s="262" t="s">
        <v>271</v>
      </c>
      <c r="P288" s="262" t="s">
        <v>308</v>
      </c>
      <c r="Q288" s="321">
        <v>0</v>
      </c>
      <c r="R288" s="321">
        <f t="shared" si="27"/>
        <v>1</v>
      </c>
      <c r="S288" s="300">
        <v>0</v>
      </c>
      <c r="T288" s="300">
        <v>16439</v>
      </c>
      <c r="V288" s="300">
        <v>11415.89</v>
      </c>
      <c r="W288" s="302">
        <f>IFERROR(INDEX('For Formulas'!$A$3:$CL$64,MATCH(ROUNDUP($R288,0),'For Formulas'!$A$3:$A$64,0),MATCH($O288&amp;" - "&amp;$P288,'For Formulas'!$A$3:$CL$3,0))*L288+U288,INDEX('For Formulas'!$A$3:$CL$64,MATCH(ROUNDUP($R288,0),'For Formulas'!$A$3:$A$64,0)*MATCH($O288&amp;" - "&amp;$P288,'For Formulas'!$A$3:$CL$3,0))*L288)</f>
        <v>18194</v>
      </c>
      <c r="X288" s="322">
        <f t="shared" si="28"/>
        <v>0.59374345758412184</v>
      </c>
      <c r="Y288" s="262" t="s">
        <v>1198</v>
      </c>
      <c r="Z288" s="262" t="str">
        <f t="shared" si="29"/>
        <v>141 E 71200 163</v>
      </c>
      <c r="AA288" s="262" t="str">
        <f t="shared" si="30"/>
        <v>712</v>
      </c>
      <c r="AB288" s="262" t="str">
        <f t="shared" si="31"/>
        <v>901</v>
      </c>
      <c r="AC288" s="262" t="str">
        <f t="shared" si="32"/>
        <v>141 E 71200 163 901 712</v>
      </c>
    </row>
    <row r="289" spans="1:29" ht="15" customHeight="1" x14ac:dyDescent="0.25">
      <c r="A289" s="262" t="s">
        <v>3132</v>
      </c>
      <c r="B289" s="262" t="s">
        <v>305</v>
      </c>
      <c r="C289" s="262" t="s">
        <v>305</v>
      </c>
      <c r="D289" s="262" t="s">
        <v>385</v>
      </c>
      <c r="E289" s="262" t="s">
        <v>221</v>
      </c>
      <c r="F289" s="262" t="s">
        <v>306</v>
      </c>
      <c r="G289" s="262" t="s">
        <v>1614</v>
      </c>
      <c r="H289" s="262" t="s">
        <v>224</v>
      </c>
      <c r="I289" s="262" t="s">
        <v>307</v>
      </c>
      <c r="J289" s="262">
        <v>871</v>
      </c>
      <c r="K289" s="320">
        <v>1</v>
      </c>
      <c r="L289" s="320">
        <v>1</v>
      </c>
      <c r="M289" s="262" t="s">
        <v>226</v>
      </c>
      <c r="N289" s="262" t="s">
        <v>227</v>
      </c>
      <c r="O289" s="262" t="s">
        <v>271</v>
      </c>
      <c r="P289" s="262" t="s">
        <v>308</v>
      </c>
      <c r="Q289" s="321">
        <v>0</v>
      </c>
      <c r="R289" s="321">
        <f t="shared" si="27"/>
        <v>1</v>
      </c>
      <c r="S289" s="300">
        <v>0</v>
      </c>
      <c r="T289" s="300">
        <v>16439</v>
      </c>
      <c r="V289" s="300">
        <v>12237.84</v>
      </c>
      <c r="W289" s="302">
        <f>IFERROR(INDEX('For Formulas'!$A$3:$CL$64,MATCH(ROUNDUP($R289,0),'For Formulas'!$A$3:$A$64,0),MATCH($O289&amp;" - "&amp;$P289,'For Formulas'!$A$3:$CL$3,0))*L289+U289,INDEX('For Formulas'!$A$3:$CL$64,MATCH(ROUNDUP($R289,0),'For Formulas'!$A$3:$A$64,0)*MATCH($O289&amp;" - "&amp;$P289,'For Formulas'!$A$3:$CL$3,0))*L289)</f>
        <v>18194</v>
      </c>
      <c r="X289" s="322">
        <f t="shared" si="28"/>
        <v>0.48670026736744393</v>
      </c>
      <c r="Y289" s="262" t="s">
        <v>492</v>
      </c>
      <c r="Z289" s="262" t="str">
        <f t="shared" si="29"/>
        <v>141 E 71200 163</v>
      </c>
      <c r="AA289" s="262" t="str">
        <f t="shared" si="30"/>
        <v>712</v>
      </c>
      <c r="AB289" s="262" t="str">
        <f t="shared" si="31"/>
        <v>911</v>
      </c>
      <c r="AC289" s="262" t="str">
        <f t="shared" si="32"/>
        <v>141 E 71200 163 911 712</v>
      </c>
    </row>
    <row r="290" spans="1:29" ht="15" customHeight="1" x14ac:dyDescent="0.25">
      <c r="A290" s="262" t="s">
        <v>2722</v>
      </c>
      <c r="B290" s="262" t="s">
        <v>305</v>
      </c>
      <c r="C290" s="262" t="s">
        <v>305</v>
      </c>
      <c r="D290" s="262" t="s">
        <v>238</v>
      </c>
      <c r="E290" s="262" t="s">
        <v>221</v>
      </c>
      <c r="F290" s="262" t="s">
        <v>306</v>
      </c>
      <c r="G290" s="262" t="s">
        <v>2723</v>
      </c>
      <c r="H290" s="262" t="s">
        <v>224</v>
      </c>
      <c r="I290" s="262" t="s">
        <v>307</v>
      </c>
      <c r="J290" s="262">
        <v>1085</v>
      </c>
      <c r="K290" s="320">
        <v>1</v>
      </c>
      <c r="L290" s="320">
        <v>1</v>
      </c>
      <c r="M290" s="262" t="s">
        <v>226</v>
      </c>
      <c r="N290" s="262" t="s">
        <v>227</v>
      </c>
      <c r="O290" s="262" t="s">
        <v>271</v>
      </c>
      <c r="P290" s="262" t="s">
        <v>308</v>
      </c>
      <c r="Q290" s="321">
        <v>0</v>
      </c>
      <c r="R290" s="321">
        <f t="shared" si="27"/>
        <v>1</v>
      </c>
      <c r="S290" s="300">
        <v>0</v>
      </c>
      <c r="T290" s="300">
        <v>14391</v>
      </c>
      <c r="V290" s="300">
        <v>13351.53</v>
      </c>
      <c r="W290" s="302">
        <f>IFERROR(INDEX('For Formulas'!$A$3:$CL$64,MATCH(ROUNDUP($R290,0),'For Formulas'!$A$3:$A$64,0),MATCH($O290&amp;" - "&amp;$P290,'For Formulas'!$A$3:$CL$3,0))*L290+U290,INDEX('For Formulas'!$A$3:$CL$64,MATCH(ROUNDUP($R290,0),'For Formulas'!$A$3:$A$64,0)*MATCH($O290&amp;" - "&amp;$P290,'For Formulas'!$A$3:$CL$3,0))*L290)</f>
        <v>18194</v>
      </c>
      <c r="X290" s="322">
        <f t="shared" si="28"/>
        <v>0.36269026845612445</v>
      </c>
      <c r="Y290" s="262" t="s">
        <v>748</v>
      </c>
      <c r="Z290" s="262" t="str">
        <f t="shared" si="29"/>
        <v>141 E 71200 163</v>
      </c>
      <c r="AA290" s="262" t="str">
        <f t="shared" si="30"/>
        <v>712</v>
      </c>
      <c r="AB290" s="262" t="str">
        <f t="shared" si="31"/>
        <v>901</v>
      </c>
      <c r="AC290" s="262" t="str">
        <f t="shared" si="32"/>
        <v>141 E 71200 163 901 712</v>
      </c>
    </row>
    <row r="291" spans="1:29" ht="15" customHeight="1" x14ac:dyDescent="0.25">
      <c r="A291" s="262" t="s">
        <v>2629</v>
      </c>
      <c r="B291" s="262" t="s">
        <v>305</v>
      </c>
      <c r="C291" s="262" t="s">
        <v>305</v>
      </c>
      <c r="D291" s="262" t="s">
        <v>392</v>
      </c>
      <c r="E291" s="262" t="s">
        <v>221</v>
      </c>
      <c r="F291" s="262" t="s">
        <v>306</v>
      </c>
      <c r="G291" s="262" t="s">
        <v>1204</v>
      </c>
      <c r="H291" s="262" t="s">
        <v>224</v>
      </c>
      <c r="I291" s="262" t="s">
        <v>307</v>
      </c>
      <c r="J291" s="262">
        <v>955</v>
      </c>
      <c r="K291" s="320">
        <v>1</v>
      </c>
      <c r="L291" s="320">
        <v>1</v>
      </c>
      <c r="M291" s="262" t="s">
        <v>226</v>
      </c>
      <c r="N291" s="262" t="s">
        <v>227</v>
      </c>
      <c r="O291" s="262" t="s">
        <v>271</v>
      </c>
      <c r="P291" s="262" t="s">
        <v>308</v>
      </c>
      <c r="Q291" s="321">
        <v>0</v>
      </c>
      <c r="R291" s="321">
        <f t="shared" si="27"/>
        <v>1</v>
      </c>
      <c r="S291" s="300">
        <v>0</v>
      </c>
      <c r="T291" s="300">
        <v>16439</v>
      </c>
      <c r="V291" s="300">
        <v>13425.07</v>
      </c>
      <c r="W291" s="302">
        <f>IFERROR(INDEX('For Formulas'!$A$3:$CL$64,MATCH(ROUNDUP($R291,0),'For Formulas'!$A$3:$A$64,0),MATCH($O291&amp;" - "&amp;$P291,'For Formulas'!$A$3:$CL$3,0))*L291+U291,INDEX('For Formulas'!$A$3:$CL$64,MATCH(ROUNDUP($R291,0),'For Formulas'!$A$3:$A$64,0)*MATCH($O291&amp;" - "&amp;$P291,'For Formulas'!$A$3:$CL$3,0))*L291)</f>
        <v>18194</v>
      </c>
      <c r="X291" s="322">
        <f t="shared" si="28"/>
        <v>0.35522570832032907</v>
      </c>
      <c r="Y291" s="262" t="s">
        <v>1070</v>
      </c>
      <c r="Z291" s="262" t="str">
        <f t="shared" si="29"/>
        <v>141 E 71200 163</v>
      </c>
      <c r="AA291" s="262" t="str">
        <f t="shared" si="30"/>
        <v>712</v>
      </c>
      <c r="AB291" s="262" t="str">
        <f t="shared" si="31"/>
        <v>901</v>
      </c>
      <c r="AC291" s="262" t="str">
        <f t="shared" si="32"/>
        <v>141 E 71200 163 901 712</v>
      </c>
    </row>
    <row r="292" spans="1:29" ht="15" customHeight="1" x14ac:dyDescent="0.25">
      <c r="A292" s="262" t="s">
        <v>1945</v>
      </c>
      <c r="B292" s="262" t="s">
        <v>305</v>
      </c>
      <c r="C292" s="262" t="s">
        <v>305</v>
      </c>
      <c r="D292" s="262" t="s">
        <v>268</v>
      </c>
      <c r="E292" s="262" t="s">
        <v>221</v>
      </c>
      <c r="F292" s="262" t="s">
        <v>306</v>
      </c>
      <c r="G292" s="262" t="s">
        <v>1714</v>
      </c>
      <c r="H292" s="262" t="s">
        <v>224</v>
      </c>
      <c r="I292" s="262" t="s">
        <v>307</v>
      </c>
      <c r="J292" s="262">
        <v>1020</v>
      </c>
      <c r="K292" s="320">
        <v>1</v>
      </c>
      <c r="L292" s="320">
        <v>1</v>
      </c>
      <c r="M292" s="262" t="s">
        <v>226</v>
      </c>
      <c r="N292" s="262" t="s">
        <v>227</v>
      </c>
      <c r="O292" s="262" t="s">
        <v>271</v>
      </c>
      <c r="P292" s="262" t="s">
        <v>308</v>
      </c>
      <c r="Q292" s="321">
        <v>0</v>
      </c>
      <c r="R292" s="321">
        <f t="shared" si="27"/>
        <v>1</v>
      </c>
      <c r="S292" s="300">
        <v>0</v>
      </c>
      <c r="T292" s="300">
        <v>16439</v>
      </c>
      <c r="V292" s="300">
        <v>14338.42</v>
      </c>
      <c r="W292" s="302">
        <f>IFERROR(INDEX('For Formulas'!$A$3:$CL$64,MATCH(ROUNDUP($R292,0),'For Formulas'!$A$3:$A$64,0),MATCH($O292&amp;" - "&amp;$P292,'For Formulas'!$A$3:$CL$3,0))*L292+U292,INDEX('For Formulas'!$A$3:$CL$64,MATCH(ROUNDUP($R292,0),'For Formulas'!$A$3:$A$64,0)*MATCH($O292&amp;" - "&amp;$P292,'For Formulas'!$A$3:$CL$3,0))*L292)</f>
        <v>18194</v>
      </c>
      <c r="X292" s="322">
        <f t="shared" si="28"/>
        <v>0.26889852577899098</v>
      </c>
      <c r="Y292" s="262" t="s">
        <v>309</v>
      </c>
      <c r="Z292" s="262" t="str">
        <f t="shared" si="29"/>
        <v>141 E 71200 163</v>
      </c>
      <c r="AA292" s="262" t="str">
        <f t="shared" si="30"/>
        <v>712</v>
      </c>
      <c r="AB292" s="262" t="str">
        <f t="shared" si="31"/>
        <v>901</v>
      </c>
      <c r="AC292" s="262" t="str">
        <f t="shared" si="32"/>
        <v>141 E 71200 163 901 712</v>
      </c>
    </row>
    <row r="293" spans="1:29" ht="15" customHeight="1" x14ac:dyDescent="0.25">
      <c r="A293" s="262" t="s">
        <v>1728</v>
      </c>
      <c r="B293" s="262" t="s">
        <v>305</v>
      </c>
      <c r="C293" s="262" t="s">
        <v>305</v>
      </c>
      <c r="D293" s="262" t="s">
        <v>317</v>
      </c>
      <c r="E293" s="262" t="s">
        <v>221</v>
      </c>
      <c r="F293" s="262" t="s">
        <v>306</v>
      </c>
      <c r="G293" s="262" t="s">
        <v>791</v>
      </c>
      <c r="H293" s="262" t="s">
        <v>224</v>
      </c>
      <c r="I293" s="262" t="s">
        <v>307</v>
      </c>
      <c r="J293" s="262">
        <v>1053</v>
      </c>
      <c r="K293" s="320">
        <v>1</v>
      </c>
      <c r="L293" s="320">
        <v>1</v>
      </c>
      <c r="M293" s="262" t="s">
        <v>226</v>
      </c>
      <c r="N293" s="262" t="s">
        <v>227</v>
      </c>
      <c r="O293" s="262" t="s">
        <v>271</v>
      </c>
      <c r="P293" s="262" t="s">
        <v>308</v>
      </c>
      <c r="Q293" s="321">
        <v>0</v>
      </c>
      <c r="R293" s="321">
        <f t="shared" si="27"/>
        <v>1</v>
      </c>
      <c r="S293" s="300">
        <v>0</v>
      </c>
      <c r="T293" s="300">
        <v>16439</v>
      </c>
      <c r="V293" s="300">
        <v>14795.1</v>
      </c>
      <c r="W293" s="302">
        <f>IFERROR(INDEX('For Formulas'!$A$3:$CL$64,MATCH(ROUNDUP($R293,0),'For Formulas'!$A$3:$A$64,0),MATCH($O293&amp;" - "&amp;$P293,'For Formulas'!$A$3:$CL$3,0))*L293+U293,INDEX('For Formulas'!$A$3:$CL$64,MATCH(ROUNDUP($R293,0),'For Formulas'!$A$3:$A$64,0)*MATCH($O293&amp;" - "&amp;$P293,'For Formulas'!$A$3:$CL$3,0))*L293)</f>
        <v>18194</v>
      </c>
      <c r="X293" s="322">
        <f t="shared" si="28"/>
        <v>0.22973146514724466</v>
      </c>
      <c r="Y293" s="262" t="s">
        <v>1451</v>
      </c>
      <c r="Z293" s="262" t="str">
        <f t="shared" si="29"/>
        <v>141 E 71200 163</v>
      </c>
      <c r="AA293" s="262" t="str">
        <f t="shared" si="30"/>
        <v>712</v>
      </c>
      <c r="AB293" s="262" t="str">
        <f t="shared" si="31"/>
        <v>901</v>
      </c>
      <c r="AC293" s="262" t="str">
        <f t="shared" si="32"/>
        <v>141 E 71200 163 901 712</v>
      </c>
    </row>
    <row r="294" spans="1:29" ht="15" hidden="1" customHeight="1" x14ac:dyDescent="0.25">
      <c r="A294" s="262" t="s">
        <v>738</v>
      </c>
      <c r="B294" s="262" t="s">
        <v>256</v>
      </c>
      <c r="C294" s="262" t="s">
        <v>740</v>
      </c>
      <c r="D294" s="262" t="s">
        <v>274</v>
      </c>
      <c r="E294" s="262" t="s">
        <v>256</v>
      </c>
      <c r="F294" s="262" t="s">
        <v>222</v>
      </c>
      <c r="G294" s="262" t="s">
        <v>223</v>
      </c>
      <c r="H294" s="262" t="s">
        <v>224</v>
      </c>
      <c r="I294" s="262" t="s">
        <v>225</v>
      </c>
      <c r="J294" s="262">
        <v>1600</v>
      </c>
      <c r="K294" s="320">
        <v>1</v>
      </c>
      <c r="L294" s="320">
        <v>1</v>
      </c>
      <c r="M294" s="262" t="s">
        <v>6</v>
      </c>
      <c r="Q294" s="321">
        <v>0</v>
      </c>
      <c r="R294" s="321">
        <f t="shared" si="27"/>
        <v>1</v>
      </c>
      <c r="S294" s="300">
        <v>2000</v>
      </c>
      <c r="T294" s="300">
        <v>0</v>
      </c>
      <c r="V294" s="300">
        <v>2000</v>
      </c>
      <c r="W294" s="300">
        <f>V294</f>
        <v>2000</v>
      </c>
      <c r="X294" s="322">
        <f t="shared" si="28"/>
        <v>0</v>
      </c>
      <c r="Y294" s="262" t="s">
        <v>739</v>
      </c>
      <c r="Z294" s="262" t="str">
        <f t="shared" si="29"/>
        <v>141 E 71200 171</v>
      </c>
      <c r="AA294" s="262" t="str">
        <f t="shared" si="30"/>
        <v>712</v>
      </c>
      <c r="AB294" s="262" t="str">
        <f t="shared" si="31"/>
        <v>000</v>
      </c>
      <c r="AC294" s="262" t="str">
        <f t="shared" si="32"/>
        <v>141 E 71200 171 000 712</v>
      </c>
    </row>
    <row r="295" spans="1:29" ht="15" customHeight="1" x14ac:dyDescent="0.25">
      <c r="A295" s="262" t="s">
        <v>1622</v>
      </c>
      <c r="B295" s="262" t="s">
        <v>381</v>
      </c>
      <c r="C295" s="262" t="s">
        <v>381</v>
      </c>
      <c r="D295" s="262" t="s">
        <v>295</v>
      </c>
      <c r="E295" s="262" t="s">
        <v>221</v>
      </c>
      <c r="F295" s="262" t="s">
        <v>306</v>
      </c>
      <c r="G295" s="262" t="s">
        <v>1567</v>
      </c>
      <c r="H295" s="262" t="s">
        <v>224</v>
      </c>
      <c r="I295" s="262" t="s">
        <v>307</v>
      </c>
      <c r="J295" s="262">
        <v>1059</v>
      </c>
      <c r="K295" s="320">
        <v>1</v>
      </c>
      <c r="L295" s="320">
        <v>1</v>
      </c>
      <c r="M295" s="262" t="s">
        <v>226</v>
      </c>
      <c r="N295" s="262" t="s">
        <v>227</v>
      </c>
      <c r="O295" s="262" t="s">
        <v>271</v>
      </c>
      <c r="P295" s="262" t="s">
        <v>308</v>
      </c>
      <c r="Q295" s="321">
        <v>0</v>
      </c>
      <c r="R295" s="321">
        <f t="shared" si="27"/>
        <v>1</v>
      </c>
      <c r="S295" s="300">
        <v>0</v>
      </c>
      <c r="T295" s="300">
        <v>16439</v>
      </c>
      <c r="V295" s="300">
        <v>14886.33</v>
      </c>
      <c r="W295" s="302">
        <f>IFERROR(INDEX('For Formulas'!$A$3:$CL$64,MATCH(ROUNDUP($R295,0),'For Formulas'!$A$3:$A$64,0),MATCH($O295&amp;" - "&amp;$P295,'For Formulas'!$A$3:$CL$3,0))*L295+U295,INDEX('For Formulas'!$A$3:$CL$64,MATCH(ROUNDUP($R295,0),'For Formulas'!$A$3:$A$64,0)*MATCH($O295&amp;" - "&amp;$P295,'For Formulas'!$A$3:$CL$3,0))*L295)</f>
        <v>18194</v>
      </c>
      <c r="X295" s="322">
        <f t="shared" si="28"/>
        <v>0.22219512801341904</v>
      </c>
      <c r="Y295" s="262" t="s">
        <v>1623</v>
      </c>
      <c r="Z295" s="262" t="str">
        <f t="shared" si="29"/>
        <v>141 E 72210 137</v>
      </c>
      <c r="AA295" s="262" t="str">
        <f t="shared" si="30"/>
        <v>000</v>
      </c>
      <c r="AB295" s="262" t="str">
        <f t="shared" si="31"/>
        <v>000</v>
      </c>
      <c r="AC295" s="262" t="str">
        <f t="shared" si="32"/>
        <v>141 E 72210 137 000 000</v>
      </c>
    </row>
    <row r="296" spans="1:29" ht="15" customHeight="1" x14ac:dyDescent="0.25">
      <c r="A296" s="262" t="s">
        <v>2041</v>
      </c>
      <c r="B296" s="262" t="s">
        <v>305</v>
      </c>
      <c r="C296" s="262" t="s">
        <v>305</v>
      </c>
      <c r="D296" s="262" t="s">
        <v>295</v>
      </c>
      <c r="E296" s="262" t="s">
        <v>221</v>
      </c>
      <c r="F296" s="262" t="s">
        <v>306</v>
      </c>
      <c r="G296" s="262" t="s">
        <v>819</v>
      </c>
      <c r="H296" s="262" t="s">
        <v>224</v>
      </c>
      <c r="I296" s="262" t="s">
        <v>307</v>
      </c>
      <c r="J296" s="262">
        <v>1079</v>
      </c>
      <c r="K296" s="320">
        <v>1</v>
      </c>
      <c r="L296" s="320">
        <v>1</v>
      </c>
      <c r="M296" s="262" t="s">
        <v>226</v>
      </c>
      <c r="N296" s="262" t="s">
        <v>227</v>
      </c>
      <c r="O296" s="262" t="s">
        <v>271</v>
      </c>
      <c r="P296" s="262" t="s">
        <v>308</v>
      </c>
      <c r="Q296" s="321">
        <v>0</v>
      </c>
      <c r="R296" s="321">
        <f t="shared" si="27"/>
        <v>1</v>
      </c>
      <c r="S296" s="300">
        <v>0</v>
      </c>
      <c r="T296" s="300">
        <v>16439</v>
      </c>
      <c r="V296" s="300">
        <v>15160.37</v>
      </c>
      <c r="W296" s="302">
        <f>IFERROR(INDEX('For Formulas'!$A$3:$CL$64,MATCH(ROUNDUP($R296,0),'For Formulas'!$A$3:$A$64,0),MATCH($O296&amp;" - "&amp;$P296,'For Formulas'!$A$3:$CL$3,0))*L296+U296,INDEX('For Formulas'!$A$3:$CL$64,MATCH(ROUNDUP($R296,0),'For Formulas'!$A$3:$A$64,0)*MATCH($O296&amp;" - "&amp;$P296,'For Formulas'!$A$3:$CL$3,0))*L296)</f>
        <v>18194</v>
      </c>
      <c r="X296" s="322">
        <f t="shared" si="28"/>
        <v>0.20010263601745862</v>
      </c>
      <c r="Y296" s="262" t="s">
        <v>1686</v>
      </c>
      <c r="Z296" s="262" t="str">
        <f t="shared" si="29"/>
        <v>141 E 71200 163</v>
      </c>
      <c r="AA296" s="262" t="str">
        <f t="shared" si="30"/>
        <v>712</v>
      </c>
      <c r="AB296" s="262" t="str">
        <f t="shared" si="31"/>
        <v>901</v>
      </c>
      <c r="AC296" s="262" t="str">
        <f t="shared" si="32"/>
        <v>141 E 71200 163 901 712</v>
      </c>
    </row>
    <row r="297" spans="1:29" ht="15" customHeight="1" x14ac:dyDescent="0.25">
      <c r="A297" s="262" t="s">
        <v>1969</v>
      </c>
      <c r="B297" s="262" t="s">
        <v>305</v>
      </c>
      <c r="C297" s="262" t="s">
        <v>305</v>
      </c>
      <c r="D297" s="262" t="s">
        <v>422</v>
      </c>
      <c r="E297" s="262" t="s">
        <v>221</v>
      </c>
      <c r="F297" s="262" t="s">
        <v>306</v>
      </c>
      <c r="G297" s="262" t="s">
        <v>1970</v>
      </c>
      <c r="H297" s="262" t="s">
        <v>224</v>
      </c>
      <c r="I297" s="262" t="s">
        <v>307</v>
      </c>
      <c r="J297" s="262">
        <v>1098</v>
      </c>
      <c r="K297" s="320">
        <v>1</v>
      </c>
      <c r="L297" s="320">
        <v>1</v>
      </c>
      <c r="M297" s="262" t="s">
        <v>226</v>
      </c>
      <c r="N297" s="262" t="s">
        <v>227</v>
      </c>
      <c r="O297" s="262" t="s">
        <v>271</v>
      </c>
      <c r="P297" s="262" t="s">
        <v>308</v>
      </c>
      <c r="Q297" s="321">
        <v>0</v>
      </c>
      <c r="R297" s="321">
        <f t="shared" si="27"/>
        <v>1</v>
      </c>
      <c r="S297" s="300">
        <v>0</v>
      </c>
      <c r="T297" s="300">
        <v>16439</v>
      </c>
      <c r="V297" s="300">
        <v>15434.24</v>
      </c>
      <c r="W297" s="302">
        <f>IFERROR(INDEX('For Formulas'!$A$3:$CL$64,MATCH(ROUNDUP($R297,0),'For Formulas'!$A$3:$A$64,0),MATCH($O297&amp;" - "&amp;$P297,'For Formulas'!$A$3:$CL$3,0))*L297+U297,INDEX('For Formulas'!$A$3:$CL$64,MATCH(ROUNDUP($R297,0),'For Formulas'!$A$3:$A$64,0)*MATCH($O297&amp;" - "&amp;$P297,'For Formulas'!$A$3:$CL$3,0))*L297)</f>
        <v>18194</v>
      </c>
      <c r="X297" s="322">
        <f t="shared" si="28"/>
        <v>0.17880763808260078</v>
      </c>
      <c r="Y297" s="262" t="s">
        <v>575</v>
      </c>
      <c r="Z297" s="262" t="str">
        <f t="shared" si="29"/>
        <v>141 E 71200 163</v>
      </c>
      <c r="AA297" s="262" t="str">
        <f t="shared" si="30"/>
        <v>712</v>
      </c>
      <c r="AB297" s="262" t="str">
        <f t="shared" si="31"/>
        <v>901</v>
      </c>
      <c r="AC297" s="262" t="str">
        <f t="shared" si="32"/>
        <v>141 E 71200 163 901 712</v>
      </c>
    </row>
    <row r="298" spans="1:29" ht="15" customHeight="1" x14ac:dyDescent="0.25">
      <c r="A298" s="262" t="s">
        <v>921</v>
      </c>
      <c r="B298" s="262" t="s">
        <v>305</v>
      </c>
      <c r="C298" s="262" t="s">
        <v>305</v>
      </c>
      <c r="D298" s="262" t="s">
        <v>411</v>
      </c>
      <c r="E298" s="262" t="s">
        <v>221</v>
      </c>
      <c r="F298" s="262" t="s">
        <v>306</v>
      </c>
      <c r="G298" s="262" t="s">
        <v>250</v>
      </c>
      <c r="H298" s="262" t="s">
        <v>224</v>
      </c>
      <c r="I298" s="262" t="s">
        <v>307</v>
      </c>
      <c r="J298" s="262">
        <v>1170</v>
      </c>
      <c r="K298" s="320">
        <v>1</v>
      </c>
      <c r="L298" s="320">
        <v>1</v>
      </c>
      <c r="M298" s="262" t="s">
        <v>226</v>
      </c>
      <c r="N298" s="262" t="s">
        <v>227</v>
      </c>
      <c r="O298" s="262" t="s">
        <v>271</v>
      </c>
      <c r="P298" s="262" t="s">
        <v>308</v>
      </c>
      <c r="Q298" s="321">
        <v>0</v>
      </c>
      <c r="R298" s="321">
        <f t="shared" si="27"/>
        <v>1</v>
      </c>
      <c r="S298" s="300">
        <v>0</v>
      </c>
      <c r="T298" s="300">
        <v>16439</v>
      </c>
      <c r="V298" s="300">
        <v>16439</v>
      </c>
      <c r="W298" s="302">
        <f>IFERROR(INDEX('For Formulas'!$A$3:$CL$64,MATCH(ROUNDUP($R298,0),'For Formulas'!$A$3:$A$64,0),MATCH($O298&amp;" - "&amp;$P298,'For Formulas'!$A$3:$CL$3,0))*L298+U298,INDEX('For Formulas'!$A$3:$CL$64,MATCH(ROUNDUP($R298,0),'For Formulas'!$A$3:$A$64,0)*MATCH($O298&amp;" - "&amp;$P298,'For Formulas'!$A$3:$CL$3,0))*L298)</f>
        <v>18194</v>
      </c>
      <c r="X298" s="322">
        <f t="shared" si="28"/>
        <v>0.10675831863252022</v>
      </c>
      <c r="Y298" s="262" t="s">
        <v>784</v>
      </c>
      <c r="Z298" s="262" t="str">
        <f t="shared" si="29"/>
        <v>141 E 71200 163</v>
      </c>
      <c r="AA298" s="262" t="str">
        <f t="shared" si="30"/>
        <v>712</v>
      </c>
      <c r="AB298" s="262" t="str">
        <f t="shared" si="31"/>
        <v>901</v>
      </c>
      <c r="AC298" s="262" t="str">
        <f t="shared" si="32"/>
        <v>141 E 71200 163 901 712</v>
      </c>
    </row>
    <row r="299" spans="1:29" ht="15" customHeight="1" x14ac:dyDescent="0.25">
      <c r="A299" s="262" t="s">
        <v>1129</v>
      </c>
      <c r="B299" s="262" t="s">
        <v>305</v>
      </c>
      <c r="C299" s="262" t="s">
        <v>305</v>
      </c>
      <c r="D299" s="262" t="s">
        <v>385</v>
      </c>
      <c r="E299" s="262" t="s">
        <v>221</v>
      </c>
      <c r="F299" s="262" t="s">
        <v>306</v>
      </c>
      <c r="G299" s="262" t="s">
        <v>250</v>
      </c>
      <c r="H299" s="262" t="s">
        <v>224</v>
      </c>
      <c r="I299" s="262" t="s">
        <v>307</v>
      </c>
      <c r="J299" s="262">
        <v>1170</v>
      </c>
      <c r="K299" s="320">
        <v>1</v>
      </c>
      <c r="L299" s="320">
        <v>1</v>
      </c>
      <c r="M299" s="262" t="s">
        <v>226</v>
      </c>
      <c r="N299" s="262" t="s">
        <v>227</v>
      </c>
      <c r="O299" s="262" t="s">
        <v>271</v>
      </c>
      <c r="P299" s="262" t="s">
        <v>308</v>
      </c>
      <c r="Q299" s="321">
        <v>0</v>
      </c>
      <c r="R299" s="321">
        <f t="shared" si="27"/>
        <v>1</v>
      </c>
      <c r="S299" s="300">
        <v>0</v>
      </c>
      <c r="T299" s="300">
        <v>16439</v>
      </c>
      <c r="V299" s="300">
        <v>16439</v>
      </c>
      <c r="W299" s="302">
        <f>IFERROR(INDEX('For Formulas'!$A$3:$CL$64,MATCH(ROUNDUP($R299,0),'For Formulas'!$A$3:$A$64,0),MATCH($O299&amp;" - "&amp;$P299,'For Formulas'!$A$3:$CL$3,0))*L299+U299,INDEX('For Formulas'!$A$3:$CL$64,MATCH(ROUNDUP($R299,0),'For Formulas'!$A$3:$A$64,0)*MATCH($O299&amp;" - "&amp;$P299,'For Formulas'!$A$3:$CL$3,0))*L299)</f>
        <v>18194</v>
      </c>
      <c r="X299" s="322">
        <f t="shared" si="28"/>
        <v>0.10675831863252022</v>
      </c>
      <c r="Y299" s="262" t="s">
        <v>684</v>
      </c>
      <c r="Z299" s="262" t="str">
        <f t="shared" si="29"/>
        <v>141 E 71200 163</v>
      </c>
      <c r="AA299" s="262" t="str">
        <f t="shared" si="30"/>
        <v>712</v>
      </c>
      <c r="AB299" s="262" t="str">
        <f t="shared" si="31"/>
        <v>901</v>
      </c>
      <c r="AC299" s="262" t="str">
        <f t="shared" si="32"/>
        <v>141 E 71200 163 901 712</v>
      </c>
    </row>
    <row r="300" spans="1:29" ht="15" hidden="1" customHeight="1" x14ac:dyDescent="0.25">
      <c r="A300" s="262" t="s">
        <v>747</v>
      </c>
      <c r="B300" s="262" t="s">
        <v>749</v>
      </c>
      <c r="C300" s="262" t="s">
        <v>749</v>
      </c>
      <c r="D300" s="262" t="s">
        <v>328</v>
      </c>
      <c r="E300" s="262" t="s">
        <v>256</v>
      </c>
      <c r="F300" s="262" t="s">
        <v>249</v>
      </c>
      <c r="G300" s="262" t="s">
        <v>250</v>
      </c>
      <c r="H300" s="262" t="s">
        <v>224</v>
      </c>
      <c r="I300" s="262" t="s">
        <v>242</v>
      </c>
      <c r="J300" s="262">
        <v>1080</v>
      </c>
      <c r="K300" s="320">
        <v>1</v>
      </c>
      <c r="L300" s="320">
        <v>1</v>
      </c>
      <c r="M300" s="262" t="s">
        <v>6</v>
      </c>
      <c r="Q300" s="321">
        <v>0</v>
      </c>
      <c r="R300" s="321">
        <f t="shared" si="27"/>
        <v>1</v>
      </c>
      <c r="S300" s="300">
        <v>5400</v>
      </c>
      <c r="T300" s="300">
        <v>0</v>
      </c>
      <c r="V300" s="300">
        <v>5400</v>
      </c>
      <c r="W300" s="300">
        <f>V300</f>
        <v>5400</v>
      </c>
      <c r="X300" s="322">
        <f t="shared" si="28"/>
        <v>0</v>
      </c>
      <c r="Y300" s="262" t="s">
        <v>750</v>
      </c>
      <c r="Z300" s="262" t="str">
        <f t="shared" si="29"/>
        <v>141 E 71200 163</v>
      </c>
      <c r="AA300" s="262" t="str">
        <f t="shared" si="30"/>
        <v>712</v>
      </c>
      <c r="AB300" s="262" t="str">
        <f t="shared" si="31"/>
        <v>901</v>
      </c>
      <c r="AC300" s="262" t="str">
        <f t="shared" si="32"/>
        <v>141 E 71200 163 901 712</v>
      </c>
    </row>
    <row r="301" spans="1:29" ht="15" hidden="1" customHeight="1" x14ac:dyDescent="0.25">
      <c r="A301" s="262" t="s">
        <v>747</v>
      </c>
      <c r="B301" s="262" t="s">
        <v>256</v>
      </c>
      <c r="C301" s="262" t="s">
        <v>355</v>
      </c>
      <c r="D301" s="262" t="s">
        <v>274</v>
      </c>
      <c r="E301" s="262" t="s">
        <v>256</v>
      </c>
      <c r="F301" s="262" t="s">
        <v>249</v>
      </c>
      <c r="G301" s="262" t="s">
        <v>250</v>
      </c>
      <c r="H301" s="262" t="s">
        <v>224</v>
      </c>
      <c r="I301" s="262" t="s">
        <v>242</v>
      </c>
      <c r="J301" s="262">
        <v>1080</v>
      </c>
      <c r="K301" s="320">
        <v>1</v>
      </c>
      <c r="L301" s="320">
        <v>1</v>
      </c>
      <c r="M301" s="262" t="s">
        <v>6</v>
      </c>
      <c r="Q301" s="321">
        <v>0</v>
      </c>
      <c r="R301" s="321">
        <f t="shared" si="27"/>
        <v>1</v>
      </c>
      <c r="S301" s="300">
        <v>500</v>
      </c>
      <c r="T301" s="300">
        <v>0</v>
      </c>
      <c r="V301" s="300">
        <v>500</v>
      </c>
      <c r="W301" s="300">
        <f>V301</f>
        <v>500</v>
      </c>
      <c r="X301" s="322">
        <f t="shared" si="28"/>
        <v>0</v>
      </c>
      <c r="Y301" s="262" t="s">
        <v>748</v>
      </c>
      <c r="Z301" s="262" t="str">
        <f t="shared" si="29"/>
        <v>141 E 71200 163</v>
      </c>
      <c r="AA301" s="262" t="str">
        <f t="shared" si="30"/>
        <v>712</v>
      </c>
      <c r="AB301" s="262" t="str">
        <f t="shared" si="31"/>
        <v>901</v>
      </c>
      <c r="AC301" s="262" t="str">
        <f t="shared" si="32"/>
        <v>141 E 71200 163 901 712</v>
      </c>
    </row>
    <row r="302" spans="1:29" ht="15" customHeight="1" x14ac:dyDescent="0.25">
      <c r="A302" s="262" t="s">
        <v>1197</v>
      </c>
      <c r="B302" s="262" t="s">
        <v>305</v>
      </c>
      <c r="C302" s="262" t="s">
        <v>305</v>
      </c>
      <c r="D302" s="262" t="s">
        <v>220</v>
      </c>
      <c r="E302" s="262" t="s">
        <v>221</v>
      </c>
      <c r="F302" s="262" t="s">
        <v>306</v>
      </c>
      <c r="G302" s="262" t="s">
        <v>250</v>
      </c>
      <c r="H302" s="262" t="s">
        <v>224</v>
      </c>
      <c r="I302" s="262" t="s">
        <v>307</v>
      </c>
      <c r="J302" s="262">
        <v>1170</v>
      </c>
      <c r="K302" s="320">
        <v>1</v>
      </c>
      <c r="L302" s="320">
        <v>1</v>
      </c>
      <c r="M302" s="262" t="s">
        <v>226</v>
      </c>
      <c r="N302" s="262" t="s">
        <v>227</v>
      </c>
      <c r="O302" s="262" t="s">
        <v>271</v>
      </c>
      <c r="P302" s="262" t="s">
        <v>308</v>
      </c>
      <c r="Q302" s="321">
        <v>0</v>
      </c>
      <c r="R302" s="321">
        <f t="shared" si="27"/>
        <v>1</v>
      </c>
      <c r="S302" s="300">
        <v>0</v>
      </c>
      <c r="T302" s="300">
        <v>16439</v>
      </c>
      <c r="V302" s="300">
        <v>16439</v>
      </c>
      <c r="W302" s="302">
        <f>IFERROR(INDEX('For Formulas'!$A$3:$CL$64,MATCH(ROUNDUP($R302,0),'For Formulas'!$A$3:$A$64,0),MATCH($O302&amp;" - "&amp;$P302,'For Formulas'!$A$3:$CL$3,0))*L302+U302,INDEX('For Formulas'!$A$3:$CL$64,MATCH(ROUNDUP($R302,0),'For Formulas'!$A$3:$A$64,0)*MATCH($O302&amp;" - "&amp;$P302,'For Formulas'!$A$3:$CL$3,0))*L302)</f>
        <v>18194</v>
      </c>
      <c r="X302" s="322">
        <f t="shared" si="28"/>
        <v>0.10675831863252022</v>
      </c>
      <c r="Y302" s="262" t="s">
        <v>1198</v>
      </c>
      <c r="Z302" s="262" t="str">
        <f t="shared" si="29"/>
        <v>141 E 71200 163</v>
      </c>
      <c r="AA302" s="262" t="str">
        <f t="shared" si="30"/>
        <v>712</v>
      </c>
      <c r="AB302" s="262" t="str">
        <f t="shared" si="31"/>
        <v>901</v>
      </c>
      <c r="AC302" s="262" t="str">
        <f t="shared" si="32"/>
        <v>141 E 71200 163 901 712</v>
      </c>
    </row>
    <row r="303" spans="1:29" ht="15" customHeight="1" x14ac:dyDescent="0.25">
      <c r="A303" s="262" t="s">
        <v>1450</v>
      </c>
      <c r="B303" s="262" t="s">
        <v>305</v>
      </c>
      <c r="C303" s="262" t="s">
        <v>305</v>
      </c>
      <c r="D303" s="262" t="s">
        <v>317</v>
      </c>
      <c r="E303" s="262" t="s">
        <v>221</v>
      </c>
      <c r="F303" s="262" t="s">
        <v>306</v>
      </c>
      <c r="G303" s="262" t="s">
        <v>250</v>
      </c>
      <c r="H303" s="262" t="s">
        <v>224</v>
      </c>
      <c r="I303" s="262" t="s">
        <v>307</v>
      </c>
      <c r="J303" s="262">
        <v>1170</v>
      </c>
      <c r="K303" s="320">
        <v>1</v>
      </c>
      <c r="L303" s="320">
        <v>1</v>
      </c>
      <c r="M303" s="262" t="s">
        <v>226</v>
      </c>
      <c r="N303" s="262" t="s">
        <v>227</v>
      </c>
      <c r="O303" s="262" t="s">
        <v>271</v>
      </c>
      <c r="P303" s="262" t="s">
        <v>308</v>
      </c>
      <c r="Q303" s="321">
        <v>0</v>
      </c>
      <c r="R303" s="321">
        <f t="shared" si="27"/>
        <v>1</v>
      </c>
      <c r="S303" s="300">
        <v>0</v>
      </c>
      <c r="T303" s="300">
        <v>16439</v>
      </c>
      <c r="V303" s="300">
        <v>16439</v>
      </c>
      <c r="W303" s="302">
        <f>IFERROR(INDEX('For Formulas'!$A$3:$CL$64,MATCH(ROUNDUP($R303,0),'For Formulas'!$A$3:$A$64,0),MATCH($O303&amp;" - "&amp;$P303,'For Formulas'!$A$3:$CL$3,0))*L303+U303,INDEX('For Formulas'!$A$3:$CL$64,MATCH(ROUNDUP($R303,0),'For Formulas'!$A$3:$A$64,0)*MATCH($O303&amp;" - "&amp;$P303,'For Formulas'!$A$3:$CL$3,0))*L303)</f>
        <v>18194</v>
      </c>
      <c r="X303" s="322">
        <f t="shared" si="28"/>
        <v>0.10675831863252022</v>
      </c>
      <c r="Y303" s="262" t="s">
        <v>1451</v>
      </c>
      <c r="Z303" s="262" t="str">
        <f t="shared" si="29"/>
        <v>141 E 71200 163</v>
      </c>
      <c r="AA303" s="262" t="str">
        <f t="shared" si="30"/>
        <v>712</v>
      </c>
      <c r="AB303" s="262" t="str">
        <f t="shared" si="31"/>
        <v>901</v>
      </c>
      <c r="AC303" s="262" t="str">
        <f t="shared" si="32"/>
        <v>141 E 71200 163 901 712</v>
      </c>
    </row>
    <row r="304" spans="1:29" ht="15" customHeight="1" x14ac:dyDescent="0.25">
      <c r="A304" s="262" t="s">
        <v>1640</v>
      </c>
      <c r="B304" s="262" t="s">
        <v>305</v>
      </c>
      <c r="C304" s="262" t="s">
        <v>305</v>
      </c>
      <c r="D304" s="262" t="s">
        <v>258</v>
      </c>
      <c r="E304" s="262" t="s">
        <v>221</v>
      </c>
      <c r="F304" s="262" t="s">
        <v>306</v>
      </c>
      <c r="G304" s="262" t="s">
        <v>250</v>
      </c>
      <c r="H304" s="262" t="s">
        <v>224</v>
      </c>
      <c r="I304" s="262" t="s">
        <v>307</v>
      </c>
      <c r="J304" s="262">
        <v>1170</v>
      </c>
      <c r="K304" s="320">
        <v>1</v>
      </c>
      <c r="L304" s="320">
        <v>1</v>
      </c>
      <c r="M304" s="262" t="s">
        <v>226</v>
      </c>
      <c r="N304" s="262" t="s">
        <v>227</v>
      </c>
      <c r="O304" s="262" t="s">
        <v>271</v>
      </c>
      <c r="P304" s="262" t="s">
        <v>308</v>
      </c>
      <c r="Q304" s="321">
        <v>0</v>
      </c>
      <c r="R304" s="321">
        <f t="shared" si="27"/>
        <v>1</v>
      </c>
      <c r="S304" s="300">
        <v>0</v>
      </c>
      <c r="T304" s="300">
        <v>16439</v>
      </c>
      <c r="V304" s="300">
        <v>16439</v>
      </c>
      <c r="W304" s="302">
        <f>IFERROR(INDEX('For Formulas'!$A$3:$CL$64,MATCH(ROUNDUP($R304,0),'For Formulas'!$A$3:$A$64,0),MATCH($O304&amp;" - "&amp;$P304,'For Formulas'!$A$3:$CL$3,0))*L304+U304,INDEX('For Formulas'!$A$3:$CL$64,MATCH(ROUNDUP($R304,0),'For Formulas'!$A$3:$A$64,0)*MATCH($O304&amp;" - "&amp;$P304,'For Formulas'!$A$3:$CL$3,0))*L304)</f>
        <v>18194</v>
      </c>
      <c r="X304" s="322">
        <f t="shared" si="28"/>
        <v>0.10675831863252022</v>
      </c>
      <c r="Y304" s="262" t="s">
        <v>798</v>
      </c>
      <c r="Z304" s="262" t="str">
        <f t="shared" si="29"/>
        <v>141 E 71200 163</v>
      </c>
      <c r="AA304" s="262" t="str">
        <f t="shared" si="30"/>
        <v>712</v>
      </c>
      <c r="AB304" s="262" t="str">
        <f t="shared" si="31"/>
        <v>901</v>
      </c>
      <c r="AC304" s="262" t="str">
        <f t="shared" si="32"/>
        <v>141 E 71200 163 901 712</v>
      </c>
    </row>
    <row r="305" spans="1:29" ht="15" customHeight="1" x14ac:dyDescent="0.25">
      <c r="A305" s="262" t="s">
        <v>1860</v>
      </c>
      <c r="B305" s="262" t="s">
        <v>305</v>
      </c>
      <c r="C305" s="262" t="s">
        <v>305</v>
      </c>
      <c r="D305" s="262" t="s">
        <v>716</v>
      </c>
      <c r="E305" s="262" t="s">
        <v>221</v>
      </c>
      <c r="F305" s="262" t="s">
        <v>306</v>
      </c>
      <c r="G305" s="262" t="s">
        <v>250</v>
      </c>
      <c r="H305" s="262" t="s">
        <v>224</v>
      </c>
      <c r="I305" s="262" t="s">
        <v>307</v>
      </c>
      <c r="J305" s="262">
        <v>1170</v>
      </c>
      <c r="K305" s="320">
        <v>1</v>
      </c>
      <c r="L305" s="320">
        <v>1</v>
      </c>
      <c r="M305" s="262" t="s">
        <v>226</v>
      </c>
      <c r="N305" s="262" t="s">
        <v>227</v>
      </c>
      <c r="O305" s="262" t="s">
        <v>271</v>
      </c>
      <c r="P305" s="262" t="s">
        <v>308</v>
      </c>
      <c r="Q305" s="321">
        <v>0</v>
      </c>
      <c r="R305" s="321">
        <f t="shared" si="27"/>
        <v>1</v>
      </c>
      <c r="S305" s="300">
        <v>0</v>
      </c>
      <c r="T305" s="300">
        <v>16439</v>
      </c>
      <c r="V305" s="300">
        <v>16439</v>
      </c>
      <c r="W305" s="302">
        <f>IFERROR(INDEX('For Formulas'!$A$3:$CL$64,MATCH(ROUNDUP($R305,0),'For Formulas'!$A$3:$A$64,0),MATCH($O305&amp;" - "&amp;$P305,'For Formulas'!$A$3:$CL$3,0))*L305+U305,INDEX('For Formulas'!$A$3:$CL$64,MATCH(ROUNDUP($R305,0),'For Formulas'!$A$3:$A$64,0)*MATCH($O305&amp;" - "&amp;$P305,'For Formulas'!$A$3:$CL$3,0))*L305)</f>
        <v>18194</v>
      </c>
      <c r="X305" s="322">
        <f t="shared" si="28"/>
        <v>0.10675831863252022</v>
      </c>
      <c r="Y305" s="262" t="s">
        <v>975</v>
      </c>
      <c r="Z305" s="262" t="str">
        <f t="shared" si="29"/>
        <v>141 E 71200 163</v>
      </c>
      <c r="AA305" s="262" t="str">
        <f t="shared" si="30"/>
        <v>712</v>
      </c>
      <c r="AB305" s="262" t="str">
        <f t="shared" si="31"/>
        <v>901</v>
      </c>
      <c r="AC305" s="262" t="str">
        <f t="shared" si="32"/>
        <v>141 E 71200 163 901 712</v>
      </c>
    </row>
    <row r="306" spans="1:29" ht="15" customHeight="1" x14ac:dyDescent="0.25">
      <c r="A306" s="262" t="s">
        <v>1926</v>
      </c>
      <c r="B306" s="262" t="s">
        <v>305</v>
      </c>
      <c r="C306" s="262" t="s">
        <v>305</v>
      </c>
      <c r="D306" s="262" t="s">
        <v>364</v>
      </c>
      <c r="E306" s="262" t="s">
        <v>221</v>
      </c>
      <c r="F306" s="262" t="s">
        <v>306</v>
      </c>
      <c r="G306" s="262" t="s">
        <v>250</v>
      </c>
      <c r="H306" s="262" t="s">
        <v>224</v>
      </c>
      <c r="I306" s="262" t="s">
        <v>307</v>
      </c>
      <c r="J306" s="262">
        <v>1170</v>
      </c>
      <c r="K306" s="320">
        <v>1</v>
      </c>
      <c r="L306" s="320">
        <v>1</v>
      </c>
      <c r="M306" s="262" t="s">
        <v>226</v>
      </c>
      <c r="N306" s="262" t="s">
        <v>227</v>
      </c>
      <c r="O306" s="262" t="s">
        <v>271</v>
      </c>
      <c r="P306" s="262" t="s">
        <v>308</v>
      </c>
      <c r="Q306" s="321">
        <v>0</v>
      </c>
      <c r="R306" s="321">
        <f t="shared" si="27"/>
        <v>1</v>
      </c>
      <c r="S306" s="300">
        <v>0</v>
      </c>
      <c r="T306" s="300">
        <v>16439</v>
      </c>
      <c r="V306" s="300">
        <v>16439</v>
      </c>
      <c r="W306" s="302">
        <f>IFERROR(INDEX('For Formulas'!$A$3:$CL$64,MATCH(ROUNDUP($R306,0),'For Formulas'!$A$3:$A$64,0),MATCH($O306&amp;" - "&amp;$P306,'For Formulas'!$A$3:$CL$3,0))*L306+U306,INDEX('For Formulas'!$A$3:$CL$64,MATCH(ROUNDUP($R306,0),'For Formulas'!$A$3:$A$64,0)*MATCH($O306&amp;" - "&amp;$P306,'For Formulas'!$A$3:$CL$3,0))*L306)</f>
        <v>18194</v>
      </c>
      <c r="X306" s="322">
        <f t="shared" si="28"/>
        <v>0.10675831863252022</v>
      </c>
      <c r="Y306" s="262" t="s">
        <v>1272</v>
      </c>
      <c r="Z306" s="262" t="str">
        <f t="shared" si="29"/>
        <v>141 E 71200 163</v>
      </c>
      <c r="AA306" s="262" t="str">
        <f t="shared" si="30"/>
        <v>712</v>
      </c>
      <c r="AB306" s="262" t="str">
        <f t="shared" si="31"/>
        <v>901</v>
      </c>
      <c r="AC306" s="262" t="str">
        <f t="shared" si="32"/>
        <v>141 E 71200 163 901 712</v>
      </c>
    </row>
    <row r="307" spans="1:29" ht="15" customHeight="1" x14ac:dyDescent="0.25">
      <c r="A307" s="262" t="s">
        <v>1983</v>
      </c>
      <c r="B307" s="262" t="s">
        <v>305</v>
      </c>
      <c r="C307" s="262" t="s">
        <v>305</v>
      </c>
      <c r="D307" s="262" t="s">
        <v>361</v>
      </c>
      <c r="E307" s="262" t="s">
        <v>221</v>
      </c>
      <c r="F307" s="262" t="s">
        <v>306</v>
      </c>
      <c r="G307" s="262" t="s">
        <v>250</v>
      </c>
      <c r="H307" s="262" t="s">
        <v>224</v>
      </c>
      <c r="I307" s="262" t="s">
        <v>307</v>
      </c>
      <c r="J307" s="262">
        <v>1170</v>
      </c>
      <c r="K307" s="320">
        <v>1</v>
      </c>
      <c r="L307" s="320">
        <v>1</v>
      </c>
      <c r="M307" s="262" t="s">
        <v>226</v>
      </c>
      <c r="N307" s="262" t="s">
        <v>227</v>
      </c>
      <c r="O307" s="262" t="s">
        <v>271</v>
      </c>
      <c r="P307" s="262" t="s">
        <v>308</v>
      </c>
      <c r="Q307" s="321">
        <v>0</v>
      </c>
      <c r="R307" s="321">
        <f t="shared" si="27"/>
        <v>1</v>
      </c>
      <c r="S307" s="300">
        <v>0</v>
      </c>
      <c r="T307" s="300">
        <v>16439</v>
      </c>
      <c r="V307" s="300">
        <v>16439</v>
      </c>
      <c r="W307" s="302">
        <f>IFERROR(INDEX('For Formulas'!$A$3:$CL$64,MATCH(ROUNDUP($R307,0),'For Formulas'!$A$3:$A$64,0),MATCH($O307&amp;" - "&amp;$P307,'For Formulas'!$A$3:$CL$3,0))*L307+U307,INDEX('For Formulas'!$A$3:$CL$64,MATCH(ROUNDUP($R307,0),'For Formulas'!$A$3:$A$64,0)*MATCH($O307&amp;" - "&amp;$P307,'For Formulas'!$A$3:$CL$3,0))*L307)</f>
        <v>18194</v>
      </c>
      <c r="X307" s="322">
        <f t="shared" si="28"/>
        <v>0.10675831863252022</v>
      </c>
      <c r="Y307" s="262" t="s">
        <v>570</v>
      </c>
      <c r="Z307" s="262" t="str">
        <f t="shared" si="29"/>
        <v>141 E 71200 163</v>
      </c>
      <c r="AA307" s="262" t="str">
        <f t="shared" si="30"/>
        <v>712</v>
      </c>
      <c r="AB307" s="262" t="str">
        <f t="shared" si="31"/>
        <v>901</v>
      </c>
      <c r="AC307" s="262" t="str">
        <f t="shared" si="32"/>
        <v>141 E 71200 163 901 712</v>
      </c>
    </row>
    <row r="308" spans="1:29" ht="15" customHeight="1" x14ac:dyDescent="0.25">
      <c r="A308" s="262" t="s">
        <v>2030</v>
      </c>
      <c r="B308" s="262" t="s">
        <v>305</v>
      </c>
      <c r="C308" s="262" t="s">
        <v>305</v>
      </c>
      <c r="D308" s="262" t="s">
        <v>280</v>
      </c>
      <c r="E308" s="262" t="s">
        <v>221</v>
      </c>
      <c r="F308" s="262" t="s">
        <v>306</v>
      </c>
      <c r="G308" s="262" t="s">
        <v>250</v>
      </c>
      <c r="H308" s="262" t="s">
        <v>224</v>
      </c>
      <c r="I308" s="262" t="s">
        <v>307</v>
      </c>
      <c r="J308" s="262">
        <v>1170</v>
      </c>
      <c r="K308" s="320">
        <v>1</v>
      </c>
      <c r="L308" s="320">
        <v>1</v>
      </c>
      <c r="M308" s="262" t="s">
        <v>226</v>
      </c>
      <c r="N308" s="262" t="s">
        <v>227</v>
      </c>
      <c r="O308" s="262" t="s">
        <v>271</v>
      </c>
      <c r="P308" s="262" t="s">
        <v>308</v>
      </c>
      <c r="Q308" s="321">
        <v>0</v>
      </c>
      <c r="R308" s="321">
        <f t="shared" si="27"/>
        <v>1</v>
      </c>
      <c r="S308" s="300">
        <v>0</v>
      </c>
      <c r="T308" s="300">
        <v>16439</v>
      </c>
      <c r="V308" s="300">
        <v>16439</v>
      </c>
      <c r="W308" s="302">
        <f>IFERROR(INDEX('For Formulas'!$A$3:$CL$64,MATCH(ROUNDUP($R308,0),'For Formulas'!$A$3:$A$64,0),MATCH($O308&amp;" - "&amp;$P308,'For Formulas'!$A$3:$CL$3,0))*L308+U308,INDEX('For Formulas'!$A$3:$CL$64,MATCH(ROUNDUP($R308,0),'For Formulas'!$A$3:$A$64,0)*MATCH($O308&amp;" - "&amp;$P308,'For Formulas'!$A$3:$CL$3,0))*L308)</f>
        <v>18194</v>
      </c>
      <c r="X308" s="322">
        <f t="shared" si="28"/>
        <v>0.10675831863252022</v>
      </c>
      <c r="Y308" s="262" t="s">
        <v>647</v>
      </c>
      <c r="Z308" s="262" t="str">
        <f t="shared" si="29"/>
        <v>141 E 71200 163</v>
      </c>
      <c r="AA308" s="262" t="str">
        <f t="shared" si="30"/>
        <v>712</v>
      </c>
      <c r="AB308" s="262" t="str">
        <f t="shared" si="31"/>
        <v>901</v>
      </c>
      <c r="AC308" s="262" t="str">
        <f t="shared" si="32"/>
        <v>141 E 71200 163 901 712</v>
      </c>
    </row>
    <row r="309" spans="1:29" ht="15" customHeight="1" x14ac:dyDescent="0.25">
      <c r="A309" s="262" t="s">
        <v>2064</v>
      </c>
      <c r="B309" s="262" t="s">
        <v>305</v>
      </c>
      <c r="C309" s="262" t="s">
        <v>305</v>
      </c>
      <c r="D309" s="262" t="s">
        <v>295</v>
      </c>
      <c r="E309" s="262" t="s">
        <v>221</v>
      </c>
      <c r="F309" s="262" t="s">
        <v>306</v>
      </c>
      <c r="G309" s="262" t="s">
        <v>250</v>
      </c>
      <c r="H309" s="262" t="s">
        <v>224</v>
      </c>
      <c r="I309" s="262" t="s">
        <v>307</v>
      </c>
      <c r="J309" s="262">
        <v>1170</v>
      </c>
      <c r="K309" s="320">
        <v>1</v>
      </c>
      <c r="L309" s="320">
        <v>1</v>
      </c>
      <c r="M309" s="262" t="s">
        <v>226</v>
      </c>
      <c r="N309" s="262" t="s">
        <v>227</v>
      </c>
      <c r="O309" s="262" t="s">
        <v>271</v>
      </c>
      <c r="P309" s="262" t="s">
        <v>308</v>
      </c>
      <c r="Q309" s="321">
        <v>0</v>
      </c>
      <c r="R309" s="321">
        <f t="shared" si="27"/>
        <v>1</v>
      </c>
      <c r="S309" s="300">
        <v>0</v>
      </c>
      <c r="T309" s="300">
        <v>16439</v>
      </c>
      <c r="V309" s="300">
        <v>16439</v>
      </c>
      <c r="W309" s="302">
        <f>IFERROR(INDEX('For Formulas'!$A$3:$CL$64,MATCH(ROUNDUP($R309,0),'For Formulas'!$A$3:$A$64,0),MATCH($O309&amp;" - "&amp;$P309,'For Formulas'!$A$3:$CL$3,0))*L309+U309,INDEX('For Formulas'!$A$3:$CL$64,MATCH(ROUNDUP($R309,0),'For Formulas'!$A$3:$A$64,0)*MATCH($O309&amp;" - "&amp;$P309,'For Formulas'!$A$3:$CL$3,0))*L309)</f>
        <v>18194</v>
      </c>
      <c r="X309" s="322">
        <f t="shared" si="28"/>
        <v>0.10675831863252022</v>
      </c>
      <c r="Y309" s="262" t="s">
        <v>1817</v>
      </c>
      <c r="Z309" s="262" t="str">
        <f t="shared" si="29"/>
        <v>141 E 71200 163</v>
      </c>
      <c r="AA309" s="262" t="str">
        <f t="shared" si="30"/>
        <v>712</v>
      </c>
      <c r="AB309" s="262" t="str">
        <f t="shared" si="31"/>
        <v>901</v>
      </c>
      <c r="AC309" s="262" t="str">
        <f t="shared" si="32"/>
        <v>141 E 71200 163 901 712</v>
      </c>
    </row>
    <row r="310" spans="1:29" ht="15" hidden="1" customHeight="1" x14ac:dyDescent="0.25">
      <c r="A310" s="262" t="s">
        <v>765</v>
      </c>
      <c r="B310" s="262" t="s">
        <v>326</v>
      </c>
      <c r="C310" s="262" t="s">
        <v>326</v>
      </c>
      <c r="D310" s="262" t="s">
        <v>317</v>
      </c>
      <c r="E310" s="262" t="s">
        <v>256</v>
      </c>
      <c r="F310" s="262" t="s">
        <v>222</v>
      </c>
      <c r="G310" s="262" t="s">
        <v>223</v>
      </c>
      <c r="H310" s="262" t="s">
        <v>224</v>
      </c>
      <c r="I310" s="262" t="s">
        <v>225</v>
      </c>
      <c r="J310" s="262">
        <v>1600</v>
      </c>
      <c r="K310" s="320">
        <v>1</v>
      </c>
      <c r="L310" s="320">
        <v>1</v>
      </c>
      <c r="M310" s="262" t="s">
        <v>6</v>
      </c>
      <c r="Q310" s="321">
        <v>0</v>
      </c>
      <c r="R310" s="321">
        <f t="shared" si="27"/>
        <v>1</v>
      </c>
      <c r="S310" s="300">
        <v>6500</v>
      </c>
      <c r="T310" s="300">
        <v>0</v>
      </c>
      <c r="V310" s="300">
        <v>6500</v>
      </c>
      <c r="W310" s="300">
        <f>V310</f>
        <v>6500</v>
      </c>
      <c r="X310" s="322">
        <f t="shared" si="28"/>
        <v>0</v>
      </c>
      <c r="Y310" s="262" t="s">
        <v>766</v>
      </c>
      <c r="Z310" s="262" t="str">
        <f t="shared" si="29"/>
        <v>141 E 72410 139</v>
      </c>
      <c r="AA310" s="262" t="str">
        <f t="shared" si="30"/>
        <v>000</v>
      </c>
      <c r="AB310" s="262" t="str">
        <f t="shared" si="31"/>
        <v>000</v>
      </c>
      <c r="AC310" s="262" t="str">
        <f t="shared" si="32"/>
        <v>141 E 72410 139 000 000</v>
      </c>
    </row>
    <row r="311" spans="1:29" ht="15" hidden="1" customHeight="1" x14ac:dyDescent="0.25">
      <c r="A311" s="262" t="s">
        <v>765</v>
      </c>
      <c r="B311" s="262" t="s">
        <v>525</v>
      </c>
      <c r="C311" s="262" t="s">
        <v>525</v>
      </c>
      <c r="D311" s="262" t="s">
        <v>274</v>
      </c>
      <c r="E311" s="262" t="s">
        <v>256</v>
      </c>
      <c r="F311" s="262" t="s">
        <v>222</v>
      </c>
      <c r="G311" s="262" t="s">
        <v>223</v>
      </c>
      <c r="H311" s="262" t="s">
        <v>224</v>
      </c>
      <c r="I311" s="262" t="s">
        <v>225</v>
      </c>
      <c r="J311" s="262">
        <v>1600</v>
      </c>
      <c r="K311" s="320">
        <v>1</v>
      </c>
      <c r="L311" s="320">
        <v>1</v>
      </c>
      <c r="M311" s="262" t="s">
        <v>6</v>
      </c>
      <c r="Q311" s="321">
        <v>0</v>
      </c>
      <c r="R311" s="321">
        <f t="shared" si="27"/>
        <v>1</v>
      </c>
      <c r="S311" s="300">
        <v>1440</v>
      </c>
      <c r="T311" s="300">
        <v>0</v>
      </c>
      <c r="V311" s="300">
        <v>1440</v>
      </c>
      <c r="W311" s="300">
        <f>V311</f>
        <v>1440</v>
      </c>
      <c r="X311" s="322">
        <f t="shared" si="28"/>
        <v>0</v>
      </c>
      <c r="Y311" s="262" t="s">
        <v>767</v>
      </c>
      <c r="Z311" s="262" t="str">
        <f t="shared" si="29"/>
        <v>141 E 72410 162</v>
      </c>
      <c r="AA311" s="262" t="str">
        <f t="shared" si="30"/>
        <v>000</v>
      </c>
      <c r="AB311" s="262" t="str">
        <f t="shared" si="31"/>
        <v>000</v>
      </c>
      <c r="AC311" s="262" t="str">
        <f t="shared" si="32"/>
        <v>141 E 72410 162 000 000</v>
      </c>
    </row>
    <row r="312" spans="1:29" ht="15" customHeight="1" x14ac:dyDescent="0.25">
      <c r="A312" s="262" t="s">
        <v>2268</v>
      </c>
      <c r="B312" s="262" t="s">
        <v>305</v>
      </c>
      <c r="C312" s="262" t="s">
        <v>305</v>
      </c>
      <c r="D312" s="262" t="s">
        <v>261</v>
      </c>
      <c r="E312" s="262" t="s">
        <v>221</v>
      </c>
      <c r="F312" s="262" t="s">
        <v>306</v>
      </c>
      <c r="G312" s="262" t="s">
        <v>250</v>
      </c>
      <c r="H312" s="262" t="s">
        <v>224</v>
      </c>
      <c r="I312" s="262" t="s">
        <v>307</v>
      </c>
      <c r="J312" s="262">
        <v>1170</v>
      </c>
      <c r="K312" s="320">
        <v>1</v>
      </c>
      <c r="L312" s="320">
        <v>1</v>
      </c>
      <c r="M312" s="262" t="s">
        <v>226</v>
      </c>
      <c r="N312" s="262" t="s">
        <v>227</v>
      </c>
      <c r="O312" s="262" t="s">
        <v>271</v>
      </c>
      <c r="P312" s="262" t="s">
        <v>308</v>
      </c>
      <c r="Q312" s="321">
        <v>0</v>
      </c>
      <c r="R312" s="321">
        <f t="shared" si="27"/>
        <v>1</v>
      </c>
      <c r="S312" s="300">
        <v>0</v>
      </c>
      <c r="T312" s="300">
        <v>16439</v>
      </c>
      <c r="V312" s="300">
        <v>16439</v>
      </c>
      <c r="W312" s="302">
        <f>IFERROR(INDEX('For Formulas'!$A$3:$CL$64,MATCH(ROUNDUP($R312,0),'For Formulas'!$A$3:$A$64,0),MATCH($O312&amp;" - "&amp;$P312,'For Formulas'!$A$3:$CL$3,0))*L312+U312,INDEX('For Formulas'!$A$3:$CL$64,MATCH(ROUNDUP($R312,0),'For Formulas'!$A$3:$A$64,0)*MATCH($O312&amp;" - "&amp;$P312,'For Formulas'!$A$3:$CL$3,0))*L312)</f>
        <v>18194</v>
      </c>
      <c r="X312" s="322">
        <f t="shared" si="28"/>
        <v>0.10675831863252022</v>
      </c>
      <c r="Y312" s="262" t="s">
        <v>1517</v>
      </c>
      <c r="Z312" s="262" t="str">
        <f t="shared" si="29"/>
        <v>141 E 71200 163</v>
      </c>
      <c r="AA312" s="262" t="str">
        <f t="shared" si="30"/>
        <v>712</v>
      </c>
      <c r="AB312" s="262" t="str">
        <f t="shared" si="31"/>
        <v>901</v>
      </c>
      <c r="AC312" s="262" t="str">
        <f t="shared" si="32"/>
        <v>141 E 71200 163 901 712</v>
      </c>
    </row>
    <row r="313" spans="1:29" ht="15" customHeight="1" x14ac:dyDescent="0.25">
      <c r="A313" s="262" t="s">
        <v>2567</v>
      </c>
      <c r="B313" s="262" t="s">
        <v>305</v>
      </c>
      <c r="C313" s="262" t="s">
        <v>305</v>
      </c>
      <c r="D313" s="262" t="s">
        <v>479</v>
      </c>
      <c r="E313" s="262" t="s">
        <v>221</v>
      </c>
      <c r="F313" s="262" t="s">
        <v>306</v>
      </c>
      <c r="G313" s="262" t="s">
        <v>250</v>
      </c>
      <c r="H313" s="262" t="s">
        <v>224</v>
      </c>
      <c r="I313" s="262" t="s">
        <v>307</v>
      </c>
      <c r="J313" s="262">
        <v>1170</v>
      </c>
      <c r="K313" s="320">
        <v>1</v>
      </c>
      <c r="L313" s="320">
        <v>1</v>
      </c>
      <c r="M313" s="262" t="s">
        <v>226</v>
      </c>
      <c r="N313" s="262" t="s">
        <v>227</v>
      </c>
      <c r="O313" s="262" t="s">
        <v>271</v>
      </c>
      <c r="P313" s="262" t="s">
        <v>308</v>
      </c>
      <c r="Q313" s="321">
        <v>0</v>
      </c>
      <c r="R313" s="321">
        <f t="shared" si="27"/>
        <v>1</v>
      </c>
      <c r="S313" s="300">
        <v>0</v>
      </c>
      <c r="T313" s="300">
        <v>16439</v>
      </c>
      <c r="V313" s="300">
        <v>16439</v>
      </c>
      <c r="W313" s="302">
        <f>IFERROR(INDEX('For Formulas'!$A$3:$CL$64,MATCH(ROUNDUP($R313,0),'For Formulas'!$A$3:$A$64,0),MATCH($O313&amp;" - "&amp;$P313,'For Formulas'!$A$3:$CL$3,0))*L313+U313,INDEX('For Formulas'!$A$3:$CL$64,MATCH(ROUNDUP($R313,0),'For Formulas'!$A$3:$A$64,0)*MATCH($O313&amp;" - "&amp;$P313,'For Formulas'!$A$3:$CL$3,0))*L313)</f>
        <v>18194</v>
      </c>
      <c r="X313" s="322">
        <f t="shared" si="28"/>
        <v>0.10675831863252022</v>
      </c>
      <c r="Y313" s="262" t="s">
        <v>852</v>
      </c>
      <c r="Z313" s="262" t="str">
        <f t="shared" si="29"/>
        <v>141 E 71200 163</v>
      </c>
      <c r="AA313" s="262" t="str">
        <f t="shared" si="30"/>
        <v>712</v>
      </c>
      <c r="AB313" s="262" t="str">
        <f t="shared" si="31"/>
        <v>901</v>
      </c>
      <c r="AC313" s="262" t="str">
        <f t="shared" si="32"/>
        <v>141 E 71200 163 901 712</v>
      </c>
    </row>
    <row r="314" spans="1:29" ht="15" customHeight="1" x14ac:dyDescent="0.25">
      <c r="A314" s="262" t="s">
        <v>2574</v>
      </c>
      <c r="B314" s="262" t="s">
        <v>305</v>
      </c>
      <c r="C314" s="262" t="s">
        <v>305</v>
      </c>
      <c r="D314" s="262" t="s">
        <v>364</v>
      </c>
      <c r="E314" s="262" t="s">
        <v>221</v>
      </c>
      <c r="F314" s="262" t="s">
        <v>306</v>
      </c>
      <c r="G314" s="262" t="s">
        <v>250</v>
      </c>
      <c r="H314" s="262" t="s">
        <v>224</v>
      </c>
      <c r="I314" s="262" t="s">
        <v>307</v>
      </c>
      <c r="J314" s="262">
        <v>1170</v>
      </c>
      <c r="K314" s="320">
        <v>1</v>
      </c>
      <c r="L314" s="320">
        <v>1</v>
      </c>
      <c r="M314" s="262" t="s">
        <v>226</v>
      </c>
      <c r="N314" s="262" t="s">
        <v>227</v>
      </c>
      <c r="O314" s="262" t="s">
        <v>271</v>
      </c>
      <c r="P314" s="262" t="s">
        <v>308</v>
      </c>
      <c r="Q314" s="321">
        <v>0</v>
      </c>
      <c r="R314" s="321">
        <f t="shared" si="27"/>
        <v>1</v>
      </c>
      <c r="S314" s="300">
        <v>0</v>
      </c>
      <c r="T314" s="300">
        <v>16439</v>
      </c>
      <c r="V314" s="300">
        <v>16439</v>
      </c>
      <c r="W314" s="302">
        <f>IFERROR(INDEX('For Formulas'!$A$3:$CL$64,MATCH(ROUNDUP($R314,0),'For Formulas'!$A$3:$A$64,0),MATCH($O314&amp;" - "&amp;$P314,'For Formulas'!$A$3:$CL$3,0))*L314+U314,INDEX('For Formulas'!$A$3:$CL$64,MATCH(ROUNDUP($R314,0),'For Formulas'!$A$3:$A$64,0)*MATCH($O314&amp;" - "&amp;$P314,'For Formulas'!$A$3:$CL$3,0))*L314)</f>
        <v>18194</v>
      </c>
      <c r="X314" s="322">
        <f t="shared" si="28"/>
        <v>0.10675831863252022</v>
      </c>
      <c r="Y314" s="262" t="s">
        <v>1272</v>
      </c>
      <c r="Z314" s="262" t="str">
        <f t="shared" si="29"/>
        <v>141 E 71200 163</v>
      </c>
      <c r="AA314" s="262" t="str">
        <f t="shared" si="30"/>
        <v>712</v>
      </c>
      <c r="AB314" s="262" t="str">
        <f t="shared" si="31"/>
        <v>901</v>
      </c>
      <c r="AC314" s="262" t="str">
        <f t="shared" si="32"/>
        <v>141 E 71200 163 901 712</v>
      </c>
    </row>
    <row r="315" spans="1:29" ht="15" customHeight="1" x14ac:dyDescent="0.25">
      <c r="A315" s="262" t="s">
        <v>2895</v>
      </c>
      <c r="B315" s="262" t="s">
        <v>305</v>
      </c>
      <c r="C315" s="262" t="s">
        <v>305</v>
      </c>
      <c r="D315" s="262" t="s">
        <v>422</v>
      </c>
      <c r="E315" s="262" t="s">
        <v>221</v>
      </c>
      <c r="F315" s="262" t="s">
        <v>306</v>
      </c>
      <c r="G315" s="262" t="s">
        <v>250</v>
      </c>
      <c r="H315" s="262" t="s">
        <v>224</v>
      </c>
      <c r="I315" s="262" t="s">
        <v>307</v>
      </c>
      <c r="J315" s="262">
        <v>1170</v>
      </c>
      <c r="K315" s="320">
        <v>1</v>
      </c>
      <c r="L315" s="320">
        <v>1</v>
      </c>
      <c r="M315" s="262" t="s">
        <v>226</v>
      </c>
      <c r="N315" s="262" t="s">
        <v>227</v>
      </c>
      <c r="O315" s="262" t="s">
        <v>271</v>
      </c>
      <c r="P315" s="262" t="s">
        <v>308</v>
      </c>
      <c r="Q315" s="321">
        <v>0</v>
      </c>
      <c r="R315" s="321">
        <f t="shared" si="27"/>
        <v>1</v>
      </c>
      <c r="S315" s="300">
        <v>0</v>
      </c>
      <c r="T315" s="300">
        <v>16439</v>
      </c>
      <c r="V315" s="300">
        <v>16439</v>
      </c>
      <c r="W315" s="302">
        <f>IFERROR(INDEX('For Formulas'!$A$3:$CL$64,MATCH(ROUNDUP($R315,0),'For Formulas'!$A$3:$A$64,0),MATCH($O315&amp;" - "&amp;$P315,'For Formulas'!$A$3:$CL$3,0))*L315+U315,INDEX('For Formulas'!$A$3:$CL$64,MATCH(ROUNDUP($R315,0),'For Formulas'!$A$3:$A$64,0)*MATCH($O315&amp;" - "&amp;$P315,'For Formulas'!$A$3:$CL$3,0))*L315)</f>
        <v>18194</v>
      </c>
      <c r="X315" s="322">
        <f t="shared" si="28"/>
        <v>0.10675831863252022</v>
      </c>
      <c r="Y315" s="262" t="s">
        <v>575</v>
      </c>
      <c r="Z315" s="262" t="str">
        <f t="shared" si="29"/>
        <v>141 E 71200 163</v>
      </c>
      <c r="AA315" s="262" t="str">
        <f t="shared" si="30"/>
        <v>712</v>
      </c>
      <c r="AB315" s="262" t="str">
        <f t="shared" si="31"/>
        <v>901</v>
      </c>
      <c r="AC315" s="262" t="str">
        <f t="shared" si="32"/>
        <v>141 E 71200 163 901 712</v>
      </c>
    </row>
    <row r="316" spans="1:29" ht="15" customHeight="1" x14ac:dyDescent="0.25">
      <c r="A316" s="262" t="s">
        <v>3137</v>
      </c>
      <c r="B316" s="262" t="s">
        <v>305</v>
      </c>
      <c r="C316" s="262" t="s">
        <v>305</v>
      </c>
      <c r="D316" s="262" t="s">
        <v>374</v>
      </c>
      <c r="E316" s="262" t="s">
        <v>221</v>
      </c>
      <c r="F316" s="262" t="s">
        <v>306</v>
      </c>
      <c r="G316" s="262" t="s">
        <v>250</v>
      </c>
      <c r="H316" s="262" t="s">
        <v>224</v>
      </c>
      <c r="I316" s="262" t="s">
        <v>307</v>
      </c>
      <c r="J316" s="262">
        <v>1170</v>
      </c>
      <c r="K316" s="320">
        <v>1</v>
      </c>
      <c r="L316" s="320">
        <v>1</v>
      </c>
      <c r="M316" s="262" t="s">
        <v>226</v>
      </c>
      <c r="N316" s="262" t="s">
        <v>227</v>
      </c>
      <c r="O316" s="262" t="s">
        <v>271</v>
      </c>
      <c r="P316" s="262" t="s">
        <v>308</v>
      </c>
      <c r="Q316" s="321">
        <v>0</v>
      </c>
      <c r="R316" s="321">
        <f t="shared" si="27"/>
        <v>1</v>
      </c>
      <c r="S316" s="300">
        <v>0</v>
      </c>
      <c r="T316" s="300">
        <v>16439</v>
      </c>
      <c r="V316" s="300">
        <v>16439</v>
      </c>
      <c r="W316" s="302">
        <f>IFERROR(INDEX('For Formulas'!$A$3:$CL$64,MATCH(ROUNDUP($R316,0),'For Formulas'!$A$3:$A$64,0),MATCH($O316&amp;" - "&amp;$P316,'For Formulas'!$A$3:$CL$3,0))*L316+U316,INDEX('For Formulas'!$A$3:$CL$64,MATCH(ROUNDUP($R316,0),'For Formulas'!$A$3:$A$64,0)*MATCH($O316&amp;" - "&amp;$P316,'For Formulas'!$A$3:$CL$3,0))*L316)</f>
        <v>18194</v>
      </c>
      <c r="X316" s="322">
        <f t="shared" si="28"/>
        <v>0.10675831863252022</v>
      </c>
      <c r="Y316" s="262" t="s">
        <v>711</v>
      </c>
      <c r="Z316" s="262" t="str">
        <f t="shared" si="29"/>
        <v>141 E 71200 163</v>
      </c>
      <c r="AA316" s="262" t="str">
        <f t="shared" si="30"/>
        <v>712</v>
      </c>
      <c r="AB316" s="262" t="str">
        <f t="shared" si="31"/>
        <v>901</v>
      </c>
      <c r="AC316" s="262" t="str">
        <f t="shared" si="32"/>
        <v>141 E 71200 163 901 712</v>
      </c>
    </row>
    <row r="317" spans="1:29" ht="15" customHeight="1" x14ac:dyDescent="0.25">
      <c r="A317" s="262" t="s">
        <v>1029</v>
      </c>
      <c r="B317" s="262" t="s">
        <v>247</v>
      </c>
      <c r="C317" s="262" t="s">
        <v>247</v>
      </c>
      <c r="D317" s="262" t="s">
        <v>248</v>
      </c>
      <c r="E317" s="262" t="s">
        <v>221</v>
      </c>
      <c r="F317" s="262" t="s">
        <v>249</v>
      </c>
      <c r="G317" s="262" t="s">
        <v>250</v>
      </c>
      <c r="H317" s="262" t="s">
        <v>224</v>
      </c>
      <c r="I317" s="262" t="s">
        <v>242</v>
      </c>
      <c r="J317" s="262">
        <v>1080</v>
      </c>
      <c r="K317" s="320">
        <v>1</v>
      </c>
      <c r="L317" s="320">
        <v>1</v>
      </c>
      <c r="M317" s="262" t="s">
        <v>226</v>
      </c>
      <c r="N317" s="262" t="s">
        <v>227</v>
      </c>
      <c r="O317" s="262" t="s">
        <v>251</v>
      </c>
      <c r="P317" s="262" t="s">
        <v>186</v>
      </c>
      <c r="Q317" s="321">
        <v>20</v>
      </c>
      <c r="R317" s="321">
        <f t="shared" si="27"/>
        <v>21</v>
      </c>
      <c r="S317" s="300">
        <v>0</v>
      </c>
      <c r="T317" s="300">
        <v>16680</v>
      </c>
      <c r="V317" s="300">
        <v>16680</v>
      </c>
      <c r="W317" s="302">
        <f>IFERROR(INDEX('For Formulas'!$A$3:$CL$64,MATCH(ROUNDUP($R317,0),'For Formulas'!$A$3:$A$64,0),MATCH($O317&amp;" - "&amp;$P317,'For Formulas'!$A$3:$CL$3,0))*L317+U317,INDEX('For Formulas'!$A$3:$CL$64,MATCH(ROUNDUP($R317,0),'For Formulas'!$A$3:$A$64,0)*MATCH($O317&amp;" - "&amp;$P317,'For Formulas'!$A$3:$CL$3,0))*L317)</f>
        <v>18240</v>
      </c>
      <c r="X317" s="322">
        <f t="shared" si="28"/>
        <v>9.3525179856115109E-2</v>
      </c>
      <c r="Y317" s="262" t="s">
        <v>252</v>
      </c>
      <c r="Z317" s="262" t="str">
        <f t="shared" si="29"/>
        <v>141 E 72710 146</v>
      </c>
      <c r="AA317" s="262" t="str">
        <f t="shared" si="30"/>
        <v>446</v>
      </c>
      <c r="AB317" s="262" t="str">
        <f t="shared" si="31"/>
        <v>000</v>
      </c>
      <c r="AC317" s="262" t="str">
        <f t="shared" si="32"/>
        <v>141 E 72710 146 000 446</v>
      </c>
    </row>
    <row r="318" spans="1:29" ht="15" customHeight="1" x14ac:dyDescent="0.25">
      <c r="A318" s="262" t="s">
        <v>1214</v>
      </c>
      <c r="B318" s="262" t="s">
        <v>247</v>
      </c>
      <c r="C318" s="262" t="s">
        <v>247</v>
      </c>
      <c r="D318" s="262" t="s">
        <v>248</v>
      </c>
      <c r="E318" s="262" t="s">
        <v>221</v>
      </c>
      <c r="F318" s="262" t="s">
        <v>249</v>
      </c>
      <c r="G318" s="262" t="s">
        <v>250</v>
      </c>
      <c r="H318" s="262" t="s">
        <v>224</v>
      </c>
      <c r="I318" s="262" t="s">
        <v>242</v>
      </c>
      <c r="J318" s="262">
        <v>1080</v>
      </c>
      <c r="K318" s="320">
        <v>1</v>
      </c>
      <c r="L318" s="320">
        <v>1</v>
      </c>
      <c r="M318" s="262" t="s">
        <v>226</v>
      </c>
      <c r="N318" s="262" t="s">
        <v>227</v>
      </c>
      <c r="O318" s="262" t="s">
        <v>251</v>
      </c>
      <c r="P318" s="262" t="s">
        <v>186</v>
      </c>
      <c r="Q318" s="321">
        <v>20</v>
      </c>
      <c r="R318" s="321">
        <f t="shared" si="27"/>
        <v>21</v>
      </c>
      <c r="S318" s="300">
        <v>0</v>
      </c>
      <c r="T318" s="300">
        <v>16680</v>
      </c>
      <c r="V318" s="300">
        <v>16680</v>
      </c>
      <c r="W318" s="302">
        <f>IFERROR(INDEX('For Formulas'!$A$3:$CL$64,MATCH(ROUNDUP($R318,0),'For Formulas'!$A$3:$A$64,0),MATCH($O318&amp;" - "&amp;$P318,'For Formulas'!$A$3:$CL$3,0))*L318+U318,INDEX('For Formulas'!$A$3:$CL$64,MATCH(ROUNDUP($R318,0),'For Formulas'!$A$3:$A$64,0)*MATCH($O318&amp;" - "&amp;$P318,'For Formulas'!$A$3:$CL$3,0))*L318)</f>
        <v>18240</v>
      </c>
      <c r="X318" s="322">
        <f t="shared" si="28"/>
        <v>9.3525179856115109E-2</v>
      </c>
      <c r="Y318" s="262" t="s">
        <v>252</v>
      </c>
      <c r="Z318" s="262" t="str">
        <f t="shared" si="29"/>
        <v>141 E 72710 146</v>
      </c>
      <c r="AA318" s="262" t="str">
        <f t="shared" si="30"/>
        <v>446</v>
      </c>
      <c r="AB318" s="262" t="str">
        <f t="shared" si="31"/>
        <v>000</v>
      </c>
      <c r="AC318" s="262" t="str">
        <f t="shared" si="32"/>
        <v>141 E 72710 146 000 446</v>
      </c>
    </row>
    <row r="319" spans="1:29" ht="15" customHeight="1" x14ac:dyDescent="0.25">
      <c r="A319" s="262" t="s">
        <v>1839</v>
      </c>
      <c r="B319" s="262" t="s">
        <v>247</v>
      </c>
      <c r="C319" s="262" t="s">
        <v>247</v>
      </c>
      <c r="D319" s="262" t="s">
        <v>248</v>
      </c>
      <c r="E319" s="262" t="s">
        <v>221</v>
      </c>
      <c r="F319" s="262" t="s">
        <v>249</v>
      </c>
      <c r="G319" s="262" t="s">
        <v>250</v>
      </c>
      <c r="H319" s="262" t="s">
        <v>224</v>
      </c>
      <c r="I319" s="262" t="s">
        <v>242</v>
      </c>
      <c r="J319" s="262">
        <v>1080</v>
      </c>
      <c r="K319" s="320">
        <v>1</v>
      </c>
      <c r="L319" s="320">
        <v>1</v>
      </c>
      <c r="M319" s="262" t="s">
        <v>226</v>
      </c>
      <c r="N319" s="262" t="s">
        <v>227</v>
      </c>
      <c r="O319" s="262" t="s">
        <v>251</v>
      </c>
      <c r="P319" s="262" t="s">
        <v>186</v>
      </c>
      <c r="Q319" s="321">
        <v>20</v>
      </c>
      <c r="R319" s="321">
        <f t="shared" si="27"/>
        <v>21</v>
      </c>
      <c r="S319" s="300">
        <v>0</v>
      </c>
      <c r="T319" s="300">
        <v>16680</v>
      </c>
      <c r="V319" s="300">
        <v>16680</v>
      </c>
      <c r="W319" s="302">
        <f>IFERROR(INDEX('For Formulas'!$A$3:$CL$64,MATCH(ROUNDUP($R319,0),'For Formulas'!$A$3:$A$64,0),MATCH($O319&amp;" - "&amp;$P319,'For Formulas'!$A$3:$CL$3,0))*L319+U319,INDEX('For Formulas'!$A$3:$CL$64,MATCH(ROUNDUP($R319,0),'For Formulas'!$A$3:$A$64,0)*MATCH($O319&amp;" - "&amp;$P319,'For Formulas'!$A$3:$CL$3,0))*L319)</f>
        <v>18240</v>
      </c>
      <c r="X319" s="322">
        <f t="shared" si="28"/>
        <v>9.3525179856115109E-2</v>
      </c>
      <c r="Y319" s="262" t="s">
        <v>252</v>
      </c>
      <c r="Z319" s="262" t="str">
        <f t="shared" si="29"/>
        <v>141 E 72710 146</v>
      </c>
      <c r="AA319" s="262" t="str">
        <f t="shared" si="30"/>
        <v>446</v>
      </c>
      <c r="AB319" s="262" t="str">
        <f t="shared" si="31"/>
        <v>000</v>
      </c>
      <c r="AC319" s="262" t="str">
        <f t="shared" si="32"/>
        <v>141 E 72710 146 000 446</v>
      </c>
    </row>
    <row r="320" spans="1:29" ht="15" customHeight="1" x14ac:dyDescent="0.25">
      <c r="A320" s="262" t="s">
        <v>2386</v>
      </c>
      <c r="B320" s="262" t="s">
        <v>247</v>
      </c>
      <c r="C320" s="262" t="s">
        <v>247</v>
      </c>
      <c r="D320" s="262" t="s">
        <v>248</v>
      </c>
      <c r="E320" s="262" t="s">
        <v>221</v>
      </c>
      <c r="F320" s="262" t="s">
        <v>249</v>
      </c>
      <c r="G320" s="262" t="s">
        <v>250</v>
      </c>
      <c r="H320" s="262" t="s">
        <v>224</v>
      </c>
      <c r="I320" s="262" t="s">
        <v>242</v>
      </c>
      <c r="J320" s="262">
        <v>1080</v>
      </c>
      <c r="K320" s="320">
        <v>1</v>
      </c>
      <c r="L320" s="320">
        <v>1</v>
      </c>
      <c r="M320" s="262" t="s">
        <v>226</v>
      </c>
      <c r="N320" s="262" t="s">
        <v>227</v>
      </c>
      <c r="O320" s="262" t="s">
        <v>251</v>
      </c>
      <c r="P320" s="262" t="s">
        <v>186</v>
      </c>
      <c r="Q320" s="321">
        <v>20</v>
      </c>
      <c r="R320" s="321">
        <f t="shared" si="27"/>
        <v>21</v>
      </c>
      <c r="S320" s="300">
        <v>0</v>
      </c>
      <c r="T320" s="300">
        <v>16680</v>
      </c>
      <c r="V320" s="300">
        <v>16680</v>
      </c>
      <c r="W320" s="302">
        <f>IFERROR(INDEX('For Formulas'!$A$3:$CL$64,MATCH(ROUNDUP($R320,0),'For Formulas'!$A$3:$A$64,0),MATCH($O320&amp;" - "&amp;$P320,'For Formulas'!$A$3:$CL$3,0))*L320+U320,INDEX('For Formulas'!$A$3:$CL$64,MATCH(ROUNDUP($R320,0),'For Formulas'!$A$3:$A$64,0)*MATCH($O320&amp;" - "&amp;$P320,'For Formulas'!$A$3:$CL$3,0))*L320)</f>
        <v>18240</v>
      </c>
      <c r="X320" s="322">
        <f t="shared" si="28"/>
        <v>9.3525179856115109E-2</v>
      </c>
      <c r="Y320" s="262" t="s">
        <v>252</v>
      </c>
      <c r="Z320" s="262" t="str">
        <f t="shared" si="29"/>
        <v>141 E 72710 146</v>
      </c>
      <c r="AA320" s="262" t="str">
        <f t="shared" si="30"/>
        <v>446</v>
      </c>
      <c r="AB320" s="262" t="str">
        <f t="shared" si="31"/>
        <v>000</v>
      </c>
      <c r="AC320" s="262" t="str">
        <f t="shared" si="32"/>
        <v>141 E 72710 146 000 446</v>
      </c>
    </row>
    <row r="321" spans="1:29" ht="15" customHeight="1" x14ac:dyDescent="0.25">
      <c r="A321" s="262" t="s">
        <v>1234</v>
      </c>
      <c r="B321" s="262" t="s">
        <v>305</v>
      </c>
      <c r="C321" s="262" t="s">
        <v>305</v>
      </c>
      <c r="D321" s="262" t="s">
        <v>220</v>
      </c>
      <c r="E321" s="262" t="s">
        <v>221</v>
      </c>
      <c r="F321" s="262" t="s">
        <v>306</v>
      </c>
      <c r="G321" s="262" t="s">
        <v>1235</v>
      </c>
      <c r="H321" s="262" t="s">
        <v>224</v>
      </c>
      <c r="I321" s="262" t="s">
        <v>307</v>
      </c>
      <c r="J321" s="262">
        <v>1137</v>
      </c>
      <c r="K321" s="320">
        <v>1</v>
      </c>
      <c r="L321" s="320">
        <v>0.97221999999999997</v>
      </c>
      <c r="M321" s="262" t="s">
        <v>226</v>
      </c>
      <c r="N321" s="262" t="s">
        <v>227</v>
      </c>
      <c r="O321" s="262" t="s">
        <v>271</v>
      </c>
      <c r="P321" s="262" t="s">
        <v>308</v>
      </c>
      <c r="Q321" s="321">
        <v>2</v>
      </c>
      <c r="R321" s="321">
        <f t="shared" si="27"/>
        <v>3</v>
      </c>
      <c r="S321" s="300">
        <v>0</v>
      </c>
      <c r="T321" s="300">
        <v>17221</v>
      </c>
      <c r="V321" s="300">
        <v>16742.599999999999</v>
      </c>
      <c r="W321" s="302">
        <f>IFERROR(INDEX('For Formulas'!$A$3:$CL$64,MATCH(ROUNDUP($R321,0),'For Formulas'!$A$3:$A$64,0),MATCH($O321&amp;" - "&amp;$P321,'For Formulas'!$A$3:$CL$3,0))*L321+U321,INDEX('For Formulas'!$A$3:$CL$64,MATCH(ROUNDUP($R321,0),'For Formulas'!$A$3:$A$64,0)*MATCH($O321&amp;" - "&amp;$P321,'For Formulas'!$A$3:$CL$3,0))*L321)</f>
        <v>18448.846719999998</v>
      </c>
      <c r="X321" s="322">
        <f t="shared" si="28"/>
        <v>0.10191049896670765</v>
      </c>
      <c r="Y321" s="262" t="s">
        <v>1198</v>
      </c>
      <c r="Z321" s="262" t="str">
        <f t="shared" si="29"/>
        <v>141 E 71200 163</v>
      </c>
      <c r="AA321" s="262" t="str">
        <f t="shared" si="30"/>
        <v>712</v>
      </c>
      <c r="AB321" s="262" t="str">
        <f t="shared" si="31"/>
        <v>901</v>
      </c>
      <c r="AC321" s="262" t="str">
        <f t="shared" si="32"/>
        <v>141 E 71200 163 901 712</v>
      </c>
    </row>
    <row r="322" spans="1:29" ht="15" customHeight="1" x14ac:dyDescent="0.25">
      <c r="A322" s="262" t="s">
        <v>1550</v>
      </c>
      <c r="B322" s="262" t="s">
        <v>642</v>
      </c>
      <c r="C322" s="262" t="s">
        <v>642</v>
      </c>
      <c r="D322" s="262" t="s">
        <v>422</v>
      </c>
      <c r="E322" s="262" t="s">
        <v>221</v>
      </c>
      <c r="F322" s="262" t="s">
        <v>249</v>
      </c>
      <c r="G322" s="262" t="s">
        <v>250</v>
      </c>
      <c r="H322" s="262" t="s">
        <v>224</v>
      </c>
      <c r="I322" s="262" t="s">
        <v>242</v>
      </c>
      <c r="J322" s="262">
        <v>1080</v>
      </c>
      <c r="K322" s="320">
        <v>1</v>
      </c>
      <c r="L322" s="320">
        <v>1</v>
      </c>
      <c r="M322" s="262" t="s">
        <v>226</v>
      </c>
      <c r="N322" s="262" t="s">
        <v>227</v>
      </c>
      <c r="O322" s="262" t="s">
        <v>271</v>
      </c>
      <c r="P322" s="262" t="s">
        <v>188</v>
      </c>
      <c r="Q322" s="321">
        <v>5</v>
      </c>
      <c r="R322" s="321">
        <f t="shared" ref="R322:R385" si="33">Q322+1</f>
        <v>6</v>
      </c>
      <c r="S322" s="300">
        <v>0</v>
      </c>
      <c r="T322" s="300">
        <v>16873</v>
      </c>
      <c r="V322" s="300">
        <v>16873</v>
      </c>
      <c r="W322" s="302">
        <f>IFERROR(INDEX('For Formulas'!$A$3:$CL$64,MATCH(ROUNDUP($R322,0),'For Formulas'!$A$3:$A$64,0),MATCH($O322&amp;" - "&amp;$P322,'For Formulas'!$A$3:$CL$3,0))*L322+U322,INDEX('For Formulas'!$A$3:$CL$64,MATCH(ROUNDUP($R322,0),'For Formulas'!$A$3:$A$64,0)*MATCH($O322&amp;" - "&amp;$P322,'For Formulas'!$A$3:$CL$3,0))*L322)</f>
        <v>18493</v>
      </c>
      <c r="X322" s="322">
        <f t="shared" ref="X322:X385" si="34">(W322-V322)/V322</f>
        <v>9.6011379126414984E-2</v>
      </c>
      <c r="Y322" s="262" t="s">
        <v>1551</v>
      </c>
      <c r="Z322" s="262" t="str">
        <f t="shared" ref="Z322:Z385" si="35">LEFT(Y322,15)</f>
        <v>141 E 73400 163</v>
      </c>
      <c r="AA322" s="262" t="str">
        <f t="shared" ref="AA322:AA385" si="36">RIGHT(Y322,3)</f>
        <v>000</v>
      </c>
      <c r="AB322" s="262" t="str">
        <f t="shared" ref="AB322:AB385" si="37">MID(Y322,17,3)</f>
        <v>000</v>
      </c>
      <c r="AC322" s="262" t="str">
        <f t="shared" ref="AC322:AC385" si="38">Z322&amp;" " &amp;AB322&amp;" "&amp;AA322</f>
        <v>141 E 73400 163 000 000</v>
      </c>
    </row>
    <row r="323" spans="1:29" ht="15" customHeight="1" x14ac:dyDescent="0.25">
      <c r="A323" s="262" t="s">
        <v>1750</v>
      </c>
      <c r="B323" s="262" t="s">
        <v>267</v>
      </c>
      <c r="C323" s="262" t="s">
        <v>267</v>
      </c>
      <c r="D323" s="262" t="s">
        <v>264</v>
      </c>
      <c r="E323" s="262" t="s">
        <v>221</v>
      </c>
      <c r="F323" s="262" t="s">
        <v>249</v>
      </c>
      <c r="G323" s="262" t="s">
        <v>250</v>
      </c>
      <c r="H323" s="262" t="s">
        <v>224</v>
      </c>
      <c r="I323" s="262" t="s">
        <v>242</v>
      </c>
      <c r="J323" s="262">
        <v>1080</v>
      </c>
      <c r="K323" s="320">
        <v>1</v>
      </c>
      <c r="L323" s="320">
        <v>1</v>
      </c>
      <c r="M323" s="262" t="s">
        <v>226</v>
      </c>
      <c r="N323" s="262" t="s">
        <v>227</v>
      </c>
      <c r="O323" s="262" t="s">
        <v>271</v>
      </c>
      <c r="P323" s="262" t="s">
        <v>188</v>
      </c>
      <c r="Q323" s="321">
        <v>5</v>
      </c>
      <c r="R323" s="321">
        <f t="shared" si="33"/>
        <v>6</v>
      </c>
      <c r="S323" s="300">
        <v>0</v>
      </c>
      <c r="T323" s="300">
        <v>16873</v>
      </c>
      <c r="V323" s="300">
        <v>16873</v>
      </c>
      <c r="W323" s="302">
        <f>IFERROR(INDEX('For Formulas'!$A$3:$CL$64,MATCH(ROUNDUP($R323,0),'For Formulas'!$A$3:$A$64,0),MATCH($O323&amp;" - "&amp;$P323,'For Formulas'!$A$3:$CL$3,0))*L323+U323,INDEX('For Formulas'!$A$3:$CL$64,MATCH(ROUNDUP($R323,0),'For Formulas'!$A$3:$A$64,0)*MATCH($O323&amp;" - "&amp;$P323,'For Formulas'!$A$3:$CL$3,0))*L323)</f>
        <v>18493</v>
      </c>
      <c r="X323" s="322">
        <f t="shared" si="34"/>
        <v>9.6011379126414984E-2</v>
      </c>
      <c r="Y323" s="262" t="s">
        <v>1163</v>
      </c>
      <c r="Z323" s="262" t="str">
        <f t="shared" si="35"/>
        <v>141 E 71100 163</v>
      </c>
      <c r="AA323" s="262" t="str">
        <f t="shared" si="36"/>
        <v>000</v>
      </c>
      <c r="AB323" s="262" t="str">
        <f t="shared" si="37"/>
        <v>000</v>
      </c>
      <c r="AC323" s="262" t="str">
        <f t="shared" si="38"/>
        <v>141 E 71100 163 000 000</v>
      </c>
    </row>
    <row r="324" spans="1:29" ht="15" customHeight="1" x14ac:dyDescent="0.25">
      <c r="A324" s="262" t="s">
        <v>2623</v>
      </c>
      <c r="B324" s="262" t="s">
        <v>267</v>
      </c>
      <c r="C324" s="262" t="s">
        <v>267</v>
      </c>
      <c r="D324" s="262" t="s">
        <v>374</v>
      </c>
      <c r="E324" s="262" t="s">
        <v>221</v>
      </c>
      <c r="F324" s="262" t="s">
        <v>249</v>
      </c>
      <c r="G324" s="262" t="s">
        <v>250</v>
      </c>
      <c r="H324" s="262" t="s">
        <v>224</v>
      </c>
      <c r="I324" s="262" t="s">
        <v>242</v>
      </c>
      <c r="J324" s="262">
        <v>1080</v>
      </c>
      <c r="K324" s="320">
        <v>1</v>
      </c>
      <c r="L324" s="320">
        <v>1</v>
      </c>
      <c r="M324" s="262" t="s">
        <v>226</v>
      </c>
      <c r="N324" s="262" t="s">
        <v>227</v>
      </c>
      <c r="O324" s="262" t="s">
        <v>271</v>
      </c>
      <c r="P324" s="262" t="s">
        <v>188</v>
      </c>
      <c r="Q324" s="321">
        <v>5</v>
      </c>
      <c r="R324" s="321">
        <f t="shared" si="33"/>
        <v>6</v>
      </c>
      <c r="S324" s="300">
        <v>0</v>
      </c>
      <c r="T324" s="300">
        <v>16873</v>
      </c>
      <c r="V324" s="300">
        <v>16873</v>
      </c>
      <c r="W324" s="302">
        <f>IFERROR(INDEX('For Formulas'!$A$3:$CL$64,MATCH(ROUNDUP($R324,0),'For Formulas'!$A$3:$A$64,0),MATCH($O324&amp;" - "&amp;$P324,'For Formulas'!$A$3:$CL$3,0))*L324+U324,INDEX('For Formulas'!$A$3:$CL$64,MATCH(ROUNDUP($R324,0),'For Formulas'!$A$3:$A$64,0)*MATCH($O324&amp;" - "&amp;$P324,'For Formulas'!$A$3:$CL$3,0))*L324)</f>
        <v>18493</v>
      </c>
      <c r="X324" s="322">
        <f t="shared" si="34"/>
        <v>9.6011379126414984E-2</v>
      </c>
      <c r="Y324" s="262" t="s">
        <v>2624</v>
      </c>
      <c r="Z324" s="262" t="str">
        <f t="shared" si="35"/>
        <v>141 E 71100 163</v>
      </c>
      <c r="AA324" s="262" t="str">
        <f t="shared" si="36"/>
        <v>000</v>
      </c>
      <c r="AB324" s="262" t="str">
        <f t="shared" si="37"/>
        <v>000</v>
      </c>
      <c r="AC324" s="262" t="str">
        <f t="shared" si="38"/>
        <v>141 E 71100 163 000 000</v>
      </c>
    </row>
    <row r="325" spans="1:29" ht="15" hidden="1" customHeight="1" x14ac:dyDescent="0.25">
      <c r="A325" s="262" t="s">
        <v>2842</v>
      </c>
      <c r="B325" s="262" t="s">
        <v>277</v>
      </c>
      <c r="C325" s="262" t="s">
        <v>278</v>
      </c>
      <c r="D325" s="262" t="s">
        <v>220</v>
      </c>
      <c r="E325" s="262" t="s">
        <v>221</v>
      </c>
      <c r="F325" s="262" t="s">
        <v>249</v>
      </c>
      <c r="G325" s="262" t="s">
        <v>250</v>
      </c>
      <c r="H325" s="262" t="s">
        <v>224</v>
      </c>
      <c r="I325" s="262" t="s">
        <v>242</v>
      </c>
      <c r="J325" s="262">
        <v>1080</v>
      </c>
      <c r="K325" s="320">
        <v>1</v>
      </c>
      <c r="L325" s="320">
        <v>1</v>
      </c>
      <c r="M325" s="262" t="s">
        <v>226</v>
      </c>
      <c r="N325" s="262" t="s">
        <v>227</v>
      </c>
      <c r="O325" s="262" t="s">
        <v>271</v>
      </c>
      <c r="P325" s="262" t="s">
        <v>188</v>
      </c>
      <c r="Q325" s="321">
        <v>5</v>
      </c>
      <c r="R325" s="321">
        <f t="shared" si="33"/>
        <v>6</v>
      </c>
      <c r="S325" s="300">
        <v>0</v>
      </c>
      <c r="T325" s="300">
        <v>16873</v>
      </c>
      <c r="V325" s="300">
        <v>16873</v>
      </c>
      <c r="W325" s="302">
        <f>IFERROR(INDEX('For Formulas'!$A$3:$CL$64,MATCH(ROUNDUP($R325,0),'For Formulas'!$A$3:$A$64,0),MATCH($O325&amp;" - "&amp;$P325,'For Formulas'!$A$3:$CL$3,0))*L325+U325,INDEX('For Formulas'!$A$3:$CL$64,MATCH(ROUNDUP($R325,0),'For Formulas'!$A$3:$A$64,0)*MATCH($O325&amp;" - "&amp;$P325,'For Formulas'!$A$3:$CL$3,0))*L325)</f>
        <v>18493</v>
      </c>
      <c r="X325" s="322">
        <f t="shared" si="34"/>
        <v>9.6011379126414984E-2</v>
      </c>
      <c r="Y325" s="262" t="s">
        <v>2598</v>
      </c>
      <c r="Z325" s="262" t="str">
        <f t="shared" si="35"/>
        <v>142 E 71100 163</v>
      </c>
      <c r="AA325" s="262" t="str">
        <f t="shared" si="36"/>
        <v>000</v>
      </c>
      <c r="AB325" s="262" t="str">
        <f t="shared" si="37"/>
        <v>101</v>
      </c>
      <c r="AC325" s="262" t="str">
        <f t="shared" si="38"/>
        <v>142 E 71100 163 101 000</v>
      </c>
    </row>
    <row r="326" spans="1:29" ht="15" hidden="1" customHeight="1" x14ac:dyDescent="0.25">
      <c r="A326" s="262" t="s">
        <v>1419</v>
      </c>
      <c r="B326" s="262" t="s">
        <v>237</v>
      </c>
      <c r="C326" s="262" t="s">
        <v>237</v>
      </c>
      <c r="D326" s="262" t="s">
        <v>295</v>
      </c>
      <c r="E326" s="262" t="s">
        <v>221</v>
      </c>
      <c r="F326" s="262" t="s">
        <v>239</v>
      </c>
      <c r="G326" s="262" t="s">
        <v>240</v>
      </c>
      <c r="H326" s="262" t="s">
        <v>241</v>
      </c>
      <c r="I326" s="262" t="s">
        <v>307</v>
      </c>
      <c r="J326" s="262">
        <v>1235</v>
      </c>
      <c r="K326" s="320">
        <v>0.8125</v>
      </c>
      <c r="L326" s="320">
        <v>0.8125</v>
      </c>
      <c r="M326" s="262" t="s">
        <v>226</v>
      </c>
      <c r="N326" s="262" t="s">
        <v>243</v>
      </c>
      <c r="O326" s="262" t="s">
        <v>244</v>
      </c>
      <c r="P326" s="262" t="s">
        <v>187</v>
      </c>
      <c r="Q326" s="321">
        <v>0</v>
      </c>
      <c r="R326" s="321">
        <f t="shared" si="33"/>
        <v>1</v>
      </c>
      <c r="S326" s="300">
        <v>0</v>
      </c>
      <c r="T326" s="300">
        <v>13.5</v>
      </c>
      <c r="V326" s="300">
        <v>16672.5</v>
      </c>
      <c r="W326" s="303">
        <f>IFERROR(INDEX('For Formulas'!$A$3:$CL$64,MATCH($R326,'For Formulas'!$A$3:$A$64,0),MATCH($O326&amp;" - "&amp;$P326,'For Formulas'!$A$3:$CL$3,0))*J326+U326,INDEX('For Formulas'!$A$3:$CL$64,MATCH($R326,'For Formulas'!$A$3:$A$64,0),MATCH($O326&amp;" - "&amp;$P326,'For Formulas'!$A$3:$CL$3,0))*J326)</f>
        <v>18525</v>
      </c>
      <c r="X326" s="322">
        <f t="shared" si="34"/>
        <v>0.1111111111111111</v>
      </c>
      <c r="Y326" s="262" t="s">
        <v>746</v>
      </c>
      <c r="Z326" s="262" t="str">
        <f t="shared" si="35"/>
        <v>143 E 73100 165</v>
      </c>
      <c r="AA326" s="262" t="str">
        <f t="shared" si="36"/>
        <v>451</v>
      </c>
      <c r="AB326" s="262" t="str">
        <f t="shared" si="37"/>
        <v>000</v>
      </c>
      <c r="AC326" s="262" t="str">
        <f t="shared" si="38"/>
        <v>143 E 73100 165 000 451</v>
      </c>
    </row>
    <row r="327" spans="1:29" ht="15" hidden="1" customHeight="1" x14ac:dyDescent="0.25">
      <c r="A327" s="262" t="s">
        <v>583</v>
      </c>
      <c r="B327" s="262" t="s">
        <v>237</v>
      </c>
      <c r="C327" s="262" t="s">
        <v>237</v>
      </c>
      <c r="D327" s="262" t="s">
        <v>361</v>
      </c>
      <c r="E327" s="262" t="s">
        <v>221</v>
      </c>
      <c r="F327" s="262" t="s">
        <v>239</v>
      </c>
      <c r="G327" s="262" t="s">
        <v>240</v>
      </c>
      <c r="H327" s="262" t="s">
        <v>241</v>
      </c>
      <c r="I327" s="262" t="s">
        <v>242</v>
      </c>
      <c r="J327" s="262">
        <v>1140</v>
      </c>
      <c r="K327" s="320">
        <v>0.75</v>
      </c>
      <c r="L327" s="320">
        <v>0.75</v>
      </c>
      <c r="M327" s="262" t="s">
        <v>226</v>
      </c>
      <c r="N327" s="262" t="s">
        <v>11</v>
      </c>
      <c r="O327" s="262" t="s">
        <v>244</v>
      </c>
      <c r="P327" s="262" t="s">
        <v>187</v>
      </c>
      <c r="Q327" s="321">
        <v>7</v>
      </c>
      <c r="R327" s="321">
        <f t="shared" si="33"/>
        <v>8</v>
      </c>
      <c r="S327" s="300">
        <v>0</v>
      </c>
      <c r="T327" s="300">
        <v>14.78</v>
      </c>
      <c r="V327" s="300">
        <v>16849.2</v>
      </c>
      <c r="W327" s="303">
        <f>IFERROR(INDEX('For Formulas'!$A$3:$CL$64,MATCH($R327,'For Formulas'!$A$3:$A$64,0),MATCH($O327&amp;" - "&amp;$P327,'For Formulas'!$A$3:$CL$3,0))*J327+U327,INDEX('For Formulas'!$A$3:$CL$64,MATCH($R327,'For Formulas'!$A$3:$A$64,0),MATCH($O327&amp;" - "&amp;$P327,'For Formulas'!$A$3:$CL$3,0))*J327)</f>
        <v>18559.2</v>
      </c>
      <c r="X327" s="322">
        <f t="shared" si="34"/>
        <v>0.10148849797023003</v>
      </c>
      <c r="Y327" s="262" t="s">
        <v>584</v>
      </c>
      <c r="Z327" s="262" t="str">
        <f t="shared" si="35"/>
        <v>143 E 73100 165</v>
      </c>
      <c r="AA327" s="262" t="str">
        <f t="shared" si="36"/>
        <v>451</v>
      </c>
      <c r="AB327" s="262" t="str">
        <f t="shared" si="37"/>
        <v>000</v>
      </c>
      <c r="AC327" s="262" t="str">
        <f t="shared" si="38"/>
        <v>143 E 73100 165 000 451</v>
      </c>
    </row>
    <row r="328" spans="1:29" ht="15" hidden="1" customHeight="1" x14ac:dyDescent="0.25">
      <c r="A328" s="262" t="s">
        <v>2196</v>
      </c>
      <c r="B328" s="262" t="s">
        <v>237</v>
      </c>
      <c r="C328" s="262" t="s">
        <v>237</v>
      </c>
      <c r="D328" s="262" t="s">
        <v>258</v>
      </c>
      <c r="E328" s="262" t="s">
        <v>221</v>
      </c>
      <c r="F328" s="262" t="s">
        <v>239</v>
      </c>
      <c r="G328" s="262" t="s">
        <v>240</v>
      </c>
      <c r="H328" s="262" t="s">
        <v>241</v>
      </c>
      <c r="I328" s="262" t="s">
        <v>242</v>
      </c>
      <c r="J328" s="262">
        <v>1140</v>
      </c>
      <c r="K328" s="320">
        <v>0.75</v>
      </c>
      <c r="L328" s="320">
        <v>0.75</v>
      </c>
      <c r="M328" s="262" t="s">
        <v>226</v>
      </c>
      <c r="N328" s="262" t="s">
        <v>11</v>
      </c>
      <c r="O328" s="262" t="s">
        <v>244</v>
      </c>
      <c r="P328" s="262" t="s">
        <v>187</v>
      </c>
      <c r="Q328" s="321">
        <v>7</v>
      </c>
      <c r="R328" s="321">
        <f t="shared" si="33"/>
        <v>8</v>
      </c>
      <c r="S328" s="300">
        <v>0</v>
      </c>
      <c r="T328" s="300">
        <v>14.78</v>
      </c>
      <c r="V328" s="300">
        <v>16849.2</v>
      </c>
      <c r="W328" s="303">
        <f>IFERROR(INDEX('For Formulas'!$A$3:$CL$64,MATCH($R328,'For Formulas'!$A$3:$A$64,0),MATCH($O328&amp;" - "&amp;$P328,'For Formulas'!$A$3:$CL$3,0))*J328+U328,INDEX('For Formulas'!$A$3:$CL$64,MATCH($R328,'For Formulas'!$A$3:$A$64,0),MATCH($O328&amp;" - "&amp;$P328,'For Formulas'!$A$3:$CL$3,0))*J328)</f>
        <v>18559.2</v>
      </c>
      <c r="X328" s="322">
        <f t="shared" si="34"/>
        <v>0.10148849797023003</v>
      </c>
      <c r="Y328" s="262" t="s">
        <v>689</v>
      </c>
      <c r="Z328" s="262" t="str">
        <f t="shared" si="35"/>
        <v>143 E 73100 165</v>
      </c>
      <c r="AA328" s="262" t="str">
        <f t="shared" si="36"/>
        <v>451</v>
      </c>
      <c r="AB328" s="262" t="str">
        <f t="shared" si="37"/>
        <v>000</v>
      </c>
      <c r="AC328" s="262" t="str">
        <f t="shared" si="38"/>
        <v>143 E 73100 165 000 451</v>
      </c>
    </row>
    <row r="329" spans="1:29" ht="15" hidden="1" customHeight="1" x14ac:dyDescent="0.25">
      <c r="A329" s="262" t="s">
        <v>790</v>
      </c>
      <c r="B329" s="262" t="s">
        <v>255</v>
      </c>
      <c r="C329" s="262" t="s">
        <v>255</v>
      </c>
      <c r="D329" s="262" t="s">
        <v>248</v>
      </c>
      <c r="E329" s="262" t="s">
        <v>256</v>
      </c>
      <c r="F329" s="262" t="s">
        <v>249</v>
      </c>
      <c r="G329" s="262" t="s">
        <v>250</v>
      </c>
      <c r="H329" s="262" t="s">
        <v>224</v>
      </c>
      <c r="I329" s="262" t="s">
        <v>242</v>
      </c>
      <c r="J329" s="262">
        <v>1080</v>
      </c>
      <c r="K329" s="320">
        <v>1</v>
      </c>
      <c r="L329" s="320">
        <v>1</v>
      </c>
      <c r="M329" s="262" t="s">
        <v>6</v>
      </c>
      <c r="Q329" s="321">
        <v>0</v>
      </c>
      <c r="R329" s="321">
        <f t="shared" si="33"/>
        <v>1</v>
      </c>
      <c r="S329" s="300">
        <v>3000</v>
      </c>
      <c r="T329" s="300">
        <v>0</v>
      </c>
      <c r="V329" s="300">
        <v>3000</v>
      </c>
      <c r="W329" s="300">
        <f>V329</f>
        <v>3000</v>
      </c>
      <c r="X329" s="322">
        <f t="shared" si="34"/>
        <v>0</v>
      </c>
      <c r="Y329" s="262" t="s">
        <v>252</v>
      </c>
      <c r="Z329" s="262" t="str">
        <f t="shared" si="35"/>
        <v>141 E 72710 146</v>
      </c>
      <c r="AA329" s="262" t="str">
        <f t="shared" si="36"/>
        <v>446</v>
      </c>
      <c r="AB329" s="262" t="str">
        <f t="shared" si="37"/>
        <v>000</v>
      </c>
      <c r="AC329" s="262" t="str">
        <f t="shared" si="38"/>
        <v>141 E 72710 146 000 446</v>
      </c>
    </row>
    <row r="330" spans="1:29" ht="15" hidden="1" customHeight="1" x14ac:dyDescent="0.25">
      <c r="A330" s="262" t="s">
        <v>2910</v>
      </c>
      <c r="B330" s="262" t="s">
        <v>237</v>
      </c>
      <c r="C330" s="262" t="s">
        <v>237</v>
      </c>
      <c r="D330" s="262" t="s">
        <v>389</v>
      </c>
      <c r="E330" s="262" t="s">
        <v>221</v>
      </c>
      <c r="F330" s="262" t="s">
        <v>239</v>
      </c>
      <c r="G330" s="262" t="s">
        <v>240</v>
      </c>
      <c r="H330" s="262" t="s">
        <v>241</v>
      </c>
      <c r="I330" s="262" t="s">
        <v>242</v>
      </c>
      <c r="J330" s="262">
        <v>1140</v>
      </c>
      <c r="K330" s="320">
        <v>0.75</v>
      </c>
      <c r="L330" s="320">
        <v>0.75</v>
      </c>
      <c r="M330" s="262" t="s">
        <v>226</v>
      </c>
      <c r="N330" s="262" t="s">
        <v>11</v>
      </c>
      <c r="O330" s="262" t="s">
        <v>244</v>
      </c>
      <c r="P330" s="262" t="s">
        <v>187</v>
      </c>
      <c r="Q330" s="321">
        <v>7</v>
      </c>
      <c r="R330" s="321">
        <f t="shared" si="33"/>
        <v>8</v>
      </c>
      <c r="S330" s="300">
        <v>0</v>
      </c>
      <c r="T330" s="300">
        <v>14.78</v>
      </c>
      <c r="V330" s="300">
        <v>16849.2</v>
      </c>
      <c r="W330" s="303">
        <f>IFERROR(INDEX('For Formulas'!$A$3:$CL$64,MATCH($R330,'For Formulas'!$A$3:$A$64,0),MATCH($O330&amp;" - "&amp;$P330,'For Formulas'!$A$3:$CL$3,0))*J330+U330,INDEX('For Formulas'!$A$3:$CL$64,MATCH($R330,'For Formulas'!$A$3:$A$64,0),MATCH($O330&amp;" - "&amp;$P330,'For Formulas'!$A$3:$CL$3,0))*J330)</f>
        <v>18559.2</v>
      </c>
      <c r="X330" s="322">
        <f t="shared" si="34"/>
        <v>0.10148849797023003</v>
      </c>
      <c r="Y330" s="262" t="s">
        <v>988</v>
      </c>
      <c r="Z330" s="262" t="str">
        <f t="shared" si="35"/>
        <v>143 E 73100 165</v>
      </c>
      <c r="AA330" s="262" t="str">
        <f t="shared" si="36"/>
        <v>451</v>
      </c>
      <c r="AB330" s="262" t="str">
        <f t="shared" si="37"/>
        <v>000</v>
      </c>
      <c r="AC330" s="262" t="str">
        <f t="shared" si="38"/>
        <v>143 E 73100 165 000 451</v>
      </c>
    </row>
    <row r="331" spans="1:29" ht="15" customHeight="1" x14ac:dyDescent="0.25">
      <c r="A331" s="262" t="s">
        <v>1695</v>
      </c>
      <c r="B331" s="262" t="s">
        <v>1079</v>
      </c>
      <c r="C331" s="262" t="s">
        <v>1079</v>
      </c>
      <c r="D331" s="262" t="s">
        <v>328</v>
      </c>
      <c r="E331" s="262" t="s">
        <v>221</v>
      </c>
      <c r="F331" s="262" t="s">
        <v>249</v>
      </c>
      <c r="G331" s="262" t="s">
        <v>250</v>
      </c>
      <c r="H331" s="262" t="s">
        <v>224</v>
      </c>
      <c r="I331" s="262" t="s">
        <v>242</v>
      </c>
      <c r="J331" s="262">
        <v>1080</v>
      </c>
      <c r="K331" s="320">
        <v>1</v>
      </c>
      <c r="L331" s="320">
        <v>1</v>
      </c>
      <c r="M331" s="262" t="s">
        <v>226</v>
      </c>
      <c r="N331" s="262" t="s">
        <v>233</v>
      </c>
      <c r="O331" s="262" t="s">
        <v>251</v>
      </c>
      <c r="P331" s="262" t="s">
        <v>186</v>
      </c>
      <c r="Q331" s="321">
        <v>21</v>
      </c>
      <c r="R331" s="321">
        <f t="shared" si="33"/>
        <v>22</v>
      </c>
      <c r="S331" s="300">
        <v>0</v>
      </c>
      <c r="T331" s="300">
        <v>17020</v>
      </c>
      <c r="V331" s="300">
        <v>17020</v>
      </c>
      <c r="W331" s="302">
        <f>IFERROR(INDEX('For Formulas'!$A$3:$CL$64,MATCH(ROUNDUP($R331,0),'For Formulas'!$A$3:$A$64,0),MATCH($O331&amp;" - "&amp;$P331,'For Formulas'!$A$3:$CL$3,0))*L331+U331,INDEX('For Formulas'!$A$3:$CL$64,MATCH(ROUNDUP($R331,0),'For Formulas'!$A$3:$A$64,0)*MATCH($O331&amp;" - "&amp;$P331,'For Formulas'!$A$3:$CL$3,0))*L331)</f>
        <v>18580</v>
      </c>
      <c r="X331" s="322">
        <f t="shared" si="34"/>
        <v>9.1656874265569913E-2</v>
      </c>
      <c r="Y331" s="262" t="s">
        <v>329</v>
      </c>
      <c r="Z331" s="262" t="str">
        <f t="shared" si="35"/>
        <v>141 E 72710 146</v>
      </c>
      <c r="AA331" s="262" t="str">
        <f t="shared" si="36"/>
        <v>712</v>
      </c>
      <c r="AB331" s="262" t="str">
        <f t="shared" si="37"/>
        <v>000</v>
      </c>
      <c r="AC331" s="262" t="str">
        <f t="shared" si="38"/>
        <v>141 E 72710 146 000 712</v>
      </c>
    </row>
    <row r="332" spans="1:29" ht="15" customHeight="1" x14ac:dyDescent="0.25">
      <c r="A332" s="262" t="s">
        <v>2066</v>
      </c>
      <c r="B332" s="262" t="s">
        <v>247</v>
      </c>
      <c r="C332" s="262" t="s">
        <v>247</v>
      </c>
      <c r="D332" s="262" t="s">
        <v>248</v>
      </c>
      <c r="E332" s="262" t="s">
        <v>221</v>
      </c>
      <c r="F332" s="262" t="s">
        <v>249</v>
      </c>
      <c r="G332" s="262" t="s">
        <v>250</v>
      </c>
      <c r="H332" s="262" t="s">
        <v>224</v>
      </c>
      <c r="I332" s="262" t="s">
        <v>242</v>
      </c>
      <c r="J332" s="262">
        <v>1080</v>
      </c>
      <c r="K332" s="320">
        <v>1</v>
      </c>
      <c r="L332" s="320">
        <v>1</v>
      </c>
      <c r="M332" s="262" t="s">
        <v>226</v>
      </c>
      <c r="N332" s="262" t="s">
        <v>227</v>
      </c>
      <c r="O332" s="262" t="s">
        <v>251</v>
      </c>
      <c r="P332" s="262" t="s">
        <v>186</v>
      </c>
      <c r="Q332" s="321">
        <v>21</v>
      </c>
      <c r="R332" s="321">
        <f t="shared" si="33"/>
        <v>22</v>
      </c>
      <c r="S332" s="300">
        <v>0</v>
      </c>
      <c r="T332" s="300">
        <v>17020</v>
      </c>
      <c r="V332" s="300">
        <v>17020</v>
      </c>
      <c r="W332" s="302">
        <f>IFERROR(INDEX('For Formulas'!$A$3:$CL$64,MATCH(ROUNDUP($R332,0),'For Formulas'!$A$3:$A$64,0),MATCH($O332&amp;" - "&amp;$P332,'For Formulas'!$A$3:$CL$3,0))*L332+U332,INDEX('For Formulas'!$A$3:$CL$64,MATCH(ROUNDUP($R332,0),'For Formulas'!$A$3:$A$64,0)*MATCH($O332&amp;" - "&amp;$P332,'For Formulas'!$A$3:$CL$3,0))*L332)</f>
        <v>18580</v>
      </c>
      <c r="X332" s="322">
        <f t="shared" si="34"/>
        <v>9.1656874265569913E-2</v>
      </c>
      <c r="Y332" s="262" t="s">
        <v>252</v>
      </c>
      <c r="Z332" s="262" t="str">
        <f t="shared" si="35"/>
        <v>141 E 72710 146</v>
      </c>
      <c r="AA332" s="262" t="str">
        <f t="shared" si="36"/>
        <v>446</v>
      </c>
      <c r="AB332" s="262" t="str">
        <f t="shared" si="37"/>
        <v>000</v>
      </c>
      <c r="AC332" s="262" t="str">
        <f t="shared" si="38"/>
        <v>141 E 72710 146 000 446</v>
      </c>
    </row>
    <row r="333" spans="1:29" ht="15" customHeight="1" x14ac:dyDescent="0.25">
      <c r="A333" s="262" t="s">
        <v>2693</v>
      </c>
      <c r="B333" s="262" t="s">
        <v>247</v>
      </c>
      <c r="C333" s="262" t="s">
        <v>247</v>
      </c>
      <c r="D333" s="262" t="s">
        <v>248</v>
      </c>
      <c r="E333" s="262" t="s">
        <v>221</v>
      </c>
      <c r="F333" s="262" t="s">
        <v>249</v>
      </c>
      <c r="G333" s="262" t="s">
        <v>250</v>
      </c>
      <c r="H333" s="262" t="s">
        <v>224</v>
      </c>
      <c r="I333" s="262" t="s">
        <v>242</v>
      </c>
      <c r="J333" s="262">
        <v>1080</v>
      </c>
      <c r="K333" s="320">
        <v>1</v>
      </c>
      <c r="L333" s="320">
        <v>1</v>
      </c>
      <c r="M333" s="262" t="s">
        <v>226</v>
      </c>
      <c r="N333" s="262" t="s">
        <v>227</v>
      </c>
      <c r="O333" s="262" t="s">
        <v>251</v>
      </c>
      <c r="P333" s="262" t="s">
        <v>186</v>
      </c>
      <c r="Q333" s="321">
        <v>21</v>
      </c>
      <c r="R333" s="321">
        <f t="shared" si="33"/>
        <v>22</v>
      </c>
      <c r="S333" s="300">
        <v>0</v>
      </c>
      <c r="T333" s="300">
        <v>17020</v>
      </c>
      <c r="V333" s="300">
        <v>17020</v>
      </c>
      <c r="W333" s="302">
        <f>IFERROR(INDEX('For Formulas'!$A$3:$CL$64,MATCH(ROUNDUP($R333,0),'For Formulas'!$A$3:$A$64,0),MATCH($O333&amp;" - "&amp;$P333,'For Formulas'!$A$3:$CL$3,0))*L333+U333,INDEX('For Formulas'!$A$3:$CL$64,MATCH(ROUNDUP($R333,0),'For Formulas'!$A$3:$A$64,0)*MATCH($O333&amp;" - "&amp;$P333,'For Formulas'!$A$3:$CL$3,0))*L333)</f>
        <v>18580</v>
      </c>
      <c r="X333" s="322">
        <f t="shared" si="34"/>
        <v>9.1656874265569913E-2</v>
      </c>
      <c r="Y333" s="262" t="s">
        <v>252</v>
      </c>
      <c r="Z333" s="262" t="str">
        <f t="shared" si="35"/>
        <v>141 E 72710 146</v>
      </c>
      <c r="AA333" s="262" t="str">
        <f t="shared" si="36"/>
        <v>446</v>
      </c>
      <c r="AB333" s="262" t="str">
        <f t="shared" si="37"/>
        <v>000</v>
      </c>
      <c r="AC333" s="262" t="str">
        <f t="shared" si="38"/>
        <v>141 E 72710 146 000 446</v>
      </c>
    </row>
    <row r="334" spans="1:29" ht="15" customHeight="1" x14ac:dyDescent="0.25">
      <c r="A334" s="262" t="s">
        <v>2717</v>
      </c>
      <c r="B334" s="262" t="s">
        <v>247</v>
      </c>
      <c r="C334" s="262" t="s">
        <v>247</v>
      </c>
      <c r="D334" s="262" t="s">
        <v>248</v>
      </c>
      <c r="E334" s="262" t="s">
        <v>221</v>
      </c>
      <c r="F334" s="262" t="s">
        <v>249</v>
      </c>
      <c r="G334" s="262" t="s">
        <v>250</v>
      </c>
      <c r="H334" s="262" t="s">
        <v>224</v>
      </c>
      <c r="I334" s="262" t="s">
        <v>242</v>
      </c>
      <c r="J334" s="262">
        <v>1080</v>
      </c>
      <c r="K334" s="320">
        <v>1</v>
      </c>
      <c r="L334" s="320">
        <v>1</v>
      </c>
      <c r="M334" s="262" t="s">
        <v>226</v>
      </c>
      <c r="N334" s="262" t="s">
        <v>227</v>
      </c>
      <c r="O334" s="262" t="s">
        <v>251</v>
      </c>
      <c r="P334" s="262" t="s">
        <v>186</v>
      </c>
      <c r="Q334" s="321">
        <v>21</v>
      </c>
      <c r="R334" s="321">
        <f t="shared" si="33"/>
        <v>22</v>
      </c>
      <c r="S334" s="300">
        <v>0</v>
      </c>
      <c r="T334" s="300">
        <v>17020</v>
      </c>
      <c r="V334" s="300">
        <v>17020</v>
      </c>
      <c r="W334" s="302">
        <f>IFERROR(INDEX('For Formulas'!$A$3:$CL$64,MATCH(ROUNDUP($R334,0),'For Formulas'!$A$3:$A$64,0),MATCH($O334&amp;" - "&amp;$P334,'For Formulas'!$A$3:$CL$3,0))*L334+U334,INDEX('For Formulas'!$A$3:$CL$64,MATCH(ROUNDUP($R334,0),'For Formulas'!$A$3:$A$64,0)*MATCH($O334&amp;" - "&amp;$P334,'For Formulas'!$A$3:$CL$3,0))*L334)</f>
        <v>18580</v>
      </c>
      <c r="X334" s="322">
        <f t="shared" si="34"/>
        <v>9.1656874265569913E-2</v>
      </c>
      <c r="Y334" s="262" t="s">
        <v>252</v>
      </c>
      <c r="Z334" s="262" t="str">
        <f t="shared" si="35"/>
        <v>141 E 72710 146</v>
      </c>
      <c r="AA334" s="262" t="str">
        <f t="shared" si="36"/>
        <v>446</v>
      </c>
      <c r="AB334" s="262" t="str">
        <f t="shared" si="37"/>
        <v>000</v>
      </c>
      <c r="AC334" s="262" t="str">
        <f t="shared" si="38"/>
        <v>141 E 72710 146 000 446</v>
      </c>
    </row>
    <row r="335" spans="1:29" ht="15" customHeight="1" x14ac:dyDescent="0.25">
      <c r="A335" s="262" t="s">
        <v>3073</v>
      </c>
      <c r="B335" s="262" t="s">
        <v>247</v>
      </c>
      <c r="C335" s="262" t="s">
        <v>247</v>
      </c>
      <c r="D335" s="262" t="s">
        <v>248</v>
      </c>
      <c r="E335" s="262" t="s">
        <v>221</v>
      </c>
      <c r="F335" s="262" t="s">
        <v>249</v>
      </c>
      <c r="G335" s="262" t="s">
        <v>250</v>
      </c>
      <c r="H335" s="262" t="s">
        <v>224</v>
      </c>
      <c r="I335" s="262" t="s">
        <v>242</v>
      </c>
      <c r="J335" s="262">
        <v>1080</v>
      </c>
      <c r="K335" s="320">
        <v>1</v>
      </c>
      <c r="L335" s="320">
        <v>1</v>
      </c>
      <c r="M335" s="262" t="s">
        <v>226</v>
      </c>
      <c r="N335" s="262" t="s">
        <v>227</v>
      </c>
      <c r="O335" s="262" t="s">
        <v>251</v>
      </c>
      <c r="P335" s="262" t="s">
        <v>186</v>
      </c>
      <c r="Q335" s="321">
        <v>21</v>
      </c>
      <c r="R335" s="321">
        <f t="shared" si="33"/>
        <v>22</v>
      </c>
      <c r="S335" s="300">
        <v>0</v>
      </c>
      <c r="T335" s="300">
        <v>17020</v>
      </c>
      <c r="V335" s="300">
        <v>17020</v>
      </c>
      <c r="W335" s="302">
        <f>IFERROR(INDEX('For Formulas'!$A$3:$CL$64,MATCH(ROUNDUP($R335,0),'For Formulas'!$A$3:$A$64,0),MATCH($O335&amp;" - "&amp;$P335,'For Formulas'!$A$3:$CL$3,0))*L335+U335,INDEX('For Formulas'!$A$3:$CL$64,MATCH(ROUNDUP($R335,0),'For Formulas'!$A$3:$A$64,0)*MATCH($O335&amp;" - "&amp;$P335,'For Formulas'!$A$3:$CL$3,0))*L335)</f>
        <v>18580</v>
      </c>
      <c r="X335" s="322">
        <f t="shared" si="34"/>
        <v>9.1656874265569913E-2</v>
      </c>
      <c r="Y335" s="262" t="s">
        <v>252</v>
      </c>
      <c r="Z335" s="262" t="str">
        <f t="shared" si="35"/>
        <v>141 E 72710 146</v>
      </c>
      <c r="AA335" s="262" t="str">
        <f t="shared" si="36"/>
        <v>446</v>
      </c>
      <c r="AB335" s="262" t="str">
        <f t="shared" si="37"/>
        <v>000</v>
      </c>
      <c r="AC335" s="262" t="str">
        <f t="shared" si="38"/>
        <v>141 E 72710 146 000 446</v>
      </c>
    </row>
    <row r="336" spans="1:29" ht="15" hidden="1" customHeight="1" x14ac:dyDescent="0.25">
      <c r="A336" s="262" t="s">
        <v>797</v>
      </c>
      <c r="B336" s="262" t="s">
        <v>256</v>
      </c>
      <c r="C336" s="262" t="s">
        <v>273</v>
      </c>
      <c r="D336" s="262" t="s">
        <v>274</v>
      </c>
      <c r="E336" s="262" t="s">
        <v>256</v>
      </c>
      <c r="F336" s="262" t="s">
        <v>249</v>
      </c>
      <c r="G336" s="262" t="s">
        <v>250</v>
      </c>
      <c r="H336" s="262" t="s">
        <v>224</v>
      </c>
      <c r="I336" s="262" t="s">
        <v>242</v>
      </c>
      <c r="J336" s="262">
        <v>1080</v>
      </c>
      <c r="K336" s="320">
        <v>1</v>
      </c>
      <c r="L336" s="320">
        <v>1</v>
      </c>
      <c r="M336" s="262" t="s">
        <v>6</v>
      </c>
      <c r="Q336" s="321">
        <v>0</v>
      </c>
      <c r="R336" s="321">
        <f t="shared" si="33"/>
        <v>1</v>
      </c>
      <c r="S336" s="300">
        <v>250</v>
      </c>
      <c r="T336" s="300">
        <v>0</v>
      </c>
      <c r="V336" s="300">
        <v>250</v>
      </c>
      <c r="W336" s="300">
        <f>V336</f>
        <v>250</v>
      </c>
      <c r="X336" s="322">
        <f t="shared" si="34"/>
        <v>0</v>
      </c>
      <c r="Y336" s="262" t="s">
        <v>798</v>
      </c>
      <c r="Z336" s="262" t="str">
        <f t="shared" si="35"/>
        <v>141 E 71200 163</v>
      </c>
      <c r="AA336" s="262" t="str">
        <f t="shared" si="36"/>
        <v>712</v>
      </c>
      <c r="AB336" s="262" t="str">
        <f t="shared" si="37"/>
        <v>901</v>
      </c>
      <c r="AC336" s="262" t="str">
        <f t="shared" si="38"/>
        <v>141 E 71200 163 901 712</v>
      </c>
    </row>
    <row r="337" spans="1:29" ht="15" customHeight="1" x14ac:dyDescent="0.25">
      <c r="A337" s="262" t="s">
        <v>3134</v>
      </c>
      <c r="B337" s="262" t="s">
        <v>1079</v>
      </c>
      <c r="C337" s="262" t="s">
        <v>1079</v>
      </c>
      <c r="D337" s="262" t="s">
        <v>328</v>
      </c>
      <c r="E337" s="262" t="s">
        <v>221</v>
      </c>
      <c r="F337" s="262" t="s">
        <v>249</v>
      </c>
      <c r="G337" s="262" t="s">
        <v>250</v>
      </c>
      <c r="H337" s="262" t="s">
        <v>224</v>
      </c>
      <c r="I337" s="262" t="s">
        <v>242</v>
      </c>
      <c r="J337" s="262">
        <v>1080</v>
      </c>
      <c r="K337" s="320">
        <v>1</v>
      </c>
      <c r="L337" s="320">
        <v>1</v>
      </c>
      <c r="M337" s="262" t="s">
        <v>226</v>
      </c>
      <c r="N337" s="262" t="s">
        <v>233</v>
      </c>
      <c r="O337" s="262" t="s">
        <v>251</v>
      </c>
      <c r="P337" s="262" t="s">
        <v>186</v>
      </c>
      <c r="Q337" s="321">
        <v>21</v>
      </c>
      <c r="R337" s="321">
        <f t="shared" si="33"/>
        <v>22</v>
      </c>
      <c r="S337" s="300">
        <v>0</v>
      </c>
      <c r="T337" s="300">
        <v>17020</v>
      </c>
      <c r="V337" s="300">
        <v>17020</v>
      </c>
      <c r="W337" s="302">
        <f>IFERROR(INDEX('For Formulas'!$A$3:$CL$64,MATCH(ROUNDUP($R337,0),'For Formulas'!$A$3:$A$64,0),MATCH($O337&amp;" - "&amp;$P337,'For Formulas'!$A$3:$CL$3,0))*L337+U337,INDEX('For Formulas'!$A$3:$CL$64,MATCH(ROUNDUP($R337,0),'For Formulas'!$A$3:$A$64,0)*MATCH($O337&amp;" - "&amp;$P337,'For Formulas'!$A$3:$CL$3,0))*L337)</f>
        <v>18580</v>
      </c>
      <c r="X337" s="322">
        <f t="shared" si="34"/>
        <v>9.1656874265569913E-2</v>
      </c>
      <c r="Y337" s="262" t="s">
        <v>329</v>
      </c>
      <c r="Z337" s="262" t="str">
        <f t="shared" si="35"/>
        <v>141 E 72710 146</v>
      </c>
      <c r="AA337" s="262" t="str">
        <f t="shared" si="36"/>
        <v>712</v>
      </c>
      <c r="AB337" s="262" t="str">
        <f t="shared" si="37"/>
        <v>000</v>
      </c>
      <c r="AC337" s="262" t="str">
        <f t="shared" si="38"/>
        <v>141 E 72710 146 000 712</v>
      </c>
    </row>
    <row r="338" spans="1:29" ht="15" customHeight="1" x14ac:dyDescent="0.25">
      <c r="A338" s="262" t="s">
        <v>3198</v>
      </c>
      <c r="B338" s="262" t="s">
        <v>247</v>
      </c>
      <c r="C338" s="262" t="s">
        <v>247</v>
      </c>
      <c r="D338" s="262" t="s">
        <v>248</v>
      </c>
      <c r="E338" s="262" t="s">
        <v>221</v>
      </c>
      <c r="F338" s="262" t="s">
        <v>249</v>
      </c>
      <c r="G338" s="262" t="s">
        <v>250</v>
      </c>
      <c r="H338" s="262" t="s">
        <v>224</v>
      </c>
      <c r="I338" s="262" t="s">
        <v>242</v>
      </c>
      <c r="J338" s="262">
        <v>1080</v>
      </c>
      <c r="K338" s="320">
        <v>1</v>
      </c>
      <c r="L338" s="320">
        <v>1</v>
      </c>
      <c r="M338" s="262" t="s">
        <v>226</v>
      </c>
      <c r="N338" s="262" t="s">
        <v>227</v>
      </c>
      <c r="O338" s="262" t="s">
        <v>251</v>
      </c>
      <c r="P338" s="262" t="s">
        <v>186</v>
      </c>
      <c r="Q338" s="321">
        <v>21</v>
      </c>
      <c r="R338" s="321">
        <f t="shared" si="33"/>
        <v>22</v>
      </c>
      <c r="S338" s="300">
        <v>0</v>
      </c>
      <c r="T338" s="300">
        <v>17020</v>
      </c>
      <c r="V338" s="300">
        <v>17020</v>
      </c>
      <c r="W338" s="302">
        <f>IFERROR(INDEX('For Formulas'!$A$3:$CL$64,MATCH(ROUNDUP($R338,0),'For Formulas'!$A$3:$A$64,0),MATCH($O338&amp;" - "&amp;$P338,'For Formulas'!$A$3:$CL$3,0))*L338+U338,INDEX('For Formulas'!$A$3:$CL$64,MATCH(ROUNDUP($R338,0),'For Formulas'!$A$3:$A$64,0)*MATCH($O338&amp;" - "&amp;$P338,'For Formulas'!$A$3:$CL$3,0))*L338)</f>
        <v>18580</v>
      </c>
      <c r="X338" s="322">
        <f t="shared" si="34"/>
        <v>9.1656874265569913E-2</v>
      </c>
      <c r="Y338" s="262" t="s">
        <v>252</v>
      </c>
      <c r="Z338" s="262" t="str">
        <f t="shared" si="35"/>
        <v>141 E 72710 146</v>
      </c>
      <c r="AA338" s="262" t="str">
        <f t="shared" si="36"/>
        <v>446</v>
      </c>
      <c r="AB338" s="262" t="str">
        <f t="shared" si="37"/>
        <v>000</v>
      </c>
      <c r="AC338" s="262" t="str">
        <f t="shared" si="38"/>
        <v>141 E 72710 146 000 446</v>
      </c>
    </row>
    <row r="339" spans="1:29" ht="15" hidden="1" customHeight="1" x14ac:dyDescent="0.25">
      <c r="A339" s="262" t="s">
        <v>800</v>
      </c>
      <c r="B339" s="262" t="s">
        <v>749</v>
      </c>
      <c r="C339" s="262" t="s">
        <v>749</v>
      </c>
      <c r="D339" s="262" t="s">
        <v>328</v>
      </c>
      <c r="E339" s="262" t="s">
        <v>256</v>
      </c>
      <c r="F339" s="262" t="s">
        <v>249</v>
      </c>
      <c r="G339" s="262" t="s">
        <v>250</v>
      </c>
      <c r="H339" s="262" t="s">
        <v>224</v>
      </c>
      <c r="I339" s="262" t="s">
        <v>242</v>
      </c>
      <c r="J339" s="262">
        <v>1080</v>
      </c>
      <c r="K339" s="320">
        <v>1</v>
      </c>
      <c r="L339" s="320">
        <v>1</v>
      </c>
      <c r="M339" s="262" t="s">
        <v>6</v>
      </c>
      <c r="Q339" s="321">
        <v>0</v>
      </c>
      <c r="R339" s="321">
        <f t="shared" si="33"/>
        <v>1</v>
      </c>
      <c r="S339" s="300">
        <v>5400</v>
      </c>
      <c r="T339" s="300">
        <v>0</v>
      </c>
      <c r="V339" s="300">
        <v>5400</v>
      </c>
      <c r="W339" s="300">
        <f>V339</f>
        <v>5400</v>
      </c>
      <c r="X339" s="322">
        <f t="shared" si="34"/>
        <v>0</v>
      </c>
      <c r="Y339" s="262" t="s">
        <v>750</v>
      </c>
      <c r="Z339" s="262" t="str">
        <f t="shared" si="35"/>
        <v>141 E 71200 163</v>
      </c>
      <c r="AA339" s="262" t="str">
        <f t="shared" si="36"/>
        <v>712</v>
      </c>
      <c r="AB339" s="262" t="str">
        <f t="shared" si="37"/>
        <v>901</v>
      </c>
      <c r="AC339" s="262" t="str">
        <f t="shared" si="38"/>
        <v>141 E 71200 163 901 712</v>
      </c>
    </row>
    <row r="340" spans="1:29" ht="15" hidden="1" customHeight="1" x14ac:dyDescent="0.25">
      <c r="A340" s="262" t="s">
        <v>592</v>
      </c>
      <c r="B340" s="262" t="s">
        <v>237</v>
      </c>
      <c r="C340" s="262" t="s">
        <v>237</v>
      </c>
      <c r="D340" s="262" t="s">
        <v>264</v>
      </c>
      <c r="E340" s="262" t="s">
        <v>221</v>
      </c>
      <c r="F340" s="262" t="s">
        <v>239</v>
      </c>
      <c r="G340" s="262" t="s">
        <v>240</v>
      </c>
      <c r="H340" s="262" t="s">
        <v>241</v>
      </c>
      <c r="I340" s="262" t="s">
        <v>307</v>
      </c>
      <c r="J340" s="262">
        <v>1235</v>
      </c>
      <c r="K340" s="320">
        <v>0.8125</v>
      </c>
      <c r="L340" s="320">
        <v>0.8125</v>
      </c>
      <c r="M340" s="262" t="s">
        <v>226</v>
      </c>
      <c r="N340" s="262" t="s">
        <v>243</v>
      </c>
      <c r="O340" s="262" t="s">
        <v>244</v>
      </c>
      <c r="P340" s="262" t="s">
        <v>187</v>
      </c>
      <c r="Q340" s="321">
        <v>1</v>
      </c>
      <c r="R340" s="321">
        <f t="shared" si="33"/>
        <v>2</v>
      </c>
      <c r="S340" s="300">
        <v>0</v>
      </c>
      <c r="T340" s="300">
        <v>13.55</v>
      </c>
      <c r="V340" s="300">
        <v>16734.25</v>
      </c>
      <c r="W340" s="303">
        <f>IFERROR(INDEX('For Formulas'!$A$3:$CL$64,MATCH($R340,'For Formulas'!$A$3:$A$64,0),MATCH($O340&amp;" - "&amp;$P340,'For Formulas'!$A$3:$CL$3,0))*J340+U340,INDEX('For Formulas'!$A$3:$CL$64,MATCH($R340,'For Formulas'!$A$3:$A$64,0),MATCH($O340&amp;" - "&amp;$P340,'For Formulas'!$A$3:$CL$3,0))*J340)</f>
        <v>18586.75</v>
      </c>
      <c r="X340" s="322">
        <f t="shared" si="34"/>
        <v>0.11070110701107011</v>
      </c>
      <c r="Y340" s="262" t="s">
        <v>431</v>
      </c>
      <c r="Z340" s="262" t="str">
        <f t="shared" si="35"/>
        <v>143 E 73100 165</v>
      </c>
      <c r="AA340" s="262" t="str">
        <f t="shared" si="36"/>
        <v>451</v>
      </c>
      <c r="AB340" s="262" t="str">
        <f t="shared" si="37"/>
        <v>000</v>
      </c>
      <c r="AC340" s="262" t="str">
        <f t="shared" si="38"/>
        <v>143 E 73100 165 000 451</v>
      </c>
    </row>
    <row r="341" spans="1:29" ht="15" hidden="1" customHeight="1" x14ac:dyDescent="0.25">
      <c r="A341" s="262" t="s">
        <v>801</v>
      </c>
      <c r="B341" s="262" t="s">
        <v>326</v>
      </c>
      <c r="C341" s="262" t="s">
        <v>326</v>
      </c>
      <c r="D341" s="262" t="s">
        <v>411</v>
      </c>
      <c r="E341" s="262" t="s">
        <v>256</v>
      </c>
      <c r="F341" s="262" t="s">
        <v>222</v>
      </c>
      <c r="G341" s="262" t="s">
        <v>223</v>
      </c>
      <c r="H341" s="262" t="s">
        <v>224</v>
      </c>
      <c r="I341" s="262" t="s">
        <v>225</v>
      </c>
      <c r="J341" s="262">
        <v>1600</v>
      </c>
      <c r="K341" s="320">
        <v>1</v>
      </c>
      <c r="L341" s="320">
        <v>1</v>
      </c>
      <c r="M341" s="262" t="s">
        <v>6</v>
      </c>
      <c r="Q341" s="321">
        <v>0</v>
      </c>
      <c r="R341" s="321">
        <f t="shared" si="33"/>
        <v>1</v>
      </c>
      <c r="S341" s="300">
        <v>6500</v>
      </c>
      <c r="T341" s="300">
        <v>0</v>
      </c>
      <c r="V341" s="300">
        <v>6500</v>
      </c>
      <c r="W341" s="300">
        <f>V341</f>
        <v>6500</v>
      </c>
      <c r="X341" s="322">
        <f t="shared" si="34"/>
        <v>0</v>
      </c>
      <c r="Y341" s="262" t="s">
        <v>803</v>
      </c>
      <c r="Z341" s="262" t="str">
        <f t="shared" si="35"/>
        <v>141 E 72410 139</v>
      </c>
      <c r="AA341" s="262" t="str">
        <f t="shared" si="36"/>
        <v>000</v>
      </c>
      <c r="AB341" s="262" t="str">
        <f t="shared" si="37"/>
        <v>000</v>
      </c>
      <c r="AC341" s="262" t="str">
        <f t="shared" si="38"/>
        <v>141 E 72410 139 000 000</v>
      </c>
    </row>
    <row r="342" spans="1:29" ht="15" hidden="1" customHeight="1" x14ac:dyDescent="0.25">
      <c r="A342" s="262" t="s">
        <v>3158</v>
      </c>
      <c r="B342" s="262" t="s">
        <v>237</v>
      </c>
      <c r="C342" s="262" t="s">
        <v>237</v>
      </c>
      <c r="D342" s="262" t="s">
        <v>220</v>
      </c>
      <c r="E342" s="262" t="s">
        <v>221</v>
      </c>
      <c r="F342" s="262" t="s">
        <v>239</v>
      </c>
      <c r="G342" s="262" t="s">
        <v>240</v>
      </c>
      <c r="H342" s="262" t="s">
        <v>241</v>
      </c>
      <c r="I342" s="262" t="s">
        <v>307</v>
      </c>
      <c r="J342" s="262">
        <v>1235</v>
      </c>
      <c r="K342" s="320">
        <v>0.8125</v>
      </c>
      <c r="L342" s="320">
        <v>0.8125</v>
      </c>
      <c r="M342" s="262" t="s">
        <v>226</v>
      </c>
      <c r="N342" s="262" t="s">
        <v>11</v>
      </c>
      <c r="O342" s="262" t="s">
        <v>244</v>
      </c>
      <c r="P342" s="262" t="s">
        <v>187</v>
      </c>
      <c r="Q342" s="321">
        <v>2</v>
      </c>
      <c r="R342" s="321">
        <f t="shared" si="33"/>
        <v>3</v>
      </c>
      <c r="S342" s="300">
        <v>0</v>
      </c>
      <c r="T342" s="300">
        <v>13.61</v>
      </c>
      <c r="V342" s="300">
        <v>16808.349999999999</v>
      </c>
      <c r="W342" s="303">
        <f>IFERROR(INDEX('For Formulas'!$A$3:$CL$64,MATCH($R342,'For Formulas'!$A$3:$A$64,0),MATCH($O342&amp;" - "&amp;$P342,'For Formulas'!$A$3:$CL$3,0))*J342+U342,INDEX('For Formulas'!$A$3:$CL$64,MATCH($R342,'For Formulas'!$A$3:$A$64,0),MATCH($O342&amp;" - "&amp;$P342,'For Formulas'!$A$3:$CL$3,0))*J342)</f>
        <v>18660.849999999999</v>
      </c>
      <c r="X342" s="322">
        <f t="shared" si="34"/>
        <v>0.11021307861866275</v>
      </c>
      <c r="Y342" s="262" t="s">
        <v>1120</v>
      </c>
      <c r="Z342" s="262" t="str">
        <f t="shared" si="35"/>
        <v>143 E 73100 165</v>
      </c>
      <c r="AA342" s="262" t="str">
        <f t="shared" si="36"/>
        <v>451</v>
      </c>
      <c r="AB342" s="262" t="str">
        <f t="shared" si="37"/>
        <v>000</v>
      </c>
      <c r="AC342" s="262" t="str">
        <f t="shared" si="38"/>
        <v>143 E 73100 165 000 451</v>
      </c>
    </row>
    <row r="343" spans="1:29" ht="15" customHeight="1" x14ac:dyDescent="0.25">
      <c r="A343" s="262" t="s">
        <v>1886</v>
      </c>
      <c r="B343" s="262" t="s">
        <v>377</v>
      </c>
      <c r="C343" s="262" t="s">
        <v>377</v>
      </c>
      <c r="D343" s="262" t="s">
        <v>295</v>
      </c>
      <c r="E343" s="262" t="s">
        <v>269</v>
      </c>
      <c r="F343" s="262" t="s">
        <v>222</v>
      </c>
      <c r="G343" s="262" t="s">
        <v>223</v>
      </c>
      <c r="H343" s="262" t="s">
        <v>224</v>
      </c>
      <c r="I343" s="262" t="s">
        <v>378</v>
      </c>
      <c r="J343" s="262">
        <v>640</v>
      </c>
      <c r="K343" s="320">
        <v>0.4</v>
      </c>
      <c r="L343" s="320">
        <v>0.4</v>
      </c>
      <c r="M343" s="262" t="s">
        <v>226</v>
      </c>
      <c r="N343" s="262" t="s">
        <v>227</v>
      </c>
      <c r="O343" s="262" t="s">
        <v>234</v>
      </c>
      <c r="P343" s="262" t="s">
        <v>34</v>
      </c>
      <c r="Q343" s="321">
        <v>7</v>
      </c>
      <c r="R343" s="321">
        <f t="shared" si="33"/>
        <v>8</v>
      </c>
      <c r="S343" s="300">
        <v>0</v>
      </c>
      <c r="T343" s="300">
        <v>43345</v>
      </c>
      <c r="V343" s="300">
        <v>17338</v>
      </c>
      <c r="W343" s="302">
        <f>IFERROR(INDEX('For Formulas'!$A$3:$CL$64,MATCH(ROUNDUP($R343,0),'For Formulas'!$A$3:$A$64,0),MATCH($O343&amp;" - "&amp;$P343,'For Formulas'!$A$3:$CL$3,0))*L343+U343,INDEX('For Formulas'!$A$3:$CL$64,MATCH(ROUNDUP($R343,0),'For Formulas'!$A$3:$A$64,0)*MATCH($O343&amp;" - "&amp;$P343,'For Formulas'!$A$3:$CL$3,0))*L343)</f>
        <v>18726</v>
      </c>
      <c r="X343" s="322">
        <f t="shared" si="34"/>
        <v>8.0055369708155494E-2</v>
      </c>
      <c r="Y343" s="262" t="s">
        <v>1887</v>
      </c>
      <c r="Z343" s="262" t="str">
        <f t="shared" si="35"/>
        <v>141 E 72120 131</v>
      </c>
      <c r="AA343" s="262" t="str">
        <f t="shared" si="36"/>
        <v>580</v>
      </c>
      <c r="AB343" s="262" t="str">
        <f t="shared" si="37"/>
        <v>000</v>
      </c>
      <c r="AC343" s="262" t="str">
        <f t="shared" si="38"/>
        <v>141 E 72120 131 000 580</v>
      </c>
    </row>
    <row r="344" spans="1:29" ht="15" customHeight="1" x14ac:dyDescent="0.25">
      <c r="A344" s="262" t="s">
        <v>2028</v>
      </c>
      <c r="B344" s="262" t="s">
        <v>377</v>
      </c>
      <c r="C344" s="262" t="s">
        <v>377</v>
      </c>
      <c r="D344" s="262" t="s">
        <v>361</v>
      </c>
      <c r="E344" s="262" t="s">
        <v>269</v>
      </c>
      <c r="F344" s="262" t="s">
        <v>222</v>
      </c>
      <c r="G344" s="262" t="s">
        <v>223</v>
      </c>
      <c r="H344" s="262" t="s">
        <v>224</v>
      </c>
      <c r="I344" s="262" t="s">
        <v>378</v>
      </c>
      <c r="J344" s="262">
        <v>640</v>
      </c>
      <c r="K344" s="320">
        <v>0.4</v>
      </c>
      <c r="L344" s="320">
        <v>0.4</v>
      </c>
      <c r="M344" s="262" t="s">
        <v>226</v>
      </c>
      <c r="N344" s="262" t="s">
        <v>227</v>
      </c>
      <c r="O344" s="262" t="s">
        <v>234</v>
      </c>
      <c r="P344" s="262" t="s">
        <v>34</v>
      </c>
      <c r="Q344" s="321">
        <v>7</v>
      </c>
      <c r="R344" s="321">
        <f t="shared" si="33"/>
        <v>8</v>
      </c>
      <c r="S344" s="300">
        <v>0</v>
      </c>
      <c r="T344" s="300">
        <v>43345</v>
      </c>
      <c r="V344" s="300">
        <v>17338</v>
      </c>
      <c r="W344" s="302">
        <f>IFERROR(INDEX('For Formulas'!$A$3:$CL$64,MATCH(ROUNDUP($R344,0),'For Formulas'!$A$3:$A$64,0),MATCH($O344&amp;" - "&amp;$P344,'For Formulas'!$A$3:$CL$3,0))*L344+U344,INDEX('For Formulas'!$A$3:$CL$64,MATCH(ROUNDUP($R344,0),'For Formulas'!$A$3:$A$64,0)*MATCH($O344&amp;" - "&amp;$P344,'For Formulas'!$A$3:$CL$3,0))*L344)</f>
        <v>18726</v>
      </c>
      <c r="X344" s="322">
        <f t="shared" si="34"/>
        <v>8.0055369708155494E-2</v>
      </c>
      <c r="Y344" s="262" t="s">
        <v>557</v>
      </c>
      <c r="Z344" s="262" t="str">
        <f t="shared" si="35"/>
        <v>141 E 72120 131</v>
      </c>
      <c r="AA344" s="262" t="str">
        <f t="shared" si="36"/>
        <v>580</v>
      </c>
      <c r="AB344" s="262" t="str">
        <f t="shared" si="37"/>
        <v>000</v>
      </c>
      <c r="AC344" s="262" t="str">
        <f t="shared" si="38"/>
        <v>141 E 72120 131 000 580</v>
      </c>
    </row>
    <row r="345" spans="1:29" ht="15" hidden="1" customHeight="1" x14ac:dyDescent="0.25">
      <c r="A345" s="262" t="s">
        <v>806</v>
      </c>
      <c r="B345" s="262" t="s">
        <v>256</v>
      </c>
      <c r="C345" s="262" t="s">
        <v>701</v>
      </c>
      <c r="D345" s="262" t="s">
        <v>298</v>
      </c>
      <c r="E345" s="262" t="s">
        <v>256</v>
      </c>
      <c r="F345" s="262" t="s">
        <v>299</v>
      </c>
      <c r="G345" s="262" t="s">
        <v>300</v>
      </c>
      <c r="H345" s="262" t="s">
        <v>301</v>
      </c>
      <c r="I345" s="262" t="s">
        <v>225</v>
      </c>
      <c r="J345" s="262">
        <v>1920</v>
      </c>
      <c r="K345" s="320">
        <v>1</v>
      </c>
      <c r="L345" s="320">
        <v>1</v>
      </c>
      <c r="M345" s="262" t="s">
        <v>6</v>
      </c>
      <c r="Q345" s="321">
        <v>0</v>
      </c>
      <c r="R345" s="321">
        <f t="shared" si="33"/>
        <v>1</v>
      </c>
      <c r="S345" s="300">
        <v>1200</v>
      </c>
      <c r="T345" s="300">
        <v>0</v>
      </c>
      <c r="V345" s="300">
        <v>1200</v>
      </c>
      <c r="W345" s="300">
        <f>V345</f>
        <v>1200</v>
      </c>
      <c r="X345" s="322">
        <f t="shared" si="34"/>
        <v>0</v>
      </c>
      <c r="Y345" s="262" t="s">
        <v>303</v>
      </c>
      <c r="Z345" s="262" t="str">
        <f t="shared" si="35"/>
        <v>141 E 72620 167</v>
      </c>
      <c r="AA345" s="262" t="str">
        <f t="shared" si="36"/>
        <v>000</v>
      </c>
      <c r="AB345" s="262" t="str">
        <f t="shared" si="37"/>
        <v>000</v>
      </c>
      <c r="AC345" s="262" t="str">
        <f t="shared" si="38"/>
        <v>141 E 72620 167 000 000</v>
      </c>
    </row>
    <row r="346" spans="1:29" ht="15" hidden="1" customHeight="1" x14ac:dyDescent="0.25">
      <c r="A346" s="262" t="s">
        <v>2721</v>
      </c>
      <c r="B346" s="262" t="s">
        <v>237</v>
      </c>
      <c r="C346" s="262" t="s">
        <v>237</v>
      </c>
      <c r="D346" s="262" t="s">
        <v>389</v>
      </c>
      <c r="E346" s="262" t="s">
        <v>221</v>
      </c>
      <c r="F346" s="262" t="s">
        <v>239</v>
      </c>
      <c r="G346" s="262" t="s">
        <v>240</v>
      </c>
      <c r="H346" s="262" t="s">
        <v>241</v>
      </c>
      <c r="I346" s="262" t="s">
        <v>242</v>
      </c>
      <c r="J346" s="262">
        <v>1140</v>
      </c>
      <c r="K346" s="320">
        <v>0.75</v>
      </c>
      <c r="L346" s="320">
        <v>0.75</v>
      </c>
      <c r="M346" s="262" t="s">
        <v>226</v>
      </c>
      <c r="N346" s="262" t="s">
        <v>11</v>
      </c>
      <c r="O346" s="262" t="s">
        <v>244</v>
      </c>
      <c r="P346" s="262" t="s">
        <v>187</v>
      </c>
      <c r="Q346" s="321">
        <v>8</v>
      </c>
      <c r="R346" s="321">
        <f t="shared" si="33"/>
        <v>9</v>
      </c>
      <c r="S346" s="300">
        <v>0</v>
      </c>
      <c r="T346" s="300">
        <v>14.94</v>
      </c>
      <c r="V346" s="300">
        <v>17031.599999999999</v>
      </c>
      <c r="W346" s="303">
        <f>IFERROR(INDEX('For Formulas'!$A$3:$CL$64,MATCH($R346,'For Formulas'!$A$3:$A$64,0),MATCH($O346&amp;" - "&amp;$P346,'For Formulas'!$A$3:$CL$3,0))*J346+U346,INDEX('For Formulas'!$A$3:$CL$64,MATCH($R346,'For Formulas'!$A$3:$A$64,0),MATCH($O346&amp;" - "&amp;$P346,'For Formulas'!$A$3:$CL$3,0))*J346)</f>
        <v>18741.600000000002</v>
      </c>
      <c r="X346" s="322">
        <f t="shared" si="34"/>
        <v>0.10040160642570303</v>
      </c>
      <c r="Y346" s="262" t="s">
        <v>988</v>
      </c>
      <c r="Z346" s="262" t="str">
        <f t="shared" si="35"/>
        <v>143 E 73100 165</v>
      </c>
      <c r="AA346" s="262" t="str">
        <f t="shared" si="36"/>
        <v>451</v>
      </c>
      <c r="AB346" s="262" t="str">
        <f t="shared" si="37"/>
        <v>000</v>
      </c>
      <c r="AC346" s="262" t="str">
        <f t="shared" si="38"/>
        <v>143 E 73100 165 000 451</v>
      </c>
    </row>
    <row r="347" spans="1:29" ht="15" hidden="1" customHeight="1" x14ac:dyDescent="0.25">
      <c r="A347" s="262" t="s">
        <v>807</v>
      </c>
      <c r="B347" s="262" t="s">
        <v>256</v>
      </c>
      <c r="C347" s="262" t="s">
        <v>701</v>
      </c>
      <c r="D347" s="262" t="s">
        <v>298</v>
      </c>
      <c r="E347" s="262" t="s">
        <v>256</v>
      </c>
      <c r="F347" s="262" t="s">
        <v>299</v>
      </c>
      <c r="G347" s="262" t="s">
        <v>300</v>
      </c>
      <c r="H347" s="262" t="s">
        <v>301</v>
      </c>
      <c r="I347" s="262" t="s">
        <v>225</v>
      </c>
      <c r="J347" s="262">
        <v>1920</v>
      </c>
      <c r="K347" s="320">
        <v>1</v>
      </c>
      <c r="L347" s="320">
        <v>1</v>
      </c>
      <c r="M347" s="262" t="s">
        <v>6</v>
      </c>
      <c r="Q347" s="321">
        <v>0</v>
      </c>
      <c r="R347" s="321">
        <f t="shared" si="33"/>
        <v>1</v>
      </c>
      <c r="S347" s="300">
        <v>1200</v>
      </c>
      <c r="T347" s="300">
        <v>0</v>
      </c>
      <c r="V347" s="300">
        <v>1200</v>
      </c>
      <c r="W347" s="300">
        <f>V347</f>
        <v>1200</v>
      </c>
      <c r="X347" s="322">
        <f t="shared" si="34"/>
        <v>0</v>
      </c>
      <c r="Y347" s="262" t="s">
        <v>303</v>
      </c>
      <c r="Z347" s="262" t="str">
        <f t="shared" si="35"/>
        <v>141 E 72620 167</v>
      </c>
      <c r="AA347" s="262" t="str">
        <f t="shared" si="36"/>
        <v>000</v>
      </c>
      <c r="AB347" s="262" t="str">
        <f t="shared" si="37"/>
        <v>000</v>
      </c>
      <c r="AC347" s="262" t="str">
        <f t="shared" si="38"/>
        <v>141 E 72620 167 000 000</v>
      </c>
    </row>
    <row r="348" spans="1:29" ht="15" hidden="1" customHeight="1" x14ac:dyDescent="0.25">
      <c r="A348" s="262" t="s">
        <v>3128</v>
      </c>
      <c r="B348" s="262" t="s">
        <v>237</v>
      </c>
      <c r="C348" s="262" t="s">
        <v>237</v>
      </c>
      <c r="D348" s="262" t="s">
        <v>389</v>
      </c>
      <c r="E348" s="262" t="s">
        <v>221</v>
      </c>
      <c r="F348" s="262" t="s">
        <v>239</v>
      </c>
      <c r="G348" s="262" t="s">
        <v>240</v>
      </c>
      <c r="H348" s="262" t="s">
        <v>241</v>
      </c>
      <c r="I348" s="262" t="s">
        <v>242</v>
      </c>
      <c r="J348" s="262">
        <v>1140</v>
      </c>
      <c r="K348" s="320">
        <v>0.75</v>
      </c>
      <c r="L348" s="320">
        <v>0.75</v>
      </c>
      <c r="M348" s="262" t="s">
        <v>226</v>
      </c>
      <c r="N348" s="262" t="s">
        <v>11</v>
      </c>
      <c r="O348" s="262" t="s">
        <v>244</v>
      </c>
      <c r="P348" s="262" t="s">
        <v>187</v>
      </c>
      <c r="Q348" s="321">
        <v>8</v>
      </c>
      <c r="R348" s="321">
        <f t="shared" si="33"/>
        <v>9</v>
      </c>
      <c r="S348" s="300">
        <v>0</v>
      </c>
      <c r="T348" s="300">
        <v>14.94</v>
      </c>
      <c r="V348" s="300">
        <v>17031.599999999999</v>
      </c>
      <c r="W348" s="303">
        <f>IFERROR(INDEX('For Formulas'!$A$3:$CL$64,MATCH($R348,'For Formulas'!$A$3:$A$64,0),MATCH($O348&amp;" - "&amp;$P348,'For Formulas'!$A$3:$CL$3,0))*J348+U348,INDEX('For Formulas'!$A$3:$CL$64,MATCH($R348,'For Formulas'!$A$3:$A$64,0),MATCH($O348&amp;" - "&amp;$P348,'For Formulas'!$A$3:$CL$3,0))*J348)</f>
        <v>18741.600000000002</v>
      </c>
      <c r="X348" s="322">
        <f t="shared" si="34"/>
        <v>0.10040160642570303</v>
      </c>
      <c r="Y348" s="262" t="s">
        <v>988</v>
      </c>
      <c r="Z348" s="262" t="str">
        <f t="shared" si="35"/>
        <v>143 E 73100 165</v>
      </c>
      <c r="AA348" s="262" t="str">
        <f t="shared" si="36"/>
        <v>451</v>
      </c>
      <c r="AB348" s="262" t="str">
        <f t="shared" si="37"/>
        <v>000</v>
      </c>
      <c r="AC348" s="262" t="str">
        <f t="shared" si="38"/>
        <v>143 E 73100 165 000 451</v>
      </c>
    </row>
    <row r="349" spans="1:29" ht="15" customHeight="1" x14ac:dyDescent="0.25">
      <c r="A349" s="262" t="s">
        <v>2315</v>
      </c>
      <c r="B349" s="262" t="s">
        <v>305</v>
      </c>
      <c r="C349" s="262" t="s">
        <v>305</v>
      </c>
      <c r="D349" s="262" t="s">
        <v>238</v>
      </c>
      <c r="E349" s="262" t="s">
        <v>398</v>
      </c>
      <c r="F349" s="262" t="s">
        <v>306</v>
      </c>
      <c r="G349" s="262" t="s">
        <v>250</v>
      </c>
      <c r="H349" s="262" t="s">
        <v>569</v>
      </c>
      <c r="I349" s="262" t="s">
        <v>307</v>
      </c>
      <c r="J349" s="262">
        <v>559</v>
      </c>
      <c r="K349" s="320">
        <v>1</v>
      </c>
      <c r="L349" s="320">
        <v>1</v>
      </c>
      <c r="M349" s="262" t="s">
        <v>226</v>
      </c>
      <c r="N349" s="262" t="s">
        <v>227</v>
      </c>
      <c r="O349" s="262" t="s">
        <v>271</v>
      </c>
      <c r="P349" s="262" t="s">
        <v>308</v>
      </c>
      <c r="Q349" s="321">
        <v>1</v>
      </c>
      <c r="R349" s="321">
        <f t="shared" si="33"/>
        <v>2</v>
      </c>
      <c r="S349" s="300">
        <v>0</v>
      </c>
      <c r="T349" s="300">
        <v>17026</v>
      </c>
      <c r="V349" s="300">
        <v>8134.51</v>
      </c>
      <c r="W349" s="302">
        <f>IFERROR(INDEX('For Formulas'!$A$3:$CL$64,MATCH(ROUNDUP($R349,0),'For Formulas'!$A$3:$A$64,0),MATCH($O349&amp;" - "&amp;$P349,'For Formulas'!$A$3:$CL$3,0))*L349+U349,INDEX('For Formulas'!$A$3:$CL$64,MATCH(ROUNDUP($R349,0),'For Formulas'!$A$3:$A$64,0)*MATCH($O349&amp;" - "&amp;$P349,'For Formulas'!$A$3:$CL$3,0))*L349)</f>
        <v>18781</v>
      </c>
      <c r="X349" s="322">
        <f t="shared" si="34"/>
        <v>1.3088053244755984</v>
      </c>
      <c r="Y349" s="262" t="s">
        <v>748</v>
      </c>
      <c r="Z349" s="262" t="str">
        <f t="shared" si="35"/>
        <v>141 E 71200 163</v>
      </c>
      <c r="AA349" s="262" t="str">
        <f t="shared" si="36"/>
        <v>712</v>
      </c>
      <c r="AB349" s="262" t="str">
        <f t="shared" si="37"/>
        <v>901</v>
      </c>
      <c r="AC349" s="262" t="str">
        <f t="shared" si="38"/>
        <v>141 E 71200 163 901 712</v>
      </c>
    </row>
    <row r="350" spans="1:29" ht="15" customHeight="1" x14ac:dyDescent="0.25">
      <c r="A350" s="262" t="s">
        <v>2641</v>
      </c>
      <c r="B350" s="262" t="s">
        <v>305</v>
      </c>
      <c r="C350" s="262" t="s">
        <v>305</v>
      </c>
      <c r="D350" s="262" t="s">
        <v>407</v>
      </c>
      <c r="E350" s="262" t="s">
        <v>221</v>
      </c>
      <c r="F350" s="262" t="s">
        <v>306</v>
      </c>
      <c r="G350" s="262" t="s">
        <v>1567</v>
      </c>
      <c r="H350" s="262" t="s">
        <v>224</v>
      </c>
      <c r="I350" s="262" t="s">
        <v>307</v>
      </c>
      <c r="J350" s="262">
        <v>1059</v>
      </c>
      <c r="K350" s="320">
        <v>1</v>
      </c>
      <c r="L350" s="320">
        <v>1</v>
      </c>
      <c r="M350" s="262" t="s">
        <v>226</v>
      </c>
      <c r="N350" s="262" t="s">
        <v>227</v>
      </c>
      <c r="O350" s="262" t="s">
        <v>271</v>
      </c>
      <c r="P350" s="262" t="s">
        <v>308</v>
      </c>
      <c r="Q350" s="321">
        <v>1</v>
      </c>
      <c r="R350" s="321">
        <f t="shared" si="33"/>
        <v>2</v>
      </c>
      <c r="S350" s="300">
        <v>0</v>
      </c>
      <c r="T350" s="300">
        <v>17026</v>
      </c>
      <c r="V350" s="300">
        <v>15417.89</v>
      </c>
      <c r="W350" s="302">
        <f>IFERROR(INDEX('For Formulas'!$A$3:$CL$64,MATCH(ROUNDUP($R350,0),'For Formulas'!$A$3:$A$64,0),MATCH($O350&amp;" - "&amp;$P350,'For Formulas'!$A$3:$CL$3,0))*L350+U350,INDEX('For Formulas'!$A$3:$CL$64,MATCH(ROUNDUP($R350,0),'For Formulas'!$A$3:$A$64,0)*MATCH($O350&amp;" - "&amp;$P350,'For Formulas'!$A$3:$CL$3,0))*L350)</f>
        <v>18781</v>
      </c>
      <c r="X350" s="322">
        <f t="shared" si="34"/>
        <v>0.21813036673630443</v>
      </c>
      <c r="Y350" s="262" t="s">
        <v>851</v>
      </c>
      <c r="Z350" s="262" t="str">
        <f t="shared" si="35"/>
        <v>141 E 71200 163</v>
      </c>
      <c r="AA350" s="262" t="str">
        <f t="shared" si="36"/>
        <v>712</v>
      </c>
      <c r="AB350" s="262" t="str">
        <f t="shared" si="37"/>
        <v>901</v>
      </c>
      <c r="AC350" s="262" t="str">
        <f t="shared" si="38"/>
        <v>141 E 71200 163 901 712</v>
      </c>
    </row>
    <row r="351" spans="1:29" ht="15" customHeight="1" x14ac:dyDescent="0.25">
      <c r="A351" s="262" t="s">
        <v>416</v>
      </c>
      <c r="B351" s="262" t="s">
        <v>305</v>
      </c>
      <c r="C351" s="262" t="s">
        <v>305</v>
      </c>
      <c r="D351" s="262" t="s">
        <v>268</v>
      </c>
      <c r="E351" s="262" t="s">
        <v>221</v>
      </c>
      <c r="F351" s="262" t="s">
        <v>306</v>
      </c>
      <c r="G351" s="262" t="s">
        <v>250</v>
      </c>
      <c r="H351" s="262" t="s">
        <v>224</v>
      </c>
      <c r="I351" s="262" t="s">
        <v>307</v>
      </c>
      <c r="J351" s="262">
        <v>1170</v>
      </c>
      <c r="K351" s="320">
        <v>1</v>
      </c>
      <c r="L351" s="320">
        <v>1</v>
      </c>
      <c r="M351" s="262" t="s">
        <v>226</v>
      </c>
      <c r="N351" s="262" t="s">
        <v>227</v>
      </c>
      <c r="O351" s="262" t="s">
        <v>271</v>
      </c>
      <c r="P351" s="262" t="s">
        <v>308</v>
      </c>
      <c r="Q351" s="321">
        <v>1</v>
      </c>
      <c r="R351" s="321">
        <f t="shared" si="33"/>
        <v>2</v>
      </c>
      <c r="S351" s="300">
        <v>0</v>
      </c>
      <c r="T351" s="300">
        <v>17026</v>
      </c>
      <c r="V351" s="300">
        <v>17026</v>
      </c>
      <c r="W351" s="302">
        <f>IFERROR(INDEX('For Formulas'!$A$3:$CL$64,MATCH(ROUNDUP($R351,0),'For Formulas'!$A$3:$A$64,0),MATCH($O351&amp;" - "&amp;$P351,'For Formulas'!$A$3:$CL$3,0))*L351+U351,INDEX('For Formulas'!$A$3:$CL$64,MATCH(ROUNDUP($R351,0),'For Formulas'!$A$3:$A$64,0)*MATCH($O351&amp;" - "&amp;$P351,'For Formulas'!$A$3:$CL$3,0))*L351)</f>
        <v>18781</v>
      </c>
      <c r="X351" s="322">
        <f t="shared" si="34"/>
        <v>0.10307764595324798</v>
      </c>
      <c r="Y351" s="262" t="s">
        <v>309</v>
      </c>
      <c r="Z351" s="262" t="str">
        <f t="shared" si="35"/>
        <v>141 E 71200 163</v>
      </c>
      <c r="AA351" s="262" t="str">
        <f t="shared" si="36"/>
        <v>712</v>
      </c>
      <c r="AB351" s="262" t="str">
        <f t="shared" si="37"/>
        <v>901</v>
      </c>
      <c r="AC351" s="262" t="str">
        <f t="shared" si="38"/>
        <v>141 E 71200 163 901 712</v>
      </c>
    </row>
    <row r="352" spans="1:29" ht="15" customHeight="1" x14ac:dyDescent="0.25">
      <c r="A352" s="262" t="s">
        <v>710</v>
      </c>
      <c r="B352" s="262" t="s">
        <v>305</v>
      </c>
      <c r="C352" s="262" t="s">
        <v>305</v>
      </c>
      <c r="D352" s="262" t="s">
        <v>374</v>
      </c>
      <c r="E352" s="262" t="s">
        <v>221</v>
      </c>
      <c r="F352" s="262" t="s">
        <v>306</v>
      </c>
      <c r="G352" s="262" t="s">
        <v>250</v>
      </c>
      <c r="H352" s="262" t="s">
        <v>224</v>
      </c>
      <c r="I352" s="262" t="s">
        <v>307</v>
      </c>
      <c r="J352" s="262">
        <v>1170</v>
      </c>
      <c r="K352" s="320">
        <v>1</v>
      </c>
      <c r="L352" s="320">
        <v>1</v>
      </c>
      <c r="M352" s="262" t="s">
        <v>226</v>
      </c>
      <c r="N352" s="262" t="s">
        <v>233</v>
      </c>
      <c r="O352" s="262" t="s">
        <v>271</v>
      </c>
      <c r="P352" s="262" t="s">
        <v>308</v>
      </c>
      <c r="Q352" s="321">
        <v>1</v>
      </c>
      <c r="R352" s="321">
        <f t="shared" si="33"/>
        <v>2</v>
      </c>
      <c r="S352" s="300">
        <v>0</v>
      </c>
      <c r="T352" s="300">
        <v>17026</v>
      </c>
      <c r="V352" s="300">
        <v>17026</v>
      </c>
      <c r="W352" s="302">
        <f>IFERROR(INDEX('For Formulas'!$A$3:$CL$64,MATCH(ROUNDUP($R352,0),'For Formulas'!$A$3:$A$64,0),MATCH($O352&amp;" - "&amp;$P352,'For Formulas'!$A$3:$CL$3,0))*L352+U352,INDEX('For Formulas'!$A$3:$CL$64,MATCH(ROUNDUP($R352,0),'For Formulas'!$A$3:$A$64,0)*MATCH($O352&amp;" - "&amp;$P352,'For Formulas'!$A$3:$CL$3,0))*L352)</f>
        <v>18781</v>
      </c>
      <c r="X352" s="322">
        <f t="shared" si="34"/>
        <v>0.10307764595324798</v>
      </c>
      <c r="Y352" s="262" t="s">
        <v>711</v>
      </c>
      <c r="Z352" s="262" t="str">
        <f t="shared" si="35"/>
        <v>141 E 71200 163</v>
      </c>
      <c r="AA352" s="262" t="str">
        <f t="shared" si="36"/>
        <v>712</v>
      </c>
      <c r="AB352" s="262" t="str">
        <f t="shared" si="37"/>
        <v>901</v>
      </c>
      <c r="AC352" s="262" t="str">
        <f t="shared" si="38"/>
        <v>141 E 71200 163 901 712</v>
      </c>
    </row>
    <row r="353" spans="1:29" ht="15" customHeight="1" x14ac:dyDescent="0.25">
      <c r="A353" s="262" t="s">
        <v>1555</v>
      </c>
      <c r="B353" s="262" t="s">
        <v>305</v>
      </c>
      <c r="C353" s="262" t="s">
        <v>305</v>
      </c>
      <c r="D353" s="262" t="s">
        <v>220</v>
      </c>
      <c r="E353" s="262" t="s">
        <v>221</v>
      </c>
      <c r="F353" s="262" t="s">
        <v>306</v>
      </c>
      <c r="G353" s="262" t="s">
        <v>250</v>
      </c>
      <c r="H353" s="262" t="s">
        <v>224</v>
      </c>
      <c r="I353" s="262" t="s">
        <v>307</v>
      </c>
      <c r="J353" s="262">
        <v>1170</v>
      </c>
      <c r="K353" s="320">
        <v>1</v>
      </c>
      <c r="L353" s="320">
        <v>1</v>
      </c>
      <c r="M353" s="262" t="s">
        <v>226</v>
      </c>
      <c r="N353" s="262" t="s">
        <v>233</v>
      </c>
      <c r="O353" s="262" t="s">
        <v>271</v>
      </c>
      <c r="P353" s="262" t="s">
        <v>308</v>
      </c>
      <c r="Q353" s="321">
        <v>1</v>
      </c>
      <c r="R353" s="321">
        <f t="shared" si="33"/>
        <v>2</v>
      </c>
      <c r="S353" s="300">
        <v>0</v>
      </c>
      <c r="T353" s="300">
        <v>17026</v>
      </c>
      <c r="V353" s="300">
        <v>17026</v>
      </c>
      <c r="W353" s="302">
        <f>IFERROR(INDEX('For Formulas'!$A$3:$CL$64,MATCH(ROUNDUP($R353,0),'For Formulas'!$A$3:$A$64,0),MATCH($O353&amp;" - "&amp;$P353,'For Formulas'!$A$3:$CL$3,0))*L353+U353,INDEX('For Formulas'!$A$3:$CL$64,MATCH(ROUNDUP($R353,0),'For Formulas'!$A$3:$A$64,0)*MATCH($O353&amp;" - "&amp;$P353,'For Formulas'!$A$3:$CL$3,0))*L353)</f>
        <v>18781</v>
      </c>
      <c r="X353" s="322">
        <f t="shared" si="34"/>
        <v>0.10307764595324798</v>
      </c>
      <c r="Y353" s="262" t="s">
        <v>1198</v>
      </c>
      <c r="Z353" s="262" t="str">
        <f t="shared" si="35"/>
        <v>141 E 71200 163</v>
      </c>
      <c r="AA353" s="262" t="str">
        <f t="shared" si="36"/>
        <v>712</v>
      </c>
      <c r="AB353" s="262" t="str">
        <f t="shared" si="37"/>
        <v>901</v>
      </c>
      <c r="AC353" s="262" t="str">
        <f t="shared" si="38"/>
        <v>141 E 71200 163 901 712</v>
      </c>
    </row>
    <row r="354" spans="1:29" ht="15" customHeight="1" x14ac:dyDescent="0.25">
      <c r="A354" s="262" t="s">
        <v>1699</v>
      </c>
      <c r="B354" s="262" t="s">
        <v>305</v>
      </c>
      <c r="C354" s="262" t="s">
        <v>305</v>
      </c>
      <c r="D354" s="262" t="s">
        <v>324</v>
      </c>
      <c r="E354" s="262" t="s">
        <v>221</v>
      </c>
      <c r="F354" s="262" t="s">
        <v>306</v>
      </c>
      <c r="G354" s="262" t="s">
        <v>1426</v>
      </c>
      <c r="H354" s="262" t="s">
        <v>224</v>
      </c>
      <c r="I354" s="262" t="s">
        <v>307</v>
      </c>
      <c r="J354" s="262">
        <v>1118</v>
      </c>
      <c r="K354" s="320">
        <v>1</v>
      </c>
      <c r="L354" s="320">
        <v>1</v>
      </c>
      <c r="M354" s="262" t="s">
        <v>226</v>
      </c>
      <c r="N354" s="262" t="s">
        <v>233</v>
      </c>
      <c r="O354" s="262" t="s">
        <v>271</v>
      </c>
      <c r="P354" s="262" t="s">
        <v>308</v>
      </c>
      <c r="Q354" s="321">
        <v>1</v>
      </c>
      <c r="R354" s="321">
        <f t="shared" si="33"/>
        <v>2</v>
      </c>
      <c r="S354" s="300">
        <v>0</v>
      </c>
      <c r="T354" s="300">
        <v>17026</v>
      </c>
      <c r="V354" s="300">
        <v>17026</v>
      </c>
      <c r="W354" s="302">
        <f>IFERROR(INDEX('For Formulas'!$A$3:$CL$64,MATCH(ROUNDUP($R354,0),'For Formulas'!$A$3:$A$64,0),MATCH($O354&amp;" - "&amp;$P354,'For Formulas'!$A$3:$CL$3,0))*L354+U354,INDEX('For Formulas'!$A$3:$CL$64,MATCH(ROUNDUP($R354,0),'For Formulas'!$A$3:$A$64,0)*MATCH($O354&amp;" - "&amp;$P354,'For Formulas'!$A$3:$CL$3,0))*L354)</f>
        <v>18781</v>
      </c>
      <c r="X354" s="322">
        <f t="shared" si="34"/>
        <v>0.10307764595324798</v>
      </c>
      <c r="Y354" s="262" t="s">
        <v>649</v>
      </c>
      <c r="Z354" s="262" t="str">
        <f t="shared" si="35"/>
        <v>141 E 71200 163</v>
      </c>
      <c r="AA354" s="262" t="str">
        <f t="shared" si="36"/>
        <v>712</v>
      </c>
      <c r="AB354" s="262" t="str">
        <f t="shared" si="37"/>
        <v>901</v>
      </c>
      <c r="AC354" s="262" t="str">
        <f t="shared" si="38"/>
        <v>141 E 71200 163 901 712</v>
      </c>
    </row>
    <row r="355" spans="1:29" ht="15" customHeight="1" x14ac:dyDescent="0.25">
      <c r="A355" s="262" t="s">
        <v>1803</v>
      </c>
      <c r="B355" s="262" t="s">
        <v>305</v>
      </c>
      <c r="C355" s="262" t="s">
        <v>305</v>
      </c>
      <c r="D355" s="262" t="s">
        <v>407</v>
      </c>
      <c r="E355" s="262" t="s">
        <v>221</v>
      </c>
      <c r="F355" s="262" t="s">
        <v>306</v>
      </c>
      <c r="G355" s="262" t="s">
        <v>1426</v>
      </c>
      <c r="H355" s="262" t="s">
        <v>224</v>
      </c>
      <c r="I355" s="262" t="s">
        <v>307</v>
      </c>
      <c r="J355" s="262">
        <v>1118</v>
      </c>
      <c r="K355" s="320">
        <v>1</v>
      </c>
      <c r="L355" s="320">
        <v>1</v>
      </c>
      <c r="M355" s="262" t="s">
        <v>226</v>
      </c>
      <c r="N355" s="262" t="s">
        <v>233</v>
      </c>
      <c r="O355" s="262" t="s">
        <v>271</v>
      </c>
      <c r="P355" s="262" t="s">
        <v>308</v>
      </c>
      <c r="Q355" s="321">
        <v>1</v>
      </c>
      <c r="R355" s="321">
        <f t="shared" si="33"/>
        <v>2</v>
      </c>
      <c r="S355" s="300">
        <v>0</v>
      </c>
      <c r="T355" s="300">
        <v>17026</v>
      </c>
      <c r="V355" s="300">
        <v>17026</v>
      </c>
      <c r="W355" s="302">
        <f>IFERROR(INDEX('For Formulas'!$A$3:$CL$64,MATCH(ROUNDUP($R355,0),'For Formulas'!$A$3:$A$64,0),MATCH($O355&amp;" - "&amp;$P355,'For Formulas'!$A$3:$CL$3,0))*L355+U355,INDEX('For Formulas'!$A$3:$CL$64,MATCH(ROUNDUP($R355,0),'For Formulas'!$A$3:$A$64,0)*MATCH($O355&amp;" - "&amp;$P355,'For Formulas'!$A$3:$CL$3,0))*L355)</f>
        <v>18781</v>
      </c>
      <c r="X355" s="322">
        <f t="shared" si="34"/>
        <v>0.10307764595324798</v>
      </c>
      <c r="Y355" s="262" t="s">
        <v>851</v>
      </c>
      <c r="Z355" s="262" t="str">
        <f t="shared" si="35"/>
        <v>141 E 71200 163</v>
      </c>
      <c r="AA355" s="262" t="str">
        <f t="shared" si="36"/>
        <v>712</v>
      </c>
      <c r="AB355" s="262" t="str">
        <f t="shared" si="37"/>
        <v>901</v>
      </c>
      <c r="AC355" s="262" t="str">
        <f t="shared" si="38"/>
        <v>141 E 71200 163 901 712</v>
      </c>
    </row>
    <row r="356" spans="1:29" ht="15" customHeight="1" x14ac:dyDescent="0.25">
      <c r="A356" s="262" t="s">
        <v>2077</v>
      </c>
      <c r="B356" s="262" t="s">
        <v>305</v>
      </c>
      <c r="C356" s="262" t="s">
        <v>305</v>
      </c>
      <c r="D356" s="262" t="s">
        <v>411</v>
      </c>
      <c r="E356" s="262" t="s">
        <v>221</v>
      </c>
      <c r="F356" s="262" t="s">
        <v>306</v>
      </c>
      <c r="G356" s="262" t="s">
        <v>250</v>
      </c>
      <c r="H356" s="262" t="s">
        <v>224</v>
      </c>
      <c r="I356" s="262" t="s">
        <v>307</v>
      </c>
      <c r="J356" s="262">
        <v>1170</v>
      </c>
      <c r="K356" s="320">
        <v>1</v>
      </c>
      <c r="L356" s="320">
        <v>1</v>
      </c>
      <c r="M356" s="262" t="s">
        <v>226</v>
      </c>
      <c r="N356" s="262" t="s">
        <v>233</v>
      </c>
      <c r="O356" s="262" t="s">
        <v>271</v>
      </c>
      <c r="P356" s="262" t="s">
        <v>308</v>
      </c>
      <c r="Q356" s="321">
        <v>1</v>
      </c>
      <c r="R356" s="321">
        <f t="shared" si="33"/>
        <v>2</v>
      </c>
      <c r="S356" s="300">
        <v>0</v>
      </c>
      <c r="T356" s="300">
        <v>17026</v>
      </c>
      <c r="V356" s="300">
        <v>17026</v>
      </c>
      <c r="W356" s="302">
        <f>IFERROR(INDEX('For Formulas'!$A$3:$CL$64,MATCH(ROUNDUP($R356,0),'For Formulas'!$A$3:$A$64,0),MATCH($O356&amp;" - "&amp;$P356,'For Formulas'!$A$3:$CL$3,0))*L356+U356,INDEX('For Formulas'!$A$3:$CL$64,MATCH(ROUNDUP($R356,0),'For Formulas'!$A$3:$A$64,0)*MATCH($O356&amp;" - "&amp;$P356,'For Formulas'!$A$3:$CL$3,0))*L356)</f>
        <v>18781</v>
      </c>
      <c r="X356" s="322">
        <f t="shared" si="34"/>
        <v>0.10307764595324798</v>
      </c>
      <c r="Y356" s="262" t="s">
        <v>784</v>
      </c>
      <c r="Z356" s="262" t="str">
        <f t="shared" si="35"/>
        <v>141 E 71200 163</v>
      </c>
      <c r="AA356" s="262" t="str">
        <f t="shared" si="36"/>
        <v>712</v>
      </c>
      <c r="AB356" s="262" t="str">
        <f t="shared" si="37"/>
        <v>901</v>
      </c>
      <c r="AC356" s="262" t="str">
        <f t="shared" si="38"/>
        <v>141 E 71200 163 901 712</v>
      </c>
    </row>
    <row r="357" spans="1:29" ht="15" customHeight="1" x14ac:dyDescent="0.25">
      <c r="A357" s="262" t="s">
        <v>2143</v>
      </c>
      <c r="B357" s="262" t="s">
        <v>305</v>
      </c>
      <c r="C357" s="262" t="s">
        <v>305</v>
      </c>
      <c r="D357" s="262" t="s">
        <v>238</v>
      </c>
      <c r="E357" s="262" t="s">
        <v>221</v>
      </c>
      <c r="F357" s="262" t="s">
        <v>306</v>
      </c>
      <c r="G357" s="262" t="s">
        <v>250</v>
      </c>
      <c r="H357" s="262" t="s">
        <v>224</v>
      </c>
      <c r="I357" s="262" t="s">
        <v>307</v>
      </c>
      <c r="J357" s="262">
        <v>1170</v>
      </c>
      <c r="K357" s="320">
        <v>1</v>
      </c>
      <c r="L357" s="320">
        <v>1</v>
      </c>
      <c r="M357" s="262" t="s">
        <v>226</v>
      </c>
      <c r="N357" s="262" t="s">
        <v>233</v>
      </c>
      <c r="O357" s="262" t="s">
        <v>271</v>
      </c>
      <c r="P357" s="262" t="s">
        <v>308</v>
      </c>
      <c r="Q357" s="321">
        <v>1</v>
      </c>
      <c r="R357" s="321">
        <f t="shared" si="33"/>
        <v>2</v>
      </c>
      <c r="S357" s="300">
        <v>0</v>
      </c>
      <c r="T357" s="300">
        <v>17026</v>
      </c>
      <c r="V357" s="300">
        <v>17026</v>
      </c>
      <c r="W357" s="302">
        <f>IFERROR(INDEX('For Formulas'!$A$3:$CL$64,MATCH(ROUNDUP($R357,0),'For Formulas'!$A$3:$A$64,0),MATCH($O357&amp;" - "&amp;$P357,'For Formulas'!$A$3:$CL$3,0))*L357+U357,INDEX('For Formulas'!$A$3:$CL$64,MATCH(ROUNDUP($R357,0),'For Formulas'!$A$3:$A$64,0)*MATCH($O357&amp;" - "&amp;$P357,'For Formulas'!$A$3:$CL$3,0))*L357)</f>
        <v>18781</v>
      </c>
      <c r="X357" s="322">
        <f t="shared" si="34"/>
        <v>0.10307764595324798</v>
      </c>
      <c r="Y357" s="262" t="s">
        <v>748</v>
      </c>
      <c r="Z357" s="262" t="str">
        <f t="shared" si="35"/>
        <v>141 E 71200 163</v>
      </c>
      <c r="AA357" s="262" t="str">
        <f t="shared" si="36"/>
        <v>712</v>
      </c>
      <c r="AB357" s="262" t="str">
        <f t="shared" si="37"/>
        <v>901</v>
      </c>
      <c r="AC357" s="262" t="str">
        <f t="shared" si="38"/>
        <v>141 E 71200 163 901 712</v>
      </c>
    </row>
    <row r="358" spans="1:29" ht="15" customHeight="1" x14ac:dyDescent="0.25">
      <c r="A358" s="262" t="s">
        <v>2170</v>
      </c>
      <c r="B358" s="262" t="s">
        <v>267</v>
      </c>
      <c r="C358" s="262" t="s">
        <v>267</v>
      </c>
      <c r="D358" s="262" t="s">
        <v>346</v>
      </c>
      <c r="E358" s="262" t="s">
        <v>221</v>
      </c>
      <c r="F358" s="262" t="s">
        <v>306</v>
      </c>
      <c r="G358" s="262" t="s">
        <v>250</v>
      </c>
      <c r="H358" s="262" t="s">
        <v>224</v>
      </c>
      <c r="I358" s="262" t="s">
        <v>307</v>
      </c>
      <c r="J358" s="262">
        <v>1170</v>
      </c>
      <c r="K358" s="320">
        <v>1</v>
      </c>
      <c r="L358" s="320">
        <v>1</v>
      </c>
      <c r="M358" s="262" t="s">
        <v>226</v>
      </c>
      <c r="N358" s="262" t="s">
        <v>227</v>
      </c>
      <c r="O358" s="262" t="s">
        <v>271</v>
      </c>
      <c r="P358" s="262" t="s">
        <v>308</v>
      </c>
      <c r="Q358" s="321">
        <v>1</v>
      </c>
      <c r="R358" s="321">
        <f t="shared" si="33"/>
        <v>2</v>
      </c>
      <c r="S358" s="300">
        <v>0</v>
      </c>
      <c r="T358" s="300">
        <v>17026</v>
      </c>
      <c r="V358" s="300">
        <v>17026</v>
      </c>
      <c r="W358" s="302">
        <f>IFERROR(INDEX('For Formulas'!$A$3:$CL$64,MATCH(ROUNDUP($R358,0),'For Formulas'!$A$3:$A$64,0),MATCH($O358&amp;" - "&amp;$P358,'For Formulas'!$A$3:$CL$3,0))*L358+U358,INDEX('For Formulas'!$A$3:$CL$64,MATCH(ROUNDUP($R358,0),'For Formulas'!$A$3:$A$64,0)*MATCH($O358&amp;" - "&amp;$P358,'For Formulas'!$A$3:$CL$3,0))*L358)</f>
        <v>18781</v>
      </c>
      <c r="X358" s="322">
        <f t="shared" si="34"/>
        <v>0.10307764595324798</v>
      </c>
      <c r="Y358" s="262" t="s">
        <v>2171</v>
      </c>
      <c r="Z358" s="262" t="str">
        <f t="shared" si="35"/>
        <v>141 E 71100 163</v>
      </c>
      <c r="AA358" s="262" t="str">
        <f t="shared" si="36"/>
        <v>801</v>
      </c>
      <c r="AB358" s="262" t="str">
        <f t="shared" si="37"/>
        <v>000</v>
      </c>
      <c r="AC358" s="262" t="str">
        <f t="shared" si="38"/>
        <v>141 E 71100 163 000 801</v>
      </c>
    </row>
    <row r="359" spans="1:29" ht="15" customHeight="1" x14ac:dyDescent="0.25">
      <c r="A359" s="262" t="s">
        <v>2346</v>
      </c>
      <c r="B359" s="262" t="s">
        <v>623</v>
      </c>
      <c r="C359" s="262" t="s">
        <v>623</v>
      </c>
      <c r="D359" s="262" t="s">
        <v>280</v>
      </c>
      <c r="E359" s="262" t="s">
        <v>221</v>
      </c>
      <c r="F359" s="262" t="s">
        <v>306</v>
      </c>
      <c r="G359" s="262" t="s">
        <v>250</v>
      </c>
      <c r="H359" s="262" t="s">
        <v>224</v>
      </c>
      <c r="I359" s="262" t="s">
        <v>307</v>
      </c>
      <c r="J359" s="262">
        <v>1170</v>
      </c>
      <c r="K359" s="320">
        <v>1</v>
      </c>
      <c r="L359" s="320">
        <v>1</v>
      </c>
      <c r="M359" s="262" t="s">
        <v>226</v>
      </c>
      <c r="N359" s="262" t="s">
        <v>227</v>
      </c>
      <c r="O359" s="262" t="s">
        <v>271</v>
      </c>
      <c r="P359" s="262" t="s">
        <v>308</v>
      </c>
      <c r="Q359" s="321">
        <v>1</v>
      </c>
      <c r="R359" s="321">
        <f t="shared" si="33"/>
        <v>2</v>
      </c>
      <c r="S359" s="300">
        <v>0</v>
      </c>
      <c r="T359" s="300">
        <v>17026</v>
      </c>
      <c r="V359" s="300">
        <v>17026</v>
      </c>
      <c r="W359" s="302">
        <f>IFERROR(INDEX('For Formulas'!$A$3:$CL$64,MATCH(ROUNDUP($R359,0),'For Formulas'!$A$3:$A$64,0),MATCH($O359&amp;" - "&amp;$P359,'For Formulas'!$A$3:$CL$3,0))*L359+U359,INDEX('For Formulas'!$A$3:$CL$64,MATCH(ROUNDUP($R359,0),'For Formulas'!$A$3:$A$64,0)*MATCH($O359&amp;" - "&amp;$P359,'For Formulas'!$A$3:$CL$3,0))*L359)</f>
        <v>18781</v>
      </c>
      <c r="X359" s="322">
        <f t="shared" si="34"/>
        <v>0.10307764595324798</v>
      </c>
      <c r="Y359" s="262" t="s">
        <v>2347</v>
      </c>
      <c r="Z359" s="262" t="str">
        <f t="shared" si="35"/>
        <v>141 E 71100 189</v>
      </c>
      <c r="AA359" s="262" t="str">
        <f t="shared" si="36"/>
        <v>000</v>
      </c>
      <c r="AB359" s="262" t="str">
        <f t="shared" si="37"/>
        <v>000</v>
      </c>
      <c r="AC359" s="262" t="str">
        <f t="shared" si="38"/>
        <v>141 E 71100 189 000 000</v>
      </c>
    </row>
    <row r="360" spans="1:29" ht="15" customHeight="1" x14ac:dyDescent="0.25">
      <c r="A360" s="262" t="s">
        <v>2437</v>
      </c>
      <c r="B360" s="262" t="s">
        <v>305</v>
      </c>
      <c r="C360" s="262" t="s">
        <v>305</v>
      </c>
      <c r="D360" s="262" t="s">
        <v>382</v>
      </c>
      <c r="E360" s="262" t="s">
        <v>221</v>
      </c>
      <c r="F360" s="262" t="s">
        <v>306</v>
      </c>
      <c r="G360" s="262" t="s">
        <v>250</v>
      </c>
      <c r="H360" s="262" t="s">
        <v>224</v>
      </c>
      <c r="I360" s="262" t="s">
        <v>307</v>
      </c>
      <c r="J360" s="262">
        <v>1170</v>
      </c>
      <c r="K360" s="320">
        <v>1</v>
      </c>
      <c r="L360" s="320">
        <v>1</v>
      </c>
      <c r="M360" s="262" t="s">
        <v>226</v>
      </c>
      <c r="N360" s="262" t="s">
        <v>233</v>
      </c>
      <c r="O360" s="262" t="s">
        <v>271</v>
      </c>
      <c r="P360" s="262" t="s">
        <v>308</v>
      </c>
      <c r="Q360" s="321">
        <v>1</v>
      </c>
      <c r="R360" s="321">
        <f t="shared" si="33"/>
        <v>2</v>
      </c>
      <c r="S360" s="300">
        <v>0</v>
      </c>
      <c r="T360" s="300">
        <v>17026</v>
      </c>
      <c r="V360" s="300">
        <v>17026</v>
      </c>
      <c r="W360" s="302">
        <f>IFERROR(INDEX('For Formulas'!$A$3:$CL$64,MATCH(ROUNDUP($R360,0),'For Formulas'!$A$3:$A$64,0),MATCH($O360&amp;" - "&amp;$P360,'For Formulas'!$A$3:$CL$3,0))*L360+U360,INDEX('For Formulas'!$A$3:$CL$64,MATCH(ROUNDUP($R360,0),'For Formulas'!$A$3:$A$64,0)*MATCH($O360&amp;" - "&amp;$P360,'For Formulas'!$A$3:$CL$3,0))*L360)</f>
        <v>18781</v>
      </c>
      <c r="X360" s="322">
        <f t="shared" si="34"/>
        <v>0.10307764595324798</v>
      </c>
      <c r="Y360" s="262" t="s">
        <v>915</v>
      </c>
      <c r="Z360" s="262" t="str">
        <f t="shared" si="35"/>
        <v>141 E 71200 163</v>
      </c>
      <c r="AA360" s="262" t="str">
        <f t="shared" si="36"/>
        <v>712</v>
      </c>
      <c r="AB360" s="262" t="str">
        <f t="shared" si="37"/>
        <v>901</v>
      </c>
      <c r="AC360" s="262" t="str">
        <f t="shared" si="38"/>
        <v>141 E 71200 163 901 712</v>
      </c>
    </row>
    <row r="361" spans="1:29" ht="15" customHeight="1" x14ac:dyDescent="0.25">
      <c r="A361" s="262" t="s">
        <v>2502</v>
      </c>
      <c r="B361" s="262" t="s">
        <v>305</v>
      </c>
      <c r="C361" s="262" t="s">
        <v>305</v>
      </c>
      <c r="D361" s="262" t="s">
        <v>280</v>
      </c>
      <c r="E361" s="262" t="s">
        <v>221</v>
      </c>
      <c r="F361" s="262" t="s">
        <v>306</v>
      </c>
      <c r="G361" s="262" t="s">
        <v>250</v>
      </c>
      <c r="H361" s="262" t="s">
        <v>224</v>
      </c>
      <c r="I361" s="262" t="s">
        <v>307</v>
      </c>
      <c r="J361" s="262">
        <v>1170</v>
      </c>
      <c r="K361" s="320">
        <v>1</v>
      </c>
      <c r="L361" s="320">
        <v>1</v>
      </c>
      <c r="M361" s="262" t="s">
        <v>226</v>
      </c>
      <c r="N361" s="262" t="s">
        <v>233</v>
      </c>
      <c r="O361" s="262" t="s">
        <v>271</v>
      </c>
      <c r="P361" s="262" t="s">
        <v>308</v>
      </c>
      <c r="Q361" s="321">
        <v>1</v>
      </c>
      <c r="R361" s="321">
        <f t="shared" si="33"/>
        <v>2</v>
      </c>
      <c r="S361" s="300">
        <v>0</v>
      </c>
      <c r="T361" s="300">
        <v>17026</v>
      </c>
      <c r="V361" s="300">
        <v>17026</v>
      </c>
      <c r="W361" s="302">
        <f>IFERROR(INDEX('For Formulas'!$A$3:$CL$64,MATCH(ROUNDUP($R361,0),'For Formulas'!$A$3:$A$64,0),MATCH($O361&amp;" - "&amp;$P361,'For Formulas'!$A$3:$CL$3,0))*L361+U361,INDEX('For Formulas'!$A$3:$CL$64,MATCH(ROUNDUP($R361,0),'For Formulas'!$A$3:$A$64,0)*MATCH($O361&amp;" - "&amp;$P361,'For Formulas'!$A$3:$CL$3,0))*L361)</f>
        <v>18781</v>
      </c>
      <c r="X361" s="322">
        <f t="shared" si="34"/>
        <v>0.10307764595324798</v>
      </c>
      <c r="Y361" s="262" t="s">
        <v>647</v>
      </c>
      <c r="Z361" s="262" t="str">
        <f t="shared" si="35"/>
        <v>141 E 71200 163</v>
      </c>
      <c r="AA361" s="262" t="str">
        <f t="shared" si="36"/>
        <v>712</v>
      </c>
      <c r="AB361" s="262" t="str">
        <f t="shared" si="37"/>
        <v>901</v>
      </c>
      <c r="AC361" s="262" t="str">
        <f t="shared" si="38"/>
        <v>141 E 71200 163 901 712</v>
      </c>
    </row>
    <row r="362" spans="1:29" ht="15" hidden="1" customHeight="1" x14ac:dyDescent="0.25">
      <c r="A362" s="262" t="s">
        <v>2672</v>
      </c>
      <c r="B362" s="262" t="s">
        <v>237</v>
      </c>
      <c r="C362" s="262" t="s">
        <v>237</v>
      </c>
      <c r="D362" s="262" t="s">
        <v>361</v>
      </c>
      <c r="E362" s="262" t="s">
        <v>221</v>
      </c>
      <c r="F362" s="262" t="s">
        <v>239</v>
      </c>
      <c r="G362" s="262" t="s">
        <v>240</v>
      </c>
      <c r="H362" s="262" t="s">
        <v>241</v>
      </c>
      <c r="I362" s="262" t="s">
        <v>307</v>
      </c>
      <c r="J362" s="262">
        <v>1235</v>
      </c>
      <c r="K362" s="320">
        <v>0.8125</v>
      </c>
      <c r="L362" s="320">
        <v>0.8125</v>
      </c>
      <c r="M362" s="262" t="s">
        <v>226</v>
      </c>
      <c r="N362" s="262" t="s">
        <v>11</v>
      </c>
      <c r="O362" s="262" t="s">
        <v>244</v>
      </c>
      <c r="P362" s="262" t="s">
        <v>187</v>
      </c>
      <c r="Q362" s="321">
        <v>3</v>
      </c>
      <c r="R362" s="321">
        <f t="shared" si="33"/>
        <v>4</v>
      </c>
      <c r="S362" s="300">
        <v>0</v>
      </c>
      <c r="T362" s="300">
        <v>13.71</v>
      </c>
      <c r="V362" s="300">
        <v>16931.849999999999</v>
      </c>
      <c r="W362" s="303">
        <f>IFERROR(INDEX('For Formulas'!$A$3:$CL$64,MATCH($R362,'For Formulas'!$A$3:$A$64,0),MATCH($O362&amp;" - "&amp;$P362,'For Formulas'!$A$3:$CL$3,0))*J362+U362,INDEX('For Formulas'!$A$3:$CL$64,MATCH($R362,'For Formulas'!$A$3:$A$64,0),MATCH($O362&amp;" - "&amp;$P362,'For Formulas'!$A$3:$CL$3,0))*J362)</f>
        <v>18784.350000000002</v>
      </c>
      <c r="X362" s="322">
        <f t="shared" si="34"/>
        <v>0.10940919037199147</v>
      </c>
      <c r="Y362" s="262" t="s">
        <v>584</v>
      </c>
      <c r="Z362" s="262" t="str">
        <f t="shared" si="35"/>
        <v>143 E 73100 165</v>
      </c>
      <c r="AA362" s="262" t="str">
        <f t="shared" si="36"/>
        <v>451</v>
      </c>
      <c r="AB362" s="262" t="str">
        <f t="shared" si="37"/>
        <v>000</v>
      </c>
      <c r="AC362" s="262" t="str">
        <f t="shared" si="38"/>
        <v>143 E 73100 165 000 451</v>
      </c>
    </row>
    <row r="363" spans="1:29" ht="15" customHeight="1" x14ac:dyDescent="0.25">
      <c r="A363" s="262" t="s">
        <v>2356</v>
      </c>
      <c r="B363" s="262" t="s">
        <v>267</v>
      </c>
      <c r="C363" s="262" t="s">
        <v>267</v>
      </c>
      <c r="D363" s="262" t="s">
        <v>317</v>
      </c>
      <c r="E363" s="262" t="s">
        <v>221</v>
      </c>
      <c r="F363" s="262" t="s">
        <v>249</v>
      </c>
      <c r="G363" s="262" t="s">
        <v>250</v>
      </c>
      <c r="H363" s="262" t="s">
        <v>224</v>
      </c>
      <c r="I363" s="262" t="s">
        <v>242</v>
      </c>
      <c r="J363" s="262">
        <v>1080</v>
      </c>
      <c r="K363" s="320">
        <v>1</v>
      </c>
      <c r="L363" s="320">
        <v>1</v>
      </c>
      <c r="M363" s="262" t="s">
        <v>226</v>
      </c>
      <c r="N363" s="262" t="s">
        <v>227</v>
      </c>
      <c r="O363" s="262" t="s">
        <v>271</v>
      </c>
      <c r="P363" s="262" t="s">
        <v>188</v>
      </c>
      <c r="Q363" s="321">
        <v>6</v>
      </c>
      <c r="R363" s="321">
        <f t="shared" si="33"/>
        <v>7</v>
      </c>
      <c r="S363" s="300">
        <v>0</v>
      </c>
      <c r="T363" s="300">
        <v>17244</v>
      </c>
      <c r="V363" s="300">
        <v>17244</v>
      </c>
      <c r="W363" s="302">
        <f>IFERROR(INDEX('For Formulas'!$A$3:$CL$64,MATCH(ROUNDUP($R363,0),'For Formulas'!$A$3:$A$64,0),MATCH($O363&amp;" - "&amp;$P363,'For Formulas'!$A$3:$CL$3,0))*L363+U363,INDEX('For Formulas'!$A$3:$CL$64,MATCH(ROUNDUP($R363,0),'For Formulas'!$A$3:$A$64,0)*MATCH($O363&amp;" - "&amp;$P363,'For Formulas'!$A$3:$CL$3,0))*L363)</f>
        <v>18864</v>
      </c>
      <c r="X363" s="322">
        <f t="shared" si="34"/>
        <v>9.3945720250521919E-2</v>
      </c>
      <c r="Y363" s="262" t="s">
        <v>2240</v>
      </c>
      <c r="Z363" s="262" t="str">
        <f t="shared" si="35"/>
        <v>141 E 71100 163</v>
      </c>
      <c r="AA363" s="262" t="str">
        <f t="shared" si="36"/>
        <v>000</v>
      </c>
      <c r="AB363" s="262" t="str">
        <f t="shared" si="37"/>
        <v>000</v>
      </c>
      <c r="AC363" s="262" t="str">
        <f t="shared" si="38"/>
        <v>141 E 71100 163 000 000</v>
      </c>
    </row>
    <row r="364" spans="1:29" ht="15" customHeight="1" x14ac:dyDescent="0.25">
      <c r="A364" s="262" t="s">
        <v>3045</v>
      </c>
      <c r="B364" s="262" t="s">
        <v>642</v>
      </c>
      <c r="C364" s="262" t="s">
        <v>642</v>
      </c>
      <c r="D364" s="262" t="s">
        <v>317</v>
      </c>
      <c r="E364" s="262" t="s">
        <v>221</v>
      </c>
      <c r="F364" s="262" t="s">
        <v>249</v>
      </c>
      <c r="G364" s="262" t="s">
        <v>250</v>
      </c>
      <c r="H364" s="262" t="s">
        <v>224</v>
      </c>
      <c r="I364" s="262" t="s">
        <v>242</v>
      </c>
      <c r="J364" s="262">
        <v>1080</v>
      </c>
      <c r="K364" s="320">
        <v>1</v>
      </c>
      <c r="L364" s="320">
        <v>1</v>
      </c>
      <c r="M364" s="262" t="s">
        <v>226</v>
      </c>
      <c r="N364" s="262" t="s">
        <v>227</v>
      </c>
      <c r="O364" s="262" t="s">
        <v>271</v>
      </c>
      <c r="P364" s="262" t="s">
        <v>188</v>
      </c>
      <c r="Q364" s="321">
        <v>6</v>
      </c>
      <c r="R364" s="321">
        <f t="shared" si="33"/>
        <v>7</v>
      </c>
      <c r="S364" s="300">
        <v>0</v>
      </c>
      <c r="T364" s="300">
        <v>17244</v>
      </c>
      <c r="V364" s="300">
        <v>17244</v>
      </c>
      <c r="W364" s="302">
        <f>IFERROR(INDEX('For Formulas'!$A$3:$CL$64,MATCH(ROUNDUP($R364,0),'For Formulas'!$A$3:$A$64,0),MATCH($O364&amp;" - "&amp;$P364,'For Formulas'!$A$3:$CL$3,0))*L364+U364,INDEX('For Formulas'!$A$3:$CL$64,MATCH(ROUNDUP($R364,0),'For Formulas'!$A$3:$A$64,0)*MATCH($O364&amp;" - "&amp;$P364,'For Formulas'!$A$3:$CL$3,0))*L364)</f>
        <v>18864</v>
      </c>
      <c r="X364" s="322">
        <f t="shared" si="34"/>
        <v>9.3945720250521919E-2</v>
      </c>
      <c r="Y364" s="262" t="s">
        <v>3046</v>
      </c>
      <c r="Z364" s="262" t="str">
        <f t="shared" si="35"/>
        <v>141 E 73400 163</v>
      </c>
      <c r="AA364" s="262" t="str">
        <f t="shared" si="36"/>
        <v>000</v>
      </c>
      <c r="AB364" s="262" t="str">
        <f t="shared" si="37"/>
        <v>000</v>
      </c>
      <c r="AC364" s="262" t="str">
        <f t="shared" si="38"/>
        <v>141 E 73400 163 000 000</v>
      </c>
    </row>
    <row r="365" spans="1:29" ht="15" hidden="1" customHeight="1" x14ac:dyDescent="0.25">
      <c r="A365" s="262" t="s">
        <v>2762</v>
      </c>
      <c r="B365" s="262" t="s">
        <v>237</v>
      </c>
      <c r="C365" s="262" t="s">
        <v>237</v>
      </c>
      <c r="D365" s="262" t="s">
        <v>333</v>
      </c>
      <c r="E365" s="262" t="s">
        <v>221</v>
      </c>
      <c r="F365" s="262" t="s">
        <v>239</v>
      </c>
      <c r="G365" s="262" t="s">
        <v>240</v>
      </c>
      <c r="H365" s="262" t="s">
        <v>241</v>
      </c>
      <c r="I365" s="262" t="s">
        <v>242</v>
      </c>
      <c r="J365" s="262">
        <v>1140</v>
      </c>
      <c r="K365" s="320">
        <v>0.75</v>
      </c>
      <c r="L365" s="320">
        <v>0.75</v>
      </c>
      <c r="M365" s="262" t="s">
        <v>226</v>
      </c>
      <c r="N365" s="262" t="s">
        <v>11</v>
      </c>
      <c r="O365" s="262" t="s">
        <v>244</v>
      </c>
      <c r="P365" s="262" t="s">
        <v>187</v>
      </c>
      <c r="Q365" s="321">
        <v>9</v>
      </c>
      <c r="R365" s="321">
        <f t="shared" si="33"/>
        <v>10</v>
      </c>
      <c r="S365" s="300">
        <v>0</v>
      </c>
      <c r="T365" s="300">
        <v>15.07</v>
      </c>
      <c r="V365" s="300">
        <v>17179.8</v>
      </c>
      <c r="W365" s="303">
        <f>IFERROR(INDEX('For Formulas'!$A$3:$CL$64,MATCH($R365,'For Formulas'!$A$3:$A$64,0),MATCH($O365&amp;" - "&amp;$P365,'For Formulas'!$A$3:$CL$3,0))*J365+U365,INDEX('For Formulas'!$A$3:$CL$64,MATCH($R365,'For Formulas'!$A$3:$A$64,0),MATCH($O365&amp;" - "&amp;$P365,'For Formulas'!$A$3:$CL$3,0))*J365)</f>
        <v>18889.8</v>
      </c>
      <c r="X365" s="322">
        <f t="shared" si="34"/>
        <v>9.953550099535502E-2</v>
      </c>
      <c r="Y365" s="262" t="s">
        <v>1062</v>
      </c>
      <c r="Z365" s="262" t="str">
        <f t="shared" si="35"/>
        <v>143 E 73100 165</v>
      </c>
      <c r="AA365" s="262" t="str">
        <f t="shared" si="36"/>
        <v>451</v>
      </c>
      <c r="AB365" s="262" t="str">
        <f t="shared" si="37"/>
        <v>000</v>
      </c>
      <c r="AC365" s="262" t="str">
        <f t="shared" si="38"/>
        <v>143 E 73100 165 000 451</v>
      </c>
    </row>
    <row r="366" spans="1:29" ht="15" hidden="1" customHeight="1" x14ac:dyDescent="0.25">
      <c r="A366" s="262" t="s">
        <v>2880</v>
      </c>
      <c r="B366" s="262" t="s">
        <v>237</v>
      </c>
      <c r="C366" s="262" t="s">
        <v>237</v>
      </c>
      <c r="D366" s="262" t="s">
        <v>340</v>
      </c>
      <c r="E366" s="262" t="s">
        <v>221</v>
      </c>
      <c r="F366" s="262" t="s">
        <v>239</v>
      </c>
      <c r="G366" s="262" t="s">
        <v>240</v>
      </c>
      <c r="H366" s="262" t="s">
        <v>241</v>
      </c>
      <c r="I366" s="262" t="s">
        <v>242</v>
      </c>
      <c r="J366" s="262">
        <v>1140</v>
      </c>
      <c r="K366" s="320">
        <v>0.75</v>
      </c>
      <c r="L366" s="320">
        <v>0.75</v>
      </c>
      <c r="M366" s="262" t="s">
        <v>226</v>
      </c>
      <c r="N366" s="262" t="s">
        <v>11</v>
      </c>
      <c r="O366" s="262" t="s">
        <v>244</v>
      </c>
      <c r="P366" s="262" t="s">
        <v>187</v>
      </c>
      <c r="Q366" s="321">
        <v>9</v>
      </c>
      <c r="R366" s="321">
        <f t="shared" si="33"/>
        <v>10</v>
      </c>
      <c r="S366" s="300">
        <v>0</v>
      </c>
      <c r="T366" s="300">
        <v>15.07</v>
      </c>
      <c r="V366" s="300">
        <v>17179.8</v>
      </c>
      <c r="W366" s="303">
        <f>IFERROR(INDEX('For Formulas'!$A$3:$CL$64,MATCH($R366,'For Formulas'!$A$3:$A$64,0),MATCH($O366&amp;" - "&amp;$P366,'For Formulas'!$A$3:$CL$3,0))*J366+U366,INDEX('For Formulas'!$A$3:$CL$64,MATCH($R366,'For Formulas'!$A$3:$A$64,0),MATCH($O366&amp;" - "&amp;$P366,'For Formulas'!$A$3:$CL$3,0))*J366)</f>
        <v>18889.8</v>
      </c>
      <c r="X366" s="322">
        <f t="shared" si="34"/>
        <v>9.953550099535502E-2</v>
      </c>
      <c r="Y366" s="262" t="s">
        <v>1726</v>
      </c>
      <c r="Z366" s="262" t="str">
        <f t="shared" si="35"/>
        <v>143 E 73100 165</v>
      </c>
      <c r="AA366" s="262" t="str">
        <f t="shared" si="36"/>
        <v>451</v>
      </c>
      <c r="AB366" s="262" t="str">
        <f t="shared" si="37"/>
        <v>000</v>
      </c>
      <c r="AC366" s="262" t="str">
        <f t="shared" si="38"/>
        <v>143 E 73100 165 000 451</v>
      </c>
    </row>
    <row r="367" spans="1:29" ht="15" customHeight="1" x14ac:dyDescent="0.25">
      <c r="A367" s="262" t="s">
        <v>1206</v>
      </c>
      <c r="B367" s="262" t="s">
        <v>247</v>
      </c>
      <c r="C367" s="262" t="s">
        <v>247</v>
      </c>
      <c r="D367" s="262" t="s">
        <v>248</v>
      </c>
      <c r="E367" s="262" t="s">
        <v>221</v>
      </c>
      <c r="F367" s="262" t="s">
        <v>249</v>
      </c>
      <c r="G367" s="262" t="s">
        <v>250</v>
      </c>
      <c r="H367" s="262" t="s">
        <v>224</v>
      </c>
      <c r="I367" s="262" t="s">
        <v>242</v>
      </c>
      <c r="J367" s="262">
        <v>1080</v>
      </c>
      <c r="K367" s="320">
        <v>1</v>
      </c>
      <c r="L367" s="320">
        <v>1</v>
      </c>
      <c r="M367" s="262" t="s">
        <v>226</v>
      </c>
      <c r="N367" s="262" t="s">
        <v>227</v>
      </c>
      <c r="O367" s="262" t="s">
        <v>251</v>
      </c>
      <c r="P367" s="262" t="s">
        <v>186</v>
      </c>
      <c r="Q367" s="321">
        <v>22</v>
      </c>
      <c r="R367" s="321">
        <f t="shared" si="33"/>
        <v>23</v>
      </c>
      <c r="S367" s="300">
        <v>0</v>
      </c>
      <c r="T367" s="300">
        <v>17360</v>
      </c>
      <c r="V367" s="300">
        <v>17360</v>
      </c>
      <c r="W367" s="302">
        <f>IFERROR(INDEX('For Formulas'!$A$3:$CL$64,MATCH(ROUNDUP($R367,0),'For Formulas'!$A$3:$A$64,0),MATCH($O367&amp;" - "&amp;$P367,'For Formulas'!$A$3:$CL$3,0))*L367+U367,INDEX('For Formulas'!$A$3:$CL$64,MATCH(ROUNDUP($R367,0),'For Formulas'!$A$3:$A$64,0)*MATCH($O367&amp;" - "&amp;$P367,'For Formulas'!$A$3:$CL$3,0))*L367)</f>
        <v>18920</v>
      </c>
      <c r="X367" s="322">
        <f t="shared" si="34"/>
        <v>8.9861751152073732E-2</v>
      </c>
      <c r="Y367" s="262" t="s">
        <v>252</v>
      </c>
      <c r="Z367" s="262" t="str">
        <f t="shared" si="35"/>
        <v>141 E 72710 146</v>
      </c>
      <c r="AA367" s="262" t="str">
        <f t="shared" si="36"/>
        <v>446</v>
      </c>
      <c r="AB367" s="262" t="str">
        <f t="shared" si="37"/>
        <v>000</v>
      </c>
      <c r="AC367" s="262" t="str">
        <f t="shared" si="38"/>
        <v>141 E 72710 146 000 446</v>
      </c>
    </row>
    <row r="368" spans="1:29" ht="15" customHeight="1" x14ac:dyDescent="0.25">
      <c r="A368" s="262" t="s">
        <v>3071</v>
      </c>
      <c r="B368" s="262" t="s">
        <v>305</v>
      </c>
      <c r="C368" s="262" t="s">
        <v>305</v>
      </c>
      <c r="D368" s="262" t="s">
        <v>295</v>
      </c>
      <c r="E368" s="262" t="s">
        <v>352</v>
      </c>
      <c r="F368" s="262" t="s">
        <v>306</v>
      </c>
      <c r="G368" s="262" t="s">
        <v>250</v>
      </c>
      <c r="H368" s="262" t="s">
        <v>569</v>
      </c>
      <c r="I368" s="262" t="s">
        <v>307</v>
      </c>
      <c r="J368" s="262">
        <v>559</v>
      </c>
      <c r="K368" s="320">
        <v>1</v>
      </c>
      <c r="L368" s="320">
        <v>1</v>
      </c>
      <c r="M368" s="262" t="s">
        <v>226</v>
      </c>
      <c r="N368" s="262" t="s">
        <v>227</v>
      </c>
      <c r="O368" s="262" t="s">
        <v>271</v>
      </c>
      <c r="P368" s="262" t="s">
        <v>308</v>
      </c>
      <c r="Q368" s="321">
        <v>2</v>
      </c>
      <c r="R368" s="321">
        <f t="shared" si="33"/>
        <v>3</v>
      </c>
      <c r="S368" s="300">
        <v>0</v>
      </c>
      <c r="T368" s="300">
        <v>17221</v>
      </c>
      <c r="V368" s="300">
        <v>8227.67</v>
      </c>
      <c r="W368" s="302">
        <f>IFERROR(INDEX('For Formulas'!$A$3:$CL$64,MATCH(ROUNDUP($R368,0),'For Formulas'!$A$3:$A$64,0),MATCH($O368&amp;" - "&amp;$P368,'For Formulas'!$A$3:$CL$3,0))*L368+U368,INDEX('For Formulas'!$A$3:$CL$64,MATCH(ROUNDUP($R368,0),'For Formulas'!$A$3:$A$64,0)*MATCH($O368&amp;" - "&amp;$P368,'For Formulas'!$A$3:$CL$3,0))*L368)</f>
        <v>18976</v>
      </c>
      <c r="X368" s="322">
        <f t="shared" si="34"/>
        <v>1.306363770058838</v>
      </c>
      <c r="Y368" s="262" t="s">
        <v>1817</v>
      </c>
      <c r="Z368" s="262" t="str">
        <f t="shared" si="35"/>
        <v>141 E 71200 163</v>
      </c>
      <c r="AA368" s="262" t="str">
        <f t="shared" si="36"/>
        <v>712</v>
      </c>
      <c r="AB368" s="262" t="str">
        <f t="shared" si="37"/>
        <v>901</v>
      </c>
      <c r="AC368" s="262" t="str">
        <f t="shared" si="38"/>
        <v>141 E 71200 163 901 712</v>
      </c>
    </row>
    <row r="369" spans="1:29" ht="15" customHeight="1" x14ac:dyDescent="0.25">
      <c r="A369" s="262" t="s">
        <v>549</v>
      </c>
      <c r="B369" s="262" t="s">
        <v>305</v>
      </c>
      <c r="C369" s="262" t="s">
        <v>305</v>
      </c>
      <c r="D369" s="262" t="s">
        <v>385</v>
      </c>
      <c r="E369" s="262" t="s">
        <v>221</v>
      </c>
      <c r="F369" s="262" t="s">
        <v>306</v>
      </c>
      <c r="G369" s="262" t="s">
        <v>250</v>
      </c>
      <c r="H369" s="262" t="s">
        <v>224</v>
      </c>
      <c r="I369" s="262" t="s">
        <v>307</v>
      </c>
      <c r="J369" s="262">
        <v>1170</v>
      </c>
      <c r="K369" s="320">
        <v>1</v>
      </c>
      <c r="L369" s="320">
        <v>1</v>
      </c>
      <c r="M369" s="262" t="s">
        <v>226</v>
      </c>
      <c r="N369" s="262" t="s">
        <v>227</v>
      </c>
      <c r="O369" s="262" t="s">
        <v>271</v>
      </c>
      <c r="P369" s="262" t="s">
        <v>308</v>
      </c>
      <c r="Q369" s="321">
        <v>2</v>
      </c>
      <c r="R369" s="321">
        <f t="shared" si="33"/>
        <v>3</v>
      </c>
      <c r="S369" s="300">
        <v>0</v>
      </c>
      <c r="T369" s="300">
        <v>17221</v>
      </c>
      <c r="V369" s="300">
        <v>17221</v>
      </c>
      <c r="W369" s="302">
        <f>IFERROR(INDEX('For Formulas'!$A$3:$CL$64,MATCH(ROUNDUP($R369,0),'For Formulas'!$A$3:$A$64,0),MATCH($O369&amp;" - "&amp;$P369,'For Formulas'!$A$3:$CL$3,0))*L369+U369,INDEX('For Formulas'!$A$3:$CL$64,MATCH(ROUNDUP($R369,0),'For Formulas'!$A$3:$A$64,0)*MATCH($O369&amp;" - "&amp;$P369,'For Formulas'!$A$3:$CL$3,0))*L369)</f>
        <v>18976</v>
      </c>
      <c r="X369" s="322">
        <f t="shared" si="34"/>
        <v>0.10191045816154695</v>
      </c>
      <c r="Y369" s="262" t="s">
        <v>492</v>
      </c>
      <c r="Z369" s="262" t="str">
        <f t="shared" si="35"/>
        <v>141 E 71200 163</v>
      </c>
      <c r="AA369" s="262" t="str">
        <f t="shared" si="36"/>
        <v>712</v>
      </c>
      <c r="AB369" s="262" t="str">
        <f t="shared" si="37"/>
        <v>911</v>
      </c>
      <c r="AC369" s="262" t="str">
        <f t="shared" si="38"/>
        <v>141 E 71200 163 911 712</v>
      </c>
    </row>
    <row r="370" spans="1:29" ht="15" customHeight="1" x14ac:dyDescent="0.25">
      <c r="A370" s="262" t="s">
        <v>1122</v>
      </c>
      <c r="B370" s="262" t="s">
        <v>305</v>
      </c>
      <c r="C370" s="262" t="s">
        <v>305</v>
      </c>
      <c r="D370" s="262" t="s">
        <v>385</v>
      </c>
      <c r="E370" s="262" t="s">
        <v>221</v>
      </c>
      <c r="F370" s="262" t="s">
        <v>306</v>
      </c>
      <c r="G370" s="262" t="s">
        <v>250</v>
      </c>
      <c r="H370" s="262" t="s">
        <v>224</v>
      </c>
      <c r="I370" s="262" t="s">
        <v>307</v>
      </c>
      <c r="J370" s="262">
        <v>1170</v>
      </c>
      <c r="K370" s="320">
        <v>1</v>
      </c>
      <c r="L370" s="320">
        <v>1</v>
      </c>
      <c r="M370" s="262" t="s">
        <v>226</v>
      </c>
      <c r="N370" s="262" t="s">
        <v>233</v>
      </c>
      <c r="O370" s="262" t="s">
        <v>271</v>
      </c>
      <c r="P370" s="262" t="s">
        <v>308</v>
      </c>
      <c r="Q370" s="321">
        <v>2</v>
      </c>
      <c r="R370" s="321">
        <f t="shared" si="33"/>
        <v>3</v>
      </c>
      <c r="S370" s="300">
        <v>0</v>
      </c>
      <c r="T370" s="300">
        <v>17221</v>
      </c>
      <c r="V370" s="300">
        <v>17221</v>
      </c>
      <c r="W370" s="302">
        <f>IFERROR(INDEX('For Formulas'!$A$3:$CL$64,MATCH(ROUNDUP($R370,0),'For Formulas'!$A$3:$A$64,0),MATCH($O370&amp;" - "&amp;$P370,'For Formulas'!$A$3:$CL$3,0))*L370+U370,INDEX('For Formulas'!$A$3:$CL$64,MATCH(ROUNDUP($R370,0),'For Formulas'!$A$3:$A$64,0)*MATCH($O370&amp;" - "&amp;$P370,'For Formulas'!$A$3:$CL$3,0))*L370)</f>
        <v>18976</v>
      </c>
      <c r="X370" s="322">
        <f t="shared" si="34"/>
        <v>0.10191045816154695</v>
      </c>
      <c r="Y370" s="262" t="s">
        <v>684</v>
      </c>
      <c r="Z370" s="262" t="str">
        <f t="shared" si="35"/>
        <v>141 E 71200 163</v>
      </c>
      <c r="AA370" s="262" t="str">
        <f t="shared" si="36"/>
        <v>712</v>
      </c>
      <c r="AB370" s="262" t="str">
        <f t="shared" si="37"/>
        <v>901</v>
      </c>
      <c r="AC370" s="262" t="str">
        <f t="shared" si="38"/>
        <v>141 E 71200 163 901 712</v>
      </c>
    </row>
    <row r="371" spans="1:29" ht="15" customHeight="1" x14ac:dyDescent="0.25">
      <c r="A371" s="262" t="s">
        <v>1200</v>
      </c>
      <c r="B371" s="262" t="s">
        <v>305</v>
      </c>
      <c r="C371" s="262" t="s">
        <v>305</v>
      </c>
      <c r="D371" s="262" t="s">
        <v>220</v>
      </c>
      <c r="E371" s="262" t="s">
        <v>221</v>
      </c>
      <c r="F371" s="262" t="s">
        <v>306</v>
      </c>
      <c r="G371" s="262" t="s">
        <v>250</v>
      </c>
      <c r="H371" s="262" t="s">
        <v>224</v>
      </c>
      <c r="I371" s="262" t="s">
        <v>307</v>
      </c>
      <c r="J371" s="262">
        <v>1170</v>
      </c>
      <c r="K371" s="320">
        <v>1</v>
      </c>
      <c r="L371" s="320">
        <v>1</v>
      </c>
      <c r="M371" s="262" t="s">
        <v>226</v>
      </c>
      <c r="N371" s="262" t="s">
        <v>233</v>
      </c>
      <c r="O371" s="262" t="s">
        <v>271</v>
      </c>
      <c r="P371" s="262" t="s">
        <v>308</v>
      </c>
      <c r="Q371" s="321">
        <v>2</v>
      </c>
      <c r="R371" s="321">
        <f t="shared" si="33"/>
        <v>3</v>
      </c>
      <c r="S371" s="300">
        <v>0</v>
      </c>
      <c r="T371" s="300">
        <v>17221</v>
      </c>
      <c r="V371" s="300">
        <v>17221</v>
      </c>
      <c r="W371" s="302">
        <f>IFERROR(INDEX('For Formulas'!$A$3:$CL$64,MATCH(ROUNDUP($R371,0),'For Formulas'!$A$3:$A$64,0),MATCH($O371&amp;" - "&amp;$P371,'For Formulas'!$A$3:$CL$3,0))*L371+U371,INDEX('For Formulas'!$A$3:$CL$64,MATCH(ROUNDUP($R371,0),'For Formulas'!$A$3:$A$64,0)*MATCH($O371&amp;" - "&amp;$P371,'For Formulas'!$A$3:$CL$3,0))*L371)</f>
        <v>18976</v>
      </c>
      <c r="X371" s="322">
        <f t="shared" si="34"/>
        <v>0.10191045816154695</v>
      </c>
      <c r="Y371" s="262" t="s">
        <v>1198</v>
      </c>
      <c r="Z371" s="262" t="str">
        <f t="shared" si="35"/>
        <v>141 E 71200 163</v>
      </c>
      <c r="AA371" s="262" t="str">
        <f t="shared" si="36"/>
        <v>712</v>
      </c>
      <c r="AB371" s="262" t="str">
        <f t="shared" si="37"/>
        <v>901</v>
      </c>
      <c r="AC371" s="262" t="str">
        <f t="shared" si="38"/>
        <v>141 E 71200 163 901 712</v>
      </c>
    </row>
    <row r="372" spans="1:29" ht="15" customHeight="1" x14ac:dyDescent="0.25">
      <c r="A372" s="262" t="s">
        <v>1425</v>
      </c>
      <c r="B372" s="262" t="s">
        <v>305</v>
      </c>
      <c r="C372" s="262" t="s">
        <v>305</v>
      </c>
      <c r="D372" s="262" t="s">
        <v>324</v>
      </c>
      <c r="E372" s="262" t="s">
        <v>221</v>
      </c>
      <c r="F372" s="262" t="s">
        <v>306</v>
      </c>
      <c r="G372" s="262" t="s">
        <v>1426</v>
      </c>
      <c r="H372" s="262" t="s">
        <v>224</v>
      </c>
      <c r="I372" s="262" t="s">
        <v>307</v>
      </c>
      <c r="J372" s="262">
        <v>1118</v>
      </c>
      <c r="K372" s="320">
        <v>1</v>
      </c>
      <c r="L372" s="320">
        <v>1</v>
      </c>
      <c r="M372" s="262" t="s">
        <v>226</v>
      </c>
      <c r="N372" s="262" t="s">
        <v>233</v>
      </c>
      <c r="O372" s="262" t="s">
        <v>271</v>
      </c>
      <c r="P372" s="262" t="s">
        <v>308</v>
      </c>
      <c r="Q372" s="321">
        <v>2</v>
      </c>
      <c r="R372" s="321">
        <f t="shared" si="33"/>
        <v>3</v>
      </c>
      <c r="S372" s="300">
        <v>0</v>
      </c>
      <c r="T372" s="300">
        <v>17221</v>
      </c>
      <c r="V372" s="300">
        <v>17221</v>
      </c>
      <c r="W372" s="302">
        <f>IFERROR(INDEX('For Formulas'!$A$3:$CL$64,MATCH(ROUNDUP($R372,0),'For Formulas'!$A$3:$A$64,0),MATCH($O372&amp;" - "&amp;$P372,'For Formulas'!$A$3:$CL$3,0))*L372+U372,INDEX('For Formulas'!$A$3:$CL$64,MATCH(ROUNDUP($R372,0),'For Formulas'!$A$3:$A$64,0)*MATCH($O372&amp;" - "&amp;$P372,'For Formulas'!$A$3:$CL$3,0))*L372)</f>
        <v>18976</v>
      </c>
      <c r="X372" s="322">
        <f t="shared" si="34"/>
        <v>0.10191045816154695</v>
      </c>
      <c r="Y372" s="262" t="s">
        <v>649</v>
      </c>
      <c r="Z372" s="262" t="str">
        <f t="shared" si="35"/>
        <v>141 E 71200 163</v>
      </c>
      <c r="AA372" s="262" t="str">
        <f t="shared" si="36"/>
        <v>712</v>
      </c>
      <c r="AB372" s="262" t="str">
        <f t="shared" si="37"/>
        <v>901</v>
      </c>
      <c r="AC372" s="262" t="str">
        <f t="shared" si="38"/>
        <v>141 E 71200 163 901 712</v>
      </c>
    </row>
    <row r="373" spans="1:29" ht="15" customHeight="1" x14ac:dyDescent="0.25">
      <c r="A373" s="262" t="s">
        <v>1472</v>
      </c>
      <c r="B373" s="262" t="s">
        <v>623</v>
      </c>
      <c r="C373" s="262" t="s">
        <v>623</v>
      </c>
      <c r="D373" s="262" t="s">
        <v>232</v>
      </c>
      <c r="E373" s="262" t="s">
        <v>221</v>
      </c>
      <c r="F373" s="262" t="s">
        <v>306</v>
      </c>
      <c r="G373" s="262" t="s">
        <v>250</v>
      </c>
      <c r="H373" s="262" t="s">
        <v>224</v>
      </c>
      <c r="I373" s="262" t="s">
        <v>307</v>
      </c>
      <c r="J373" s="262">
        <v>1170</v>
      </c>
      <c r="K373" s="320">
        <v>1</v>
      </c>
      <c r="L373" s="320">
        <v>1</v>
      </c>
      <c r="M373" s="262" t="s">
        <v>226</v>
      </c>
      <c r="N373" s="262" t="s">
        <v>233</v>
      </c>
      <c r="O373" s="262" t="s">
        <v>271</v>
      </c>
      <c r="P373" s="262" t="s">
        <v>308</v>
      </c>
      <c r="Q373" s="321">
        <v>2</v>
      </c>
      <c r="R373" s="321">
        <f t="shared" si="33"/>
        <v>3</v>
      </c>
      <c r="S373" s="300">
        <v>0</v>
      </c>
      <c r="T373" s="300">
        <v>17221</v>
      </c>
      <c r="V373" s="300">
        <v>17221</v>
      </c>
      <c r="W373" s="302">
        <f>IFERROR(INDEX('For Formulas'!$A$3:$CL$64,MATCH(ROUNDUP($R373,0),'For Formulas'!$A$3:$A$64,0),MATCH($O373&amp;" - "&amp;$P373,'For Formulas'!$A$3:$CL$3,0))*L373+U373,INDEX('For Formulas'!$A$3:$CL$64,MATCH(ROUNDUP($R373,0),'For Formulas'!$A$3:$A$64,0)*MATCH($O373&amp;" - "&amp;$P373,'For Formulas'!$A$3:$CL$3,0))*L373)</f>
        <v>18976</v>
      </c>
      <c r="X373" s="322">
        <f t="shared" si="34"/>
        <v>0.10191045816154695</v>
      </c>
      <c r="Y373" s="262" t="s">
        <v>1473</v>
      </c>
      <c r="Z373" s="262" t="str">
        <f t="shared" si="35"/>
        <v>141 E 71100 189</v>
      </c>
      <c r="AA373" s="262" t="str">
        <f t="shared" si="36"/>
        <v>000</v>
      </c>
      <c r="AB373" s="262" t="str">
        <f t="shared" si="37"/>
        <v>000</v>
      </c>
      <c r="AC373" s="262" t="str">
        <f t="shared" si="38"/>
        <v>141 E 71100 189 000 000</v>
      </c>
    </row>
    <row r="374" spans="1:29" x14ac:dyDescent="0.25">
      <c r="A374" s="262" t="s">
        <v>1494</v>
      </c>
      <c r="B374" s="262" t="s">
        <v>305</v>
      </c>
      <c r="C374" s="262" t="s">
        <v>305</v>
      </c>
      <c r="D374" s="262" t="s">
        <v>385</v>
      </c>
      <c r="E374" s="262" t="s">
        <v>221</v>
      </c>
      <c r="F374" s="262" t="s">
        <v>306</v>
      </c>
      <c r="G374" s="262" t="s">
        <v>250</v>
      </c>
      <c r="H374" s="262" t="s">
        <v>224</v>
      </c>
      <c r="I374" s="262" t="s">
        <v>307</v>
      </c>
      <c r="J374" s="262">
        <v>1170</v>
      </c>
      <c r="K374" s="320">
        <v>1</v>
      </c>
      <c r="L374" s="320">
        <v>1</v>
      </c>
      <c r="M374" s="262" t="s">
        <v>226</v>
      </c>
      <c r="N374" s="262" t="s">
        <v>233</v>
      </c>
      <c r="O374" s="262" t="s">
        <v>271</v>
      </c>
      <c r="P374" s="262" t="s">
        <v>308</v>
      </c>
      <c r="Q374" s="321">
        <v>2</v>
      </c>
      <c r="R374" s="321">
        <f t="shared" si="33"/>
        <v>3</v>
      </c>
      <c r="S374" s="300">
        <v>0</v>
      </c>
      <c r="T374" s="300">
        <v>17221</v>
      </c>
      <c r="V374" s="300">
        <v>17221</v>
      </c>
      <c r="W374" s="302">
        <f>IFERROR(INDEX('For Formulas'!$A$3:$CL$64,MATCH(ROUNDUP($R374,0),'For Formulas'!$A$3:$A$64,0),MATCH($O374&amp;" - "&amp;$P374,'For Formulas'!$A$3:$CL$3,0))*L374+U374,INDEX('For Formulas'!$A$3:$CL$64,MATCH(ROUNDUP($R374,0),'For Formulas'!$A$3:$A$64,0)*MATCH($O374&amp;" - "&amp;$P374,'For Formulas'!$A$3:$CL$3,0))*L374)</f>
        <v>18976</v>
      </c>
      <c r="X374" s="322">
        <f t="shared" si="34"/>
        <v>0.10191045816154695</v>
      </c>
      <c r="Y374" s="262" t="s">
        <v>492</v>
      </c>
      <c r="Z374" s="262" t="str">
        <f t="shared" si="35"/>
        <v>141 E 71200 163</v>
      </c>
      <c r="AA374" s="262" t="str">
        <f t="shared" si="36"/>
        <v>712</v>
      </c>
      <c r="AB374" s="262" t="str">
        <f t="shared" si="37"/>
        <v>911</v>
      </c>
      <c r="AC374" s="262" t="str">
        <f t="shared" si="38"/>
        <v>141 E 71200 163 911 712</v>
      </c>
    </row>
    <row r="375" spans="1:29" ht="15" customHeight="1" x14ac:dyDescent="0.25">
      <c r="A375" s="262" t="s">
        <v>1647</v>
      </c>
      <c r="B375" s="262" t="s">
        <v>305</v>
      </c>
      <c r="C375" s="262" t="s">
        <v>305</v>
      </c>
      <c r="D375" s="262" t="s">
        <v>364</v>
      </c>
      <c r="E375" s="262" t="s">
        <v>221</v>
      </c>
      <c r="F375" s="262" t="s">
        <v>306</v>
      </c>
      <c r="G375" s="262" t="s">
        <v>250</v>
      </c>
      <c r="H375" s="262" t="s">
        <v>224</v>
      </c>
      <c r="I375" s="262" t="s">
        <v>307</v>
      </c>
      <c r="J375" s="262">
        <v>1170</v>
      </c>
      <c r="K375" s="320">
        <v>1</v>
      </c>
      <c r="L375" s="320">
        <v>1</v>
      </c>
      <c r="M375" s="262" t="s">
        <v>226</v>
      </c>
      <c r="N375" s="262" t="s">
        <v>233</v>
      </c>
      <c r="O375" s="262" t="s">
        <v>271</v>
      </c>
      <c r="P375" s="262" t="s">
        <v>308</v>
      </c>
      <c r="Q375" s="321">
        <v>2</v>
      </c>
      <c r="R375" s="321">
        <f t="shared" si="33"/>
        <v>3</v>
      </c>
      <c r="S375" s="300">
        <v>0</v>
      </c>
      <c r="T375" s="300">
        <v>17221</v>
      </c>
      <c r="V375" s="300">
        <v>17221</v>
      </c>
      <c r="W375" s="302">
        <f>IFERROR(INDEX('For Formulas'!$A$3:$CL$64,MATCH(ROUNDUP($R375,0),'For Formulas'!$A$3:$A$64,0),MATCH($O375&amp;" - "&amp;$P375,'For Formulas'!$A$3:$CL$3,0))*L375+U375,INDEX('For Formulas'!$A$3:$CL$64,MATCH(ROUNDUP($R375,0),'For Formulas'!$A$3:$A$64,0)*MATCH($O375&amp;" - "&amp;$P375,'For Formulas'!$A$3:$CL$3,0))*L375)</f>
        <v>18976</v>
      </c>
      <c r="X375" s="322">
        <f t="shared" si="34"/>
        <v>0.10191045816154695</v>
      </c>
      <c r="Y375" s="262" t="s">
        <v>1272</v>
      </c>
      <c r="Z375" s="262" t="str">
        <f t="shared" si="35"/>
        <v>141 E 71200 163</v>
      </c>
      <c r="AA375" s="262" t="str">
        <f t="shared" si="36"/>
        <v>712</v>
      </c>
      <c r="AB375" s="262" t="str">
        <f t="shared" si="37"/>
        <v>901</v>
      </c>
      <c r="AC375" s="262" t="str">
        <f t="shared" si="38"/>
        <v>141 E 71200 163 901 712</v>
      </c>
    </row>
    <row r="376" spans="1:29" ht="15" customHeight="1" x14ac:dyDescent="0.25">
      <c r="A376" s="262" t="s">
        <v>1727</v>
      </c>
      <c r="B376" s="262" t="s">
        <v>305</v>
      </c>
      <c r="C376" s="262" t="s">
        <v>305</v>
      </c>
      <c r="D376" s="262" t="s">
        <v>385</v>
      </c>
      <c r="E376" s="262" t="s">
        <v>221</v>
      </c>
      <c r="F376" s="262" t="s">
        <v>306</v>
      </c>
      <c r="G376" s="262" t="s">
        <v>250</v>
      </c>
      <c r="H376" s="262" t="s">
        <v>224</v>
      </c>
      <c r="I376" s="262" t="s">
        <v>307</v>
      </c>
      <c r="J376" s="262">
        <v>1170</v>
      </c>
      <c r="K376" s="320">
        <v>1</v>
      </c>
      <c r="L376" s="320">
        <v>1</v>
      </c>
      <c r="M376" s="262" t="s">
        <v>226</v>
      </c>
      <c r="N376" s="262" t="s">
        <v>233</v>
      </c>
      <c r="O376" s="262" t="s">
        <v>271</v>
      </c>
      <c r="P376" s="262" t="s">
        <v>308</v>
      </c>
      <c r="Q376" s="321">
        <v>2</v>
      </c>
      <c r="R376" s="321">
        <f t="shared" si="33"/>
        <v>3</v>
      </c>
      <c r="S376" s="300">
        <v>0</v>
      </c>
      <c r="T376" s="300">
        <v>17221</v>
      </c>
      <c r="V376" s="300">
        <v>17221</v>
      </c>
      <c r="W376" s="302">
        <f>IFERROR(INDEX('For Formulas'!$A$3:$CL$64,MATCH(ROUNDUP($R376,0),'For Formulas'!$A$3:$A$64,0),MATCH($O376&amp;" - "&amp;$P376,'For Formulas'!$A$3:$CL$3,0))*L376+U376,INDEX('For Formulas'!$A$3:$CL$64,MATCH(ROUNDUP($R376,0),'For Formulas'!$A$3:$A$64,0)*MATCH($O376&amp;" - "&amp;$P376,'For Formulas'!$A$3:$CL$3,0))*L376)</f>
        <v>18976</v>
      </c>
      <c r="X376" s="322">
        <f t="shared" si="34"/>
        <v>0.10191045816154695</v>
      </c>
      <c r="Y376" s="262" t="s">
        <v>684</v>
      </c>
      <c r="Z376" s="262" t="str">
        <f t="shared" si="35"/>
        <v>141 E 71200 163</v>
      </c>
      <c r="AA376" s="262" t="str">
        <f t="shared" si="36"/>
        <v>712</v>
      </c>
      <c r="AB376" s="262" t="str">
        <f t="shared" si="37"/>
        <v>901</v>
      </c>
      <c r="AC376" s="262" t="str">
        <f t="shared" si="38"/>
        <v>141 E 71200 163 901 712</v>
      </c>
    </row>
    <row r="377" spans="1:29" ht="15" customHeight="1" x14ac:dyDescent="0.25">
      <c r="A377" s="262" t="s">
        <v>1816</v>
      </c>
      <c r="B377" s="262" t="s">
        <v>305</v>
      </c>
      <c r="C377" s="262" t="s">
        <v>305</v>
      </c>
      <c r="D377" s="262" t="s">
        <v>295</v>
      </c>
      <c r="E377" s="262" t="s">
        <v>221</v>
      </c>
      <c r="F377" s="262" t="s">
        <v>306</v>
      </c>
      <c r="G377" s="262" t="s">
        <v>250</v>
      </c>
      <c r="H377" s="262" t="s">
        <v>224</v>
      </c>
      <c r="I377" s="262" t="s">
        <v>307</v>
      </c>
      <c r="J377" s="262">
        <v>1170</v>
      </c>
      <c r="K377" s="320">
        <v>1</v>
      </c>
      <c r="L377" s="320">
        <v>1</v>
      </c>
      <c r="M377" s="262" t="s">
        <v>226</v>
      </c>
      <c r="N377" s="262" t="s">
        <v>233</v>
      </c>
      <c r="O377" s="262" t="s">
        <v>271</v>
      </c>
      <c r="P377" s="262" t="s">
        <v>308</v>
      </c>
      <c r="Q377" s="321">
        <v>2</v>
      </c>
      <c r="R377" s="321">
        <f t="shared" si="33"/>
        <v>3</v>
      </c>
      <c r="S377" s="300">
        <v>0</v>
      </c>
      <c r="T377" s="300">
        <v>17221</v>
      </c>
      <c r="V377" s="300">
        <v>17221</v>
      </c>
      <c r="W377" s="302">
        <f>IFERROR(INDEX('For Formulas'!$A$3:$CL$64,MATCH(ROUNDUP($R377,0),'For Formulas'!$A$3:$A$64,0),MATCH($O377&amp;" - "&amp;$P377,'For Formulas'!$A$3:$CL$3,0))*L377+U377,INDEX('For Formulas'!$A$3:$CL$64,MATCH(ROUNDUP($R377,0),'For Formulas'!$A$3:$A$64,0)*MATCH($O377&amp;" - "&amp;$P377,'For Formulas'!$A$3:$CL$3,0))*L377)</f>
        <v>18976</v>
      </c>
      <c r="X377" s="322">
        <f t="shared" si="34"/>
        <v>0.10191045816154695</v>
      </c>
      <c r="Y377" s="262" t="s">
        <v>1817</v>
      </c>
      <c r="Z377" s="262" t="str">
        <f t="shared" si="35"/>
        <v>141 E 71200 163</v>
      </c>
      <c r="AA377" s="262" t="str">
        <f t="shared" si="36"/>
        <v>712</v>
      </c>
      <c r="AB377" s="262" t="str">
        <f t="shared" si="37"/>
        <v>901</v>
      </c>
      <c r="AC377" s="262" t="str">
        <f t="shared" si="38"/>
        <v>141 E 71200 163 901 712</v>
      </c>
    </row>
    <row r="378" spans="1:29" ht="15" customHeight="1" x14ac:dyDescent="0.25">
      <c r="A378" s="262" t="s">
        <v>1974</v>
      </c>
      <c r="B378" s="262" t="s">
        <v>305</v>
      </c>
      <c r="C378" s="262" t="s">
        <v>305</v>
      </c>
      <c r="D378" s="262" t="s">
        <v>258</v>
      </c>
      <c r="E378" s="262" t="s">
        <v>221</v>
      </c>
      <c r="F378" s="262" t="s">
        <v>306</v>
      </c>
      <c r="G378" s="262" t="s">
        <v>250</v>
      </c>
      <c r="H378" s="262" t="s">
        <v>224</v>
      </c>
      <c r="I378" s="262" t="s">
        <v>307</v>
      </c>
      <c r="J378" s="262">
        <v>1170</v>
      </c>
      <c r="K378" s="320">
        <v>1</v>
      </c>
      <c r="L378" s="320">
        <v>1</v>
      </c>
      <c r="M378" s="262" t="s">
        <v>226</v>
      </c>
      <c r="N378" s="262" t="s">
        <v>233</v>
      </c>
      <c r="O378" s="262" t="s">
        <v>271</v>
      </c>
      <c r="P378" s="262" t="s">
        <v>308</v>
      </c>
      <c r="Q378" s="321">
        <v>2</v>
      </c>
      <c r="R378" s="321">
        <f t="shared" si="33"/>
        <v>3</v>
      </c>
      <c r="S378" s="300">
        <v>0</v>
      </c>
      <c r="T378" s="300">
        <v>17221</v>
      </c>
      <c r="V378" s="300">
        <v>17221</v>
      </c>
      <c r="W378" s="302">
        <f>IFERROR(INDEX('For Formulas'!$A$3:$CL$64,MATCH(ROUNDUP($R378,0),'For Formulas'!$A$3:$A$64,0),MATCH($O378&amp;" - "&amp;$P378,'For Formulas'!$A$3:$CL$3,0))*L378+U378,INDEX('For Formulas'!$A$3:$CL$64,MATCH(ROUNDUP($R378,0),'For Formulas'!$A$3:$A$64,0)*MATCH($O378&amp;" - "&amp;$P378,'For Formulas'!$A$3:$CL$3,0))*L378)</f>
        <v>18976</v>
      </c>
      <c r="X378" s="322">
        <f t="shared" si="34"/>
        <v>0.10191045816154695</v>
      </c>
      <c r="Y378" s="262" t="s">
        <v>798</v>
      </c>
      <c r="Z378" s="262" t="str">
        <f t="shared" si="35"/>
        <v>141 E 71200 163</v>
      </c>
      <c r="AA378" s="262" t="str">
        <f t="shared" si="36"/>
        <v>712</v>
      </c>
      <c r="AB378" s="262" t="str">
        <f t="shared" si="37"/>
        <v>901</v>
      </c>
      <c r="AC378" s="262" t="str">
        <f t="shared" si="38"/>
        <v>141 E 71200 163 901 712</v>
      </c>
    </row>
    <row r="379" spans="1:29" ht="15" customHeight="1" x14ac:dyDescent="0.25">
      <c r="A379" s="262" t="s">
        <v>2000</v>
      </c>
      <c r="B379" s="262" t="s">
        <v>305</v>
      </c>
      <c r="C379" s="262" t="s">
        <v>305</v>
      </c>
      <c r="D379" s="262" t="s">
        <v>392</v>
      </c>
      <c r="E379" s="262" t="s">
        <v>221</v>
      </c>
      <c r="F379" s="262" t="s">
        <v>306</v>
      </c>
      <c r="G379" s="262" t="s">
        <v>250</v>
      </c>
      <c r="H379" s="262" t="s">
        <v>224</v>
      </c>
      <c r="I379" s="262" t="s">
        <v>307</v>
      </c>
      <c r="J379" s="262">
        <v>1170</v>
      </c>
      <c r="K379" s="320">
        <v>1</v>
      </c>
      <c r="L379" s="320">
        <v>1</v>
      </c>
      <c r="M379" s="262" t="s">
        <v>226</v>
      </c>
      <c r="N379" s="262" t="s">
        <v>233</v>
      </c>
      <c r="O379" s="262" t="s">
        <v>271</v>
      </c>
      <c r="P379" s="262" t="s">
        <v>308</v>
      </c>
      <c r="Q379" s="321">
        <v>2</v>
      </c>
      <c r="R379" s="321">
        <f t="shared" si="33"/>
        <v>3</v>
      </c>
      <c r="S379" s="300">
        <v>0</v>
      </c>
      <c r="T379" s="300">
        <v>17221</v>
      </c>
      <c r="V379" s="300">
        <v>17221</v>
      </c>
      <c r="W379" s="302">
        <f>IFERROR(INDEX('For Formulas'!$A$3:$CL$64,MATCH(ROUNDUP($R379,0),'For Formulas'!$A$3:$A$64,0),MATCH($O379&amp;" - "&amp;$P379,'For Formulas'!$A$3:$CL$3,0))*L379+U379,INDEX('For Formulas'!$A$3:$CL$64,MATCH(ROUNDUP($R379,0),'For Formulas'!$A$3:$A$64,0)*MATCH($O379&amp;" - "&amp;$P379,'For Formulas'!$A$3:$CL$3,0))*L379)</f>
        <v>18976</v>
      </c>
      <c r="X379" s="322">
        <f t="shared" si="34"/>
        <v>0.10191045816154695</v>
      </c>
      <c r="Y379" s="262" t="s">
        <v>1070</v>
      </c>
      <c r="Z379" s="262" t="str">
        <f t="shared" si="35"/>
        <v>141 E 71200 163</v>
      </c>
      <c r="AA379" s="262" t="str">
        <f t="shared" si="36"/>
        <v>712</v>
      </c>
      <c r="AB379" s="262" t="str">
        <f t="shared" si="37"/>
        <v>901</v>
      </c>
      <c r="AC379" s="262" t="str">
        <f t="shared" si="38"/>
        <v>141 E 71200 163 901 712</v>
      </c>
    </row>
    <row r="380" spans="1:29" ht="15" customHeight="1" x14ac:dyDescent="0.25">
      <c r="A380" s="262" t="s">
        <v>2165</v>
      </c>
      <c r="B380" s="262" t="s">
        <v>623</v>
      </c>
      <c r="C380" s="262" t="s">
        <v>623</v>
      </c>
      <c r="D380" s="262" t="s">
        <v>261</v>
      </c>
      <c r="E380" s="262" t="s">
        <v>221</v>
      </c>
      <c r="F380" s="262" t="s">
        <v>306</v>
      </c>
      <c r="G380" s="262" t="s">
        <v>250</v>
      </c>
      <c r="H380" s="262" t="s">
        <v>224</v>
      </c>
      <c r="I380" s="262" t="s">
        <v>307</v>
      </c>
      <c r="J380" s="262">
        <v>1170</v>
      </c>
      <c r="K380" s="320">
        <v>1</v>
      </c>
      <c r="L380" s="320">
        <v>1</v>
      </c>
      <c r="M380" s="262" t="s">
        <v>226</v>
      </c>
      <c r="N380" s="262" t="s">
        <v>233</v>
      </c>
      <c r="O380" s="262" t="s">
        <v>271</v>
      </c>
      <c r="P380" s="262" t="s">
        <v>308</v>
      </c>
      <c r="Q380" s="321">
        <v>2</v>
      </c>
      <c r="R380" s="321">
        <f t="shared" si="33"/>
        <v>3</v>
      </c>
      <c r="S380" s="300">
        <v>0</v>
      </c>
      <c r="T380" s="300">
        <v>17221</v>
      </c>
      <c r="V380" s="300">
        <v>17221</v>
      </c>
      <c r="W380" s="302">
        <f>IFERROR(INDEX('For Formulas'!$A$3:$CL$64,MATCH(ROUNDUP($R380,0),'For Formulas'!$A$3:$A$64,0),MATCH($O380&amp;" - "&amp;$P380,'For Formulas'!$A$3:$CL$3,0))*L380+U380,INDEX('For Formulas'!$A$3:$CL$64,MATCH(ROUNDUP($R380,0),'For Formulas'!$A$3:$A$64,0)*MATCH($O380&amp;" - "&amp;$P380,'For Formulas'!$A$3:$CL$3,0))*L380)</f>
        <v>18976</v>
      </c>
      <c r="X380" s="322">
        <f t="shared" si="34"/>
        <v>0.10191045816154695</v>
      </c>
      <c r="Y380" s="262" t="s">
        <v>2166</v>
      </c>
      <c r="Z380" s="262" t="str">
        <f t="shared" si="35"/>
        <v>141 E 71100 189</v>
      </c>
      <c r="AA380" s="262" t="str">
        <f t="shared" si="36"/>
        <v>000</v>
      </c>
      <c r="AB380" s="262" t="str">
        <f t="shared" si="37"/>
        <v>000</v>
      </c>
      <c r="AC380" s="262" t="str">
        <f t="shared" si="38"/>
        <v>141 E 71100 189 000 000</v>
      </c>
    </row>
    <row r="381" spans="1:29" ht="15" hidden="1" customHeight="1" x14ac:dyDescent="0.25">
      <c r="A381" s="262" t="s">
        <v>854</v>
      </c>
      <c r="B381" s="262" t="s">
        <v>855</v>
      </c>
      <c r="C381" s="262" t="s">
        <v>856</v>
      </c>
      <c r="D381" s="262" t="s">
        <v>479</v>
      </c>
      <c r="E381" s="262" t="s">
        <v>256</v>
      </c>
      <c r="F381" s="262" t="s">
        <v>222</v>
      </c>
      <c r="G381" s="262" t="s">
        <v>223</v>
      </c>
      <c r="H381" s="262" t="s">
        <v>224</v>
      </c>
      <c r="I381" s="262" t="s">
        <v>225</v>
      </c>
      <c r="J381" s="262">
        <v>1600</v>
      </c>
      <c r="K381" s="320">
        <v>1</v>
      </c>
      <c r="L381" s="320">
        <v>1</v>
      </c>
      <c r="M381" s="262" t="s">
        <v>6</v>
      </c>
      <c r="Q381" s="321">
        <v>0</v>
      </c>
      <c r="R381" s="321">
        <f t="shared" si="33"/>
        <v>1</v>
      </c>
      <c r="S381" s="300">
        <v>2250</v>
      </c>
      <c r="T381" s="300">
        <v>0</v>
      </c>
      <c r="V381" s="300">
        <v>2250</v>
      </c>
      <c r="W381" s="300">
        <f>V381</f>
        <v>2250</v>
      </c>
      <c r="X381" s="322">
        <f t="shared" si="34"/>
        <v>0</v>
      </c>
      <c r="Y381" s="262" t="s">
        <v>632</v>
      </c>
      <c r="Z381" s="262" t="str">
        <f t="shared" si="35"/>
        <v>141 E 71100 116</v>
      </c>
      <c r="AA381" s="262" t="str">
        <f t="shared" si="36"/>
        <v>000</v>
      </c>
      <c r="AB381" s="262" t="str">
        <f t="shared" si="37"/>
        <v>000</v>
      </c>
      <c r="AC381" s="262" t="str">
        <f t="shared" si="38"/>
        <v>141 E 71100 116 000 000</v>
      </c>
    </row>
    <row r="382" spans="1:29" ht="15" customHeight="1" x14ac:dyDescent="0.25">
      <c r="A382" s="262" t="s">
        <v>2201</v>
      </c>
      <c r="B382" s="262" t="s">
        <v>305</v>
      </c>
      <c r="C382" s="262" t="s">
        <v>305</v>
      </c>
      <c r="D382" s="262" t="s">
        <v>385</v>
      </c>
      <c r="E382" s="262" t="s">
        <v>221</v>
      </c>
      <c r="F382" s="262" t="s">
        <v>306</v>
      </c>
      <c r="G382" s="262" t="s">
        <v>250</v>
      </c>
      <c r="H382" s="262" t="s">
        <v>224</v>
      </c>
      <c r="I382" s="262" t="s">
        <v>307</v>
      </c>
      <c r="J382" s="262">
        <v>1170</v>
      </c>
      <c r="K382" s="320">
        <v>1</v>
      </c>
      <c r="L382" s="320">
        <v>1</v>
      </c>
      <c r="M382" s="262" t="s">
        <v>226</v>
      </c>
      <c r="N382" s="262" t="s">
        <v>233</v>
      </c>
      <c r="O382" s="262" t="s">
        <v>271</v>
      </c>
      <c r="P382" s="262" t="s">
        <v>308</v>
      </c>
      <c r="Q382" s="321">
        <v>2</v>
      </c>
      <c r="R382" s="321">
        <f t="shared" si="33"/>
        <v>3</v>
      </c>
      <c r="S382" s="300">
        <v>0</v>
      </c>
      <c r="T382" s="300">
        <v>17221</v>
      </c>
      <c r="V382" s="300">
        <v>17221</v>
      </c>
      <c r="W382" s="302">
        <f>IFERROR(INDEX('For Formulas'!$A$3:$CL$64,MATCH(ROUNDUP($R382,0),'For Formulas'!$A$3:$A$64,0),MATCH($O382&amp;" - "&amp;$P382,'For Formulas'!$A$3:$CL$3,0))*L382+U382,INDEX('For Formulas'!$A$3:$CL$64,MATCH(ROUNDUP($R382,0),'For Formulas'!$A$3:$A$64,0)*MATCH($O382&amp;" - "&amp;$P382,'For Formulas'!$A$3:$CL$3,0))*L382)</f>
        <v>18976</v>
      </c>
      <c r="X382" s="322">
        <f t="shared" si="34"/>
        <v>0.10191045816154695</v>
      </c>
      <c r="Y382" s="262" t="s">
        <v>684</v>
      </c>
      <c r="Z382" s="262" t="str">
        <f t="shared" si="35"/>
        <v>141 E 71200 163</v>
      </c>
      <c r="AA382" s="262" t="str">
        <f t="shared" si="36"/>
        <v>712</v>
      </c>
      <c r="AB382" s="262" t="str">
        <f t="shared" si="37"/>
        <v>901</v>
      </c>
      <c r="AC382" s="262" t="str">
        <f t="shared" si="38"/>
        <v>141 E 71200 163 901 712</v>
      </c>
    </row>
    <row r="383" spans="1:29" ht="15" customHeight="1" x14ac:dyDescent="0.25">
      <c r="A383" s="262" t="s">
        <v>2205</v>
      </c>
      <c r="B383" s="262" t="s">
        <v>305</v>
      </c>
      <c r="C383" s="262" t="s">
        <v>305</v>
      </c>
      <c r="D383" s="262" t="s">
        <v>411</v>
      </c>
      <c r="E383" s="262" t="s">
        <v>221</v>
      </c>
      <c r="F383" s="262" t="s">
        <v>306</v>
      </c>
      <c r="G383" s="262" t="s">
        <v>250</v>
      </c>
      <c r="H383" s="262" t="s">
        <v>224</v>
      </c>
      <c r="I383" s="262" t="s">
        <v>307</v>
      </c>
      <c r="J383" s="262">
        <v>1170</v>
      </c>
      <c r="K383" s="320">
        <v>1</v>
      </c>
      <c r="L383" s="320">
        <v>1</v>
      </c>
      <c r="M383" s="262" t="s">
        <v>226</v>
      </c>
      <c r="N383" s="262" t="s">
        <v>233</v>
      </c>
      <c r="O383" s="262" t="s">
        <v>271</v>
      </c>
      <c r="P383" s="262" t="s">
        <v>308</v>
      </c>
      <c r="Q383" s="321">
        <v>2</v>
      </c>
      <c r="R383" s="321">
        <f t="shared" si="33"/>
        <v>3</v>
      </c>
      <c r="S383" s="300">
        <v>0</v>
      </c>
      <c r="T383" s="300">
        <v>17221</v>
      </c>
      <c r="V383" s="300">
        <v>17221</v>
      </c>
      <c r="W383" s="302">
        <f>IFERROR(INDEX('For Formulas'!$A$3:$CL$64,MATCH(ROUNDUP($R383,0),'For Formulas'!$A$3:$A$64,0),MATCH($O383&amp;" - "&amp;$P383,'For Formulas'!$A$3:$CL$3,0))*L383+U383,INDEX('For Formulas'!$A$3:$CL$64,MATCH(ROUNDUP($R383,0),'For Formulas'!$A$3:$A$64,0)*MATCH($O383&amp;" - "&amp;$P383,'For Formulas'!$A$3:$CL$3,0))*L383)</f>
        <v>18976</v>
      </c>
      <c r="X383" s="322">
        <f t="shared" si="34"/>
        <v>0.10191045816154695</v>
      </c>
      <c r="Y383" s="262" t="s">
        <v>784</v>
      </c>
      <c r="Z383" s="262" t="str">
        <f t="shared" si="35"/>
        <v>141 E 71200 163</v>
      </c>
      <c r="AA383" s="262" t="str">
        <f t="shared" si="36"/>
        <v>712</v>
      </c>
      <c r="AB383" s="262" t="str">
        <f t="shared" si="37"/>
        <v>901</v>
      </c>
      <c r="AC383" s="262" t="str">
        <f t="shared" si="38"/>
        <v>141 E 71200 163 901 712</v>
      </c>
    </row>
    <row r="384" spans="1:29" ht="15" customHeight="1" x14ac:dyDescent="0.25">
      <c r="A384" s="262" t="s">
        <v>2644</v>
      </c>
      <c r="B384" s="262" t="s">
        <v>305</v>
      </c>
      <c r="C384" s="262" t="s">
        <v>305</v>
      </c>
      <c r="D384" s="262" t="s">
        <v>295</v>
      </c>
      <c r="E384" s="262" t="s">
        <v>221</v>
      </c>
      <c r="F384" s="262" t="s">
        <v>306</v>
      </c>
      <c r="G384" s="262" t="s">
        <v>250</v>
      </c>
      <c r="H384" s="262" t="s">
        <v>224</v>
      </c>
      <c r="I384" s="262" t="s">
        <v>307</v>
      </c>
      <c r="J384" s="262">
        <v>1170</v>
      </c>
      <c r="K384" s="320">
        <v>1</v>
      </c>
      <c r="L384" s="320">
        <v>1</v>
      </c>
      <c r="M384" s="262" t="s">
        <v>226</v>
      </c>
      <c r="N384" s="262" t="s">
        <v>233</v>
      </c>
      <c r="O384" s="262" t="s">
        <v>271</v>
      </c>
      <c r="P384" s="262" t="s">
        <v>308</v>
      </c>
      <c r="Q384" s="321">
        <v>2</v>
      </c>
      <c r="R384" s="321">
        <f t="shared" si="33"/>
        <v>3</v>
      </c>
      <c r="S384" s="300">
        <v>0</v>
      </c>
      <c r="T384" s="300">
        <v>17221</v>
      </c>
      <c r="V384" s="300">
        <v>17221</v>
      </c>
      <c r="W384" s="302">
        <f>IFERROR(INDEX('For Formulas'!$A$3:$CL$64,MATCH(ROUNDUP($R384,0),'For Formulas'!$A$3:$A$64,0),MATCH($O384&amp;" - "&amp;$P384,'For Formulas'!$A$3:$CL$3,0))*L384+U384,INDEX('For Formulas'!$A$3:$CL$64,MATCH(ROUNDUP($R384,0),'For Formulas'!$A$3:$A$64,0)*MATCH($O384&amp;" - "&amp;$P384,'For Formulas'!$A$3:$CL$3,0))*L384)</f>
        <v>18976</v>
      </c>
      <c r="X384" s="322">
        <f t="shared" si="34"/>
        <v>0.10191045816154695</v>
      </c>
      <c r="Y384" s="262" t="s">
        <v>1817</v>
      </c>
      <c r="Z384" s="262" t="str">
        <f t="shared" si="35"/>
        <v>141 E 71200 163</v>
      </c>
      <c r="AA384" s="262" t="str">
        <f t="shared" si="36"/>
        <v>712</v>
      </c>
      <c r="AB384" s="262" t="str">
        <f t="shared" si="37"/>
        <v>901</v>
      </c>
      <c r="AC384" s="262" t="str">
        <f t="shared" si="38"/>
        <v>141 E 71200 163 901 712</v>
      </c>
    </row>
    <row r="385" spans="1:29" ht="15" customHeight="1" x14ac:dyDescent="0.25">
      <c r="A385" s="262" t="s">
        <v>2770</v>
      </c>
      <c r="B385" s="262" t="s">
        <v>623</v>
      </c>
      <c r="C385" s="262" t="s">
        <v>623</v>
      </c>
      <c r="D385" s="262" t="s">
        <v>371</v>
      </c>
      <c r="E385" s="262" t="s">
        <v>221</v>
      </c>
      <c r="F385" s="262" t="s">
        <v>306</v>
      </c>
      <c r="G385" s="262" t="s">
        <v>250</v>
      </c>
      <c r="H385" s="262" t="s">
        <v>224</v>
      </c>
      <c r="I385" s="262" t="s">
        <v>307</v>
      </c>
      <c r="J385" s="262">
        <v>1170</v>
      </c>
      <c r="K385" s="320">
        <v>1</v>
      </c>
      <c r="L385" s="320">
        <v>1</v>
      </c>
      <c r="M385" s="262" t="s">
        <v>226</v>
      </c>
      <c r="N385" s="262" t="s">
        <v>227</v>
      </c>
      <c r="O385" s="262" t="s">
        <v>271</v>
      </c>
      <c r="P385" s="262" t="s">
        <v>308</v>
      </c>
      <c r="Q385" s="321">
        <v>2</v>
      </c>
      <c r="R385" s="321">
        <f t="shared" si="33"/>
        <v>3</v>
      </c>
      <c r="S385" s="300">
        <v>0</v>
      </c>
      <c r="T385" s="300">
        <v>17221</v>
      </c>
      <c r="V385" s="300">
        <v>17221</v>
      </c>
      <c r="W385" s="302">
        <f>IFERROR(INDEX('For Formulas'!$A$3:$CL$64,MATCH(ROUNDUP($R385,0),'For Formulas'!$A$3:$A$64,0),MATCH($O385&amp;" - "&amp;$P385,'For Formulas'!$A$3:$CL$3,0))*L385+U385,INDEX('For Formulas'!$A$3:$CL$64,MATCH(ROUNDUP($R385,0),'For Formulas'!$A$3:$A$64,0)*MATCH($O385&amp;" - "&amp;$P385,'For Formulas'!$A$3:$CL$3,0))*L385)</f>
        <v>18976</v>
      </c>
      <c r="X385" s="322">
        <f t="shared" si="34"/>
        <v>0.10191045816154695</v>
      </c>
      <c r="Y385" s="262" t="s">
        <v>2771</v>
      </c>
      <c r="Z385" s="262" t="str">
        <f t="shared" si="35"/>
        <v>141 E 71100 189</v>
      </c>
      <c r="AA385" s="262" t="str">
        <f t="shared" si="36"/>
        <v>000</v>
      </c>
      <c r="AB385" s="262" t="str">
        <f t="shared" si="37"/>
        <v>000</v>
      </c>
      <c r="AC385" s="262" t="str">
        <f t="shared" si="38"/>
        <v>141 E 71100 189 000 000</v>
      </c>
    </row>
    <row r="386" spans="1:29" ht="15" customHeight="1" x14ac:dyDescent="0.25">
      <c r="A386" s="262" t="s">
        <v>2792</v>
      </c>
      <c r="B386" s="262" t="s">
        <v>305</v>
      </c>
      <c r="C386" s="262" t="s">
        <v>305</v>
      </c>
      <c r="D386" s="262" t="s">
        <v>361</v>
      </c>
      <c r="E386" s="262" t="s">
        <v>221</v>
      </c>
      <c r="F386" s="262" t="s">
        <v>306</v>
      </c>
      <c r="G386" s="262" t="s">
        <v>250</v>
      </c>
      <c r="H386" s="262" t="s">
        <v>224</v>
      </c>
      <c r="I386" s="262" t="s">
        <v>307</v>
      </c>
      <c r="J386" s="262">
        <v>1170</v>
      </c>
      <c r="K386" s="320">
        <v>1</v>
      </c>
      <c r="L386" s="320">
        <v>1</v>
      </c>
      <c r="M386" s="262" t="s">
        <v>226</v>
      </c>
      <c r="N386" s="262" t="s">
        <v>233</v>
      </c>
      <c r="O386" s="262" t="s">
        <v>271</v>
      </c>
      <c r="P386" s="262" t="s">
        <v>308</v>
      </c>
      <c r="Q386" s="321">
        <v>2</v>
      </c>
      <c r="R386" s="321">
        <f t="shared" ref="R386:R449" si="39">Q386+1</f>
        <v>3</v>
      </c>
      <c r="S386" s="300">
        <v>0</v>
      </c>
      <c r="T386" s="300">
        <v>17221</v>
      </c>
      <c r="V386" s="300">
        <v>17221</v>
      </c>
      <c r="W386" s="302">
        <f>IFERROR(INDEX('For Formulas'!$A$3:$CL$64,MATCH(ROUNDUP($R386,0),'For Formulas'!$A$3:$A$64,0),MATCH($O386&amp;" - "&amp;$P386,'For Formulas'!$A$3:$CL$3,0))*L386+U386,INDEX('For Formulas'!$A$3:$CL$64,MATCH(ROUNDUP($R386,0),'For Formulas'!$A$3:$A$64,0)*MATCH($O386&amp;" - "&amp;$P386,'For Formulas'!$A$3:$CL$3,0))*L386)</f>
        <v>18976</v>
      </c>
      <c r="X386" s="322">
        <f t="shared" ref="X386:X449" si="40">(W386-V386)/V386</f>
        <v>0.10191045816154695</v>
      </c>
      <c r="Y386" s="262" t="s">
        <v>570</v>
      </c>
      <c r="Z386" s="262" t="str">
        <f t="shared" ref="Z386:Z449" si="41">LEFT(Y386,15)</f>
        <v>141 E 71200 163</v>
      </c>
      <c r="AA386" s="262" t="str">
        <f t="shared" ref="AA386:AA449" si="42">RIGHT(Y386,3)</f>
        <v>712</v>
      </c>
      <c r="AB386" s="262" t="str">
        <f t="shared" ref="AB386:AB449" si="43">MID(Y386,17,3)</f>
        <v>901</v>
      </c>
      <c r="AC386" s="262" t="str">
        <f t="shared" ref="AC386:AC449" si="44">Z386&amp;" " &amp;AB386&amp;" "&amp;AA386</f>
        <v>141 E 71200 163 901 712</v>
      </c>
    </row>
    <row r="387" spans="1:29" ht="15" customHeight="1" x14ac:dyDescent="0.25">
      <c r="A387" s="262" t="s">
        <v>2941</v>
      </c>
      <c r="B387" s="262" t="s">
        <v>305</v>
      </c>
      <c r="C387" s="262" t="s">
        <v>305</v>
      </c>
      <c r="D387" s="262" t="s">
        <v>411</v>
      </c>
      <c r="E387" s="262" t="s">
        <v>221</v>
      </c>
      <c r="F387" s="262" t="s">
        <v>306</v>
      </c>
      <c r="G387" s="262" t="s">
        <v>250</v>
      </c>
      <c r="H387" s="262" t="s">
        <v>224</v>
      </c>
      <c r="I387" s="262" t="s">
        <v>307</v>
      </c>
      <c r="J387" s="262">
        <v>1170</v>
      </c>
      <c r="K387" s="320">
        <v>1</v>
      </c>
      <c r="L387" s="320">
        <v>1</v>
      </c>
      <c r="M387" s="262" t="s">
        <v>226</v>
      </c>
      <c r="N387" s="262" t="s">
        <v>233</v>
      </c>
      <c r="O387" s="262" t="s">
        <v>271</v>
      </c>
      <c r="P387" s="262" t="s">
        <v>308</v>
      </c>
      <c r="Q387" s="321">
        <v>2</v>
      </c>
      <c r="R387" s="321">
        <f t="shared" si="39"/>
        <v>3</v>
      </c>
      <c r="S387" s="300">
        <v>0</v>
      </c>
      <c r="T387" s="300">
        <v>17221</v>
      </c>
      <c r="V387" s="300">
        <v>17221</v>
      </c>
      <c r="W387" s="302">
        <f>IFERROR(INDEX('For Formulas'!$A$3:$CL$64,MATCH(ROUNDUP($R387,0),'For Formulas'!$A$3:$A$64,0),MATCH($O387&amp;" - "&amp;$P387,'For Formulas'!$A$3:$CL$3,0))*L387+U387,INDEX('For Formulas'!$A$3:$CL$64,MATCH(ROUNDUP($R387,0),'For Formulas'!$A$3:$A$64,0)*MATCH($O387&amp;" - "&amp;$P387,'For Formulas'!$A$3:$CL$3,0))*L387)</f>
        <v>18976</v>
      </c>
      <c r="X387" s="322">
        <f t="shared" si="40"/>
        <v>0.10191045816154695</v>
      </c>
      <c r="Y387" s="262" t="s">
        <v>784</v>
      </c>
      <c r="Z387" s="262" t="str">
        <f t="shared" si="41"/>
        <v>141 E 71200 163</v>
      </c>
      <c r="AA387" s="262" t="str">
        <f t="shared" si="42"/>
        <v>712</v>
      </c>
      <c r="AB387" s="262" t="str">
        <f t="shared" si="43"/>
        <v>901</v>
      </c>
      <c r="AC387" s="262" t="str">
        <f t="shared" si="44"/>
        <v>141 E 71200 163 901 712</v>
      </c>
    </row>
    <row r="388" spans="1:29" ht="15" customHeight="1" x14ac:dyDescent="0.25">
      <c r="A388" s="262" t="s">
        <v>3168</v>
      </c>
      <c r="B388" s="262" t="s">
        <v>305</v>
      </c>
      <c r="C388" s="262" t="s">
        <v>305</v>
      </c>
      <c r="D388" s="262" t="s">
        <v>371</v>
      </c>
      <c r="E388" s="262" t="s">
        <v>221</v>
      </c>
      <c r="F388" s="262" t="s">
        <v>306</v>
      </c>
      <c r="G388" s="262" t="s">
        <v>250</v>
      </c>
      <c r="H388" s="262" t="s">
        <v>224</v>
      </c>
      <c r="I388" s="262" t="s">
        <v>307</v>
      </c>
      <c r="J388" s="262">
        <v>1170</v>
      </c>
      <c r="K388" s="320">
        <v>1</v>
      </c>
      <c r="L388" s="320">
        <v>1</v>
      </c>
      <c r="M388" s="262" t="s">
        <v>226</v>
      </c>
      <c r="N388" s="262" t="s">
        <v>233</v>
      </c>
      <c r="O388" s="262" t="s">
        <v>271</v>
      </c>
      <c r="P388" s="262" t="s">
        <v>308</v>
      </c>
      <c r="Q388" s="321">
        <v>2</v>
      </c>
      <c r="R388" s="321">
        <f t="shared" si="39"/>
        <v>3</v>
      </c>
      <c r="S388" s="300">
        <v>0</v>
      </c>
      <c r="T388" s="300">
        <v>17221</v>
      </c>
      <c r="V388" s="300">
        <v>17221</v>
      </c>
      <c r="W388" s="302">
        <f>IFERROR(INDEX('For Formulas'!$A$3:$CL$64,MATCH(ROUNDUP($R388,0),'For Formulas'!$A$3:$A$64,0),MATCH($O388&amp;" - "&amp;$P388,'For Formulas'!$A$3:$CL$3,0))*L388+U388,INDEX('For Formulas'!$A$3:$CL$64,MATCH(ROUNDUP($R388,0),'For Formulas'!$A$3:$A$64,0)*MATCH($O388&amp;" - "&amp;$P388,'For Formulas'!$A$3:$CL$3,0))*L388)</f>
        <v>18976</v>
      </c>
      <c r="X388" s="322">
        <f t="shared" si="40"/>
        <v>0.10191045816154695</v>
      </c>
      <c r="Y388" s="262" t="s">
        <v>1934</v>
      </c>
      <c r="Z388" s="262" t="str">
        <f t="shared" si="41"/>
        <v>141 E 71200 163</v>
      </c>
      <c r="AA388" s="262" t="str">
        <f t="shared" si="42"/>
        <v>712</v>
      </c>
      <c r="AB388" s="262" t="str">
        <f t="shared" si="43"/>
        <v>901</v>
      </c>
      <c r="AC388" s="262" t="str">
        <f t="shared" si="44"/>
        <v>141 E 71200 163 901 712</v>
      </c>
    </row>
    <row r="389" spans="1:29" ht="15" hidden="1" customHeight="1" x14ac:dyDescent="0.25">
      <c r="A389" s="262" t="s">
        <v>864</v>
      </c>
      <c r="B389" s="262" t="s">
        <v>255</v>
      </c>
      <c r="C389" s="262" t="s">
        <v>255</v>
      </c>
      <c r="D389" s="262" t="s">
        <v>248</v>
      </c>
      <c r="E389" s="262" t="s">
        <v>256</v>
      </c>
      <c r="F389" s="262" t="s">
        <v>249</v>
      </c>
      <c r="G389" s="262" t="s">
        <v>250</v>
      </c>
      <c r="H389" s="262" t="s">
        <v>224</v>
      </c>
      <c r="I389" s="262" t="s">
        <v>242</v>
      </c>
      <c r="J389" s="262">
        <v>1080</v>
      </c>
      <c r="K389" s="320">
        <v>1</v>
      </c>
      <c r="L389" s="320">
        <v>1</v>
      </c>
      <c r="M389" s="262" t="s">
        <v>6</v>
      </c>
      <c r="Q389" s="321">
        <v>0</v>
      </c>
      <c r="R389" s="321">
        <f t="shared" si="39"/>
        <v>1</v>
      </c>
      <c r="S389" s="300">
        <v>3000</v>
      </c>
      <c r="T389" s="300">
        <v>0</v>
      </c>
      <c r="V389" s="300">
        <v>3000</v>
      </c>
      <c r="W389" s="300">
        <f>V389</f>
        <v>3000</v>
      </c>
      <c r="X389" s="322">
        <f t="shared" si="40"/>
        <v>0</v>
      </c>
      <c r="Y389" s="262" t="s">
        <v>252</v>
      </c>
      <c r="Z389" s="262" t="str">
        <f t="shared" si="41"/>
        <v>141 E 72710 146</v>
      </c>
      <c r="AA389" s="262" t="str">
        <f t="shared" si="42"/>
        <v>446</v>
      </c>
      <c r="AB389" s="262" t="str">
        <f t="shared" si="43"/>
        <v>000</v>
      </c>
      <c r="AC389" s="262" t="str">
        <f t="shared" si="44"/>
        <v>141 E 72710 146 000 446</v>
      </c>
    </row>
    <row r="390" spans="1:29" ht="15" customHeight="1" x14ac:dyDescent="0.25">
      <c r="A390" s="262" t="s">
        <v>1328</v>
      </c>
      <c r="B390" s="262" t="s">
        <v>377</v>
      </c>
      <c r="C390" s="262" t="s">
        <v>377</v>
      </c>
      <c r="D390" s="262" t="s">
        <v>407</v>
      </c>
      <c r="E390" s="262" t="s">
        <v>269</v>
      </c>
      <c r="F390" s="262" t="s">
        <v>222</v>
      </c>
      <c r="G390" s="262" t="s">
        <v>223</v>
      </c>
      <c r="H390" s="262" t="s">
        <v>224</v>
      </c>
      <c r="I390" s="262" t="s">
        <v>378</v>
      </c>
      <c r="J390" s="262">
        <v>640</v>
      </c>
      <c r="K390" s="320">
        <v>0.4</v>
      </c>
      <c r="L390" s="320">
        <v>0.4</v>
      </c>
      <c r="M390" s="262" t="s">
        <v>226</v>
      </c>
      <c r="N390" s="262" t="s">
        <v>227</v>
      </c>
      <c r="O390" s="262" t="s">
        <v>234</v>
      </c>
      <c r="P390" s="262" t="s">
        <v>34</v>
      </c>
      <c r="Q390" s="321">
        <v>8</v>
      </c>
      <c r="R390" s="321">
        <f t="shared" si="39"/>
        <v>9</v>
      </c>
      <c r="S390" s="300">
        <v>0</v>
      </c>
      <c r="T390" s="300">
        <v>43980</v>
      </c>
      <c r="V390" s="300">
        <v>17592</v>
      </c>
      <c r="W390" s="302">
        <f>IFERROR(INDEX('For Formulas'!$A$3:$CL$64,MATCH(ROUNDUP($R390,0),'For Formulas'!$A$3:$A$64,0),MATCH($O390&amp;" - "&amp;$P390,'For Formulas'!$A$3:$CL$3,0))*L390+U390,INDEX('For Formulas'!$A$3:$CL$64,MATCH(ROUNDUP($R390,0),'For Formulas'!$A$3:$A$64,0)*MATCH($O390&amp;" - "&amp;$P390,'For Formulas'!$A$3:$CL$3,0))*L390)</f>
        <v>19000</v>
      </c>
      <c r="X390" s="322">
        <f t="shared" si="40"/>
        <v>8.0036380172805816E-2</v>
      </c>
      <c r="Y390" s="262" t="s">
        <v>1043</v>
      </c>
      <c r="Z390" s="262" t="str">
        <f t="shared" si="41"/>
        <v>141 E 72120 131</v>
      </c>
      <c r="AA390" s="262" t="str">
        <f t="shared" si="42"/>
        <v>580</v>
      </c>
      <c r="AB390" s="262" t="str">
        <f t="shared" si="43"/>
        <v>000</v>
      </c>
      <c r="AC390" s="262" t="str">
        <f t="shared" si="44"/>
        <v>141 E 72120 131 000 580</v>
      </c>
    </row>
    <row r="391" spans="1:29" ht="15" hidden="1" customHeight="1" x14ac:dyDescent="0.25">
      <c r="A391" s="262" t="s">
        <v>1484</v>
      </c>
      <c r="B391" s="262" t="s">
        <v>237</v>
      </c>
      <c r="C391" s="262" t="s">
        <v>237</v>
      </c>
      <c r="D391" s="262" t="s">
        <v>280</v>
      </c>
      <c r="E391" s="262" t="s">
        <v>221</v>
      </c>
      <c r="F391" s="262" t="s">
        <v>239</v>
      </c>
      <c r="G391" s="262" t="s">
        <v>240</v>
      </c>
      <c r="H391" s="262" t="s">
        <v>241</v>
      </c>
      <c r="I391" s="262" t="s">
        <v>1485</v>
      </c>
      <c r="J391" s="262">
        <v>855</v>
      </c>
      <c r="K391" s="320">
        <v>0.5625</v>
      </c>
      <c r="L391" s="320">
        <v>0.5625</v>
      </c>
      <c r="M391" s="262" t="s">
        <v>226</v>
      </c>
      <c r="N391" s="262" t="s">
        <v>11</v>
      </c>
      <c r="O391" s="262" t="s">
        <v>244</v>
      </c>
      <c r="P391" s="262" t="s">
        <v>187</v>
      </c>
      <c r="Q391" s="321">
        <v>27</v>
      </c>
      <c r="R391" s="321">
        <f t="shared" si="39"/>
        <v>28</v>
      </c>
      <c r="S391" s="300">
        <v>0</v>
      </c>
      <c r="T391" s="300">
        <v>20.58</v>
      </c>
      <c r="V391" s="300">
        <v>17595.900000000001</v>
      </c>
      <c r="W391" s="303">
        <f>IFERROR(INDEX('For Formulas'!$A$3:$CL$64,MATCH($R391,'For Formulas'!$A$3:$A$64,0),MATCH($O391&amp;" - "&amp;$P391,'For Formulas'!$A$3:$CL$3,0))*J391+U391,INDEX('For Formulas'!$A$3:$CL$64,MATCH($R391,'For Formulas'!$A$3:$A$64,0),MATCH($O391&amp;" - "&amp;$P391,'For Formulas'!$A$3:$CL$3,0))*J391)</f>
        <v>19003.572</v>
      </c>
      <c r="X391" s="322">
        <f t="shared" si="40"/>
        <v>7.9999999999999918E-2</v>
      </c>
      <c r="Y391" s="262" t="s">
        <v>470</v>
      </c>
      <c r="Z391" s="262" t="str">
        <f t="shared" si="41"/>
        <v>143 E 73100 165</v>
      </c>
      <c r="AA391" s="262" t="str">
        <f t="shared" si="42"/>
        <v>451</v>
      </c>
      <c r="AB391" s="262" t="str">
        <f t="shared" si="43"/>
        <v>000</v>
      </c>
      <c r="AC391" s="262" t="str">
        <f t="shared" si="44"/>
        <v>143 E 73100 165 000 451</v>
      </c>
    </row>
    <row r="392" spans="1:29" ht="15" hidden="1" customHeight="1" x14ac:dyDescent="0.25">
      <c r="A392" s="262" t="s">
        <v>1864</v>
      </c>
      <c r="B392" s="262" t="s">
        <v>237</v>
      </c>
      <c r="C392" s="262" t="s">
        <v>237</v>
      </c>
      <c r="D392" s="262" t="s">
        <v>364</v>
      </c>
      <c r="E392" s="262" t="s">
        <v>221</v>
      </c>
      <c r="F392" s="262" t="s">
        <v>239</v>
      </c>
      <c r="G392" s="262" t="s">
        <v>240</v>
      </c>
      <c r="H392" s="262" t="s">
        <v>241</v>
      </c>
      <c r="I392" s="262" t="s">
        <v>307</v>
      </c>
      <c r="J392" s="262">
        <v>1235</v>
      </c>
      <c r="K392" s="320">
        <v>0.8125</v>
      </c>
      <c r="L392" s="320">
        <v>0.8125</v>
      </c>
      <c r="M392" s="262" t="s">
        <v>226</v>
      </c>
      <c r="N392" s="262" t="s">
        <v>243</v>
      </c>
      <c r="O392" s="262" t="s">
        <v>244</v>
      </c>
      <c r="P392" s="262" t="s">
        <v>187</v>
      </c>
      <c r="Q392" s="321">
        <v>4</v>
      </c>
      <c r="R392" s="321">
        <f t="shared" si="39"/>
        <v>5</v>
      </c>
      <c r="S392" s="300">
        <v>0</v>
      </c>
      <c r="T392" s="300">
        <v>13.97</v>
      </c>
      <c r="V392" s="300">
        <v>17252.95</v>
      </c>
      <c r="W392" s="303">
        <f>IFERROR(INDEX('For Formulas'!$A$3:$CL$64,MATCH($R392,'For Formulas'!$A$3:$A$64,0),MATCH($O392&amp;" - "&amp;$P392,'For Formulas'!$A$3:$CL$3,0))*J392+U392,INDEX('For Formulas'!$A$3:$CL$64,MATCH($R392,'For Formulas'!$A$3:$A$64,0),MATCH($O392&amp;" - "&amp;$P392,'For Formulas'!$A$3:$CL$3,0))*J392)</f>
        <v>19105.449999999997</v>
      </c>
      <c r="X392" s="322">
        <f t="shared" si="40"/>
        <v>0.1073729420186111</v>
      </c>
      <c r="Y392" s="262" t="s">
        <v>495</v>
      </c>
      <c r="Z392" s="262" t="str">
        <f t="shared" si="41"/>
        <v>143 E 73100 165</v>
      </c>
      <c r="AA392" s="262" t="str">
        <f t="shared" si="42"/>
        <v>451</v>
      </c>
      <c r="AB392" s="262" t="str">
        <f t="shared" si="43"/>
        <v>000</v>
      </c>
      <c r="AC392" s="262" t="str">
        <f t="shared" si="44"/>
        <v>143 E 73100 165 000 451</v>
      </c>
    </row>
    <row r="393" spans="1:29" ht="15" customHeight="1" x14ac:dyDescent="0.25">
      <c r="A393" s="262" t="s">
        <v>666</v>
      </c>
      <c r="B393" s="262" t="s">
        <v>305</v>
      </c>
      <c r="C393" s="262" t="s">
        <v>305</v>
      </c>
      <c r="D393" s="262" t="s">
        <v>324</v>
      </c>
      <c r="E393" s="262" t="s">
        <v>221</v>
      </c>
      <c r="F393" s="262" t="s">
        <v>306</v>
      </c>
      <c r="G393" s="262" t="s">
        <v>250</v>
      </c>
      <c r="H393" s="262" t="s">
        <v>224</v>
      </c>
      <c r="I393" s="262" t="s">
        <v>307</v>
      </c>
      <c r="J393" s="262">
        <v>1170</v>
      </c>
      <c r="K393" s="320">
        <v>1</v>
      </c>
      <c r="L393" s="320">
        <v>1</v>
      </c>
      <c r="M393" s="262" t="s">
        <v>226</v>
      </c>
      <c r="N393" s="262" t="s">
        <v>233</v>
      </c>
      <c r="O393" s="262" t="s">
        <v>271</v>
      </c>
      <c r="P393" s="262" t="s">
        <v>308</v>
      </c>
      <c r="Q393" s="321">
        <v>3</v>
      </c>
      <c r="R393" s="321">
        <f t="shared" si="39"/>
        <v>4</v>
      </c>
      <c r="S393" s="300">
        <v>0</v>
      </c>
      <c r="T393" s="300">
        <v>17403</v>
      </c>
      <c r="V393" s="300">
        <v>17403</v>
      </c>
      <c r="W393" s="302">
        <f>IFERROR(INDEX('For Formulas'!$A$3:$CL$64,MATCH(ROUNDUP($R393,0),'For Formulas'!$A$3:$A$64,0),MATCH($O393&amp;" - "&amp;$P393,'For Formulas'!$A$3:$CL$3,0))*L393+U393,INDEX('For Formulas'!$A$3:$CL$64,MATCH(ROUNDUP($R393,0),'For Formulas'!$A$3:$A$64,0)*MATCH($O393&amp;" - "&amp;$P393,'For Formulas'!$A$3:$CL$3,0))*L393)</f>
        <v>19158</v>
      </c>
      <c r="X393" s="322">
        <f t="shared" si="40"/>
        <v>0.1008446819513877</v>
      </c>
      <c r="Y393" s="262" t="s">
        <v>649</v>
      </c>
      <c r="Z393" s="262" t="str">
        <f t="shared" si="41"/>
        <v>141 E 71200 163</v>
      </c>
      <c r="AA393" s="262" t="str">
        <f t="shared" si="42"/>
        <v>712</v>
      </c>
      <c r="AB393" s="262" t="str">
        <f t="shared" si="43"/>
        <v>901</v>
      </c>
      <c r="AC393" s="262" t="str">
        <f t="shared" si="44"/>
        <v>141 E 71200 163 901 712</v>
      </c>
    </row>
    <row r="394" spans="1:29" ht="15" customHeight="1" x14ac:dyDescent="0.25">
      <c r="A394" s="262" t="s">
        <v>683</v>
      </c>
      <c r="B394" s="262" t="s">
        <v>305</v>
      </c>
      <c r="C394" s="262" t="s">
        <v>305</v>
      </c>
      <c r="D394" s="262" t="s">
        <v>385</v>
      </c>
      <c r="E394" s="262" t="s">
        <v>221</v>
      </c>
      <c r="F394" s="262" t="s">
        <v>306</v>
      </c>
      <c r="G394" s="262" t="s">
        <v>250</v>
      </c>
      <c r="H394" s="262" t="s">
        <v>224</v>
      </c>
      <c r="I394" s="262" t="s">
        <v>307</v>
      </c>
      <c r="J394" s="262">
        <v>1170</v>
      </c>
      <c r="K394" s="320">
        <v>1</v>
      </c>
      <c r="L394" s="320">
        <v>1</v>
      </c>
      <c r="M394" s="262" t="s">
        <v>226</v>
      </c>
      <c r="N394" s="262" t="s">
        <v>233</v>
      </c>
      <c r="O394" s="262" t="s">
        <v>271</v>
      </c>
      <c r="P394" s="262" t="s">
        <v>308</v>
      </c>
      <c r="Q394" s="321">
        <v>3</v>
      </c>
      <c r="R394" s="321">
        <f t="shared" si="39"/>
        <v>4</v>
      </c>
      <c r="S394" s="300">
        <v>0</v>
      </c>
      <c r="T394" s="300">
        <v>17403</v>
      </c>
      <c r="V394" s="300">
        <v>17403</v>
      </c>
      <c r="W394" s="302">
        <f>IFERROR(INDEX('For Formulas'!$A$3:$CL$64,MATCH(ROUNDUP($R394,0),'For Formulas'!$A$3:$A$64,0),MATCH($O394&amp;" - "&amp;$P394,'For Formulas'!$A$3:$CL$3,0))*L394+U394,INDEX('For Formulas'!$A$3:$CL$64,MATCH(ROUNDUP($R394,0),'For Formulas'!$A$3:$A$64,0)*MATCH($O394&amp;" - "&amp;$P394,'For Formulas'!$A$3:$CL$3,0))*L394)</f>
        <v>19158</v>
      </c>
      <c r="X394" s="322">
        <f t="shared" si="40"/>
        <v>0.1008446819513877</v>
      </c>
      <c r="Y394" s="262" t="s">
        <v>684</v>
      </c>
      <c r="Z394" s="262" t="str">
        <f t="shared" si="41"/>
        <v>141 E 71200 163</v>
      </c>
      <c r="AA394" s="262" t="str">
        <f t="shared" si="42"/>
        <v>712</v>
      </c>
      <c r="AB394" s="262" t="str">
        <f t="shared" si="43"/>
        <v>901</v>
      </c>
      <c r="AC394" s="262" t="str">
        <f t="shared" si="44"/>
        <v>141 E 71200 163 901 712</v>
      </c>
    </row>
    <row r="395" spans="1:29" ht="15" customHeight="1" x14ac:dyDescent="0.25">
      <c r="A395" s="262" t="s">
        <v>1366</v>
      </c>
      <c r="B395" s="262" t="s">
        <v>305</v>
      </c>
      <c r="C395" s="262" t="s">
        <v>305</v>
      </c>
      <c r="D395" s="262" t="s">
        <v>389</v>
      </c>
      <c r="E395" s="262" t="s">
        <v>221</v>
      </c>
      <c r="F395" s="262" t="s">
        <v>306</v>
      </c>
      <c r="G395" s="262" t="s">
        <v>250</v>
      </c>
      <c r="H395" s="262" t="s">
        <v>224</v>
      </c>
      <c r="I395" s="262" t="s">
        <v>307</v>
      </c>
      <c r="J395" s="262">
        <v>1170</v>
      </c>
      <c r="K395" s="320">
        <v>1</v>
      </c>
      <c r="L395" s="320">
        <v>1</v>
      </c>
      <c r="M395" s="262" t="s">
        <v>226</v>
      </c>
      <c r="N395" s="262" t="s">
        <v>227</v>
      </c>
      <c r="O395" s="262" t="s">
        <v>271</v>
      </c>
      <c r="P395" s="262" t="s">
        <v>308</v>
      </c>
      <c r="Q395" s="321">
        <v>3</v>
      </c>
      <c r="R395" s="321">
        <f t="shared" si="39"/>
        <v>4</v>
      </c>
      <c r="S395" s="300">
        <v>0</v>
      </c>
      <c r="T395" s="300">
        <v>17403</v>
      </c>
      <c r="V395" s="300">
        <v>17403</v>
      </c>
      <c r="W395" s="302">
        <f>IFERROR(INDEX('For Formulas'!$A$3:$CL$64,MATCH(ROUNDUP($R395,0),'For Formulas'!$A$3:$A$64,0),MATCH($O395&amp;" - "&amp;$P395,'For Formulas'!$A$3:$CL$3,0))*L395+U395,INDEX('For Formulas'!$A$3:$CL$64,MATCH(ROUNDUP($R395,0),'For Formulas'!$A$3:$A$64,0)*MATCH($O395&amp;" - "&amp;$P395,'For Formulas'!$A$3:$CL$3,0))*L395)</f>
        <v>19158</v>
      </c>
      <c r="X395" s="322">
        <f t="shared" si="40"/>
        <v>0.1008446819513877</v>
      </c>
      <c r="Y395" s="262" t="s">
        <v>454</v>
      </c>
      <c r="Z395" s="262" t="str">
        <f t="shared" si="41"/>
        <v>141 E 71200 163</v>
      </c>
      <c r="AA395" s="262" t="str">
        <f t="shared" si="42"/>
        <v>712</v>
      </c>
      <c r="AB395" s="262" t="str">
        <f t="shared" si="43"/>
        <v>901</v>
      </c>
      <c r="AC395" s="262" t="str">
        <f t="shared" si="44"/>
        <v>141 E 71200 163 901 712</v>
      </c>
    </row>
    <row r="396" spans="1:29" ht="15" hidden="1" customHeight="1" x14ac:dyDescent="0.25">
      <c r="A396" s="262" t="s">
        <v>869</v>
      </c>
      <c r="B396" s="262" t="s">
        <v>256</v>
      </c>
      <c r="C396" s="262" t="s">
        <v>278</v>
      </c>
      <c r="D396" s="262" t="s">
        <v>274</v>
      </c>
      <c r="E396" s="262" t="s">
        <v>256</v>
      </c>
      <c r="F396" s="262" t="s">
        <v>249</v>
      </c>
      <c r="G396" s="262" t="s">
        <v>250</v>
      </c>
      <c r="H396" s="262" t="s">
        <v>224</v>
      </c>
      <c r="I396" s="262" t="s">
        <v>242</v>
      </c>
      <c r="J396" s="262">
        <v>1080</v>
      </c>
      <c r="K396" s="320">
        <v>1</v>
      </c>
      <c r="L396" s="320">
        <v>1</v>
      </c>
      <c r="M396" s="262" t="s">
        <v>6</v>
      </c>
      <c r="Q396" s="321">
        <v>0</v>
      </c>
      <c r="R396" s="321">
        <f t="shared" si="39"/>
        <v>1</v>
      </c>
      <c r="S396" s="300">
        <v>2802.6</v>
      </c>
      <c r="T396" s="300">
        <v>0</v>
      </c>
      <c r="V396" s="300">
        <v>2802.6</v>
      </c>
      <c r="W396" s="300">
        <f>V396</f>
        <v>2802.6</v>
      </c>
      <c r="X396" s="322">
        <f t="shared" si="40"/>
        <v>0</v>
      </c>
      <c r="Y396" s="262" t="s">
        <v>870</v>
      </c>
      <c r="Z396" s="262" t="str">
        <f t="shared" si="41"/>
        <v>142 E 71100 163</v>
      </c>
      <c r="AA396" s="262" t="str">
        <f t="shared" si="42"/>
        <v>000</v>
      </c>
      <c r="AB396" s="262" t="str">
        <f t="shared" si="43"/>
        <v>101</v>
      </c>
      <c r="AC396" s="262" t="str">
        <f t="shared" si="44"/>
        <v>142 E 71100 163 101 000</v>
      </c>
    </row>
    <row r="397" spans="1:29" ht="15" hidden="1" customHeight="1" x14ac:dyDescent="0.25">
      <c r="A397" s="262" t="s">
        <v>869</v>
      </c>
      <c r="B397" s="262" t="s">
        <v>256</v>
      </c>
      <c r="C397" s="262" t="s">
        <v>355</v>
      </c>
      <c r="D397" s="262" t="s">
        <v>274</v>
      </c>
      <c r="E397" s="262" t="s">
        <v>256</v>
      </c>
      <c r="F397" s="262" t="s">
        <v>249</v>
      </c>
      <c r="G397" s="262" t="s">
        <v>250</v>
      </c>
      <c r="H397" s="262" t="s">
        <v>224</v>
      </c>
      <c r="I397" s="262" t="s">
        <v>242</v>
      </c>
      <c r="J397" s="262">
        <v>1080</v>
      </c>
      <c r="K397" s="320">
        <v>1</v>
      </c>
      <c r="L397" s="320">
        <v>1</v>
      </c>
      <c r="M397" s="262" t="s">
        <v>6</v>
      </c>
      <c r="Q397" s="321">
        <v>0</v>
      </c>
      <c r="R397" s="321">
        <f t="shared" si="39"/>
        <v>1</v>
      </c>
      <c r="S397" s="300">
        <v>500</v>
      </c>
      <c r="T397" s="300">
        <v>0</v>
      </c>
      <c r="V397" s="300">
        <v>500</v>
      </c>
      <c r="W397" s="300">
        <f>V397</f>
        <v>500</v>
      </c>
      <c r="X397" s="322">
        <f t="shared" si="40"/>
        <v>0</v>
      </c>
      <c r="Y397" s="262" t="s">
        <v>871</v>
      </c>
      <c r="Z397" s="262" t="str">
        <f t="shared" si="41"/>
        <v>142 E 71100 163</v>
      </c>
      <c r="AA397" s="262" t="str">
        <f t="shared" si="42"/>
        <v>000</v>
      </c>
      <c r="AB397" s="262" t="str">
        <f t="shared" si="43"/>
        <v>161</v>
      </c>
      <c r="AC397" s="262" t="str">
        <f t="shared" si="44"/>
        <v>142 E 71100 163 161 000</v>
      </c>
    </row>
    <row r="398" spans="1:29" ht="15" customHeight="1" x14ac:dyDescent="0.25">
      <c r="A398" s="262" t="s">
        <v>1382</v>
      </c>
      <c r="B398" s="262" t="s">
        <v>305</v>
      </c>
      <c r="C398" s="262" t="s">
        <v>305</v>
      </c>
      <c r="D398" s="262" t="s">
        <v>364</v>
      </c>
      <c r="E398" s="262" t="s">
        <v>221</v>
      </c>
      <c r="F398" s="262" t="s">
        <v>306</v>
      </c>
      <c r="G398" s="262" t="s">
        <v>250</v>
      </c>
      <c r="H398" s="262" t="s">
        <v>224</v>
      </c>
      <c r="I398" s="262" t="s">
        <v>307</v>
      </c>
      <c r="J398" s="262">
        <v>1170</v>
      </c>
      <c r="K398" s="320">
        <v>1</v>
      </c>
      <c r="L398" s="320">
        <v>1</v>
      </c>
      <c r="M398" s="262" t="s">
        <v>226</v>
      </c>
      <c r="N398" s="262" t="s">
        <v>233</v>
      </c>
      <c r="O398" s="262" t="s">
        <v>271</v>
      </c>
      <c r="P398" s="262" t="s">
        <v>308</v>
      </c>
      <c r="Q398" s="321">
        <v>3</v>
      </c>
      <c r="R398" s="321">
        <f t="shared" si="39"/>
        <v>4</v>
      </c>
      <c r="S398" s="300">
        <v>0</v>
      </c>
      <c r="T398" s="300">
        <v>17403</v>
      </c>
      <c r="V398" s="300">
        <v>17403</v>
      </c>
      <c r="W398" s="302">
        <f>IFERROR(INDEX('For Formulas'!$A$3:$CL$64,MATCH(ROUNDUP($R398,0),'For Formulas'!$A$3:$A$64,0),MATCH($O398&amp;" - "&amp;$P398,'For Formulas'!$A$3:$CL$3,0))*L398+U398,INDEX('For Formulas'!$A$3:$CL$64,MATCH(ROUNDUP($R398,0),'For Formulas'!$A$3:$A$64,0)*MATCH($O398&amp;" - "&amp;$P398,'For Formulas'!$A$3:$CL$3,0))*L398)</f>
        <v>19158</v>
      </c>
      <c r="X398" s="322">
        <f t="shared" si="40"/>
        <v>0.1008446819513877</v>
      </c>
      <c r="Y398" s="262" t="s">
        <v>1272</v>
      </c>
      <c r="Z398" s="262" t="str">
        <f t="shared" si="41"/>
        <v>141 E 71200 163</v>
      </c>
      <c r="AA398" s="262" t="str">
        <f t="shared" si="42"/>
        <v>712</v>
      </c>
      <c r="AB398" s="262" t="str">
        <f t="shared" si="43"/>
        <v>901</v>
      </c>
      <c r="AC398" s="262" t="str">
        <f t="shared" si="44"/>
        <v>141 E 71200 163 901 712</v>
      </c>
    </row>
    <row r="399" spans="1:29" ht="15" customHeight="1" x14ac:dyDescent="0.25">
      <c r="A399" s="262" t="s">
        <v>1493</v>
      </c>
      <c r="B399" s="262" t="s">
        <v>305</v>
      </c>
      <c r="C399" s="262" t="s">
        <v>305</v>
      </c>
      <c r="D399" s="262" t="s">
        <v>422</v>
      </c>
      <c r="E399" s="262" t="s">
        <v>221</v>
      </c>
      <c r="F399" s="262" t="s">
        <v>306</v>
      </c>
      <c r="G399" s="262" t="s">
        <v>250</v>
      </c>
      <c r="H399" s="262" t="s">
        <v>224</v>
      </c>
      <c r="I399" s="262" t="s">
        <v>307</v>
      </c>
      <c r="J399" s="262">
        <v>1170</v>
      </c>
      <c r="K399" s="320">
        <v>1</v>
      </c>
      <c r="L399" s="320">
        <v>1</v>
      </c>
      <c r="M399" s="262" t="s">
        <v>226</v>
      </c>
      <c r="N399" s="262" t="s">
        <v>227</v>
      </c>
      <c r="O399" s="262" t="s">
        <v>271</v>
      </c>
      <c r="P399" s="262" t="s">
        <v>308</v>
      </c>
      <c r="Q399" s="321">
        <v>3</v>
      </c>
      <c r="R399" s="321">
        <f t="shared" si="39"/>
        <v>4</v>
      </c>
      <c r="S399" s="300">
        <v>0</v>
      </c>
      <c r="T399" s="300">
        <v>17403</v>
      </c>
      <c r="V399" s="300">
        <v>17403</v>
      </c>
      <c r="W399" s="302">
        <f>IFERROR(INDEX('For Formulas'!$A$3:$CL$64,MATCH(ROUNDUP($R399,0),'For Formulas'!$A$3:$A$64,0),MATCH($O399&amp;" - "&amp;$P399,'For Formulas'!$A$3:$CL$3,0))*L399+U399,INDEX('For Formulas'!$A$3:$CL$64,MATCH(ROUNDUP($R399,0),'For Formulas'!$A$3:$A$64,0)*MATCH($O399&amp;" - "&amp;$P399,'For Formulas'!$A$3:$CL$3,0))*L399)</f>
        <v>19158</v>
      </c>
      <c r="X399" s="322">
        <f t="shared" si="40"/>
        <v>0.1008446819513877</v>
      </c>
      <c r="Y399" s="262" t="s">
        <v>575</v>
      </c>
      <c r="Z399" s="262" t="str">
        <f t="shared" si="41"/>
        <v>141 E 71200 163</v>
      </c>
      <c r="AA399" s="262" t="str">
        <f t="shared" si="42"/>
        <v>712</v>
      </c>
      <c r="AB399" s="262" t="str">
        <f t="shared" si="43"/>
        <v>901</v>
      </c>
      <c r="AC399" s="262" t="str">
        <f t="shared" si="44"/>
        <v>141 E 71200 163 901 712</v>
      </c>
    </row>
    <row r="400" spans="1:29" ht="15" hidden="1" customHeight="1" x14ac:dyDescent="0.25">
      <c r="A400" s="262" t="s">
        <v>872</v>
      </c>
      <c r="B400" s="262" t="s">
        <v>326</v>
      </c>
      <c r="C400" s="262" t="s">
        <v>326</v>
      </c>
      <c r="D400" s="262" t="s">
        <v>374</v>
      </c>
      <c r="E400" s="262" t="s">
        <v>256</v>
      </c>
      <c r="F400" s="262" t="s">
        <v>222</v>
      </c>
      <c r="G400" s="262" t="s">
        <v>571</v>
      </c>
      <c r="H400" s="262" t="s">
        <v>224</v>
      </c>
      <c r="I400" s="262" t="s">
        <v>225</v>
      </c>
      <c r="J400" s="262">
        <v>840</v>
      </c>
      <c r="K400" s="320">
        <v>1</v>
      </c>
      <c r="L400" s="320">
        <v>0.52500000000000002</v>
      </c>
      <c r="M400" s="262" t="s">
        <v>6</v>
      </c>
      <c r="Q400" s="321">
        <v>0</v>
      </c>
      <c r="R400" s="321">
        <f t="shared" si="39"/>
        <v>1</v>
      </c>
      <c r="S400" s="300">
        <v>6000</v>
      </c>
      <c r="T400" s="300">
        <v>0</v>
      </c>
      <c r="V400" s="300">
        <v>3150</v>
      </c>
      <c r="W400" s="300">
        <f>V400</f>
        <v>3150</v>
      </c>
      <c r="X400" s="322">
        <f t="shared" si="40"/>
        <v>0</v>
      </c>
      <c r="Y400" s="262" t="s">
        <v>873</v>
      </c>
      <c r="Z400" s="262" t="str">
        <f t="shared" si="41"/>
        <v>141 E 72410 139</v>
      </c>
      <c r="AA400" s="262" t="str">
        <f t="shared" si="42"/>
        <v>000</v>
      </c>
      <c r="AB400" s="262" t="str">
        <f t="shared" si="43"/>
        <v>000</v>
      </c>
      <c r="AC400" s="262" t="str">
        <f t="shared" si="44"/>
        <v>141 E 72410 139 000 000</v>
      </c>
    </row>
    <row r="401" spans="1:29" ht="15" customHeight="1" x14ac:dyDescent="0.25">
      <c r="A401" s="262" t="s">
        <v>1818</v>
      </c>
      <c r="B401" s="262" t="s">
        <v>305</v>
      </c>
      <c r="C401" s="262" t="s">
        <v>305</v>
      </c>
      <c r="D401" s="262" t="s">
        <v>716</v>
      </c>
      <c r="E401" s="262" t="s">
        <v>221</v>
      </c>
      <c r="F401" s="262" t="s">
        <v>306</v>
      </c>
      <c r="G401" s="262" t="s">
        <v>1819</v>
      </c>
      <c r="H401" s="262" t="s">
        <v>224</v>
      </c>
      <c r="I401" s="262" t="s">
        <v>307</v>
      </c>
      <c r="J401" s="262">
        <v>1086</v>
      </c>
      <c r="K401" s="320">
        <v>1</v>
      </c>
      <c r="L401" s="320">
        <v>1</v>
      </c>
      <c r="M401" s="262" t="s">
        <v>226</v>
      </c>
      <c r="N401" s="262" t="s">
        <v>233</v>
      </c>
      <c r="O401" s="262" t="s">
        <v>271</v>
      </c>
      <c r="P401" s="262" t="s">
        <v>308</v>
      </c>
      <c r="Q401" s="321">
        <v>3</v>
      </c>
      <c r="R401" s="321">
        <f t="shared" si="39"/>
        <v>4</v>
      </c>
      <c r="S401" s="300">
        <v>0</v>
      </c>
      <c r="T401" s="300">
        <v>17403</v>
      </c>
      <c r="V401" s="300">
        <v>17403</v>
      </c>
      <c r="W401" s="302">
        <f>IFERROR(INDEX('For Formulas'!$A$3:$CL$64,MATCH(ROUNDUP($R401,0),'For Formulas'!$A$3:$A$64,0),MATCH($O401&amp;" - "&amp;$P401,'For Formulas'!$A$3:$CL$3,0))*L401+U401,INDEX('For Formulas'!$A$3:$CL$64,MATCH(ROUNDUP($R401,0),'For Formulas'!$A$3:$A$64,0)*MATCH($O401&amp;" - "&amp;$P401,'For Formulas'!$A$3:$CL$3,0))*L401)</f>
        <v>19158</v>
      </c>
      <c r="X401" s="322">
        <f t="shared" si="40"/>
        <v>0.1008446819513877</v>
      </c>
      <c r="Y401" s="262" t="s">
        <v>975</v>
      </c>
      <c r="Z401" s="262" t="str">
        <f t="shared" si="41"/>
        <v>141 E 71200 163</v>
      </c>
      <c r="AA401" s="262" t="str">
        <f t="shared" si="42"/>
        <v>712</v>
      </c>
      <c r="AB401" s="262" t="str">
        <f t="shared" si="43"/>
        <v>901</v>
      </c>
      <c r="AC401" s="262" t="str">
        <f t="shared" si="44"/>
        <v>141 E 71200 163 901 712</v>
      </c>
    </row>
    <row r="402" spans="1:29" ht="15" customHeight="1" x14ac:dyDescent="0.25">
      <c r="A402" s="262" t="s">
        <v>2208</v>
      </c>
      <c r="B402" s="262" t="s">
        <v>305</v>
      </c>
      <c r="C402" s="262" t="s">
        <v>305</v>
      </c>
      <c r="D402" s="262" t="s">
        <v>374</v>
      </c>
      <c r="E402" s="262" t="s">
        <v>221</v>
      </c>
      <c r="F402" s="262" t="s">
        <v>306</v>
      </c>
      <c r="G402" s="262" t="s">
        <v>250</v>
      </c>
      <c r="H402" s="262" t="s">
        <v>224</v>
      </c>
      <c r="I402" s="262" t="s">
        <v>307</v>
      </c>
      <c r="J402" s="262">
        <v>1170</v>
      </c>
      <c r="K402" s="320">
        <v>1</v>
      </c>
      <c r="L402" s="320">
        <v>1</v>
      </c>
      <c r="M402" s="262" t="s">
        <v>226</v>
      </c>
      <c r="N402" s="262" t="s">
        <v>227</v>
      </c>
      <c r="O402" s="262" t="s">
        <v>271</v>
      </c>
      <c r="P402" s="262" t="s">
        <v>308</v>
      </c>
      <c r="Q402" s="321">
        <v>3</v>
      </c>
      <c r="R402" s="321">
        <f t="shared" si="39"/>
        <v>4</v>
      </c>
      <c r="S402" s="300">
        <v>0</v>
      </c>
      <c r="T402" s="300">
        <v>17403</v>
      </c>
      <c r="V402" s="300">
        <v>17403</v>
      </c>
      <c r="W402" s="302">
        <f>IFERROR(INDEX('For Formulas'!$A$3:$CL$64,MATCH(ROUNDUP($R402,0),'For Formulas'!$A$3:$A$64,0),MATCH($O402&amp;" - "&amp;$P402,'For Formulas'!$A$3:$CL$3,0))*L402+U402,INDEX('For Formulas'!$A$3:$CL$64,MATCH(ROUNDUP($R402,0),'For Formulas'!$A$3:$A$64,0)*MATCH($O402&amp;" - "&amp;$P402,'For Formulas'!$A$3:$CL$3,0))*L402)</f>
        <v>19158</v>
      </c>
      <c r="X402" s="322">
        <f t="shared" si="40"/>
        <v>0.1008446819513877</v>
      </c>
      <c r="Y402" s="262" t="s">
        <v>711</v>
      </c>
      <c r="Z402" s="262" t="str">
        <f t="shared" si="41"/>
        <v>141 E 71200 163</v>
      </c>
      <c r="AA402" s="262" t="str">
        <f t="shared" si="42"/>
        <v>712</v>
      </c>
      <c r="AB402" s="262" t="str">
        <f t="shared" si="43"/>
        <v>901</v>
      </c>
      <c r="AC402" s="262" t="str">
        <f t="shared" si="44"/>
        <v>141 E 71200 163 901 712</v>
      </c>
    </row>
    <row r="403" spans="1:29" ht="15" customHeight="1" x14ac:dyDescent="0.25">
      <c r="A403" s="262" t="s">
        <v>2334</v>
      </c>
      <c r="B403" s="262" t="s">
        <v>305</v>
      </c>
      <c r="C403" s="262" t="s">
        <v>305</v>
      </c>
      <c r="D403" s="262" t="s">
        <v>232</v>
      </c>
      <c r="E403" s="262" t="s">
        <v>221</v>
      </c>
      <c r="F403" s="262" t="s">
        <v>306</v>
      </c>
      <c r="G403" s="262" t="s">
        <v>250</v>
      </c>
      <c r="H403" s="262" t="s">
        <v>224</v>
      </c>
      <c r="I403" s="262" t="s">
        <v>307</v>
      </c>
      <c r="J403" s="262">
        <v>1170</v>
      </c>
      <c r="K403" s="320">
        <v>1</v>
      </c>
      <c r="L403" s="320">
        <v>1</v>
      </c>
      <c r="M403" s="262" t="s">
        <v>226</v>
      </c>
      <c r="N403" s="262" t="s">
        <v>233</v>
      </c>
      <c r="O403" s="262" t="s">
        <v>271</v>
      </c>
      <c r="P403" s="262" t="s">
        <v>308</v>
      </c>
      <c r="Q403" s="321">
        <v>3</v>
      </c>
      <c r="R403" s="321">
        <f t="shared" si="39"/>
        <v>4</v>
      </c>
      <c r="S403" s="300">
        <v>0</v>
      </c>
      <c r="T403" s="300">
        <v>17403</v>
      </c>
      <c r="V403" s="300">
        <v>17403</v>
      </c>
      <c r="W403" s="302">
        <f>IFERROR(INDEX('For Formulas'!$A$3:$CL$64,MATCH(ROUNDUP($R403,0),'For Formulas'!$A$3:$A$64,0),MATCH($O403&amp;" - "&amp;$P403,'For Formulas'!$A$3:$CL$3,0))*L403+U403,INDEX('For Formulas'!$A$3:$CL$64,MATCH(ROUNDUP($R403,0),'For Formulas'!$A$3:$A$64,0)*MATCH($O403&amp;" - "&amp;$P403,'For Formulas'!$A$3:$CL$3,0))*L403)</f>
        <v>19158</v>
      </c>
      <c r="X403" s="322">
        <f t="shared" si="40"/>
        <v>0.1008446819513877</v>
      </c>
      <c r="Y403" s="262" t="s">
        <v>672</v>
      </c>
      <c r="Z403" s="262" t="str">
        <f t="shared" si="41"/>
        <v>141 E 71200 163</v>
      </c>
      <c r="AA403" s="262" t="str">
        <f t="shared" si="42"/>
        <v>712</v>
      </c>
      <c r="AB403" s="262" t="str">
        <f t="shared" si="43"/>
        <v>901</v>
      </c>
      <c r="AC403" s="262" t="str">
        <f t="shared" si="44"/>
        <v>141 E 71200 163 901 712</v>
      </c>
    </row>
    <row r="404" spans="1:29" ht="15" customHeight="1" x14ac:dyDescent="0.25">
      <c r="A404" s="262" t="s">
        <v>2564</v>
      </c>
      <c r="B404" s="262" t="s">
        <v>305</v>
      </c>
      <c r="C404" s="262" t="s">
        <v>305</v>
      </c>
      <c r="D404" s="262" t="s">
        <v>343</v>
      </c>
      <c r="E404" s="262" t="s">
        <v>221</v>
      </c>
      <c r="F404" s="262" t="s">
        <v>306</v>
      </c>
      <c r="G404" s="262" t="s">
        <v>250</v>
      </c>
      <c r="H404" s="262" t="s">
        <v>224</v>
      </c>
      <c r="I404" s="262" t="s">
        <v>307</v>
      </c>
      <c r="J404" s="262">
        <v>1170</v>
      </c>
      <c r="K404" s="320">
        <v>1</v>
      </c>
      <c r="L404" s="320">
        <v>1</v>
      </c>
      <c r="M404" s="262" t="s">
        <v>226</v>
      </c>
      <c r="N404" s="262" t="s">
        <v>227</v>
      </c>
      <c r="O404" s="262" t="s">
        <v>271</v>
      </c>
      <c r="P404" s="262" t="s">
        <v>308</v>
      </c>
      <c r="Q404" s="321">
        <v>3</v>
      </c>
      <c r="R404" s="321">
        <f t="shared" si="39"/>
        <v>4</v>
      </c>
      <c r="S404" s="300">
        <v>0</v>
      </c>
      <c r="T404" s="300">
        <v>17403</v>
      </c>
      <c r="V404" s="300">
        <v>17403</v>
      </c>
      <c r="W404" s="302">
        <f>IFERROR(INDEX('For Formulas'!$A$3:$CL$64,MATCH(ROUNDUP($R404,0),'For Formulas'!$A$3:$A$64,0),MATCH($O404&amp;" - "&amp;$P404,'For Formulas'!$A$3:$CL$3,0))*L404+U404,INDEX('For Formulas'!$A$3:$CL$64,MATCH(ROUNDUP($R404,0),'For Formulas'!$A$3:$A$64,0)*MATCH($O404&amp;" - "&amp;$P404,'For Formulas'!$A$3:$CL$3,0))*L404)</f>
        <v>19158</v>
      </c>
      <c r="X404" s="322">
        <f t="shared" si="40"/>
        <v>0.1008446819513877</v>
      </c>
      <c r="Y404" s="262" t="s">
        <v>1686</v>
      </c>
      <c r="Z404" s="262" t="str">
        <f t="shared" si="41"/>
        <v>141 E 71200 163</v>
      </c>
      <c r="AA404" s="262" t="str">
        <f t="shared" si="42"/>
        <v>712</v>
      </c>
      <c r="AB404" s="262" t="str">
        <f t="shared" si="43"/>
        <v>901</v>
      </c>
      <c r="AC404" s="262" t="str">
        <f t="shared" si="44"/>
        <v>141 E 71200 163 901 712</v>
      </c>
    </row>
    <row r="405" spans="1:29" ht="15" customHeight="1" x14ac:dyDescent="0.25">
      <c r="A405" s="262" t="s">
        <v>2820</v>
      </c>
      <c r="B405" s="262" t="s">
        <v>305</v>
      </c>
      <c r="C405" s="262" t="s">
        <v>305</v>
      </c>
      <c r="D405" s="262" t="s">
        <v>389</v>
      </c>
      <c r="E405" s="262" t="s">
        <v>221</v>
      </c>
      <c r="F405" s="262" t="s">
        <v>306</v>
      </c>
      <c r="G405" s="262" t="s">
        <v>250</v>
      </c>
      <c r="H405" s="262" t="s">
        <v>224</v>
      </c>
      <c r="I405" s="262" t="s">
        <v>307</v>
      </c>
      <c r="J405" s="262">
        <v>1170</v>
      </c>
      <c r="K405" s="320">
        <v>1</v>
      </c>
      <c r="L405" s="320">
        <v>1</v>
      </c>
      <c r="M405" s="262" t="s">
        <v>226</v>
      </c>
      <c r="N405" s="262" t="s">
        <v>233</v>
      </c>
      <c r="O405" s="262" t="s">
        <v>271</v>
      </c>
      <c r="P405" s="262" t="s">
        <v>308</v>
      </c>
      <c r="Q405" s="321">
        <v>3</v>
      </c>
      <c r="R405" s="321">
        <f t="shared" si="39"/>
        <v>4</v>
      </c>
      <c r="S405" s="300">
        <v>0</v>
      </c>
      <c r="T405" s="300">
        <v>17403</v>
      </c>
      <c r="V405" s="300">
        <v>17403</v>
      </c>
      <c r="W405" s="302">
        <f>IFERROR(INDEX('For Formulas'!$A$3:$CL$64,MATCH(ROUNDUP($R405,0),'For Formulas'!$A$3:$A$64,0),MATCH($O405&amp;" - "&amp;$P405,'For Formulas'!$A$3:$CL$3,0))*L405+U405,INDEX('For Formulas'!$A$3:$CL$64,MATCH(ROUNDUP($R405,0),'For Formulas'!$A$3:$A$64,0)*MATCH($O405&amp;" - "&amp;$P405,'For Formulas'!$A$3:$CL$3,0))*L405)</f>
        <v>19158</v>
      </c>
      <c r="X405" s="322">
        <f t="shared" si="40"/>
        <v>0.1008446819513877</v>
      </c>
      <c r="Y405" s="262" t="s">
        <v>454</v>
      </c>
      <c r="Z405" s="262" t="str">
        <f t="shared" si="41"/>
        <v>141 E 71200 163</v>
      </c>
      <c r="AA405" s="262" t="str">
        <f t="shared" si="42"/>
        <v>712</v>
      </c>
      <c r="AB405" s="262" t="str">
        <f t="shared" si="43"/>
        <v>901</v>
      </c>
      <c r="AC405" s="262" t="str">
        <f t="shared" si="44"/>
        <v>141 E 71200 163 901 712</v>
      </c>
    </row>
    <row r="406" spans="1:29" ht="15" customHeight="1" x14ac:dyDescent="0.25">
      <c r="A406" s="262" t="s">
        <v>2981</v>
      </c>
      <c r="B406" s="262" t="s">
        <v>305</v>
      </c>
      <c r="C406" s="262" t="s">
        <v>305</v>
      </c>
      <c r="D406" s="262" t="s">
        <v>422</v>
      </c>
      <c r="E406" s="262" t="s">
        <v>221</v>
      </c>
      <c r="F406" s="262" t="s">
        <v>306</v>
      </c>
      <c r="G406" s="262" t="s">
        <v>250</v>
      </c>
      <c r="H406" s="262" t="s">
        <v>224</v>
      </c>
      <c r="I406" s="262" t="s">
        <v>307</v>
      </c>
      <c r="J406" s="262">
        <v>1170</v>
      </c>
      <c r="K406" s="320">
        <v>1</v>
      </c>
      <c r="L406" s="320">
        <v>1</v>
      </c>
      <c r="M406" s="262" t="s">
        <v>226</v>
      </c>
      <c r="N406" s="262" t="s">
        <v>233</v>
      </c>
      <c r="O406" s="262" t="s">
        <v>271</v>
      </c>
      <c r="P406" s="262" t="s">
        <v>308</v>
      </c>
      <c r="Q406" s="321">
        <v>3</v>
      </c>
      <c r="R406" s="321">
        <f t="shared" si="39"/>
        <v>4</v>
      </c>
      <c r="S406" s="300">
        <v>0</v>
      </c>
      <c r="T406" s="300">
        <v>17403</v>
      </c>
      <c r="V406" s="300">
        <v>17403</v>
      </c>
      <c r="W406" s="302">
        <f>IFERROR(INDEX('For Formulas'!$A$3:$CL$64,MATCH(ROUNDUP($R406,0),'For Formulas'!$A$3:$A$64,0),MATCH($O406&amp;" - "&amp;$P406,'For Formulas'!$A$3:$CL$3,0))*L406+U406,INDEX('For Formulas'!$A$3:$CL$64,MATCH(ROUNDUP($R406,0),'For Formulas'!$A$3:$A$64,0)*MATCH($O406&amp;" - "&amp;$P406,'For Formulas'!$A$3:$CL$3,0))*L406)</f>
        <v>19158</v>
      </c>
      <c r="X406" s="322">
        <f t="shared" si="40"/>
        <v>0.1008446819513877</v>
      </c>
      <c r="Y406" s="262" t="s">
        <v>575</v>
      </c>
      <c r="Z406" s="262" t="str">
        <f t="shared" si="41"/>
        <v>141 E 71200 163</v>
      </c>
      <c r="AA406" s="262" t="str">
        <f t="shared" si="42"/>
        <v>712</v>
      </c>
      <c r="AB406" s="262" t="str">
        <f t="shared" si="43"/>
        <v>901</v>
      </c>
      <c r="AC406" s="262" t="str">
        <f t="shared" si="44"/>
        <v>141 E 71200 163 901 712</v>
      </c>
    </row>
    <row r="407" spans="1:29" ht="15" customHeight="1" x14ac:dyDescent="0.25">
      <c r="A407" s="262" t="s">
        <v>3005</v>
      </c>
      <c r="B407" s="262" t="s">
        <v>305</v>
      </c>
      <c r="C407" s="262" t="s">
        <v>305</v>
      </c>
      <c r="D407" s="262" t="s">
        <v>385</v>
      </c>
      <c r="E407" s="262" t="s">
        <v>221</v>
      </c>
      <c r="F407" s="262" t="s">
        <v>306</v>
      </c>
      <c r="G407" s="262" t="s">
        <v>250</v>
      </c>
      <c r="H407" s="262" t="s">
        <v>224</v>
      </c>
      <c r="I407" s="262" t="s">
        <v>307</v>
      </c>
      <c r="J407" s="262">
        <v>1170</v>
      </c>
      <c r="K407" s="320">
        <v>1</v>
      </c>
      <c r="L407" s="320">
        <v>1</v>
      </c>
      <c r="M407" s="262" t="s">
        <v>226</v>
      </c>
      <c r="N407" s="262" t="s">
        <v>233</v>
      </c>
      <c r="O407" s="262" t="s">
        <v>271</v>
      </c>
      <c r="P407" s="262" t="s">
        <v>308</v>
      </c>
      <c r="Q407" s="321">
        <v>3</v>
      </c>
      <c r="R407" s="321">
        <f t="shared" si="39"/>
        <v>4</v>
      </c>
      <c r="S407" s="300">
        <v>0</v>
      </c>
      <c r="T407" s="300">
        <v>17403</v>
      </c>
      <c r="V407" s="300">
        <v>17403</v>
      </c>
      <c r="W407" s="302">
        <f>IFERROR(INDEX('For Formulas'!$A$3:$CL$64,MATCH(ROUNDUP($R407,0),'For Formulas'!$A$3:$A$64,0),MATCH($O407&amp;" - "&amp;$P407,'For Formulas'!$A$3:$CL$3,0))*L407+U407,INDEX('For Formulas'!$A$3:$CL$64,MATCH(ROUNDUP($R407,0),'For Formulas'!$A$3:$A$64,0)*MATCH($O407&amp;" - "&amp;$P407,'For Formulas'!$A$3:$CL$3,0))*L407)</f>
        <v>19158</v>
      </c>
      <c r="X407" s="322">
        <f t="shared" si="40"/>
        <v>0.1008446819513877</v>
      </c>
      <c r="Y407" s="262" t="s">
        <v>684</v>
      </c>
      <c r="Z407" s="262" t="str">
        <f t="shared" si="41"/>
        <v>141 E 71200 163</v>
      </c>
      <c r="AA407" s="262" t="str">
        <f t="shared" si="42"/>
        <v>712</v>
      </c>
      <c r="AB407" s="262" t="str">
        <f t="shared" si="43"/>
        <v>901</v>
      </c>
      <c r="AC407" s="262" t="str">
        <f t="shared" si="44"/>
        <v>141 E 71200 163 901 712</v>
      </c>
    </row>
    <row r="408" spans="1:29" ht="15" customHeight="1" x14ac:dyDescent="0.25">
      <c r="A408" s="262" t="s">
        <v>3199</v>
      </c>
      <c r="B408" s="262" t="s">
        <v>381</v>
      </c>
      <c r="C408" s="262" t="s">
        <v>381</v>
      </c>
      <c r="D408" s="262" t="s">
        <v>343</v>
      </c>
      <c r="E408" s="262" t="s">
        <v>221</v>
      </c>
      <c r="F408" s="262" t="s">
        <v>306</v>
      </c>
      <c r="G408" s="262" t="s">
        <v>250</v>
      </c>
      <c r="H408" s="262" t="s">
        <v>224</v>
      </c>
      <c r="I408" s="262" t="s">
        <v>307</v>
      </c>
      <c r="J408" s="262">
        <v>1170</v>
      </c>
      <c r="K408" s="320">
        <v>1</v>
      </c>
      <c r="L408" s="320">
        <v>1</v>
      </c>
      <c r="M408" s="262" t="s">
        <v>226</v>
      </c>
      <c r="N408" s="262" t="s">
        <v>227</v>
      </c>
      <c r="O408" s="262" t="s">
        <v>271</v>
      </c>
      <c r="P408" s="262" t="s">
        <v>308</v>
      </c>
      <c r="Q408" s="321">
        <v>3</v>
      </c>
      <c r="R408" s="321">
        <f t="shared" si="39"/>
        <v>4</v>
      </c>
      <c r="S408" s="300">
        <v>0</v>
      </c>
      <c r="T408" s="300">
        <v>17403</v>
      </c>
      <c r="V408" s="300">
        <v>17403</v>
      </c>
      <c r="W408" s="302">
        <f>IFERROR(INDEX('For Formulas'!$A$3:$CL$64,MATCH(ROUNDUP($R408,0),'For Formulas'!$A$3:$A$64,0),MATCH($O408&amp;" - "&amp;$P408,'For Formulas'!$A$3:$CL$3,0))*L408+U408,INDEX('For Formulas'!$A$3:$CL$64,MATCH(ROUNDUP($R408,0),'For Formulas'!$A$3:$A$64,0)*MATCH($O408&amp;" - "&amp;$P408,'For Formulas'!$A$3:$CL$3,0))*L408)</f>
        <v>19158</v>
      </c>
      <c r="X408" s="322">
        <f t="shared" si="40"/>
        <v>0.1008446819513877</v>
      </c>
      <c r="Y408" s="262" t="s">
        <v>3200</v>
      </c>
      <c r="Z408" s="262" t="str">
        <f t="shared" si="41"/>
        <v>141 E 72210 137</v>
      </c>
      <c r="AA408" s="262" t="str">
        <f t="shared" si="42"/>
        <v>000</v>
      </c>
      <c r="AB408" s="262" t="str">
        <f t="shared" si="43"/>
        <v>000</v>
      </c>
      <c r="AC408" s="262" t="str">
        <f t="shared" si="44"/>
        <v>141 E 72210 137 000 000</v>
      </c>
    </row>
    <row r="409" spans="1:29" ht="15" hidden="1" customHeight="1" x14ac:dyDescent="0.25">
      <c r="A409" s="262" t="s">
        <v>1298</v>
      </c>
      <c r="B409" s="262" t="s">
        <v>237</v>
      </c>
      <c r="C409" s="262" t="s">
        <v>237</v>
      </c>
      <c r="D409" s="262" t="s">
        <v>343</v>
      </c>
      <c r="E409" s="262" t="s">
        <v>221</v>
      </c>
      <c r="F409" s="262" t="s">
        <v>239</v>
      </c>
      <c r="G409" s="262" t="s">
        <v>240</v>
      </c>
      <c r="H409" s="262" t="s">
        <v>241</v>
      </c>
      <c r="I409" s="262" t="s">
        <v>242</v>
      </c>
      <c r="J409" s="262">
        <v>1140</v>
      </c>
      <c r="K409" s="320">
        <v>0.75</v>
      </c>
      <c r="L409" s="320">
        <v>0.75</v>
      </c>
      <c r="M409" s="262" t="s">
        <v>226</v>
      </c>
      <c r="N409" s="262" t="s">
        <v>11</v>
      </c>
      <c r="O409" s="262" t="s">
        <v>244</v>
      </c>
      <c r="P409" s="262" t="s">
        <v>187</v>
      </c>
      <c r="Q409" s="321">
        <v>10</v>
      </c>
      <c r="R409" s="321">
        <f t="shared" si="39"/>
        <v>11</v>
      </c>
      <c r="S409" s="300">
        <v>0</v>
      </c>
      <c r="T409" s="300">
        <v>15.33</v>
      </c>
      <c r="V409" s="300">
        <v>17476.2</v>
      </c>
      <c r="W409" s="303">
        <f>IFERROR(INDEX('For Formulas'!$A$3:$CL$64,MATCH($R409,'For Formulas'!$A$3:$A$64,0),MATCH($O409&amp;" - "&amp;$P409,'For Formulas'!$A$3:$CL$3,0))*J409+U409,INDEX('For Formulas'!$A$3:$CL$64,MATCH($R409,'For Formulas'!$A$3:$A$64,0),MATCH($O409&amp;" - "&amp;$P409,'For Formulas'!$A$3:$CL$3,0))*J409)</f>
        <v>19186.2</v>
      </c>
      <c r="X409" s="322">
        <f t="shared" si="40"/>
        <v>9.7847358121330719E-2</v>
      </c>
      <c r="Y409" s="262" t="s">
        <v>1299</v>
      </c>
      <c r="Z409" s="262" t="str">
        <f t="shared" si="41"/>
        <v>143 E 73100 165</v>
      </c>
      <c r="AA409" s="262" t="str">
        <f t="shared" si="42"/>
        <v>451</v>
      </c>
      <c r="AB409" s="262" t="str">
        <f t="shared" si="43"/>
        <v>000</v>
      </c>
      <c r="AC409" s="262" t="str">
        <f t="shared" si="44"/>
        <v>143 E 73100 165 000 451</v>
      </c>
    </row>
    <row r="410" spans="1:29" ht="15" hidden="1" customHeight="1" x14ac:dyDescent="0.25">
      <c r="A410" s="262" t="s">
        <v>1767</v>
      </c>
      <c r="B410" s="262" t="s">
        <v>237</v>
      </c>
      <c r="C410" s="262" t="s">
        <v>237</v>
      </c>
      <c r="D410" s="262" t="s">
        <v>389</v>
      </c>
      <c r="E410" s="262" t="s">
        <v>221</v>
      </c>
      <c r="F410" s="262" t="s">
        <v>239</v>
      </c>
      <c r="G410" s="262" t="s">
        <v>240</v>
      </c>
      <c r="H410" s="262" t="s">
        <v>241</v>
      </c>
      <c r="I410" s="262" t="s">
        <v>242</v>
      </c>
      <c r="J410" s="262">
        <v>1140</v>
      </c>
      <c r="K410" s="320">
        <v>0.75</v>
      </c>
      <c r="L410" s="320">
        <v>0.75</v>
      </c>
      <c r="M410" s="262" t="s">
        <v>226</v>
      </c>
      <c r="N410" s="262" t="s">
        <v>11</v>
      </c>
      <c r="O410" s="262" t="s">
        <v>244</v>
      </c>
      <c r="P410" s="262" t="s">
        <v>187</v>
      </c>
      <c r="Q410" s="321">
        <v>10</v>
      </c>
      <c r="R410" s="321">
        <f t="shared" si="39"/>
        <v>11</v>
      </c>
      <c r="S410" s="300">
        <v>0</v>
      </c>
      <c r="T410" s="300">
        <v>15.33</v>
      </c>
      <c r="V410" s="300">
        <v>17476.2</v>
      </c>
      <c r="W410" s="303">
        <f>IFERROR(INDEX('For Formulas'!$A$3:$CL$64,MATCH($R410,'For Formulas'!$A$3:$A$64,0),MATCH($O410&amp;" - "&amp;$P410,'For Formulas'!$A$3:$CL$3,0))*J410+U410,INDEX('For Formulas'!$A$3:$CL$64,MATCH($R410,'For Formulas'!$A$3:$A$64,0),MATCH($O410&amp;" - "&amp;$P410,'For Formulas'!$A$3:$CL$3,0))*J410)</f>
        <v>19186.2</v>
      </c>
      <c r="X410" s="322">
        <f t="shared" si="40"/>
        <v>9.7847358121330719E-2</v>
      </c>
      <c r="Y410" s="262" t="s">
        <v>988</v>
      </c>
      <c r="Z410" s="262" t="str">
        <f t="shared" si="41"/>
        <v>143 E 73100 165</v>
      </c>
      <c r="AA410" s="262" t="str">
        <f t="shared" si="42"/>
        <v>451</v>
      </c>
      <c r="AB410" s="262" t="str">
        <f t="shared" si="43"/>
        <v>000</v>
      </c>
      <c r="AC410" s="262" t="str">
        <f t="shared" si="44"/>
        <v>143 E 73100 165 000 451</v>
      </c>
    </row>
    <row r="411" spans="1:29" ht="15" hidden="1" customHeight="1" x14ac:dyDescent="0.25">
      <c r="A411" s="262" t="s">
        <v>1985</v>
      </c>
      <c r="B411" s="262" t="s">
        <v>237</v>
      </c>
      <c r="C411" s="262" t="s">
        <v>237</v>
      </c>
      <c r="D411" s="262" t="s">
        <v>343</v>
      </c>
      <c r="E411" s="262" t="s">
        <v>221</v>
      </c>
      <c r="F411" s="262" t="s">
        <v>239</v>
      </c>
      <c r="G411" s="262" t="s">
        <v>240</v>
      </c>
      <c r="H411" s="262" t="s">
        <v>241</v>
      </c>
      <c r="I411" s="262" t="s">
        <v>242</v>
      </c>
      <c r="J411" s="262">
        <v>1140</v>
      </c>
      <c r="K411" s="320">
        <v>0.75</v>
      </c>
      <c r="L411" s="320">
        <v>0.75</v>
      </c>
      <c r="M411" s="262" t="s">
        <v>226</v>
      </c>
      <c r="N411" s="262" t="s">
        <v>11</v>
      </c>
      <c r="O411" s="262" t="s">
        <v>244</v>
      </c>
      <c r="P411" s="262" t="s">
        <v>187</v>
      </c>
      <c r="Q411" s="321">
        <v>10</v>
      </c>
      <c r="R411" s="321">
        <f t="shared" si="39"/>
        <v>11</v>
      </c>
      <c r="S411" s="300">
        <v>0</v>
      </c>
      <c r="T411" s="300">
        <v>15.33</v>
      </c>
      <c r="V411" s="300">
        <v>17476.2</v>
      </c>
      <c r="W411" s="303">
        <f>IFERROR(INDEX('For Formulas'!$A$3:$CL$64,MATCH($R411,'For Formulas'!$A$3:$A$64,0),MATCH($O411&amp;" - "&amp;$P411,'For Formulas'!$A$3:$CL$3,0))*J411+U411,INDEX('For Formulas'!$A$3:$CL$64,MATCH($R411,'For Formulas'!$A$3:$A$64,0),MATCH($O411&amp;" - "&amp;$P411,'For Formulas'!$A$3:$CL$3,0))*J411)</f>
        <v>19186.2</v>
      </c>
      <c r="X411" s="322">
        <f t="shared" si="40"/>
        <v>9.7847358121330719E-2</v>
      </c>
      <c r="Y411" s="262" t="s">
        <v>1299</v>
      </c>
      <c r="Z411" s="262" t="str">
        <f t="shared" si="41"/>
        <v>143 E 73100 165</v>
      </c>
      <c r="AA411" s="262" t="str">
        <f t="shared" si="42"/>
        <v>451</v>
      </c>
      <c r="AB411" s="262" t="str">
        <f t="shared" si="43"/>
        <v>000</v>
      </c>
      <c r="AC411" s="262" t="str">
        <f t="shared" si="44"/>
        <v>143 E 73100 165 000 451</v>
      </c>
    </row>
    <row r="412" spans="1:29" ht="15" customHeight="1" x14ac:dyDescent="0.25">
      <c r="A412" s="262" t="s">
        <v>697</v>
      </c>
      <c r="B412" s="262" t="s">
        <v>247</v>
      </c>
      <c r="C412" s="262" t="s">
        <v>247</v>
      </c>
      <c r="D412" s="262" t="s">
        <v>248</v>
      </c>
      <c r="E412" s="262" t="s">
        <v>221</v>
      </c>
      <c r="F412" s="262" t="s">
        <v>249</v>
      </c>
      <c r="G412" s="262" t="s">
        <v>250</v>
      </c>
      <c r="H412" s="262" t="s">
        <v>224</v>
      </c>
      <c r="I412" s="262" t="s">
        <v>242</v>
      </c>
      <c r="J412" s="262">
        <v>1080</v>
      </c>
      <c r="K412" s="320">
        <v>1</v>
      </c>
      <c r="L412" s="320">
        <v>1</v>
      </c>
      <c r="M412" s="262" t="s">
        <v>226</v>
      </c>
      <c r="N412" s="262" t="s">
        <v>227</v>
      </c>
      <c r="O412" s="262" t="s">
        <v>251</v>
      </c>
      <c r="P412" s="262" t="s">
        <v>186</v>
      </c>
      <c r="Q412" s="321">
        <v>23</v>
      </c>
      <c r="R412" s="321">
        <f t="shared" si="39"/>
        <v>24</v>
      </c>
      <c r="S412" s="300">
        <v>0</v>
      </c>
      <c r="T412" s="300">
        <v>17700</v>
      </c>
      <c r="V412" s="300">
        <v>17700</v>
      </c>
      <c r="W412" s="302">
        <f>IFERROR(INDEX('For Formulas'!$A$3:$CL$64,MATCH(ROUNDUP($R412,0),'For Formulas'!$A$3:$A$64,0),MATCH($O412&amp;" - "&amp;$P412,'For Formulas'!$A$3:$CL$3,0))*L412+U412,INDEX('For Formulas'!$A$3:$CL$64,MATCH(ROUNDUP($R412,0),'For Formulas'!$A$3:$A$64,0)*MATCH($O412&amp;" - "&amp;$P412,'For Formulas'!$A$3:$CL$3,0))*L412)</f>
        <v>19260</v>
      </c>
      <c r="X412" s="322">
        <f t="shared" si="40"/>
        <v>8.8135593220338981E-2</v>
      </c>
      <c r="Y412" s="262" t="s">
        <v>252</v>
      </c>
      <c r="Z412" s="262" t="str">
        <f t="shared" si="41"/>
        <v>141 E 72710 146</v>
      </c>
      <c r="AA412" s="262" t="str">
        <f t="shared" si="42"/>
        <v>446</v>
      </c>
      <c r="AB412" s="262" t="str">
        <f t="shared" si="43"/>
        <v>000</v>
      </c>
      <c r="AC412" s="262" t="str">
        <f t="shared" si="44"/>
        <v>141 E 72710 146 000 446</v>
      </c>
    </row>
    <row r="413" spans="1:29" ht="15" customHeight="1" x14ac:dyDescent="0.25">
      <c r="A413" s="262" t="s">
        <v>2676</v>
      </c>
      <c r="B413" s="262" t="s">
        <v>377</v>
      </c>
      <c r="C413" s="262" t="s">
        <v>377</v>
      </c>
      <c r="D413" s="262" t="s">
        <v>418</v>
      </c>
      <c r="E413" s="262" t="s">
        <v>221</v>
      </c>
      <c r="F413" s="262" t="s">
        <v>222</v>
      </c>
      <c r="G413" s="262" t="s">
        <v>223</v>
      </c>
      <c r="H413" s="262" t="s">
        <v>224</v>
      </c>
      <c r="I413" s="262" t="s">
        <v>378</v>
      </c>
      <c r="J413" s="262">
        <v>640</v>
      </c>
      <c r="K413" s="320">
        <v>0.4</v>
      </c>
      <c r="L413" s="320">
        <v>0.4</v>
      </c>
      <c r="M413" s="262" t="s">
        <v>226</v>
      </c>
      <c r="N413" s="262" t="s">
        <v>227</v>
      </c>
      <c r="O413" s="262" t="s">
        <v>234</v>
      </c>
      <c r="P413" s="262" t="s">
        <v>34</v>
      </c>
      <c r="Q413" s="321">
        <v>9</v>
      </c>
      <c r="R413" s="321">
        <f t="shared" si="39"/>
        <v>10</v>
      </c>
      <c r="S413" s="300">
        <v>0</v>
      </c>
      <c r="T413" s="300">
        <v>44620</v>
      </c>
      <c r="V413" s="300">
        <v>17848</v>
      </c>
      <c r="W413" s="302">
        <f>IFERROR(INDEX('For Formulas'!$A$3:$CL$64,MATCH(ROUNDUP($R413,0),'For Formulas'!$A$3:$A$64,0),MATCH($O413&amp;" - "&amp;$P413,'For Formulas'!$A$3:$CL$3,0))*L413+U413,INDEX('For Formulas'!$A$3:$CL$64,MATCH(ROUNDUP($R413,0),'For Formulas'!$A$3:$A$64,0)*MATCH($O413&amp;" - "&amp;$P413,'For Formulas'!$A$3:$CL$3,0))*L413)</f>
        <v>19276</v>
      </c>
      <c r="X413" s="322">
        <f t="shared" si="40"/>
        <v>8.0008964589870016E-2</v>
      </c>
      <c r="Y413" s="262" t="s">
        <v>1979</v>
      </c>
      <c r="Z413" s="262" t="str">
        <f t="shared" si="41"/>
        <v>141 E 72120 131</v>
      </c>
      <c r="AA413" s="262" t="str">
        <f t="shared" si="42"/>
        <v>580</v>
      </c>
      <c r="AB413" s="262" t="str">
        <f t="shared" si="43"/>
        <v>000</v>
      </c>
      <c r="AC413" s="262" t="str">
        <f t="shared" si="44"/>
        <v>141 E 72120 131 000 580</v>
      </c>
    </row>
    <row r="414" spans="1:29" ht="15" hidden="1" customHeight="1" x14ac:dyDescent="0.25">
      <c r="A414" s="329" t="s">
        <v>3380</v>
      </c>
      <c r="B414" s="262" t="s">
        <v>237</v>
      </c>
      <c r="C414" s="262" t="s">
        <v>237</v>
      </c>
      <c r="D414" s="262" t="s">
        <v>317</v>
      </c>
      <c r="E414" s="262" t="s">
        <v>269</v>
      </c>
      <c r="F414" s="262" t="s">
        <v>239</v>
      </c>
      <c r="G414" s="262" t="s">
        <v>240</v>
      </c>
      <c r="H414" s="262" t="s">
        <v>241</v>
      </c>
      <c r="I414" s="262" t="s">
        <v>287</v>
      </c>
      <c r="J414" s="262">
        <v>760</v>
      </c>
      <c r="K414" s="320">
        <v>0.8</v>
      </c>
      <c r="L414" s="320">
        <v>0.8</v>
      </c>
      <c r="M414" s="262" t="s">
        <v>226</v>
      </c>
      <c r="N414" s="262" t="s">
        <v>243</v>
      </c>
      <c r="O414" s="262" t="s">
        <v>244</v>
      </c>
      <c r="P414" s="262" t="s">
        <v>187</v>
      </c>
      <c r="Q414" s="321">
        <v>0</v>
      </c>
      <c r="R414" s="321">
        <f t="shared" si="39"/>
        <v>1</v>
      </c>
      <c r="S414" s="300">
        <v>0</v>
      </c>
      <c r="T414" s="300">
        <v>13.5</v>
      </c>
      <c r="V414" s="300">
        <v>17955</v>
      </c>
      <c r="W414" s="329">
        <f>V414*1.08</f>
        <v>19391.400000000001</v>
      </c>
      <c r="X414" s="322">
        <f t="shared" si="40"/>
        <v>8.0000000000000085E-2</v>
      </c>
      <c r="Y414" s="262" t="s">
        <v>495</v>
      </c>
      <c r="Z414" s="262" t="str">
        <f t="shared" si="41"/>
        <v>143 E 73100 165</v>
      </c>
      <c r="AA414" s="262" t="str">
        <f t="shared" si="42"/>
        <v>451</v>
      </c>
      <c r="AB414" s="262" t="str">
        <f t="shared" si="43"/>
        <v>000</v>
      </c>
      <c r="AC414" s="262" t="str">
        <f t="shared" si="44"/>
        <v>143 E 73100 165 000 451</v>
      </c>
    </row>
    <row r="415" spans="1:29" ht="15" customHeight="1" x14ac:dyDescent="0.25">
      <c r="A415" s="262" t="s">
        <v>1483</v>
      </c>
      <c r="B415" s="262" t="s">
        <v>267</v>
      </c>
      <c r="C415" s="262" t="s">
        <v>267</v>
      </c>
      <c r="D415" s="262" t="s">
        <v>268</v>
      </c>
      <c r="E415" s="262" t="s">
        <v>221</v>
      </c>
      <c r="F415" s="262" t="s">
        <v>249</v>
      </c>
      <c r="G415" s="262" t="s">
        <v>250</v>
      </c>
      <c r="H415" s="262" t="s">
        <v>224</v>
      </c>
      <c r="I415" s="262" t="s">
        <v>242</v>
      </c>
      <c r="J415" s="262">
        <v>1080</v>
      </c>
      <c r="K415" s="320">
        <v>1</v>
      </c>
      <c r="L415" s="320">
        <v>1</v>
      </c>
      <c r="M415" s="262" t="s">
        <v>226</v>
      </c>
      <c r="N415" s="262" t="s">
        <v>227</v>
      </c>
      <c r="O415" s="262" t="s">
        <v>271</v>
      </c>
      <c r="P415" s="262" t="s">
        <v>188</v>
      </c>
      <c r="Q415" s="321">
        <v>7</v>
      </c>
      <c r="R415" s="321">
        <f t="shared" si="39"/>
        <v>8</v>
      </c>
      <c r="S415" s="300">
        <v>0</v>
      </c>
      <c r="T415" s="300">
        <v>17873</v>
      </c>
      <c r="V415" s="300">
        <v>17873</v>
      </c>
      <c r="W415" s="302">
        <f>IFERROR(INDEX('For Formulas'!$A$3:$CL$64,MATCH(ROUNDUP($R415,0),'For Formulas'!$A$3:$A$64,0),MATCH($O415&amp;" - "&amp;$P415,'For Formulas'!$A$3:$CL$3,0))*L415+U415,INDEX('For Formulas'!$A$3:$CL$64,MATCH(ROUNDUP($R415,0),'For Formulas'!$A$3:$A$64,0)*MATCH($O415&amp;" - "&amp;$P415,'For Formulas'!$A$3:$CL$3,0))*L415)</f>
        <v>19493</v>
      </c>
      <c r="X415" s="322">
        <f t="shared" si="40"/>
        <v>9.0639512113243434E-2</v>
      </c>
      <c r="Y415" s="262" t="s">
        <v>272</v>
      </c>
      <c r="Z415" s="262" t="str">
        <f t="shared" si="41"/>
        <v>141 E 71100 163</v>
      </c>
      <c r="AA415" s="262" t="str">
        <f t="shared" si="42"/>
        <v>000</v>
      </c>
      <c r="AB415" s="262" t="str">
        <f t="shared" si="43"/>
        <v>000</v>
      </c>
      <c r="AC415" s="262" t="str">
        <f t="shared" si="44"/>
        <v>141 E 71100 163 000 000</v>
      </c>
    </row>
    <row r="416" spans="1:29" ht="15" customHeight="1" x14ac:dyDescent="0.25">
      <c r="A416" s="262" t="s">
        <v>2217</v>
      </c>
      <c r="B416" s="262" t="s">
        <v>267</v>
      </c>
      <c r="C416" s="262" t="s">
        <v>267</v>
      </c>
      <c r="D416" s="262" t="s">
        <v>238</v>
      </c>
      <c r="E416" s="262" t="s">
        <v>221</v>
      </c>
      <c r="F416" s="262" t="s">
        <v>249</v>
      </c>
      <c r="G416" s="262" t="s">
        <v>250</v>
      </c>
      <c r="H416" s="262" t="s">
        <v>224</v>
      </c>
      <c r="I416" s="262" t="s">
        <v>242</v>
      </c>
      <c r="J416" s="262">
        <v>1080</v>
      </c>
      <c r="K416" s="320">
        <v>1</v>
      </c>
      <c r="L416" s="320">
        <v>1</v>
      </c>
      <c r="M416" s="262" t="s">
        <v>226</v>
      </c>
      <c r="N416" s="262" t="s">
        <v>227</v>
      </c>
      <c r="O416" s="262" t="s">
        <v>271</v>
      </c>
      <c r="P416" s="262" t="s">
        <v>188</v>
      </c>
      <c r="Q416" s="321">
        <v>7</v>
      </c>
      <c r="R416" s="321">
        <f t="shared" si="39"/>
        <v>8</v>
      </c>
      <c r="S416" s="300">
        <v>0</v>
      </c>
      <c r="T416" s="300">
        <v>17873</v>
      </c>
      <c r="V416" s="300">
        <v>17873</v>
      </c>
      <c r="W416" s="302">
        <f>IFERROR(INDEX('For Formulas'!$A$3:$CL$64,MATCH(ROUNDUP($R416,0),'For Formulas'!$A$3:$A$64,0),MATCH($O416&amp;" - "&amp;$P416,'For Formulas'!$A$3:$CL$3,0))*L416+U416,INDEX('For Formulas'!$A$3:$CL$64,MATCH(ROUNDUP($R416,0),'For Formulas'!$A$3:$A$64,0)*MATCH($O416&amp;" - "&amp;$P416,'For Formulas'!$A$3:$CL$3,0))*L416)</f>
        <v>19493</v>
      </c>
      <c r="X416" s="322">
        <f t="shared" si="40"/>
        <v>9.0639512113243434E-2</v>
      </c>
      <c r="Y416" s="262" t="s">
        <v>1276</v>
      </c>
      <c r="Z416" s="262" t="str">
        <f t="shared" si="41"/>
        <v>141 E 71100 163</v>
      </c>
      <c r="AA416" s="262" t="str">
        <f t="shared" si="42"/>
        <v>000</v>
      </c>
      <c r="AB416" s="262" t="str">
        <f t="shared" si="43"/>
        <v>000</v>
      </c>
      <c r="AC416" s="262" t="str">
        <f t="shared" si="44"/>
        <v>141 E 71100 163 000 000</v>
      </c>
    </row>
    <row r="417" spans="1:29" ht="15" customHeight="1" x14ac:dyDescent="0.25">
      <c r="A417" s="262" t="s">
        <v>1460</v>
      </c>
      <c r="B417" s="262" t="s">
        <v>247</v>
      </c>
      <c r="C417" s="262" t="s">
        <v>247</v>
      </c>
      <c r="D417" s="262" t="s">
        <v>248</v>
      </c>
      <c r="E417" s="262" t="s">
        <v>221</v>
      </c>
      <c r="F417" s="262" t="s">
        <v>249</v>
      </c>
      <c r="G417" s="262" t="s">
        <v>250</v>
      </c>
      <c r="H417" s="262" t="s">
        <v>224</v>
      </c>
      <c r="I417" s="262" t="s">
        <v>242</v>
      </c>
      <c r="J417" s="262">
        <v>1080</v>
      </c>
      <c r="K417" s="320">
        <v>1</v>
      </c>
      <c r="L417" s="320">
        <v>1</v>
      </c>
      <c r="M417" s="262" t="s">
        <v>226</v>
      </c>
      <c r="N417" s="262" t="s">
        <v>227</v>
      </c>
      <c r="O417" s="262" t="s">
        <v>251</v>
      </c>
      <c r="P417" s="262" t="s">
        <v>186</v>
      </c>
      <c r="Q417" s="321">
        <v>24</v>
      </c>
      <c r="R417" s="321">
        <f t="shared" si="39"/>
        <v>25</v>
      </c>
      <c r="S417" s="300">
        <v>0</v>
      </c>
      <c r="T417" s="300">
        <v>18030</v>
      </c>
      <c r="V417" s="300">
        <v>18030</v>
      </c>
      <c r="W417" s="302">
        <f>IFERROR(INDEX('For Formulas'!$A$3:$CL$64,MATCH(ROUNDUP($R417,0),'For Formulas'!$A$3:$A$64,0),MATCH($O417&amp;" - "&amp;$P417,'For Formulas'!$A$3:$CL$3,0))*L417+U417,INDEX('For Formulas'!$A$3:$CL$64,MATCH(ROUNDUP($R417,0),'For Formulas'!$A$3:$A$64,0)*MATCH($O417&amp;" - "&amp;$P417,'For Formulas'!$A$3:$CL$3,0))*L417)</f>
        <v>19590</v>
      </c>
      <c r="X417" s="322">
        <f t="shared" si="40"/>
        <v>8.6522462562396013E-2</v>
      </c>
      <c r="Y417" s="262" t="s">
        <v>252</v>
      </c>
      <c r="Z417" s="262" t="str">
        <f t="shared" si="41"/>
        <v>141 E 72710 146</v>
      </c>
      <c r="AA417" s="262" t="str">
        <f t="shared" si="42"/>
        <v>446</v>
      </c>
      <c r="AB417" s="262" t="str">
        <f t="shared" si="43"/>
        <v>000</v>
      </c>
      <c r="AC417" s="262" t="str">
        <f t="shared" si="44"/>
        <v>141 E 72710 146 000 446</v>
      </c>
    </row>
    <row r="418" spans="1:29" ht="15" customHeight="1" x14ac:dyDescent="0.25">
      <c r="A418" s="262" t="s">
        <v>1609</v>
      </c>
      <c r="B418" s="262" t="s">
        <v>247</v>
      </c>
      <c r="C418" s="262" t="s">
        <v>247</v>
      </c>
      <c r="D418" s="262" t="s">
        <v>248</v>
      </c>
      <c r="E418" s="262" t="s">
        <v>221</v>
      </c>
      <c r="F418" s="262" t="s">
        <v>249</v>
      </c>
      <c r="G418" s="262" t="s">
        <v>250</v>
      </c>
      <c r="H418" s="262" t="s">
        <v>224</v>
      </c>
      <c r="I418" s="262" t="s">
        <v>242</v>
      </c>
      <c r="J418" s="262">
        <v>1080</v>
      </c>
      <c r="K418" s="320">
        <v>1</v>
      </c>
      <c r="L418" s="320">
        <v>1</v>
      </c>
      <c r="M418" s="262" t="s">
        <v>226</v>
      </c>
      <c r="N418" s="262" t="s">
        <v>227</v>
      </c>
      <c r="O418" s="262" t="s">
        <v>251</v>
      </c>
      <c r="P418" s="262" t="s">
        <v>186</v>
      </c>
      <c r="Q418" s="321">
        <v>24</v>
      </c>
      <c r="R418" s="321">
        <f t="shared" si="39"/>
        <v>25</v>
      </c>
      <c r="S418" s="300">
        <v>0</v>
      </c>
      <c r="T418" s="300">
        <v>18030</v>
      </c>
      <c r="V418" s="300">
        <v>18030</v>
      </c>
      <c r="W418" s="302">
        <f>IFERROR(INDEX('For Formulas'!$A$3:$CL$64,MATCH(ROUNDUP($R418,0),'For Formulas'!$A$3:$A$64,0),MATCH($O418&amp;" - "&amp;$P418,'For Formulas'!$A$3:$CL$3,0))*L418+U418,INDEX('For Formulas'!$A$3:$CL$64,MATCH(ROUNDUP($R418,0),'For Formulas'!$A$3:$A$64,0)*MATCH($O418&amp;" - "&amp;$P418,'For Formulas'!$A$3:$CL$3,0))*L418)</f>
        <v>19590</v>
      </c>
      <c r="X418" s="322">
        <f t="shared" si="40"/>
        <v>8.6522462562396013E-2</v>
      </c>
      <c r="Y418" s="262" t="s">
        <v>252</v>
      </c>
      <c r="Z418" s="262" t="str">
        <f t="shared" si="41"/>
        <v>141 E 72710 146</v>
      </c>
      <c r="AA418" s="262" t="str">
        <f t="shared" si="42"/>
        <v>446</v>
      </c>
      <c r="AB418" s="262" t="str">
        <f t="shared" si="43"/>
        <v>000</v>
      </c>
      <c r="AC418" s="262" t="str">
        <f t="shared" si="44"/>
        <v>141 E 72710 146 000 446</v>
      </c>
    </row>
    <row r="419" spans="1:29" ht="15" customHeight="1" x14ac:dyDescent="0.25">
      <c r="A419" s="262" t="s">
        <v>2323</v>
      </c>
      <c r="B419" s="262" t="s">
        <v>247</v>
      </c>
      <c r="C419" s="262" t="s">
        <v>247</v>
      </c>
      <c r="D419" s="262" t="s">
        <v>248</v>
      </c>
      <c r="E419" s="262" t="s">
        <v>221</v>
      </c>
      <c r="F419" s="262" t="s">
        <v>249</v>
      </c>
      <c r="G419" s="262" t="s">
        <v>250</v>
      </c>
      <c r="H419" s="262" t="s">
        <v>224</v>
      </c>
      <c r="I419" s="262" t="s">
        <v>242</v>
      </c>
      <c r="J419" s="262">
        <v>1080</v>
      </c>
      <c r="K419" s="320">
        <v>1</v>
      </c>
      <c r="L419" s="320">
        <v>1</v>
      </c>
      <c r="M419" s="262" t="s">
        <v>226</v>
      </c>
      <c r="N419" s="262" t="s">
        <v>227</v>
      </c>
      <c r="O419" s="262" t="s">
        <v>251</v>
      </c>
      <c r="P419" s="262" t="s">
        <v>186</v>
      </c>
      <c r="Q419" s="321">
        <v>24</v>
      </c>
      <c r="R419" s="321">
        <f t="shared" si="39"/>
        <v>25</v>
      </c>
      <c r="S419" s="300">
        <v>0</v>
      </c>
      <c r="T419" s="300">
        <v>18030</v>
      </c>
      <c r="V419" s="300">
        <v>18030</v>
      </c>
      <c r="W419" s="302">
        <f>IFERROR(INDEX('For Formulas'!$A$3:$CL$64,MATCH(ROUNDUP($R419,0),'For Formulas'!$A$3:$A$64,0),MATCH($O419&amp;" - "&amp;$P419,'For Formulas'!$A$3:$CL$3,0))*L419+U419,INDEX('For Formulas'!$A$3:$CL$64,MATCH(ROUNDUP($R419,0),'For Formulas'!$A$3:$A$64,0)*MATCH($O419&amp;" - "&amp;$P419,'For Formulas'!$A$3:$CL$3,0))*L419)</f>
        <v>19590</v>
      </c>
      <c r="X419" s="322">
        <f t="shared" si="40"/>
        <v>8.6522462562396013E-2</v>
      </c>
      <c r="Y419" s="262" t="s">
        <v>252</v>
      </c>
      <c r="Z419" s="262" t="str">
        <f t="shared" si="41"/>
        <v>141 E 72710 146</v>
      </c>
      <c r="AA419" s="262" t="str">
        <f t="shared" si="42"/>
        <v>446</v>
      </c>
      <c r="AB419" s="262" t="str">
        <f t="shared" si="43"/>
        <v>000</v>
      </c>
      <c r="AC419" s="262" t="str">
        <f t="shared" si="44"/>
        <v>141 E 72710 146 000 446</v>
      </c>
    </row>
    <row r="420" spans="1:29" ht="15" customHeight="1" x14ac:dyDescent="0.25">
      <c r="A420" s="262" t="s">
        <v>707</v>
      </c>
      <c r="B420" s="262" t="s">
        <v>305</v>
      </c>
      <c r="C420" s="262" t="s">
        <v>305</v>
      </c>
      <c r="D420" s="262" t="s">
        <v>389</v>
      </c>
      <c r="E420" s="262" t="s">
        <v>221</v>
      </c>
      <c r="F420" s="262" t="s">
        <v>306</v>
      </c>
      <c r="G420" s="262" t="s">
        <v>250</v>
      </c>
      <c r="H420" s="262" t="s">
        <v>224</v>
      </c>
      <c r="I420" s="262" t="s">
        <v>307</v>
      </c>
      <c r="J420" s="262">
        <v>1170</v>
      </c>
      <c r="K420" s="320">
        <v>1</v>
      </c>
      <c r="L420" s="320">
        <v>1</v>
      </c>
      <c r="M420" s="262" t="s">
        <v>226</v>
      </c>
      <c r="N420" s="262" t="s">
        <v>233</v>
      </c>
      <c r="O420" s="262" t="s">
        <v>271</v>
      </c>
      <c r="P420" s="262" t="s">
        <v>308</v>
      </c>
      <c r="Q420" s="321">
        <v>4</v>
      </c>
      <c r="R420" s="321">
        <f t="shared" si="39"/>
        <v>5</v>
      </c>
      <c r="S420" s="300">
        <v>0</v>
      </c>
      <c r="T420" s="300">
        <v>17878</v>
      </c>
      <c r="V420" s="300">
        <v>17878</v>
      </c>
      <c r="W420" s="302">
        <f>IFERROR(INDEX('For Formulas'!$A$3:$CL$64,MATCH(ROUNDUP($R420,0),'For Formulas'!$A$3:$A$64,0),MATCH($O420&amp;" - "&amp;$P420,'For Formulas'!$A$3:$CL$3,0))*L420+U420,INDEX('For Formulas'!$A$3:$CL$64,MATCH(ROUNDUP($R420,0),'For Formulas'!$A$3:$A$64,0)*MATCH($O420&amp;" - "&amp;$P420,'For Formulas'!$A$3:$CL$3,0))*L420)</f>
        <v>19633</v>
      </c>
      <c r="X420" s="322">
        <f t="shared" si="40"/>
        <v>9.8165342879516726E-2</v>
      </c>
      <c r="Y420" s="262" t="s">
        <v>454</v>
      </c>
      <c r="Z420" s="262" t="str">
        <f t="shared" si="41"/>
        <v>141 E 71200 163</v>
      </c>
      <c r="AA420" s="262" t="str">
        <f t="shared" si="42"/>
        <v>712</v>
      </c>
      <c r="AB420" s="262" t="str">
        <f t="shared" si="43"/>
        <v>901</v>
      </c>
      <c r="AC420" s="262" t="str">
        <f t="shared" si="44"/>
        <v>141 E 71200 163 901 712</v>
      </c>
    </row>
    <row r="421" spans="1:29" ht="15" customHeight="1" x14ac:dyDescent="0.25">
      <c r="A421" s="262" t="s">
        <v>918</v>
      </c>
      <c r="B421" s="262" t="s">
        <v>305</v>
      </c>
      <c r="C421" s="262" t="s">
        <v>305</v>
      </c>
      <c r="D421" s="262" t="s">
        <v>340</v>
      </c>
      <c r="E421" s="262" t="s">
        <v>221</v>
      </c>
      <c r="F421" s="262" t="s">
        <v>306</v>
      </c>
      <c r="G421" s="262" t="s">
        <v>250</v>
      </c>
      <c r="H421" s="262" t="s">
        <v>224</v>
      </c>
      <c r="I421" s="262" t="s">
        <v>307</v>
      </c>
      <c r="J421" s="262">
        <v>1170</v>
      </c>
      <c r="K421" s="320">
        <v>1</v>
      </c>
      <c r="L421" s="320">
        <v>1</v>
      </c>
      <c r="M421" s="262" t="s">
        <v>226</v>
      </c>
      <c r="N421" s="262" t="s">
        <v>227</v>
      </c>
      <c r="O421" s="262" t="s">
        <v>271</v>
      </c>
      <c r="P421" s="262" t="s">
        <v>308</v>
      </c>
      <c r="Q421" s="321">
        <v>4</v>
      </c>
      <c r="R421" s="321">
        <f t="shared" si="39"/>
        <v>5</v>
      </c>
      <c r="S421" s="300">
        <v>0</v>
      </c>
      <c r="T421" s="300">
        <v>17878</v>
      </c>
      <c r="V421" s="300">
        <v>17878</v>
      </c>
      <c r="W421" s="302">
        <f>IFERROR(INDEX('For Formulas'!$A$3:$CL$64,MATCH(ROUNDUP($R421,0),'For Formulas'!$A$3:$A$64,0),MATCH($O421&amp;" - "&amp;$P421,'For Formulas'!$A$3:$CL$3,0))*L421+U421,INDEX('For Formulas'!$A$3:$CL$64,MATCH(ROUNDUP($R421,0),'For Formulas'!$A$3:$A$64,0)*MATCH($O421&amp;" - "&amp;$P421,'For Formulas'!$A$3:$CL$3,0))*L421)</f>
        <v>19633</v>
      </c>
      <c r="X421" s="322">
        <f t="shared" si="40"/>
        <v>9.8165342879516726E-2</v>
      </c>
      <c r="Y421" s="262" t="s">
        <v>341</v>
      </c>
      <c r="Z421" s="262" t="str">
        <f t="shared" si="41"/>
        <v>141 E 71200 163</v>
      </c>
      <c r="AA421" s="262" t="str">
        <f t="shared" si="42"/>
        <v>712</v>
      </c>
      <c r="AB421" s="262" t="str">
        <f t="shared" si="43"/>
        <v>901</v>
      </c>
      <c r="AC421" s="262" t="str">
        <f t="shared" si="44"/>
        <v>141 E 71200 163 901 712</v>
      </c>
    </row>
    <row r="422" spans="1:29" ht="15" customHeight="1" x14ac:dyDescent="0.25">
      <c r="A422" s="262" t="s">
        <v>1116</v>
      </c>
      <c r="B422" s="262" t="s">
        <v>305</v>
      </c>
      <c r="C422" s="262" t="s">
        <v>305</v>
      </c>
      <c r="D422" s="262" t="s">
        <v>389</v>
      </c>
      <c r="E422" s="262" t="s">
        <v>221</v>
      </c>
      <c r="F422" s="262" t="s">
        <v>306</v>
      </c>
      <c r="G422" s="262" t="s">
        <v>250</v>
      </c>
      <c r="H422" s="262" t="s">
        <v>224</v>
      </c>
      <c r="I422" s="262" t="s">
        <v>307</v>
      </c>
      <c r="J422" s="262">
        <v>1170</v>
      </c>
      <c r="K422" s="320">
        <v>1</v>
      </c>
      <c r="L422" s="320">
        <v>1</v>
      </c>
      <c r="M422" s="262" t="s">
        <v>226</v>
      </c>
      <c r="N422" s="262" t="s">
        <v>227</v>
      </c>
      <c r="O422" s="262" t="s">
        <v>271</v>
      </c>
      <c r="P422" s="262" t="s">
        <v>308</v>
      </c>
      <c r="Q422" s="321">
        <v>4</v>
      </c>
      <c r="R422" s="321">
        <f t="shared" si="39"/>
        <v>5</v>
      </c>
      <c r="S422" s="300">
        <v>0</v>
      </c>
      <c r="T422" s="300">
        <v>17878</v>
      </c>
      <c r="V422" s="300">
        <v>17878</v>
      </c>
      <c r="W422" s="302">
        <f>IFERROR(INDEX('For Formulas'!$A$3:$CL$64,MATCH(ROUNDUP($R422,0),'For Formulas'!$A$3:$A$64,0),MATCH($O422&amp;" - "&amp;$P422,'For Formulas'!$A$3:$CL$3,0))*L422+U422,INDEX('For Formulas'!$A$3:$CL$64,MATCH(ROUNDUP($R422,0),'For Formulas'!$A$3:$A$64,0)*MATCH($O422&amp;" - "&amp;$P422,'For Formulas'!$A$3:$CL$3,0))*L422)</f>
        <v>19633</v>
      </c>
      <c r="X422" s="322">
        <f t="shared" si="40"/>
        <v>9.8165342879516726E-2</v>
      </c>
      <c r="Y422" s="262" t="s">
        <v>454</v>
      </c>
      <c r="Z422" s="262" t="str">
        <f t="shared" si="41"/>
        <v>141 E 71200 163</v>
      </c>
      <c r="AA422" s="262" t="str">
        <f t="shared" si="42"/>
        <v>712</v>
      </c>
      <c r="AB422" s="262" t="str">
        <f t="shared" si="43"/>
        <v>901</v>
      </c>
      <c r="AC422" s="262" t="str">
        <f t="shared" si="44"/>
        <v>141 E 71200 163 901 712</v>
      </c>
    </row>
    <row r="423" spans="1:29" ht="15" customHeight="1" x14ac:dyDescent="0.25">
      <c r="A423" s="262" t="s">
        <v>1170</v>
      </c>
      <c r="B423" s="262" t="s">
        <v>381</v>
      </c>
      <c r="C423" s="262" t="s">
        <v>381</v>
      </c>
      <c r="D423" s="262" t="s">
        <v>238</v>
      </c>
      <c r="E423" s="262" t="s">
        <v>221</v>
      </c>
      <c r="F423" s="262" t="s">
        <v>306</v>
      </c>
      <c r="G423" s="262" t="s">
        <v>250</v>
      </c>
      <c r="H423" s="262" t="s">
        <v>224</v>
      </c>
      <c r="I423" s="262" t="s">
        <v>307</v>
      </c>
      <c r="J423" s="262">
        <v>1170</v>
      </c>
      <c r="K423" s="320">
        <v>1</v>
      </c>
      <c r="L423" s="320">
        <v>1</v>
      </c>
      <c r="M423" s="262" t="s">
        <v>226</v>
      </c>
      <c r="N423" s="262" t="s">
        <v>233</v>
      </c>
      <c r="O423" s="262" t="s">
        <v>271</v>
      </c>
      <c r="P423" s="262" t="s">
        <v>308</v>
      </c>
      <c r="Q423" s="321">
        <v>4</v>
      </c>
      <c r="R423" s="321">
        <f t="shared" si="39"/>
        <v>5</v>
      </c>
      <c r="S423" s="300">
        <v>0</v>
      </c>
      <c r="T423" s="300">
        <v>17878</v>
      </c>
      <c r="V423" s="300">
        <v>17878</v>
      </c>
      <c r="W423" s="302">
        <f>IFERROR(INDEX('For Formulas'!$A$3:$CL$64,MATCH(ROUNDUP($R423,0),'For Formulas'!$A$3:$A$64,0),MATCH($O423&amp;" - "&amp;$P423,'For Formulas'!$A$3:$CL$3,0))*L423+U423,INDEX('For Formulas'!$A$3:$CL$64,MATCH(ROUNDUP($R423,0),'For Formulas'!$A$3:$A$64,0)*MATCH($O423&amp;" - "&amp;$P423,'For Formulas'!$A$3:$CL$3,0))*L423)</f>
        <v>19633</v>
      </c>
      <c r="X423" s="322">
        <f t="shared" si="40"/>
        <v>9.8165342879516726E-2</v>
      </c>
      <c r="Y423" s="262" t="s">
        <v>1171</v>
      </c>
      <c r="Z423" s="262" t="str">
        <f t="shared" si="41"/>
        <v>141 E 72210 137</v>
      </c>
      <c r="AA423" s="262" t="str">
        <f t="shared" si="42"/>
        <v>000</v>
      </c>
      <c r="AB423" s="262" t="str">
        <f t="shared" si="43"/>
        <v>000</v>
      </c>
      <c r="AC423" s="262" t="str">
        <f t="shared" si="44"/>
        <v>141 E 72210 137 000 000</v>
      </c>
    </row>
    <row r="424" spans="1:29" ht="15" customHeight="1" x14ac:dyDescent="0.25">
      <c r="A424" s="262" t="s">
        <v>1737</v>
      </c>
      <c r="B424" s="262" t="s">
        <v>305</v>
      </c>
      <c r="C424" s="262" t="s">
        <v>305</v>
      </c>
      <c r="D424" s="262" t="s">
        <v>422</v>
      </c>
      <c r="E424" s="262" t="s">
        <v>221</v>
      </c>
      <c r="F424" s="262" t="s">
        <v>306</v>
      </c>
      <c r="G424" s="262" t="s">
        <v>250</v>
      </c>
      <c r="H424" s="262" t="s">
        <v>224</v>
      </c>
      <c r="I424" s="262" t="s">
        <v>307</v>
      </c>
      <c r="J424" s="262">
        <v>1170</v>
      </c>
      <c r="K424" s="320">
        <v>1</v>
      </c>
      <c r="L424" s="320">
        <v>1</v>
      </c>
      <c r="M424" s="262" t="s">
        <v>226</v>
      </c>
      <c r="N424" s="262" t="s">
        <v>233</v>
      </c>
      <c r="O424" s="262" t="s">
        <v>271</v>
      </c>
      <c r="P424" s="262" t="s">
        <v>308</v>
      </c>
      <c r="Q424" s="321">
        <v>4</v>
      </c>
      <c r="R424" s="321">
        <f t="shared" si="39"/>
        <v>5</v>
      </c>
      <c r="S424" s="300">
        <v>0</v>
      </c>
      <c r="T424" s="300">
        <v>17878</v>
      </c>
      <c r="V424" s="300">
        <v>17878</v>
      </c>
      <c r="W424" s="302">
        <f>IFERROR(INDEX('For Formulas'!$A$3:$CL$64,MATCH(ROUNDUP($R424,0),'For Formulas'!$A$3:$A$64,0),MATCH($O424&amp;" - "&amp;$P424,'For Formulas'!$A$3:$CL$3,0))*L424+U424,INDEX('For Formulas'!$A$3:$CL$64,MATCH(ROUNDUP($R424,0),'For Formulas'!$A$3:$A$64,0)*MATCH($O424&amp;" - "&amp;$P424,'For Formulas'!$A$3:$CL$3,0))*L424)</f>
        <v>19633</v>
      </c>
      <c r="X424" s="322">
        <f t="shared" si="40"/>
        <v>9.8165342879516726E-2</v>
      </c>
      <c r="Y424" s="262" t="s">
        <v>575</v>
      </c>
      <c r="Z424" s="262" t="str">
        <f t="shared" si="41"/>
        <v>141 E 71200 163</v>
      </c>
      <c r="AA424" s="262" t="str">
        <f t="shared" si="42"/>
        <v>712</v>
      </c>
      <c r="AB424" s="262" t="str">
        <f t="shared" si="43"/>
        <v>901</v>
      </c>
      <c r="AC424" s="262" t="str">
        <f t="shared" si="44"/>
        <v>141 E 71200 163 901 712</v>
      </c>
    </row>
    <row r="425" spans="1:29" ht="15" customHeight="1" x14ac:dyDescent="0.25">
      <c r="A425" s="262" t="s">
        <v>2200</v>
      </c>
      <c r="B425" s="262" t="s">
        <v>305</v>
      </c>
      <c r="C425" s="262" t="s">
        <v>305</v>
      </c>
      <c r="D425" s="262" t="s">
        <v>411</v>
      </c>
      <c r="E425" s="262" t="s">
        <v>221</v>
      </c>
      <c r="F425" s="262" t="s">
        <v>306</v>
      </c>
      <c r="G425" s="262" t="s">
        <v>250</v>
      </c>
      <c r="H425" s="262" t="s">
        <v>224</v>
      </c>
      <c r="I425" s="262" t="s">
        <v>307</v>
      </c>
      <c r="J425" s="262">
        <v>1170</v>
      </c>
      <c r="K425" s="320">
        <v>1</v>
      </c>
      <c r="L425" s="320">
        <v>1</v>
      </c>
      <c r="M425" s="262" t="s">
        <v>226</v>
      </c>
      <c r="N425" s="262" t="s">
        <v>233</v>
      </c>
      <c r="O425" s="262" t="s">
        <v>271</v>
      </c>
      <c r="P425" s="262" t="s">
        <v>308</v>
      </c>
      <c r="Q425" s="321">
        <v>4</v>
      </c>
      <c r="R425" s="321">
        <f t="shared" si="39"/>
        <v>5</v>
      </c>
      <c r="S425" s="300">
        <v>0</v>
      </c>
      <c r="T425" s="300">
        <v>17878</v>
      </c>
      <c r="V425" s="300">
        <v>17878</v>
      </c>
      <c r="W425" s="302">
        <f>IFERROR(INDEX('For Formulas'!$A$3:$CL$64,MATCH(ROUNDUP($R425,0),'For Formulas'!$A$3:$A$64,0),MATCH($O425&amp;" - "&amp;$P425,'For Formulas'!$A$3:$CL$3,0))*L425+U425,INDEX('For Formulas'!$A$3:$CL$64,MATCH(ROUNDUP($R425,0),'For Formulas'!$A$3:$A$64,0)*MATCH($O425&amp;" - "&amp;$P425,'For Formulas'!$A$3:$CL$3,0))*L425)</f>
        <v>19633</v>
      </c>
      <c r="X425" s="322">
        <f t="shared" si="40"/>
        <v>9.8165342879516726E-2</v>
      </c>
      <c r="Y425" s="262" t="s">
        <v>784</v>
      </c>
      <c r="Z425" s="262" t="str">
        <f t="shared" si="41"/>
        <v>141 E 71200 163</v>
      </c>
      <c r="AA425" s="262" t="str">
        <f t="shared" si="42"/>
        <v>712</v>
      </c>
      <c r="AB425" s="262" t="str">
        <f t="shared" si="43"/>
        <v>901</v>
      </c>
      <c r="AC425" s="262" t="str">
        <f t="shared" si="44"/>
        <v>141 E 71200 163 901 712</v>
      </c>
    </row>
    <row r="426" spans="1:29" x14ac:dyDescent="0.25">
      <c r="A426" s="262" t="s">
        <v>2328</v>
      </c>
      <c r="B426" s="262" t="s">
        <v>305</v>
      </c>
      <c r="C426" s="262" t="s">
        <v>305</v>
      </c>
      <c r="D426" s="262" t="s">
        <v>261</v>
      </c>
      <c r="E426" s="262" t="s">
        <v>221</v>
      </c>
      <c r="F426" s="262" t="s">
        <v>306</v>
      </c>
      <c r="G426" s="262" t="s">
        <v>250</v>
      </c>
      <c r="H426" s="262" t="s">
        <v>224</v>
      </c>
      <c r="I426" s="262" t="s">
        <v>307</v>
      </c>
      <c r="J426" s="262">
        <v>1170</v>
      </c>
      <c r="K426" s="320">
        <v>1</v>
      </c>
      <c r="L426" s="320">
        <v>1</v>
      </c>
      <c r="M426" s="262" t="s">
        <v>226</v>
      </c>
      <c r="N426" s="262" t="s">
        <v>227</v>
      </c>
      <c r="O426" s="262" t="s">
        <v>271</v>
      </c>
      <c r="P426" s="262" t="s">
        <v>308</v>
      </c>
      <c r="Q426" s="321">
        <v>4</v>
      </c>
      <c r="R426" s="321">
        <f t="shared" si="39"/>
        <v>5</v>
      </c>
      <c r="S426" s="300">
        <v>0</v>
      </c>
      <c r="T426" s="300">
        <v>17878</v>
      </c>
      <c r="V426" s="300">
        <v>17878</v>
      </c>
      <c r="W426" s="302">
        <f>IFERROR(INDEX('For Formulas'!$A$3:$CL$64,MATCH(ROUNDUP($R426,0),'For Formulas'!$A$3:$A$64,0),MATCH($O426&amp;" - "&amp;$P426,'For Formulas'!$A$3:$CL$3,0))*L426+U426,INDEX('For Formulas'!$A$3:$CL$64,MATCH(ROUNDUP($R426,0),'For Formulas'!$A$3:$A$64,0)*MATCH($O426&amp;" - "&amp;$P426,'For Formulas'!$A$3:$CL$3,0))*L426)</f>
        <v>19633</v>
      </c>
      <c r="X426" s="322">
        <f t="shared" si="40"/>
        <v>9.8165342879516726E-2</v>
      </c>
      <c r="Y426" s="262" t="s">
        <v>1517</v>
      </c>
      <c r="Z426" s="262" t="str">
        <f t="shared" si="41"/>
        <v>141 E 71200 163</v>
      </c>
      <c r="AA426" s="262" t="str">
        <f t="shared" si="42"/>
        <v>712</v>
      </c>
      <c r="AB426" s="262" t="str">
        <f t="shared" si="43"/>
        <v>901</v>
      </c>
      <c r="AC426" s="262" t="str">
        <f t="shared" si="44"/>
        <v>141 E 71200 163 901 712</v>
      </c>
    </row>
    <row r="427" spans="1:29" ht="15" customHeight="1" x14ac:dyDescent="0.25">
      <c r="A427" s="262" t="s">
        <v>2529</v>
      </c>
      <c r="B427" s="262" t="s">
        <v>305</v>
      </c>
      <c r="C427" s="262" t="s">
        <v>305</v>
      </c>
      <c r="D427" s="262" t="s">
        <v>324</v>
      </c>
      <c r="E427" s="262" t="s">
        <v>221</v>
      </c>
      <c r="F427" s="262" t="s">
        <v>306</v>
      </c>
      <c r="G427" s="262" t="s">
        <v>250</v>
      </c>
      <c r="H427" s="262" t="s">
        <v>224</v>
      </c>
      <c r="I427" s="262" t="s">
        <v>307</v>
      </c>
      <c r="J427" s="262">
        <v>1170</v>
      </c>
      <c r="K427" s="320">
        <v>1</v>
      </c>
      <c r="L427" s="320">
        <v>1</v>
      </c>
      <c r="M427" s="262" t="s">
        <v>226</v>
      </c>
      <c r="N427" s="262" t="s">
        <v>233</v>
      </c>
      <c r="O427" s="262" t="s">
        <v>271</v>
      </c>
      <c r="P427" s="262" t="s">
        <v>308</v>
      </c>
      <c r="Q427" s="321">
        <v>4</v>
      </c>
      <c r="R427" s="321">
        <f t="shared" si="39"/>
        <v>5</v>
      </c>
      <c r="S427" s="300">
        <v>0</v>
      </c>
      <c r="T427" s="300">
        <v>17878</v>
      </c>
      <c r="V427" s="300">
        <v>17878</v>
      </c>
      <c r="W427" s="302">
        <f>IFERROR(INDEX('For Formulas'!$A$3:$CL$64,MATCH(ROUNDUP($R427,0),'For Formulas'!$A$3:$A$64,0),MATCH($O427&amp;" - "&amp;$P427,'For Formulas'!$A$3:$CL$3,0))*L427+U427,INDEX('For Formulas'!$A$3:$CL$64,MATCH(ROUNDUP($R427,0),'For Formulas'!$A$3:$A$64,0)*MATCH($O427&amp;" - "&amp;$P427,'For Formulas'!$A$3:$CL$3,0))*L427)</f>
        <v>19633</v>
      </c>
      <c r="X427" s="322">
        <f t="shared" si="40"/>
        <v>9.8165342879516726E-2</v>
      </c>
      <c r="Y427" s="262" t="s">
        <v>649</v>
      </c>
      <c r="Z427" s="262" t="str">
        <f t="shared" si="41"/>
        <v>141 E 71200 163</v>
      </c>
      <c r="AA427" s="262" t="str">
        <f t="shared" si="42"/>
        <v>712</v>
      </c>
      <c r="AB427" s="262" t="str">
        <f t="shared" si="43"/>
        <v>901</v>
      </c>
      <c r="AC427" s="262" t="str">
        <f t="shared" si="44"/>
        <v>141 E 71200 163 901 712</v>
      </c>
    </row>
    <row r="428" spans="1:29" ht="15" hidden="1" customHeight="1" x14ac:dyDescent="0.25">
      <c r="A428" s="262" t="s">
        <v>914</v>
      </c>
      <c r="B428" s="262" t="s">
        <v>330</v>
      </c>
      <c r="C428" s="262" t="s">
        <v>330</v>
      </c>
      <c r="D428" s="262" t="s">
        <v>328</v>
      </c>
      <c r="E428" s="262" t="s">
        <v>256</v>
      </c>
      <c r="F428" s="262" t="s">
        <v>249</v>
      </c>
      <c r="G428" s="262" t="s">
        <v>250</v>
      </c>
      <c r="H428" s="262" t="s">
        <v>224</v>
      </c>
      <c r="I428" s="262" t="s">
        <v>242</v>
      </c>
      <c r="J428" s="262">
        <v>1080</v>
      </c>
      <c r="K428" s="320">
        <v>1</v>
      </c>
      <c r="L428" s="320">
        <v>1</v>
      </c>
      <c r="M428" s="262" t="s">
        <v>6</v>
      </c>
      <c r="Q428" s="321">
        <v>0</v>
      </c>
      <c r="R428" s="321">
        <f t="shared" si="39"/>
        <v>1</v>
      </c>
      <c r="S428" s="300">
        <v>3000</v>
      </c>
      <c r="T428" s="300">
        <v>0</v>
      </c>
      <c r="V428" s="300">
        <v>3000</v>
      </c>
      <c r="W428" s="300">
        <f>V428</f>
        <v>3000</v>
      </c>
      <c r="X428" s="322">
        <f t="shared" si="40"/>
        <v>0</v>
      </c>
      <c r="Y428" s="262" t="s">
        <v>329</v>
      </c>
      <c r="Z428" s="262" t="str">
        <f t="shared" si="41"/>
        <v>141 E 72710 146</v>
      </c>
      <c r="AA428" s="262" t="str">
        <f t="shared" si="42"/>
        <v>712</v>
      </c>
      <c r="AB428" s="262" t="str">
        <f t="shared" si="43"/>
        <v>000</v>
      </c>
      <c r="AC428" s="262" t="str">
        <f t="shared" si="44"/>
        <v>141 E 72710 146 000 712</v>
      </c>
    </row>
    <row r="429" spans="1:29" ht="15" hidden="1" customHeight="1" x14ac:dyDescent="0.25">
      <c r="A429" s="262" t="s">
        <v>914</v>
      </c>
      <c r="B429" s="262" t="s">
        <v>327</v>
      </c>
      <c r="C429" s="262" t="s">
        <v>327</v>
      </c>
      <c r="D429" s="262" t="s">
        <v>328</v>
      </c>
      <c r="E429" s="262" t="s">
        <v>221</v>
      </c>
      <c r="F429" s="262" t="s">
        <v>249</v>
      </c>
      <c r="G429" s="262" t="s">
        <v>250</v>
      </c>
      <c r="H429" s="262" t="s">
        <v>224</v>
      </c>
      <c r="I429" s="262" t="s">
        <v>242</v>
      </c>
      <c r="J429" s="262">
        <v>1080</v>
      </c>
      <c r="K429" s="320">
        <v>1</v>
      </c>
      <c r="L429" s="320">
        <v>1</v>
      </c>
      <c r="M429" s="262" t="s">
        <v>226</v>
      </c>
      <c r="N429" s="262" t="s">
        <v>227</v>
      </c>
      <c r="O429" s="262" t="s">
        <v>251</v>
      </c>
      <c r="P429" s="262" t="s">
        <v>186</v>
      </c>
      <c r="Q429" s="321">
        <v>16</v>
      </c>
      <c r="R429" s="321">
        <f t="shared" si="39"/>
        <v>17</v>
      </c>
      <c r="S429" s="300">
        <v>0</v>
      </c>
      <c r="T429" s="300">
        <v>15320</v>
      </c>
      <c r="V429" s="300">
        <v>15320</v>
      </c>
      <c r="W429" s="302">
        <f>IFERROR(INDEX('For Formulas'!$A$3:$CL$64,MATCH(ROUNDUP($R429,0),'For Formulas'!$A$3:$A$64,0),MATCH($O429&amp;" - "&amp;$P429,'For Formulas'!$A$3:$CL$3,0))*L429+U429,INDEX('For Formulas'!$A$3:$CL$64,MATCH(ROUNDUP($R429,0),'For Formulas'!$A$3:$A$64,0)*MATCH($O429&amp;" - "&amp;$P429,'For Formulas'!$A$3:$CL$3,0))*L429)</f>
        <v>16880</v>
      </c>
      <c r="X429" s="322">
        <f t="shared" si="40"/>
        <v>0.10182767624020887</v>
      </c>
      <c r="Y429" s="262" t="s">
        <v>329</v>
      </c>
      <c r="Z429" s="262" t="str">
        <f t="shared" si="41"/>
        <v>141 E 72710 146</v>
      </c>
      <c r="AA429" s="262" t="str">
        <f t="shared" si="42"/>
        <v>712</v>
      </c>
      <c r="AB429" s="262" t="str">
        <f t="shared" si="43"/>
        <v>000</v>
      </c>
      <c r="AC429" s="262" t="str">
        <f t="shared" si="44"/>
        <v>141 E 72710 146 000 712</v>
      </c>
    </row>
    <row r="430" spans="1:29" ht="15" customHeight="1" x14ac:dyDescent="0.25">
      <c r="A430" s="262" t="s">
        <v>2661</v>
      </c>
      <c r="B430" s="262" t="s">
        <v>305</v>
      </c>
      <c r="C430" s="262" t="s">
        <v>305</v>
      </c>
      <c r="D430" s="262" t="s">
        <v>407</v>
      </c>
      <c r="E430" s="262" t="s">
        <v>221</v>
      </c>
      <c r="F430" s="262" t="s">
        <v>306</v>
      </c>
      <c r="G430" s="262" t="s">
        <v>250</v>
      </c>
      <c r="H430" s="262" t="s">
        <v>224</v>
      </c>
      <c r="I430" s="262" t="s">
        <v>307</v>
      </c>
      <c r="J430" s="262">
        <v>1170</v>
      </c>
      <c r="K430" s="320">
        <v>1</v>
      </c>
      <c r="L430" s="320">
        <v>1</v>
      </c>
      <c r="M430" s="262" t="s">
        <v>226</v>
      </c>
      <c r="N430" s="262" t="s">
        <v>233</v>
      </c>
      <c r="O430" s="262" t="s">
        <v>271</v>
      </c>
      <c r="P430" s="262" t="s">
        <v>308</v>
      </c>
      <c r="Q430" s="321">
        <v>4</v>
      </c>
      <c r="R430" s="321">
        <f t="shared" si="39"/>
        <v>5</v>
      </c>
      <c r="S430" s="300">
        <v>0</v>
      </c>
      <c r="T430" s="300">
        <v>17878</v>
      </c>
      <c r="V430" s="300">
        <v>17878</v>
      </c>
      <c r="W430" s="302">
        <f>IFERROR(INDEX('For Formulas'!$A$3:$CL$64,MATCH(ROUNDUP($R430,0),'For Formulas'!$A$3:$A$64,0),MATCH($O430&amp;" - "&amp;$P430,'For Formulas'!$A$3:$CL$3,0))*L430+U430,INDEX('For Formulas'!$A$3:$CL$64,MATCH(ROUNDUP($R430,0),'For Formulas'!$A$3:$A$64,0)*MATCH($O430&amp;" - "&amp;$P430,'For Formulas'!$A$3:$CL$3,0))*L430)</f>
        <v>19633</v>
      </c>
      <c r="X430" s="322">
        <f t="shared" si="40"/>
        <v>9.8165342879516726E-2</v>
      </c>
      <c r="Y430" s="262" t="s">
        <v>851</v>
      </c>
      <c r="Z430" s="262" t="str">
        <f t="shared" si="41"/>
        <v>141 E 71200 163</v>
      </c>
      <c r="AA430" s="262" t="str">
        <f t="shared" si="42"/>
        <v>712</v>
      </c>
      <c r="AB430" s="262" t="str">
        <f t="shared" si="43"/>
        <v>901</v>
      </c>
      <c r="AC430" s="262" t="str">
        <f t="shared" si="44"/>
        <v>141 E 71200 163 901 712</v>
      </c>
    </row>
    <row r="431" spans="1:29" ht="15" hidden="1" customHeight="1" x14ac:dyDescent="0.25">
      <c r="A431" s="262" t="s">
        <v>916</v>
      </c>
      <c r="B431" s="262" t="s">
        <v>256</v>
      </c>
      <c r="C431" s="262" t="s">
        <v>355</v>
      </c>
      <c r="D431" s="262" t="s">
        <v>274</v>
      </c>
      <c r="E431" s="262" t="s">
        <v>256</v>
      </c>
      <c r="F431" s="262" t="s">
        <v>249</v>
      </c>
      <c r="G431" s="262" t="s">
        <v>250</v>
      </c>
      <c r="H431" s="262" t="s">
        <v>224</v>
      </c>
      <c r="I431" s="262" t="s">
        <v>270</v>
      </c>
      <c r="J431" s="262">
        <v>540</v>
      </c>
      <c r="K431" s="320">
        <v>0.5</v>
      </c>
      <c r="L431" s="320">
        <v>0.5</v>
      </c>
      <c r="M431" s="262" t="s">
        <v>6</v>
      </c>
      <c r="Q431" s="321">
        <v>0</v>
      </c>
      <c r="R431" s="321">
        <f t="shared" si="39"/>
        <v>1</v>
      </c>
      <c r="S431" s="300">
        <v>500</v>
      </c>
      <c r="T431" s="300">
        <v>0</v>
      </c>
      <c r="V431" s="300">
        <v>250</v>
      </c>
      <c r="W431" s="300">
        <f>V431</f>
        <v>250</v>
      </c>
      <c r="X431" s="322">
        <f t="shared" si="40"/>
        <v>0</v>
      </c>
      <c r="Y431" s="262" t="s">
        <v>272</v>
      </c>
      <c r="Z431" s="262" t="str">
        <f t="shared" si="41"/>
        <v>141 E 71100 163</v>
      </c>
      <c r="AA431" s="262" t="str">
        <f t="shared" si="42"/>
        <v>000</v>
      </c>
      <c r="AB431" s="262" t="str">
        <f t="shared" si="43"/>
        <v>000</v>
      </c>
      <c r="AC431" s="262" t="str">
        <f t="shared" si="44"/>
        <v>141 E 71100 163 000 000</v>
      </c>
    </row>
    <row r="432" spans="1:29" ht="15" customHeight="1" x14ac:dyDescent="0.25">
      <c r="A432" s="262" t="s">
        <v>2811</v>
      </c>
      <c r="B432" s="262" t="s">
        <v>305</v>
      </c>
      <c r="C432" s="262" t="s">
        <v>305</v>
      </c>
      <c r="D432" s="262" t="s">
        <v>333</v>
      </c>
      <c r="E432" s="262" t="s">
        <v>221</v>
      </c>
      <c r="F432" s="262" t="s">
        <v>306</v>
      </c>
      <c r="G432" s="262" t="s">
        <v>250</v>
      </c>
      <c r="H432" s="262" t="s">
        <v>224</v>
      </c>
      <c r="I432" s="262" t="s">
        <v>307</v>
      </c>
      <c r="J432" s="262">
        <v>1170</v>
      </c>
      <c r="K432" s="320">
        <v>1</v>
      </c>
      <c r="L432" s="320">
        <v>1</v>
      </c>
      <c r="M432" s="262" t="s">
        <v>226</v>
      </c>
      <c r="N432" s="262" t="s">
        <v>233</v>
      </c>
      <c r="O432" s="262" t="s">
        <v>271</v>
      </c>
      <c r="P432" s="262" t="s">
        <v>308</v>
      </c>
      <c r="Q432" s="321">
        <v>4</v>
      </c>
      <c r="R432" s="321">
        <f t="shared" si="39"/>
        <v>5</v>
      </c>
      <c r="S432" s="300">
        <v>0</v>
      </c>
      <c r="T432" s="300">
        <v>17878</v>
      </c>
      <c r="V432" s="300">
        <v>17878</v>
      </c>
      <c r="W432" s="302">
        <f>IFERROR(INDEX('For Formulas'!$A$3:$CL$64,MATCH(ROUNDUP($R432,0),'For Formulas'!$A$3:$A$64,0),MATCH($O432&amp;" - "&amp;$P432,'For Formulas'!$A$3:$CL$3,0))*L432+U432,INDEX('For Formulas'!$A$3:$CL$64,MATCH(ROUNDUP($R432,0),'For Formulas'!$A$3:$A$64,0)*MATCH($O432&amp;" - "&amp;$P432,'For Formulas'!$A$3:$CL$3,0))*L432)</f>
        <v>19633</v>
      </c>
      <c r="X432" s="322">
        <f t="shared" si="40"/>
        <v>9.8165342879516726E-2</v>
      </c>
      <c r="Y432" s="262" t="s">
        <v>2418</v>
      </c>
      <c r="Z432" s="262" t="str">
        <f t="shared" si="41"/>
        <v>141 E 71200 163</v>
      </c>
      <c r="AA432" s="262" t="str">
        <f t="shared" si="42"/>
        <v>712</v>
      </c>
      <c r="AB432" s="262" t="str">
        <f t="shared" si="43"/>
        <v>901</v>
      </c>
      <c r="AC432" s="262" t="str">
        <f t="shared" si="44"/>
        <v>141 E 71200 163 901 712</v>
      </c>
    </row>
    <row r="433" spans="1:29" ht="15" customHeight="1" x14ac:dyDescent="0.25">
      <c r="A433" s="262" t="s">
        <v>3048</v>
      </c>
      <c r="B433" s="262" t="s">
        <v>305</v>
      </c>
      <c r="C433" s="262" t="s">
        <v>305</v>
      </c>
      <c r="D433" s="262" t="s">
        <v>264</v>
      </c>
      <c r="E433" s="262" t="s">
        <v>221</v>
      </c>
      <c r="F433" s="262" t="s">
        <v>306</v>
      </c>
      <c r="G433" s="262" t="s">
        <v>250</v>
      </c>
      <c r="H433" s="262" t="s">
        <v>224</v>
      </c>
      <c r="I433" s="262" t="s">
        <v>307</v>
      </c>
      <c r="J433" s="262">
        <v>1170</v>
      </c>
      <c r="K433" s="320">
        <v>1</v>
      </c>
      <c r="L433" s="320">
        <v>1</v>
      </c>
      <c r="M433" s="262" t="s">
        <v>226</v>
      </c>
      <c r="N433" s="262" t="s">
        <v>233</v>
      </c>
      <c r="O433" s="262" t="s">
        <v>271</v>
      </c>
      <c r="P433" s="262" t="s">
        <v>308</v>
      </c>
      <c r="Q433" s="321">
        <v>4</v>
      </c>
      <c r="R433" s="321">
        <f t="shared" si="39"/>
        <v>5</v>
      </c>
      <c r="S433" s="300">
        <v>0</v>
      </c>
      <c r="T433" s="300">
        <v>17878</v>
      </c>
      <c r="V433" s="300">
        <v>17878</v>
      </c>
      <c r="W433" s="302">
        <f>IFERROR(INDEX('For Formulas'!$A$3:$CL$64,MATCH(ROUNDUP($R433,0),'For Formulas'!$A$3:$A$64,0),MATCH($O433&amp;" - "&amp;$P433,'For Formulas'!$A$3:$CL$3,0))*L433+U433,INDEX('For Formulas'!$A$3:$CL$64,MATCH(ROUNDUP($R433,0),'For Formulas'!$A$3:$A$64,0)*MATCH($O433&amp;" - "&amp;$P433,'For Formulas'!$A$3:$CL$3,0))*L433)</f>
        <v>19633</v>
      </c>
      <c r="X433" s="322">
        <f t="shared" si="40"/>
        <v>9.8165342879516726E-2</v>
      </c>
      <c r="Y433" s="262" t="s">
        <v>1687</v>
      </c>
      <c r="Z433" s="262" t="str">
        <f t="shared" si="41"/>
        <v>141 E 71200 163</v>
      </c>
      <c r="AA433" s="262" t="str">
        <f t="shared" si="42"/>
        <v>712</v>
      </c>
      <c r="AB433" s="262" t="str">
        <f t="shared" si="43"/>
        <v>901</v>
      </c>
      <c r="AC433" s="262" t="str">
        <f t="shared" si="44"/>
        <v>141 E 71200 163 901 712</v>
      </c>
    </row>
    <row r="434" spans="1:29" ht="15" customHeight="1" x14ac:dyDescent="0.25">
      <c r="A434" s="262" t="s">
        <v>1842</v>
      </c>
      <c r="B434" s="262" t="s">
        <v>267</v>
      </c>
      <c r="C434" s="262" t="s">
        <v>267</v>
      </c>
      <c r="D434" s="262" t="s">
        <v>343</v>
      </c>
      <c r="E434" s="262" t="s">
        <v>221</v>
      </c>
      <c r="F434" s="262" t="s">
        <v>249</v>
      </c>
      <c r="G434" s="262" t="s">
        <v>250</v>
      </c>
      <c r="H434" s="262" t="s">
        <v>224</v>
      </c>
      <c r="I434" s="262" t="s">
        <v>242</v>
      </c>
      <c r="J434" s="262">
        <v>1080</v>
      </c>
      <c r="K434" s="320">
        <v>1</v>
      </c>
      <c r="L434" s="320">
        <v>1</v>
      </c>
      <c r="M434" s="262" t="s">
        <v>226</v>
      </c>
      <c r="N434" s="262" t="s">
        <v>227</v>
      </c>
      <c r="O434" s="262" t="s">
        <v>271</v>
      </c>
      <c r="P434" s="262" t="s">
        <v>188</v>
      </c>
      <c r="Q434" s="321">
        <v>8</v>
      </c>
      <c r="R434" s="321">
        <f t="shared" si="39"/>
        <v>9</v>
      </c>
      <c r="S434" s="300">
        <v>0</v>
      </c>
      <c r="T434" s="300">
        <v>18120</v>
      </c>
      <c r="V434" s="300">
        <v>18120</v>
      </c>
      <c r="W434" s="302">
        <f>IFERROR(INDEX('For Formulas'!$A$3:$CL$64,MATCH(ROUNDUP($R434,0),'For Formulas'!$A$3:$A$64,0),MATCH($O434&amp;" - "&amp;$P434,'For Formulas'!$A$3:$CL$3,0))*L434+U434,INDEX('For Formulas'!$A$3:$CL$64,MATCH(ROUNDUP($R434,0),'For Formulas'!$A$3:$A$64,0)*MATCH($O434&amp;" - "&amp;$P434,'For Formulas'!$A$3:$CL$3,0))*L434)</f>
        <v>19740</v>
      </c>
      <c r="X434" s="322">
        <f t="shared" si="40"/>
        <v>8.9403973509933773E-2</v>
      </c>
      <c r="Y434" s="262" t="s">
        <v>368</v>
      </c>
      <c r="Z434" s="262" t="str">
        <f t="shared" si="41"/>
        <v>141 E 71100 163</v>
      </c>
      <c r="AA434" s="262" t="str">
        <f t="shared" si="42"/>
        <v>000</v>
      </c>
      <c r="AB434" s="262" t="str">
        <f t="shared" si="43"/>
        <v>000</v>
      </c>
      <c r="AC434" s="262" t="str">
        <f t="shared" si="44"/>
        <v>141 E 71100 163 000 000</v>
      </c>
    </row>
    <row r="435" spans="1:29" ht="15" customHeight="1" x14ac:dyDescent="0.25">
      <c r="A435" s="262" t="s">
        <v>2350</v>
      </c>
      <c r="B435" s="262" t="s">
        <v>267</v>
      </c>
      <c r="C435" s="262" t="s">
        <v>267</v>
      </c>
      <c r="D435" s="262" t="s">
        <v>317</v>
      </c>
      <c r="E435" s="262" t="s">
        <v>221</v>
      </c>
      <c r="F435" s="262" t="s">
        <v>249</v>
      </c>
      <c r="G435" s="262" t="s">
        <v>250</v>
      </c>
      <c r="H435" s="262" t="s">
        <v>224</v>
      </c>
      <c r="I435" s="262" t="s">
        <v>242</v>
      </c>
      <c r="J435" s="262">
        <v>1080</v>
      </c>
      <c r="K435" s="320">
        <v>1</v>
      </c>
      <c r="L435" s="320">
        <v>1</v>
      </c>
      <c r="M435" s="262" t="s">
        <v>226</v>
      </c>
      <c r="N435" s="262" t="s">
        <v>227</v>
      </c>
      <c r="O435" s="262" t="s">
        <v>271</v>
      </c>
      <c r="P435" s="262" t="s">
        <v>188</v>
      </c>
      <c r="Q435" s="321">
        <v>8</v>
      </c>
      <c r="R435" s="321">
        <f t="shared" si="39"/>
        <v>9</v>
      </c>
      <c r="S435" s="300">
        <v>0</v>
      </c>
      <c r="T435" s="300">
        <v>18120</v>
      </c>
      <c r="V435" s="300">
        <v>18120</v>
      </c>
      <c r="W435" s="302">
        <f>IFERROR(INDEX('For Formulas'!$A$3:$CL$64,MATCH(ROUNDUP($R435,0),'For Formulas'!$A$3:$A$64,0),MATCH($O435&amp;" - "&amp;$P435,'For Formulas'!$A$3:$CL$3,0))*L435+U435,INDEX('For Formulas'!$A$3:$CL$64,MATCH(ROUNDUP($R435,0),'For Formulas'!$A$3:$A$64,0)*MATCH($O435&amp;" - "&amp;$P435,'For Formulas'!$A$3:$CL$3,0))*L435)</f>
        <v>19740</v>
      </c>
      <c r="X435" s="322">
        <f t="shared" si="40"/>
        <v>8.9403973509933773E-2</v>
      </c>
      <c r="Y435" s="262" t="s">
        <v>2240</v>
      </c>
      <c r="Z435" s="262" t="str">
        <f t="shared" si="41"/>
        <v>141 E 71100 163</v>
      </c>
      <c r="AA435" s="262" t="str">
        <f t="shared" si="42"/>
        <v>000</v>
      </c>
      <c r="AB435" s="262" t="str">
        <f t="shared" si="43"/>
        <v>000</v>
      </c>
      <c r="AC435" s="262" t="str">
        <f t="shared" si="44"/>
        <v>141 E 71100 163 000 000</v>
      </c>
    </row>
    <row r="436" spans="1:29" ht="15" customHeight="1" x14ac:dyDescent="0.25">
      <c r="A436" s="262" t="s">
        <v>2925</v>
      </c>
      <c r="B436" s="262" t="s">
        <v>267</v>
      </c>
      <c r="C436" s="262" t="s">
        <v>267</v>
      </c>
      <c r="D436" s="262" t="s">
        <v>422</v>
      </c>
      <c r="E436" s="262" t="s">
        <v>221</v>
      </c>
      <c r="F436" s="262" t="s">
        <v>249</v>
      </c>
      <c r="G436" s="262" t="s">
        <v>250</v>
      </c>
      <c r="H436" s="262" t="s">
        <v>224</v>
      </c>
      <c r="I436" s="262" t="s">
        <v>242</v>
      </c>
      <c r="J436" s="262">
        <v>1080</v>
      </c>
      <c r="K436" s="320">
        <v>1</v>
      </c>
      <c r="L436" s="320">
        <v>1</v>
      </c>
      <c r="M436" s="262" t="s">
        <v>226</v>
      </c>
      <c r="N436" s="262" t="s">
        <v>227</v>
      </c>
      <c r="O436" s="262" t="s">
        <v>271</v>
      </c>
      <c r="P436" s="262" t="s">
        <v>188</v>
      </c>
      <c r="Q436" s="321">
        <v>8</v>
      </c>
      <c r="R436" s="321">
        <f t="shared" si="39"/>
        <v>9</v>
      </c>
      <c r="S436" s="300">
        <v>0</v>
      </c>
      <c r="T436" s="300">
        <v>18120</v>
      </c>
      <c r="V436" s="300">
        <v>18120</v>
      </c>
      <c r="W436" s="302">
        <f>IFERROR(INDEX('For Formulas'!$A$3:$CL$64,MATCH(ROUNDUP($R436,0),'For Formulas'!$A$3:$A$64,0),MATCH($O436&amp;" - "&amp;$P436,'For Formulas'!$A$3:$CL$3,0))*L436+U436,INDEX('For Formulas'!$A$3:$CL$64,MATCH(ROUNDUP($R436,0),'For Formulas'!$A$3:$A$64,0)*MATCH($O436&amp;" - "&amp;$P436,'For Formulas'!$A$3:$CL$3,0))*L436)</f>
        <v>19740</v>
      </c>
      <c r="X436" s="322">
        <f t="shared" si="40"/>
        <v>8.9403973509933773E-2</v>
      </c>
      <c r="Y436" s="262" t="s">
        <v>780</v>
      </c>
      <c r="Z436" s="262" t="str">
        <f t="shared" si="41"/>
        <v>141 E 71100 163</v>
      </c>
      <c r="AA436" s="262" t="str">
        <f t="shared" si="42"/>
        <v>000</v>
      </c>
      <c r="AB436" s="262" t="str">
        <f t="shared" si="43"/>
        <v>000</v>
      </c>
      <c r="AC436" s="262" t="str">
        <f t="shared" si="44"/>
        <v>141 E 71100 163 000 000</v>
      </c>
    </row>
    <row r="437" spans="1:29" ht="15" customHeight="1" x14ac:dyDescent="0.25">
      <c r="A437" s="262" t="s">
        <v>1346</v>
      </c>
      <c r="B437" s="262" t="s">
        <v>377</v>
      </c>
      <c r="C437" s="262" t="s">
        <v>377</v>
      </c>
      <c r="D437" s="262" t="s">
        <v>411</v>
      </c>
      <c r="E437" s="262" t="s">
        <v>269</v>
      </c>
      <c r="F437" s="262" t="s">
        <v>222</v>
      </c>
      <c r="G437" s="262" t="s">
        <v>223</v>
      </c>
      <c r="H437" s="262" t="s">
        <v>224</v>
      </c>
      <c r="I437" s="262" t="s">
        <v>378</v>
      </c>
      <c r="J437" s="262">
        <v>640</v>
      </c>
      <c r="K437" s="320">
        <v>0.4</v>
      </c>
      <c r="L437" s="320">
        <v>0.4</v>
      </c>
      <c r="M437" s="262" t="s">
        <v>226</v>
      </c>
      <c r="N437" s="262" t="s">
        <v>227</v>
      </c>
      <c r="O437" s="262" t="s">
        <v>234</v>
      </c>
      <c r="P437" s="262" t="s">
        <v>34</v>
      </c>
      <c r="Q437" s="321">
        <v>10</v>
      </c>
      <c r="R437" s="321">
        <f t="shared" si="39"/>
        <v>11</v>
      </c>
      <c r="S437" s="300">
        <v>0</v>
      </c>
      <c r="T437" s="300">
        <v>45715</v>
      </c>
      <c r="V437" s="300">
        <v>18286</v>
      </c>
      <c r="W437" s="302">
        <f>IFERROR(INDEX('For Formulas'!$A$3:$CL$64,MATCH(ROUNDUP($R437,0),'For Formulas'!$A$3:$A$64,0),MATCH($O437&amp;" - "&amp;$P437,'For Formulas'!$A$3:$CL$3,0))*L437+U437,INDEX('For Formulas'!$A$3:$CL$64,MATCH(ROUNDUP($R437,0),'For Formulas'!$A$3:$A$64,0)*MATCH($O437&amp;" - "&amp;$P437,'For Formulas'!$A$3:$CL$3,0))*L437)</f>
        <v>19748</v>
      </c>
      <c r="X437" s="322">
        <f t="shared" si="40"/>
        <v>7.9951875751941376E-2</v>
      </c>
      <c r="Y437" s="262" t="s">
        <v>413</v>
      </c>
      <c r="Z437" s="262" t="str">
        <f t="shared" si="41"/>
        <v>141 E 72120 131</v>
      </c>
      <c r="AA437" s="262" t="str">
        <f t="shared" si="42"/>
        <v>580</v>
      </c>
      <c r="AB437" s="262" t="str">
        <f t="shared" si="43"/>
        <v>000</v>
      </c>
      <c r="AC437" s="262" t="str">
        <f t="shared" si="44"/>
        <v>141 E 72120 131 000 580</v>
      </c>
    </row>
    <row r="438" spans="1:29" ht="15" hidden="1" customHeight="1" x14ac:dyDescent="0.25">
      <c r="A438" s="262" t="s">
        <v>932</v>
      </c>
      <c r="B438" s="262" t="s">
        <v>237</v>
      </c>
      <c r="C438" s="262" t="s">
        <v>237</v>
      </c>
      <c r="D438" s="262" t="s">
        <v>295</v>
      </c>
      <c r="E438" s="262" t="s">
        <v>221</v>
      </c>
      <c r="F438" s="262" t="s">
        <v>239</v>
      </c>
      <c r="G438" s="262" t="s">
        <v>240</v>
      </c>
      <c r="H438" s="262" t="s">
        <v>241</v>
      </c>
      <c r="I438" s="262" t="s">
        <v>347</v>
      </c>
      <c r="J438" s="262">
        <v>1330</v>
      </c>
      <c r="K438" s="320">
        <v>0.875</v>
      </c>
      <c r="L438" s="320">
        <v>0.875</v>
      </c>
      <c r="M438" s="262" t="s">
        <v>226</v>
      </c>
      <c r="N438" s="262" t="s">
        <v>243</v>
      </c>
      <c r="O438" s="262" t="s">
        <v>244</v>
      </c>
      <c r="P438" s="262" t="s">
        <v>187</v>
      </c>
      <c r="Q438" s="321">
        <v>0</v>
      </c>
      <c r="R438" s="321">
        <f t="shared" si="39"/>
        <v>1</v>
      </c>
      <c r="S438" s="300">
        <v>0</v>
      </c>
      <c r="T438" s="300">
        <v>13.5</v>
      </c>
      <c r="V438" s="300">
        <v>17955</v>
      </c>
      <c r="W438" s="303">
        <f>IFERROR(INDEX('For Formulas'!$A$3:$CL$64,MATCH($R438,'For Formulas'!$A$3:$A$64,0),MATCH($O438&amp;" - "&amp;$P438,'For Formulas'!$A$3:$CL$3,0))*J438+U438,INDEX('For Formulas'!$A$3:$CL$64,MATCH($R438,'For Formulas'!$A$3:$A$64,0),MATCH($O438&amp;" - "&amp;$P438,'For Formulas'!$A$3:$CL$3,0))*J438)</f>
        <v>19950</v>
      </c>
      <c r="X438" s="322">
        <f t="shared" si="40"/>
        <v>0.1111111111111111</v>
      </c>
      <c r="Y438" s="262" t="s">
        <v>746</v>
      </c>
      <c r="Z438" s="262" t="str">
        <f t="shared" si="41"/>
        <v>143 E 73100 165</v>
      </c>
      <c r="AA438" s="262" t="str">
        <f t="shared" si="42"/>
        <v>451</v>
      </c>
      <c r="AB438" s="262" t="str">
        <f t="shared" si="43"/>
        <v>000</v>
      </c>
      <c r="AC438" s="262" t="str">
        <f t="shared" si="44"/>
        <v>143 E 73100 165 000 451</v>
      </c>
    </row>
    <row r="439" spans="1:29" ht="15" customHeight="1" x14ac:dyDescent="0.25">
      <c r="A439" s="262" t="s">
        <v>1020</v>
      </c>
      <c r="B439" s="262" t="s">
        <v>247</v>
      </c>
      <c r="C439" s="262" t="s">
        <v>247</v>
      </c>
      <c r="D439" s="262" t="s">
        <v>248</v>
      </c>
      <c r="E439" s="262" t="s">
        <v>221</v>
      </c>
      <c r="F439" s="262" t="s">
        <v>249</v>
      </c>
      <c r="G439" s="262" t="s">
        <v>250</v>
      </c>
      <c r="H439" s="262" t="s">
        <v>224</v>
      </c>
      <c r="I439" s="262" t="s">
        <v>242</v>
      </c>
      <c r="J439" s="262">
        <v>1080</v>
      </c>
      <c r="K439" s="320">
        <v>1</v>
      </c>
      <c r="L439" s="320">
        <v>1</v>
      </c>
      <c r="M439" s="262" t="s">
        <v>226</v>
      </c>
      <c r="N439" s="262" t="s">
        <v>227</v>
      </c>
      <c r="O439" s="262" t="s">
        <v>251</v>
      </c>
      <c r="P439" s="262" t="s">
        <v>186</v>
      </c>
      <c r="Q439" s="321">
        <v>25</v>
      </c>
      <c r="R439" s="321">
        <f t="shared" si="39"/>
        <v>26</v>
      </c>
      <c r="S439" s="300">
        <v>0</v>
      </c>
      <c r="T439" s="300">
        <v>18400</v>
      </c>
      <c r="V439" s="300">
        <v>18400</v>
      </c>
      <c r="W439" s="302">
        <f>IFERROR(INDEX('For Formulas'!$A$3:$CL$64,MATCH(ROUNDUP($R439,0),'For Formulas'!$A$3:$A$64,0),MATCH($O439&amp;" - "&amp;$P439,'For Formulas'!$A$3:$CL$3,0))*L439+U439,INDEX('For Formulas'!$A$3:$CL$64,MATCH(ROUNDUP($R439,0),'For Formulas'!$A$3:$A$64,0)*MATCH($O439&amp;" - "&amp;$P439,'For Formulas'!$A$3:$CL$3,0))*L439)</f>
        <v>19970</v>
      </c>
      <c r="X439" s="322">
        <f t="shared" si="40"/>
        <v>8.5326086956521732E-2</v>
      </c>
      <c r="Y439" s="262" t="s">
        <v>252</v>
      </c>
      <c r="Z439" s="262" t="str">
        <f t="shared" si="41"/>
        <v>141 E 72710 146</v>
      </c>
      <c r="AA439" s="262" t="str">
        <f t="shared" si="42"/>
        <v>446</v>
      </c>
      <c r="AB439" s="262" t="str">
        <f t="shared" si="43"/>
        <v>000</v>
      </c>
      <c r="AC439" s="262" t="str">
        <f t="shared" si="44"/>
        <v>141 E 72710 146 000 446</v>
      </c>
    </row>
    <row r="440" spans="1:29" ht="15" customHeight="1" x14ac:dyDescent="0.25">
      <c r="A440" s="262" t="s">
        <v>2324</v>
      </c>
      <c r="B440" s="262" t="s">
        <v>247</v>
      </c>
      <c r="C440" s="262" t="s">
        <v>247</v>
      </c>
      <c r="D440" s="262" t="s">
        <v>248</v>
      </c>
      <c r="E440" s="262" t="s">
        <v>221</v>
      </c>
      <c r="F440" s="262" t="s">
        <v>249</v>
      </c>
      <c r="G440" s="262" t="s">
        <v>250</v>
      </c>
      <c r="H440" s="262" t="s">
        <v>224</v>
      </c>
      <c r="I440" s="262" t="s">
        <v>242</v>
      </c>
      <c r="J440" s="262">
        <v>1080</v>
      </c>
      <c r="K440" s="320">
        <v>1</v>
      </c>
      <c r="L440" s="320">
        <v>1</v>
      </c>
      <c r="M440" s="262" t="s">
        <v>226</v>
      </c>
      <c r="N440" s="262" t="s">
        <v>227</v>
      </c>
      <c r="O440" s="262" t="s">
        <v>251</v>
      </c>
      <c r="P440" s="262" t="s">
        <v>186</v>
      </c>
      <c r="Q440" s="321">
        <v>25</v>
      </c>
      <c r="R440" s="321">
        <f t="shared" si="39"/>
        <v>26</v>
      </c>
      <c r="S440" s="300">
        <v>0</v>
      </c>
      <c r="T440" s="300">
        <v>18400</v>
      </c>
      <c r="V440" s="300">
        <v>18400</v>
      </c>
      <c r="W440" s="302">
        <f>IFERROR(INDEX('For Formulas'!$A$3:$CL$64,MATCH(ROUNDUP($R440,0),'For Formulas'!$A$3:$A$64,0),MATCH($O440&amp;" - "&amp;$P440,'For Formulas'!$A$3:$CL$3,0))*L440+U440,INDEX('For Formulas'!$A$3:$CL$64,MATCH(ROUNDUP($R440,0),'For Formulas'!$A$3:$A$64,0)*MATCH($O440&amp;" - "&amp;$P440,'For Formulas'!$A$3:$CL$3,0))*L440)</f>
        <v>19970</v>
      </c>
      <c r="X440" s="322">
        <f t="shared" si="40"/>
        <v>8.5326086956521732E-2</v>
      </c>
      <c r="Y440" s="262" t="s">
        <v>252</v>
      </c>
      <c r="Z440" s="262" t="str">
        <f t="shared" si="41"/>
        <v>141 E 72710 146</v>
      </c>
      <c r="AA440" s="262" t="str">
        <f t="shared" si="42"/>
        <v>446</v>
      </c>
      <c r="AB440" s="262" t="str">
        <f t="shared" si="43"/>
        <v>000</v>
      </c>
      <c r="AC440" s="262" t="str">
        <f t="shared" si="44"/>
        <v>141 E 72710 146 000 446</v>
      </c>
    </row>
    <row r="441" spans="1:29" ht="15" customHeight="1" x14ac:dyDescent="0.25">
      <c r="A441" s="262" t="s">
        <v>2355</v>
      </c>
      <c r="B441" s="262" t="s">
        <v>247</v>
      </c>
      <c r="C441" s="262" t="s">
        <v>247</v>
      </c>
      <c r="D441" s="262" t="s">
        <v>248</v>
      </c>
      <c r="E441" s="262" t="s">
        <v>221</v>
      </c>
      <c r="F441" s="262" t="s">
        <v>249</v>
      </c>
      <c r="G441" s="262" t="s">
        <v>250</v>
      </c>
      <c r="H441" s="262" t="s">
        <v>224</v>
      </c>
      <c r="I441" s="262" t="s">
        <v>242</v>
      </c>
      <c r="J441" s="262">
        <v>1080</v>
      </c>
      <c r="K441" s="320">
        <v>1</v>
      </c>
      <c r="L441" s="320">
        <v>1</v>
      </c>
      <c r="M441" s="262" t="s">
        <v>226</v>
      </c>
      <c r="N441" s="262" t="s">
        <v>227</v>
      </c>
      <c r="O441" s="262" t="s">
        <v>251</v>
      </c>
      <c r="P441" s="262" t="s">
        <v>186</v>
      </c>
      <c r="Q441" s="321">
        <v>25</v>
      </c>
      <c r="R441" s="321">
        <f t="shared" si="39"/>
        <v>26</v>
      </c>
      <c r="S441" s="300">
        <v>0</v>
      </c>
      <c r="T441" s="300">
        <v>18400</v>
      </c>
      <c r="V441" s="300">
        <v>18400</v>
      </c>
      <c r="W441" s="302">
        <f>IFERROR(INDEX('For Formulas'!$A$3:$CL$64,MATCH(ROUNDUP($R441,0),'For Formulas'!$A$3:$A$64,0),MATCH($O441&amp;" - "&amp;$P441,'For Formulas'!$A$3:$CL$3,0))*L441+U441,INDEX('For Formulas'!$A$3:$CL$64,MATCH(ROUNDUP($R441,0),'For Formulas'!$A$3:$A$64,0)*MATCH($O441&amp;" - "&amp;$P441,'For Formulas'!$A$3:$CL$3,0))*L441)</f>
        <v>19970</v>
      </c>
      <c r="X441" s="322">
        <f t="shared" si="40"/>
        <v>8.5326086956521732E-2</v>
      </c>
      <c r="Y441" s="262" t="s">
        <v>252</v>
      </c>
      <c r="Z441" s="262" t="str">
        <f t="shared" si="41"/>
        <v>141 E 72710 146</v>
      </c>
      <c r="AA441" s="262" t="str">
        <f t="shared" si="42"/>
        <v>446</v>
      </c>
      <c r="AB441" s="262" t="str">
        <f t="shared" si="43"/>
        <v>000</v>
      </c>
      <c r="AC441" s="262" t="str">
        <f t="shared" si="44"/>
        <v>141 E 72710 146 000 446</v>
      </c>
    </row>
    <row r="442" spans="1:29" ht="15" customHeight="1" x14ac:dyDescent="0.25">
      <c r="A442" s="262" t="s">
        <v>2488</v>
      </c>
      <c r="B442" s="262" t="s">
        <v>267</v>
      </c>
      <c r="C442" s="262" t="s">
        <v>267</v>
      </c>
      <c r="D442" s="262" t="s">
        <v>258</v>
      </c>
      <c r="E442" s="262" t="s">
        <v>221</v>
      </c>
      <c r="F442" s="262" t="s">
        <v>249</v>
      </c>
      <c r="G442" s="262" t="s">
        <v>250</v>
      </c>
      <c r="H442" s="262" t="s">
        <v>224</v>
      </c>
      <c r="I442" s="262" t="s">
        <v>242</v>
      </c>
      <c r="J442" s="262">
        <v>1080</v>
      </c>
      <c r="K442" s="320">
        <v>1</v>
      </c>
      <c r="L442" s="320">
        <v>1</v>
      </c>
      <c r="M442" s="262" t="s">
        <v>226</v>
      </c>
      <c r="N442" s="262" t="s">
        <v>227</v>
      </c>
      <c r="O442" s="262" t="s">
        <v>271</v>
      </c>
      <c r="P442" s="262" t="s">
        <v>188</v>
      </c>
      <c r="Q442" s="321">
        <v>9</v>
      </c>
      <c r="R442" s="321">
        <f t="shared" si="39"/>
        <v>10</v>
      </c>
      <c r="S442" s="300">
        <v>0</v>
      </c>
      <c r="T442" s="300">
        <v>18367</v>
      </c>
      <c r="V442" s="300">
        <v>18367</v>
      </c>
      <c r="W442" s="302">
        <f>IFERROR(INDEX('For Formulas'!$A$3:$CL$64,MATCH(ROUNDUP($R442,0),'For Formulas'!$A$3:$A$64,0),MATCH($O442&amp;" - "&amp;$P442,'For Formulas'!$A$3:$CL$3,0))*L442+U442,INDEX('For Formulas'!$A$3:$CL$64,MATCH(ROUNDUP($R442,0),'For Formulas'!$A$3:$A$64,0)*MATCH($O442&amp;" - "&amp;$P442,'For Formulas'!$A$3:$CL$3,0))*L442)</f>
        <v>19987</v>
      </c>
      <c r="X442" s="322">
        <f t="shared" si="40"/>
        <v>8.8201666031469478E-2</v>
      </c>
      <c r="Y442" s="262" t="s">
        <v>1024</v>
      </c>
      <c r="Z442" s="262" t="str">
        <f t="shared" si="41"/>
        <v>141 E 71100 163</v>
      </c>
      <c r="AA442" s="262" t="str">
        <f t="shared" si="42"/>
        <v>000</v>
      </c>
      <c r="AB442" s="262" t="str">
        <f t="shared" si="43"/>
        <v>000</v>
      </c>
      <c r="AC442" s="262" t="str">
        <f t="shared" si="44"/>
        <v>141 E 71100 163 000 000</v>
      </c>
    </row>
    <row r="443" spans="1:29" ht="15" hidden="1" customHeight="1" x14ac:dyDescent="0.25">
      <c r="A443" s="262" t="s">
        <v>1015</v>
      </c>
      <c r="B443" s="262" t="s">
        <v>237</v>
      </c>
      <c r="C443" s="262" t="s">
        <v>237</v>
      </c>
      <c r="D443" s="262" t="s">
        <v>382</v>
      </c>
      <c r="E443" s="262" t="s">
        <v>221</v>
      </c>
      <c r="F443" s="262" t="s">
        <v>239</v>
      </c>
      <c r="G443" s="262" t="s">
        <v>240</v>
      </c>
      <c r="H443" s="262" t="s">
        <v>241</v>
      </c>
      <c r="I443" s="262" t="s">
        <v>347</v>
      </c>
      <c r="J443" s="262">
        <v>1330</v>
      </c>
      <c r="K443" s="320">
        <v>0.875</v>
      </c>
      <c r="L443" s="320">
        <v>0.875</v>
      </c>
      <c r="M443" s="262" t="s">
        <v>226</v>
      </c>
      <c r="N443" s="262" t="s">
        <v>11</v>
      </c>
      <c r="O443" s="262" t="s">
        <v>244</v>
      </c>
      <c r="P443" s="262" t="s">
        <v>187</v>
      </c>
      <c r="Q443" s="321">
        <v>1</v>
      </c>
      <c r="R443" s="321">
        <f t="shared" si="39"/>
        <v>2</v>
      </c>
      <c r="S443" s="300">
        <v>0</v>
      </c>
      <c r="T443" s="300">
        <v>13.55</v>
      </c>
      <c r="V443" s="300">
        <v>18021.5</v>
      </c>
      <c r="W443" s="303">
        <f>IFERROR(INDEX('For Formulas'!$A$3:$CL$64,MATCH($R443,'For Formulas'!$A$3:$A$64,0),MATCH($O443&amp;" - "&amp;$P443,'For Formulas'!$A$3:$CL$3,0))*J443+U443,INDEX('For Formulas'!$A$3:$CL$64,MATCH($R443,'For Formulas'!$A$3:$A$64,0),MATCH($O443&amp;" - "&amp;$P443,'For Formulas'!$A$3:$CL$3,0))*J443)</f>
        <v>20016.5</v>
      </c>
      <c r="X443" s="322">
        <f t="shared" si="40"/>
        <v>0.11070110701107011</v>
      </c>
      <c r="Y443" s="262" t="s">
        <v>528</v>
      </c>
      <c r="Z443" s="262" t="str">
        <f t="shared" si="41"/>
        <v>143 E 73100 165</v>
      </c>
      <c r="AA443" s="262" t="str">
        <f t="shared" si="42"/>
        <v>451</v>
      </c>
      <c r="AB443" s="262" t="str">
        <f t="shared" si="43"/>
        <v>000</v>
      </c>
      <c r="AC443" s="262" t="str">
        <f t="shared" si="44"/>
        <v>143 E 73100 165 000 451</v>
      </c>
    </row>
    <row r="444" spans="1:29" ht="15" hidden="1" customHeight="1" x14ac:dyDescent="0.25">
      <c r="A444" s="262" t="s">
        <v>2995</v>
      </c>
      <c r="B444" s="262" t="s">
        <v>237</v>
      </c>
      <c r="C444" s="262" t="s">
        <v>237</v>
      </c>
      <c r="D444" s="262" t="s">
        <v>371</v>
      </c>
      <c r="E444" s="262" t="s">
        <v>221</v>
      </c>
      <c r="F444" s="262" t="s">
        <v>239</v>
      </c>
      <c r="G444" s="262" t="s">
        <v>240</v>
      </c>
      <c r="H444" s="262" t="s">
        <v>241</v>
      </c>
      <c r="I444" s="262" t="s">
        <v>347</v>
      </c>
      <c r="J444" s="262">
        <v>1330</v>
      </c>
      <c r="K444" s="320">
        <v>0.875</v>
      </c>
      <c r="L444" s="320">
        <v>0.875</v>
      </c>
      <c r="M444" s="262" t="s">
        <v>226</v>
      </c>
      <c r="N444" s="262" t="s">
        <v>11</v>
      </c>
      <c r="O444" s="262" t="s">
        <v>244</v>
      </c>
      <c r="P444" s="262" t="s">
        <v>187</v>
      </c>
      <c r="Q444" s="321">
        <v>1</v>
      </c>
      <c r="R444" s="321">
        <f t="shared" si="39"/>
        <v>2</v>
      </c>
      <c r="S444" s="300">
        <v>0</v>
      </c>
      <c r="T444" s="300">
        <v>13.55</v>
      </c>
      <c r="V444" s="300">
        <v>18021.5</v>
      </c>
      <c r="W444" s="303">
        <f>IFERROR(INDEX('For Formulas'!$A$3:$CL$64,MATCH($R444,'For Formulas'!$A$3:$A$64,0),MATCH($O444&amp;" - "&amp;$P444,'For Formulas'!$A$3:$CL$3,0))*J444+U444,INDEX('For Formulas'!$A$3:$CL$64,MATCH($R444,'For Formulas'!$A$3:$A$64,0),MATCH($O444&amp;" - "&amp;$P444,'For Formulas'!$A$3:$CL$3,0))*J444)</f>
        <v>20016.5</v>
      </c>
      <c r="X444" s="322">
        <f t="shared" si="40"/>
        <v>0.11070110701107011</v>
      </c>
      <c r="Y444" s="262" t="s">
        <v>2043</v>
      </c>
      <c r="Z444" s="262" t="str">
        <f t="shared" si="41"/>
        <v>143 E 73100 165</v>
      </c>
      <c r="AA444" s="262" t="str">
        <f t="shared" si="42"/>
        <v>451</v>
      </c>
      <c r="AB444" s="262" t="str">
        <f t="shared" si="43"/>
        <v>000</v>
      </c>
      <c r="AC444" s="262" t="str">
        <f t="shared" si="44"/>
        <v>143 E 73100 165 000 451</v>
      </c>
    </row>
    <row r="445" spans="1:29" ht="15" hidden="1" customHeight="1" x14ac:dyDescent="0.25">
      <c r="A445" s="262" t="s">
        <v>3195</v>
      </c>
      <c r="B445" s="262" t="s">
        <v>237</v>
      </c>
      <c r="C445" s="262" t="s">
        <v>237</v>
      </c>
      <c r="D445" s="262" t="s">
        <v>295</v>
      </c>
      <c r="E445" s="262" t="s">
        <v>221</v>
      </c>
      <c r="F445" s="262" t="s">
        <v>239</v>
      </c>
      <c r="G445" s="262" t="s">
        <v>240</v>
      </c>
      <c r="H445" s="262" t="s">
        <v>241</v>
      </c>
      <c r="I445" s="262" t="s">
        <v>347</v>
      </c>
      <c r="J445" s="262">
        <v>1330</v>
      </c>
      <c r="K445" s="320">
        <v>0.875</v>
      </c>
      <c r="L445" s="320">
        <v>0.875</v>
      </c>
      <c r="M445" s="262" t="s">
        <v>226</v>
      </c>
      <c r="N445" s="262" t="s">
        <v>243</v>
      </c>
      <c r="O445" s="262" t="s">
        <v>244</v>
      </c>
      <c r="P445" s="262" t="s">
        <v>187</v>
      </c>
      <c r="Q445" s="321">
        <v>1</v>
      </c>
      <c r="R445" s="321">
        <f t="shared" si="39"/>
        <v>2</v>
      </c>
      <c r="S445" s="300">
        <v>0</v>
      </c>
      <c r="T445" s="300">
        <v>13.55</v>
      </c>
      <c r="V445" s="300">
        <v>18021.5</v>
      </c>
      <c r="W445" s="303">
        <f>IFERROR(INDEX('For Formulas'!$A$3:$CL$64,MATCH($R445,'For Formulas'!$A$3:$A$64,0),MATCH($O445&amp;" - "&amp;$P445,'For Formulas'!$A$3:$CL$3,0))*J445+U445,INDEX('For Formulas'!$A$3:$CL$64,MATCH($R445,'For Formulas'!$A$3:$A$64,0),MATCH($O445&amp;" - "&amp;$P445,'For Formulas'!$A$3:$CL$3,0))*J445)</f>
        <v>20016.5</v>
      </c>
      <c r="X445" s="322">
        <f t="shared" si="40"/>
        <v>0.11070110701107011</v>
      </c>
      <c r="Y445" s="262" t="s">
        <v>746</v>
      </c>
      <c r="Z445" s="262" t="str">
        <f t="shared" si="41"/>
        <v>143 E 73100 165</v>
      </c>
      <c r="AA445" s="262" t="str">
        <f t="shared" si="42"/>
        <v>451</v>
      </c>
      <c r="AB445" s="262" t="str">
        <f t="shared" si="43"/>
        <v>000</v>
      </c>
      <c r="AC445" s="262" t="str">
        <f t="shared" si="44"/>
        <v>143 E 73100 165 000 451</v>
      </c>
    </row>
    <row r="446" spans="1:29" ht="15" customHeight="1" x14ac:dyDescent="0.25">
      <c r="A446" s="262" t="s">
        <v>3140</v>
      </c>
      <c r="B446" s="262" t="s">
        <v>305</v>
      </c>
      <c r="C446" s="262" t="s">
        <v>305</v>
      </c>
      <c r="D446" s="262" t="s">
        <v>268</v>
      </c>
      <c r="E446" s="262" t="s">
        <v>221</v>
      </c>
      <c r="F446" s="262" t="s">
        <v>306</v>
      </c>
      <c r="G446" s="262" t="s">
        <v>250</v>
      </c>
      <c r="H446" s="262" t="s">
        <v>224</v>
      </c>
      <c r="I446" s="262" t="s">
        <v>307</v>
      </c>
      <c r="J446" s="262">
        <v>1170</v>
      </c>
      <c r="K446" s="320">
        <v>1</v>
      </c>
      <c r="L446" s="320">
        <v>1</v>
      </c>
      <c r="M446" s="262" t="s">
        <v>226</v>
      </c>
      <c r="N446" s="262" t="s">
        <v>227</v>
      </c>
      <c r="O446" s="262" t="s">
        <v>271</v>
      </c>
      <c r="P446" s="262" t="s">
        <v>308</v>
      </c>
      <c r="Q446" s="321">
        <v>5</v>
      </c>
      <c r="R446" s="321">
        <f t="shared" si="39"/>
        <v>6</v>
      </c>
      <c r="S446" s="300">
        <v>0</v>
      </c>
      <c r="T446" s="300">
        <v>16602</v>
      </c>
      <c r="V446" s="300">
        <v>16602</v>
      </c>
      <c r="W446" s="302">
        <f>IFERROR(INDEX('For Formulas'!$A$3:$CL$64,MATCH(ROUNDUP($R446,0),'For Formulas'!$A$3:$A$64,0),MATCH($O446&amp;" - "&amp;$P446,'For Formulas'!$A$3:$CL$3,0))*L446+U446,INDEX('For Formulas'!$A$3:$CL$64,MATCH(ROUNDUP($R446,0),'For Formulas'!$A$3:$A$64,0)*MATCH($O446&amp;" - "&amp;$P446,'For Formulas'!$A$3:$CL$3,0))*L446)</f>
        <v>20034</v>
      </c>
      <c r="X446" s="322">
        <f t="shared" si="40"/>
        <v>0.20672208167690639</v>
      </c>
      <c r="Y446" s="262" t="s">
        <v>309</v>
      </c>
      <c r="Z446" s="262" t="str">
        <f t="shared" si="41"/>
        <v>141 E 71200 163</v>
      </c>
      <c r="AA446" s="262" t="str">
        <f t="shared" si="42"/>
        <v>712</v>
      </c>
      <c r="AB446" s="262" t="str">
        <f t="shared" si="43"/>
        <v>901</v>
      </c>
      <c r="AC446" s="262" t="str">
        <f t="shared" si="44"/>
        <v>141 E 71200 163 901 712</v>
      </c>
    </row>
    <row r="447" spans="1:29" ht="15" customHeight="1" x14ac:dyDescent="0.25">
      <c r="A447" s="262" t="s">
        <v>648</v>
      </c>
      <c r="B447" s="262" t="s">
        <v>305</v>
      </c>
      <c r="C447" s="262" t="s">
        <v>305</v>
      </c>
      <c r="D447" s="262" t="s">
        <v>324</v>
      </c>
      <c r="E447" s="262" t="s">
        <v>221</v>
      </c>
      <c r="F447" s="262" t="s">
        <v>306</v>
      </c>
      <c r="G447" s="262" t="s">
        <v>250</v>
      </c>
      <c r="H447" s="262" t="s">
        <v>224</v>
      </c>
      <c r="I447" s="262" t="s">
        <v>307</v>
      </c>
      <c r="J447" s="262">
        <v>1170</v>
      </c>
      <c r="K447" s="320">
        <v>1</v>
      </c>
      <c r="L447" s="320">
        <v>1</v>
      </c>
      <c r="M447" s="262" t="s">
        <v>226</v>
      </c>
      <c r="N447" s="262" t="s">
        <v>233</v>
      </c>
      <c r="O447" s="262" t="s">
        <v>271</v>
      </c>
      <c r="P447" s="262" t="s">
        <v>308</v>
      </c>
      <c r="Q447" s="321">
        <v>5</v>
      </c>
      <c r="R447" s="321">
        <f t="shared" si="39"/>
        <v>6</v>
      </c>
      <c r="S447" s="300">
        <v>0</v>
      </c>
      <c r="T447" s="300">
        <v>18279</v>
      </c>
      <c r="V447" s="300">
        <v>18279</v>
      </c>
      <c r="W447" s="302">
        <f>IFERROR(INDEX('For Formulas'!$A$3:$CL$64,MATCH(ROUNDUP($R447,0),'For Formulas'!$A$3:$A$64,0),MATCH($O447&amp;" - "&amp;$P447,'For Formulas'!$A$3:$CL$3,0))*L447+U447,INDEX('For Formulas'!$A$3:$CL$64,MATCH(ROUNDUP($R447,0),'For Formulas'!$A$3:$A$64,0)*MATCH($O447&amp;" - "&amp;$P447,'For Formulas'!$A$3:$CL$3,0))*L447)</f>
        <v>20034</v>
      </c>
      <c r="X447" s="322">
        <f t="shared" si="40"/>
        <v>9.6011816838995567E-2</v>
      </c>
      <c r="Y447" s="262" t="s">
        <v>649</v>
      </c>
      <c r="Z447" s="262" t="str">
        <f t="shared" si="41"/>
        <v>141 E 71200 163</v>
      </c>
      <c r="AA447" s="262" t="str">
        <f t="shared" si="42"/>
        <v>712</v>
      </c>
      <c r="AB447" s="262" t="str">
        <f t="shared" si="43"/>
        <v>901</v>
      </c>
      <c r="AC447" s="262" t="str">
        <f t="shared" si="44"/>
        <v>141 E 71200 163 901 712</v>
      </c>
    </row>
    <row r="448" spans="1:29" ht="15" hidden="1" customHeight="1" x14ac:dyDescent="0.25">
      <c r="A448" s="262" t="s">
        <v>936</v>
      </c>
      <c r="B448" s="262" t="s">
        <v>255</v>
      </c>
      <c r="C448" s="262" t="s">
        <v>255</v>
      </c>
      <c r="D448" s="262" t="s">
        <v>248</v>
      </c>
      <c r="E448" s="262" t="s">
        <v>256</v>
      </c>
      <c r="F448" s="262" t="s">
        <v>249</v>
      </c>
      <c r="G448" s="262" t="s">
        <v>250</v>
      </c>
      <c r="H448" s="262" t="s">
        <v>224</v>
      </c>
      <c r="I448" s="262" t="s">
        <v>242</v>
      </c>
      <c r="J448" s="262">
        <v>1080</v>
      </c>
      <c r="K448" s="320">
        <v>1</v>
      </c>
      <c r="L448" s="320">
        <v>1</v>
      </c>
      <c r="M448" s="262" t="s">
        <v>6</v>
      </c>
      <c r="Q448" s="321">
        <v>0</v>
      </c>
      <c r="R448" s="321">
        <f t="shared" si="39"/>
        <v>1</v>
      </c>
      <c r="S448" s="300">
        <v>3000</v>
      </c>
      <c r="T448" s="300">
        <v>0</v>
      </c>
      <c r="V448" s="300">
        <v>3000</v>
      </c>
      <c r="W448" s="300">
        <f>V448</f>
        <v>3000</v>
      </c>
      <c r="X448" s="322">
        <f t="shared" si="40"/>
        <v>0</v>
      </c>
      <c r="Y448" s="262" t="s">
        <v>252</v>
      </c>
      <c r="Z448" s="262" t="str">
        <f t="shared" si="41"/>
        <v>141 E 72710 146</v>
      </c>
      <c r="AA448" s="262" t="str">
        <f t="shared" si="42"/>
        <v>446</v>
      </c>
      <c r="AB448" s="262" t="str">
        <f t="shared" si="43"/>
        <v>000</v>
      </c>
      <c r="AC448" s="262" t="str">
        <f t="shared" si="44"/>
        <v>141 E 72710 146 000 446</v>
      </c>
    </row>
    <row r="449" spans="1:29" ht="15" hidden="1" customHeight="1" x14ac:dyDescent="0.25">
      <c r="A449" s="262" t="s">
        <v>936</v>
      </c>
      <c r="B449" s="262" t="s">
        <v>292</v>
      </c>
      <c r="C449" s="262" t="s">
        <v>292</v>
      </c>
      <c r="D449" s="262" t="s">
        <v>248</v>
      </c>
      <c r="E449" s="262" t="s">
        <v>256</v>
      </c>
      <c r="F449" s="262" t="s">
        <v>249</v>
      </c>
      <c r="G449" s="262" t="s">
        <v>250</v>
      </c>
      <c r="H449" s="262" t="s">
        <v>224</v>
      </c>
      <c r="I449" s="262" t="s">
        <v>242</v>
      </c>
      <c r="J449" s="262">
        <v>1080</v>
      </c>
      <c r="K449" s="320">
        <v>1</v>
      </c>
      <c r="L449" s="320">
        <v>1</v>
      </c>
      <c r="M449" s="262" t="s">
        <v>6</v>
      </c>
      <c r="Q449" s="321">
        <v>0</v>
      </c>
      <c r="R449" s="321">
        <f t="shared" si="39"/>
        <v>1</v>
      </c>
      <c r="S449" s="300">
        <v>2000</v>
      </c>
      <c r="T449" s="300">
        <v>0</v>
      </c>
      <c r="V449" s="300">
        <v>2000</v>
      </c>
      <c r="W449" s="300">
        <f>V449</f>
        <v>2000</v>
      </c>
      <c r="X449" s="322">
        <f t="shared" si="40"/>
        <v>0</v>
      </c>
      <c r="Y449" s="262" t="s">
        <v>252</v>
      </c>
      <c r="Z449" s="262" t="str">
        <f t="shared" si="41"/>
        <v>141 E 72710 146</v>
      </c>
      <c r="AA449" s="262" t="str">
        <f t="shared" si="42"/>
        <v>446</v>
      </c>
      <c r="AB449" s="262" t="str">
        <f t="shared" si="43"/>
        <v>000</v>
      </c>
      <c r="AC449" s="262" t="str">
        <f t="shared" si="44"/>
        <v>141 E 72710 146 000 446</v>
      </c>
    </row>
    <row r="450" spans="1:29" ht="15" customHeight="1" x14ac:dyDescent="0.25">
      <c r="A450" s="262" t="s">
        <v>1083</v>
      </c>
      <c r="B450" s="262" t="s">
        <v>305</v>
      </c>
      <c r="C450" s="262" t="s">
        <v>305</v>
      </c>
      <c r="D450" s="262" t="s">
        <v>258</v>
      </c>
      <c r="E450" s="262" t="s">
        <v>221</v>
      </c>
      <c r="F450" s="262" t="s">
        <v>306</v>
      </c>
      <c r="G450" s="262" t="s">
        <v>250</v>
      </c>
      <c r="H450" s="262" t="s">
        <v>224</v>
      </c>
      <c r="I450" s="262" t="s">
        <v>307</v>
      </c>
      <c r="J450" s="262">
        <v>1170</v>
      </c>
      <c r="K450" s="320">
        <v>1</v>
      </c>
      <c r="L450" s="320">
        <v>1</v>
      </c>
      <c r="M450" s="262" t="s">
        <v>226</v>
      </c>
      <c r="N450" s="262" t="s">
        <v>233</v>
      </c>
      <c r="O450" s="262" t="s">
        <v>271</v>
      </c>
      <c r="P450" s="262" t="s">
        <v>308</v>
      </c>
      <c r="Q450" s="321">
        <v>5</v>
      </c>
      <c r="R450" s="321">
        <f t="shared" ref="R450:R513" si="45">Q450+1</f>
        <v>6</v>
      </c>
      <c r="S450" s="300">
        <v>0</v>
      </c>
      <c r="T450" s="300">
        <v>18279</v>
      </c>
      <c r="V450" s="300">
        <v>18279</v>
      </c>
      <c r="W450" s="302">
        <f>IFERROR(INDEX('For Formulas'!$A$3:$CL$64,MATCH(ROUNDUP($R450,0),'For Formulas'!$A$3:$A$64,0),MATCH($O450&amp;" - "&amp;$P450,'For Formulas'!$A$3:$CL$3,0))*L450+U450,INDEX('For Formulas'!$A$3:$CL$64,MATCH(ROUNDUP($R450,0),'For Formulas'!$A$3:$A$64,0)*MATCH($O450&amp;" - "&amp;$P450,'For Formulas'!$A$3:$CL$3,0))*L450)</f>
        <v>20034</v>
      </c>
      <c r="X450" s="322">
        <f t="shared" ref="X450:X513" si="46">(W450-V450)/V450</f>
        <v>9.6011816838995567E-2</v>
      </c>
      <c r="Y450" s="262" t="s">
        <v>798</v>
      </c>
      <c r="Z450" s="262" t="str">
        <f t="shared" ref="Z450:Z513" si="47">LEFT(Y450,15)</f>
        <v>141 E 71200 163</v>
      </c>
      <c r="AA450" s="262" t="str">
        <f t="shared" ref="AA450:AA513" si="48">RIGHT(Y450,3)</f>
        <v>712</v>
      </c>
      <c r="AB450" s="262" t="str">
        <f t="shared" ref="AB450:AB513" si="49">MID(Y450,17,3)</f>
        <v>901</v>
      </c>
      <c r="AC450" s="262" t="str">
        <f t="shared" ref="AC450:AC513" si="50">Z450&amp;" " &amp;AB450&amp;" "&amp;AA450</f>
        <v>141 E 71200 163 901 712</v>
      </c>
    </row>
    <row r="451" spans="1:29" ht="15" customHeight="1" x14ac:dyDescent="0.25">
      <c r="A451" s="262" t="s">
        <v>1130</v>
      </c>
      <c r="B451" s="262" t="s">
        <v>305</v>
      </c>
      <c r="C451" s="262" t="s">
        <v>305</v>
      </c>
      <c r="D451" s="262" t="s">
        <v>407</v>
      </c>
      <c r="E451" s="262" t="s">
        <v>221</v>
      </c>
      <c r="F451" s="262" t="s">
        <v>306</v>
      </c>
      <c r="G451" s="262" t="s">
        <v>250</v>
      </c>
      <c r="H451" s="262" t="s">
        <v>224</v>
      </c>
      <c r="I451" s="262" t="s">
        <v>307</v>
      </c>
      <c r="J451" s="262">
        <v>1170</v>
      </c>
      <c r="K451" s="320">
        <v>1</v>
      </c>
      <c r="L451" s="320">
        <v>1</v>
      </c>
      <c r="M451" s="262" t="s">
        <v>226</v>
      </c>
      <c r="N451" s="262" t="s">
        <v>227</v>
      </c>
      <c r="O451" s="262" t="s">
        <v>271</v>
      </c>
      <c r="P451" s="262" t="s">
        <v>308</v>
      </c>
      <c r="Q451" s="321">
        <v>5</v>
      </c>
      <c r="R451" s="321">
        <f t="shared" si="45"/>
        <v>6</v>
      </c>
      <c r="S451" s="300">
        <v>0</v>
      </c>
      <c r="T451" s="300">
        <v>18279</v>
      </c>
      <c r="V451" s="300">
        <v>18279</v>
      </c>
      <c r="W451" s="302">
        <f>IFERROR(INDEX('For Formulas'!$A$3:$CL$64,MATCH(ROUNDUP($R451,0),'For Formulas'!$A$3:$A$64,0),MATCH($O451&amp;" - "&amp;$P451,'For Formulas'!$A$3:$CL$3,0))*L451+U451,INDEX('For Formulas'!$A$3:$CL$64,MATCH(ROUNDUP($R451,0),'For Formulas'!$A$3:$A$64,0)*MATCH($O451&amp;" - "&amp;$P451,'For Formulas'!$A$3:$CL$3,0))*L451)</f>
        <v>20034</v>
      </c>
      <c r="X451" s="322">
        <f t="shared" si="46"/>
        <v>9.6011816838995567E-2</v>
      </c>
      <c r="Y451" s="262" t="s">
        <v>851</v>
      </c>
      <c r="Z451" s="262" t="str">
        <f t="shared" si="47"/>
        <v>141 E 71200 163</v>
      </c>
      <c r="AA451" s="262" t="str">
        <f t="shared" si="48"/>
        <v>712</v>
      </c>
      <c r="AB451" s="262" t="str">
        <f t="shared" si="49"/>
        <v>901</v>
      </c>
      <c r="AC451" s="262" t="str">
        <f t="shared" si="50"/>
        <v>141 E 71200 163 901 712</v>
      </c>
    </row>
    <row r="452" spans="1:29" ht="15" customHeight="1" x14ac:dyDescent="0.25">
      <c r="A452" s="262" t="s">
        <v>1635</v>
      </c>
      <c r="B452" s="262" t="s">
        <v>305</v>
      </c>
      <c r="C452" s="262" t="s">
        <v>305</v>
      </c>
      <c r="D452" s="262" t="s">
        <v>361</v>
      </c>
      <c r="E452" s="262" t="s">
        <v>221</v>
      </c>
      <c r="F452" s="262" t="s">
        <v>306</v>
      </c>
      <c r="G452" s="262" t="s">
        <v>250</v>
      </c>
      <c r="H452" s="262" t="s">
        <v>224</v>
      </c>
      <c r="I452" s="262" t="s">
        <v>307</v>
      </c>
      <c r="J452" s="262">
        <v>1170</v>
      </c>
      <c r="K452" s="320">
        <v>1</v>
      </c>
      <c r="L452" s="320">
        <v>1</v>
      </c>
      <c r="M452" s="262" t="s">
        <v>226</v>
      </c>
      <c r="N452" s="262" t="s">
        <v>233</v>
      </c>
      <c r="O452" s="262" t="s">
        <v>271</v>
      </c>
      <c r="P452" s="262" t="s">
        <v>308</v>
      </c>
      <c r="Q452" s="321">
        <v>5</v>
      </c>
      <c r="R452" s="321">
        <f t="shared" si="45"/>
        <v>6</v>
      </c>
      <c r="S452" s="300">
        <v>0</v>
      </c>
      <c r="T452" s="300">
        <v>18279</v>
      </c>
      <c r="V452" s="300">
        <v>18279</v>
      </c>
      <c r="W452" s="302">
        <f>IFERROR(INDEX('For Formulas'!$A$3:$CL$64,MATCH(ROUNDUP($R452,0),'For Formulas'!$A$3:$A$64,0),MATCH($O452&amp;" - "&amp;$P452,'For Formulas'!$A$3:$CL$3,0))*L452+U452,INDEX('For Formulas'!$A$3:$CL$64,MATCH(ROUNDUP($R452,0),'For Formulas'!$A$3:$A$64,0)*MATCH($O452&amp;" - "&amp;$P452,'For Formulas'!$A$3:$CL$3,0))*L452)</f>
        <v>20034</v>
      </c>
      <c r="X452" s="322">
        <f t="shared" si="46"/>
        <v>9.6011816838995567E-2</v>
      </c>
      <c r="Y452" s="262" t="s">
        <v>570</v>
      </c>
      <c r="Z452" s="262" t="str">
        <f t="shared" si="47"/>
        <v>141 E 71200 163</v>
      </c>
      <c r="AA452" s="262" t="str">
        <f t="shared" si="48"/>
        <v>712</v>
      </c>
      <c r="AB452" s="262" t="str">
        <f t="shared" si="49"/>
        <v>901</v>
      </c>
      <c r="AC452" s="262" t="str">
        <f t="shared" si="50"/>
        <v>141 E 71200 163 901 712</v>
      </c>
    </row>
    <row r="453" spans="1:29" ht="15" customHeight="1" x14ac:dyDescent="0.25">
      <c r="A453" s="262" t="s">
        <v>1132</v>
      </c>
      <c r="B453" s="262" t="s">
        <v>377</v>
      </c>
      <c r="C453" s="262" t="s">
        <v>377</v>
      </c>
      <c r="D453" s="262" t="s">
        <v>333</v>
      </c>
      <c r="E453" s="262" t="s">
        <v>269</v>
      </c>
      <c r="F453" s="262" t="s">
        <v>222</v>
      </c>
      <c r="G453" s="262" t="s">
        <v>223</v>
      </c>
      <c r="H453" s="262" t="s">
        <v>224</v>
      </c>
      <c r="I453" s="262" t="s">
        <v>1133</v>
      </c>
      <c r="J453" s="262">
        <v>1600</v>
      </c>
      <c r="K453" s="320">
        <v>0.4</v>
      </c>
      <c r="L453" s="320">
        <v>0.4</v>
      </c>
      <c r="M453" s="262" t="s">
        <v>226</v>
      </c>
      <c r="N453" s="262" t="s">
        <v>227</v>
      </c>
      <c r="O453" s="262" t="s">
        <v>234</v>
      </c>
      <c r="P453" s="262" t="s">
        <v>34</v>
      </c>
      <c r="Q453" s="321">
        <v>12</v>
      </c>
      <c r="R453" s="321">
        <f t="shared" si="45"/>
        <v>13</v>
      </c>
      <c r="S453" s="300">
        <v>0</v>
      </c>
      <c r="T453" s="300">
        <v>46510</v>
      </c>
      <c r="V453" s="300">
        <v>18604</v>
      </c>
      <c r="W453" s="302">
        <f>IFERROR(INDEX('For Formulas'!$A$3:$CL$64,MATCH(ROUNDUP($R453,0),'For Formulas'!$A$3:$A$64,0),MATCH($O453&amp;" - "&amp;$P453,'For Formulas'!$A$3:$CL$3,0))*L453+U453,INDEX('For Formulas'!$A$3:$CL$64,MATCH(ROUNDUP($R453,0),'For Formulas'!$A$3:$A$64,0)*MATCH($O453&amp;" - "&amp;$P453,'For Formulas'!$A$3:$CL$3,0))*L453)</f>
        <v>20092</v>
      </c>
      <c r="X453" s="322">
        <f t="shared" si="46"/>
        <v>7.9982799397978935E-2</v>
      </c>
      <c r="Y453" s="262" t="s">
        <v>1134</v>
      </c>
      <c r="Z453" s="262" t="str">
        <f t="shared" si="47"/>
        <v>141 E 72120 131</v>
      </c>
      <c r="AA453" s="262" t="str">
        <f t="shared" si="48"/>
        <v>580</v>
      </c>
      <c r="AB453" s="262" t="str">
        <f t="shared" si="49"/>
        <v>000</v>
      </c>
      <c r="AC453" s="262" t="str">
        <f t="shared" si="50"/>
        <v>141 E 72120 131 000 580</v>
      </c>
    </row>
    <row r="454" spans="1:29" ht="15" customHeight="1" x14ac:dyDescent="0.25">
      <c r="A454" s="262" t="s">
        <v>1288</v>
      </c>
      <c r="B454" s="262" t="s">
        <v>377</v>
      </c>
      <c r="C454" s="262" t="s">
        <v>377</v>
      </c>
      <c r="D454" s="262" t="s">
        <v>407</v>
      </c>
      <c r="E454" s="262" t="s">
        <v>269</v>
      </c>
      <c r="F454" s="262" t="s">
        <v>222</v>
      </c>
      <c r="G454" s="262" t="s">
        <v>223</v>
      </c>
      <c r="H454" s="262" t="s">
        <v>224</v>
      </c>
      <c r="I454" s="262" t="s">
        <v>378</v>
      </c>
      <c r="J454" s="262">
        <v>640</v>
      </c>
      <c r="K454" s="320">
        <v>0.4</v>
      </c>
      <c r="L454" s="320">
        <v>0.4</v>
      </c>
      <c r="M454" s="262" t="s">
        <v>226</v>
      </c>
      <c r="N454" s="262" t="s">
        <v>227</v>
      </c>
      <c r="O454" s="262" t="s">
        <v>234</v>
      </c>
      <c r="P454" s="262" t="s">
        <v>34</v>
      </c>
      <c r="Q454" s="321">
        <v>12</v>
      </c>
      <c r="R454" s="321">
        <f t="shared" si="45"/>
        <v>13</v>
      </c>
      <c r="S454" s="300">
        <v>0</v>
      </c>
      <c r="T454" s="300">
        <v>46510</v>
      </c>
      <c r="V454" s="300">
        <v>18604</v>
      </c>
      <c r="W454" s="302">
        <f>IFERROR(INDEX('For Formulas'!$A$3:$CL$64,MATCH(ROUNDUP($R454,0),'For Formulas'!$A$3:$A$64,0),MATCH($O454&amp;" - "&amp;$P454,'For Formulas'!$A$3:$CL$3,0))*L454+U454,INDEX('For Formulas'!$A$3:$CL$64,MATCH(ROUNDUP($R454,0),'For Formulas'!$A$3:$A$64,0)*MATCH($O454&amp;" - "&amp;$P454,'For Formulas'!$A$3:$CL$3,0))*L454)</f>
        <v>20092</v>
      </c>
      <c r="X454" s="322">
        <f t="shared" si="46"/>
        <v>7.9982799397978935E-2</v>
      </c>
      <c r="Y454" s="262" t="s">
        <v>1043</v>
      </c>
      <c r="Z454" s="262" t="str">
        <f t="shared" si="47"/>
        <v>141 E 72120 131</v>
      </c>
      <c r="AA454" s="262" t="str">
        <f t="shared" si="48"/>
        <v>580</v>
      </c>
      <c r="AB454" s="262" t="str">
        <f t="shared" si="49"/>
        <v>000</v>
      </c>
      <c r="AC454" s="262" t="str">
        <f t="shared" si="50"/>
        <v>141 E 72120 131 000 580</v>
      </c>
    </row>
    <row r="455" spans="1:29" ht="15" customHeight="1" x14ac:dyDescent="0.25">
      <c r="A455" s="262" t="s">
        <v>2982</v>
      </c>
      <c r="B455" s="262" t="s">
        <v>247</v>
      </c>
      <c r="C455" s="262" t="s">
        <v>247</v>
      </c>
      <c r="D455" s="262" t="s">
        <v>248</v>
      </c>
      <c r="E455" s="262" t="s">
        <v>221</v>
      </c>
      <c r="F455" s="262" t="s">
        <v>249</v>
      </c>
      <c r="G455" s="262" t="s">
        <v>250</v>
      </c>
      <c r="H455" s="262" t="s">
        <v>224</v>
      </c>
      <c r="I455" s="262" t="s">
        <v>242</v>
      </c>
      <c r="J455" s="262">
        <v>1080</v>
      </c>
      <c r="K455" s="320">
        <v>1</v>
      </c>
      <c r="L455" s="320">
        <v>1</v>
      </c>
      <c r="M455" s="262" t="s">
        <v>6</v>
      </c>
      <c r="Q455" s="321">
        <v>0</v>
      </c>
      <c r="R455" s="321">
        <f t="shared" si="45"/>
        <v>1</v>
      </c>
      <c r="S455" s="300">
        <v>18691.400000000001</v>
      </c>
      <c r="T455" s="300">
        <v>0</v>
      </c>
      <c r="V455" s="300">
        <v>18691.400000000001</v>
      </c>
      <c r="W455" s="329">
        <f>V455*1.08</f>
        <v>20186.712000000003</v>
      </c>
      <c r="X455" s="322">
        <f t="shared" si="46"/>
        <v>8.0000000000000085E-2</v>
      </c>
      <c r="Y455" s="262" t="s">
        <v>252</v>
      </c>
      <c r="Z455" s="262" t="str">
        <f t="shared" si="47"/>
        <v>141 E 72710 146</v>
      </c>
      <c r="AA455" s="262" t="str">
        <f t="shared" si="48"/>
        <v>446</v>
      </c>
      <c r="AB455" s="262" t="str">
        <f t="shared" si="49"/>
        <v>000</v>
      </c>
      <c r="AC455" s="262" t="str">
        <f t="shared" si="50"/>
        <v>141 E 72710 146 000 446</v>
      </c>
    </row>
    <row r="456" spans="1:29" ht="15" hidden="1" customHeight="1" x14ac:dyDescent="0.25">
      <c r="A456" s="262" t="s">
        <v>875</v>
      </c>
      <c r="B456" s="262" t="s">
        <v>237</v>
      </c>
      <c r="C456" s="262" t="s">
        <v>237</v>
      </c>
      <c r="D456" s="262" t="s">
        <v>407</v>
      </c>
      <c r="E456" s="262" t="s">
        <v>221</v>
      </c>
      <c r="F456" s="262" t="s">
        <v>239</v>
      </c>
      <c r="G456" s="262" t="s">
        <v>240</v>
      </c>
      <c r="H456" s="262" t="s">
        <v>241</v>
      </c>
      <c r="I456" s="262" t="s">
        <v>347</v>
      </c>
      <c r="J456" s="262">
        <v>1330</v>
      </c>
      <c r="K456" s="320">
        <v>0.875</v>
      </c>
      <c r="L456" s="320">
        <v>0.875</v>
      </c>
      <c r="M456" s="262" t="s">
        <v>226</v>
      </c>
      <c r="N456" s="262" t="s">
        <v>243</v>
      </c>
      <c r="O456" s="262" t="s">
        <v>244</v>
      </c>
      <c r="P456" s="262" t="s">
        <v>187</v>
      </c>
      <c r="Q456" s="321">
        <v>3</v>
      </c>
      <c r="R456" s="321">
        <f t="shared" si="45"/>
        <v>4</v>
      </c>
      <c r="S456" s="300">
        <v>0</v>
      </c>
      <c r="T456" s="300">
        <v>13.71</v>
      </c>
      <c r="V456" s="300">
        <v>18234.3</v>
      </c>
      <c r="W456" s="303">
        <f>IFERROR(INDEX('For Formulas'!$A$3:$CL$64,MATCH($R456,'For Formulas'!$A$3:$A$64,0),MATCH($O456&amp;" - "&amp;$P456,'For Formulas'!$A$3:$CL$3,0))*J456+U456,INDEX('For Formulas'!$A$3:$CL$64,MATCH($R456,'For Formulas'!$A$3:$A$64,0),MATCH($O456&amp;" - "&amp;$P456,'For Formulas'!$A$3:$CL$3,0))*J456)</f>
        <v>20229.300000000003</v>
      </c>
      <c r="X456" s="322">
        <f t="shared" si="46"/>
        <v>0.10940919037199145</v>
      </c>
      <c r="Y456" s="262" t="s">
        <v>876</v>
      </c>
      <c r="Z456" s="262" t="str">
        <f t="shared" si="47"/>
        <v>143 E 73100 165</v>
      </c>
      <c r="AA456" s="262" t="str">
        <f t="shared" si="48"/>
        <v>451</v>
      </c>
      <c r="AB456" s="262" t="str">
        <f t="shared" si="49"/>
        <v>000</v>
      </c>
      <c r="AC456" s="262" t="str">
        <f t="shared" si="50"/>
        <v>143 E 73100 165 000 451</v>
      </c>
    </row>
    <row r="457" spans="1:29" ht="15" hidden="1" customHeight="1" x14ac:dyDescent="0.25">
      <c r="A457" s="262" t="s">
        <v>944</v>
      </c>
      <c r="B457" s="262" t="s">
        <v>525</v>
      </c>
      <c r="C457" s="262" t="s">
        <v>525</v>
      </c>
      <c r="D457" s="262" t="s">
        <v>274</v>
      </c>
      <c r="E457" s="262" t="s">
        <v>256</v>
      </c>
      <c r="F457" s="262" t="s">
        <v>222</v>
      </c>
      <c r="G457" s="262" t="s">
        <v>223</v>
      </c>
      <c r="H457" s="262" t="s">
        <v>224</v>
      </c>
      <c r="I457" s="262" t="s">
        <v>225</v>
      </c>
      <c r="J457" s="262">
        <v>1600</v>
      </c>
      <c r="K457" s="320">
        <v>1</v>
      </c>
      <c r="L457" s="320">
        <v>1</v>
      </c>
      <c r="M457" s="262" t="s">
        <v>6</v>
      </c>
      <c r="Q457" s="321">
        <v>0</v>
      </c>
      <c r="R457" s="321">
        <f t="shared" si="45"/>
        <v>1</v>
      </c>
      <c r="S457" s="300">
        <v>1950</v>
      </c>
      <c r="T457" s="300">
        <v>0</v>
      </c>
      <c r="V457" s="300">
        <v>1950</v>
      </c>
      <c r="W457" s="300">
        <f>V457</f>
        <v>1950</v>
      </c>
      <c r="X457" s="322">
        <f t="shared" si="46"/>
        <v>0</v>
      </c>
      <c r="Y457" s="262" t="s">
        <v>946</v>
      </c>
      <c r="Z457" s="262" t="str">
        <f t="shared" si="47"/>
        <v>141 E 72410 162</v>
      </c>
      <c r="AA457" s="262" t="str">
        <f t="shared" si="48"/>
        <v>000</v>
      </c>
      <c r="AB457" s="262" t="str">
        <f t="shared" si="49"/>
        <v>000</v>
      </c>
      <c r="AC457" s="262" t="str">
        <f t="shared" si="50"/>
        <v>141 E 72410 162 000 000</v>
      </c>
    </row>
    <row r="458" spans="1:29" ht="15" customHeight="1" x14ac:dyDescent="0.25">
      <c r="A458" s="262" t="s">
        <v>1170</v>
      </c>
      <c r="B458" s="262" t="s">
        <v>247</v>
      </c>
      <c r="C458" s="262" t="s">
        <v>247</v>
      </c>
      <c r="D458" s="262" t="s">
        <v>248</v>
      </c>
      <c r="E458" s="262" t="s">
        <v>221</v>
      </c>
      <c r="F458" s="262" t="s">
        <v>249</v>
      </c>
      <c r="G458" s="262" t="s">
        <v>250</v>
      </c>
      <c r="H458" s="262" t="s">
        <v>224</v>
      </c>
      <c r="I458" s="262" t="s">
        <v>242</v>
      </c>
      <c r="J458" s="262">
        <v>1080</v>
      </c>
      <c r="K458" s="320">
        <v>1</v>
      </c>
      <c r="L458" s="320">
        <v>1</v>
      </c>
      <c r="M458" s="262" t="s">
        <v>226</v>
      </c>
      <c r="N458" s="262" t="s">
        <v>227</v>
      </c>
      <c r="O458" s="262" t="s">
        <v>251</v>
      </c>
      <c r="P458" s="262" t="s">
        <v>186</v>
      </c>
      <c r="Q458" s="321">
        <v>26</v>
      </c>
      <c r="R458" s="321">
        <f t="shared" si="45"/>
        <v>27</v>
      </c>
      <c r="S458" s="300">
        <v>0</v>
      </c>
      <c r="T458" s="300">
        <v>18740</v>
      </c>
      <c r="V458" s="300">
        <v>18740</v>
      </c>
      <c r="W458" s="302">
        <f>IFERROR(INDEX('For Formulas'!$A$3:$CL$64,MATCH(ROUNDUP($R458,0),'For Formulas'!$A$3:$A$64,0),MATCH($O458&amp;" - "&amp;$P458,'For Formulas'!$A$3:$CL$3,0))*L458+U458,INDEX('For Formulas'!$A$3:$CL$64,MATCH(ROUNDUP($R458,0),'For Formulas'!$A$3:$A$64,0)*MATCH($O458&amp;" - "&amp;$P458,'For Formulas'!$A$3:$CL$3,0))*L458)</f>
        <v>20300</v>
      </c>
      <c r="X458" s="322">
        <f t="shared" si="46"/>
        <v>8.3244397011739593E-2</v>
      </c>
      <c r="Y458" s="262" t="s">
        <v>252</v>
      </c>
      <c r="Z458" s="262" t="str">
        <f t="shared" si="47"/>
        <v>141 E 72710 146</v>
      </c>
      <c r="AA458" s="262" t="str">
        <f t="shared" si="48"/>
        <v>446</v>
      </c>
      <c r="AB458" s="262" t="str">
        <f t="shared" si="49"/>
        <v>000</v>
      </c>
      <c r="AC458" s="262" t="str">
        <f t="shared" si="50"/>
        <v>141 E 72710 146 000 446</v>
      </c>
    </row>
    <row r="459" spans="1:29" ht="15" customHeight="1" x14ac:dyDescent="0.25">
      <c r="A459" s="262" t="s">
        <v>1688</v>
      </c>
      <c r="B459" s="262" t="s">
        <v>247</v>
      </c>
      <c r="C459" s="262" t="s">
        <v>247</v>
      </c>
      <c r="D459" s="262" t="s">
        <v>248</v>
      </c>
      <c r="E459" s="262" t="s">
        <v>221</v>
      </c>
      <c r="F459" s="262" t="s">
        <v>249</v>
      </c>
      <c r="G459" s="262" t="s">
        <v>250</v>
      </c>
      <c r="H459" s="262" t="s">
        <v>224</v>
      </c>
      <c r="I459" s="262" t="s">
        <v>242</v>
      </c>
      <c r="J459" s="262">
        <v>1080</v>
      </c>
      <c r="K459" s="320">
        <v>1</v>
      </c>
      <c r="L459" s="320">
        <v>1</v>
      </c>
      <c r="M459" s="262" t="s">
        <v>226</v>
      </c>
      <c r="N459" s="262" t="s">
        <v>227</v>
      </c>
      <c r="O459" s="262" t="s">
        <v>251</v>
      </c>
      <c r="P459" s="262" t="s">
        <v>186</v>
      </c>
      <c r="Q459" s="321">
        <v>26</v>
      </c>
      <c r="R459" s="321">
        <f t="shared" si="45"/>
        <v>27</v>
      </c>
      <c r="S459" s="300">
        <v>0</v>
      </c>
      <c r="T459" s="300">
        <v>18740</v>
      </c>
      <c r="V459" s="300">
        <v>18740</v>
      </c>
      <c r="W459" s="302">
        <f>IFERROR(INDEX('For Formulas'!$A$3:$CL$64,MATCH(ROUNDUP($R459,0),'For Formulas'!$A$3:$A$64,0),MATCH($O459&amp;" - "&amp;$P459,'For Formulas'!$A$3:$CL$3,0))*L459+U459,INDEX('For Formulas'!$A$3:$CL$64,MATCH(ROUNDUP($R459,0),'For Formulas'!$A$3:$A$64,0)*MATCH($O459&amp;" - "&amp;$P459,'For Formulas'!$A$3:$CL$3,0))*L459)</f>
        <v>20300</v>
      </c>
      <c r="X459" s="322">
        <f t="shared" si="46"/>
        <v>8.3244397011739593E-2</v>
      </c>
      <c r="Y459" s="262" t="s">
        <v>252</v>
      </c>
      <c r="Z459" s="262" t="str">
        <f t="shared" si="47"/>
        <v>141 E 72710 146</v>
      </c>
      <c r="AA459" s="262" t="str">
        <f t="shared" si="48"/>
        <v>446</v>
      </c>
      <c r="AB459" s="262" t="str">
        <f t="shared" si="49"/>
        <v>000</v>
      </c>
      <c r="AC459" s="262" t="str">
        <f t="shared" si="50"/>
        <v>141 E 72710 146 000 446</v>
      </c>
    </row>
    <row r="460" spans="1:29" ht="15" customHeight="1" x14ac:dyDescent="0.25">
      <c r="A460" s="262" t="s">
        <v>2067</v>
      </c>
      <c r="B460" s="262" t="s">
        <v>247</v>
      </c>
      <c r="C460" s="262" t="s">
        <v>247</v>
      </c>
      <c r="D460" s="262" t="s">
        <v>248</v>
      </c>
      <c r="E460" s="262" t="s">
        <v>221</v>
      </c>
      <c r="F460" s="262" t="s">
        <v>249</v>
      </c>
      <c r="G460" s="262" t="s">
        <v>250</v>
      </c>
      <c r="H460" s="262" t="s">
        <v>224</v>
      </c>
      <c r="I460" s="262" t="s">
        <v>242</v>
      </c>
      <c r="J460" s="262">
        <v>1080</v>
      </c>
      <c r="K460" s="320">
        <v>1</v>
      </c>
      <c r="L460" s="320">
        <v>1</v>
      </c>
      <c r="M460" s="262" t="s">
        <v>226</v>
      </c>
      <c r="N460" s="262" t="s">
        <v>227</v>
      </c>
      <c r="O460" s="262" t="s">
        <v>251</v>
      </c>
      <c r="P460" s="262" t="s">
        <v>186</v>
      </c>
      <c r="Q460" s="321">
        <v>26</v>
      </c>
      <c r="R460" s="321">
        <f t="shared" si="45"/>
        <v>27</v>
      </c>
      <c r="S460" s="300">
        <v>0</v>
      </c>
      <c r="T460" s="300">
        <v>18740</v>
      </c>
      <c r="V460" s="300">
        <v>18740</v>
      </c>
      <c r="W460" s="302">
        <f>IFERROR(INDEX('For Formulas'!$A$3:$CL$64,MATCH(ROUNDUP($R460,0),'For Formulas'!$A$3:$A$64,0),MATCH($O460&amp;" - "&amp;$P460,'For Formulas'!$A$3:$CL$3,0))*L460+U460,INDEX('For Formulas'!$A$3:$CL$64,MATCH(ROUNDUP($R460,0),'For Formulas'!$A$3:$A$64,0)*MATCH($O460&amp;" - "&amp;$P460,'For Formulas'!$A$3:$CL$3,0))*L460)</f>
        <v>20300</v>
      </c>
      <c r="X460" s="322">
        <f t="shared" si="46"/>
        <v>8.3244397011739593E-2</v>
      </c>
      <c r="Y460" s="262" t="s">
        <v>252</v>
      </c>
      <c r="Z460" s="262" t="str">
        <f t="shared" si="47"/>
        <v>141 E 72710 146</v>
      </c>
      <c r="AA460" s="262" t="str">
        <f t="shared" si="48"/>
        <v>446</v>
      </c>
      <c r="AB460" s="262" t="str">
        <f t="shared" si="49"/>
        <v>000</v>
      </c>
      <c r="AC460" s="262" t="str">
        <f t="shared" si="50"/>
        <v>141 E 72710 146 000 446</v>
      </c>
    </row>
    <row r="461" spans="1:29" ht="15" customHeight="1" x14ac:dyDescent="0.25">
      <c r="A461" s="262" t="s">
        <v>1660</v>
      </c>
      <c r="B461" s="262" t="s">
        <v>377</v>
      </c>
      <c r="C461" s="262" t="s">
        <v>377</v>
      </c>
      <c r="D461" s="262" t="s">
        <v>238</v>
      </c>
      <c r="E461" s="262" t="s">
        <v>269</v>
      </c>
      <c r="F461" s="262" t="s">
        <v>222</v>
      </c>
      <c r="G461" s="262" t="s">
        <v>223</v>
      </c>
      <c r="H461" s="262" t="s">
        <v>224</v>
      </c>
      <c r="I461" s="262" t="s">
        <v>378</v>
      </c>
      <c r="J461" s="262">
        <v>640</v>
      </c>
      <c r="K461" s="320">
        <v>0.4</v>
      </c>
      <c r="L461" s="320">
        <v>0.4</v>
      </c>
      <c r="M461" s="262" t="s">
        <v>226</v>
      </c>
      <c r="N461" s="262" t="s">
        <v>227</v>
      </c>
      <c r="O461" s="262" t="s">
        <v>234</v>
      </c>
      <c r="P461" s="262" t="s">
        <v>34</v>
      </c>
      <c r="Q461" s="321">
        <v>14</v>
      </c>
      <c r="R461" s="321">
        <f t="shared" si="45"/>
        <v>15</v>
      </c>
      <c r="S461" s="300">
        <v>0</v>
      </c>
      <c r="T461" s="300">
        <v>46995</v>
      </c>
      <c r="V461" s="300">
        <v>18798</v>
      </c>
      <c r="W461" s="302">
        <f>IFERROR(INDEX('For Formulas'!$A$3:$CL$64,MATCH(ROUNDUP($R461,0),'For Formulas'!$A$3:$A$64,0),MATCH($O461&amp;" - "&amp;$P461,'For Formulas'!$A$3:$CL$3,0))*L461+U461,INDEX('For Formulas'!$A$3:$CL$64,MATCH(ROUNDUP($R461,0),'For Formulas'!$A$3:$A$64,0)*MATCH($O461&amp;" - "&amp;$P461,'For Formulas'!$A$3:$CL$3,0))*L461)</f>
        <v>20302</v>
      </c>
      <c r="X461" s="322">
        <f t="shared" si="46"/>
        <v>8.0008511543781247E-2</v>
      </c>
      <c r="Y461" s="262" t="s">
        <v>1350</v>
      </c>
      <c r="Z461" s="262" t="str">
        <f t="shared" si="47"/>
        <v>141 E 72120 131</v>
      </c>
      <c r="AA461" s="262" t="str">
        <f t="shared" si="48"/>
        <v>580</v>
      </c>
      <c r="AB461" s="262" t="str">
        <f t="shared" si="49"/>
        <v>000</v>
      </c>
      <c r="AC461" s="262" t="str">
        <f t="shared" si="50"/>
        <v>141 E 72120 131 000 580</v>
      </c>
    </row>
    <row r="462" spans="1:29" ht="15" customHeight="1" x14ac:dyDescent="0.25">
      <c r="A462" s="262" t="s">
        <v>2448</v>
      </c>
      <c r="B462" s="262" t="s">
        <v>953</v>
      </c>
      <c r="C462" s="262" t="s">
        <v>953</v>
      </c>
      <c r="D462" s="262" t="s">
        <v>328</v>
      </c>
      <c r="E462" s="262" t="s">
        <v>473</v>
      </c>
      <c r="F462" s="262" t="s">
        <v>299</v>
      </c>
      <c r="G462" s="262" t="s">
        <v>300</v>
      </c>
      <c r="H462" s="262" t="s">
        <v>301</v>
      </c>
      <c r="I462" s="262" t="s">
        <v>287</v>
      </c>
      <c r="J462" s="262">
        <v>960</v>
      </c>
      <c r="K462" s="320">
        <v>0.5</v>
      </c>
      <c r="L462" s="320">
        <v>0.5</v>
      </c>
      <c r="M462" s="262" t="s">
        <v>6</v>
      </c>
      <c r="Q462" s="321">
        <v>0</v>
      </c>
      <c r="R462" s="321">
        <f t="shared" si="45"/>
        <v>1</v>
      </c>
      <c r="S462" s="300">
        <v>36400</v>
      </c>
      <c r="T462" s="300">
        <v>0</v>
      </c>
      <c r="V462" s="300">
        <v>18800</v>
      </c>
      <c r="W462" s="329">
        <f>V462*1.08</f>
        <v>20304</v>
      </c>
      <c r="X462" s="322">
        <f t="shared" si="46"/>
        <v>0.08</v>
      </c>
      <c r="Y462" s="262" t="s">
        <v>954</v>
      </c>
      <c r="Z462" s="262" t="str">
        <f t="shared" si="47"/>
        <v>141 E 72220 189</v>
      </c>
      <c r="AA462" s="262" t="str">
        <f t="shared" si="48"/>
        <v>712</v>
      </c>
      <c r="AB462" s="262" t="str">
        <f t="shared" si="49"/>
        <v>000</v>
      </c>
      <c r="AC462" s="262" t="str">
        <f t="shared" si="50"/>
        <v>141 E 72220 189 000 712</v>
      </c>
    </row>
    <row r="463" spans="1:29" ht="15" customHeight="1" x14ac:dyDescent="0.25">
      <c r="A463" s="262" t="s">
        <v>2161</v>
      </c>
      <c r="B463" s="262" t="s">
        <v>283</v>
      </c>
      <c r="C463" s="262" t="s">
        <v>283</v>
      </c>
      <c r="D463" s="262" t="s">
        <v>407</v>
      </c>
      <c r="E463" s="262" t="s">
        <v>473</v>
      </c>
      <c r="F463" s="262" t="s">
        <v>284</v>
      </c>
      <c r="G463" s="262" t="s">
        <v>285</v>
      </c>
      <c r="H463" s="262" t="s">
        <v>286</v>
      </c>
      <c r="I463" s="262" t="s">
        <v>225</v>
      </c>
      <c r="J463" s="262">
        <v>1680</v>
      </c>
      <c r="K463" s="320">
        <v>1</v>
      </c>
      <c r="L463" s="320">
        <v>1</v>
      </c>
      <c r="M463" s="262" t="s">
        <v>6</v>
      </c>
      <c r="Q463" s="321">
        <v>0</v>
      </c>
      <c r="R463" s="321">
        <f t="shared" si="45"/>
        <v>1</v>
      </c>
      <c r="S463" s="300">
        <v>18875</v>
      </c>
      <c r="T463" s="300">
        <v>0</v>
      </c>
      <c r="V463" s="300">
        <v>18875</v>
      </c>
      <c r="W463" s="329">
        <f>V463*1.08</f>
        <v>20385</v>
      </c>
      <c r="X463" s="322">
        <f t="shared" si="46"/>
        <v>0.08</v>
      </c>
      <c r="Y463" s="262" t="s">
        <v>1848</v>
      </c>
      <c r="Z463" s="262" t="str">
        <f t="shared" si="47"/>
        <v>141 E 72410 162</v>
      </c>
      <c r="AA463" s="262" t="str">
        <f t="shared" si="48"/>
        <v>000</v>
      </c>
      <c r="AB463" s="262" t="str">
        <f t="shared" si="49"/>
        <v>000</v>
      </c>
      <c r="AC463" s="262" t="str">
        <f t="shared" si="50"/>
        <v>141 E 72410 162 000 000</v>
      </c>
    </row>
    <row r="464" spans="1:29" ht="15" customHeight="1" x14ac:dyDescent="0.25">
      <c r="A464" s="262" t="s">
        <v>800</v>
      </c>
      <c r="B464" s="262" t="s">
        <v>305</v>
      </c>
      <c r="C464" s="262" t="s">
        <v>305</v>
      </c>
      <c r="D464" s="262" t="s">
        <v>361</v>
      </c>
      <c r="E464" s="262" t="s">
        <v>221</v>
      </c>
      <c r="F464" s="262" t="s">
        <v>306</v>
      </c>
      <c r="G464" s="262" t="s">
        <v>250</v>
      </c>
      <c r="H464" s="262" t="s">
        <v>224</v>
      </c>
      <c r="I464" s="262" t="s">
        <v>307</v>
      </c>
      <c r="J464" s="262">
        <v>1170</v>
      </c>
      <c r="K464" s="320">
        <v>1</v>
      </c>
      <c r="L464" s="320">
        <v>1</v>
      </c>
      <c r="M464" s="262" t="s">
        <v>226</v>
      </c>
      <c r="N464" s="262" t="s">
        <v>233</v>
      </c>
      <c r="O464" s="262" t="s">
        <v>271</v>
      </c>
      <c r="P464" s="262" t="s">
        <v>308</v>
      </c>
      <c r="Q464" s="321">
        <v>6</v>
      </c>
      <c r="R464" s="321">
        <f t="shared" si="45"/>
        <v>7</v>
      </c>
      <c r="S464" s="300">
        <v>0</v>
      </c>
      <c r="T464" s="300">
        <v>18681</v>
      </c>
      <c r="V464" s="300">
        <v>18681</v>
      </c>
      <c r="W464" s="302">
        <f>IFERROR(INDEX('For Formulas'!$A$3:$CL$64,MATCH(ROUNDUP($R464,0),'For Formulas'!$A$3:$A$64,0),MATCH($O464&amp;" - "&amp;$P464,'For Formulas'!$A$3:$CL$3,0))*L464+U464,INDEX('For Formulas'!$A$3:$CL$64,MATCH(ROUNDUP($R464,0),'For Formulas'!$A$3:$A$64,0)*MATCH($O464&amp;" - "&amp;$P464,'For Formulas'!$A$3:$CL$3,0))*L464)</f>
        <v>20436</v>
      </c>
      <c r="X464" s="322">
        <f t="shared" si="46"/>
        <v>9.3945720250521919E-2</v>
      </c>
      <c r="Y464" s="262" t="s">
        <v>570</v>
      </c>
      <c r="Z464" s="262" t="str">
        <f t="shared" si="47"/>
        <v>141 E 71200 163</v>
      </c>
      <c r="AA464" s="262" t="str">
        <f t="shared" si="48"/>
        <v>712</v>
      </c>
      <c r="AB464" s="262" t="str">
        <f t="shared" si="49"/>
        <v>901</v>
      </c>
      <c r="AC464" s="262" t="str">
        <f t="shared" si="50"/>
        <v>141 E 71200 163 901 712</v>
      </c>
    </row>
    <row r="465" spans="1:29" ht="15" customHeight="1" x14ac:dyDescent="0.25">
      <c r="A465" s="262" t="s">
        <v>1067</v>
      </c>
      <c r="B465" s="262" t="s">
        <v>305</v>
      </c>
      <c r="C465" s="262" t="s">
        <v>305</v>
      </c>
      <c r="D465" s="262" t="s">
        <v>385</v>
      </c>
      <c r="E465" s="262" t="s">
        <v>221</v>
      </c>
      <c r="F465" s="262" t="s">
        <v>306</v>
      </c>
      <c r="G465" s="262" t="s">
        <v>250</v>
      </c>
      <c r="H465" s="262" t="s">
        <v>224</v>
      </c>
      <c r="I465" s="262" t="s">
        <v>307</v>
      </c>
      <c r="J465" s="262">
        <v>1170</v>
      </c>
      <c r="K465" s="320">
        <v>1</v>
      </c>
      <c r="L465" s="320">
        <v>1</v>
      </c>
      <c r="M465" s="262" t="s">
        <v>226</v>
      </c>
      <c r="N465" s="262" t="s">
        <v>233</v>
      </c>
      <c r="O465" s="262" t="s">
        <v>271</v>
      </c>
      <c r="P465" s="262" t="s">
        <v>308</v>
      </c>
      <c r="Q465" s="321">
        <v>6</v>
      </c>
      <c r="R465" s="321">
        <f t="shared" si="45"/>
        <v>7</v>
      </c>
      <c r="S465" s="300">
        <v>0</v>
      </c>
      <c r="T465" s="300">
        <v>18681</v>
      </c>
      <c r="V465" s="300">
        <v>18681</v>
      </c>
      <c r="W465" s="302">
        <f>IFERROR(INDEX('For Formulas'!$A$3:$CL$64,MATCH(ROUNDUP($R465,0),'For Formulas'!$A$3:$A$64,0),MATCH($O465&amp;" - "&amp;$P465,'For Formulas'!$A$3:$CL$3,0))*L465+U465,INDEX('For Formulas'!$A$3:$CL$64,MATCH(ROUNDUP($R465,0),'For Formulas'!$A$3:$A$64,0)*MATCH($O465&amp;" - "&amp;$P465,'For Formulas'!$A$3:$CL$3,0))*L465)</f>
        <v>20436</v>
      </c>
      <c r="X465" s="322">
        <f t="shared" si="46"/>
        <v>9.3945720250521919E-2</v>
      </c>
      <c r="Y465" s="262" t="s">
        <v>492</v>
      </c>
      <c r="Z465" s="262" t="str">
        <f t="shared" si="47"/>
        <v>141 E 71200 163</v>
      </c>
      <c r="AA465" s="262" t="str">
        <f t="shared" si="48"/>
        <v>712</v>
      </c>
      <c r="AB465" s="262" t="str">
        <f t="shared" si="49"/>
        <v>911</v>
      </c>
      <c r="AC465" s="262" t="str">
        <f t="shared" si="50"/>
        <v>141 E 71200 163 911 712</v>
      </c>
    </row>
    <row r="466" spans="1:29" ht="15" customHeight="1" x14ac:dyDescent="0.25">
      <c r="A466" s="262" t="s">
        <v>1069</v>
      </c>
      <c r="B466" s="262" t="s">
        <v>305</v>
      </c>
      <c r="C466" s="262" t="s">
        <v>305</v>
      </c>
      <c r="D466" s="262" t="s">
        <v>392</v>
      </c>
      <c r="E466" s="262" t="s">
        <v>221</v>
      </c>
      <c r="F466" s="262" t="s">
        <v>306</v>
      </c>
      <c r="G466" s="262" t="s">
        <v>250</v>
      </c>
      <c r="H466" s="262" t="s">
        <v>224</v>
      </c>
      <c r="I466" s="262" t="s">
        <v>307</v>
      </c>
      <c r="J466" s="262">
        <v>1170</v>
      </c>
      <c r="K466" s="320">
        <v>1</v>
      </c>
      <c r="L466" s="320">
        <v>1</v>
      </c>
      <c r="M466" s="262" t="s">
        <v>226</v>
      </c>
      <c r="N466" s="262" t="s">
        <v>233</v>
      </c>
      <c r="O466" s="262" t="s">
        <v>271</v>
      </c>
      <c r="P466" s="262" t="s">
        <v>308</v>
      </c>
      <c r="Q466" s="321">
        <v>6</v>
      </c>
      <c r="R466" s="321">
        <f t="shared" si="45"/>
        <v>7</v>
      </c>
      <c r="S466" s="300">
        <v>0</v>
      </c>
      <c r="T466" s="300">
        <v>18681</v>
      </c>
      <c r="V466" s="300">
        <v>18681</v>
      </c>
      <c r="W466" s="302">
        <f>IFERROR(INDEX('For Formulas'!$A$3:$CL$64,MATCH(ROUNDUP($R466,0),'For Formulas'!$A$3:$A$64,0),MATCH($O466&amp;" - "&amp;$P466,'For Formulas'!$A$3:$CL$3,0))*L466+U466,INDEX('For Formulas'!$A$3:$CL$64,MATCH(ROUNDUP($R466,0),'For Formulas'!$A$3:$A$64,0)*MATCH($O466&amp;" - "&amp;$P466,'For Formulas'!$A$3:$CL$3,0))*L466)</f>
        <v>20436</v>
      </c>
      <c r="X466" s="322">
        <f t="shared" si="46"/>
        <v>9.3945720250521919E-2</v>
      </c>
      <c r="Y466" s="262" t="s">
        <v>1070</v>
      </c>
      <c r="Z466" s="262" t="str">
        <f t="shared" si="47"/>
        <v>141 E 71200 163</v>
      </c>
      <c r="AA466" s="262" t="str">
        <f t="shared" si="48"/>
        <v>712</v>
      </c>
      <c r="AB466" s="262" t="str">
        <f t="shared" si="49"/>
        <v>901</v>
      </c>
      <c r="AC466" s="262" t="str">
        <f t="shared" si="50"/>
        <v>141 E 71200 163 901 712</v>
      </c>
    </row>
    <row r="467" spans="1:29" ht="15" customHeight="1" x14ac:dyDescent="0.25">
      <c r="A467" s="262" t="s">
        <v>1277</v>
      </c>
      <c r="B467" s="262" t="s">
        <v>305</v>
      </c>
      <c r="C467" s="262" t="s">
        <v>305</v>
      </c>
      <c r="D467" s="262" t="s">
        <v>324</v>
      </c>
      <c r="E467" s="262" t="s">
        <v>221</v>
      </c>
      <c r="F467" s="262" t="s">
        <v>306</v>
      </c>
      <c r="G467" s="262" t="s">
        <v>250</v>
      </c>
      <c r="H467" s="262" t="s">
        <v>224</v>
      </c>
      <c r="I467" s="262" t="s">
        <v>307</v>
      </c>
      <c r="J467" s="262">
        <v>1170</v>
      </c>
      <c r="K467" s="320">
        <v>1</v>
      </c>
      <c r="L467" s="320">
        <v>1</v>
      </c>
      <c r="M467" s="262" t="s">
        <v>226</v>
      </c>
      <c r="N467" s="262" t="s">
        <v>233</v>
      </c>
      <c r="O467" s="262" t="s">
        <v>271</v>
      </c>
      <c r="P467" s="262" t="s">
        <v>308</v>
      </c>
      <c r="Q467" s="321">
        <v>6</v>
      </c>
      <c r="R467" s="321">
        <f t="shared" si="45"/>
        <v>7</v>
      </c>
      <c r="S467" s="300">
        <v>0</v>
      </c>
      <c r="T467" s="300">
        <v>18681</v>
      </c>
      <c r="V467" s="300">
        <v>18681</v>
      </c>
      <c r="W467" s="302">
        <f>IFERROR(INDEX('For Formulas'!$A$3:$CL$64,MATCH(ROUNDUP($R467,0),'For Formulas'!$A$3:$A$64,0),MATCH($O467&amp;" - "&amp;$P467,'For Formulas'!$A$3:$CL$3,0))*L467+U467,INDEX('For Formulas'!$A$3:$CL$64,MATCH(ROUNDUP($R467,0),'For Formulas'!$A$3:$A$64,0)*MATCH($O467&amp;" - "&amp;$P467,'For Formulas'!$A$3:$CL$3,0))*L467)</f>
        <v>20436</v>
      </c>
      <c r="X467" s="322">
        <f t="shared" si="46"/>
        <v>9.3945720250521919E-2</v>
      </c>
      <c r="Y467" s="262" t="s">
        <v>649</v>
      </c>
      <c r="Z467" s="262" t="str">
        <f t="shared" si="47"/>
        <v>141 E 71200 163</v>
      </c>
      <c r="AA467" s="262" t="str">
        <f t="shared" si="48"/>
        <v>712</v>
      </c>
      <c r="AB467" s="262" t="str">
        <f t="shared" si="49"/>
        <v>901</v>
      </c>
      <c r="AC467" s="262" t="str">
        <f t="shared" si="50"/>
        <v>141 E 71200 163 901 712</v>
      </c>
    </row>
    <row r="468" spans="1:29" ht="15" customHeight="1" x14ac:dyDescent="0.25">
      <c r="A468" s="262" t="s">
        <v>1305</v>
      </c>
      <c r="B468" s="262" t="s">
        <v>381</v>
      </c>
      <c r="C468" s="262" t="s">
        <v>381</v>
      </c>
      <c r="D468" s="262" t="s">
        <v>716</v>
      </c>
      <c r="E468" s="262" t="s">
        <v>221</v>
      </c>
      <c r="F468" s="262" t="s">
        <v>306</v>
      </c>
      <c r="G468" s="262" t="s">
        <v>250</v>
      </c>
      <c r="H468" s="262" t="s">
        <v>224</v>
      </c>
      <c r="I468" s="262" t="s">
        <v>307</v>
      </c>
      <c r="J468" s="262">
        <v>1170</v>
      </c>
      <c r="K468" s="320">
        <v>1</v>
      </c>
      <c r="L468" s="320">
        <v>1</v>
      </c>
      <c r="M468" s="262" t="s">
        <v>226</v>
      </c>
      <c r="N468" s="262" t="s">
        <v>227</v>
      </c>
      <c r="O468" s="262" t="s">
        <v>271</v>
      </c>
      <c r="P468" s="262" t="s">
        <v>308</v>
      </c>
      <c r="Q468" s="321">
        <v>6</v>
      </c>
      <c r="R468" s="321">
        <f t="shared" si="45"/>
        <v>7</v>
      </c>
      <c r="S468" s="300">
        <v>0</v>
      </c>
      <c r="T468" s="300">
        <v>18681</v>
      </c>
      <c r="V468" s="300">
        <v>18681</v>
      </c>
      <c r="W468" s="302">
        <f>IFERROR(INDEX('For Formulas'!$A$3:$CL$64,MATCH(ROUNDUP($R468,0),'For Formulas'!$A$3:$A$64,0),MATCH($O468&amp;" - "&amp;$P468,'For Formulas'!$A$3:$CL$3,0))*L468+U468,INDEX('For Formulas'!$A$3:$CL$64,MATCH(ROUNDUP($R468,0),'For Formulas'!$A$3:$A$64,0)*MATCH($O468&amp;" - "&amp;$P468,'For Formulas'!$A$3:$CL$3,0))*L468)</f>
        <v>20436</v>
      </c>
      <c r="X468" s="322">
        <f t="shared" si="46"/>
        <v>9.3945720250521919E-2</v>
      </c>
      <c r="Y468" s="262" t="s">
        <v>1306</v>
      </c>
      <c r="Z468" s="262" t="str">
        <f t="shared" si="47"/>
        <v>141 E 72210 137</v>
      </c>
      <c r="AA468" s="262" t="str">
        <f t="shared" si="48"/>
        <v>000</v>
      </c>
      <c r="AB468" s="262" t="str">
        <f t="shared" si="49"/>
        <v>000</v>
      </c>
      <c r="AC468" s="262" t="str">
        <f t="shared" si="50"/>
        <v>141 E 72210 137 000 000</v>
      </c>
    </row>
    <row r="469" spans="1:29" ht="15" customHeight="1" x14ac:dyDescent="0.25">
      <c r="A469" s="262" t="s">
        <v>1933</v>
      </c>
      <c r="B469" s="262" t="s">
        <v>305</v>
      </c>
      <c r="C469" s="262" t="s">
        <v>305</v>
      </c>
      <c r="D469" s="262" t="s">
        <v>371</v>
      </c>
      <c r="E469" s="262" t="s">
        <v>221</v>
      </c>
      <c r="F469" s="262" t="s">
        <v>306</v>
      </c>
      <c r="G469" s="262" t="s">
        <v>250</v>
      </c>
      <c r="H469" s="262" t="s">
        <v>224</v>
      </c>
      <c r="I469" s="262" t="s">
        <v>307</v>
      </c>
      <c r="J469" s="262">
        <v>1170</v>
      </c>
      <c r="K469" s="320">
        <v>1</v>
      </c>
      <c r="L469" s="320">
        <v>1</v>
      </c>
      <c r="M469" s="262" t="s">
        <v>226</v>
      </c>
      <c r="N469" s="262" t="s">
        <v>233</v>
      </c>
      <c r="O469" s="262" t="s">
        <v>271</v>
      </c>
      <c r="P469" s="262" t="s">
        <v>308</v>
      </c>
      <c r="Q469" s="321">
        <v>6</v>
      </c>
      <c r="R469" s="321">
        <f t="shared" si="45"/>
        <v>7</v>
      </c>
      <c r="S469" s="300">
        <v>0</v>
      </c>
      <c r="T469" s="300">
        <v>18681</v>
      </c>
      <c r="V469" s="300">
        <v>18681</v>
      </c>
      <c r="W469" s="302">
        <f>IFERROR(INDEX('For Formulas'!$A$3:$CL$64,MATCH(ROUNDUP($R469,0),'For Formulas'!$A$3:$A$64,0),MATCH($O469&amp;" - "&amp;$P469,'For Formulas'!$A$3:$CL$3,0))*L469+U469,INDEX('For Formulas'!$A$3:$CL$64,MATCH(ROUNDUP($R469,0),'For Formulas'!$A$3:$A$64,0)*MATCH($O469&amp;" - "&amp;$P469,'For Formulas'!$A$3:$CL$3,0))*L469)</f>
        <v>20436</v>
      </c>
      <c r="X469" s="322">
        <f t="shared" si="46"/>
        <v>9.3945720250521919E-2</v>
      </c>
      <c r="Y469" s="262" t="s">
        <v>1934</v>
      </c>
      <c r="Z469" s="262" t="str">
        <f t="shared" si="47"/>
        <v>141 E 71200 163</v>
      </c>
      <c r="AA469" s="262" t="str">
        <f t="shared" si="48"/>
        <v>712</v>
      </c>
      <c r="AB469" s="262" t="str">
        <f t="shared" si="49"/>
        <v>901</v>
      </c>
      <c r="AC469" s="262" t="str">
        <f t="shared" si="50"/>
        <v>141 E 71200 163 901 712</v>
      </c>
    </row>
    <row r="470" spans="1:29" ht="15" customHeight="1" x14ac:dyDescent="0.25">
      <c r="A470" s="262" t="s">
        <v>2280</v>
      </c>
      <c r="B470" s="262" t="s">
        <v>305</v>
      </c>
      <c r="C470" s="262" t="s">
        <v>305</v>
      </c>
      <c r="D470" s="262" t="s">
        <v>264</v>
      </c>
      <c r="E470" s="262" t="s">
        <v>221</v>
      </c>
      <c r="F470" s="262" t="s">
        <v>306</v>
      </c>
      <c r="G470" s="262" t="s">
        <v>250</v>
      </c>
      <c r="H470" s="262" t="s">
        <v>224</v>
      </c>
      <c r="I470" s="262" t="s">
        <v>307</v>
      </c>
      <c r="J470" s="262">
        <v>1170</v>
      </c>
      <c r="K470" s="320">
        <v>1</v>
      </c>
      <c r="L470" s="320">
        <v>1</v>
      </c>
      <c r="M470" s="262" t="s">
        <v>226</v>
      </c>
      <c r="N470" s="262" t="s">
        <v>233</v>
      </c>
      <c r="O470" s="262" t="s">
        <v>271</v>
      </c>
      <c r="P470" s="262" t="s">
        <v>308</v>
      </c>
      <c r="Q470" s="321">
        <v>6</v>
      </c>
      <c r="R470" s="321">
        <f t="shared" si="45"/>
        <v>7</v>
      </c>
      <c r="S470" s="300">
        <v>0</v>
      </c>
      <c r="T470" s="300">
        <v>18681</v>
      </c>
      <c r="V470" s="300">
        <v>18681</v>
      </c>
      <c r="W470" s="302">
        <f>IFERROR(INDEX('For Formulas'!$A$3:$CL$64,MATCH(ROUNDUP($R470,0),'For Formulas'!$A$3:$A$64,0),MATCH($O470&amp;" - "&amp;$P470,'For Formulas'!$A$3:$CL$3,0))*L470+U470,INDEX('For Formulas'!$A$3:$CL$64,MATCH(ROUNDUP($R470,0),'For Formulas'!$A$3:$A$64,0)*MATCH($O470&amp;" - "&amp;$P470,'For Formulas'!$A$3:$CL$3,0))*L470)</f>
        <v>20436</v>
      </c>
      <c r="X470" s="322">
        <f t="shared" si="46"/>
        <v>9.3945720250521919E-2</v>
      </c>
      <c r="Y470" s="262" t="s">
        <v>1687</v>
      </c>
      <c r="Z470" s="262" t="str">
        <f t="shared" si="47"/>
        <v>141 E 71200 163</v>
      </c>
      <c r="AA470" s="262" t="str">
        <f t="shared" si="48"/>
        <v>712</v>
      </c>
      <c r="AB470" s="262" t="str">
        <f t="shared" si="49"/>
        <v>901</v>
      </c>
      <c r="AC470" s="262" t="str">
        <f t="shared" si="50"/>
        <v>141 E 71200 163 901 712</v>
      </c>
    </row>
    <row r="471" spans="1:29" ht="15" hidden="1" customHeight="1" x14ac:dyDescent="0.25">
      <c r="A471" s="262" t="s">
        <v>963</v>
      </c>
      <c r="B471" s="262" t="s">
        <v>256</v>
      </c>
      <c r="C471" s="262" t="s">
        <v>517</v>
      </c>
      <c r="D471" s="262" t="s">
        <v>274</v>
      </c>
      <c r="E471" s="262" t="s">
        <v>256</v>
      </c>
      <c r="F471" s="262" t="s">
        <v>299</v>
      </c>
      <c r="G471" s="262" t="s">
        <v>300</v>
      </c>
      <c r="H471" s="262" t="s">
        <v>301</v>
      </c>
      <c r="I471" s="262" t="s">
        <v>225</v>
      </c>
      <c r="J471" s="262">
        <v>1920</v>
      </c>
      <c r="K471" s="320">
        <v>1</v>
      </c>
      <c r="L471" s="320">
        <v>1</v>
      </c>
      <c r="M471" s="262" t="s">
        <v>6</v>
      </c>
      <c r="Q471" s="321">
        <v>0</v>
      </c>
      <c r="R471" s="321">
        <f t="shared" si="45"/>
        <v>1</v>
      </c>
      <c r="S471" s="300">
        <v>4000</v>
      </c>
      <c r="T471" s="300">
        <v>0</v>
      </c>
      <c r="V471" s="300">
        <v>4000</v>
      </c>
      <c r="W471" s="300">
        <f>V471</f>
        <v>4000</v>
      </c>
      <c r="X471" s="322">
        <f t="shared" si="46"/>
        <v>0</v>
      </c>
      <c r="Y471" s="262" t="s">
        <v>516</v>
      </c>
      <c r="Z471" s="262" t="str">
        <f t="shared" si="47"/>
        <v>141 E 72510 119</v>
      </c>
      <c r="AA471" s="262" t="str">
        <f t="shared" si="48"/>
        <v>000</v>
      </c>
      <c r="AB471" s="262" t="str">
        <f t="shared" si="49"/>
        <v>000</v>
      </c>
      <c r="AC471" s="262" t="str">
        <f t="shared" si="50"/>
        <v>141 E 72510 119 000 000</v>
      </c>
    </row>
    <row r="472" spans="1:29" ht="15" customHeight="1" x14ac:dyDescent="0.25">
      <c r="A472" s="262" t="s">
        <v>2338</v>
      </c>
      <c r="B472" s="262" t="s">
        <v>381</v>
      </c>
      <c r="C472" s="262" t="s">
        <v>381</v>
      </c>
      <c r="D472" s="262" t="s">
        <v>407</v>
      </c>
      <c r="E472" s="262" t="s">
        <v>221</v>
      </c>
      <c r="F472" s="262" t="s">
        <v>306</v>
      </c>
      <c r="G472" s="262" t="s">
        <v>250</v>
      </c>
      <c r="H472" s="262" t="s">
        <v>224</v>
      </c>
      <c r="I472" s="262" t="s">
        <v>307</v>
      </c>
      <c r="J472" s="262">
        <v>1170</v>
      </c>
      <c r="K472" s="320">
        <v>1</v>
      </c>
      <c r="L472" s="320">
        <v>1</v>
      </c>
      <c r="M472" s="262" t="s">
        <v>226</v>
      </c>
      <c r="N472" s="262" t="s">
        <v>233</v>
      </c>
      <c r="O472" s="262" t="s">
        <v>271</v>
      </c>
      <c r="P472" s="262" t="s">
        <v>308</v>
      </c>
      <c r="Q472" s="321">
        <v>6</v>
      </c>
      <c r="R472" s="321">
        <f t="shared" si="45"/>
        <v>7</v>
      </c>
      <c r="S472" s="300">
        <v>0</v>
      </c>
      <c r="T472" s="300">
        <v>18681</v>
      </c>
      <c r="V472" s="300">
        <v>18681</v>
      </c>
      <c r="W472" s="302">
        <f>IFERROR(INDEX('For Formulas'!$A$3:$CL$64,MATCH(ROUNDUP($R472,0),'For Formulas'!$A$3:$A$64,0),MATCH($O472&amp;" - "&amp;$P472,'For Formulas'!$A$3:$CL$3,0))*L472+U472,INDEX('For Formulas'!$A$3:$CL$64,MATCH(ROUNDUP($R472,0),'For Formulas'!$A$3:$A$64,0)*MATCH($O472&amp;" - "&amp;$P472,'For Formulas'!$A$3:$CL$3,0))*L472)</f>
        <v>20436</v>
      </c>
      <c r="X472" s="322">
        <f t="shared" si="46"/>
        <v>9.3945720250521919E-2</v>
      </c>
      <c r="Y472" s="262" t="s">
        <v>1988</v>
      </c>
      <c r="Z472" s="262" t="str">
        <f t="shared" si="47"/>
        <v>141 E 72210 137</v>
      </c>
      <c r="AA472" s="262" t="str">
        <f t="shared" si="48"/>
        <v>000</v>
      </c>
      <c r="AB472" s="262" t="str">
        <f t="shared" si="49"/>
        <v>000</v>
      </c>
      <c r="AC472" s="262" t="str">
        <f t="shared" si="50"/>
        <v>141 E 72210 137 000 000</v>
      </c>
    </row>
    <row r="473" spans="1:29" ht="15" customHeight="1" x14ac:dyDescent="0.25">
      <c r="A473" s="262" t="s">
        <v>2367</v>
      </c>
      <c r="B473" s="262" t="s">
        <v>623</v>
      </c>
      <c r="C473" s="262" t="s">
        <v>623</v>
      </c>
      <c r="D473" s="262" t="s">
        <v>392</v>
      </c>
      <c r="E473" s="262" t="s">
        <v>221</v>
      </c>
      <c r="F473" s="262" t="s">
        <v>306</v>
      </c>
      <c r="G473" s="262" t="s">
        <v>250</v>
      </c>
      <c r="H473" s="262" t="s">
        <v>224</v>
      </c>
      <c r="I473" s="262" t="s">
        <v>307</v>
      </c>
      <c r="J473" s="262">
        <v>1170</v>
      </c>
      <c r="K473" s="320">
        <v>1</v>
      </c>
      <c r="L473" s="320">
        <v>1</v>
      </c>
      <c r="M473" s="262" t="s">
        <v>226</v>
      </c>
      <c r="N473" s="262" t="s">
        <v>227</v>
      </c>
      <c r="O473" s="262" t="s">
        <v>271</v>
      </c>
      <c r="P473" s="262" t="s">
        <v>308</v>
      </c>
      <c r="Q473" s="321">
        <v>6</v>
      </c>
      <c r="R473" s="321">
        <f t="shared" si="45"/>
        <v>7</v>
      </c>
      <c r="S473" s="300">
        <v>0</v>
      </c>
      <c r="T473" s="300">
        <v>18681</v>
      </c>
      <c r="V473" s="300">
        <v>18681</v>
      </c>
      <c r="W473" s="302">
        <f>IFERROR(INDEX('For Formulas'!$A$3:$CL$64,MATCH(ROUNDUP($R473,0),'For Formulas'!$A$3:$A$64,0),MATCH($O473&amp;" - "&amp;$P473,'For Formulas'!$A$3:$CL$3,0))*L473+U473,INDEX('For Formulas'!$A$3:$CL$64,MATCH(ROUNDUP($R473,0),'For Formulas'!$A$3:$A$64,0)*MATCH($O473&amp;" - "&amp;$P473,'For Formulas'!$A$3:$CL$3,0))*L473)</f>
        <v>20436</v>
      </c>
      <c r="X473" s="322">
        <f t="shared" si="46"/>
        <v>9.3945720250521919E-2</v>
      </c>
      <c r="Y473" s="262" t="s">
        <v>2368</v>
      </c>
      <c r="Z473" s="262" t="str">
        <f t="shared" si="47"/>
        <v>141 E 71100 189</v>
      </c>
      <c r="AA473" s="262" t="str">
        <f t="shared" si="48"/>
        <v>000</v>
      </c>
      <c r="AB473" s="262" t="str">
        <f t="shared" si="49"/>
        <v>000</v>
      </c>
      <c r="AC473" s="262" t="str">
        <f t="shared" si="50"/>
        <v>141 E 71100 189 000 000</v>
      </c>
    </row>
    <row r="474" spans="1:29" ht="15" customHeight="1" x14ac:dyDescent="0.25">
      <c r="A474" s="262" t="s">
        <v>2473</v>
      </c>
      <c r="B474" s="262" t="s">
        <v>305</v>
      </c>
      <c r="C474" s="262" t="s">
        <v>305</v>
      </c>
      <c r="D474" s="262" t="s">
        <v>317</v>
      </c>
      <c r="E474" s="262" t="s">
        <v>221</v>
      </c>
      <c r="F474" s="262" t="s">
        <v>306</v>
      </c>
      <c r="G474" s="262" t="s">
        <v>250</v>
      </c>
      <c r="H474" s="262" t="s">
        <v>224</v>
      </c>
      <c r="I474" s="262" t="s">
        <v>307</v>
      </c>
      <c r="J474" s="262">
        <v>1170</v>
      </c>
      <c r="K474" s="320">
        <v>1</v>
      </c>
      <c r="L474" s="320">
        <v>1</v>
      </c>
      <c r="M474" s="262" t="s">
        <v>226</v>
      </c>
      <c r="N474" s="262" t="s">
        <v>233</v>
      </c>
      <c r="O474" s="262" t="s">
        <v>271</v>
      </c>
      <c r="P474" s="262" t="s">
        <v>308</v>
      </c>
      <c r="Q474" s="321">
        <v>6</v>
      </c>
      <c r="R474" s="321">
        <f t="shared" si="45"/>
        <v>7</v>
      </c>
      <c r="S474" s="300">
        <v>0</v>
      </c>
      <c r="T474" s="300">
        <v>18681</v>
      </c>
      <c r="V474" s="300">
        <v>18681</v>
      </c>
      <c r="W474" s="302">
        <f>IFERROR(INDEX('For Formulas'!$A$3:$CL$64,MATCH(ROUNDUP($R474,0),'For Formulas'!$A$3:$A$64,0),MATCH($O474&amp;" - "&amp;$P474,'For Formulas'!$A$3:$CL$3,0))*L474+U474,INDEX('For Formulas'!$A$3:$CL$64,MATCH(ROUNDUP($R474,0),'For Formulas'!$A$3:$A$64,0)*MATCH($O474&amp;" - "&amp;$P474,'For Formulas'!$A$3:$CL$3,0))*L474)</f>
        <v>20436</v>
      </c>
      <c r="X474" s="322">
        <f t="shared" si="46"/>
        <v>9.3945720250521919E-2</v>
      </c>
      <c r="Y474" s="262" t="s">
        <v>1451</v>
      </c>
      <c r="Z474" s="262" t="str">
        <f t="shared" si="47"/>
        <v>141 E 71200 163</v>
      </c>
      <c r="AA474" s="262" t="str">
        <f t="shared" si="48"/>
        <v>712</v>
      </c>
      <c r="AB474" s="262" t="str">
        <f t="shared" si="49"/>
        <v>901</v>
      </c>
      <c r="AC474" s="262" t="str">
        <f t="shared" si="50"/>
        <v>141 E 71200 163 901 712</v>
      </c>
    </row>
    <row r="475" spans="1:29" ht="15" customHeight="1" x14ac:dyDescent="0.25">
      <c r="A475" s="262" t="s">
        <v>3061</v>
      </c>
      <c r="B475" s="262" t="s">
        <v>305</v>
      </c>
      <c r="C475" s="262" t="s">
        <v>305</v>
      </c>
      <c r="D475" s="262" t="s">
        <v>364</v>
      </c>
      <c r="E475" s="262" t="s">
        <v>221</v>
      </c>
      <c r="F475" s="262" t="s">
        <v>306</v>
      </c>
      <c r="G475" s="262" t="s">
        <v>250</v>
      </c>
      <c r="H475" s="262" t="s">
        <v>224</v>
      </c>
      <c r="I475" s="262" t="s">
        <v>307</v>
      </c>
      <c r="J475" s="262">
        <v>1170</v>
      </c>
      <c r="K475" s="320">
        <v>1</v>
      </c>
      <c r="L475" s="320">
        <v>1</v>
      </c>
      <c r="M475" s="262" t="s">
        <v>226</v>
      </c>
      <c r="N475" s="262" t="s">
        <v>233</v>
      </c>
      <c r="O475" s="262" t="s">
        <v>271</v>
      </c>
      <c r="P475" s="262" t="s">
        <v>308</v>
      </c>
      <c r="Q475" s="321">
        <v>6</v>
      </c>
      <c r="R475" s="321">
        <f t="shared" si="45"/>
        <v>7</v>
      </c>
      <c r="S475" s="300">
        <v>0</v>
      </c>
      <c r="T475" s="300">
        <v>18681</v>
      </c>
      <c r="V475" s="300">
        <v>18681</v>
      </c>
      <c r="W475" s="302">
        <f>IFERROR(INDEX('For Formulas'!$A$3:$CL$64,MATCH(ROUNDUP($R475,0),'For Formulas'!$A$3:$A$64,0),MATCH($O475&amp;" - "&amp;$P475,'For Formulas'!$A$3:$CL$3,0))*L475+U475,INDEX('For Formulas'!$A$3:$CL$64,MATCH(ROUNDUP($R475,0),'For Formulas'!$A$3:$A$64,0)*MATCH($O475&amp;" - "&amp;$P475,'For Formulas'!$A$3:$CL$3,0))*L475)</f>
        <v>20436</v>
      </c>
      <c r="X475" s="322">
        <f t="shared" si="46"/>
        <v>9.3945720250521919E-2</v>
      </c>
      <c r="Y475" s="262" t="s">
        <v>1272</v>
      </c>
      <c r="Z475" s="262" t="str">
        <f t="shared" si="47"/>
        <v>141 E 71200 163</v>
      </c>
      <c r="AA475" s="262" t="str">
        <f t="shared" si="48"/>
        <v>712</v>
      </c>
      <c r="AB475" s="262" t="str">
        <f t="shared" si="49"/>
        <v>901</v>
      </c>
      <c r="AC475" s="262" t="str">
        <f t="shared" si="50"/>
        <v>141 E 71200 163 901 712</v>
      </c>
    </row>
    <row r="476" spans="1:29" ht="15" hidden="1" customHeight="1" x14ac:dyDescent="0.25">
      <c r="A476" s="262" t="s">
        <v>745</v>
      </c>
      <c r="B476" s="262" t="s">
        <v>237</v>
      </c>
      <c r="C476" s="262" t="s">
        <v>237</v>
      </c>
      <c r="D476" s="262" t="s">
        <v>295</v>
      </c>
      <c r="E476" s="262" t="s">
        <v>221</v>
      </c>
      <c r="F476" s="262" t="s">
        <v>239</v>
      </c>
      <c r="G476" s="262" t="s">
        <v>240</v>
      </c>
      <c r="H476" s="262" t="s">
        <v>241</v>
      </c>
      <c r="I476" s="262" t="s">
        <v>347</v>
      </c>
      <c r="J476" s="262">
        <v>1330</v>
      </c>
      <c r="K476" s="320">
        <v>0.875</v>
      </c>
      <c r="L476" s="320">
        <v>0.875</v>
      </c>
      <c r="M476" s="262" t="s">
        <v>226</v>
      </c>
      <c r="N476" s="262" t="s">
        <v>11</v>
      </c>
      <c r="O476" s="262" t="s">
        <v>244</v>
      </c>
      <c r="P476" s="262" t="s">
        <v>187</v>
      </c>
      <c r="Q476" s="321">
        <v>4</v>
      </c>
      <c r="R476" s="321">
        <f t="shared" si="45"/>
        <v>5</v>
      </c>
      <c r="S476" s="300">
        <v>0</v>
      </c>
      <c r="T476" s="300">
        <v>13.97</v>
      </c>
      <c r="V476" s="300">
        <v>18580.099999999999</v>
      </c>
      <c r="W476" s="303">
        <f>IFERROR(INDEX('For Formulas'!$A$3:$CL$64,MATCH($R476,'For Formulas'!$A$3:$A$64,0),MATCH($O476&amp;" - "&amp;$P476,'For Formulas'!$A$3:$CL$3,0))*J476+U476,INDEX('For Formulas'!$A$3:$CL$64,MATCH($R476,'For Formulas'!$A$3:$A$64,0),MATCH($O476&amp;" - "&amp;$P476,'For Formulas'!$A$3:$CL$3,0))*J476)</f>
        <v>20575.099999999999</v>
      </c>
      <c r="X476" s="322">
        <f t="shared" si="46"/>
        <v>0.10737294201861132</v>
      </c>
      <c r="Y476" s="262" t="s">
        <v>746</v>
      </c>
      <c r="Z476" s="262" t="str">
        <f t="shared" si="47"/>
        <v>143 E 73100 165</v>
      </c>
      <c r="AA476" s="262" t="str">
        <f t="shared" si="48"/>
        <v>451</v>
      </c>
      <c r="AB476" s="262" t="str">
        <f t="shared" si="49"/>
        <v>000</v>
      </c>
      <c r="AC476" s="262" t="str">
        <f t="shared" si="50"/>
        <v>143 E 73100 165 000 451</v>
      </c>
    </row>
    <row r="477" spans="1:29" ht="15" hidden="1" customHeight="1" x14ac:dyDescent="0.25">
      <c r="A477" s="262" t="s">
        <v>2872</v>
      </c>
      <c r="B477" s="262" t="s">
        <v>237</v>
      </c>
      <c r="C477" s="262" t="s">
        <v>237</v>
      </c>
      <c r="D477" s="262" t="s">
        <v>295</v>
      </c>
      <c r="E477" s="262" t="s">
        <v>221</v>
      </c>
      <c r="F477" s="262" t="s">
        <v>239</v>
      </c>
      <c r="G477" s="262" t="s">
        <v>240</v>
      </c>
      <c r="H477" s="262" t="s">
        <v>241</v>
      </c>
      <c r="I477" s="262" t="s">
        <v>347</v>
      </c>
      <c r="J477" s="262">
        <v>1330</v>
      </c>
      <c r="K477" s="320">
        <v>0.875</v>
      </c>
      <c r="L477" s="320">
        <v>0.875</v>
      </c>
      <c r="M477" s="262" t="s">
        <v>226</v>
      </c>
      <c r="N477" s="262" t="s">
        <v>11</v>
      </c>
      <c r="O477" s="262" t="s">
        <v>244</v>
      </c>
      <c r="P477" s="262" t="s">
        <v>187</v>
      </c>
      <c r="Q477" s="321">
        <v>4</v>
      </c>
      <c r="R477" s="321">
        <f t="shared" si="45"/>
        <v>5</v>
      </c>
      <c r="S477" s="300">
        <v>0</v>
      </c>
      <c r="T477" s="300">
        <v>13.97</v>
      </c>
      <c r="V477" s="300">
        <v>18580.099999999999</v>
      </c>
      <c r="W477" s="303">
        <f>IFERROR(INDEX('For Formulas'!$A$3:$CL$64,MATCH($R477,'For Formulas'!$A$3:$A$64,0),MATCH($O477&amp;" - "&amp;$P477,'For Formulas'!$A$3:$CL$3,0))*J477+U477,INDEX('For Formulas'!$A$3:$CL$64,MATCH($R477,'For Formulas'!$A$3:$A$64,0),MATCH($O477&amp;" - "&amp;$P477,'For Formulas'!$A$3:$CL$3,0))*J477)</f>
        <v>20575.099999999999</v>
      </c>
      <c r="X477" s="322">
        <f t="shared" si="46"/>
        <v>0.10737294201861132</v>
      </c>
      <c r="Y477" s="262" t="s">
        <v>746</v>
      </c>
      <c r="Z477" s="262" t="str">
        <f t="shared" si="47"/>
        <v>143 E 73100 165</v>
      </c>
      <c r="AA477" s="262" t="str">
        <f t="shared" si="48"/>
        <v>451</v>
      </c>
      <c r="AB477" s="262" t="str">
        <f t="shared" si="49"/>
        <v>000</v>
      </c>
      <c r="AC477" s="262" t="str">
        <f t="shared" si="50"/>
        <v>143 E 73100 165 000 451</v>
      </c>
    </row>
    <row r="478" spans="1:29" ht="15" hidden="1" customHeight="1" x14ac:dyDescent="0.25">
      <c r="A478" s="262" t="s">
        <v>971</v>
      </c>
      <c r="B478" s="262" t="s">
        <v>255</v>
      </c>
      <c r="C478" s="262" t="s">
        <v>255</v>
      </c>
      <c r="D478" s="262" t="s">
        <v>248</v>
      </c>
      <c r="E478" s="262" t="s">
        <v>256</v>
      </c>
      <c r="F478" s="262" t="s">
        <v>249</v>
      </c>
      <c r="G478" s="262" t="s">
        <v>250</v>
      </c>
      <c r="H478" s="262" t="s">
        <v>224</v>
      </c>
      <c r="I478" s="262" t="s">
        <v>242</v>
      </c>
      <c r="J478" s="262">
        <v>1080</v>
      </c>
      <c r="K478" s="320">
        <v>1</v>
      </c>
      <c r="L478" s="320">
        <v>1</v>
      </c>
      <c r="M478" s="262" t="s">
        <v>6</v>
      </c>
      <c r="Q478" s="321">
        <v>0</v>
      </c>
      <c r="R478" s="321">
        <f t="shared" si="45"/>
        <v>1</v>
      </c>
      <c r="S478" s="300">
        <v>3000</v>
      </c>
      <c r="T478" s="300">
        <v>0</v>
      </c>
      <c r="V478" s="300">
        <v>3000</v>
      </c>
      <c r="W478" s="300">
        <f>V478</f>
        <v>3000</v>
      </c>
      <c r="X478" s="322">
        <f t="shared" si="46"/>
        <v>0</v>
      </c>
      <c r="Y478" s="262" t="s">
        <v>252</v>
      </c>
      <c r="Z478" s="262" t="str">
        <f t="shared" si="47"/>
        <v>141 E 72710 146</v>
      </c>
      <c r="AA478" s="262" t="str">
        <f t="shared" si="48"/>
        <v>446</v>
      </c>
      <c r="AB478" s="262" t="str">
        <f t="shared" si="49"/>
        <v>000</v>
      </c>
      <c r="AC478" s="262" t="str">
        <f t="shared" si="50"/>
        <v>141 E 72710 146 000 446</v>
      </c>
    </row>
    <row r="479" spans="1:29" ht="15" hidden="1" customHeight="1" x14ac:dyDescent="0.25">
      <c r="A479" s="262" t="s">
        <v>469</v>
      </c>
      <c r="B479" s="262" t="s">
        <v>237</v>
      </c>
      <c r="C479" s="262" t="s">
        <v>237</v>
      </c>
      <c r="D479" s="262" t="s">
        <v>280</v>
      </c>
      <c r="E479" s="262" t="s">
        <v>221</v>
      </c>
      <c r="F479" s="262" t="s">
        <v>239</v>
      </c>
      <c r="G479" s="262" t="s">
        <v>240</v>
      </c>
      <c r="H479" s="262" t="s">
        <v>241</v>
      </c>
      <c r="I479" s="262" t="s">
        <v>242</v>
      </c>
      <c r="J479" s="262">
        <v>1140</v>
      </c>
      <c r="K479" s="320">
        <v>0.75</v>
      </c>
      <c r="L479" s="320">
        <v>0.75</v>
      </c>
      <c r="M479" s="262" t="s">
        <v>226</v>
      </c>
      <c r="N479" s="262" t="s">
        <v>11</v>
      </c>
      <c r="O479" s="262" t="s">
        <v>244</v>
      </c>
      <c r="P479" s="262" t="s">
        <v>187</v>
      </c>
      <c r="Q479" s="321">
        <v>11</v>
      </c>
      <c r="R479" s="321">
        <f t="shared" si="45"/>
        <v>12</v>
      </c>
      <c r="S479" s="300">
        <v>0</v>
      </c>
      <c r="T479" s="300">
        <v>16.579999999999998</v>
      </c>
      <c r="V479" s="300">
        <v>18901.2</v>
      </c>
      <c r="W479" s="303">
        <f>IFERROR(INDEX('For Formulas'!$A$3:$CL$64,MATCH($R479,'For Formulas'!$A$3:$A$64,0),MATCH($O479&amp;" - "&amp;$P479,'For Formulas'!$A$3:$CL$3,0))*J479+U479,INDEX('For Formulas'!$A$3:$CL$64,MATCH($R479,'For Formulas'!$A$3:$A$64,0),MATCH($O479&amp;" - "&amp;$P479,'For Formulas'!$A$3:$CL$3,0))*J479)</f>
        <v>20611.2</v>
      </c>
      <c r="X479" s="322">
        <f t="shared" si="46"/>
        <v>9.0470446320868508E-2</v>
      </c>
      <c r="Y479" s="262" t="s">
        <v>470</v>
      </c>
      <c r="Z479" s="262" t="str">
        <f t="shared" si="47"/>
        <v>143 E 73100 165</v>
      </c>
      <c r="AA479" s="262" t="str">
        <f t="shared" si="48"/>
        <v>451</v>
      </c>
      <c r="AB479" s="262" t="str">
        <f t="shared" si="49"/>
        <v>000</v>
      </c>
      <c r="AC479" s="262" t="str">
        <f t="shared" si="50"/>
        <v>143 E 73100 165 000 451</v>
      </c>
    </row>
    <row r="480" spans="1:29" ht="15" hidden="1" customHeight="1" x14ac:dyDescent="0.25">
      <c r="A480" s="262" t="s">
        <v>2119</v>
      </c>
      <c r="B480" s="262" t="s">
        <v>237</v>
      </c>
      <c r="C480" s="262" t="s">
        <v>237</v>
      </c>
      <c r="D480" s="262" t="s">
        <v>258</v>
      </c>
      <c r="E480" s="262" t="s">
        <v>221</v>
      </c>
      <c r="F480" s="262" t="s">
        <v>239</v>
      </c>
      <c r="G480" s="262" t="s">
        <v>240</v>
      </c>
      <c r="H480" s="262" t="s">
        <v>241</v>
      </c>
      <c r="I480" s="262" t="s">
        <v>242</v>
      </c>
      <c r="J480" s="262">
        <v>1140</v>
      </c>
      <c r="K480" s="320">
        <v>0.75</v>
      </c>
      <c r="L480" s="320">
        <v>0.75</v>
      </c>
      <c r="M480" s="262" t="s">
        <v>226</v>
      </c>
      <c r="N480" s="262" t="s">
        <v>243</v>
      </c>
      <c r="O480" s="262" t="s">
        <v>244</v>
      </c>
      <c r="P480" s="262" t="s">
        <v>187</v>
      </c>
      <c r="Q480" s="321">
        <v>11</v>
      </c>
      <c r="R480" s="321">
        <f t="shared" si="45"/>
        <v>12</v>
      </c>
      <c r="S480" s="300">
        <v>0</v>
      </c>
      <c r="T480" s="300">
        <v>16.579999999999998</v>
      </c>
      <c r="V480" s="300">
        <v>18901.2</v>
      </c>
      <c r="W480" s="303">
        <f>IFERROR(INDEX('For Formulas'!$A$3:$CL$64,MATCH($R480,'For Formulas'!$A$3:$A$64,0),MATCH($O480&amp;" - "&amp;$P480,'For Formulas'!$A$3:$CL$3,0))*J480+U480,INDEX('For Formulas'!$A$3:$CL$64,MATCH($R480,'For Formulas'!$A$3:$A$64,0),MATCH($O480&amp;" - "&amp;$P480,'For Formulas'!$A$3:$CL$3,0))*J480)</f>
        <v>20611.2</v>
      </c>
      <c r="X480" s="322">
        <f t="shared" si="46"/>
        <v>9.0470446320868508E-2</v>
      </c>
      <c r="Y480" s="262" t="s">
        <v>689</v>
      </c>
      <c r="Z480" s="262" t="str">
        <f t="shared" si="47"/>
        <v>143 E 73100 165</v>
      </c>
      <c r="AA480" s="262" t="str">
        <f t="shared" si="48"/>
        <v>451</v>
      </c>
      <c r="AB480" s="262" t="str">
        <f t="shared" si="49"/>
        <v>000</v>
      </c>
      <c r="AC480" s="262" t="str">
        <f t="shared" si="50"/>
        <v>143 E 73100 165 000 451</v>
      </c>
    </row>
    <row r="481" spans="1:29" ht="15" hidden="1" customHeight="1" x14ac:dyDescent="0.25">
      <c r="A481" s="262" t="s">
        <v>974</v>
      </c>
      <c r="B481" s="262" t="s">
        <v>256</v>
      </c>
      <c r="C481" s="262" t="s">
        <v>273</v>
      </c>
      <c r="D481" s="262" t="s">
        <v>274</v>
      </c>
      <c r="E481" s="262" t="s">
        <v>256</v>
      </c>
      <c r="F481" s="262" t="s">
        <v>249</v>
      </c>
      <c r="G481" s="262" t="s">
        <v>250</v>
      </c>
      <c r="H481" s="262" t="s">
        <v>224</v>
      </c>
      <c r="I481" s="262" t="s">
        <v>242</v>
      </c>
      <c r="J481" s="262">
        <v>0</v>
      </c>
      <c r="K481" s="320">
        <v>1</v>
      </c>
      <c r="L481" s="320">
        <v>0</v>
      </c>
      <c r="M481" s="262" t="s">
        <v>6</v>
      </c>
      <c r="Q481" s="321">
        <v>0</v>
      </c>
      <c r="R481" s="321">
        <f t="shared" si="45"/>
        <v>1</v>
      </c>
      <c r="S481" s="300">
        <v>250</v>
      </c>
      <c r="T481" s="300">
        <v>0</v>
      </c>
      <c r="V481" s="300">
        <v>250</v>
      </c>
      <c r="W481" s="300">
        <f>V481</f>
        <v>250</v>
      </c>
      <c r="X481" s="322">
        <f t="shared" si="46"/>
        <v>0</v>
      </c>
      <c r="Y481" s="262" t="s">
        <v>975</v>
      </c>
      <c r="Z481" s="262" t="str">
        <f t="shared" si="47"/>
        <v>141 E 71200 163</v>
      </c>
      <c r="AA481" s="262" t="str">
        <f t="shared" si="48"/>
        <v>712</v>
      </c>
      <c r="AB481" s="262" t="str">
        <f t="shared" si="49"/>
        <v>901</v>
      </c>
      <c r="AC481" s="262" t="str">
        <f t="shared" si="50"/>
        <v>141 E 71200 163 901 712</v>
      </c>
    </row>
    <row r="482" spans="1:29" ht="15" customHeight="1" x14ac:dyDescent="0.25">
      <c r="A482" s="262" t="s">
        <v>336</v>
      </c>
      <c r="B482" s="262" t="s">
        <v>247</v>
      </c>
      <c r="C482" s="262" t="s">
        <v>247</v>
      </c>
      <c r="D482" s="262" t="s">
        <v>248</v>
      </c>
      <c r="E482" s="262" t="s">
        <v>221</v>
      </c>
      <c r="F482" s="262" t="s">
        <v>249</v>
      </c>
      <c r="G482" s="262" t="s">
        <v>250</v>
      </c>
      <c r="H482" s="262" t="s">
        <v>224</v>
      </c>
      <c r="I482" s="262" t="s">
        <v>242</v>
      </c>
      <c r="J482" s="262">
        <v>1080</v>
      </c>
      <c r="K482" s="320">
        <v>1</v>
      </c>
      <c r="L482" s="320">
        <v>1</v>
      </c>
      <c r="M482" s="262" t="s">
        <v>226</v>
      </c>
      <c r="N482" s="262" t="s">
        <v>227</v>
      </c>
      <c r="O482" s="262" t="s">
        <v>251</v>
      </c>
      <c r="P482" s="262" t="s">
        <v>186</v>
      </c>
      <c r="Q482" s="321">
        <v>27</v>
      </c>
      <c r="R482" s="321">
        <f t="shared" si="45"/>
        <v>28</v>
      </c>
      <c r="S482" s="300">
        <v>0</v>
      </c>
      <c r="T482" s="300">
        <v>19070</v>
      </c>
      <c r="V482" s="300">
        <v>19070</v>
      </c>
      <c r="W482" s="302">
        <f>IFERROR(INDEX('For Formulas'!$A$3:$CL$64,MATCH(ROUNDUP($R482,0),'For Formulas'!$A$3:$A$64,0),MATCH($O482&amp;" - "&amp;$P482,'For Formulas'!$A$3:$CL$3,0))*L482+U482,INDEX('For Formulas'!$A$3:$CL$64,MATCH(ROUNDUP($R482,0),'For Formulas'!$A$3:$A$64,0)*MATCH($O482&amp;" - "&amp;$P482,'For Formulas'!$A$3:$CL$3,0))*L482)</f>
        <v>20640</v>
      </c>
      <c r="X482" s="322">
        <f t="shared" si="46"/>
        <v>8.2328264289459885E-2</v>
      </c>
      <c r="Y482" s="262" t="s">
        <v>252</v>
      </c>
      <c r="Z482" s="262" t="str">
        <f t="shared" si="47"/>
        <v>141 E 72710 146</v>
      </c>
      <c r="AA482" s="262" t="str">
        <f t="shared" si="48"/>
        <v>446</v>
      </c>
      <c r="AB482" s="262" t="str">
        <f t="shared" si="49"/>
        <v>000</v>
      </c>
      <c r="AC482" s="262" t="str">
        <f t="shared" si="50"/>
        <v>141 E 72710 146 000 446</v>
      </c>
    </row>
    <row r="483" spans="1:29" ht="15" customHeight="1" x14ac:dyDescent="0.25">
      <c r="A483" s="262" t="s">
        <v>706</v>
      </c>
      <c r="B483" s="262" t="s">
        <v>247</v>
      </c>
      <c r="C483" s="262" t="s">
        <v>247</v>
      </c>
      <c r="D483" s="262" t="s">
        <v>248</v>
      </c>
      <c r="E483" s="262" t="s">
        <v>221</v>
      </c>
      <c r="F483" s="262" t="s">
        <v>249</v>
      </c>
      <c r="G483" s="262" t="s">
        <v>250</v>
      </c>
      <c r="H483" s="262" t="s">
        <v>224</v>
      </c>
      <c r="I483" s="262" t="s">
        <v>242</v>
      </c>
      <c r="J483" s="262">
        <v>1080</v>
      </c>
      <c r="K483" s="320">
        <v>1</v>
      </c>
      <c r="L483" s="320">
        <v>1</v>
      </c>
      <c r="M483" s="262" t="s">
        <v>226</v>
      </c>
      <c r="N483" s="262" t="s">
        <v>227</v>
      </c>
      <c r="O483" s="262" t="s">
        <v>251</v>
      </c>
      <c r="P483" s="262" t="s">
        <v>186</v>
      </c>
      <c r="Q483" s="321">
        <v>27</v>
      </c>
      <c r="R483" s="321">
        <f t="shared" si="45"/>
        <v>28</v>
      </c>
      <c r="S483" s="300">
        <v>0</v>
      </c>
      <c r="T483" s="300">
        <v>19070</v>
      </c>
      <c r="V483" s="300">
        <v>19070</v>
      </c>
      <c r="W483" s="302">
        <f>IFERROR(INDEX('For Formulas'!$A$3:$CL$64,MATCH(ROUNDUP($R483,0),'For Formulas'!$A$3:$A$64,0),MATCH($O483&amp;" - "&amp;$P483,'For Formulas'!$A$3:$CL$3,0))*L483+U483,INDEX('For Formulas'!$A$3:$CL$64,MATCH(ROUNDUP($R483,0),'For Formulas'!$A$3:$A$64,0)*MATCH($O483&amp;" - "&amp;$P483,'For Formulas'!$A$3:$CL$3,0))*L483)</f>
        <v>20640</v>
      </c>
      <c r="X483" s="322">
        <f t="shared" si="46"/>
        <v>8.2328264289459885E-2</v>
      </c>
      <c r="Y483" s="262" t="s">
        <v>252</v>
      </c>
      <c r="Z483" s="262" t="str">
        <f t="shared" si="47"/>
        <v>141 E 72710 146</v>
      </c>
      <c r="AA483" s="262" t="str">
        <f t="shared" si="48"/>
        <v>446</v>
      </c>
      <c r="AB483" s="262" t="str">
        <f t="shared" si="49"/>
        <v>000</v>
      </c>
      <c r="AC483" s="262" t="str">
        <f t="shared" si="50"/>
        <v>141 E 72710 146 000 446</v>
      </c>
    </row>
    <row r="484" spans="1:29" ht="15" customHeight="1" x14ac:dyDescent="0.25">
      <c r="A484" s="262" t="s">
        <v>1320</v>
      </c>
      <c r="B484" s="262" t="s">
        <v>247</v>
      </c>
      <c r="C484" s="262" t="s">
        <v>247</v>
      </c>
      <c r="D484" s="262" t="s">
        <v>248</v>
      </c>
      <c r="E484" s="262" t="s">
        <v>221</v>
      </c>
      <c r="F484" s="262" t="s">
        <v>249</v>
      </c>
      <c r="G484" s="262" t="s">
        <v>250</v>
      </c>
      <c r="H484" s="262" t="s">
        <v>224</v>
      </c>
      <c r="I484" s="262" t="s">
        <v>242</v>
      </c>
      <c r="J484" s="262">
        <v>1080</v>
      </c>
      <c r="K484" s="320">
        <v>1</v>
      </c>
      <c r="L484" s="320">
        <v>1</v>
      </c>
      <c r="M484" s="262" t="s">
        <v>226</v>
      </c>
      <c r="N484" s="262" t="s">
        <v>227</v>
      </c>
      <c r="O484" s="262" t="s">
        <v>251</v>
      </c>
      <c r="P484" s="262" t="s">
        <v>186</v>
      </c>
      <c r="Q484" s="321">
        <v>27</v>
      </c>
      <c r="R484" s="321">
        <f t="shared" si="45"/>
        <v>28</v>
      </c>
      <c r="S484" s="300">
        <v>0</v>
      </c>
      <c r="T484" s="300">
        <v>19070</v>
      </c>
      <c r="V484" s="300">
        <v>19070</v>
      </c>
      <c r="W484" s="302">
        <f>IFERROR(INDEX('For Formulas'!$A$3:$CL$64,MATCH(ROUNDUP($R484,0),'For Formulas'!$A$3:$A$64,0),MATCH($O484&amp;" - "&amp;$P484,'For Formulas'!$A$3:$CL$3,0))*L484+U484,INDEX('For Formulas'!$A$3:$CL$64,MATCH(ROUNDUP($R484,0),'For Formulas'!$A$3:$A$64,0)*MATCH($O484&amp;" - "&amp;$P484,'For Formulas'!$A$3:$CL$3,0))*L484)</f>
        <v>20640</v>
      </c>
      <c r="X484" s="322">
        <f t="shared" si="46"/>
        <v>8.2328264289459885E-2</v>
      </c>
      <c r="Y484" s="262" t="s">
        <v>252</v>
      </c>
      <c r="Z484" s="262" t="str">
        <f t="shared" si="47"/>
        <v>141 E 72710 146</v>
      </c>
      <c r="AA484" s="262" t="str">
        <f t="shared" si="48"/>
        <v>446</v>
      </c>
      <c r="AB484" s="262" t="str">
        <f t="shared" si="49"/>
        <v>000</v>
      </c>
      <c r="AC484" s="262" t="str">
        <f t="shared" si="50"/>
        <v>141 E 72710 146 000 446</v>
      </c>
    </row>
    <row r="485" spans="1:29" ht="15" customHeight="1" x14ac:dyDescent="0.25">
      <c r="A485" s="262" t="s">
        <v>1834</v>
      </c>
      <c r="B485" s="262" t="s">
        <v>1079</v>
      </c>
      <c r="C485" s="262" t="s">
        <v>1079</v>
      </c>
      <c r="D485" s="262" t="s">
        <v>328</v>
      </c>
      <c r="E485" s="262" t="s">
        <v>221</v>
      </c>
      <c r="F485" s="262" t="s">
        <v>249</v>
      </c>
      <c r="G485" s="262" t="s">
        <v>250</v>
      </c>
      <c r="H485" s="262" t="s">
        <v>224</v>
      </c>
      <c r="I485" s="262" t="s">
        <v>242</v>
      </c>
      <c r="J485" s="262">
        <v>1080</v>
      </c>
      <c r="K485" s="320">
        <v>1</v>
      </c>
      <c r="L485" s="320">
        <v>1</v>
      </c>
      <c r="M485" s="262" t="s">
        <v>226</v>
      </c>
      <c r="N485" s="262" t="s">
        <v>233</v>
      </c>
      <c r="O485" s="262" t="s">
        <v>251</v>
      </c>
      <c r="P485" s="262" t="s">
        <v>186</v>
      </c>
      <c r="Q485" s="321">
        <v>27</v>
      </c>
      <c r="R485" s="321">
        <f t="shared" si="45"/>
        <v>28</v>
      </c>
      <c r="S485" s="300">
        <v>0</v>
      </c>
      <c r="T485" s="300">
        <v>19070</v>
      </c>
      <c r="V485" s="300">
        <v>19070</v>
      </c>
      <c r="W485" s="302">
        <f>IFERROR(INDEX('For Formulas'!$A$3:$CL$64,MATCH(ROUNDUP($R485,0),'For Formulas'!$A$3:$A$64,0),MATCH($O485&amp;" - "&amp;$P485,'For Formulas'!$A$3:$CL$3,0))*L485+U485,INDEX('For Formulas'!$A$3:$CL$64,MATCH(ROUNDUP($R485,0),'For Formulas'!$A$3:$A$64,0)*MATCH($O485&amp;" - "&amp;$P485,'For Formulas'!$A$3:$CL$3,0))*L485)</f>
        <v>20640</v>
      </c>
      <c r="X485" s="322">
        <f t="shared" si="46"/>
        <v>8.2328264289459885E-2</v>
      </c>
      <c r="Y485" s="262" t="s">
        <v>329</v>
      </c>
      <c r="Z485" s="262" t="str">
        <f t="shared" si="47"/>
        <v>141 E 72710 146</v>
      </c>
      <c r="AA485" s="262" t="str">
        <f t="shared" si="48"/>
        <v>712</v>
      </c>
      <c r="AB485" s="262" t="str">
        <f t="shared" si="49"/>
        <v>000</v>
      </c>
      <c r="AC485" s="262" t="str">
        <f t="shared" si="50"/>
        <v>141 E 72710 146 000 712</v>
      </c>
    </row>
    <row r="486" spans="1:29" ht="15" hidden="1" customHeight="1" x14ac:dyDescent="0.25">
      <c r="A486" s="262" t="s">
        <v>3090</v>
      </c>
      <c r="B486" s="262" t="s">
        <v>237</v>
      </c>
      <c r="C486" s="262" t="s">
        <v>237</v>
      </c>
      <c r="D486" s="262" t="s">
        <v>295</v>
      </c>
      <c r="E486" s="262" t="s">
        <v>221</v>
      </c>
      <c r="F486" s="262" t="s">
        <v>239</v>
      </c>
      <c r="G486" s="262" t="s">
        <v>240</v>
      </c>
      <c r="H486" s="262" t="s">
        <v>241</v>
      </c>
      <c r="I486" s="262" t="s">
        <v>307</v>
      </c>
      <c r="J486" s="262">
        <v>1235</v>
      </c>
      <c r="K486" s="320">
        <v>0.8125</v>
      </c>
      <c r="L486" s="320">
        <v>0.8125</v>
      </c>
      <c r="M486" s="262" t="s">
        <v>226</v>
      </c>
      <c r="N486" s="262" t="s">
        <v>11</v>
      </c>
      <c r="O486" s="262" t="s">
        <v>244</v>
      </c>
      <c r="P486" s="262" t="s">
        <v>187</v>
      </c>
      <c r="Q486" s="321">
        <v>10</v>
      </c>
      <c r="R486" s="321">
        <f t="shared" si="45"/>
        <v>11</v>
      </c>
      <c r="S486" s="300">
        <v>0</v>
      </c>
      <c r="T486" s="300">
        <v>15.33</v>
      </c>
      <c r="V486" s="300">
        <v>18932.55</v>
      </c>
      <c r="W486" s="303">
        <f>IFERROR(INDEX('For Formulas'!$A$3:$CL$64,MATCH($R486,'For Formulas'!$A$3:$A$64,0),MATCH($O486&amp;" - "&amp;$P486,'For Formulas'!$A$3:$CL$3,0))*J486+U486,INDEX('For Formulas'!$A$3:$CL$64,MATCH($R486,'For Formulas'!$A$3:$A$64,0),MATCH($O486&amp;" - "&amp;$P486,'For Formulas'!$A$3:$CL$3,0))*J486)</f>
        <v>20785.050000000003</v>
      </c>
      <c r="X486" s="322">
        <f t="shared" si="46"/>
        <v>9.7847358121330927E-2</v>
      </c>
      <c r="Y486" s="262" t="s">
        <v>746</v>
      </c>
      <c r="Z486" s="262" t="str">
        <f t="shared" si="47"/>
        <v>143 E 73100 165</v>
      </c>
      <c r="AA486" s="262" t="str">
        <f t="shared" si="48"/>
        <v>451</v>
      </c>
      <c r="AB486" s="262" t="str">
        <f t="shared" si="49"/>
        <v>000</v>
      </c>
      <c r="AC486" s="262" t="str">
        <f t="shared" si="50"/>
        <v>143 E 73100 165 000 451</v>
      </c>
    </row>
    <row r="487" spans="1:29" ht="15" hidden="1" customHeight="1" x14ac:dyDescent="0.25">
      <c r="A487" s="262" t="s">
        <v>981</v>
      </c>
      <c r="B487" s="262" t="s">
        <v>749</v>
      </c>
      <c r="C487" s="262" t="s">
        <v>749</v>
      </c>
      <c r="D487" s="262" t="s">
        <v>328</v>
      </c>
      <c r="E487" s="262" t="s">
        <v>256</v>
      </c>
      <c r="F487" s="262" t="s">
        <v>249</v>
      </c>
      <c r="G487" s="262" t="s">
        <v>250</v>
      </c>
      <c r="H487" s="262" t="s">
        <v>224</v>
      </c>
      <c r="I487" s="262" t="s">
        <v>242</v>
      </c>
      <c r="J487" s="262">
        <v>1080</v>
      </c>
      <c r="K487" s="320">
        <v>1</v>
      </c>
      <c r="L487" s="320">
        <v>1</v>
      </c>
      <c r="M487" s="262" t="s">
        <v>6</v>
      </c>
      <c r="Q487" s="321">
        <v>0</v>
      </c>
      <c r="R487" s="321">
        <f t="shared" si="45"/>
        <v>1</v>
      </c>
      <c r="S487" s="300">
        <v>5400</v>
      </c>
      <c r="T487" s="300">
        <v>0</v>
      </c>
      <c r="V487" s="300">
        <v>5400</v>
      </c>
      <c r="W487" s="300">
        <f>V487</f>
        <v>5400</v>
      </c>
      <c r="X487" s="322">
        <f t="shared" si="46"/>
        <v>0</v>
      </c>
      <c r="Y487" s="262" t="s">
        <v>750</v>
      </c>
      <c r="Z487" s="262" t="str">
        <f t="shared" si="47"/>
        <v>141 E 71200 163</v>
      </c>
      <c r="AA487" s="262" t="str">
        <f t="shared" si="48"/>
        <v>712</v>
      </c>
      <c r="AB487" s="262" t="str">
        <f t="shared" si="49"/>
        <v>901</v>
      </c>
      <c r="AC487" s="262" t="str">
        <f t="shared" si="50"/>
        <v>141 E 71200 163 901 712</v>
      </c>
    </row>
    <row r="488" spans="1:29" ht="15" customHeight="1" x14ac:dyDescent="0.25">
      <c r="A488" s="262" t="s">
        <v>1685</v>
      </c>
      <c r="B488" s="262" t="s">
        <v>305</v>
      </c>
      <c r="C488" s="262" t="s">
        <v>305</v>
      </c>
      <c r="D488" s="262" t="s">
        <v>411</v>
      </c>
      <c r="E488" s="262" t="s">
        <v>221</v>
      </c>
      <c r="F488" s="262" t="s">
        <v>306</v>
      </c>
      <c r="G488" s="262" t="s">
        <v>1235</v>
      </c>
      <c r="H488" s="262" t="s">
        <v>224</v>
      </c>
      <c r="I488" s="262" t="s">
        <v>307</v>
      </c>
      <c r="J488" s="262">
        <v>1137</v>
      </c>
      <c r="K488" s="320">
        <v>1</v>
      </c>
      <c r="L488" s="320">
        <v>0.97221999999999997</v>
      </c>
      <c r="M488" s="262" t="s">
        <v>226</v>
      </c>
      <c r="N488" s="262" t="s">
        <v>227</v>
      </c>
      <c r="O488" s="262" t="s">
        <v>271</v>
      </c>
      <c r="P488" s="262" t="s">
        <v>308</v>
      </c>
      <c r="Q488" s="321">
        <v>8</v>
      </c>
      <c r="R488" s="321">
        <f t="shared" si="45"/>
        <v>9</v>
      </c>
      <c r="S488" s="300">
        <v>0</v>
      </c>
      <c r="T488" s="300">
        <v>19630</v>
      </c>
      <c r="V488" s="300">
        <v>19084.669999999998</v>
      </c>
      <c r="W488" s="302">
        <f>IFERROR(INDEX('For Formulas'!$A$3:$CL$64,MATCH(ROUNDUP($R488,0),'For Formulas'!$A$3:$A$64,0),MATCH($O488&amp;" - "&amp;$P488,'For Formulas'!$A$3:$CL$3,0))*L488+U488,INDEX('For Formulas'!$A$3:$CL$64,MATCH(ROUNDUP($R488,0),'For Formulas'!$A$3:$A$64,0)*MATCH($O488&amp;" - "&amp;$P488,'For Formulas'!$A$3:$CL$3,0))*L488)</f>
        <v>20790.9247</v>
      </c>
      <c r="X488" s="322">
        <f t="shared" si="46"/>
        <v>8.9404464420920121E-2</v>
      </c>
      <c r="Y488" s="262" t="s">
        <v>784</v>
      </c>
      <c r="Z488" s="262" t="str">
        <f t="shared" si="47"/>
        <v>141 E 71200 163</v>
      </c>
      <c r="AA488" s="262" t="str">
        <f t="shared" si="48"/>
        <v>712</v>
      </c>
      <c r="AB488" s="262" t="str">
        <f t="shared" si="49"/>
        <v>901</v>
      </c>
      <c r="AC488" s="262" t="str">
        <f t="shared" si="50"/>
        <v>141 E 71200 163 901 712</v>
      </c>
    </row>
    <row r="489" spans="1:29" ht="15" hidden="1" customHeight="1" x14ac:dyDescent="0.25">
      <c r="A489" s="262" t="s">
        <v>345</v>
      </c>
      <c r="B489" s="262" t="s">
        <v>237</v>
      </c>
      <c r="C489" s="262" t="s">
        <v>237</v>
      </c>
      <c r="D489" s="262" t="s">
        <v>346</v>
      </c>
      <c r="E489" s="262" t="s">
        <v>221</v>
      </c>
      <c r="F489" s="262" t="s">
        <v>239</v>
      </c>
      <c r="G489" s="262" t="s">
        <v>240</v>
      </c>
      <c r="H489" s="262" t="s">
        <v>241</v>
      </c>
      <c r="I489" s="262" t="s">
        <v>347</v>
      </c>
      <c r="J489" s="262">
        <v>1330</v>
      </c>
      <c r="K489" s="320">
        <v>0.875</v>
      </c>
      <c r="L489" s="320">
        <v>0.875</v>
      </c>
      <c r="M489" s="262" t="s">
        <v>226</v>
      </c>
      <c r="N489" s="262" t="s">
        <v>11</v>
      </c>
      <c r="O489" s="262" t="s">
        <v>244</v>
      </c>
      <c r="P489" s="262" t="s">
        <v>187</v>
      </c>
      <c r="Q489" s="321">
        <v>5</v>
      </c>
      <c r="R489" s="321">
        <f t="shared" si="45"/>
        <v>6</v>
      </c>
      <c r="S489" s="300">
        <v>0</v>
      </c>
      <c r="T489" s="300">
        <v>14.19</v>
      </c>
      <c r="V489" s="300">
        <v>18872.7</v>
      </c>
      <c r="W489" s="303">
        <f>IFERROR(INDEX('For Formulas'!$A$3:$CL$64,MATCH($R489,'For Formulas'!$A$3:$A$64,0),MATCH($O489&amp;" - "&amp;$P489,'For Formulas'!$A$3:$CL$3,0))*J489+U489,INDEX('For Formulas'!$A$3:$CL$64,MATCH($R489,'For Formulas'!$A$3:$A$64,0),MATCH($O489&amp;" - "&amp;$P489,'For Formulas'!$A$3:$CL$3,0))*J489)</f>
        <v>20867.7</v>
      </c>
      <c r="X489" s="322">
        <f t="shared" si="46"/>
        <v>0.10570824524312895</v>
      </c>
      <c r="Y489" s="262" t="s">
        <v>348</v>
      </c>
      <c r="Z489" s="262" t="str">
        <f t="shared" si="47"/>
        <v>143 E 73100 165</v>
      </c>
      <c r="AA489" s="262" t="str">
        <f t="shared" si="48"/>
        <v>451</v>
      </c>
      <c r="AB489" s="262" t="str">
        <f t="shared" si="49"/>
        <v>000</v>
      </c>
      <c r="AC489" s="262" t="str">
        <f t="shared" si="50"/>
        <v>143 E 73100 165 000 451</v>
      </c>
    </row>
    <row r="490" spans="1:29" hidden="1" x14ac:dyDescent="0.25">
      <c r="A490" s="262" t="s">
        <v>1882</v>
      </c>
      <c r="B490" s="262" t="s">
        <v>237</v>
      </c>
      <c r="C490" s="262" t="s">
        <v>237</v>
      </c>
      <c r="D490" s="262" t="s">
        <v>361</v>
      </c>
      <c r="E490" s="262" t="s">
        <v>221</v>
      </c>
      <c r="F490" s="262" t="s">
        <v>239</v>
      </c>
      <c r="G490" s="262" t="s">
        <v>240</v>
      </c>
      <c r="H490" s="262" t="s">
        <v>241</v>
      </c>
      <c r="I490" s="262" t="s">
        <v>347</v>
      </c>
      <c r="J490" s="262">
        <v>1330</v>
      </c>
      <c r="K490" s="320">
        <v>0.875</v>
      </c>
      <c r="L490" s="320">
        <v>0.875</v>
      </c>
      <c r="M490" s="262" t="s">
        <v>226</v>
      </c>
      <c r="N490" s="262" t="s">
        <v>11</v>
      </c>
      <c r="O490" s="262" t="s">
        <v>244</v>
      </c>
      <c r="P490" s="262" t="s">
        <v>187</v>
      </c>
      <c r="Q490" s="321">
        <v>5</v>
      </c>
      <c r="R490" s="321">
        <f t="shared" si="45"/>
        <v>6</v>
      </c>
      <c r="S490" s="300">
        <v>0</v>
      </c>
      <c r="T490" s="300">
        <v>14.19</v>
      </c>
      <c r="V490" s="300">
        <v>18872.7</v>
      </c>
      <c r="W490" s="303">
        <f>IFERROR(INDEX('For Formulas'!$A$3:$CL$64,MATCH($R490,'For Formulas'!$A$3:$A$64,0),MATCH($O490&amp;" - "&amp;$P490,'For Formulas'!$A$3:$CL$3,0))*J490+U490,INDEX('For Formulas'!$A$3:$CL$64,MATCH($R490,'For Formulas'!$A$3:$A$64,0),MATCH($O490&amp;" - "&amp;$P490,'For Formulas'!$A$3:$CL$3,0))*J490)</f>
        <v>20867.7</v>
      </c>
      <c r="X490" s="322">
        <f t="shared" si="46"/>
        <v>0.10570824524312895</v>
      </c>
      <c r="Y490" s="262" t="s">
        <v>584</v>
      </c>
      <c r="Z490" s="262" t="str">
        <f t="shared" si="47"/>
        <v>143 E 73100 165</v>
      </c>
      <c r="AA490" s="262" t="str">
        <f t="shared" si="48"/>
        <v>451</v>
      </c>
      <c r="AB490" s="262" t="str">
        <f t="shared" si="49"/>
        <v>000</v>
      </c>
      <c r="AC490" s="262" t="str">
        <f t="shared" si="50"/>
        <v>143 E 73100 165 000 451</v>
      </c>
    </row>
    <row r="491" spans="1:29" ht="15" customHeight="1" x14ac:dyDescent="0.25">
      <c r="A491" s="262" t="s">
        <v>2736</v>
      </c>
      <c r="B491" s="262" t="s">
        <v>377</v>
      </c>
      <c r="C491" s="262" t="s">
        <v>377</v>
      </c>
      <c r="D491" s="262" t="s">
        <v>295</v>
      </c>
      <c r="E491" s="262" t="s">
        <v>269</v>
      </c>
      <c r="F491" s="262" t="s">
        <v>222</v>
      </c>
      <c r="G491" s="262" t="s">
        <v>223</v>
      </c>
      <c r="H491" s="262" t="s">
        <v>224</v>
      </c>
      <c r="I491" s="262" t="s">
        <v>287</v>
      </c>
      <c r="J491" s="262">
        <v>800</v>
      </c>
      <c r="K491" s="320">
        <v>0.5</v>
      </c>
      <c r="L491" s="320">
        <v>0.5</v>
      </c>
      <c r="M491" s="262" t="s">
        <v>226</v>
      </c>
      <c r="N491" s="262" t="s">
        <v>227</v>
      </c>
      <c r="O491" s="262" t="s">
        <v>234</v>
      </c>
      <c r="P491" s="262" t="s">
        <v>34</v>
      </c>
      <c r="Q491" s="321">
        <v>0</v>
      </c>
      <c r="R491" s="321">
        <f t="shared" si="45"/>
        <v>1</v>
      </c>
      <c r="S491" s="300">
        <v>0</v>
      </c>
      <c r="T491" s="300">
        <v>39000</v>
      </c>
      <c r="V491" s="300">
        <v>19500</v>
      </c>
      <c r="W491" s="302">
        <f>IFERROR(INDEX('For Formulas'!$A$3:$CL$64,MATCH(ROUNDUP($R491,0),'For Formulas'!$A$3:$A$64,0),MATCH($O491&amp;" - "&amp;$P491,'For Formulas'!$A$3:$CL$3,0))*L491+U491,INDEX('For Formulas'!$A$3:$CL$64,MATCH(ROUNDUP($R491,0),'For Formulas'!$A$3:$A$64,0)*MATCH($O491&amp;" - "&amp;$P491,'For Formulas'!$A$3:$CL$3,0))*L491)</f>
        <v>21060</v>
      </c>
      <c r="X491" s="322">
        <f t="shared" si="46"/>
        <v>0.08</v>
      </c>
      <c r="Y491" s="262" t="s">
        <v>1887</v>
      </c>
      <c r="Z491" s="262" t="str">
        <f t="shared" si="47"/>
        <v>141 E 72120 131</v>
      </c>
      <c r="AA491" s="262" t="str">
        <f t="shared" si="48"/>
        <v>580</v>
      </c>
      <c r="AB491" s="262" t="str">
        <f t="shared" si="49"/>
        <v>000</v>
      </c>
      <c r="AC491" s="262" t="str">
        <f t="shared" si="50"/>
        <v>141 E 72120 131 000 580</v>
      </c>
    </row>
    <row r="492" spans="1:29" ht="15" hidden="1" customHeight="1" x14ac:dyDescent="0.25">
      <c r="A492" s="262" t="s">
        <v>986</v>
      </c>
      <c r="B492" s="262" t="s">
        <v>749</v>
      </c>
      <c r="C492" s="262" t="s">
        <v>749</v>
      </c>
      <c r="D492" s="262" t="s">
        <v>328</v>
      </c>
      <c r="E492" s="262" t="s">
        <v>256</v>
      </c>
      <c r="F492" s="262" t="s">
        <v>249</v>
      </c>
      <c r="G492" s="262" t="s">
        <v>250</v>
      </c>
      <c r="H492" s="262" t="s">
        <v>224</v>
      </c>
      <c r="I492" s="262" t="s">
        <v>242</v>
      </c>
      <c r="J492" s="262">
        <v>1080</v>
      </c>
      <c r="K492" s="320">
        <v>1</v>
      </c>
      <c r="L492" s="320">
        <v>1</v>
      </c>
      <c r="M492" s="262" t="s">
        <v>6</v>
      </c>
      <c r="Q492" s="321">
        <v>0</v>
      </c>
      <c r="R492" s="321">
        <f t="shared" si="45"/>
        <v>1</v>
      </c>
      <c r="S492" s="300">
        <v>5400</v>
      </c>
      <c r="T492" s="300">
        <v>0</v>
      </c>
      <c r="V492" s="300">
        <v>5400</v>
      </c>
      <c r="W492" s="300">
        <f>V492</f>
        <v>5400</v>
      </c>
      <c r="X492" s="322">
        <f t="shared" si="46"/>
        <v>0</v>
      </c>
      <c r="Y492" s="262" t="s">
        <v>750</v>
      </c>
      <c r="Z492" s="262" t="str">
        <f t="shared" si="47"/>
        <v>141 E 71200 163</v>
      </c>
      <c r="AA492" s="262" t="str">
        <f t="shared" si="48"/>
        <v>712</v>
      </c>
      <c r="AB492" s="262" t="str">
        <f t="shared" si="49"/>
        <v>901</v>
      </c>
      <c r="AC492" s="262" t="str">
        <f t="shared" si="50"/>
        <v>141 E 71200 163 901 712</v>
      </c>
    </row>
    <row r="493" spans="1:29" ht="15" customHeight="1" x14ac:dyDescent="0.25">
      <c r="A493" s="262" t="s">
        <v>2202</v>
      </c>
      <c r="B493" s="262" t="s">
        <v>305</v>
      </c>
      <c r="C493" s="262" t="s">
        <v>305</v>
      </c>
      <c r="D493" s="262" t="s">
        <v>324</v>
      </c>
      <c r="E493" s="262" t="s">
        <v>221</v>
      </c>
      <c r="F493" s="262" t="s">
        <v>306</v>
      </c>
      <c r="G493" s="262" t="s">
        <v>2204</v>
      </c>
      <c r="H493" s="262" t="s">
        <v>224</v>
      </c>
      <c r="I493" s="262" t="s">
        <v>307</v>
      </c>
      <c r="J493" s="262">
        <v>760</v>
      </c>
      <c r="K493" s="320">
        <v>1</v>
      </c>
      <c r="L493" s="320">
        <v>1</v>
      </c>
      <c r="M493" s="262" t="s">
        <v>226</v>
      </c>
      <c r="N493" s="262" t="s">
        <v>227</v>
      </c>
      <c r="O493" s="262" t="s">
        <v>271</v>
      </c>
      <c r="P493" s="262" t="s">
        <v>308</v>
      </c>
      <c r="Q493" s="321">
        <v>7</v>
      </c>
      <c r="R493" s="321">
        <f t="shared" si="45"/>
        <v>8</v>
      </c>
      <c r="S493" s="300">
        <v>0</v>
      </c>
      <c r="T493" s="300">
        <v>19362</v>
      </c>
      <c r="V493" s="300">
        <v>12585.3</v>
      </c>
      <c r="W493" s="302">
        <f>IFERROR(INDEX('For Formulas'!$A$3:$CL$64,MATCH(ROUNDUP($R493,0),'For Formulas'!$A$3:$A$64,0),MATCH($O493&amp;" - "&amp;$P493,'For Formulas'!$A$3:$CL$3,0))*L493+U493,INDEX('For Formulas'!$A$3:$CL$64,MATCH(ROUNDUP($R493,0),'For Formulas'!$A$3:$A$64,0)*MATCH($O493&amp;" - "&amp;$P493,'For Formulas'!$A$3:$CL$3,0))*L493)</f>
        <v>21117</v>
      </c>
      <c r="X493" s="322">
        <f t="shared" si="46"/>
        <v>0.67790994255202508</v>
      </c>
      <c r="Y493" s="262" t="s">
        <v>649</v>
      </c>
      <c r="Z493" s="262" t="str">
        <f t="shared" si="47"/>
        <v>141 E 71200 163</v>
      </c>
      <c r="AA493" s="262" t="str">
        <f t="shared" si="48"/>
        <v>712</v>
      </c>
      <c r="AB493" s="262" t="str">
        <f t="shared" si="49"/>
        <v>901</v>
      </c>
      <c r="AC493" s="262" t="str">
        <f t="shared" si="50"/>
        <v>141 E 71200 163 901 712</v>
      </c>
    </row>
    <row r="494" spans="1:29" ht="15" customHeight="1" x14ac:dyDescent="0.25">
      <c r="A494" s="262" t="s">
        <v>304</v>
      </c>
      <c r="B494" s="262" t="s">
        <v>305</v>
      </c>
      <c r="C494" s="262" t="s">
        <v>305</v>
      </c>
      <c r="D494" s="262" t="s">
        <v>268</v>
      </c>
      <c r="E494" s="262" t="s">
        <v>221</v>
      </c>
      <c r="F494" s="262" t="s">
        <v>306</v>
      </c>
      <c r="G494" s="262" t="s">
        <v>250</v>
      </c>
      <c r="H494" s="262" t="s">
        <v>224</v>
      </c>
      <c r="I494" s="262" t="s">
        <v>307</v>
      </c>
      <c r="J494" s="262">
        <v>1170</v>
      </c>
      <c r="K494" s="320">
        <v>1</v>
      </c>
      <c r="L494" s="320">
        <v>1</v>
      </c>
      <c r="M494" s="262" t="s">
        <v>226</v>
      </c>
      <c r="N494" s="262" t="s">
        <v>233</v>
      </c>
      <c r="O494" s="262" t="s">
        <v>271</v>
      </c>
      <c r="P494" s="262" t="s">
        <v>308</v>
      </c>
      <c r="Q494" s="321">
        <v>6.5</v>
      </c>
      <c r="R494" s="321">
        <f t="shared" si="45"/>
        <v>7.5</v>
      </c>
      <c r="S494" s="300">
        <v>0</v>
      </c>
      <c r="T494" s="300">
        <v>18681</v>
      </c>
      <c r="V494" s="300">
        <v>18681</v>
      </c>
      <c r="W494" s="302">
        <f>IFERROR(INDEX('For Formulas'!$A$3:$CL$64,MATCH(ROUNDUP($R494,0),'For Formulas'!$A$3:$A$64,0),MATCH($O494&amp;" - "&amp;$P494,'For Formulas'!$A$3:$CL$3,0))*L494+U494,INDEX('For Formulas'!$A$3:$CL$64,MATCH(ROUNDUP($R494,0),'For Formulas'!$A$3:$A$64,0)*MATCH($O494&amp;" - "&amp;$P494,'For Formulas'!$A$3:$CL$3,0))*L494)</f>
        <v>21117</v>
      </c>
      <c r="X494" s="322">
        <f t="shared" si="46"/>
        <v>0.13039987152722016</v>
      </c>
      <c r="Y494" s="262" t="s">
        <v>309</v>
      </c>
      <c r="Z494" s="262" t="str">
        <f t="shared" si="47"/>
        <v>141 E 71200 163</v>
      </c>
      <c r="AA494" s="262" t="str">
        <f t="shared" si="48"/>
        <v>712</v>
      </c>
      <c r="AB494" s="262" t="str">
        <f t="shared" si="49"/>
        <v>901</v>
      </c>
      <c r="AC494" s="262" t="str">
        <f t="shared" si="50"/>
        <v>141 E 71200 163 901 712</v>
      </c>
    </row>
    <row r="495" spans="1:29" ht="15" customHeight="1" x14ac:dyDescent="0.25">
      <c r="A495" s="262" t="s">
        <v>669</v>
      </c>
      <c r="B495" s="262" t="s">
        <v>305</v>
      </c>
      <c r="C495" s="262" t="s">
        <v>305</v>
      </c>
      <c r="D495" s="262" t="s">
        <v>324</v>
      </c>
      <c r="E495" s="262" t="s">
        <v>221</v>
      </c>
      <c r="F495" s="262" t="s">
        <v>306</v>
      </c>
      <c r="G495" s="262" t="s">
        <v>250</v>
      </c>
      <c r="H495" s="262" t="s">
        <v>224</v>
      </c>
      <c r="I495" s="262" t="s">
        <v>307</v>
      </c>
      <c r="J495" s="262">
        <v>1170</v>
      </c>
      <c r="K495" s="320">
        <v>1</v>
      </c>
      <c r="L495" s="320">
        <v>1</v>
      </c>
      <c r="M495" s="262" t="s">
        <v>226</v>
      </c>
      <c r="N495" s="262" t="s">
        <v>227</v>
      </c>
      <c r="O495" s="262" t="s">
        <v>271</v>
      </c>
      <c r="P495" s="262" t="s">
        <v>308</v>
      </c>
      <c r="Q495" s="321">
        <v>7</v>
      </c>
      <c r="R495" s="321">
        <f t="shared" si="45"/>
        <v>8</v>
      </c>
      <c r="S495" s="300">
        <v>0</v>
      </c>
      <c r="T495" s="300">
        <v>19362</v>
      </c>
      <c r="V495" s="300">
        <v>19362</v>
      </c>
      <c r="W495" s="302">
        <f>IFERROR(INDEX('For Formulas'!$A$3:$CL$64,MATCH(ROUNDUP($R495,0),'For Formulas'!$A$3:$A$64,0),MATCH($O495&amp;" - "&amp;$P495,'For Formulas'!$A$3:$CL$3,0))*L495+U495,INDEX('For Formulas'!$A$3:$CL$64,MATCH(ROUNDUP($R495,0),'For Formulas'!$A$3:$A$64,0)*MATCH($O495&amp;" - "&amp;$P495,'For Formulas'!$A$3:$CL$3,0))*L495)</f>
        <v>21117</v>
      </c>
      <c r="X495" s="322">
        <f t="shared" si="46"/>
        <v>9.0641462658816244E-2</v>
      </c>
      <c r="Y495" s="262" t="s">
        <v>649</v>
      </c>
      <c r="Z495" s="262" t="str">
        <f t="shared" si="47"/>
        <v>141 E 71200 163</v>
      </c>
      <c r="AA495" s="262" t="str">
        <f t="shared" si="48"/>
        <v>712</v>
      </c>
      <c r="AB495" s="262" t="str">
        <f t="shared" si="49"/>
        <v>901</v>
      </c>
      <c r="AC495" s="262" t="str">
        <f t="shared" si="50"/>
        <v>141 E 71200 163 901 712</v>
      </c>
    </row>
    <row r="496" spans="1:29" ht="15" customHeight="1" x14ac:dyDescent="0.25">
      <c r="A496" s="262" t="s">
        <v>705</v>
      </c>
      <c r="B496" s="262" t="s">
        <v>305</v>
      </c>
      <c r="C496" s="262" t="s">
        <v>305</v>
      </c>
      <c r="D496" s="262" t="s">
        <v>422</v>
      </c>
      <c r="E496" s="262" t="s">
        <v>221</v>
      </c>
      <c r="F496" s="262" t="s">
        <v>306</v>
      </c>
      <c r="G496" s="262" t="s">
        <v>250</v>
      </c>
      <c r="H496" s="262" t="s">
        <v>224</v>
      </c>
      <c r="I496" s="262" t="s">
        <v>307</v>
      </c>
      <c r="J496" s="262">
        <v>1170</v>
      </c>
      <c r="K496" s="320">
        <v>1</v>
      </c>
      <c r="L496" s="320">
        <v>1</v>
      </c>
      <c r="M496" s="262" t="s">
        <v>226</v>
      </c>
      <c r="N496" s="262" t="s">
        <v>233</v>
      </c>
      <c r="O496" s="262" t="s">
        <v>271</v>
      </c>
      <c r="P496" s="262" t="s">
        <v>308</v>
      </c>
      <c r="Q496" s="321">
        <v>7</v>
      </c>
      <c r="R496" s="321">
        <f t="shared" si="45"/>
        <v>8</v>
      </c>
      <c r="S496" s="300">
        <v>0</v>
      </c>
      <c r="T496" s="300">
        <v>19362</v>
      </c>
      <c r="V496" s="300">
        <v>19362</v>
      </c>
      <c r="W496" s="302">
        <f>IFERROR(INDEX('For Formulas'!$A$3:$CL$64,MATCH(ROUNDUP($R496,0),'For Formulas'!$A$3:$A$64,0),MATCH($O496&amp;" - "&amp;$P496,'For Formulas'!$A$3:$CL$3,0))*L496+U496,INDEX('For Formulas'!$A$3:$CL$64,MATCH(ROUNDUP($R496,0),'For Formulas'!$A$3:$A$64,0)*MATCH($O496&amp;" - "&amp;$P496,'For Formulas'!$A$3:$CL$3,0))*L496)</f>
        <v>21117</v>
      </c>
      <c r="X496" s="322">
        <f t="shared" si="46"/>
        <v>9.0641462658816244E-2</v>
      </c>
      <c r="Y496" s="262" t="s">
        <v>575</v>
      </c>
      <c r="Z496" s="262" t="str">
        <f t="shared" si="47"/>
        <v>141 E 71200 163</v>
      </c>
      <c r="AA496" s="262" t="str">
        <f t="shared" si="48"/>
        <v>712</v>
      </c>
      <c r="AB496" s="262" t="str">
        <f t="shared" si="49"/>
        <v>901</v>
      </c>
      <c r="AC496" s="262" t="str">
        <f t="shared" si="50"/>
        <v>141 E 71200 163 901 712</v>
      </c>
    </row>
    <row r="497" spans="1:29" ht="15" hidden="1" customHeight="1" x14ac:dyDescent="0.25">
      <c r="A497" s="262" t="s">
        <v>991</v>
      </c>
      <c r="B497" s="262" t="s">
        <v>255</v>
      </c>
      <c r="C497" s="262" t="s">
        <v>255</v>
      </c>
      <c r="D497" s="262" t="s">
        <v>248</v>
      </c>
      <c r="E497" s="262" t="s">
        <v>256</v>
      </c>
      <c r="F497" s="262" t="s">
        <v>249</v>
      </c>
      <c r="G497" s="262" t="s">
        <v>250</v>
      </c>
      <c r="H497" s="262" t="s">
        <v>224</v>
      </c>
      <c r="I497" s="262" t="s">
        <v>242</v>
      </c>
      <c r="J497" s="262">
        <v>1080</v>
      </c>
      <c r="K497" s="320">
        <v>1</v>
      </c>
      <c r="L497" s="320">
        <v>1</v>
      </c>
      <c r="M497" s="262" t="s">
        <v>6</v>
      </c>
      <c r="Q497" s="321">
        <v>0</v>
      </c>
      <c r="R497" s="321">
        <f t="shared" si="45"/>
        <v>1</v>
      </c>
      <c r="S497" s="300">
        <v>3000</v>
      </c>
      <c r="T497" s="300">
        <v>0</v>
      </c>
      <c r="V497" s="300">
        <v>3000</v>
      </c>
      <c r="W497" s="300">
        <f>V497</f>
        <v>3000</v>
      </c>
      <c r="X497" s="322">
        <f t="shared" si="46"/>
        <v>0</v>
      </c>
      <c r="Y497" s="262" t="s">
        <v>252</v>
      </c>
      <c r="Z497" s="262" t="str">
        <f t="shared" si="47"/>
        <v>141 E 72710 146</v>
      </c>
      <c r="AA497" s="262" t="str">
        <f t="shared" si="48"/>
        <v>446</v>
      </c>
      <c r="AB497" s="262" t="str">
        <f t="shared" si="49"/>
        <v>000</v>
      </c>
      <c r="AC497" s="262" t="str">
        <f t="shared" si="50"/>
        <v>141 E 72710 146 000 446</v>
      </c>
    </row>
    <row r="498" spans="1:29" ht="15" customHeight="1" x14ac:dyDescent="0.25">
      <c r="A498" s="262" t="s">
        <v>747</v>
      </c>
      <c r="B498" s="262" t="s">
        <v>305</v>
      </c>
      <c r="C498" s="262" t="s">
        <v>305</v>
      </c>
      <c r="D498" s="262" t="s">
        <v>238</v>
      </c>
      <c r="E498" s="262" t="s">
        <v>221</v>
      </c>
      <c r="F498" s="262" t="s">
        <v>306</v>
      </c>
      <c r="G498" s="262" t="s">
        <v>250</v>
      </c>
      <c r="H498" s="262" t="s">
        <v>224</v>
      </c>
      <c r="I498" s="262" t="s">
        <v>307</v>
      </c>
      <c r="J498" s="262">
        <v>1170</v>
      </c>
      <c r="K498" s="320">
        <v>1</v>
      </c>
      <c r="L498" s="320">
        <v>1</v>
      </c>
      <c r="M498" s="262" t="s">
        <v>226</v>
      </c>
      <c r="N498" s="262" t="s">
        <v>233</v>
      </c>
      <c r="O498" s="262" t="s">
        <v>271</v>
      </c>
      <c r="P498" s="262" t="s">
        <v>308</v>
      </c>
      <c r="Q498" s="321">
        <v>7</v>
      </c>
      <c r="R498" s="321">
        <f t="shared" si="45"/>
        <v>8</v>
      </c>
      <c r="S498" s="300">
        <v>0</v>
      </c>
      <c r="T498" s="300">
        <v>19362</v>
      </c>
      <c r="V498" s="300">
        <v>19362</v>
      </c>
      <c r="W498" s="302">
        <f>IFERROR(INDEX('For Formulas'!$A$3:$CL$64,MATCH(ROUNDUP($R498,0),'For Formulas'!$A$3:$A$64,0),MATCH($O498&amp;" - "&amp;$P498,'For Formulas'!$A$3:$CL$3,0))*L498+U498,INDEX('For Formulas'!$A$3:$CL$64,MATCH(ROUNDUP($R498,0),'For Formulas'!$A$3:$A$64,0)*MATCH($O498&amp;" - "&amp;$P498,'For Formulas'!$A$3:$CL$3,0))*L498)</f>
        <v>21117</v>
      </c>
      <c r="X498" s="322">
        <f t="shared" si="46"/>
        <v>9.0641462658816244E-2</v>
      </c>
      <c r="Y498" s="262" t="s">
        <v>748</v>
      </c>
      <c r="Z498" s="262" t="str">
        <f t="shared" si="47"/>
        <v>141 E 71200 163</v>
      </c>
      <c r="AA498" s="262" t="str">
        <f t="shared" si="48"/>
        <v>712</v>
      </c>
      <c r="AB498" s="262" t="str">
        <f t="shared" si="49"/>
        <v>901</v>
      </c>
      <c r="AC498" s="262" t="str">
        <f t="shared" si="50"/>
        <v>141 E 71200 163 901 712</v>
      </c>
    </row>
    <row r="499" spans="1:29" ht="15" customHeight="1" x14ac:dyDescent="0.25">
      <c r="A499" s="262" t="s">
        <v>1915</v>
      </c>
      <c r="B499" s="262" t="s">
        <v>305</v>
      </c>
      <c r="C499" s="262" t="s">
        <v>305</v>
      </c>
      <c r="D499" s="262" t="s">
        <v>389</v>
      </c>
      <c r="E499" s="262" t="s">
        <v>221</v>
      </c>
      <c r="F499" s="262" t="s">
        <v>306</v>
      </c>
      <c r="G499" s="262" t="s">
        <v>250</v>
      </c>
      <c r="H499" s="262" t="s">
        <v>224</v>
      </c>
      <c r="I499" s="262" t="s">
        <v>307</v>
      </c>
      <c r="J499" s="262">
        <v>1170</v>
      </c>
      <c r="K499" s="320">
        <v>1</v>
      </c>
      <c r="L499" s="320">
        <v>1</v>
      </c>
      <c r="M499" s="262" t="s">
        <v>226</v>
      </c>
      <c r="N499" s="262" t="s">
        <v>233</v>
      </c>
      <c r="O499" s="262" t="s">
        <v>271</v>
      </c>
      <c r="P499" s="262" t="s">
        <v>308</v>
      </c>
      <c r="Q499" s="321">
        <v>7</v>
      </c>
      <c r="R499" s="321">
        <f t="shared" si="45"/>
        <v>8</v>
      </c>
      <c r="S499" s="300">
        <v>0</v>
      </c>
      <c r="T499" s="300">
        <v>19362</v>
      </c>
      <c r="V499" s="300">
        <v>19362</v>
      </c>
      <c r="W499" s="302">
        <f>IFERROR(INDEX('For Formulas'!$A$3:$CL$64,MATCH(ROUNDUP($R499,0),'For Formulas'!$A$3:$A$64,0),MATCH($O499&amp;" - "&amp;$P499,'For Formulas'!$A$3:$CL$3,0))*L499+U499,INDEX('For Formulas'!$A$3:$CL$64,MATCH(ROUNDUP($R499,0),'For Formulas'!$A$3:$A$64,0)*MATCH($O499&amp;" - "&amp;$P499,'For Formulas'!$A$3:$CL$3,0))*L499)</f>
        <v>21117</v>
      </c>
      <c r="X499" s="322">
        <f t="shared" si="46"/>
        <v>9.0641462658816244E-2</v>
      </c>
      <c r="Y499" s="262" t="s">
        <v>454</v>
      </c>
      <c r="Z499" s="262" t="str">
        <f t="shared" si="47"/>
        <v>141 E 71200 163</v>
      </c>
      <c r="AA499" s="262" t="str">
        <f t="shared" si="48"/>
        <v>712</v>
      </c>
      <c r="AB499" s="262" t="str">
        <f t="shared" si="49"/>
        <v>901</v>
      </c>
      <c r="AC499" s="262" t="str">
        <f t="shared" si="50"/>
        <v>141 E 71200 163 901 712</v>
      </c>
    </row>
    <row r="500" spans="1:29" ht="15" customHeight="1" x14ac:dyDescent="0.25">
      <c r="A500" s="262" t="s">
        <v>2057</v>
      </c>
      <c r="B500" s="262" t="s">
        <v>305</v>
      </c>
      <c r="C500" s="262" t="s">
        <v>305</v>
      </c>
      <c r="D500" s="262" t="s">
        <v>324</v>
      </c>
      <c r="E500" s="262" t="s">
        <v>221</v>
      </c>
      <c r="F500" s="262" t="s">
        <v>306</v>
      </c>
      <c r="G500" s="262" t="s">
        <v>250</v>
      </c>
      <c r="H500" s="262" t="s">
        <v>224</v>
      </c>
      <c r="I500" s="262" t="s">
        <v>307</v>
      </c>
      <c r="J500" s="262">
        <v>1170</v>
      </c>
      <c r="K500" s="320">
        <v>1</v>
      </c>
      <c r="L500" s="320">
        <v>1</v>
      </c>
      <c r="M500" s="262" t="s">
        <v>226</v>
      </c>
      <c r="N500" s="262" t="s">
        <v>227</v>
      </c>
      <c r="O500" s="262" t="s">
        <v>271</v>
      </c>
      <c r="P500" s="262" t="s">
        <v>308</v>
      </c>
      <c r="Q500" s="321">
        <v>7</v>
      </c>
      <c r="R500" s="321">
        <f t="shared" si="45"/>
        <v>8</v>
      </c>
      <c r="S500" s="300">
        <v>0</v>
      </c>
      <c r="T500" s="300">
        <v>19362</v>
      </c>
      <c r="V500" s="300">
        <v>19362</v>
      </c>
      <c r="W500" s="302">
        <f>IFERROR(INDEX('For Formulas'!$A$3:$CL$64,MATCH(ROUNDUP($R500,0),'For Formulas'!$A$3:$A$64,0),MATCH($O500&amp;" - "&amp;$P500,'For Formulas'!$A$3:$CL$3,0))*L500+U500,INDEX('For Formulas'!$A$3:$CL$64,MATCH(ROUNDUP($R500,0),'For Formulas'!$A$3:$A$64,0)*MATCH($O500&amp;" - "&amp;$P500,'For Formulas'!$A$3:$CL$3,0))*L500)</f>
        <v>21117</v>
      </c>
      <c r="X500" s="322">
        <f t="shared" si="46"/>
        <v>9.0641462658816244E-2</v>
      </c>
      <c r="Y500" s="262" t="s">
        <v>649</v>
      </c>
      <c r="Z500" s="262" t="str">
        <f t="shared" si="47"/>
        <v>141 E 71200 163</v>
      </c>
      <c r="AA500" s="262" t="str">
        <f t="shared" si="48"/>
        <v>712</v>
      </c>
      <c r="AB500" s="262" t="str">
        <f t="shared" si="49"/>
        <v>901</v>
      </c>
      <c r="AC500" s="262" t="str">
        <f t="shared" si="50"/>
        <v>141 E 71200 163 901 712</v>
      </c>
    </row>
    <row r="501" spans="1:29" ht="15" customHeight="1" x14ac:dyDescent="0.25">
      <c r="A501" s="262" t="s">
        <v>2980</v>
      </c>
      <c r="B501" s="262" t="s">
        <v>305</v>
      </c>
      <c r="C501" s="262" t="s">
        <v>305</v>
      </c>
      <c r="D501" s="262" t="s">
        <v>264</v>
      </c>
      <c r="E501" s="262" t="s">
        <v>221</v>
      </c>
      <c r="F501" s="262" t="s">
        <v>306</v>
      </c>
      <c r="G501" s="262" t="s">
        <v>250</v>
      </c>
      <c r="H501" s="262" t="s">
        <v>224</v>
      </c>
      <c r="I501" s="262" t="s">
        <v>307</v>
      </c>
      <c r="J501" s="262">
        <v>1170</v>
      </c>
      <c r="K501" s="320">
        <v>1</v>
      </c>
      <c r="L501" s="320">
        <v>1</v>
      </c>
      <c r="M501" s="262" t="s">
        <v>226</v>
      </c>
      <c r="N501" s="262" t="s">
        <v>233</v>
      </c>
      <c r="O501" s="262" t="s">
        <v>271</v>
      </c>
      <c r="P501" s="262" t="s">
        <v>308</v>
      </c>
      <c r="Q501" s="321">
        <v>7</v>
      </c>
      <c r="R501" s="321">
        <f t="shared" si="45"/>
        <v>8</v>
      </c>
      <c r="S501" s="300">
        <v>0</v>
      </c>
      <c r="T501" s="300">
        <v>19362</v>
      </c>
      <c r="V501" s="300">
        <v>19362</v>
      </c>
      <c r="W501" s="302">
        <f>IFERROR(INDEX('For Formulas'!$A$3:$CL$64,MATCH(ROUNDUP($R501,0),'For Formulas'!$A$3:$A$64,0),MATCH($O501&amp;" - "&amp;$P501,'For Formulas'!$A$3:$CL$3,0))*L501+U501,INDEX('For Formulas'!$A$3:$CL$64,MATCH(ROUNDUP($R501,0),'For Formulas'!$A$3:$A$64,0)*MATCH($O501&amp;" - "&amp;$P501,'For Formulas'!$A$3:$CL$3,0))*L501)</f>
        <v>21117</v>
      </c>
      <c r="X501" s="322">
        <f t="shared" si="46"/>
        <v>9.0641462658816244E-2</v>
      </c>
      <c r="Y501" s="262" t="s">
        <v>1687</v>
      </c>
      <c r="Z501" s="262" t="str">
        <f t="shared" si="47"/>
        <v>141 E 71200 163</v>
      </c>
      <c r="AA501" s="262" t="str">
        <f t="shared" si="48"/>
        <v>712</v>
      </c>
      <c r="AB501" s="262" t="str">
        <f t="shared" si="49"/>
        <v>901</v>
      </c>
      <c r="AC501" s="262" t="str">
        <f t="shared" si="50"/>
        <v>141 E 71200 163 901 712</v>
      </c>
    </row>
    <row r="502" spans="1:29" ht="15" hidden="1" customHeight="1" x14ac:dyDescent="0.25">
      <c r="A502" s="262" t="s">
        <v>1549</v>
      </c>
      <c r="B502" s="262" t="s">
        <v>237</v>
      </c>
      <c r="C502" s="262" t="s">
        <v>237</v>
      </c>
      <c r="D502" s="262" t="s">
        <v>361</v>
      </c>
      <c r="E502" s="262" t="s">
        <v>221</v>
      </c>
      <c r="F502" s="262" t="s">
        <v>239</v>
      </c>
      <c r="G502" s="262" t="s">
        <v>240</v>
      </c>
      <c r="H502" s="262" t="s">
        <v>241</v>
      </c>
      <c r="I502" s="262" t="s">
        <v>347</v>
      </c>
      <c r="J502" s="262">
        <v>1330</v>
      </c>
      <c r="K502" s="320">
        <v>0.875</v>
      </c>
      <c r="L502" s="320">
        <v>0.875</v>
      </c>
      <c r="M502" s="262" t="s">
        <v>226</v>
      </c>
      <c r="N502" s="262" t="s">
        <v>11</v>
      </c>
      <c r="O502" s="262" t="s">
        <v>244</v>
      </c>
      <c r="P502" s="262" t="s">
        <v>187</v>
      </c>
      <c r="Q502" s="321">
        <v>6</v>
      </c>
      <c r="R502" s="321">
        <f t="shared" si="45"/>
        <v>7</v>
      </c>
      <c r="S502" s="300">
        <v>0</v>
      </c>
      <c r="T502" s="300">
        <v>14.41</v>
      </c>
      <c r="V502" s="300">
        <v>19165.3</v>
      </c>
      <c r="W502" s="303">
        <f>IFERROR(INDEX('For Formulas'!$A$3:$CL$64,MATCH($R502,'For Formulas'!$A$3:$A$64,0),MATCH($O502&amp;" - "&amp;$P502,'For Formulas'!$A$3:$CL$3,0))*J502+U502,INDEX('For Formulas'!$A$3:$CL$64,MATCH($R502,'For Formulas'!$A$3:$A$64,0),MATCH($O502&amp;" - "&amp;$P502,'For Formulas'!$A$3:$CL$3,0))*J502)</f>
        <v>21160.3</v>
      </c>
      <c r="X502" s="322">
        <f t="shared" si="46"/>
        <v>0.10409437890353922</v>
      </c>
      <c r="Y502" s="262" t="s">
        <v>584</v>
      </c>
      <c r="Z502" s="262" t="str">
        <f t="shared" si="47"/>
        <v>143 E 73100 165</v>
      </c>
      <c r="AA502" s="262" t="str">
        <f t="shared" si="48"/>
        <v>451</v>
      </c>
      <c r="AB502" s="262" t="str">
        <f t="shared" si="49"/>
        <v>000</v>
      </c>
      <c r="AC502" s="262" t="str">
        <f t="shared" si="50"/>
        <v>143 E 73100 165 000 451</v>
      </c>
    </row>
    <row r="503" spans="1:29" ht="15" hidden="1" customHeight="1" x14ac:dyDescent="0.25">
      <c r="A503" s="262" t="s">
        <v>2299</v>
      </c>
      <c r="B503" s="262" t="s">
        <v>237</v>
      </c>
      <c r="C503" s="262" t="s">
        <v>237</v>
      </c>
      <c r="D503" s="262" t="s">
        <v>371</v>
      </c>
      <c r="E503" s="262" t="s">
        <v>221</v>
      </c>
      <c r="F503" s="262" t="s">
        <v>239</v>
      </c>
      <c r="G503" s="262" t="s">
        <v>240</v>
      </c>
      <c r="H503" s="262" t="s">
        <v>241</v>
      </c>
      <c r="I503" s="262" t="s">
        <v>347</v>
      </c>
      <c r="J503" s="262">
        <v>1330</v>
      </c>
      <c r="K503" s="320">
        <v>0.875</v>
      </c>
      <c r="L503" s="320">
        <v>0.875</v>
      </c>
      <c r="M503" s="262" t="s">
        <v>226</v>
      </c>
      <c r="N503" s="262" t="s">
        <v>11</v>
      </c>
      <c r="O503" s="262" t="s">
        <v>244</v>
      </c>
      <c r="P503" s="262" t="s">
        <v>187</v>
      </c>
      <c r="Q503" s="321">
        <v>6</v>
      </c>
      <c r="R503" s="321">
        <f t="shared" si="45"/>
        <v>7</v>
      </c>
      <c r="S503" s="300">
        <v>0</v>
      </c>
      <c r="T503" s="300">
        <v>14.41</v>
      </c>
      <c r="V503" s="300">
        <v>19165.3</v>
      </c>
      <c r="W503" s="303">
        <f>IFERROR(INDEX('For Formulas'!$A$3:$CL$64,MATCH($R503,'For Formulas'!$A$3:$A$64,0),MATCH($O503&amp;" - "&amp;$P503,'For Formulas'!$A$3:$CL$3,0))*J503+U503,INDEX('For Formulas'!$A$3:$CL$64,MATCH($R503,'For Formulas'!$A$3:$A$64,0),MATCH($O503&amp;" - "&amp;$P503,'For Formulas'!$A$3:$CL$3,0))*J503)</f>
        <v>21160.3</v>
      </c>
      <c r="X503" s="322">
        <f t="shared" si="46"/>
        <v>0.10409437890353922</v>
      </c>
      <c r="Y503" s="262" t="s">
        <v>2043</v>
      </c>
      <c r="Z503" s="262" t="str">
        <f t="shared" si="47"/>
        <v>143 E 73100 165</v>
      </c>
      <c r="AA503" s="262" t="str">
        <f t="shared" si="48"/>
        <v>451</v>
      </c>
      <c r="AB503" s="262" t="str">
        <f t="shared" si="49"/>
        <v>000</v>
      </c>
      <c r="AC503" s="262" t="str">
        <f t="shared" si="50"/>
        <v>143 E 73100 165 000 451</v>
      </c>
    </row>
    <row r="504" spans="1:29" ht="15" hidden="1" customHeight="1" x14ac:dyDescent="0.25">
      <c r="A504" s="262" t="s">
        <v>2364</v>
      </c>
      <c r="B504" s="262" t="s">
        <v>237</v>
      </c>
      <c r="C504" s="262" t="s">
        <v>237</v>
      </c>
      <c r="D504" s="262" t="s">
        <v>392</v>
      </c>
      <c r="E504" s="262" t="s">
        <v>221</v>
      </c>
      <c r="F504" s="262" t="s">
        <v>239</v>
      </c>
      <c r="G504" s="262" t="s">
        <v>240</v>
      </c>
      <c r="H504" s="262" t="s">
        <v>241</v>
      </c>
      <c r="I504" s="262" t="s">
        <v>347</v>
      </c>
      <c r="J504" s="262">
        <v>1330</v>
      </c>
      <c r="K504" s="320">
        <v>0.875</v>
      </c>
      <c r="L504" s="320">
        <v>0.875</v>
      </c>
      <c r="M504" s="262" t="s">
        <v>226</v>
      </c>
      <c r="N504" s="262" t="s">
        <v>11</v>
      </c>
      <c r="O504" s="262" t="s">
        <v>244</v>
      </c>
      <c r="P504" s="262" t="s">
        <v>187</v>
      </c>
      <c r="Q504" s="321">
        <v>6</v>
      </c>
      <c r="R504" s="321">
        <f t="shared" si="45"/>
        <v>7</v>
      </c>
      <c r="S504" s="300">
        <v>0</v>
      </c>
      <c r="T504" s="300">
        <v>14.41</v>
      </c>
      <c r="V504" s="300">
        <v>19165.3</v>
      </c>
      <c r="W504" s="303">
        <f>IFERROR(INDEX('For Formulas'!$A$3:$CL$64,MATCH($R504,'For Formulas'!$A$3:$A$64,0),MATCH($O504&amp;" - "&amp;$P504,'For Formulas'!$A$3:$CL$3,0))*J504+U504,INDEX('For Formulas'!$A$3:$CL$64,MATCH($R504,'For Formulas'!$A$3:$A$64,0),MATCH($O504&amp;" - "&amp;$P504,'For Formulas'!$A$3:$CL$3,0))*J504)</f>
        <v>21160.3</v>
      </c>
      <c r="X504" s="322">
        <f t="shared" si="46"/>
        <v>0.10409437890353922</v>
      </c>
      <c r="Y504" s="262" t="s">
        <v>2340</v>
      </c>
      <c r="Z504" s="262" t="str">
        <f t="shared" si="47"/>
        <v>143 E 73100 165</v>
      </c>
      <c r="AA504" s="262" t="str">
        <f t="shared" si="48"/>
        <v>451</v>
      </c>
      <c r="AB504" s="262" t="str">
        <f t="shared" si="49"/>
        <v>000</v>
      </c>
      <c r="AC504" s="262" t="str">
        <f t="shared" si="50"/>
        <v>143 E 73100 165 000 451</v>
      </c>
    </row>
    <row r="505" spans="1:29" ht="15" hidden="1" customHeight="1" x14ac:dyDescent="0.25">
      <c r="A505" s="262" t="s">
        <v>2997</v>
      </c>
      <c r="B505" s="262" t="s">
        <v>237</v>
      </c>
      <c r="C505" s="262" t="s">
        <v>237</v>
      </c>
      <c r="D505" s="262" t="s">
        <v>361</v>
      </c>
      <c r="E505" s="262" t="s">
        <v>221</v>
      </c>
      <c r="F505" s="262" t="s">
        <v>239</v>
      </c>
      <c r="G505" s="262" t="s">
        <v>240</v>
      </c>
      <c r="H505" s="262" t="s">
        <v>241</v>
      </c>
      <c r="I505" s="262" t="s">
        <v>347</v>
      </c>
      <c r="J505" s="262">
        <v>1330</v>
      </c>
      <c r="K505" s="320">
        <v>0.875</v>
      </c>
      <c r="L505" s="320">
        <v>0.875</v>
      </c>
      <c r="M505" s="262" t="s">
        <v>226</v>
      </c>
      <c r="N505" s="262" t="s">
        <v>11</v>
      </c>
      <c r="O505" s="262" t="s">
        <v>244</v>
      </c>
      <c r="P505" s="262" t="s">
        <v>187</v>
      </c>
      <c r="Q505" s="321">
        <v>6</v>
      </c>
      <c r="R505" s="321">
        <f t="shared" si="45"/>
        <v>7</v>
      </c>
      <c r="S505" s="300">
        <v>0</v>
      </c>
      <c r="T505" s="300">
        <v>14.41</v>
      </c>
      <c r="V505" s="300">
        <v>19165.3</v>
      </c>
      <c r="W505" s="303">
        <f>IFERROR(INDEX('For Formulas'!$A$3:$CL$64,MATCH($R505,'For Formulas'!$A$3:$A$64,0),MATCH($O505&amp;" - "&amp;$P505,'For Formulas'!$A$3:$CL$3,0))*J505+U505,INDEX('For Formulas'!$A$3:$CL$64,MATCH($R505,'For Formulas'!$A$3:$A$64,0),MATCH($O505&amp;" - "&amp;$P505,'For Formulas'!$A$3:$CL$3,0))*J505)</f>
        <v>21160.3</v>
      </c>
      <c r="X505" s="322">
        <f t="shared" si="46"/>
        <v>0.10409437890353922</v>
      </c>
      <c r="Y505" s="262" t="s">
        <v>584</v>
      </c>
      <c r="Z505" s="262" t="str">
        <f t="shared" si="47"/>
        <v>143 E 73100 165</v>
      </c>
      <c r="AA505" s="262" t="str">
        <f t="shared" si="48"/>
        <v>451</v>
      </c>
      <c r="AB505" s="262" t="str">
        <f t="shared" si="49"/>
        <v>000</v>
      </c>
      <c r="AC505" s="262" t="str">
        <f t="shared" si="50"/>
        <v>143 E 73100 165 000 451</v>
      </c>
    </row>
    <row r="506" spans="1:29" ht="15" customHeight="1" x14ac:dyDescent="0.25">
      <c r="A506" s="262" t="s">
        <v>2976</v>
      </c>
      <c r="B506" s="262" t="s">
        <v>231</v>
      </c>
      <c r="C506" s="262" t="s">
        <v>231</v>
      </c>
      <c r="D506" s="262" t="s">
        <v>238</v>
      </c>
      <c r="E506" s="262" t="s">
        <v>221</v>
      </c>
      <c r="F506" s="262" t="s">
        <v>222</v>
      </c>
      <c r="G506" s="262" t="s">
        <v>223</v>
      </c>
      <c r="H506" s="262" t="s">
        <v>224</v>
      </c>
      <c r="I506" s="262" t="s">
        <v>287</v>
      </c>
      <c r="J506" s="262">
        <v>800</v>
      </c>
      <c r="K506" s="320">
        <v>0.5</v>
      </c>
      <c r="L506" s="320">
        <v>0.5</v>
      </c>
      <c r="M506" s="262" t="s">
        <v>226</v>
      </c>
      <c r="N506" s="262" t="s">
        <v>227</v>
      </c>
      <c r="O506" s="262" t="s">
        <v>234</v>
      </c>
      <c r="P506" s="262" t="s">
        <v>34</v>
      </c>
      <c r="Q506" s="321">
        <v>1</v>
      </c>
      <c r="R506" s="321">
        <f t="shared" si="45"/>
        <v>2</v>
      </c>
      <c r="S506" s="300">
        <v>0</v>
      </c>
      <c r="T506" s="300">
        <v>39190</v>
      </c>
      <c r="V506" s="300">
        <v>19595</v>
      </c>
      <c r="W506" s="302">
        <f>IFERROR(INDEX('For Formulas'!$A$3:$CL$64,MATCH(ROUNDUP($R506,0),'For Formulas'!$A$3:$A$64,0),MATCH($O506&amp;" - "&amp;$P506,'For Formulas'!$A$3:$CL$3,0))*L506+U506,INDEX('For Formulas'!$A$3:$CL$64,MATCH(ROUNDUP($R506,0),'For Formulas'!$A$3:$A$64,0)*MATCH($O506&amp;" - "&amp;$P506,'For Formulas'!$A$3:$CL$3,0))*L506)</f>
        <v>21162.5</v>
      </c>
      <c r="X506" s="322">
        <f t="shared" si="46"/>
        <v>7.9994896657310535E-2</v>
      </c>
      <c r="Y506" s="262" t="s">
        <v>538</v>
      </c>
      <c r="Z506" s="262" t="str">
        <f t="shared" si="47"/>
        <v>141 E 71100 116</v>
      </c>
      <c r="AA506" s="262" t="str">
        <f t="shared" si="48"/>
        <v>000</v>
      </c>
      <c r="AB506" s="262" t="str">
        <f t="shared" si="49"/>
        <v>000</v>
      </c>
      <c r="AC506" s="262" t="str">
        <f t="shared" si="50"/>
        <v>141 E 71100 116 000 000</v>
      </c>
    </row>
    <row r="507" spans="1:29" ht="15" hidden="1" customHeight="1" x14ac:dyDescent="0.25">
      <c r="A507" s="262" t="s">
        <v>2976</v>
      </c>
      <c r="B507" s="262" t="s">
        <v>484</v>
      </c>
      <c r="C507" s="262" t="s">
        <v>484</v>
      </c>
      <c r="D507" s="262" t="s">
        <v>238</v>
      </c>
      <c r="E507" s="262" t="s">
        <v>221</v>
      </c>
      <c r="F507" s="262" t="s">
        <v>222</v>
      </c>
      <c r="G507" s="262" t="s">
        <v>223</v>
      </c>
      <c r="H507" s="262" t="s">
        <v>224</v>
      </c>
      <c r="I507" s="262" t="s">
        <v>287</v>
      </c>
      <c r="J507" s="262">
        <v>800</v>
      </c>
      <c r="K507" s="320">
        <v>0.5</v>
      </c>
      <c r="L507" s="320">
        <v>0.5</v>
      </c>
      <c r="M507" s="262" t="s">
        <v>226</v>
      </c>
      <c r="N507" s="262" t="s">
        <v>227</v>
      </c>
      <c r="O507" s="262" t="s">
        <v>234</v>
      </c>
      <c r="P507" s="262" t="s">
        <v>34</v>
      </c>
      <c r="Q507" s="321">
        <v>1</v>
      </c>
      <c r="R507" s="321">
        <f t="shared" si="45"/>
        <v>2</v>
      </c>
      <c r="S507" s="300">
        <v>0</v>
      </c>
      <c r="T507" s="300">
        <v>39190</v>
      </c>
      <c r="V507" s="300">
        <v>19595</v>
      </c>
      <c r="W507" s="302">
        <f>IFERROR(INDEX('For Formulas'!$A$3:$CL$64,MATCH(ROUNDUP($R507,0),'For Formulas'!$A$3:$A$64,0),MATCH($O507&amp;" - "&amp;$P507,'For Formulas'!$A$3:$CL$3,0))*L507+U507,INDEX('For Formulas'!$A$3:$CL$64,MATCH(ROUNDUP($R507,0),'For Formulas'!$A$3:$A$64,0)*MATCH($O507&amp;" - "&amp;$P507,'For Formulas'!$A$3:$CL$3,0))*L507)</f>
        <v>21162.5</v>
      </c>
      <c r="X507" s="322">
        <f t="shared" si="46"/>
        <v>7.9994896657310535E-2</v>
      </c>
      <c r="Y507" s="262" t="s">
        <v>810</v>
      </c>
      <c r="Z507" s="262" t="str">
        <f t="shared" si="47"/>
        <v>142 E 71100 116</v>
      </c>
      <c r="AA507" s="262" t="str">
        <f t="shared" si="48"/>
        <v>000</v>
      </c>
      <c r="AB507" s="262" t="str">
        <f t="shared" si="49"/>
        <v>101</v>
      </c>
      <c r="AC507" s="262" t="str">
        <f t="shared" si="50"/>
        <v>142 E 71100 116 101 000</v>
      </c>
    </row>
    <row r="508" spans="1:29" ht="15" hidden="1" customHeight="1" x14ac:dyDescent="0.25">
      <c r="A508" s="262" t="s">
        <v>1003</v>
      </c>
      <c r="B508" s="262" t="s">
        <v>256</v>
      </c>
      <c r="C508" s="262" t="s">
        <v>355</v>
      </c>
      <c r="D508" s="262" t="s">
        <v>274</v>
      </c>
      <c r="E508" s="262" t="s">
        <v>256</v>
      </c>
      <c r="F508" s="262" t="s">
        <v>249</v>
      </c>
      <c r="G508" s="262" t="s">
        <v>250</v>
      </c>
      <c r="H508" s="262" t="s">
        <v>224</v>
      </c>
      <c r="I508" s="262" t="s">
        <v>242</v>
      </c>
      <c r="J508" s="262">
        <v>1080</v>
      </c>
      <c r="K508" s="320">
        <v>1</v>
      </c>
      <c r="L508" s="320">
        <v>1</v>
      </c>
      <c r="M508" s="262" t="s">
        <v>6</v>
      </c>
      <c r="Q508" s="321">
        <v>0</v>
      </c>
      <c r="R508" s="321">
        <f t="shared" si="45"/>
        <v>1</v>
      </c>
      <c r="S508" s="300">
        <v>500</v>
      </c>
      <c r="T508" s="300">
        <v>0</v>
      </c>
      <c r="V508" s="300">
        <v>500</v>
      </c>
      <c r="W508" s="300">
        <f>V508</f>
        <v>500</v>
      </c>
      <c r="X508" s="322">
        <f t="shared" si="46"/>
        <v>0</v>
      </c>
      <c r="Y508" s="262" t="s">
        <v>1004</v>
      </c>
      <c r="Z508" s="262" t="str">
        <f t="shared" si="47"/>
        <v>141 E 71100 163</v>
      </c>
      <c r="AA508" s="262" t="str">
        <f t="shared" si="48"/>
        <v>000</v>
      </c>
      <c r="AB508" s="262" t="str">
        <f t="shared" si="49"/>
        <v>000</v>
      </c>
      <c r="AC508" s="262" t="str">
        <f t="shared" si="50"/>
        <v>141 E 71100 163 000 000</v>
      </c>
    </row>
    <row r="509" spans="1:29" ht="15" hidden="1" customHeight="1" x14ac:dyDescent="0.25">
      <c r="A509" s="262" t="s">
        <v>2160</v>
      </c>
      <c r="B509" s="262" t="s">
        <v>237</v>
      </c>
      <c r="C509" s="262" t="s">
        <v>237</v>
      </c>
      <c r="D509" s="262" t="s">
        <v>238</v>
      </c>
      <c r="E509" s="262" t="s">
        <v>221</v>
      </c>
      <c r="F509" s="262" t="s">
        <v>239</v>
      </c>
      <c r="G509" s="262" t="s">
        <v>240</v>
      </c>
      <c r="H509" s="262" t="s">
        <v>241</v>
      </c>
      <c r="I509" s="262" t="s">
        <v>504</v>
      </c>
      <c r="J509" s="262">
        <v>1425</v>
      </c>
      <c r="K509" s="320">
        <v>0.9375</v>
      </c>
      <c r="L509" s="320">
        <v>0.9375</v>
      </c>
      <c r="M509" s="262" t="s">
        <v>226</v>
      </c>
      <c r="N509" s="262" t="s">
        <v>243</v>
      </c>
      <c r="O509" s="262" t="s">
        <v>244</v>
      </c>
      <c r="P509" s="262" t="s">
        <v>187</v>
      </c>
      <c r="Q509" s="321">
        <v>0</v>
      </c>
      <c r="R509" s="321">
        <f t="shared" si="45"/>
        <v>1</v>
      </c>
      <c r="S509" s="300">
        <v>0</v>
      </c>
      <c r="T509" s="300">
        <v>13.5</v>
      </c>
      <c r="V509" s="300">
        <v>19237.5</v>
      </c>
      <c r="W509" s="303">
        <f>IFERROR(INDEX('For Formulas'!$A$3:$CL$64,MATCH($R509,'For Formulas'!$A$3:$A$64,0),MATCH($O509&amp;" - "&amp;$P509,'For Formulas'!$A$3:$CL$3,0))*J509+U509,INDEX('For Formulas'!$A$3:$CL$64,MATCH($R509,'For Formulas'!$A$3:$A$64,0),MATCH($O509&amp;" - "&amp;$P509,'For Formulas'!$A$3:$CL$3,0))*J509)</f>
        <v>21375</v>
      </c>
      <c r="X509" s="322">
        <f t="shared" si="46"/>
        <v>0.1111111111111111</v>
      </c>
      <c r="Y509" s="262" t="s">
        <v>245</v>
      </c>
      <c r="Z509" s="262" t="str">
        <f t="shared" si="47"/>
        <v>143 E 73100 165</v>
      </c>
      <c r="AA509" s="262" t="str">
        <f t="shared" si="48"/>
        <v>451</v>
      </c>
      <c r="AB509" s="262" t="str">
        <f t="shared" si="49"/>
        <v>000</v>
      </c>
      <c r="AC509" s="262" t="str">
        <f t="shared" si="50"/>
        <v>143 E 73100 165 000 451</v>
      </c>
    </row>
    <row r="510" spans="1:29" ht="15" hidden="1" customHeight="1" x14ac:dyDescent="0.25">
      <c r="A510" s="262" t="s">
        <v>1005</v>
      </c>
      <c r="B510" s="262" t="s">
        <v>255</v>
      </c>
      <c r="C510" s="262" t="s">
        <v>255</v>
      </c>
      <c r="D510" s="262" t="s">
        <v>248</v>
      </c>
      <c r="E510" s="262" t="s">
        <v>256</v>
      </c>
      <c r="F510" s="262" t="s">
        <v>249</v>
      </c>
      <c r="G510" s="262" t="s">
        <v>250</v>
      </c>
      <c r="H510" s="262" t="s">
        <v>224</v>
      </c>
      <c r="I510" s="262" t="s">
        <v>242</v>
      </c>
      <c r="J510" s="262">
        <v>1080</v>
      </c>
      <c r="K510" s="320">
        <v>1</v>
      </c>
      <c r="L510" s="320">
        <v>1</v>
      </c>
      <c r="M510" s="262" t="s">
        <v>6</v>
      </c>
      <c r="Q510" s="321">
        <v>0</v>
      </c>
      <c r="R510" s="321">
        <f t="shared" si="45"/>
        <v>1</v>
      </c>
      <c r="S510" s="300">
        <v>3000</v>
      </c>
      <c r="T510" s="300">
        <v>0</v>
      </c>
      <c r="V510" s="300">
        <v>3000</v>
      </c>
      <c r="W510" s="300">
        <f>V510</f>
        <v>3000</v>
      </c>
      <c r="X510" s="322">
        <f t="shared" si="46"/>
        <v>0</v>
      </c>
      <c r="Y510" s="262" t="s">
        <v>252</v>
      </c>
      <c r="Z510" s="262" t="str">
        <f t="shared" si="47"/>
        <v>141 E 72710 146</v>
      </c>
      <c r="AA510" s="262" t="str">
        <f t="shared" si="48"/>
        <v>446</v>
      </c>
      <c r="AB510" s="262" t="str">
        <f t="shared" si="49"/>
        <v>000</v>
      </c>
      <c r="AC510" s="262" t="str">
        <f t="shared" si="50"/>
        <v>141 E 72710 146 000 446</v>
      </c>
    </row>
    <row r="511" spans="1:29" ht="15" customHeight="1" x14ac:dyDescent="0.25">
      <c r="A511" s="262" t="s">
        <v>2884</v>
      </c>
      <c r="B511" s="262" t="s">
        <v>305</v>
      </c>
      <c r="C511" s="262" t="s">
        <v>305</v>
      </c>
      <c r="D511" s="262" t="s">
        <v>232</v>
      </c>
      <c r="E511" s="262" t="s">
        <v>221</v>
      </c>
      <c r="F511" s="262" t="s">
        <v>306</v>
      </c>
      <c r="G511" s="262" t="s">
        <v>419</v>
      </c>
      <c r="H511" s="262" t="s">
        <v>224</v>
      </c>
      <c r="I511" s="262" t="s">
        <v>307</v>
      </c>
      <c r="J511" s="262">
        <v>611</v>
      </c>
      <c r="K511" s="320">
        <v>1</v>
      </c>
      <c r="L511" s="320">
        <v>1</v>
      </c>
      <c r="M511" s="262" t="s">
        <v>226</v>
      </c>
      <c r="N511" s="262" t="s">
        <v>227</v>
      </c>
      <c r="O511" s="262" t="s">
        <v>271</v>
      </c>
      <c r="P511" s="262" t="s">
        <v>308</v>
      </c>
      <c r="Q511" s="321">
        <v>8</v>
      </c>
      <c r="R511" s="321">
        <f t="shared" si="45"/>
        <v>9</v>
      </c>
      <c r="S511" s="300">
        <v>0</v>
      </c>
      <c r="T511" s="300">
        <v>19630</v>
      </c>
      <c r="V511" s="300">
        <v>10251.17</v>
      </c>
      <c r="W511" s="302">
        <f>IFERROR(INDEX('For Formulas'!$A$3:$CL$64,MATCH(ROUNDUP($R511,0),'For Formulas'!$A$3:$A$64,0),MATCH($O511&amp;" - "&amp;$P511,'For Formulas'!$A$3:$CL$3,0))*L511+U511,INDEX('For Formulas'!$A$3:$CL$64,MATCH(ROUNDUP($R511,0),'For Formulas'!$A$3:$A$64,0)*MATCH($O511&amp;" - "&amp;$P511,'For Formulas'!$A$3:$CL$3,0))*L511)</f>
        <v>21385</v>
      </c>
      <c r="X511" s="322">
        <f t="shared" si="46"/>
        <v>1.0861033423501902</v>
      </c>
      <c r="Y511" s="262" t="s">
        <v>672</v>
      </c>
      <c r="Z511" s="262" t="str">
        <f t="shared" si="47"/>
        <v>141 E 71200 163</v>
      </c>
      <c r="AA511" s="262" t="str">
        <f t="shared" si="48"/>
        <v>712</v>
      </c>
      <c r="AB511" s="262" t="str">
        <f t="shared" si="49"/>
        <v>901</v>
      </c>
      <c r="AC511" s="262" t="str">
        <f t="shared" si="50"/>
        <v>141 E 71200 163 901 712</v>
      </c>
    </row>
    <row r="512" spans="1:29" ht="15" hidden="1" customHeight="1" x14ac:dyDescent="0.25">
      <c r="A512" s="262" t="s">
        <v>1006</v>
      </c>
      <c r="B512" s="262" t="s">
        <v>255</v>
      </c>
      <c r="C512" s="262" t="s">
        <v>255</v>
      </c>
      <c r="D512" s="262" t="s">
        <v>248</v>
      </c>
      <c r="E512" s="262" t="s">
        <v>256</v>
      </c>
      <c r="F512" s="262" t="s">
        <v>249</v>
      </c>
      <c r="G512" s="262" t="s">
        <v>250</v>
      </c>
      <c r="H512" s="262" t="s">
        <v>224</v>
      </c>
      <c r="I512" s="262" t="s">
        <v>242</v>
      </c>
      <c r="J512" s="262">
        <v>1080</v>
      </c>
      <c r="K512" s="320">
        <v>1</v>
      </c>
      <c r="L512" s="320">
        <v>1</v>
      </c>
      <c r="M512" s="262" t="s">
        <v>6</v>
      </c>
      <c r="Q512" s="321">
        <v>0</v>
      </c>
      <c r="R512" s="321">
        <f t="shared" si="45"/>
        <v>1</v>
      </c>
      <c r="S512" s="300">
        <v>3000</v>
      </c>
      <c r="T512" s="300">
        <v>0</v>
      </c>
      <c r="V512" s="300">
        <v>3000</v>
      </c>
      <c r="W512" s="300">
        <f>V512</f>
        <v>3000</v>
      </c>
      <c r="X512" s="322">
        <f t="shared" si="46"/>
        <v>0</v>
      </c>
      <c r="Y512" s="262" t="s">
        <v>252</v>
      </c>
      <c r="Z512" s="262" t="str">
        <f t="shared" si="47"/>
        <v>141 E 72710 146</v>
      </c>
      <c r="AA512" s="262" t="str">
        <f t="shared" si="48"/>
        <v>446</v>
      </c>
      <c r="AB512" s="262" t="str">
        <f t="shared" si="49"/>
        <v>000</v>
      </c>
      <c r="AC512" s="262" t="str">
        <f t="shared" si="50"/>
        <v>141 E 72710 146 000 446</v>
      </c>
    </row>
    <row r="513" spans="1:29" ht="15" hidden="1" customHeight="1" x14ac:dyDescent="0.25">
      <c r="A513" s="262" t="s">
        <v>1006</v>
      </c>
      <c r="B513" s="262" t="s">
        <v>292</v>
      </c>
      <c r="C513" s="262" t="s">
        <v>292</v>
      </c>
      <c r="D513" s="262" t="s">
        <v>248</v>
      </c>
      <c r="E513" s="262" t="s">
        <v>256</v>
      </c>
      <c r="F513" s="262" t="s">
        <v>249</v>
      </c>
      <c r="G513" s="262" t="s">
        <v>250</v>
      </c>
      <c r="H513" s="262" t="s">
        <v>224</v>
      </c>
      <c r="I513" s="262" t="s">
        <v>242</v>
      </c>
      <c r="J513" s="262">
        <v>1080</v>
      </c>
      <c r="K513" s="320">
        <v>1</v>
      </c>
      <c r="L513" s="320">
        <v>1</v>
      </c>
      <c r="M513" s="262" t="s">
        <v>6</v>
      </c>
      <c r="Q513" s="321">
        <v>0</v>
      </c>
      <c r="R513" s="321">
        <f t="shared" si="45"/>
        <v>1</v>
      </c>
      <c r="S513" s="300">
        <v>2000</v>
      </c>
      <c r="T513" s="300">
        <v>0</v>
      </c>
      <c r="V513" s="300">
        <v>2000</v>
      </c>
      <c r="W513" s="300">
        <f>V513</f>
        <v>2000</v>
      </c>
      <c r="X513" s="322">
        <f t="shared" si="46"/>
        <v>0</v>
      </c>
      <c r="Y513" s="262" t="s">
        <v>252</v>
      </c>
      <c r="Z513" s="262" t="str">
        <f t="shared" si="47"/>
        <v>141 E 72710 146</v>
      </c>
      <c r="AA513" s="262" t="str">
        <f t="shared" si="48"/>
        <v>446</v>
      </c>
      <c r="AB513" s="262" t="str">
        <f t="shared" si="49"/>
        <v>000</v>
      </c>
      <c r="AC513" s="262" t="str">
        <f t="shared" si="50"/>
        <v>141 E 72710 146 000 446</v>
      </c>
    </row>
    <row r="514" spans="1:29" ht="15" customHeight="1" x14ac:dyDescent="0.25">
      <c r="A514" s="262" t="s">
        <v>849</v>
      </c>
      <c r="B514" s="262" t="s">
        <v>305</v>
      </c>
      <c r="C514" s="262" t="s">
        <v>305</v>
      </c>
      <c r="D514" s="262" t="s">
        <v>479</v>
      </c>
      <c r="E514" s="262" t="s">
        <v>221</v>
      </c>
      <c r="F514" s="262" t="s">
        <v>306</v>
      </c>
      <c r="G514" s="262" t="s">
        <v>670</v>
      </c>
      <c r="H514" s="262" t="s">
        <v>224</v>
      </c>
      <c r="I514" s="262" t="s">
        <v>307</v>
      </c>
      <c r="J514" s="262">
        <v>988</v>
      </c>
      <c r="K514" s="320">
        <v>1</v>
      </c>
      <c r="L514" s="320">
        <v>1</v>
      </c>
      <c r="M514" s="262" t="s">
        <v>226</v>
      </c>
      <c r="N514" s="262" t="s">
        <v>227</v>
      </c>
      <c r="O514" s="262" t="s">
        <v>271</v>
      </c>
      <c r="P514" s="262" t="s">
        <v>308</v>
      </c>
      <c r="Q514" s="321">
        <v>8</v>
      </c>
      <c r="R514" s="321">
        <f t="shared" ref="R514:R577" si="51">Q514+1</f>
        <v>9</v>
      </c>
      <c r="S514" s="300">
        <v>0</v>
      </c>
      <c r="T514" s="300">
        <v>19630</v>
      </c>
      <c r="V514" s="300">
        <v>16576.349999999999</v>
      </c>
      <c r="W514" s="302">
        <f>IFERROR(INDEX('For Formulas'!$A$3:$CL$64,MATCH(ROUNDUP($R514,0),'For Formulas'!$A$3:$A$64,0),MATCH($O514&amp;" - "&amp;$P514,'For Formulas'!$A$3:$CL$3,0))*L514+U514,INDEX('For Formulas'!$A$3:$CL$64,MATCH(ROUNDUP($R514,0),'For Formulas'!$A$3:$A$64,0)*MATCH($O514&amp;" - "&amp;$P514,'For Formulas'!$A$3:$CL$3,0))*L514)</f>
        <v>21385</v>
      </c>
      <c r="X514" s="322">
        <f t="shared" ref="X514:X577" si="52">(W514-V514)/V514</f>
        <v>0.29009100314604858</v>
      </c>
      <c r="Y514" s="262" t="s">
        <v>852</v>
      </c>
      <c r="Z514" s="262" t="str">
        <f t="shared" ref="Z514:Z577" si="53">LEFT(Y514,15)</f>
        <v>141 E 71200 163</v>
      </c>
      <c r="AA514" s="262" t="str">
        <f t="shared" ref="AA514:AA577" si="54">RIGHT(Y514,3)</f>
        <v>712</v>
      </c>
      <c r="AB514" s="262" t="str">
        <f t="shared" ref="AB514:AB577" si="55">MID(Y514,17,3)</f>
        <v>901</v>
      </c>
      <c r="AC514" s="262" t="str">
        <f t="shared" ref="AC514:AC577" si="56">Z514&amp;" " &amp;AB514&amp;" "&amp;AA514</f>
        <v>141 E 71200 163 901 712</v>
      </c>
    </row>
    <row r="515" spans="1:29" ht="15" customHeight="1" x14ac:dyDescent="0.25">
      <c r="A515" s="262" t="s">
        <v>1222</v>
      </c>
      <c r="B515" s="262" t="s">
        <v>381</v>
      </c>
      <c r="C515" s="262" t="s">
        <v>381</v>
      </c>
      <c r="D515" s="262" t="s">
        <v>261</v>
      </c>
      <c r="E515" s="262" t="s">
        <v>221</v>
      </c>
      <c r="F515" s="262" t="s">
        <v>306</v>
      </c>
      <c r="G515" s="262" t="s">
        <v>250</v>
      </c>
      <c r="H515" s="262" t="s">
        <v>224</v>
      </c>
      <c r="I515" s="262" t="s">
        <v>307</v>
      </c>
      <c r="J515" s="262">
        <v>1170</v>
      </c>
      <c r="K515" s="320">
        <v>1</v>
      </c>
      <c r="L515" s="320">
        <v>1</v>
      </c>
      <c r="M515" s="262" t="s">
        <v>226</v>
      </c>
      <c r="N515" s="262" t="s">
        <v>233</v>
      </c>
      <c r="O515" s="262" t="s">
        <v>271</v>
      </c>
      <c r="P515" s="262" t="s">
        <v>308</v>
      </c>
      <c r="Q515" s="321">
        <v>8</v>
      </c>
      <c r="R515" s="321">
        <f t="shared" si="51"/>
        <v>9</v>
      </c>
      <c r="S515" s="300">
        <v>0</v>
      </c>
      <c r="T515" s="300">
        <v>19630</v>
      </c>
      <c r="V515" s="300">
        <v>19630</v>
      </c>
      <c r="W515" s="302">
        <f>IFERROR(INDEX('For Formulas'!$A$3:$CL$64,MATCH(ROUNDUP($R515,0),'For Formulas'!$A$3:$A$64,0),MATCH($O515&amp;" - "&amp;$P515,'For Formulas'!$A$3:$CL$3,0))*L515+U515,INDEX('For Formulas'!$A$3:$CL$64,MATCH(ROUNDUP($R515,0),'For Formulas'!$A$3:$A$64,0)*MATCH($O515&amp;" - "&amp;$P515,'For Formulas'!$A$3:$CL$3,0))*L515)</f>
        <v>21385</v>
      </c>
      <c r="X515" s="322">
        <f t="shared" si="52"/>
        <v>8.9403973509933773E-2</v>
      </c>
      <c r="Y515" s="262" t="s">
        <v>1223</v>
      </c>
      <c r="Z515" s="262" t="str">
        <f t="shared" si="53"/>
        <v>141 E 72210 137</v>
      </c>
      <c r="AA515" s="262" t="str">
        <f t="shared" si="54"/>
        <v>000</v>
      </c>
      <c r="AB515" s="262" t="str">
        <f t="shared" si="55"/>
        <v>000</v>
      </c>
      <c r="AC515" s="262" t="str">
        <f t="shared" si="56"/>
        <v>141 E 72210 137 000 000</v>
      </c>
    </row>
    <row r="516" spans="1:29" ht="15" customHeight="1" x14ac:dyDescent="0.25">
      <c r="A516" s="262" t="s">
        <v>1389</v>
      </c>
      <c r="B516" s="262" t="s">
        <v>381</v>
      </c>
      <c r="C516" s="262" t="s">
        <v>381</v>
      </c>
      <c r="D516" s="262" t="s">
        <v>389</v>
      </c>
      <c r="E516" s="262" t="s">
        <v>221</v>
      </c>
      <c r="F516" s="262" t="s">
        <v>306</v>
      </c>
      <c r="G516" s="262" t="s">
        <v>250</v>
      </c>
      <c r="H516" s="262" t="s">
        <v>224</v>
      </c>
      <c r="I516" s="262" t="s">
        <v>307</v>
      </c>
      <c r="J516" s="262">
        <v>1170</v>
      </c>
      <c r="K516" s="320">
        <v>1</v>
      </c>
      <c r="L516" s="320">
        <v>1</v>
      </c>
      <c r="M516" s="262" t="s">
        <v>226</v>
      </c>
      <c r="N516" s="262" t="s">
        <v>227</v>
      </c>
      <c r="O516" s="262" t="s">
        <v>271</v>
      </c>
      <c r="P516" s="262" t="s">
        <v>308</v>
      </c>
      <c r="Q516" s="321">
        <v>8</v>
      </c>
      <c r="R516" s="321">
        <f t="shared" si="51"/>
        <v>9</v>
      </c>
      <c r="S516" s="300">
        <v>0</v>
      </c>
      <c r="T516" s="300">
        <v>19630</v>
      </c>
      <c r="V516" s="300">
        <v>19630</v>
      </c>
      <c r="W516" s="302">
        <f>IFERROR(INDEX('For Formulas'!$A$3:$CL$64,MATCH(ROUNDUP($R516,0),'For Formulas'!$A$3:$A$64,0),MATCH($O516&amp;" - "&amp;$P516,'For Formulas'!$A$3:$CL$3,0))*L516+U516,INDEX('For Formulas'!$A$3:$CL$64,MATCH(ROUNDUP($R516,0),'For Formulas'!$A$3:$A$64,0)*MATCH($O516&amp;" - "&amp;$P516,'For Formulas'!$A$3:$CL$3,0))*L516)</f>
        <v>21385</v>
      </c>
      <c r="X516" s="322">
        <f t="shared" si="52"/>
        <v>8.9403973509933773E-2</v>
      </c>
      <c r="Y516" s="262" t="s">
        <v>1390</v>
      </c>
      <c r="Z516" s="262" t="str">
        <f t="shared" si="53"/>
        <v>141 E 72210 137</v>
      </c>
      <c r="AA516" s="262" t="str">
        <f t="shared" si="54"/>
        <v>000</v>
      </c>
      <c r="AB516" s="262" t="str">
        <f t="shared" si="55"/>
        <v>000</v>
      </c>
      <c r="AC516" s="262" t="str">
        <f t="shared" si="56"/>
        <v>141 E 72210 137 000 000</v>
      </c>
    </row>
    <row r="517" spans="1:29" ht="15" customHeight="1" x14ac:dyDescent="0.25">
      <c r="A517" s="262" t="s">
        <v>1648</v>
      </c>
      <c r="B517" s="262" t="s">
        <v>305</v>
      </c>
      <c r="C517" s="262" t="s">
        <v>305</v>
      </c>
      <c r="D517" s="262" t="s">
        <v>361</v>
      </c>
      <c r="E517" s="262" t="s">
        <v>221</v>
      </c>
      <c r="F517" s="262" t="s">
        <v>306</v>
      </c>
      <c r="G517" s="262" t="s">
        <v>250</v>
      </c>
      <c r="H517" s="262" t="s">
        <v>224</v>
      </c>
      <c r="I517" s="262" t="s">
        <v>307</v>
      </c>
      <c r="J517" s="262">
        <v>1170</v>
      </c>
      <c r="K517" s="320">
        <v>1</v>
      </c>
      <c r="L517" s="320">
        <v>1</v>
      </c>
      <c r="M517" s="262" t="s">
        <v>226</v>
      </c>
      <c r="N517" s="262" t="s">
        <v>233</v>
      </c>
      <c r="O517" s="262" t="s">
        <v>271</v>
      </c>
      <c r="P517" s="262" t="s">
        <v>308</v>
      </c>
      <c r="Q517" s="321">
        <v>8</v>
      </c>
      <c r="R517" s="321">
        <f t="shared" si="51"/>
        <v>9</v>
      </c>
      <c r="S517" s="300">
        <v>0</v>
      </c>
      <c r="T517" s="300">
        <v>19630</v>
      </c>
      <c r="V517" s="300">
        <v>19630</v>
      </c>
      <c r="W517" s="302">
        <f>IFERROR(INDEX('For Formulas'!$A$3:$CL$64,MATCH(ROUNDUP($R517,0),'For Formulas'!$A$3:$A$64,0),MATCH($O517&amp;" - "&amp;$P517,'For Formulas'!$A$3:$CL$3,0))*L517+U517,INDEX('For Formulas'!$A$3:$CL$64,MATCH(ROUNDUP($R517,0),'For Formulas'!$A$3:$A$64,0)*MATCH($O517&amp;" - "&amp;$P517,'For Formulas'!$A$3:$CL$3,0))*L517)</f>
        <v>21385</v>
      </c>
      <c r="X517" s="322">
        <f t="shared" si="52"/>
        <v>8.9403973509933773E-2</v>
      </c>
      <c r="Y517" s="262" t="s">
        <v>570</v>
      </c>
      <c r="Z517" s="262" t="str">
        <f t="shared" si="53"/>
        <v>141 E 71200 163</v>
      </c>
      <c r="AA517" s="262" t="str">
        <f t="shared" si="54"/>
        <v>712</v>
      </c>
      <c r="AB517" s="262" t="str">
        <f t="shared" si="55"/>
        <v>901</v>
      </c>
      <c r="AC517" s="262" t="str">
        <f t="shared" si="56"/>
        <v>141 E 71200 163 901 712</v>
      </c>
    </row>
    <row r="518" spans="1:29" ht="15" customHeight="1" x14ac:dyDescent="0.25">
      <c r="A518" s="262" t="s">
        <v>1987</v>
      </c>
      <c r="B518" s="262" t="s">
        <v>381</v>
      </c>
      <c r="C518" s="262" t="s">
        <v>381</v>
      </c>
      <c r="D518" s="262" t="s">
        <v>407</v>
      </c>
      <c r="E518" s="262" t="s">
        <v>221</v>
      </c>
      <c r="F518" s="262" t="s">
        <v>306</v>
      </c>
      <c r="G518" s="262" t="s">
        <v>250</v>
      </c>
      <c r="H518" s="262" t="s">
        <v>224</v>
      </c>
      <c r="I518" s="262" t="s">
        <v>307</v>
      </c>
      <c r="J518" s="262">
        <v>1170</v>
      </c>
      <c r="K518" s="320">
        <v>1</v>
      </c>
      <c r="L518" s="320">
        <v>1</v>
      </c>
      <c r="M518" s="262" t="s">
        <v>226</v>
      </c>
      <c r="N518" s="262" t="s">
        <v>227</v>
      </c>
      <c r="O518" s="262" t="s">
        <v>271</v>
      </c>
      <c r="P518" s="262" t="s">
        <v>308</v>
      </c>
      <c r="Q518" s="321">
        <v>8</v>
      </c>
      <c r="R518" s="321">
        <f t="shared" si="51"/>
        <v>9</v>
      </c>
      <c r="S518" s="300">
        <v>0</v>
      </c>
      <c r="T518" s="300">
        <v>19630</v>
      </c>
      <c r="V518" s="300">
        <v>19630</v>
      </c>
      <c r="W518" s="302">
        <f>IFERROR(INDEX('For Formulas'!$A$3:$CL$64,MATCH(ROUNDUP($R518,0),'For Formulas'!$A$3:$A$64,0),MATCH($O518&amp;" - "&amp;$P518,'For Formulas'!$A$3:$CL$3,0))*L518+U518,INDEX('For Formulas'!$A$3:$CL$64,MATCH(ROUNDUP($R518,0),'For Formulas'!$A$3:$A$64,0)*MATCH($O518&amp;" - "&amp;$P518,'For Formulas'!$A$3:$CL$3,0))*L518)</f>
        <v>21385</v>
      </c>
      <c r="X518" s="322">
        <f t="shared" si="52"/>
        <v>8.9403973509933773E-2</v>
      </c>
      <c r="Y518" s="262" t="s">
        <v>1988</v>
      </c>
      <c r="Z518" s="262" t="str">
        <f t="shared" si="53"/>
        <v>141 E 72210 137</v>
      </c>
      <c r="AA518" s="262" t="str">
        <f t="shared" si="54"/>
        <v>000</v>
      </c>
      <c r="AB518" s="262" t="str">
        <f t="shared" si="55"/>
        <v>000</v>
      </c>
      <c r="AC518" s="262" t="str">
        <f t="shared" si="56"/>
        <v>141 E 72210 137 000 000</v>
      </c>
    </row>
    <row r="519" spans="1:29" ht="15" hidden="1" customHeight="1" x14ac:dyDescent="0.25">
      <c r="A519" s="262" t="s">
        <v>1011</v>
      </c>
      <c r="B519" s="262" t="s">
        <v>525</v>
      </c>
      <c r="C519" s="262" t="s">
        <v>525</v>
      </c>
      <c r="D519" s="262" t="s">
        <v>274</v>
      </c>
      <c r="E519" s="262" t="s">
        <v>256</v>
      </c>
      <c r="F519" s="262" t="s">
        <v>222</v>
      </c>
      <c r="G519" s="262" t="s">
        <v>223</v>
      </c>
      <c r="H519" s="262" t="s">
        <v>224</v>
      </c>
      <c r="I519" s="262" t="s">
        <v>225</v>
      </c>
      <c r="J519" s="262">
        <v>1600</v>
      </c>
      <c r="K519" s="320">
        <v>1</v>
      </c>
      <c r="L519" s="320">
        <v>1</v>
      </c>
      <c r="M519" s="262" t="s">
        <v>6</v>
      </c>
      <c r="Q519" s="321">
        <v>0</v>
      </c>
      <c r="R519" s="321">
        <f t="shared" si="51"/>
        <v>1</v>
      </c>
      <c r="S519" s="300">
        <v>1290</v>
      </c>
      <c r="T519" s="300">
        <v>0</v>
      </c>
      <c r="V519" s="300">
        <v>1290</v>
      </c>
      <c r="W519" s="300">
        <f>V519</f>
        <v>1290</v>
      </c>
      <c r="X519" s="322">
        <f t="shared" si="52"/>
        <v>0</v>
      </c>
      <c r="Y519" s="262" t="s">
        <v>1013</v>
      </c>
      <c r="Z519" s="262" t="str">
        <f t="shared" si="53"/>
        <v>141 E 72410 162</v>
      </c>
      <c r="AA519" s="262" t="str">
        <f t="shared" si="54"/>
        <v>000</v>
      </c>
      <c r="AB519" s="262" t="str">
        <f t="shared" si="55"/>
        <v>000</v>
      </c>
      <c r="AC519" s="262" t="str">
        <f t="shared" si="56"/>
        <v>141 E 72410 162 000 000</v>
      </c>
    </row>
    <row r="520" spans="1:29" ht="15" customHeight="1" x14ac:dyDescent="0.25">
      <c r="A520" s="262" t="s">
        <v>2447</v>
      </c>
      <c r="B520" s="262" t="s">
        <v>305</v>
      </c>
      <c r="C520" s="262" t="s">
        <v>305</v>
      </c>
      <c r="D520" s="262" t="s">
        <v>264</v>
      </c>
      <c r="E520" s="262" t="s">
        <v>221</v>
      </c>
      <c r="F520" s="262" t="s">
        <v>306</v>
      </c>
      <c r="G520" s="262" t="s">
        <v>250</v>
      </c>
      <c r="H520" s="262" t="s">
        <v>224</v>
      </c>
      <c r="I520" s="262" t="s">
        <v>307</v>
      </c>
      <c r="J520" s="262">
        <v>1170</v>
      </c>
      <c r="K520" s="320">
        <v>1</v>
      </c>
      <c r="L520" s="320">
        <v>1</v>
      </c>
      <c r="M520" s="262" t="s">
        <v>226</v>
      </c>
      <c r="N520" s="262" t="s">
        <v>233</v>
      </c>
      <c r="O520" s="262" t="s">
        <v>271</v>
      </c>
      <c r="P520" s="262" t="s">
        <v>308</v>
      </c>
      <c r="Q520" s="321">
        <v>8</v>
      </c>
      <c r="R520" s="321">
        <f t="shared" si="51"/>
        <v>9</v>
      </c>
      <c r="S520" s="300">
        <v>0</v>
      </c>
      <c r="T520" s="300">
        <v>19630</v>
      </c>
      <c r="V520" s="300">
        <v>19630</v>
      </c>
      <c r="W520" s="302">
        <f>IFERROR(INDEX('For Formulas'!$A$3:$CL$64,MATCH(ROUNDUP($R520,0),'For Formulas'!$A$3:$A$64,0),MATCH($O520&amp;" - "&amp;$P520,'For Formulas'!$A$3:$CL$3,0))*L520+U520,INDEX('For Formulas'!$A$3:$CL$64,MATCH(ROUNDUP($R520,0),'For Formulas'!$A$3:$A$64,0)*MATCH($O520&amp;" - "&amp;$P520,'For Formulas'!$A$3:$CL$3,0))*L520)</f>
        <v>21385</v>
      </c>
      <c r="X520" s="322">
        <f t="shared" si="52"/>
        <v>8.9403973509933773E-2</v>
      </c>
      <c r="Y520" s="262" t="s">
        <v>1687</v>
      </c>
      <c r="Z520" s="262" t="str">
        <f t="shared" si="53"/>
        <v>141 E 71200 163</v>
      </c>
      <c r="AA520" s="262" t="str">
        <f t="shared" si="54"/>
        <v>712</v>
      </c>
      <c r="AB520" s="262" t="str">
        <f t="shared" si="55"/>
        <v>901</v>
      </c>
      <c r="AC520" s="262" t="str">
        <f t="shared" si="56"/>
        <v>141 E 71200 163 901 712</v>
      </c>
    </row>
    <row r="521" spans="1:29" ht="15" customHeight="1" x14ac:dyDescent="0.25">
      <c r="A521" s="262" t="s">
        <v>2885</v>
      </c>
      <c r="B521" s="262" t="s">
        <v>305</v>
      </c>
      <c r="C521" s="262" t="s">
        <v>305</v>
      </c>
      <c r="D521" s="262" t="s">
        <v>220</v>
      </c>
      <c r="E521" s="262" t="s">
        <v>221</v>
      </c>
      <c r="F521" s="262" t="s">
        <v>306</v>
      </c>
      <c r="G521" s="262" t="s">
        <v>250</v>
      </c>
      <c r="H521" s="262" t="s">
        <v>224</v>
      </c>
      <c r="I521" s="262" t="s">
        <v>307</v>
      </c>
      <c r="J521" s="262">
        <v>1170</v>
      </c>
      <c r="K521" s="320">
        <v>1</v>
      </c>
      <c r="L521" s="320">
        <v>1</v>
      </c>
      <c r="M521" s="262" t="s">
        <v>226</v>
      </c>
      <c r="N521" s="262" t="s">
        <v>227</v>
      </c>
      <c r="O521" s="262" t="s">
        <v>271</v>
      </c>
      <c r="P521" s="262" t="s">
        <v>308</v>
      </c>
      <c r="Q521" s="321">
        <v>8</v>
      </c>
      <c r="R521" s="321">
        <f t="shared" si="51"/>
        <v>9</v>
      </c>
      <c r="S521" s="300">
        <v>0</v>
      </c>
      <c r="T521" s="300">
        <v>19630</v>
      </c>
      <c r="V521" s="300">
        <v>19630</v>
      </c>
      <c r="W521" s="302">
        <f>IFERROR(INDEX('For Formulas'!$A$3:$CL$64,MATCH(ROUNDUP($R521,0),'For Formulas'!$A$3:$A$64,0),MATCH($O521&amp;" - "&amp;$P521,'For Formulas'!$A$3:$CL$3,0))*L521+U521,INDEX('For Formulas'!$A$3:$CL$64,MATCH(ROUNDUP($R521,0),'For Formulas'!$A$3:$A$64,0)*MATCH($O521&amp;" - "&amp;$P521,'For Formulas'!$A$3:$CL$3,0))*L521)</f>
        <v>21385</v>
      </c>
      <c r="X521" s="322">
        <f t="shared" si="52"/>
        <v>8.9403973509933773E-2</v>
      </c>
      <c r="Y521" s="262" t="s">
        <v>1198</v>
      </c>
      <c r="Z521" s="262" t="str">
        <f t="shared" si="53"/>
        <v>141 E 71200 163</v>
      </c>
      <c r="AA521" s="262" t="str">
        <f t="shared" si="54"/>
        <v>712</v>
      </c>
      <c r="AB521" s="262" t="str">
        <f t="shared" si="55"/>
        <v>901</v>
      </c>
      <c r="AC521" s="262" t="str">
        <f t="shared" si="56"/>
        <v>141 E 71200 163 901 712</v>
      </c>
    </row>
    <row r="522" spans="1:29" ht="15" customHeight="1" x14ac:dyDescent="0.25">
      <c r="A522" s="262" t="s">
        <v>3082</v>
      </c>
      <c r="B522" s="262" t="s">
        <v>305</v>
      </c>
      <c r="C522" s="262" t="s">
        <v>305</v>
      </c>
      <c r="D522" s="262" t="s">
        <v>324</v>
      </c>
      <c r="E522" s="262" t="s">
        <v>221</v>
      </c>
      <c r="F522" s="262" t="s">
        <v>306</v>
      </c>
      <c r="G522" s="262" t="s">
        <v>250</v>
      </c>
      <c r="H522" s="262" t="s">
        <v>224</v>
      </c>
      <c r="I522" s="262" t="s">
        <v>307</v>
      </c>
      <c r="J522" s="262">
        <v>1170</v>
      </c>
      <c r="K522" s="320">
        <v>1</v>
      </c>
      <c r="L522" s="320">
        <v>1</v>
      </c>
      <c r="M522" s="262" t="s">
        <v>226</v>
      </c>
      <c r="N522" s="262" t="s">
        <v>233</v>
      </c>
      <c r="O522" s="262" t="s">
        <v>271</v>
      </c>
      <c r="P522" s="262" t="s">
        <v>308</v>
      </c>
      <c r="Q522" s="321">
        <v>8</v>
      </c>
      <c r="R522" s="321">
        <f t="shared" si="51"/>
        <v>9</v>
      </c>
      <c r="S522" s="300">
        <v>0</v>
      </c>
      <c r="T522" s="300">
        <v>19630</v>
      </c>
      <c r="V522" s="300">
        <v>19630</v>
      </c>
      <c r="W522" s="302">
        <f>IFERROR(INDEX('For Formulas'!$A$3:$CL$64,MATCH(ROUNDUP($R522,0),'For Formulas'!$A$3:$A$64,0),MATCH($O522&amp;" - "&amp;$P522,'For Formulas'!$A$3:$CL$3,0))*L522+U522,INDEX('For Formulas'!$A$3:$CL$64,MATCH(ROUNDUP($R522,0),'For Formulas'!$A$3:$A$64,0)*MATCH($O522&amp;" - "&amp;$P522,'For Formulas'!$A$3:$CL$3,0))*L522)</f>
        <v>21385</v>
      </c>
      <c r="X522" s="322">
        <f t="shared" si="52"/>
        <v>8.9403973509933773E-2</v>
      </c>
      <c r="Y522" s="262" t="s">
        <v>649</v>
      </c>
      <c r="Z522" s="262" t="str">
        <f t="shared" si="53"/>
        <v>141 E 71200 163</v>
      </c>
      <c r="AA522" s="262" t="str">
        <f t="shared" si="54"/>
        <v>712</v>
      </c>
      <c r="AB522" s="262" t="str">
        <f t="shared" si="55"/>
        <v>901</v>
      </c>
      <c r="AC522" s="262" t="str">
        <f t="shared" si="56"/>
        <v>141 E 71200 163 901 712</v>
      </c>
    </row>
    <row r="523" spans="1:29" ht="15" customHeight="1" x14ac:dyDescent="0.25">
      <c r="A523" s="262" t="s">
        <v>1841</v>
      </c>
      <c r="B523" s="262" t="s">
        <v>267</v>
      </c>
      <c r="C523" s="262" t="s">
        <v>267</v>
      </c>
      <c r="D523" s="262" t="s">
        <v>238</v>
      </c>
      <c r="E523" s="262" t="s">
        <v>221</v>
      </c>
      <c r="F523" s="262" t="s">
        <v>249</v>
      </c>
      <c r="G523" s="262" t="s">
        <v>250</v>
      </c>
      <c r="H523" s="262" t="s">
        <v>224</v>
      </c>
      <c r="I523" s="262" t="s">
        <v>242</v>
      </c>
      <c r="J523" s="262">
        <v>1080</v>
      </c>
      <c r="K523" s="320">
        <v>1</v>
      </c>
      <c r="L523" s="320">
        <v>1</v>
      </c>
      <c r="M523" s="262" t="s">
        <v>226</v>
      </c>
      <c r="N523" s="262" t="s">
        <v>227</v>
      </c>
      <c r="O523" s="262" t="s">
        <v>271</v>
      </c>
      <c r="P523" s="262" t="s">
        <v>188</v>
      </c>
      <c r="Q523" s="321">
        <v>11</v>
      </c>
      <c r="R523" s="321">
        <f t="shared" si="51"/>
        <v>12</v>
      </c>
      <c r="S523" s="300">
        <v>0</v>
      </c>
      <c r="T523" s="300">
        <v>19782</v>
      </c>
      <c r="V523" s="300">
        <v>19782</v>
      </c>
      <c r="W523" s="302">
        <f>IFERROR(INDEX('For Formulas'!$A$3:$CL$64,MATCH(ROUNDUP($R523,0),'For Formulas'!$A$3:$A$64,0),MATCH($O523&amp;" - "&amp;$P523,'For Formulas'!$A$3:$CL$3,0))*L523+U523,INDEX('For Formulas'!$A$3:$CL$64,MATCH(ROUNDUP($R523,0),'For Formulas'!$A$3:$A$64,0)*MATCH($O523&amp;" - "&amp;$P523,'For Formulas'!$A$3:$CL$3,0))*L523)</f>
        <v>21402</v>
      </c>
      <c r="X523" s="322">
        <f t="shared" si="52"/>
        <v>8.1892629663330302E-2</v>
      </c>
      <c r="Y523" s="262" t="s">
        <v>1276</v>
      </c>
      <c r="Z523" s="262" t="str">
        <f t="shared" si="53"/>
        <v>141 E 71100 163</v>
      </c>
      <c r="AA523" s="262" t="str">
        <f t="shared" si="54"/>
        <v>000</v>
      </c>
      <c r="AB523" s="262" t="str">
        <f t="shared" si="55"/>
        <v>000</v>
      </c>
      <c r="AC523" s="262" t="str">
        <f t="shared" si="56"/>
        <v>141 E 71100 163 000 000</v>
      </c>
    </row>
    <row r="524" spans="1:29" ht="15" hidden="1" customHeight="1" x14ac:dyDescent="0.25">
      <c r="A524" s="262" t="s">
        <v>1017</v>
      </c>
      <c r="B524" s="262" t="s">
        <v>255</v>
      </c>
      <c r="C524" s="262" t="s">
        <v>255</v>
      </c>
      <c r="D524" s="262" t="s">
        <v>248</v>
      </c>
      <c r="E524" s="262" t="s">
        <v>256</v>
      </c>
      <c r="F524" s="262" t="s">
        <v>249</v>
      </c>
      <c r="G524" s="262" t="s">
        <v>250</v>
      </c>
      <c r="H524" s="262" t="s">
        <v>224</v>
      </c>
      <c r="I524" s="262" t="s">
        <v>242</v>
      </c>
      <c r="J524" s="262">
        <v>1080</v>
      </c>
      <c r="K524" s="320">
        <v>1</v>
      </c>
      <c r="L524" s="320">
        <v>1</v>
      </c>
      <c r="M524" s="262" t="s">
        <v>6</v>
      </c>
      <c r="Q524" s="321">
        <v>0</v>
      </c>
      <c r="R524" s="321">
        <f t="shared" si="51"/>
        <v>1</v>
      </c>
      <c r="S524" s="300">
        <v>3000</v>
      </c>
      <c r="T524" s="300">
        <v>0</v>
      </c>
      <c r="V524" s="300">
        <v>3000</v>
      </c>
      <c r="W524" s="300">
        <f>V524</f>
        <v>3000</v>
      </c>
      <c r="X524" s="322">
        <f t="shared" si="52"/>
        <v>0</v>
      </c>
      <c r="Y524" s="262" t="s">
        <v>252</v>
      </c>
      <c r="Z524" s="262" t="str">
        <f t="shared" si="53"/>
        <v>141 E 72710 146</v>
      </c>
      <c r="AA524" s="262" t="str">
        <f t="shared" si="54"/>
        <v>446</v>
      </c>
      <c r="AB524" s="262" t="str">
        <f t="shared" si="55"/>
        <v>000</v>
      </c>
      <c r="AC524" s="262" t="str">
        <f t="shared" si="56"/>
        <v>141 E 72710 146 000 446</v>
      </c>
    </row>
    <row r="525" spans="1:29" ht="15" customHeight="1" x14ac:dyDescent="0.25">
      <c r="A525" s="262" t="s">
        <v>1980</v>
      </c>
      <c r="B525" s="262" t="s">
        <v>267</v>
      </c>
      <c r="C525" s="262" t="s">
        <v>267</v>
      </c>
      <c r="D525" s="262" t="s">
        <v>268</v>
      </c>
      <c r="E525" s="262" t="s">
        <v>221</v>
      </c>
      <c r="F525" s="262" t="s">
        <v>249</v>
      </c>
      <c r="G525" s="262" t="s">
        <v>250</v>
      </c>
      <c r="H525" s="262" t="s">
        <v>224</v>
      </c>
      <c r="I525" s="262" t="s">
        <v>242</v>
      </c>
      <c r="J525" s="262">
        <v>1080</v>
      </c>
      <c r="K525" s="320">
        <v>1</v>
      </c>
      <c r="L525" s="320">
        <v>1</v>
      </c>
      <c r="M525" s="262" t="s">
        <v>226</v>
      </c>
      <c r="N525" s="262" t="s">
        <v>227</v>
      </c>
      <c r="O525" s="262" t="s">
        <v>271</v>
      </c>
      <c r="P525" s="262" t="s">
        <v>188</v>
      </c>
      <c r="Q525" s="321">
        <v>11</v>
      </c>
      <c r="R525" s="321">
        <f t="shared" si="51"/>
        <v>12</v>
      </c>
      <c r="S525" s="300">
        <v>0</v>
      </c>
      <c r="T525" s="300">
        <v>19782</v>
      </c>
      <c r="V525" s="300">
        <v>19782</v>
      </c>
      <c r="W525" s="302">
        <f>IFERROR(INDEX('For Formulas'!$A$3:$CL$64,MATCH(ROUNDUP($R525,0),'For Formulas'!$A$3:$A$64,0),MATCH($O525&amp;" - "&amp;$P525,'For Formulas'!$A$3:$CL$3,0))*L525+U525,INDEX('For Formulas'!$A$3:$CL$64,MATCH(ROUNDUP($R525,0),'For Formulas'!$A$3:$A$64,0)*MATCH($O525&amp;" - "&amp;$P525,'For Formulas'!$A$3:$CL$3,0))*L525)</f>
        <v>21402</v>
      </c>
      <c r="X525" s="322">
        <f t="shared" si="52"/>
        <v>8.1892629663330302E-2</v>
      </c>
      <c r="Y525" s="262" t="s">
        <v>272</v>
      </c>
      <c r="Z525" s="262" t="str">
        <f t="shared" si="53"/>
        <v>141 E 71100 163</v>
      </c>
      <c r="AA525" s="262" t="str">
        <f t="shared" si="54"/>
        <v>000</v>
      </c>
      <c r="AB525" s="262" t="str">
        <f t="shared" si="55"/>
        <v>000</v>
      </c>
      <c r="AC525" s="262" t="str">
        <f t="shared" si="56"/>
        <v>141 E 71100 163 000 000</v>
      </c>
    </row>
    <row r="526" spans="1:29" ht="15" customHeight="1" x14ac:dyDescent="0.25">
      <c r="A526" s="262" t="s">
        <v>2690</v>
      </c>
      <c r="B526" s="262" t="s">
        <v>267</v>
      </c>
      <c r="C526" s="262" t="s">
        <v>267</v>
      </c>
      <c r="D526" s="262" t="s">
        <v>364</v>
      </c>
      <c r="E526" s="262" t="s">
        <v>221</v>
      </c>
      <c r="F526" s="262" t="s">
        <v>249</v>
      </c>
      <c r="G526" s="262" t="s">
        <v>250</v>
      </c>
      <c r="H526" s="262" t="s">
        <v>224</v>
      </c>
      <c r="I526" s="262" t="s">
        <v>242</v>
      </c>
      <c r="J526" s="262">
        <v>1080</v>
      </c>
      <c r="K526" s="320">
        <v>1</v>
      </c>
      <c r="L526" s="320">
        <v>1</v>
      </c>
      <c r="M526" s="262" t="s">
        <v>226</v>
      </c>
      <c r="N526" s="262" t="s">
        <v>227</v>
      </c>
      <c r="O526" s="262" t="s">
        <v>271</v>
      </c>
      <c r="P526" s="262" t="s">
        <v>188</v>
      </c>
      <c r="Q526" s="321">
        <v>11</v>
      </c>
      <c r="R526" s="321">
        <f t="shared" si="51"/>
        <v>12</v>
      </c>
      <c r="S526" s="300">
        <v>0</v>
      </c>
      <c r="T526" s="300">
        <v>19782</v>
      </c>
      <c r="V526" s="300">
        <v>19782</v>
      </c>
      <c r="W526" s="302">
        <f>IFERROR(INDEX('For Formulas'!$A$3:$CL$64,MATCH(ROUNDUP($R526,0),'For Formulas'!$A$3:$A$64,0),MATCH($O526&amp;" - "&amp;$P526,'For Formulas'!$A$3:$CL$3,0))*L526+U526,INDEX('For Formulas'!$A$3:$CL$64,MATCH(ROUNDUP($R526,0),'For Formulas'!$A$3:$A$64,0)*MATCH($O526&amp;" - "&amp;$P526,'For Formulas'!$A$3:$CL$3,0))*L526)</f>
        <v>21402</v>
      </c>
      <c r="X526" s="322">
        <f t="shared" si="52"/>
        <v>8.1892629663330302E-2</v>
      </c>
      <c r="Y526" s="262" t="s">
        <v>998</v>
      </c>
      <c r="Z526" s="262" t="str">
        <f t="shared" si="53"/>
        <v>141 E 71100 163</v>
      </c>
      <c r="AA526" s="262" t="str">
        <f t="shared" si="54"/>
        <v>000</v>
      </c>
      <c r="AB526" s="262" t="str">
        <f t="shared" si="55"/>
        <v>000</v>
      </c>
      <c r="AC526" s="262" t="str">
        <f t="shared" si="56"/>
        <v>141 E 71100 163 000 000</v>
      </c>
    </row>
    <row r="527" spans="1:29" ht="15" hidden="1" customHeight="1" x14ac:dyDescent="0.25">
      <c r="A527" s="262" t="s">
        <v>1020</v>
      </c>
      <c r="B527" s="262" t="s">
        <v>255</v>
      </c>
      <c r="C527" s="262" t="s">
        <v>255</v>
      </c>
      <c r="D527" s="262" t="s">
        <v>248</v>
      </c>
      <c r="E527" s="262" t="s">
        <v>256</v>
      </c>
      <c r="F527" s="262" t="s">
        <v>249</v>
      </c>
      <c r="G527" s="262" t="s">
        <v>250</v>
      </c>
      <c r="H527" s="262" t="s">
        <v>224</v>
      </c>
      <c r="I527" s="262" t="s">
        <v>242</v>
      </c>
      <c r="J527" s="262">
        <v>1080</v>
      </c>
      <c r="K527" s="320">
        <v>1</v>
      </c>
      <c r="L527" s="320">
        <v>1</v>
      </c>
      <c r="M527" s="262" t="s">
        <v>6</v>
      </c>
      <c r="Q527" s="321">
        <v>0</v>
      </c>
      <c r="R527" s="321">
        <f t="shared" si="51"/>
        <v>1</v>
      </c>
      <c r="S527" s="300">
        <v>3000</v>
      </c>
      <c r="T527" s="300">
        <v>0</v>
      </c>
      <c r="V527" s="300">
        <v>3000</v>
      </c>
      <c r="W527" s="300">
        <f>V527</f>
        <v>3000</v>
      </c>
      <c r="X527" s="322">
        <f t="shared" si="52"/>
        <v>0</v>
      </c>
      <c r="Y527" s="262" t="s">
        <v>252</v>
      </c>
      <c r="Z527" s="262" t="str">
        <f t="shared" si="53"/>
        <v>141 E 72710 146</v>
      </c>
      <c r="AA527" s="262" t="str">
        <f t="shared" si="54"/>
        <v>446</v>
      </c>
      <c r="AB527" s="262" t="str">
        <f t="shared" si="55"/>
        <v>000</v>
      </c>
      <c r="AC527" s="262" t="str">
        <f t="shared" si="56"/>
        <v>141 E 72710 146 000 446</v>
      </c>
    </row>
    <row r="528" spans="1:29" ht="15" hidden="1" customHeight="1" x14ac:dyDescent="0.25">
      <c r="A528" s="262" t="s">
        <v>1020</v>
      </c>
      <c r="B528" s="262" t="s">
        <v>292</v>
      </c>
      <c r="C528" s="262" t="s">
        <v>292</v>
      </c>
      <c r="D528" s="262" t="s">
        <v>248</v>
      </c>
      <c r="E528" s="262" t="s">
        <v>256</v>
      </c>
      <c r="F528" s="262" t="s">
        <v>249</v>
      </c>
      <c r="G528" s="262" t="s">
        <v>250</v>
      </c>
      <c r="H528" s="262" t="s">
        <v>224</v>
      </c>
      <c r="I528" s="262" t="s">
        <v>242</v>
      </c>
      <c r="J528" s="262">
        <v>1080</v>
      </c>
      <c r="K528" s="320">
        <v>1</v>
      </c>
      <c r="L528" s="320">
        <v>1</v>
      </c>
      <c r="M528" s="262" t="s">
        <v>6</v>
      </c>
      <c r="Q528" s="321">
        <v>0</v>
      </c>
      <c r="R528" s="321">
        <f t="shared" si="51"/>
        <v>1</v>
      </c>
      <c r="S528" s="300">
        <v>1000</v>
      </c>
      <c r="T528" s="300">
        <v>0</v>
      </c>
      <c r="V528" s="300">
        <v>1000</v>
      </c>
      <c r="W528" s="300">
        <f>V528</f>
        <v>1000</v>
      </c>
      <c r="X528" s="322">
        <f t="shared" si="52"/>
        <v>0</v>
      </c>
      <c r="Y528" s="262" t="s">
        <v>252</v>
      </c>
      <c r="Z528" s="262" t="str">
        <f t="shared" si="53"/>
        <v>141 E 72710 146</v>
      </c>
      <c r="AA528" s="262" t="str">
        <f t="shared" si="54"/>
        <v>446</v>
      </c>
      <c r="AB528" s="262" t="str">
        <f t="shared" si="55"/>
        <v>000</v>
      </c>
      <c r="AC528" s="262" t="str">
        <f t="shared" si="56"/>
        <v>141 E 72710 146 000 446</v>
      </c>
    </row>
    <row r="529" spans="1:29" ht="15" hidden="1" customHeight="1" x14ac:dyDescent="0.25">
      <c r="A529" s="262" t="s">
        <v>2475</v>
      </c>
      <c r="B529" s="262" t="s">
        <v>237</v>
      </c>
      <c r="C529" s="262" t="s">
        <v>237</v>
      </c>
      <c r="D529" s="262" t="s">
        <v>392</v>
      </c>
      <c r="E529" s="262" t="s">
        <v>221</v>
      </c>
      <c r="F529" s="262" t="s">
        <v>239</v>
      </c>
      <c r="G529" s="262" t="s">
        <v>240</v>
      </c>
      <c r="H529" s="262" t="s">
        <v>241</v>
      </c>
      <c r="I529" s="262" t="s">
        <v>347</v>
      </c>
      <c r="J529" s="262">
        <v>1330</v>
      </c>
      <c r="K529" s="320">
        <v>1</v>
      </c>
      <c r="L529" s="320">
        <v>1</v>
      </c>
      <c r="M529" s="262" t="s">
        <v>226</v>
      </c>
      <c r="N529" s="262" t="s">
        <v>243</v>
      </c>
      <c r="O529" s="262" t="s">
        <v>244</v>
      </c>
      <c r="P529" s="262" t="s">
        <v>187</v>
      </c>
      <c r="Q529" s="321">
        <v>2</v>
      </c>
      <c r="R529" s="321">
        <f t="shared" si="51"/>
        <v>3</v>
      </c>
      <c r="S529" s="300">
        <v>0</v>
      </c>
      <c r="T529" s="300">
        <v>13.61</v>
      </c>
      <c r="U529" s="262">
        <v>1330</v>
      </c>
      <c r="V529" s="300">
        <v>19431.3</v>
      </c>
      <c r="W529" s="303">
        <f>IFERROR(INDEX('For Formulas'!$A$3:$CL$64,MATCH($R529,'For Formulas'!$A$3:$A$64,0),MATCH($O529&amp;" - "&amp;$P529,'For Formulas'!$A$3:$CL$3,0))*J529+U529,INDEX('For Formulas'!$A$3:$CL$64,MATCH($R529,'For Formulas'!$A$3:$A$64,0),MATCH($O529&amp;" - "&amp;$P529,'For Formulas'!$A$3:$CL$3,0))*J529)</f>
        <v>21426.3</v>
      </c>
      <c r="X529" s="322">
        <f t="shared" si="52"/>
        <v>0.10266940451745381</v>
      </c>
      <c r="Y529" s="262" t="s">
        <v>2340</v>
      </c>
      <c r="Z529" s="262" t="str">
        <f t="shared" si="53"/>
        <v>143 E 73100 165</v>
      </c>
      <c r="AA529" s="262" t="str">
        <f t="shared" si="54"/>
        <v>451</v>
      </c>
      <c r="AB529" s="262" t="str">
        <f t="shared" si="55"/>
        <v>000</v>
      </c>
      <c r="AC529" s="262" t="str">
        <f t="shared" si="56"/>
        <v>143 E 73100 165 000 451</v>
      </c>
    </row>
    <row r="530" spans="1:29" ht="15" hidden="1" customHeight="1" x14ac:dyDescent="0.25">
      <c r="A530" s="262" t="s">
        <v>2883</v>
      </c>
      <c r="B530" s="262" t="s">
        <v>237</v>
      </c>
      <c r="C530" s="262" t="s">
        <v>237</v>
      </c>
      <c r="D530" s="262" t="s">
        <v>238</v>
      </c>
      <c r="E530" s="262" t="s">
        <v>221</v>
      </c>
      <c r="F530" s="262" t="s">
        <v>239</v>
      </c>
      <c r="G530" s="262" t="s">
        <v>240</v>
      </c>
      <c r="H530" s="262" t="s">
        <v>241</v>
      </c>
      <c r="I530" s="262" t="s">
        <v>504</v>
      </c>
      <c r="J530" s="262">
        <v>1425</v>
      </c>
      <c r="K530" s="320">
        <v>0.9375</v>
      </c>
      <c r="L530" s="320">
        <v>0.9375</v>
      </c>
      <c r="M530" s="262" t="s">
        <v>226</v>
      </c>
      <c r="N530" s="262" t="s">
        <v>11</v>
      </c>
      <c r="O530" s="262" t="s">
        <v>244</v>
      </c>
      <c r="P530" s="262" t="s">
        <v>187</v>
      </c>
      <c r="Q530" s="321">
        <v>1</v>
      </c>
      <c r="R530" s="321">
        <f t="shared" si="51"/>
        <v>2</v>
      </c>
      <c r="S530" s="300">
        <v>0</v>
      </c>
      <c r="T530" s="300">
        <v>13.55</v>
      </c>
      <c r="V530" s="300">
        <v>19308.75</v>
      </c>
      <c r="W530" s="303">
        <f>IFERROR(INDEX('For Formulas'!$A$3:$CL$64,MATCH($R530,'For Formulas'!$A$3:$A$64,0),MATCH($O530&amp;" - "&amp;$P530,'For Formulas'!$A$3:$CL$3,0))*J530+U530,INDEX('For Formulas'!$A$3:$CL$64,MATCH($R530,'For Formulas'!$A$3:$A$64,0),MATCH($O530&amp;" - "&amp;$P530,'For Formulas'!$A$3:$CL$3,0))*J530)</f>
        <v>21446.25</v>
      </c>
      <c r="X530" s="322">
        <f t="shared" si="52"/>
        <v>0.11070110701107011</v>
      </c>
      <c r="Y530" s="262" t="s">
        <v>245</v>
      </c>
      <c r="Z530" s="262" t="str">
        <f t="shared" si="53"/>
        <v>143 E 73100 165</v>
      </c>
      <c r="AA530" s="262" t="str">
        <f t="shared" si="54"/>
        <v>451</v>
      </c>
      <c r="AB530" s="262" t="str">
        <f t="shared" si="55"/>
        <v>000</v>
      </c>
      <c r="AC530" s="262" t="str">
        <f t="shared" si="56"/>
        <v>143 E 73100 165 000 451</v>
      </c>
    </row>
    <row r="531" spans="1:29" ht="15" hidden="1" customHeight="1" x14ac:dyDescent="0.25">
      <c r="A531" s="262" t="s">
        <v>1805</v>
      </c>
      <c r="B531" s="262" t="s">
        <v>237</v>
      </c>
      <c r="C531" s="262" t="s">
        <v>237</v>
      </c>
      <c r="D531" s="262" t="s">
        <v>264</v>
      </c>
      <c r="E531" s="262" t="s">
        <v>221</v>
      </c>
      <c r="F531" s="262" t="s">
        <v>239</v>
      </c>
      <c r="G531" s="262" t="s">
        <v>240</v>
      </c>
      <c r="H531" s="262" t="s">
        <v>241</v>
      </c>
      <c r="I531" s="262" t="s">
        <v>242</v>
      </c>
      <c r="J531" s="262">
        <v>1140</v>
      </c>
      <c r="K531" s="320">
        <v>0.75</v>
      </c>
      <c r="L531" s="320">
        <v>0.75</v>
      </c>
      <c r="M531" s="262" t="s">
        <v>226</v>
      </c>
      <c r="N531" s="262" t="s">
        <v>11</v>
      </c>
      <c r="O531" s="262" t="s">
        <v>244</v>
      </c>
      <c r="P531" s="262" t="s">
        <v>187</v>
      </c>
      <c r="Q531" s="321">
        <v>12</v>
      </c>
      <c r="R531" s="321">
        <f t="shared" si="51"/>
        <v>13</v>
      </c>
      <c r="S531" s="300">
        <v>0</v>
      </c>
      <c r="T531" s="300">
        <v>17.32</v>
      </c>
      <c r="V531" s="300">
        <v>19744.8</v>
      </c>
      <c r="W531" s="303">
        <f>IFERROR(INDEX('For Formulas'!$A$3:$CL$64,MATCH($R531,'For Formulas'!$A$3:$A$64,0),MATCH($O531&amp;" - "&amp;$P531,'For Formulas'!$A$3:$CL$3,0))*J531+U531,INDEX('For Formulas'!$A$3:$CL$64,MATCH($R531,'For Formulas'!$A$3:$A$64,0),MATCH($O531&amp;" - "&amp;$P531,'For Formulas'!$A$3:$CL$3,0))*J531)</f>
        <v>21454.799999999999</v>
      </c>
      <c r="X531" s="322">
        <f t="shared" si="52"/>
        <v>8.6605080831408776E-2</v>
      </c>
      <c r="Y531" s="262" t="s">
        <v>431</v>
      </c>
      <c r="Z531" s="262" t="str">
        <f t="shared" si="53"/>
        <v>143 E 73100 165</v>
      </c>
      <c r="AA531" s="262" t="str">
        <f t="shared" si="54"/>
        <v>451</v>
      </c>
      <c r="AB531" s="262" t="str">
        <f t="shared" si="55"/>
        <v>000</v>
      </c>
      <c r="AC531" s="262" t="str">
        <f t="shared" si="56"/>
        <v>143 E 73100 165 000 451</v>
      </c>
    </row>
    <row r="532" spans="1:29" ht="15" hidden="1" customHeight="1" x14ac:dyDescent="0.25">
      <c r="A532" s="262" t="s">
        <v>1023</v>
      </c>
      <c r="B532" s="262" t="s">
        <v>256</v>
      </c>
      <c r="C532" s="262" t="s">
        <v>273</v>
      </c>
      <c r="D532" s="262" t="s">
        <v>274</v>
      </c>
      <c r="E532" s="262" t="s">
        <v>256</v>
      </c>
      <c r="F532" s="262" t="s">
        <v>249</v>
      </c>
      <c r="G532" s="262" t="s">
        <v>250</v>
      </c>
      <c r="H532" s="262" t="s">
        <v>224</v>
      </c>
      <c r="I532" s="262" t="s">
        <v>242</v>
      </c>
      <c r="J532" s="262">
        <v>1080</v>
      </c>
      <c r="K532" s="320">
        <v>1</v>
      </c>
      <c r="L532" s="320">
        <v>1</v>
      </c>
      <c r="M532" s="262" t="s">
        <v>6</v>
      </c>
      <c r="Q532" s="321">
        <v>0</v>
      </c>
      <c r="R532" s="321">
        <f t="shared" si="51"/>
        <v>1</v>
      </c>
      <c r="S532" s="300">
        <v>250</v>
      </c>
      <c r="T532" s="300">
        <v>0</v>
      </c>
      <c r="V532" s="300">
        <v>250</v>
      </c>
      <c r="W532" s="300">
        <f>V532</f>
        <v>250</v>
      </c>
      <c r="X532" s="322">
        <f t="shared" si="52"/>
        <v>0</v>
      </c>
      <c r="Y532" s="262" t="s">
        <v>1024</v>
      </c>
      <c r="Z532" s="262" t="str">
        <f t="shared" si="53"/>
        <v>141 E 71100 163</v>
      </c>
      <c r="AA532" s="262" t="str">
        <f t="shared" si="54"/>
        <v>000</v>
      </c>
      <c r="AB532" s="262" t="str">
        <f t="shared" si="55"/>
        <v>000</v>
      </c>
      <c r="AC532" s="262" t="str">
        <f t="shared" si="56"/>
        <v>141 E 71100 163 000 000</v>
      </c>
    </row>
    <row r="533" spans="1:29" ht="15" hidden="1" customHeight="1" x14ac:dyDescent="0.25">
      <c r="A533" s="262" t="s">
        <v>3069</v>
      </c>
      <c r="B533" s="262" t="s">
        <v>237</v>
      </c>
      <c r="C533" s="262" t="s">
        <v>237</v>
      </c>
      <c r="D533" s="262" t="s">
        <v>407</v>
      </c>
      <c r="E533" s="262" t="s">
        <v>221</v>
      </c>
      <c r="F533" s="262" t="s">
        <v>239</v>
      </c>
      <c r="G533" s="262" t="s">
        <v>240</v>
      </c>
      <c r="H533" s="262" t="s">
        <v>241</v>
      </c>
      <c r="I533" s="262" t="s">
        <v>242</v>
      </c>
      <c r="J533" s="262">
        <v>1140</v>
      </c>
      <c r="K533" s="320">
        <v>0.75</v>
      </c>
      <c r="L533" s="320">
        <v>0.75</v>
      </c>
      <c r="M533" s="262" t="s">
        <v>226</v>
      </c>
      <c r="N533" s="262" t="s">
        <v>11</v>
      </c>
      <c r="O533" s="262" t="s">
        <v>244</v>
      </c>
      <c r="P533" s="262" t="s">
        <v>187</v>
      </c>
      <c r="Q533" s="321">
        <v>12</v>
      </c>
      <c r="R533" s="321">
        <f t="shared" si="51"/>
        <v>13</v>
      </c>
      <c r="S533" s="300">
        <v>0</v>
      </c>
      <c r="T533" s="300">
        <v>17.32</v>
      </c>
      <c r="V533" s="300">
        <v>19744.8</v>
      </c>
      <c r="W533" s="303">
        <f>IFERROR(INDEX('For Formulas'!$A$3:$CL$64,MATCH($R533,'For Formulas'!$A$3:$A$64,0),MATCH($O533&amp;" - "&amp;$P533,'For Formulas'!$A$3:$CL$3,0))*J533+U533,INDEX('For Formulas'!$A$3:$CL$64,MATCH($R533,'For Formulas'!$A$3:$A$64,0),MATCH($O533&amp;" - "&amp;$P533,'For Formulas'!$A$3:$CL$3,0))*J533)</f>
        <v>21454.799999999999</v>
      </c>
      <c r="X533" s="322">
        <f t="shared" si="52"/>
        <v>8.6605080831408776E-2</v>
      </c>
      <c r="Y533" s="262" t="s">
        <v>876</v>
      </c>
      <c r="Z533" s="262" t="str">
        <f t="shared" si="53"/>
        <v>143 E 73100 165</v>
      </c>
      <c r="AA533" s="262" t="str">
        <f t="shared" si="54"/>
        <v>451</v>
      </c>
      <c r="AB533" s="262" t="str">
        <f t="shared" si="55"/>
        <v>000</v>
      </c>
      <c r="AC533" s="262" t="str">
        <f t="shared" si="56"/>
        <v>143 E 73100 165 000 451</v>
      </c>
    </row>
    <row r="534" spans="1:29" ht="15" customHeight="1" x14ac:dyDescent="0.25">
      <c r="A534" s="262" t="s">
        <v>2036</v>
      </c>
      <c r="B534" s="262" t="s">
        <v>231</v>
      </c>
      <c r="C534" s="262" t="s">
        <v>231</v>
      </c>
      <c r="D534" s="262" t="s">
        <v>317</v>
      </c>
      <c r="E534" s="262" t="s">
        <v>221</v>
      </c>
      <c r="F534" s="262" t="s">
        <v>222</v>
      </c>
      <c r="G534" s="262" t="s">
        <v>223</v>
      </c>
      <c r="H534" s="262" t="s">
        <v>224</v>
      </c>
      <c r="I534" s="262" t="s">
        <v>287</v>
      </c>
      <c r="J534" s="262">
        <v>800</v>
      </c>
      <c r="K534" s="320">
        <v>0.5</v>
      </c>
      <c r="L534" s="320">
        <v>0.5</v>
      </c>
      <c r="M534" s="262" t="s">
        <v>226</v>
      </c>
      <c r="N534" s="262" t="s">
        <v>233</v>
      </c>
      <c r="O534" s="262" t="s">
        <v>234</v>
      </c>
      <c r="P534" s="262" t="s">
        <v>34</v>
      </c>
      <c r="Q534" s="321">
        <v>2</v>
      </c>
      <c r="R534" s="321">
        <f t="shared" si="51"/>
        <v>3</v>
      </c>
      <c r="S534" s="300">
        <v>0</v>
      </c>
      <c r="T534" s="300">
        <v>39875</v>
      </c>
      <c r="V534" s="300">
        <v>19937.5</v>
      </c>
      <c r="W534" s="302">
        <f>IFERROR(INDEX('For Formulas'!$A$3:$CL$64,MATCH(ROUNDUP($R534,0),'For Formulas'!$A$3:$A$64,0),MATCH($O534&amp;" - "&amp;$P534,'For Formulas'!$A$3:$CL$3,0))*L534+U534,INDEX('For Formulas'!$A$3:$CL$64,MATCH(ROUNDUP($R534,0),'For Formulas'!$A$3:$A$64,0)*MATCH($O534&amp;" - "&amp;$P534,'For Formulas'!$A$3:$CL$3,0))*L534)</f>
        <v>21532.5</v>
      </c>
      <c r="X534" s="322">
        <f t="shared" si="52"/>
        <v>0.08</v>
      </c>
      <c r="Y534" s="262" t="s">
        <v>396</v>
      </c>
      <c r="Z534" s="262" t="str">
        <f t="shared" si="53"/>
        <v>141 E 71100 116</v>
      </c>
      <c r="AA534" s="262" t="str">
        <f t="shared" si="54"/>
        <v>000</v>
      </c>
      <c r="AB534" s="262" t="str">
        <f t="shared" si="55"/>
        <v>000</v>
      </c>
      <c r="AC534" s="262" t="str">
        <f t="shared" si="56"/>
        <v>141 E 71100 116 000 000</v>
      </c>
    </row>
    <row r="535" spans="1:29" ht="15" hidden="1" customHeight="1" x14ac:dyDescent="0.25">
      <c r="A535" s="262" t="s">
        <v>2036</v>
      </c>
      <c r="B535" s="262" t="s">
        <v>484</v>
      </c>
      <c r="C535" s="262" t="s">
        <v>484</v>
      </c>
      <c r="D535" s="262" t="s">
        <v>317</v>
      </c>
      <c r="E535" s="262" t="s">
        <v>221</v>
      </c>
      <c r="F535" s="262" t="s">
        <v>222</v>
      </c>
      <c r="G535" s="262" t="s">
        <v>223</v>
      </c>
      <c r="H535" s="262" t="s">
        <v>224</v>
      </c>
      <c r="I535" s="262" t="s">
        <v>287</v>
      </c>
      <c r="J535" s="262">
        <v>800</v>
      </c>
      <c r="K535" s="320">
        <v>0.5</v>
      </c>
      <c r="L535" s="320">
        <v>0.5</v>
      </c>
      <c r="M535" s="262" t="s">
        <v>226</v>
      </c>
      <c r="N535" s="262" t="s">
        <v>233</v>
      </c>
      <c r="O535" s="262" t="s">
        <v>234</v>
      </c>
      <c r="P535" s="262" t="s">
        <v>34</v>
      </c>
      <c r="Q535" s="321">
        <v>2</v>
      </c>
      <c r="R535" s="321">
        <f t="shared" si="51"/>
        <v>3</v>
      </c>
      <c r="S535" s="300">
        <v>0</v>
      </c>
      <c r="T535" s="300">
        <v>39875</v>
      </c>
      <c r="V535" s="300">
        <v>19937.5</v>
      </c>
      <c r="W535" s="302">
        <f>IFERROR(INDEX('For Formulas'!$A$3:$CL$64,MATCH(ROUNDUP($R535,0),'For Formulas'!$A$3:$A$64,0),MATCH($O535&amp;" - "&amp;$P535,'For Formulas'!$A$3:$CL$3,0))*L535+U535,INDEX('For Formulas'!$A$3:$CL$64,MATCH(ROUNDUP($R535,0),'For Formulas'!$A$3:$A$64,0)*MATCH($O535&amp;" - "&amp;$P535,'For Formulas'!$A$3:$CL$3,0))*L535)</f>
        <v>21532.5</v>
      </c>
      <c r="X535" s="322">
        <f t="shared" si="52"/>
        <v>0.08</v>
      </c>
      <c r="Y535" s="262" t="s">
        <v>1465</v>
      </c>
      <c r="Z535" s="262" t="str">
        <f t="shared" si="53"/>
        <v>142 E 71100 116</v>
      </c>
      <c r="AA535" s="262" t="str">
        <f t="shared" si="54"/>
        <v>000</v>
      </c>
      <c r="AB535" s="262" t="str">
        <f t="shared" si="55"/>
        <v>101</v>
      </c>
      <c r="AC535" s="262" t="str">
        <f t="shared" si="56"/>
        <v>142 E 71100 116 101 000</v>
      </c>
    </row>
    <row r="536" spans="1:29" ht="15" customHeight="1" x14ac:dyDescent="0.25">
      <c r="A536" s="262" t="s">
        <v>2680</v>
      </c>
      <c r="B536" s="262" t="s">
        <v>305</v>
      </c>
      <c r="C536" s="262" t="s">
        <v>305</v>
      </c>
      <c r="D536" s="262" t="s">
        <v>407</v>
      </c>
      <c r="E536" s="262" t="s">
        <v>221</v>
      </c>
      <c r="F536" s="262" t="s">
        <v>306</v>
      </c>
      <c r="G536" s="262" t="s">
        <v>1080</v>
      </c>
      <c r="H536" s="262" t="s">
        <v>224</v>
      </c>
      <c r="I536" s="262" t="s">
        <v>307</v>
      </c>
      <c r="J536" s="262">
        <v>936</v>
      </c>
      <c r="K536" s="320">
        <v>1</v>
      </c>
      <c r="L536" s="320">
        <v>1</v>
      </c>
      <c r="M536" s="262" t="s">
        <v>226</v>
      </c>
      <c r="N536" s="262" t="s">
        <v>227</v>
      </c>
      <c r="O536" s="262" t="s">
        <v>271</v>
      </c>
      <c r="P536" s="262" t="s">
        <v>308</v>
      </c>
      <c r="Q536" s="321">
        <v>9</v>
      </c>
      <c r="R536" s="321">
        <f t="shared" si="51"/>
        <v>10</v>
      </c>
      <c r="S536" s="300">
        <v>0</v>
      </c>
      <c r="T536" s="300">
        <v>19897</v>
      </c>
      <c r="V536" s="300">
        <v>15917.6</v>
      </c>
      <c r="W536" s="302">
        <f>IFERROR(INDEX('For Formulas'!$A$3:$CL$64,MATCH(ROUNDUP($R536,0),'For Formulas'!$A$3:$A$64,0),MATCH($O536&amp;" - "&amp;$P536,'For Formulas'!$A$3:$CL$3,0))*L536+U536,INDEX('For Formulas'!$A$3:$CL$64,MATCH(ROUNDUP($R536,0),'For Formulas'!$A$3:$A$64,0)*MATCH($O536&amp;" - "&amp;$P536,'For Formulas'!$A$3:$CL$3,0))*L536)</f>
        <v>21652</v>
      </c>
      <c r="X536" s="322">
        <f t="shared" si="52"/>
        <v>0.36025531487158863</v>
      </c>
      <c r="Y536" s="262" t="s">
        <v>851</v>
      </c>
      <c r="Z536" s="262" t="str">
        <f t="shared" si="53"/>
        <v>141 E 71200 163</v>
      </c>
      <c r="AA536" s="262" t="str">
        <f t="shared" si="54"/>
        <v>712</v>
      </c>
      <c r="AB536" s="262" t="str">
        <f t="shared" si="55"/>
        <v>901</v>
      </c>
      <c r="AC536" s="262" t="str">
        <f t="shared" si="56"/>
        <v>141 E 71200 163 901 712</v>
      </c>
    </row>
    <row r="537" spans="1:29" ht="15" hidden="1" customHeight="1" x14ac:dyDescent="0.25">
      <c r="A537" s="262" t="s">
        <v>1029</v>
      </c>
      <c r="B537" s="262" t="s">
        <v>255</v>
      </c>
      <c r="C537" s="262" t="s">
        <v>255</v>
      </c>
      <c r="D537" s="262" t="s">
        <v>248</v>
      </c>
      <c r="E537" s="262" t="s">
        <v>256</v>
      </c>
      <c r="F537" s="262" t="s">
        <v>249</v>
      </c>
      <c r="G537" s="262" t="s">
        <v>250</v>
      </c>
      <c r="H537" s="262" t="s">
        <v>224</v>
      </c>
      <c r="I537" s="262" t="s">
        <v>242</v>
      </c>
      <c r="J537" s="262">
        <v>1080</v>
      </c>
      <c r="K537" s="320">
        <v>1</v>
      </c>
      <c r="L537" s="320">
        <v>1</v>
      </c>
      <c r="M537" s="262" t="s">
        <v>6</v>
      </c>
      <c r="Q537" s="321">
        <v>0</v>
      </c>
      <c r="R537" s="321">
        <f t="shared" si="51"/>
        <v>1</v>
      </c>
      <c r="S537" s="300">
        <v>3000</v>
      </c>
      <c r="T537" s="300">
        <v>0</v>
      </c>
      <c r="V537" s="300">
        <v>3000</v>
      </c>
      <c r="W537" s="300">
        <f>V537</f>
        <v>3000</v>
      </c>
      <c r="X537" s="322">
        <f t="shared" si="52"/>
        <v>0</v>
      </c>
      <c r="Y537" s="262" t="s">
        <v>252</v>
      </c>
      <c r="Z537" s="262" t="str">
        <f t="shared" si="53"/>
        <v>141 E 72710 146</v>
      </c>
      <c r="AA537" s="262" t="str">
        <f t="shared" si="54"/>
        <v>446</v>
      </c>
      <c r="AB537" s="262" t="str">
        <f t="shared" si="55"/>
        <v>000</v>
      </c>
      <c r="AC537" s="262" t="str">
        <f t="shared" si="56"/>
        <v>141 E 72710 146 000 446</v>
      </c>
    </row>
    <row r="538" spans="1:29" ht="15" customHeight="1" x14ac:dyDescent="0.25">
      <c r="A538" s="262" t="s">
        <v>622</v>
      </c>
      <c r="B538" s="262" t="s">
        <v>623</v>
      </c>
      <c r="C538" s="262" t="s">
        <v>623</v>
      </c>
      <c r="D538" s="262" t="s">
        <v>346</v>
      </c>
      <c r="E538" s="262" t="s">
        <v>221</v>
      </c>
      <c r="F538" s="262" t="s">
        <v>306</v>
      </c>
      <c r="G538" s="262" t="s">
        <v>250</v>
      </c>
      <c r="H538" s="262" t="s">
        <v>224</v>
      </c>
      <c r="I538" s="262" t="s">
        <v>307</v>
      </c>
      <c r="J538" s="262">
        <v>1170</v>
      </c>
      <c r="K538" s="320">
        <v>1</v>
      </c>
      <c r="L538" s="320">
        <v>1</v>
      </c>
      <c r="M538" s="262" t="s">
        <v>226</v>
      </c>
      <c r="N538" s="262" t="s">
        <v>233</v>
      </c>
      <c r="O538" s="262" t="s">
        <v>271</v>
      </c>
      <c r="P538" s="262" t="s">
        <v>308</v>
      </c>
      <c r="Q538" s="321">
        <v>9</v>
      </c>
      <c r="R538" s="321">
        <f t="shared" si="51"/>
        <v>10</v>
      </c>
      <c r="S538" s="300">
        <v>0</v>
      </c>
      <c r="T538" s="300">
        <v>19897</v>
      </c>
      <c r="V538" s="300">
        <v>19897</v>
      </c>
      <c r="W538" s="302">
        <f>IFERROR(INDEX('For Formulas'!$A$3:$CL$64,MATCH(ROUNDUP($R538,0),'For Formulas'!$A$3:$A$64,0),MATCH($O538&amp;" - "&amp;$P538,'For Formulas'!$A$3:$CL$3,0))*L538+U538,INDEX('For Formulas'!$A$3:$CL$64,MATCH(ROUNDUP($R538,0),'For Formulas'!$A$3:$A$64,0)*MATCH($O538&amp;" - "&amp;$P538,'For Formulas'!$A$3:$CL$3,0))*L538)</f>
        <v>21652</v>
      </c>
      <c r="X538" s="322">
        <f t="shared" si="52"/>
        <v>8.8204251897270949E-2</v>
      </c>
      <c r="Y538" s="262" t="s">
        <v>624</v>
      </c>
      <c r="Z538" s="262" t="str">
        <f t="shared" si="53"/>
        <v>141 E 71100 189</v>
      </c>
      <c r="AA538" s="262" t="str">
        <f t="shared" si="54"/>
        <v>000</v>
      </c>
      <c r="AB538" s="262" t="str">
        <f t="shared" si="55"/>
        <v>000</v>
      </c>
      <c r="AC538" s="262" t="str">
        <f t="shared" si="56"/>
        <v>141 E 71100 189 000 000</v>
      </c>
    </row>
    <row r="539" spans="1:29" ht="15" customHeight="1" x14ac:dyDescent="0.25">
      <c r="A539" s="262" t="s">
        <v>763</v>
      </c>
      <c r="B539" s="262" t="s">
        <v>623</v>
      </c>
      <c r="C539" s="262" t="s">
        <v>623</v>
      </c>
      <c r="D539" s="262" t="s">
        <v>361</v>
      </c>
      <c r="E539" s="262" t="s">
        <v>221</v>
      </c>
      <c r="F539" s="262" t="s">
        <v>306</v>
      </c>
      <c r="G539" s="262" t="s">
        <v>250</v>
      </c>
      <c r="H539" s="262" t="s">
        <v>224</v>
      </c>
      <c r="I539" s="262" t="s">
        <v>307</v>
      </c>
      <c r="J539" s="262">
        <v>1170</v>
      </c>
      <c r="K539" s="320">
        <v>1</v>
      </c>
      <c r="L539" s="320">
        <v>1</v>
      </c>
      <c r="M539" s="262" t="s">
        <v>226</v>
      </c>
      <c r="N539" s="262" t="s">
        <v>233</v>
      </c>
      <c r="O539" s="262" t="s">
        <v>271</v>
      </c>
      <c r="P539" s="262" t="s">
        <v>308</v>
      </c>
      <c r="Q539" s="321">
        <v>9</v>
      </c>
      <c r="R539" s="321">
        <f t="shared" si="51"/>
        <v>10</v>
      </c>
      <c r="S539" s="300">
        <v>0</v>
      </c>
      <c r="T539" s="300">
        <v>19897</v>
      </c>
      <c r="V539" s="300">
        <v>19897</v>
      </c>
      <c r="W539" s="302">
        <f>IFERROR(INDEX('For Formulas'!$A$3:$CL$64,MATCH(ROUNDUP($R539,0),'For Formulas'!$A$3:$A$64,0),MATCH($O539&amp;" - "&amp;$P539,'For Formulas'!$A$3:$CL$3,0))*L539+U539,INDEX('For Formulas'!$A$3:$CL$64,MATCH(ROUNDUP($R539,0),'For Formulas'!$A$3:$A$64,0)*MATCH($O539&amp;" - "&amp;$P539,'For Formulas'!$A$3:$CL$3,0))*L539)</f>
        <v>21652</v>
      </c>
      <c r="X539" s="322">
        <f t="shared" si="52"/>
        <v>8.8204251897270949E-2</v>
      </c>
      <c r="Y539" s="262" t="s">
        <v>764</v>
      </c>
      <c r="Z539" s="262" t="str">
        <f t="shared" si="53"/>
        <v>141 E 71100 189</v>
      </c>
      <c r="AA539" s="262" t="str">
        <f t="shared" si="54"/>
        <v>000</v>
      </c>
      <c r="AB539" s="262" t="str">
        <f t="shared" si="55"/>
        <v>000</v>
      </c>
      <c r="AC539" s="262" t="str">
        <f t="shared" si="56"/>
        <v>141 E 71100 189 000 000</v>
      </c>
    </row>
    <row r="540" spans="1:29" ht="15" customHeight="1" x14ac:dyDescent="0.25">
      <c r="A540" s="262" t="s">
        <v>974</v>
      </c>
      <c r="B540" s="262" t="s">
        <v>305</v>
      </c>
      <c r="C540" s="262" t="s">
        <v>305</v>
      </c>
      <c r="D540" s="262" t="s">
        <v>716</v>
      </c>
      <c r="E540" s="262" t="s">
        <v>221</v>
      </c>
      <c r="F540" s="262" t="s">
        <v>306</v>
      </c>
      <c r="G540" s="262" t="s">
        <v>250</v>
      </c>
      <c r="H540" s="262" t="s">
        <v>224</v>
      </c>
      <c r="I540" s="262" t="s">
        <v>307</v>
      </c>
      <c r="J540" s="262">
        <v>1170</v>
      </c>
      <c r="K540" s="320">
        <v>1</v>
      </c>
      <c r="L540" s="320">
        <v>1</v>
      </c>
      <c r="M540" s="262" t="s">
        <v>226</v>
      </c>
      <c r="N540" s="262" t="s">
        <v>233</v>
      </c>
      <c r="O540" s="262" t="s">
        <v>271</v>
      </c>
      <c r="P540" s="262" t="s">
        <v>308</v>
      </c>
      <c r="Q540" s="321">
        <v>9</v>
      </c>
      <c r="R540" s="321">
        <f t="shared" si="51"/>
        <v>10</v>
      </c>
      <c r="S540" s="300">
        <v>0</v>
      </c>
      <c r="T540" s="300">
        <v>19897</v>
      </c>
      <c r="V540" s="300">
        <v>19897</v>
      </c>
      <c r="W540" s="302">
        <f>IFERROR(INDEX('For Formulas'!$A$3:$CL$64,MATCH(ROUNDUP($R540,0),'For Formulas'!$A$3:$A$64,0),MATCH($O540&amp;" - "&amp;$P540,'For Formulas'!$A$3:$CL$3,0))*L540+U540,INDEX('For Formulas'!$A$3:$CL$64,MATCH(ROUNDUP($R540,0),'For Formulas'!$A$3:$A$64,0)*MATCH($O540&amp;" - "&amp;$P540,'For Formulas'!$A$3:$CL$3,0))*L540)</f>
        <v>21652</v>
      </c>
      <c r="X540" s="322">
        <f t="shared" si="52"/>
        <v>8.8204251897270949E-2</v>
      </c>
      <c r="Y540" s="262" t="s">
        <v>975</v>
      </c>
      <c r="Z540" s="262" t="str">
        <f t="shared" si="53"/>
        <v>141 E 71200 163</v>
      </c>
      <c r="AA540" s="262" t="str">
        <f t="shared" si="54"/>
        <v>712</v>
      </c>
      <c r="AB540" s="262" t="str">
        <f t="shared" si="55"/>
        <v>901</v>
      </c>
      <c r="AC540" s="262" t="str">
        <f t="shared" si="56"/>
        <v>141 E 71200 163 901 712</v>
      </c>
    </row>
    <row r="541" spans="1:29" ht="15" hidden="1" customHeight="1" x14ac:dyDescent="0.25">
      <c r="A541" s="262" t="s">
        <v>1031</v>
      </c>
      <c r="B541" s="262" t="s">
        <v>256</v>
      </c>
      <c r="C541" s="262" t="s">
        <v>1032</v>
      </c>
      <c r="D541" s="262" t="s">
        <v>274</v>
      </c>
      <c r="E541" s="262" t="s">
        <v>352</v>
      </c>
      <c r="F541" s="262" t="s">
        <v>249</v>
      </c>
      <c r="G541" s="262" t="s">
        <v>250</v>
      </c>
      <c r="H541" s="262" t="s">
        <v>569</v>
      </c>
      <c r="I541" s="262" t="s">
        <v>242</v>
      </c>
      <c r="J541" s="262">
        <v>516</v>
      </c>
      <c r="K541" s="320">
        <v>1</v>
      </c>
      <c r="L541" s="320">
        <v>0.47776999999999997</v>
      </c>
      <c r="M541" s="262" t="s">
        <v>6</v>
      </c>
      <c r="Q541" s="321">
        <v>0</v>
      </c>
      <c r="R541" s="321">
        <f t="shared" si="51"/>
        <v>1</v>
      </c>
      <c r="S541" s="300">
        <v>750</v>
      </c>
      <c r="T541" s="300">
        <v>0</v>
      </c>
      <c r="V541" s="300">
        <v>358.32</v>
      </c>
      <c r="W541" s="300">
        <f>V541</f>
        <v>358.32</v>
      </c>
      <c r="X541" s="322">
        <f t="shared" si="52"/>
        <v>0</v>
      </c>
      <c r="Y541" s="262" t="s">
        <v>368</v>
      </c>
      <c r="Z541" s="262" t="str">
        <f t="shared" si="53"/>
        <v>141 E 71100 163</v>
      </c>
      <c r="AA541" s="262" t="str">
        <f t="shared" si="54"/>
        <v>000</v>
      </c>
      <c r="AB541" s="262" t="str">
        <f t="shared" si="55"/>
        <v>000</v>
      </c>
      <c r="AC541" s="262" t="str">
        <f t="shared" si="56"/>
        <v>141 E 71100 163 000 000</v>
      </c>
    </row>
    <row r="542" spans="1:29" ht="15" customHeight="1" x14ac:dyDescent="0.25">
      <c r="A542" s="262" t="s">
        <v>2052</v>
      </c>
      <c r="B542" s="262" t="s">
        <v>623</v>
      </c>
      <c r="C542" s="262" t="s">
        <v>623</v>
      </c>
      <c r="D542" s="262" t="s">
        <v>264</v>
      </c>
      <c r="E542" s="262" t="s">
        <v>221</v>
      </c>
      <c r="F542" s="262" t="s">
        <v>306</v>
      </c>
      <c r="G542" s="262" t="s">
        <v>250</v>
      </c>
      <c r="H542" s="262" t="s">
        <v>224</v>
      </c>
      <c r="I542" s="262" t="s">
        <v>307</v>
      </c>
      <c r="J542" s="262">
        <v>1170</v>
      </c>
      <c r="K542" s="320">
        <v>1</v>
      </c>
      <c r="L542" s="320">
        <v>1</v>
      </c>
      <c r="M542" s="262" t="s">
        <v>226</v>
      </c>
      <c r="N542" s="262" t="s">
        <v>233</v>
      </c>
      <c r="O542" s="262" t="s">
        <v>271</v>
      </c>
      <c r="P542" s="262" t="s">
        <v>308</v>
      </c>
      <c r="Q542" s="321">
        <v>9</v>
      </c>
      <c r="R542" s="321">
        <f t="shared" si="51"/>
        <v>10</v>
      </c>
      <c r="S542" s="300">
        <v>0</v>
      </c>
      <c r="T542" s="300">
        <v>19897</v>
      </c>
      <c r="V542" s="300">
        <v>19897</v>
      </c>
      <c r="W542" s="302">
        <f>IFERROR(INDEX('For Formulas'!$A$3:$CL$64,MATCH(ROUNDUP($R542,0),'For Formulas'!$A$3:$A$64,0),MATCH($O542&amp;" - "&amp;$P542,'For Formulas'!$A$3:$CL$3,0))*L542+U542,INDEX('For Formulas'!$A$3:$CL$64,MATCH(ROUNDUP($R542,0),'For Formulas'!$A$3:$A$64,0)*MATCH($O542&amp;" - "&amp;$P542,'For Formulas'!$A$3:$CL$3,0))*L542)</f>
        <v>21652</v>
      </c>
      <c r="X542" s="322">
        <f t="shared" si="52"/>
        <v>8.8204251897270949E-2</v>
      </c>
      <c r="Y542" s="262" t="s">
        <v>2053</v>
      </c>
      <c r="Z542" s="262" t="str">
        <f t="shared" si="53"/>
        <v>141 E 71100 189</v>
      </c>
      <c r="AA542" s="262" t="str">
        <f t="shared" si="54"/>
        <v>000</v>
      </c>
      <c r="AB542" s="262" t="str">
        <f t="shared" si="55"/>
        <v>000</v>
      </c>
      <c r="AC542" s="262" t="str">
        <f t="shared" si="56"/>
        <v>141 E 71100 189 000 000</v>
      </c>
    </row>
    <row r="543" spans="1:29" ht="15" customHeight="1" x14ac:dyDescent="0.25">
      <c r="A543" s="262" t="s">
        <v>2515</v>
      </c>
      <c r="B543" s="262" t="s">
        <v>305</v>
      </c>
      <c r="C543" s="262" t="s">
        <v>305</v>
      </c>
      <c r="D543" s="262" t="s">
        <v>407</v>
      </c>
      <c r="E543" s="262" t="s">
        <v>221</v>
      </c>
      <c r="F543" s="262" t="s">
        <v>306</v>
      </c>
      <c r="G543" s="262" t="s">
        <v>250</v>
      </c>
      <c r="H543" s="262" t="s">
        <v>224</v>
      </c>
      <c r="I543" s="262" t="s">
        <v>307</v>
      </c>
      <c r="J543" s="262">
        <v>1170</v>
      </c>
      <c r="K543" s="320">
        <v>1</v>
      </c>
      <c r="L543" s="320">
        <v>1</v>
      </c>
      <c r="M543" s="262" t="s">
        <v>226</v>
      </c>
      <c r="N543" s="262" t="s">
        <v>233</v>
      </c>
      <c r="O543" s="262" t="s">
        <v>271</v>
      </c>
      <c r="P543" s="262" t="s">
        <v>308</v>
      </c>
      <c r="Q543" s="321">
        <v>9</v>
      </c>
      <c r="R543" s="321">
        <f t="shared" si="51"/>
        <v>10</v>
      </c>
      <c r="S543" s="300">
        <v>0</v>
      </c>
      <c r="T543" s="300">
        <v>19897</v>
      </c>
      <c r="V543" s="300">
        <v>19897</v>
      </c>
      <c r="W543" s="302">
        <f>IFERROR(INDEX('For Formulas'!$A$3:$CL$64,MATCH(ROUNDUP($R543,0),'For Formulas'!$A$3:$A$64,0),MATCH($O543&amp;" - "&amp;$P543,'For Formulas'!$A$3:$CL$3,0))*L543+U543,INDEX('For Formulas'!$A$3:$CL$64,MATCH(ROUNDUP($R543,0),'For Formulas'!$A$3:$A$64,0)*MATCH($O543&amp;" - "&amp;$P543,'For Formulas'!$A$3:$CL$3,0))*L543)</f>
        <v>21652</v>
      </c>
      <c r="X543" s="322">
        <f t="shared" si="52"/>
        <v>8.8204251897270949E-2</v>
      </c>
      <c r="Y543" s="262" t="s">
        <v>851</v>
      </c>
      <c r="Z543" s="262" t="str">
        <f t="shared" si="53"/>
        <v>141 E 71200 163</v>
      </c>
      <c r="AA543" s="262" t="str">
        <f t="shared" si="54"/>
        <v>712</v>
      </c>
      <c r="AB543" s="262" t="str">
        <f t="shared" si="55"/>
        <v>901</v>
      </c>
      <c r="AC543" s="262" t="str">
        <f t="shared" si="56"/>
        <v>141 E 71200 163 901 712</v>
      </c>
    </row>
    <row r="544" spans="1:29" ht="15" hidden="1" customHeight="1" x14ac:dyDescent="0.25">
      <c r="A544" s="262" t="s">
        <v>1033</v>
      </c>
      <c r="B544" s="262" t="s">
        <v>326</v>
      </c>
      <c r="C544" s="262" t="s">
        <v>326</v>
      </c>
      <c r="D544" s="262" t="s">
        <v>716</v>
      </c>
      <c r="E544" s="262" t="s">
        <v>256</v>
      </c>
      <c r="F544" s="262" t="s">
        <v>222</v>
      </c>
      <c r="G544" s="262" t="s">
        <v>223</v>
      </c>
      <c r="H544" s="262" t="s">
        <v>224</v>
      </c>
      <c r="I544" s="262" t="s">
        <v>225</v>
      </c>
      <c r="J544" s="262">
        <v>1600</v>
      </c>
      <c r="K544" s="320">
        <v>1</v>
      </c>
      <c r="L544" s="320">
        <v>1</v>
      </c>
      <c r="M544" s="262" t="s">
        <v>6</v>
      </c>
      <c r="Q544" s="321">
        <v>0</v>
      </c>
      <c r="R544" s="321">
        <f t="shared" si="51"/>
        <v>1</v>
      </c>
      <c r="S544" s="300">
        <v>6000</v>
      </c>
      <c r="T544" s="300">
        <v>0</v>
      </c>
      <c r="V544" s="300">
        <v>6000</v>
      </c>
      <c r="W544" s="300">
        <f>V544</f>
        <v>6000</v>
      </c>
      <c r="X544" s="322">
        <f t="shared" si="52"/>
        <v>0</v>
      </c>
      <c r="Y544" s="262" t="s">
        <v>1034</v>
      </c>
      <c r="Z544" s="262" t="str">
        <f t="shared" si="53"/>
        <v>141 E 72410 139</v>
      </c>
      <c r="AA544" s="262" t="str">
        <f t="shared" si="54"/>
        <v>000</v>
      </c>
      <c r="AB544" s="262" t="str">
        <f t="shared" si="55"/>
        <v>000</v>
      </c>
      <c r="AC544" s="262" t="str">
        <f t="shared" si="56"/>
        <v>141 E 72410 139 000 000</v>
      </c>
    </row>
    <row r="545" spans="1:29" ht="15" customHeight="1" x14ac:dyDescent="0.25">
      <c r="A545" s="262" t="s">
        <v>2628</v>
      </c>
      <c r="B545" s="262" t="s">
        <v>305</v>
      </c>
      <c r="C545" s="262" t="s">
        <v>305</v>
      </c>
      <c r="D545" s="262" t="s">
        <v>407</v>
      </c>
      <c r="E545" s="262" t="s">
        <v>221</v>
      </c>
      <c r="F545" s="262" t="s">
        <v>306</v>
      </c>
      <c r="G545" s="262" t="s">
        <v>250</v>
      </c>
      <c r="H545" s="262" t="s">
        <v>224</v>
      </c>
      <c r="I545" s="262" t="s">
        <v>307</v>
      </c>
      <c r="J545" s="262">
        <v>1170</v>
      </c>
      <c r="K545" s="320">
        <v>1</v>
      </c>
      <c r="L545" s="320">
        <v>1</v>
      </c>
      <c r="M545" s="262" t="s">
        <v>226</v>
      </c>
      <c r="N545" s="262" t="s">
        <v>233</v>
      </c>
      <c r="O545" s="262" t="s">
        <v>271</v>
      </c>
      <c r="P545" s="262" t="s">
        <v>308</v>
      </c>
      <c r="Q545" s="321">
        <v>9</v>
      </c>
      <c r="R545" s="321">
        <f t="shared" si="51"/>
        <v>10</v>
      </c>
      <c r="S545" s="300">
        <v>0</v>
      </c>
      <c r="T545" s="300">
        <v>19897</v>
      </c>
      <c r="V545" s="300">
        <v>19897</v>
      </c>
      <c r="W545" s="302">
        <f>IFERROR(INDEX('For Formulas'!$A$3:$CL$64,MATCH(ROUNDUP($R545,0),'For Formulas'!$A$3:$A$64,0),MATCH($O545&amp;" - "&amp;$P545,'For Formulas'!$A$3:$CL$3,0))*L545+U545,INDEX('For Formulas'!$A$3:$CL$64,MATCH(ROUNDUP($R545,0),'For Formulas'!$A$3:$A$64,0)*MATCH($O545&amp;" - "&amp;$P545,'For Formulas'!$A$3:$CL$3,0))*L545)</f>
        <v>21652</v>
      </c>
      <c r="X545" s="322">
        <f t="shared" si="52"/>
        <v>8.8204251897270949E-2</v>
      </c>
      <c r="Y545" s="262" t="s">
        <v>851</v>
      </c>
      <c r="Z545" s="262" t="str">
        <f t="shared" si="53"/>
        <v>141 E 71200 163</v>
      </c>
      <c r="AA545" s="262" t="str">
        <f t="shared" si="54"/>
        <v>712</v>
      </c>
      <c r="AB545" s="262" t="str">
        <f t="shared" si="55"/>
        <v>901</v>
      </c>
      <c r="AC545" s="262" t="str">
        <f t="shared" si="56"/>
        <v>141 E 71200 163 901 712</v>
      </c>
    </row>
    <row r="546" spans="1:29" ht="15" customHeight="1" x14ac:dyDescent="0.25">
      <c r="A546" s="262" t="s">
        <v>2765</v>
      </c>
      <c r="B546" s="262" t="s">
        <v>305</v>
      </c>
      <c r="C546" s="262" t="s">
        <v>305</v>
      </c>
      <c r="D546" s="262" t="s">
        <v>333</v>
      </c>
      <c r="E546" s="262" t="s">
        <v>221</v>
      </c>
      <c r="F546" s="262" t="s">
        <v>306</v>
      </c>
      <c r="G546" s="262" t="s">
        <v>250</v>
      </c>
      <c r="H546" s="262" t="s">
        <v>224</v>
      </c>
      <c r="I546" s="262" t="s">
        <v>307</v>
      </c>
      <c r="J546" s="262">
        <v>1170</v>
      </c>
      <c r="K546" s="320">
        <v>1</v>
      </c>
      <c r="L546" s="320">
        <v>1</v>
      </c>
      <c r="M546" s="262" t="s">
        <v>226</v>
      </c>
      <c r="N546" s="262" t="s">
        <v>233</v>
      </c>
      <c r="O546" s="262" t="s">
        <v>271</v>
      </c>
      <c r="P546" s="262" t="s">
        <v>308</v>
      </c>
      <c r="Q546" s="321">
        <v>9</v>
      </c>
      <c r="R546" s="321">
        <f t="shared" si="51"/>
        <v>10</v>
      </c>
      <c r="S546" s="300">
        <v>0</v>
      </c>
      <c r="T546" s="300">
        <v>19897</v>
      </c>
      <c r="V546" s="300">
        <v>19897</v>
      </c>
      <c r="W546" s="302">
        <f>IFERROR(INDEX('For Formulas'!$A$3:$CL$64,MATCH(ROUNDUP($R546,0),'For Formulas'!$A$3:$A$64,0),MATCH($O546&amp;" - "&amp;$P546,'For Formulas'!$A$3:$CL$3,0))*L546+U546,INDEX('For Formulas'!$A$3:$CL$64,MATCH(ROUNDUP($R546,0),'For Formulas'!$A$3:$A$64,0)*MATCH($O546&amp;" - "&amp;$P546,'For Formulas'!$A$3:$CL$3,0))*L546)</f>
        <v>21652</v>
      </c>
      <c r="X546" s="322">
        <f t="shared" si="52"/>
        <v>8.8204251897270949E-2</v>
      </c>
      <c r="Y546" s="262" t="s">
        <v>2418</v>
      </c>
      <c r="Z546" s="262" t="str">
        <f t="shared" si="53"/>
        <v>141 E 71200 163</v>
      </c>
      <c r="AA546" s="262" t="str">
        <f t="shared" si="54"/>
        <v>712</v>
      </c>
      <c r="AB546" s="262" t="str">
        <f t="shared" si="55"/>
        <v>901</v>
      </c>
      <c r="AC546" s="262" t="str">
        <f t="shared" si="56"/>
        <v>141 E 71200 163 901 712</v>
      </c>
    </row>
    <row r="547" spans="1:29" ht="15" customHeight="1" x14ac:dyDescent="0.25">
      <c r="A547" s="262" t="s">
        <v>2796</v>
      </c>
      <c r="B547" s="262" t="s">
        <v>305</v>
      </c>
      <c r="C547" s="262" t="s">
        <v>305</v>
      </c>
      <c r="D547" s="262" t="s">
        <v>392</v>
      </c>
      <c r="E547" s="262" t="s">
        <v>221</v>
      </c>
      <c r="F547" s="262" t="s">
        <v>306</v>
      </c>
      <c r="G547" s="262" t="s">
        <v>250</v>
      </c>
      <c r="H547" s="262" t="s">
        <v>224</v>
      </c>
      <c r="I547" s="262" t="s">
        <v>307</v>
      </c>
      <c r="J547" s="262">
        <v>1170</v>
      </c>
      <c r="K547" s="320">
        <v>1</v>
      </c>
      <c r="L547" s="320">
        <v>1</v>
      </c>
      <c r="M547" s="262" t="s">
        <v>226</v>
      </c>
      <c r="N547" s="262" t="s">
        <v>227</v>
      </c>
      <c r="O547" s="262" t="s">
        <v>271</v>
      </c>
      <c r="P547" s="262" t="s">
        <v>308</v>
      </c>
      <c r="Q547" s="321">
        <v>9</v>
      </c>
      <c r="R547" s="321">
        <f t="shared" si="51"/>
        <v>10</v>
      </c>
      <c r="S547" s="300">
        <v>0</v>
      </c>
      <c r="T547" s="300">
        <v>19897</v>
      </c>
      <c r="V547" s="300">
        <v>19897</v>
      </c>
      <c r="W547" s="302">
        <f>IFERROR(INDEX('For Formulas'!$A$3:$CL$64,MATCH(ROUNDUP($R547,0),'For Formulas'!$A$3:$A$64,0),MATCH($O547&amp;" - "&amp;$P547,'For Formulas'!$A$3:$CL$3,0))*L547+U547,INDEX('For Formulas'!$A$3:$CL$64,MATCH(ROUNDUP($R547,0),'For Formulas'!$A$3:$A$64,0)*MATCH($O547&amp;" - "&amp;$P547,'For Formulas'!$A$3:$CL$3,0))*L547)</f>
        <v>21652</v>
      </c>
      <c r="X547" s="322">
        <f t="shared" si="52"/>
        <v>8.8204251897270949E-2</v>
      </c>
      <c r="Y547" s="262" t="s">
        <v>1070</v>
      </c>
      <c r="Z547" s="262" t="str">
        <f t="shared" si="53"/>
        <v>141 E 71200 163</v>
      </c>
      <c r="AA547" s="262" t="str">
        <f t="shared" si="54"/>
        <v>712</v>
      </c>
      <c r="AB547" s="262" t="str">
        <f t="shared" si="55"/>
        <v>901</v>
      </c>
      <c r="AC547" s="262" t="str">
        <f t="shared" si="56"/>
        <v>141 E 71200 163 901 712</v>
      </c>
    </row>
    <row r="548" spans="1:29" ht="15" hidden="1" customHeight="1" x14ac:dyDescent="0.25">
      <c r="A548" s="262" t="s">
        <v>1741</v>
      </c>
      <c r="B548" s="262" t="s">
        <v>237</v>
      </c>
      <c r="C548" s="262" t="s">
        <v>237</v>
      </c>
      <c r="D548" s="262" t="s">
        <v>716</v>
      </c>
      <c r="E548" s="262" t="s">
        <v>221</v>
      </c>
      <c r="F548" s="262" t="s">
        <v>239</v>
      </c>
      <c r="G548" s="262" t="s">
        <v>240</v>
      </c>
      <c r="H548" s="262" t="s">
        <v>241</v>
      </c>
      <c r="I548" s="262" t="s">
        <v>347</v>
      </c>
      <c r="J548" s="262">
        <v>1330</v>
      </c>
      <c r="K548" s="320">
        <v>0.875</v>
      </c>
      <c r="L548" s="320">
        <v>0.875</v>
      </c>
      <c r="M548" s="262" t="s">
        <v>226</v>
      </c>
      <c r="N548" s="262" t="s">
        <v>243</v>
      </c>
      <c r="O548" s="262" t="s">
        <v>244</v>
      </c>
      <c r="P548" s="262" t="s">
        <v>187</v>
      </c>
      <c r="Q548" s="321">
        <v>7</v>
      </c>
      <c r="R548" s="321">
        <f t="shared" si="51"/>
        <v>8</v>
      </c>
      <c r="S548" s="300">
        <v>0</v>
      </c>
      <c r="T548" s="300">
        <v>14.78</v>
      </c>
      <c r="V548" s="300">
        <v>19657.400000000001</v>
      </c>
      <c r="W548" s="303">
        <f>IFERROR(INDEX('For Formulas'!$A$3:$CL$64,MATCH($R548,'For Formulas'!$A$3:$A$64,0),MATCH($O548&amp;" - "&amp;$P548,'For Formulas'!$A$3:$CL$3,0))*J548+U548,INDEX('For Formulas'!$A$3:$CL$64,MATCH($R548,'For Formulas'!$A$3:$A$64,0),MATCH($O548&amp;" - "&amp;$P548,'For Formulas'!$A$3:$CL$3,0))*J548)</f>
        <v>21652.400000000001</v>
      </c>
      <c r="X548" s="322">
        <f t="shared" si="52"/>
        <v>0.10148849797023003</v>
      </c>
      <c r="Y548" s="262" t="s">
        <v>1260</v>
      </c>
      <c r="Z548" s="262" t="str">
        <f t="shared" si="53"/>
        <v>143 E 73100 165</v>
      </c>
      <c r="AA548" s="262" t="str">
        <f t="shared" si="54"/>
        <v>451</v>
      </c>
      <c r="AB548" s="262" t="str">
        <f t="shared" si="55"/>
        <v>000</v>
      </c>
      <c r="AC548" s="262" t="str">
        <f t="shared" si="56"/>
        <v>143 E 73100 165 000 451</v>
      </c>
    </row>
    <row r="549" spans="1:29" ht="15" hidden="1" customHeight="1" x14ac:dyDescent="0.25">
      <c r="A549" s="262" t="s">
        <v>1039</v>
      </c>
      <c r="B549" s="262" t="s">
        <v>255</v>
      </c>
      <c r="C549" s="262" t="s">
        <v>255</v>
      </c>
      <c r="D549" s="262" t="s">
        <v>248</v>
      </c>
      <c r="E549" s="262" t="s">
        <v>256</v>
      </c>
      <c r="F549" s="262" t="s">
        <v>249</v>
      </c>
      <c r="G549" s="262" t="s">
        <v>250</v>
      </c>
      <c r="H549" s="262" t="s">
        <v>224</v>
      </c>
      <c r="I549" s="262" t="s">
        <v>242</v>
      </c>
      <c r="J549" s="262">
        <v>1080</v>
      </c>
      <c r="K549" s="320">
        <v>1</v>
      </c>
      <c r="L549" s="320">
        <v>1</v>
      </c>
      <c r="M549" s="262" t="s">
        <v>6</v>
      </c>
      <c r="Q549" s="321">
        <v>0</v>
      </c>
      <c r="R549" s="321">
        <f t="shared" si="51"/>
        <v>1</v>
      </c>
      <c r="S549" s="300">
        <v>3000</v>
      </c>
      <c r="T549" s="300">
        <v>0</v>
      </c>
      <c r="V549" s="300">
        <v>3000</v>
      </c>
      <c r="W549" s="300">
        <f>V549</f>
        <v>3000</v>
      </c>
      <c r="X549" s="322">
        <f t="shared" si="52"/>
        <v>0</v>
      </c>
      <c r="Y549" s="262" t="s">
        <v>252</v>
      </c>
      <c r="Z549" s="262" t="str">
        <f t="shared" si="53"/>
        <v>141 E 72710 146</v>
      </c>
      <c r="AA549" s="262" t="str">
        <f t="shared" si="54"/>
        <v>446</v>
      </c>
      <c r="AB549" s="262" t="str">
        <f t="shared" si="55"/>
        <v>000</v>
      </c>
      <c r="AC549" s="262" t="str">
        <f t="shared" si="56"/>
        <v>141 E 72710 146 000 446</v>
      </c>
    </row>
    <row r="550" spans="1:29" ht="15" hidden="1" customHeight="1" x14ac:dyDescent="0.25">
      <c r="A550" s="262" t="s">
        <v>1039</v>
      </c>
      <c r="B550" s="262" t="s">
        <v>292</v>
      </c>
      <c r="C550" s="262" t="s">
        <v>292</v>
      </c>
      <c r="D550" s="262" t="s">
        <v>248</v>
      </c>
      <c r="E550" s="262" t="s">
        <v>256</v>
      </c>
      <c r="F550" s="262" t="s">
        <v>249</v>
      </c>
      <c r="G550" s="262" t="s">
        <v>569</v>
      </c>
      <c r="H550" s="262" t="s">
        <v>224</v>
      </c>
      <c r="I550" s="262" t="s">
        <v>242</v>
      </c>
      <c r="J550" s="262">
        <v>570</v>
      </c>
      <c r="K550" s="320">
        <v>1</v>
      </c>
      <c r="L550" s="320">
        <v>0.52776999999999996</v>
      </c>
      <c r="M550" s="262" t="s">
        <v>6</v>
      </c>
      <c r="Q550" s="321">
        <v>0</v>
      </c>
      <c r="R550" s="321">
        <f t="shared" si="51"/>
        <v>1</v>
      </c>
      <c r="S550" s="300">
        <v>2000</v>
      </c>
      <c r="T550" s="300">
        <v>0</v>
      </c>
      <c r="V550" s="300">
        <v>1055.54</v>
      </c>
      <c r="W550" s="300">
        <f>V550</f>
        <v>1055.54</v>
      </c>
      <c r="X550" s="322">
        <f t="shared" si="52"/>
        <v>0</v>
      </c>
      <c r="Y550" s="262" t="s">
        <v>252</v>
      </c>
      <c r="Z550" s="262" t="str">
        <f t="shared" si="53"/>
        <v>141 E 72710 146</v>
      </c>
      <c r="AA550" s="262" t="str">
        <f t="shared" si="54"/>
        <v>446</v>
      </c>
      <c r="AB550" s="262" t="str">
        <f t="shared" si="55"/>
        <v>000</v>
      </c>
      <c r="AC550" s="262" t="str">
        <f t="shared" si="56"/>
        <v>141 E 72710 146 000 446</v>
      </c>
    </row>
    <row r="551" spans="1:29" ht="15" hidden="1" customHeight="1" x14ac:dyDescent="0.25">
      <c r="A551" s="262" t="s">
        <v>2812</v>
      </c>
      <c r="B551" s="262" t="s">
        <v>237</v>
      </c>
      <c r="C551" s="262" t="s">
        <v>237</v>
      </c>
      <c r="D551" s="262" t="s">
        <v>268</v>
      </c>
      <c r="E551" s="262" t="s">
        <v>221</v>
      </c>
      <c r="F551" s="262" t="s">
        <v>239</v>
      </c>
      <c r="G551" s="262" t="s">
        <v>240</v>
      </c>
      <c r="H551" s="262" t="s">
        <v>241</v>
      </c>
      <c r="I551" s="262" t="s">
        <v>347</v>
      </c>
      <c r="J551" s="262">
        <v>1330</v>
      </c>
      <c r="K551" s="320">
        <v>0.875</v>
      </c>
      <c r="L551" s="320">
        <v>0.875</v>
      </c>
      <c r="M551" s="262" t="s">
        <v>226</v>
      </c>
      <c r="N551" s="262" t="s">
        <v>243</v>
      </c>
      <c r="O551" s="262" t="s">
        <v>244</v>
      </c>
      <c r="P551" s="262" t="s">
        <v>187</v>
      </c>
      <c r="Q551" s="321">
        <v>7</v>
      </c>
      <c r="R551" s="321">
        <f t="shared" si="51"/>
        <v>8</v>
      </c>
      <c r="S551" s="300">
        <v>0</v>
      </c>
      <c r="T551" s="300">
        <v>14.78</v>
      </c>
      <c r="V551" s="300">
        <v>19657.400000000001</v>
      </c>
      <c r="W551" s="303">
        <f>IFERROR(INDEX('For Formulas'!$A$3:$CL$64,MATCH($R551,'For Formulas'!$A$3:$A$64,0),MATCH($O551&amp;" - "&amp;$P551,'For Formulas'!$A$3:$CL$3,0))*J551+U551,INDEX('For Formulas'!$A$3:$CL$64,MATCH($R551,'For Formulas'!$A$3:$A$64,0),MATCH($O551&amp;" - "&amp;$P551,'For Formulas'!$A$3:$CL$3,0))*J551)</f>
        <v>21652.400000000001</v>
      </c>
      <c r="X551" s="322">
        <f t="shared" si="52"/>
        <v>0.10148849797023003</v>
      </c>
      <c r="Y551" s="262" t="s">
        <v>1408</v>
      </c>
      <c r="Z551" s="262" t="str">
        <f t="shared" si="53"/>
        <v>143 E 73100 165</v>
      </c>
      <c r="AA551" s="262" t="str">
        <f t="shared" si="54"/>
        <v>451</v>
      </c>
      <c r="AB551" s="262" t="str">
        <f t="shared" si="55"/>
        <v>000</v>
      </c>
      <c r="AC551" s="262" t="str">
        <f t="shared" si="56"/>
        <v>143 E 73100 165 000 451</v>
      </c>
    </row>
    <row r="552" spans="1:29" ht="15" hidden="1" customHeight="1" x14ac:dyDescent="0.25">
      <c r="A552" s="262" t="s">
        <v>2814</v>
      </c>
      <c r="B552" s="262" t="s">
        <v>237</v>
      </c>
      <c r="C552" s="262" t="s">
        <v>237</v>
      </c>
      <c r="D552" s="262" t="s">
        <v>407</v>
      </c>
      <c r="E552" s="262" t="s">
        <v>221</v>
      </c>
      <c r="F552" s="262" t="s">
        <v>239</v>
      </c>
      <c r="G552" s="262" t="s">
        <v>240</v>
      </c>
      <c r="H552" s="262" t="s">
        <v>241</v>
      </c>
      <c r="I552" s="262" t="s">
        <v>347</v>
      </c>
      <c r="J552" s="262">
        <v>1330</v>
      </c>
      <c r="K552" s="320">
        <v>0.875</v>
      </c>
      <c r="L552" s="320">
        <v>0.875</v>
      </c>
      <c r="M552" s="262" t="s">
        <v>226</v>
      </c>
      <c r="N552" s="262" t="s">
        <v>243</v>
      </c>
      <c r="O552" s="262" t="s">
        <v>244</v>
      </c>
      <c r="P552" s="262" t="s">
        <v>187</v>
      </c>
      <c r="Q552" s="321">
        <v>7</v>
      </c>
      <c r="R552" s="321">
        <f t="shared" si="51"/>
        <v>8</v>
      </c>
      <c r="S552" s="300">
        <v>0</v>
      </c>
      <c r="T552" s="300">
        <v>14.78</v>
      </c>
      <c r="V552" s="300">
        <v>19657.400000000001</v>
      </c>
      <c r="W552" s="303">
        <f>IFERROR(INDEX('For Formulas'!$A$3:$CL$64,MATCH($R552,'For Formulas'!$A$3:$A$64,0),MATCH($O552&amp;" - "&amp;$P552,'For Formulas'!$A$3:$CL$3,0))*J552+U552,INDEX('For Formulas'!$A$3:$CL$64,MATCH($R552,'For Formulas'!$A$3:$A$64,0),MATCH($O552&amp;" - "&amp;$P552,'For Formulas'!$A$3:$CL$3,0))*J552)</f>
        <v>21652.400000000001</v>
      </c>
      <c r="X552" s="322">
        <f t="shared" si="52"/>
        <v>0.10148849797023003</v>
      </c>
      <c r="Y552" s="262" t="s">
        <v>876</v>
      </c>
      <c r="Z552" s="262" t="str">
        <f t="shared" si="53"/>
        <v>143 E 73100 165</v>
      </c>
      <c r="AA552" s="262" t="str">
        <f t="shared" si="54"/>
        <v>451</v>
      </c>
      <c r="AB552" s="262" t="str">
        <f t="shared" si="55"/>
        <v>000</v>
      </c>
      <c r="AC552" s="262" t="str">
        <f t="shared" si="56"/>
        <v>143 E 73100 165 000 451</v>
      </c>
    </row>
    <row r="553" spans="1:29" x14ac:dyDescent="0.25">
      <c r="A553" s="262" t="s">
        <v>1285</v>
      </c>
      <c r="B553" s="262" t="s">
        <v>247</v>
      </c>
      <c r="C553" s="262" t="s">
        <v>247</v>
      </c>
      <c r="D553" s="262" t="s">
        <v>248</v>
      </c>
      <c r="E553" s="262" t="s">
        <v>221</v>
      </c>
      <c r="F553" s="262" t="s">
        <v>249</v>
      </c>
      <c r="G553" s="262" t="s">
        <v>250</v>
      </c>
      <c r="H553" s="262" t="s">
        <v>224</v>
      </c>
      <c r="I553" s="262" t="s">
        <v>242</v>
      </c>
      <c r="J553" s="262">
        <v>1080</v>
      </c>
      <c r="K553" s="320">
        <v>1</v>
      </c>
      <c r="L553" s="320">
        <v>1</v>
      </c>
      <c r="M553" s="262" t="s">
        <v>226</v>
      </c>
      <c r="N553" s="262" t="s">
        <v>227</v>
      </c>
      <c r="O553" s="262" t="s">
        <v>251</v>
      </c>
      <c r="P553" s="262" t="s">
        <v>186</v>
      </c>
      <c r="Q553" s="321">
        <v>30</v>
      </c>
      <c r="R553" s="321">
        <f t="shared" si="51"/>
        <v>31</v>
      </c>
      <c r="S553" s="300">
        <v>0</v>
      </c>
      <c r="T553" s="300">
        <v>20130</v>
      </c>
      <c r="V553" s="300">
        <v>20130</v>
      </c>
      <c r="W553" s="302">
        <f>IFERROR(INDEX('For Formulas'!$A$3:$CL$64,MATCH(ROUNDUP($R553,0),'For Formulas'!$A$3:$A$64,0),MATCH($O553&amp;" - "&amp;$P553,'For Formulas'!$A$3:$CL$3,0))*L553+U553,INDEX('For Formulas'!$A$3:$CL$64,MATCH(ROUNDUP($R553,0),'For Formulas'!$A$3:$A$64,0)*MATCH($O553&amp;" - "&amp;$P553,'For Formulas'!$A$3:$CL$3,0))*L553)</f>
        <v>21690</v>
      </c>
      <c r="X553" s="322">
        <f t="shared" si="52"/>
        <v>7.7496274217585689E-2</v>
      </c>
      <c r="Y553" s="262" t="s">
        <v>252</v>
      </c>
      <c r="Z553" s="262" t="str">
        <f t="shared" si="53"/>
        <v>141 E 72710 146</v>
      </c>
      <c r="AA553" s="262" t="str">
        <f t="shared" si="54"/>
        <v>446</v>
      </c>
      <c r="AB553" s="262" t="str">
        <f t="shared" si="55"/>
        <v>000</v>
      </c>
      <c r="AC553" s="262" t="str">
        <f t="shared" si="56"/>
        <v>141 E 72710 146 000 446</v>
      </c>
    </row>
    <row r="554" spans="1:29" ht="15" customHeight="1" x14ac:dyDescent="0.25">
      <c r="A554" s="262" t="s">
        <v>1397</v>
      </c>
      <c r="B554" s="262" t="s">
        <v>377</v>
      </c>
      <c r="C554" s="262" t="s">
        <v>377</v>
      </c>
      <c r="D554" s="262" t="s">
        <v>280</v>
      </c>
      <c r="E554" s="262" t="s">
        <v>269</v>
      </c>
      <c r="F554" s="262" t="s">
        <v>222</v>
      </c>
      <c r="G554" s="262" t="s">
        <v>223</v>
      </c>
      <c r="H554" s="262" t="s">
        <v>224</v>
      </c>
      <c r="I554" s="262" t="s">
        <v>287</v>
      </c>
      <c r="J554" s="262">
        <v>800</v>
      </c>
      <c r="K554" s="320">
        <v>0.5</v>
      </c>
      <c r="L554" s="320">
        <v>0.5</v>
      </c>
      <c r="M554" s="262" t="s">
        <v>226</v>
      </c>
      <c r="N554" s="262" t="s">
        <v>227</v>
      </c>
      <c r="O554" s="262" t="s">
        <v>234</v>
      </c>
      <c r="P554" s="262" t="s">
        <v>34</v>
      </c>
      <c r="Q554" s="321">
        <v>3</v>
      </c>
      <c r="R554" s="321">
        <f t="shared" si="51"/>
        <v>4</v>
      </c>
      <c r="S554" s="300">
        <v>0</v>
      </c>
      <c r="T554" s="300">
        <v>40205</v>
      </c>
      <c r="V554" s="300">
        <v>20102.5</v>
      </c>
      <c r="W554" s="302">
        <f>IFERROR(INDEX('For Formulas'!$A$3:$CL$64,MATCH(ROUNDUP($R554,0),'For Formulas'!$A$3:$A$64,0),MATCH($O554&amp;" - "&amp;$P554,'For Formulas'!$A$3:$CL$3,0))*L554+U554,INDEX('For Formulas'!$A$3:$CL$64,MATCH(ROUNDUP($R554,0),'For Formulas'!$A$3:$A$64,0)*MATCH($O554&amp;" - "&amp;$P554,'For Formulas'!$A$3:$CL$3,0))*L554)</f>
        <v>21710</v>
      </c>
      <c r="X554" s="322">
        <f t="shared" si="52"/>
        <v>7.9965178460390501E-2</v>
      </c>
      <c r="Y554" s="262" t="s">
        <v>1398</v>
      </c>
      <c r="Z554" s="262" t="str">
        <f t="shared" si="53"/>
        <v>141 E 72120 131</v>
      </c>
      <c r="AA554" s="262" t="str">
        <f t="shared" si="54"/>
        <v>580</v>
      </c>
      <c r="AB554" s="262" t="str">
        <f t="shared" si="55"/>
        <v>000</v>
      </c>
      <c r="AC554" s="262" t="str">
        <f t="shared" si="56"/>
        <v>141 E 72120 131 000 580</v>
      </c>
    </row>
    <row r="555" spans="1:29" ht="15" hidden="1" customHeight="1" x14ac:dyDescent="0.25">
      <c r="A555" s="262" t="s">
        <v>1673</v>
      </c>
      <c r="B555" s="262" t="s">
        <v>237</v>
      </c>
      <c r="C555" s="262" t="s">
        <v>237</v>
      </c>
      <c r="D555" s="262" t="s">
        <v>361</v>
      </c>
      <c r="E555" s="262" t="s">
        <v>221</v>
      </c>
      <c r="F555" s="262" t="s">
        <v>239</v>
      </c>
      <c r="G555" s="262" t="s">
        <v>240</v>
      </c>
      <c r="H555" s="262" t="s">
        <v>241</v>
      </c>
      <c r="I555" s="262" t="s">
        <v>347</v>
      </c>
      <c r="J555" s="262">
        <v>1330</v>
      </c>
      <c r="K555" s="320">
        <v>0.875</v>
      </c>
      <c r="L555" s="320">
        <v>0.875</v>
      </c>
      <c r="M555" s="262" t="s">
        <v>226</v>
      </c>
      <c r="N555" s="262" t="s">
        <v>11</v>
      </c>
      <c r="O555" s="262" t="s">
        <v>244</v>
      </c>
      <c r="P555" s="262" t="s">
        <v>187</v>
      </c>
      <c r="Q555" s="321">
        <v>8</v>
      </c>
      <c r="R555" s="321">
        <f t="shared" si="51"/>
        <v>9</v>
      </c>
      <c r="S555" s="300">
        <v>0</v>
      </c>
      <c r="T555" s="300">
        <v>14.94</v>
      </c>
      <c r="V555" s="300">
        <v>19870.2</v>
      </c>
      <c r="W555" s="303">
        <f>IFERROR(INDEX('For Formulas'!$A$3:$CL$64,MATCH($R555,'For Formulas'!$A$3:$A$64,0),MATCH($O555&amp;" - "&amp;$P555,'For Formulas'!$A$3:$CL$3,0))*J555+U555,INDEX('For Formulas'!$A$3:$CL$64,MATCH($R555,'For Formulas'!$A$3:$A$64,0),MATCH($O555&amp;" - "&amp;$P555,'For Formulas'!$A$3:$CL$3,0))*J555)</f>
        <v>21865.200000000001</v>
      </c>
      <c r="X555" s="322">
        <f t="shared" si="52"/>
        <v>0.10040160642570281</v>
      </c>
      <c r="Y555" s="262" t="s">
        <v>584</v>
      </c>
      <c r="Z555" s="262" t="str">
        <f t="shared" si="53"/>
        <v>143 E 73100 165</v>
      </c>
      <c r="AA555" s="262" t="str">
        <f t="shared" si="54"/>
        <v>451</v>
      </c>
      <c r="AB555" s="262" t="str">
        <f t="shared" si="55"/>
        <v>000</v>
      </c>
      <c r="AC555" s="262" t="str">
        <f t="shared" si="56"/>
        <v>143 E 73100 165 000 451</v>
      </c>
    </row>
    <row r="556" spans="1:29" ht="15" hidden="1" customHeight="1" x14ac:dyDescent="0.25">
      <c r="A556" s="262" t="s">
        <v>1777</v>
      </c>
      <c r="B556" s="262" t="s">
        <v>237</v>
      </c>
      <c r="C556" s="262" t="s">
        <v>237</v>
      </c>
      <c r="D556" s="262" t="s">
        <v>261</v>
      </c>
      <c r="E556" s="262" t="s">
        <v>221</v>
      </c>
      <c r="F556" s="262" t="s">
        <v>239</v>
      </c>
      <c r="G556" s="262" t="s">
        <v>240</v>
      </c>
      <c r="H556" s="262" t="s">
        <v>241</v>
      </c>
      <c r="I556" s="262" t="s">
        <v>347</v>
      </c>
      <c r="J556" s="262">
        <v>1330</v>
      </c>
      <c r="K556" s="320">
        <v>0.875</v>
      </c>
      <c r="L556" s="320">
        <v>0.875</v>
      </c>
      <c r="M556" s="262" t="s">
        <v>226</v>
      </c>
      <c r="N556" s="262" t="s">
        <v>11</v>
      </c>
      <c r="O556" s="262" t="s">
        <v>244</v>
      </c>
      <c r="P556" s="262" t="s">
        <v>187</v>
      </c>
      <c r="Q556" s="321">
        <v>8</v>
      </c>
      <c r="R556" s="321">
        <f t="shared" si="51"/>
        <v>9</v>
      </c>
      <c r="S556" s="300">
        <v>0</v>
      </c>
      <c r="T556" s="300">
        <v>14.94</v>
      </c>
      <c r="V556" s="300">
        <v>19870.2</v>
      </c>
      <c r="W556" s="303">
        <f>IFERROR(INDEX('For Formulas'!$A$3:$CL$64,MATCH($R556,'For Formulas'!$A$3:$A$64,0),MATCH($O556&amp;" - "&amp;$P556,'For Formulas'!$A$3:$CL$3,0))*J556+U556,INDEX('For Formulas'!$A$3:$CL$64,MATCH($R556,'For Formulas'!$A$3:$A$64,0),MATCH($O556&amp;" - "&amp;$P556,'For Formulas'!$A$3:$CL$3,0))*J556)</f>
        <v>21865.200000000001</v>
      </c>
      <c r="X556" s="322">
        <f t="shared" si="52"/>
        <v>0.10040160642570281</v>
      </c>
      <c r="Y556" s="262" t="s">
        <v>511</v>
      </c>
      <c r="Z556" s="262" t="str">
        <f t="shared" si="53"/>
        <v>143 E 73100 165</v>
      </c>
      <c r="AA556" s="262" t="str">
        <f t="shared" si="54"/>
        <v>451</v>
      </c>
      <c r="AB556" s="262" t="str">
        <f t="shared" si="55"/>
        <v>000</v>
      </c>
      <c r="AC556" s="262" t="str">
        <f t="shared" si="56"/>
        <v>143 E 73100 165 000 451</v>
      </c>
    </row>
    <row r="557" spans="1:29" ht="15" customHeight="1" x14ac:dyDescent="0.25">
      <c r="A557" s="262" t="s">
        <v>1323</v>
      </c>
      <c r="B557" s="262" t="s">
        <v>1158</v>
      </c>
      <c r="C557" s="262" t="s">
        <v>1158</v>
      </c>
      <c r="D557" s="262" t="s">
        <v>280</v>
      </c>
      <c r="E557" s="262" t="s">
        <v>221</v>
      </c>
      <c r="F557" s="262" t="s">
        <v>249</v>
      </c>
      <c r="G557" s="262" t="s">
        <v>250</v>
      </c>
      <c r="H557" s="262" t="s">
        <v>224</v>
      </c>
      <c r="I557" s="262" t="s">
        <v>242</v>
      </c>
      <c r="J557" s="262">
        <v>1080</v>
      </c>
      <c r="K557" s="320">
        <v>1</v>
      </c>
      <c r="L557" s="320">
        <v>1</v>
      </c>
      <c r="M557" s="262" t="s">
        <v>226</v>
      </c>
      <c r="N557" s="262" t="s">
        <v>227</v>
      </c>
      <c r="O557" s="262" t="s">
        <v>271</v>
      </c>
      <c r="P557" s="262" t="s">
        <v>189</v>
      </c>
      <c r="Q557" s="321">
        <v>6</v>
      </c>
      <c r="R557" s="321">
        <f t="shared" si="51"/>
        <v>7</v>
      </c>
      <c r="S557" s="300">
        <v>0</v>
      </c>
      <c r="T557" s="300">
        <v>20118</v>
      </c>
      <c r="V557" s="300">
        <v>20118</v>
      </c>
      <c r="W557" s="302">
        <f>IFERROR(INDEX('For Formulas'!$A$3:$CL$64,MATCH(ROUNDUP($R557,0),'For Formulas'!$A$3:$A$64,0),MATCH($O557&amp;" - "&amp;$P557,'For Formulas'!$A$3:$CL$3,0))*L557+U557,INDEX('For Formulas'!$A$3:$CL$64,MATCH(ROUNDUP($R557,0),'For Formulas'!$A$3:$A$64,0)*MATCH($O557&amp;" - "&amp;$P557,'For Formulas'!$A$3:$CL$3,0))*L557)</f>
        <v>22008</v>
      </c>
      <c r="X557" s="322">
        <f t="shared" si="52"/>
        <v>9.3945720250521919E-2</v>
      </c>
      <c r="Y557" s="262" t="s">
        <v>1324</v>
      </c>
      <c r="Z557" s="262" t="str">
        <f t="shared" si="53"/>
        <v>141 E 71100 163</v>
      </c>
      <c r="AA557" s="262" t="str">
        <f t="shared" si="54"/>
        <v>000</v>
      </c>
      <c r="AB557" s="262" t="str">
        <f t="shared" si="55"/>
        <v>000</v>
      </c>
      <c r="AC557" s="262" t="str">
        <f t="shared" si="56"/>
        <v>141 E 71100 163 000 000</v>
      </c>
    </row>
    <row r="558" spans="1:29" ht="15" customHeight="1" x14ac:dyDescent="0.25">
      <c r="A558" s="262" t="s">
        <v>246</v>
      </c>
      <c r="B558" s="262" t="s">
        <v>253</v>
      </c>
      <c r="C558" s="262" t="s">
        <v>253</v>
      </c>
      <c r="D558" s="262" t="s">
        <v>248</v>
      </c>
      <c r="E558" s="262" t="s">
        <v>221</v>
      </c>
      <c r="F558" s="262" t="s">
        <v>249</v>
      </c>
      <c r="G558" s="262" t="s">
        <v>250</v>
      </c>
      <c r="H558" s="262" t="s">
        <v>224</v>
      </c>
      <c r="I558" s="262" t="s">
        <v>242</v>
      </c>
      <c r="J558" s="262">
        <v>1080</v>
      </c>
      <c r="K558" s="320">
        <v>1</v>
      </c>
      <c r="L558" s="320">
        <v>1</v>
      </c>
      <c r="M558" s="262" t="s">
        <v>6</v>
      </c>
      <c r="Q558" s="321">
        <v>0</v>
      </c>
      <c r="R558" s="321">
        <f t="shared" si="51"/>
        <v>1</v>
      </c>
      <c r="S558" s="300">
        <v>20379.599999999999</v>
      </c>
      <c r="T558" s="300">
        <v>0</v>
      </c>
      <c r="V558" s="300">
        <v>20379.599999999999</v>
      </c>
      <c r="W558" s="329">
        <f>V558*1.08</f>
        <v>22009.968000000001</v>
      </c>
      <c r="X558" s="322">
        <f t="shared" si="52"/>
        <v>8.0000000000000113E-2</v>
      </c>
      <c r="Y558" s="262" t="s">
        <v>254</v>
      </c>
      <c r="Z558" s="262" t="str">
        <f t="shared" si="53"/>
        <v>141 E 72710 146</v>
      </c>
      <c r="AA558" s="262" t="str">
        <f t="shared" si="54"/>
        <v>713</v>
      </c>
      <c r="AB558" s="262" t="str">
        <f t="shared" si="55"/>
        <v>000</v>
      </c>
      <c r="AC558" s="262" t="str">
        <f t="shared" si="56"/>
        <v>141 E 72710 146 000 713</v>
      </c>
    </row>
    <row r="559" spans="1:29" ht="15" customHeight="1" x14ac:dyDescent="0.25">
      <c r="A559" s="262" t="s">
        <v>1187</v>
      </c>
      <c r="B559" s="262" t="s">
        <v>253</v>
      </c>
      <c r="C559" s="262" t="s">
        <v>253</v>
      </c>
      <c r="D559" s="262" t="s">
        <v>248</v>
      </c>
      <c r="E559" s="262" t="s">
        <v>221</v>
      </c>
      <c r="F559" s="262" t="s">
        <v>249</v>
      </c>
      <c r="G559" s="262" t="s">
        <v>250</v>
      </c>
      <c r="H559" s="262" t="s">
        <v>224</v>
      </c>
      <c r="I559" s="262" t="s">
        <v>242</v>
      </c>
      <c r="J559" s="262">
        <v>1080</v>
      </c>
      <c r="K559" s="320">
        <v>1</v>
      </c>
      <c r="L559" s="320">
        <v>1</v>
      </c>
      <c r="M559" s="262" t="s">
        <v>6</v>
      </c>
      <c r="Q559" s="321">
        <v>0</v>
      </c>
      <c r="R559" s="321">
        <f t="shared" si="51"/>
        <v>1</v>
      </c>
      <c r="S559" s="300">
        <v>20379.599999999999</v>
      </c>
      <c r="T559" s="300">
        <v>0</v>
      </c>
      <c r="V559" s="300">
        <v>20379.599999999999</v>
      </c>
      <c r="W559" s="329">
        <f>V559*1.08</f>
        <v>22009.968000000001</v>
      </c>
      <c r="X559" s="322">
        <f t="shared" si="52"/>
        <v>8.0000000000000113E-2</v>
      </c>
      <c r="Y559" s="262" t="s">
        <v>254</v>
      </c>
      <c r="Z559" s="262" t="str">
        <f t="shared" si="53"/>
        <v>141 E 72710 146</v>
      </c>
      <c r="AA559" s="262" t="str">
        <f t="shared" si="54"/>
        <v>713</v>
      </c>
      <c r="AB559" s="262" t="str">
        <f t="shared" si="55"/>
        <v>000</v>
      </c>
      <c r="AC559" s="262" t="str">
        <f t="shared" si="56"/>
        <v>141 E 72710 146 000 713</v>
      </c>
    </row>
    <row r="560" spans="1:29" ht="15" customHeight="1" x14ac:dyDescent="0.25">
      <c r="A560" s="262" t="s">
        <v>1835</v>
      </c>
      <c r="B560" s="262" t="s">
        <v>253</v>
      </c>
      <c r="C560" s="262" t="s">
        <v>253</v>
      </c>
      <c r="D560" s="262" t="s">
        <v>248</v>
      </c>
      <c r="E560" s="262" t="s">
        <v>221</v>
      </c>
      <c r="F560" s="262" t="s">
        <v>249</v>
      </c>
      <c r="G560" s="262" t="s">
        <v>250</v>
      </c>
      <c r="H560" s="262" t="s">
        <v>224</v>
      </c>
      <c r="I560" s="262" t="s">
        <v>242</v>
      </c>
      <c r="J560" s="262">
        <v>1080</v>
      </c>
      <c r="K560" s="320">
        <v>1</v>
      </c>
      <c r="L560" s="320">
        <v>1</v>
      </c>
      <c r="M560" s="262" t="s">
        <v>6</v>
      </c>
      <c r="Q560" s="321">
        <v>0</v>
      </c>
      <c r="R560" s="321">
        <f t="shared" si="51"/>
        <v>1</v>
      </c>
      <c r="S560" s="300">
        <v>20379.599999999999</v>
      </c>
      <c r="T560" s="300">
        <v>0</v>
      </c>
      <c r="V560" s="300">
        <v>20379.599999999999</v>
      </c>
      <c r="W560" s="329">
        <f>V560*1.08</f>
        <v>22009.968000000001</v>
      </c>
      <c r="X560" s="322">
        <f t="shared" si="52"/>
        <v>8.0000000000000113E-2</v>
      </c>
      <c r="Y560" s="262" t="s">
        <v>1836</v>
      </c>
      <c r="Z560" s="262" t="str">
        <f t="shared" si="53"/>
        <v>141 E 72710 146</v>
      </c>
      <c r="AA560" s="262" t="str">
        <f t="shared" si="54"/>
        <v>713</v>
      </c>
      <c r="AB560" s="262" t="str">
        <f t="shared" si="55"/>
        <v>000</v>
      </c>
      <c r="AC560" s="262" t="str">
        <f t="shared" si="56"/>
        <v>141 E 72710 146 000 713</v>
      </c>
    </row>
    <row r="561" spans="1:29" ht="15" hidden="1" customHeight="1" x14ac:dyDescent="0.25">
      <c r="A561" s="262" t="s">
        <v>2214</v>
      </c>
      <c r="B561" s="262" t="s">
        <v>237</v>
      </c>
      <c r="C561" s="262" t="s">
        <v>237</v>
      </c>
      <c r="D561" s="262" t="s">
        <v>268</v>
      </c>
      <c r="E561" s="262" t="s">
        <v>221</v>
      </c>
      <c r="F561" s="262" t="s">
        <v>239</v>
      </c>
      <c r="G561" s="262" t="s">
        <v>240</v>
      </c>
      <c r="H561" s="262" t="s">
        <v>241</v>
      </c>
      <c r="I561" s="262" t="s">
        <v>347</v>
      </c>
      <c r="J561" s="262">
        <v>1330</v>
      </c>
      <c r="K561" s="320">
        <v>0.875</v>
      </c>
      <c r="L561" s="320">
        <v>0.875</v>
      </c>
      <c r="M561" s="262" t="s">
        <v>226</v>
      </c>
      <c r="N561" s="262" t="s">
        <v>11</v>
      </c>
      <c r="O561" s="262" t="s">
        <v>244</v>
      </c>
      <c r="P561" s="262" t="s">
        <v>187</v>
      </c>
      <c r="Q561" s="321">
        <v>9</v>
      </c>
      <c r="R561" s="321">
        <f t="shared" si="51"/>
        <v>10</v>
      </c>
      <c r="S561" s="300">
        <v>0</v>
      </c>
      <c r="T561" s="300">
        <v>15.07</v>
      </c>
      <c r="V561" s="300">
        <v>20043.099999999999</v>
      </c>
      <c r="W561" s="303">
        <f>IFERROR(INDEX('For Formulas'!$A$3:$CL$64,MATCH($R561,'For Formulas'!$A$3:$A$64,0),MATCH($O561&amp;" - "&amp;$P561,'For Formulas'!$A$3:$CL$3,0))*J561+U561,INDEX('For Formulas'!$A$3:$CL$64,MATCH($R561,'For Formulas'!$A$3:$A$64,0),MATCH($O561&amp;" - "&amp;$P561,'For Formulas'!$A$3:$CL$3,0))*J561)</f>
        <v>22038.100000000002</v>
      </c>
      <c r="X561" s="322">
        <f t="shared" si="52"/>
        <v>9.95355009953552E-2</v>
      </c>
      <c r="Y561" s="262" t="s">
        <v>1408</v>
      </c>
      <c r="Z561" s="262" t="str">
        <f t="shared" si="53"/>
        <v>143 E 73100 165</v>
      </c>
      <c r="AA561" s="262" t="str">
        <f t="shared" si="54"/>
        <v>451</v>
      </c>
      <c r="AB561" s="262" t="str">
        <f t="shared" si="55"/>
        <v>000</v>
      </c>
      <c r="AC561" s="262" t="str">
        <f t="shared" si="56"/>
        <v>143 E 73100 165 000 451</v>
      </c>
    </row>
    <row r="562" spans="1:29" ht="15" customHeight="1" x14ac:dyDescent="0.25">
      <c r="A562" s="262" t="s">
        <v>568</v>
      </c>
      <c r="B562" s="262" t="s">
        <v>231</v>
      </c>
      <c r="C562" s="262" t="s">
        <v>231</v>
      </c>
      <c r="D562" s="262" t="s">
        <v>392</v>
      </c>
      <c r="E562" s="262" t="s">
        <v>221</v>
      </c>
      <c r="F562" s="262" t="s">
        <v>222</v>
      </c>
      <c r="G562" s="262" t="s">
        <v>571</v>
      </c>
      <c r="H562" s="262" t="s">
        <v>224</v>
      </c>
      <c r="I562" s="262" t="s">
        <v>225</v>
      </c>
      <c r="J562" s="262">
        <v>840</v>
      </c>
      <c r="K562" s="320">
        <v>0.5</v>
      </c>
      <c r="L562" s="320">
        <v>0.52500000000000002</v>
      </c>
      <c r="M562" s="262" t="s">
        <v>226</v>
      </c>
      <c r="N562" s="262" t="s">
        <v>227</v>
      </c>
      <c r="O562" s="262" t="s">
        <v>234</v>
      </c>
      <c r="P562" s="262" t="s">
        <v>34</v>
      </c>
      <c r="Q562" s="321">
        <v>0</v>
      </c>
      <c r="R562" s="321">
        <f t="shared" si="51"/>
        <v>1</v>
      </c>
      <c r="S562" s="300">
        <v>0</v>
      </c>
      <c r="T562" s="300">
        <v>39000</v>
      </c>
      <c r="V562" s="300">
        <v>20475</v>
      </c>
      <c r="W562" s="302">
        <f>IFERROR(INDEX('For Formulas'!$A$3:$CL$64,MATCH(ROUNDUP($R562,0),'For Formulas'!$A$3:$A$64,0),MATCH($O562&amp;" - "&amp;$P562,'For Formulas'!$A$3:$CL$3,0))*L562+U562,INDEX('For Formulas'!$A$3:$CL$64,MATCH(ROUNDUP($R562,0),'For Formulas'!$A$3:$A$64,0)*MATCH($O562&amp;" - "&amp;$P562,'For Formulas'!$A$3:$CL$3,0))*L562)</f>
        <v>22113</v>
      </c>
      <c r="X562" s="322">
        <f t="shared" si="52"/>
        <v>0.08</v>
      </c>
      <c r="Y562" s="262" t="s">
        <v>572</v>
      </c>
      <c r="Z562" s="262" t="str">
        <f t="shared" si="53"/>
        <v>141 E 71100 116</v>
      </c>
      <c r="AA562" s="262" t="str">
        <f t="shared" si="54"/>
        <v>000</v>
      </c>
      <c r="AB562" s="262" t="str">
        <f t="shared" si="55"/>
        <v>000</v>
      </c>
      <c r="AC562" s="262" t="str">
        <f t="shared" si="56"/>
        <v>141 E 71100 116 000 000</v>
      </c>
    </row>
    <row r="563" spans="1:29" ht="15" customHeight="1" x14ac:dyDescent="0.25">
      <c r="A563" s="262" t="s">
        <v>1169</v>
      </c>
      <c r="B563" s="262" t="s">
        <v>305</v>
      </c>
      <c r="C563" s="262" t="s">
        <v>305</v>
      </c>
      <c r="D563" s="262" t="s">
        <v>382</v>
      </c>
      <c r="E563" s="262" t="s">
        <v>221</v>
      </c>
      <c r="F563" s="262" t="s">
        <v>306</v>
      </c>
      <c r="G563" s="262" t="s">
        <v>250</v>
      </c>
      <c r="H563" s="262" t="s">
        <v>224</v>
      </c>
      <c r="I563" s="262" t="s">
        <v>307</v>
      </c>
      <c r="J563" s="262">
        <v>1170</v>
      </c>
      <c r="K563" s="320">
        <v>1</v>
      </c>
      <c r="L563" s="320">
        <v>1</v>
      </c>
      <c r="M563" s="262" t="s">
        <v>226</v>
      </c>
      <c r="N563" s="262" t="s">
        <v>233</v>
      </c>
      <c r="O563" s="262" t="s">
        <v>271</v>
      </c>
      <c r="P563" s="262" t="s">
        <v>308</v>
      </c>
      <c r="Q563" s="321">
        <v>10</v>
      </c>
      <c r="R563" s="321">
        <f t="shared" si="51"/>
        <v>11</v>
      </c>
      <c r="S563" s="300">
        <v>0</v>
      </c>
      <c r="T563" s="300">
        <v>20372</v>
      </c>
      <c r="V563" s="300">
        <v>20372</v>
      </c>
      <c r="W563" s="302">
        <f>IFERROR(INDEX('For Formulas'!$A$3:$CL$64,MATCH(ROUNDUP($R563,0),'For Formulas'!$A$3:$A$64,0),MATCH($O563&amp;" - "&amp;$P563,'For Formulas'!$A$3:$CL$3,0))*L563+U563,INDEX('For Formulas'!$A$3:$CL$64,MATCH(ROUNDUP($R563,0),'For Formulas'!$A$3:$A$64,0)*MATCH($O563&amp;" - "&amp;$P563,'For Formulas'!$A$3:$CL$3,0))*L563)</f>
        <v>22127</v>
      </c>
      <c r="X563" s="322">
        <f t="shared" si="52"/>
        <v>8.6147653642254074E-2</v>
      </c>
      <c r="Y563" s="262" t="s">
        <v>915</v>
      </c>
      <c r="Z563" s="262" t="str">
        <f t="shared" si="53"/>
        <v>141 E 71200 163</v>
      </c>
      <c r="AA563" s="262" t="str">
        <f t="shared" si="54"/>
        <v>712</v>
      </c>
      <c r="AB563" s="262" t="str">
        <f t="shared" si="55"/>
        <v>901</v>
      </c>
      <c r="AC563" s="262" t="str">
        <f t="shared" si="56"/>
        <v>141 E 71200 163 901 712</v>
      </c>
    </row>
    <row r="564" spans="1:29" ht="15" customHeight="1" x14ac:dyDescent="0.25">
      <c r="A564" s="262" t="s">
        <v>1515</v>
      </c>
      <c r="B564" s="262" t="s">
        <v>305</v>
      </c>
      <c r="C564" s="262" t="s">
        <v>305</v>
      </c>
      <c r="D564" s="262" t="s">
        <v>385</v>
      </c>
      <c r="E564" s="262" t="s">
        <v>221</v>
      </c>
      <c r="F564" s="262" t="s">
        <v>306</v>
      </c>
      <c r="G564" s="262" t="s">
        <v>250</v>
      </c>
      <c r="H564" s="262" t="s">
        <v>224</v>
      </c>
      <c r="I564" s="262" t="s">
        <v>307</v>
      </c>
      <c r="J564" s="262">
        <v>1170</v>
      </c>
      <c r="K564" s="320">
        <v>1</v>
      </c>
      <c r="L564" s="320">
        <v>1</v>
      </c>
      <c r="M564" s="262" t="s">
        <v>226</v>
      </c>
      <c r="N564" s="262" t="s">
        <v>233</v>
      </c>
      <c r="O564" s="262" t="s">
        <v>271</v>
      </c>
      <c r="P564" s="262" t="s">
        <v>308</v>
      </c>
      <c r="Q564" s="321">
        <v>10</v>
      </c>
      <c r="R564" s="321">
        <f t="shared" si="51"/>
        <v>11</v>
      </c>
      <c r="S564" s="300">
        <v>0</v>
      </c>
      <c r="T564" s="300">
        <v>20372</v>
      </c>
      <c r="V564" s="300">
        <v>20372</v>
      </c>
      <c r="W564" s="302">
        <f>IFERROR(INDEX('For Formulas'!$A$3:$CL$64,MATCH(ROUNDUP($R564,0),'For Formulas'!$A$3:$A$64,0),MATCH($O564&amp;" - "&amp;$P564,'For Formulas'!$A$3:$CL$3,0))*L564+U564,INDEX('For Formulas'!$A$3:$CL$64,MATCH(ROUNDUP($R564,0),'For Formulas'!$A$3:$A$64,0)*MATCH($O564&amp;" - "&amp;$P564,'For Formulas'!$A$3:$CL$3,0))*L564)</f>
        <v>22127</v>
      </c>
      <c r="X564" s="322">
        <f t="shared" si="52"/>
        <v>8.6147653642254074E-2</v>
      </c>
      <c r="Y564" s="262" t="s">
        <v>684</v>
      </c>
      <c r="Z564" s="262" t="str">
        <f t="shared" si="53"/>
        <v>141 E 71200 163</v>
      </c>
      <c r="AA564" s="262" t="str">
        <f t="shared" si="54"/>
        <v>712</v>
      </c>
      <c r="AB564" s="262" t="str">
        <f t="shared" si="55"/>
        <v>901</v>
      </c>
      <c r="AC564" s="262" t="str">
        <f t="shared" si="56"/>
        <v>141 E 71200 163 901 712</v>
      </c>
    </row>
    <row r="565" spans="1:29" ht="15" customHeight="1" x14ac:dyDescent="0.25">
      <c r="A565" s="262" t="s">
        <v>2817</v>
      </c>
      <c r="B565" s="262" t="s">
        <v>305</v>
      </c>
      <c r="C565" s="262" t="s">
        <v>305</v>
      </c>
      <c r="D565" s="262" t="s">
        <v>238</v>
      </c>
      <c r="E565" s="262" t="s">
        <v>221</v>
      </c>
      <c r="F565" s="262" t="s">
        <v>306</v>
      </c>
      <c r="G565" s="262" t="s">
        <v>250</v>
      </c>
      <c r="H565" s="262" t="s">
        <v>224</v>
      </c>
      <c r="I565" s="262" t="s">
        <v>307</v>
      </c>
      <c r="J565" s="262">
        <v>1170</v>
      </c>
      <c r="K565" s="320">
        <v>1</v>
      </c>
      <c r="L565" s="320">
        <v>1</v>
      </c>
      <c r="M565" s="262" t="s">
        <v>226</v>
      </c>
      <c r="N565" s="262" t="s">
        <v>233</v>
      </c>
      <c r="O565" s="262" t="s">
        <v>271</v>
      </c>
      <c r="P565" s="262" t="s">
        <v>308</v>
      </c>
      <c r="Q565" s="321">
        <v>10</v>
      </c>
      <c r="R565" s="321">
        <f t="shared" si="51"/>
        <v>11</v>
      </c>
      <c r="S565" s="300">
        <v>0</v>
      </c>
      <c r="T565" s="300">
        <v>20372</v>
      </c>
      <c r="V565" s="300">
        <v>20372</v>
      </c>
      <c r="W565" s="302">
        <f>IFERROR(INDEX('For Formulas'!$A$3:$CL$64,MATCH(ROUNDUP($R565,0),'For Formulas'!$A$3:$A$64,0),MATCH($O565&amp;" - "&amp;$P565,'For Formulas'!$A$3:$CL$3,0))*L565+U565,INDEX('For Formulas'!$A$3:$CL$64,MATCH(ROUNDUP($R565,0),'For Formulas'!$A$3:$A$64,0)*MATCH($O565&amp;" - "&amp;$P565,'For Formulas'!$A$3:$CL$3,0))*L565)</f>
        <v>22127</v>
      </c>
      <c r="X565" s="322">
        <f t="shared" si="52"/>
        <v>8.6147653642254074E-2</v>
      </c>
      <c r="Y565" s="262" t="s">
        <v>748</v>
      </c>
      <c r="Z565" s="262" t="str">
        <f t="shared" si="53"/>
        <v>141 E 71200 163</v>
      </c>
      <c r="AA565" s="262" t="str">
        <f t="shared" si="54"/>
        <v>712</v>
      </c>
      <c r="AB565" s="262" t="str">
        <f t="shared" si="55"/>
        <v>901</v>
      </c>
      <c r="AC565" s="262" t="str">
        <f t="shared" si="56"/>
        <v>141 E 71200 163 901 712</v>
      </c>
    </row>
    <row r="566" spans="1:29" ht="15" customHeight="1" x14ac:dyDescent="0.25">
      <c r="A566" s="262" t="s">
        <v>2223</v>
      </c>
      <c r="B566" s="262" t="s">
        <v>231</v>
      </c>
      <c r="C566" s="262" t="s">
        <v>231</v>
      </c>
      <c r="D566" s="262" t="s">
        <v>333</v>
      </c>
      <c r="E566" s="262" t="s">
        <v>269</v>
      </c>
      <c r="F566" s="262" t="s">
        <v>222</v>
      </c>
      <c r="G566" s="262" t="s">
        <v>223</v>
      </c>
      <c r="H566" s="262" t="s">
        <v>224</v>
      </c>
      <c r="I566" s="262" t="s">
        <v>287</v>
      </c>
      <c r="J566" s="262">
        <v>800</v>
      </c>
      <c r="K566" s="320">
        <v>0.5</v>
      </c>
      <c r="L566" s="320">
        <v>0.5</v>
      </c>
      <c r="M566" s="262" t="s">
        <v>226</v>
      </c>
      <c r="N566" s="262" t="s">
        <v>233</v>
      </c>
      <c r="O566" s="262" t="s">
        <v>234</v>
      </c>
      <c r="P566" s="262" t="s">
        <v>34</v>
      </c>
      <c r="Q566" s="321">
        <v>5</v>
      </c>
      <c r="R566" s="321">
        <f t="shared" si="51"/>
        <v>6</v>
      </c>
      <c r="S566" s="300">
        <v>0</v>
      </c>
      <c r="T566" s="300">
        <v>41510</v>
      </c>
      <c r="V566" s="300">
        <v>20755</v>
      </c>
      <c r="W566" s="302">
        <f>IFERROR(INDEX('For Formulas'!$A$3:$CL$64,MATCH(ROUNDUP($R566,0),'For Formulas'!$A$3:$A$64,0),MATCH($O566&amp;" - "&amp;$P566,'For Formulas'!$A$3:$CL$3,0))*L566+U566,INDEX('For Formulas'!$A$3:$CL$64,MATCH(ROUNDUP($R566,0),'For Formulas'!$A$3:$A$64,0)*MATCH($O566&amp;" - "&amp;$P566,'For Formulas'!$A$3:$CL$3,0))*L566)</f>
        <v>22415</v>
      </c>
      <c r="X566" s="322">
        <f t="shared" si="52"/>
        <v>7.9980727535533605E-2</v>
      </c>
      <c r="Y566" s="262" t="s">
        <v>618</v>
      </c>
      <c r="Z566" s="262" t="str">
        <f t="shared" si="53"/>
        <v>141 E 71100 116</v>
      </c>
      <c r="AA566" s="262" t="str">
        <f t="shared" si="54"/>
        <v>000</v>
      </c>
      <c r="AB566" s="262" t="str">
        <f t="shared" si="55"/>
        <v>000</v>
      </c>
      <c r="AC566" s="262" t="str">
        <f t="shared" si="56"/>
        <v>141 E 71100 116 000 000</v>
      </c>
    </row>
    <row r="567" spans="1:29" ht="15" customHeight="1" x14ac:dyDescent="0.25">
      <c r="A567" s="262" t="s">
        <v>2499</v>
      </c>
      <c r="B567" s="262" t="s">
        <v>377</v>
      </c>
      <c r="C567" s="262" t="s">
        <v>377</v>
      </c>
      <c r="D567" s="262" t="s">
        <v>232</v>
      </c>
      <c r="E567" s="262" t="s">
        <v>269</v>
      </c>
      <c r="F567" s="262" t="s">
        <v>222</v>
      </c>
      <c r="G567" s="262" t="s">
        <v>223</v>
      </c>
      <c r="H567" s="262" t="s">
        <v>224</v>
      </c>
      <c r="I567" s="262" t="s">
        <v>287</v>
      </c>
      <c r="J567" s="262">
        <v>800</v>
      </c>
      <c r="K567" s="320">
        <v>0.5</v>
      </c>
      <c r="L567" s="320">
        <v>0.5</v>
      </c>
      <c r="M567" s="262" t="s">
        <v>226</v>
      </c>
      <c r="N567" s="262" t="s">
        <v>227</v>
      </c>
      <c r="O567" s="262" t="s">
        <v>234</v>
      </c>
      <c r="P567" s="262" t="s">
        <v>34</v>
      </c>
      <c r="Q567" s="321">
        <v>5</v>
      </c>
      <c r="R567" s="321">
        <f t="shared" si="51"/>
        <v>6</v>
      </c>
      <c r="S567" s="300">
        <v>0</v>
      </c>
      <c r="T567" s="300">
        <v>41510</v>
      </c>
      <c r="V567" s="300">
        <v>20755</v>
      </c>
      <c r="W567" s="302">
        <f>IFERROR(INDEX('For Formulas'!$A$3:$CL$64,MATCH(ROUNDUP($R567,0),'For Formulas'!$A$3:$A$64,0),MATCH($O567&amp;" - "&amp;$P567,'For Formulas'!$A$3:$CL$3,0))*L567+U567,INDEX('For Formulas'!$A$3:$CL$64,MATCH(ROUNDUP($R567,0),'For Formulas'!$A$3:$A$64,0)*MATCH($O567&amp;" - "&amp;$P567,'For Formulas'!$A$3:$CL$3,0))*L567)</f>
        <v>22415</v>
      </c>
      <c r="X567" s="322">
        <f t="shared" si="52"/>
        <v>7.9980727535533605E-2</v>
      </c>
      <c r="Y567" s="262" t="s">
        <v>2500</v>
      </c>
      <c r="Z567" s="262" t="str">
        <f t="shared" si="53"/>
        <v>141 E 72120 131</v>
      </c>
      <c r="AA567" s="262" t="str">
        <f t="shared" si="54"/>
        <v>580</v>
      </c>
      <c r="AB567" s="262" t="str">
        <f t="shared" si="55"/>
        <v>000</v>
      </c>
      <c r="AC567" s="262" t="str">
        <f t="shared" si="56"/>
        <v>141 E 72120 131 000 580</v>
      </c>
    </row>
    <row r="568" spans="1:29" ht="15" customHeight="1" x14ac:dyDescent="0.25">
      <c r="A568" s="262" t="s">
        <v>2767</v>
      </c>
      <c r="B568" s="262" t="s">
        <v>377</v>
      </c>
      <c r="C568" s="262" t="s">
        <v>377</v>
      </c>
      <c r="D568" s="262" t="s">
        <v>280</v>
      </c>
      <c r="E568" s="262" t="s">
        <v>269</v>
      </c>
      <c r="F568" s="262" t="s">
        <v>222</v>
      </c>
      <c r="G568" s="262" t="s">
        <v>223</v>
      </c>
      <c r="H568" s="262" t="s">
        <v>224</v>
      </c>
      <c r="I568" s="262" t="s">
        <v>287</v>
      </c>
      <c r="J568" s="262">
        <v>800</v>
      </c>
      <c r="K568" s="320">
        <v>0.5</v>
      </c>
      <c r="L568" s="320">
        <v>0.5</v>
      </c>
      <c r="M568" s="262" t="s">
        <v>226</v>
      </c>
      <c r="N568" s="262" t="s">
        <v>227</v>
      </c>
      <c r="O568" s="262" t="s">
        <v>234</v>
      </c>
      <c r="P568" s="262" t="s">
        <v>34</v>
      </c>
      <c r="Q568" s="321">
        <v>5</v>
      </c>
      <c r="R568" s="321">
        <f t="shared" si="51"/>
        <v>6</v>
      </c>
      <c r="S568" s="300">
        <v>0</v>
      </c>
      <c r="T568" s="300">
        <v>41510</v>
      </c>
      <c r="V568" s="300">
        <v>20755</v>
      </c>
      <c r="W568" s="302">
        <f>IFERROR(INDEX('For Formulas'!$A$3:$CL$64,MATCH(ROUNDUP($R568,0),'For Formulas'!$A$3:$A$64,0),MATCH($O568&amp;" - "&amp;$P568,'For Formulas'!$A$3:$CL$3,0))*L568+U568,INDEX('For Formulas'!$A$3:$CL$64,MATCH(ROUNDUP($R568,0),'For Formulas'!$A$3:$A$64,0)*MATCH($O568&amp;" - "&amp;$P568,'For Formulas'!$A$3:$CL$3,0))*L568)</f>
        <v>22415</v>
      </c>
      <c r="X568" s="322">
        <f t="shared" si="52"/>
        <v>7.9980727535533605E-2</v>
      </c>
      <c r="Y568" s="262" t="s">
        <v>1398</v>
      </c>
      <c r="Z568" s="262" t="str">
        <f t="shared" si="53"/>
        <v>141 E 72120 131</v>
      </c>
      <c r="AA568" s="262" t="str">
        <f t="shared" si="54"/>
        <v>580</v>
      </c>
      <c r="AB568" s="262" t="str">
        <f t="shared" si="55"/>
        <v>000</v>
      </c>
      <c r="AC568" s="262" t="str">
        <f t="shared" si="56"/>
        <v>141 E 72120 131 000 580</v>
      </c>
    </row>
    <row r="569" spans="1:29" ht="15" customHeight="1" x14ac:dyDescent="0.25">
      <c r="A569" s="262" t="s">
        <v>3068</v>
      </c>
      <c r="B569" s="262" t="s">
        <v>377</v>
      </c>
      <c r="C569" s="262" t="s">
        <v>377</v>
      </c>
      <c r="D569" s="262" t="s">
        <v>232</v>
      </c>
      <c r="E569" s="262" t="s">
        <v>269</v>
      </c>
      <c r="F569" s="262" t="s">
        <v>222</v>
      </c>
      <c r="G569" s="262" t="s">
        <v>223</v>
      </c>
      <c r="H569" s="262" t="s">
        <v>224</v>
      </c>
      <c r="I569" s="262" t="s">
        <v>287</v>
      </c>
      <c r="J569" s="262">
        <v>800</v>
      </c>
      <c r="K569" s="320">
        <v>0.5</v>
      </c>
      <c r="L569" s="320">
        <v>0.5</v>
      </c>
      <c r="M569" s="262" t="s">
        <v>226</v>
      </c>
      <c r="N569" s="262" t="s">
        <v>227</v>
      </c>
      <c r="O569" s="262" t="s">
        <v>234</v>
      </c>
      <c r="P569" s="262" t="s">
        <v>34</v>
      </c>
      <c r="Q569" s="321">
        <v>5</v>
      </c>
      <c r="R569" s="321">
        <f t="shared" si="51"/>
        <v>6</v>
      </c>
      <c r="S569" s="300">
        <v>0</v>
      </c>
      <c r="T569" s="300">
        <v>41510</v>
      </c>
      <c r="V569" s="300">
        <v>20755</v>
      </c>
      <c r="W569" s="302">
        <f>IFERROR(INDEX('For Formulas'!$A$3:$CL$64,MATCH(ROUNDUP($R569,0),'For Formulas'!$A$3:$A$64,0),MATCH($O569&amp;" - "&amp;$P569,'For Formulas'!$A$3:$CL$3,0))*L569+U569,INDEX('For Formulas'!$A$3:$CL$64,MATCH(ROUNDUP($R569,0),'For Formulas'!$A$3:$A$64,0)*MATCH($O569&amp;" - "&amp;$P569,'For Formulas'!$A$3:$CL$3,0))*L569)</f>
        <v>22415</v>
      </c>
      <c r="X569" s="322">
        <f t="shared" si="52"/>
        <v>7.9980727535533605E-2</v>
      </c>
      <c r="Y569" s="262" t="s">
        <v>2500</v>
      </c>
      <c r="Z569" s="262" t="str">
        <f t="shared" si="53"/>
        <v>141 E 72120 131</v>
      </c>
      <c r="AA569" s="262" t="str">
        <f t="shared" si="54"/>
        <v>580</v>
      </c>
      <c r="AB569" s="262" t="str">
        <f t="shared" si="55"/>
        <v>000</v>
      </c>
      <c r="AC569" s="262" t="str">
        <f t="shared" si="56"/>
        <v>141 E 72120 131 000 580</v>
      </c>
    </row>
    <row r="570" spans="1:29" ht="15" customHeight="1" x14ac:dyDescent="0.25">
      <c r="A570" s="262" t="s">
        <v>2245</v>
      </c>
      <c r="B570" s="262" t="s">
        <v>377</v>
      </c>
      <c r="C570" s="262" t="s">
        <v>377</v>
      </c>
      <c r="D570" s="262" t="s">
        <v>716</v>
      </c>
      <c r="E570" s="262" t="s">
        <v>269</v>
      </c>
      <c r="F570" s="262" t="s">
        <v>222</v>
      </c>
      <c r="G570" s="262" t="s">
        <v>223</v>
      </c>
      <c r="H570" s="262" t="s">
        <v>224</v>
      </c>
      <c r="I570" s="262" t="s">
        <v>287</v>
      </c>
      <c r="J570" s="262">
        <v>800</v>
      </c>
      <c r="K570" s="320">
        <v>0.5</v>
      </c>
      <c r="L570" s="320">
        <v>0.5</v>
      </c>
      <c r="M570" s="262" t="s">
        <v>226</v>
      </c>
      <c r="N570" s="262" t="s">
        <v>227</v>
      </c>
      <c r="O570" s="262" t="s">
        <v>234</v>
      </c>
      <c r="P570" s="262" t="s">
        <v>34</v>
      </c>
      <c r="Q570" s="321">
        <v>6</v>
      </c>
      <c r="R570" s="321">
        <f t="shared" si="51"/>
        <v>7</v>
      </c>
      <c r="S570" s="300">
        <v>0</v>
      </c>
      <c r="T570" s="300">
        <v>41710</v>
      </c>
      <c r="V570" s="300">
        <v>20855</v>
      </c>
      <c r="W570" s="302">
        <f>IFERROR(INDEX('For Formulas'!$A$3:$CL$64,MATCH(ROUNDUP($R570,0),'For Formulas'!$A$3:$A$64,0),MATCH($O570&amp;" - "&amp;$P570,'For Formulas'!$A$3:$CL$3,0))*L570+U570,INDEX('For Formulas'!$A$3:$CL$64,MATCH(ROUNDUP($R570,0),'For Formulas'!$A$3:$A$64,0)*MATCH($O570&amp;" - "&amp;$P570,'For Formulas'!$A$3:$CL$3,0))*L570)</f>
        <v>22522.5</v>
      </c>
      <c r="X570" s="322">
        <f t="shared" si="52"/>
        <v>7.995684488132343E-2</v>
      </c>
      <c r="Y570" s="262" t="s">
        <v>1929</v>
      </c>
      <c r="Z570" s="262" t="str">
        <f t="shared" si="53"/>
        <v>141 E 72120 131</v>
      </c>
      <c r="AA570" s="262" t="str">
        <f t="shared" si="54"/>
        <v>580</v>
      </c>
      <c r="AB570" s="262" t="str">
        <f t="shared" si="55"/>
        <v>000</v>
      </c>
      <c r="AC570" s="262" t="str">
        <f t="shared" si="56"/>
        <v>141 E 72120 131 000 580</v>
      </c>
    </row>
    <row r="571" spans="1:29" ht="15" hidden="1" customHeight="1" x14ac:dyDescent="0.25">
      <c r="A571" s="262" t="s">
        <v>967</v>
      </c>
      <c r="B571" s="262" t="s">
        <v>237</v>
      </c>
      <c r="C571" s="262" t="s">
        <v>237</v>
      </c>
      <c r="D571" s="262" t="s">
        <v>280</v>
      </c>
      <c r="E571" s="262" t="s">
        <v>221</v>
      </c>
      <c r="F571" s="262" t="s">
        <v>239</v>
      </c>
      <c r="G571" s="262" t="s">
        <v>240</v>
      </c>
      <c r="H571" s="262" t="s">
        <v>241</v>
      </c>
      <c r="I571" s="262" t="s">
        <v>347</v>
      </c>
      <c r="J571" s="262">
        <v>1330</v>
      </c>
      <c r="K571" s="320">
        <v>0.875</v>
      </c>
      <c r="L571" s="320">
        <v>0.875</v>
      </c>
      <c r="M571" s="262" t="s">
        <v>226</v>
      </c>
      <c r="N571" s="262" t="s">
        <v>11</v>
      </c>
      <c r="O571" s="262" t="s">
        <v>244</v>
      </c>
      <c r="P571" s="262" t="s">
        <v>187</v>
      </c>
      <c r="Q571" s="321">
        <v>8</v>
      </c>
      <c r="R571" s="321">
        <f t="shared" si="51"/>
        <v>9</v>
      </c>
      <c r="S571" s="300">
        <v>0</v>
      </c>
      <c r="T571" s="300">
        <v>14.94</v>
      </c>
      <c r="U571" s="262">
        <v>665</v>
      </c>
      <c r="V571" s="300">
        <v>20535.2</v>
      </c>
      <c r="W571" s="303">
        <f>IFERROR(INDEX('For Formulas'!$A$3:$CL$64,MATCH($R571,'For Formulas'!$A$3:$A$64,0),MATCH($O571&amp;" - "&amp;$P571,'For Formulas'!$A$3:$CL$3,0))*J571+U571,INDEX('For Formulas'!$A$3:$CL$64,MATCH($R571,'For Formulas'!$A$3:$A$64,0),MATCH($O571&amp;" - "&amp;$P571,'For Formulas'!$A$3:$CL$3,0))*J571)</f>
        <v>22530.2</v>
      </c>
      <c r="X571" s="322">
        <f t="shared" si="52"/>
        <v>9.7150259067357511E-2</v>
      </c>
      <c r="Y571" s="262" t="s">
        <v>470</v>
      </c>
      <c r="Z571" s="262" t="str">
        <f t="shared" si="53"/>
        <v>143 E 73100 165</v>
      </c>
      <c r="AA571" s="262" t="str">
        <f t="shared" si="54"/>
        <v>451</v>
      </c>
      <c r="AB571" s="262" t="str">
        <f t="shared" si="55"/>
        <v>000</v>
      </c>
      <c r="AC571" s="262" t="str">
        <f t="shared" si="56"/>
        <v>143 E 73100 165 000 451</v>
      </c>
    </row>
    <row r="572" spans="1:29" ht="15" hidden="1" customHeight="1" x14ac:dyDescent="0.25">
      <c r="A572" s="262" t="s">
        <v>1703</v>
      </c>
      <c r="B572" s="262" t="s">
        <v>277</v>
      </c>
      <c r="C572" s="262" t="s">
        <v>278</v>
      </c>
      <c r="D572" s="262" t="s">
        <v>340</v>
      </c>
      <c r="E572" s="262" t="s">
        <v>221</v>
      </c>
      <c r="F572" s="262" t="s">
        <v>249</v>
      </c>
      <c r="G572" s="262" t="s">
        <v>250</v>
      </c>
      <c r="H572" s="262" t="s">
        <v>224</v>
      </c>
      <c r="I572" s="262" t="s">
        <v>242</v>
      </c>
      <c r="J572" s="262">
        <v>1080</v>
      </c>
      <c r="K572" s="320">
        <v>1</v>
      </c>
      <c r="L572" s="320">
        <v>1</v>
      </c>
      <c r="M572" s="262" t="s">
        <v>226</v>
      </c>
      <c r="N572" s="262" t="s">
        <v>227</v>
      </c>
      <c r="O572" s="262" t="s">
        <v>271</v>
      </c>
      <c r="P572" s="262" t="s">
        <v>188</v>
      </c>
      <c r="Q572" s="321">
        <v>15</v>
      </c>
      <c r="R572" s="321">
        <f t="shared" si="51"/>
        <v>16</v>
      </c>
      <c r="S572" s="300">
        <v>0</v>
      </c>
      <c r="T572" s="300">
        <v>20917</v>
      </c>
      <c r="V572" s="300">
        <v>20917</v>
      </c>
      <c r="W572" s="302">
        <f>IFERROR(INDEX('For Formulas'!$A$3:$CL$64,MATCH(ROUNDUP($R572,0),'For Formulas'!$A$3:$A$64,0),MATCH($O572&amp;" - "&amp;$P572,'For Formulas'!$A$3:$CL$3,0))*L572+U572,INDEX('For Formulas'!$A$3:$CL$64,MATCH(ROUNDUP($R572,0),'For Formulas'!$A$3:$A$64,0)*MATCH($O572&amp;" - "&amp;$P572,'For Formulas'!$A$3:$CL$3,0))*L572)</f>
        <v>22590</v>
      </c>
      <c r="X572" s="322">
        <f t="shared" si="52"/>
        <v>7.9982789118898501E-2</v>
      </c>
      <c r="Y572" s="262" t="s">
        <v>1704</v>
      </c>
      <c r="Z572" s="262" t="str">
        <f t="shared" si="53"/>
        <v>142 E 71100 163</v>
      </c>
      <c r="AA572" s="262" t="str">
        <f t="shared" si="54"/>
        <v>000</v>
      </c>
      <c r="AB572" s="262" t="str">
        <f t="shared" si="55"/>
        <v>101</v>
      </c>
      <c r="AC572" s="262" t="str">
        <f t="shared" si="56"/>
        <v>142 E 71100 163 101 000</v>
      </c>
    </row>
    <row r="573" spans="1:29" ht="15" hidden="1" customHeight="1" x14ac:dyDescent="0.25">
      <c r="A573" s="262" t="s">
        <v>3182</v>
      </c>
      <c r="B573" s="262" t="s">
        <v>277</v>
      </c>
      <c r="C573" s="262" t="s">
        <v>278</v>
      </c>
      <c r="D573" s="262" t="s">
        <v>238</v>
      </c>
      <c r="E573" s="262" t="s">
        <v>221</v>
      </c>
      <c r="F573" s="262" t="s">
        <v>249</v>
      </c>
      <c r="G573" s="262" t="s">
        <v>250</v>
      </c>
      <c r="H573" s="262" t="s">
        <v>224</v>
      </c>
      <c r="I573" s="262" t="s">
        <v>242</v>
      </c>
      <c r="J573" s="262">
        <v>1080</v>
      </c>
      <c r="K573" s="320">
        <v>1</v>
      </c>
      <c r="L573" s="320">
        <v>1</v>
      </c>
      <c r="M573" s="262" t="s">
        <v>226</v>
      </c>
      <c r="N573" s="262" t="s">
        <v>227</v>
      </c>
      <c r="O573" s="262" t="s">
        <v>271</v>
      </c>
      <c r="P573" s="262" t="s">
        <v>188</v>
      </c>
      <c r="Q573" s="321">
        <v>15</v>
      </c>
      <c r="R573" s="321">
        <f t="shared" si="51"/>
        <v>16</v>
      </c>
      <c r="S573" s="300">
        <v>0</v>
      </c>
      <c r="T573" s="300">
        <v>20917</v>
      </c>
      <c r="V573" s="300">
        <v>20917</v>
      </c>
      <c r="W573" s="302">
        <f>IFERROR(INDEX('For Formulas'!$A$3:$CL$64,MATCH(ROUNDUP($R573,0),'For Formulas'!$A$3:$A$64,0),MATCH($O573&amp;" - "&amp;$P573,'For Formulas'!$A$3:$CL$3,0))*L573+U573,INDEX('For Formulas'!$A$3:$CL$64,MATCH(ROUNDUP($R573,0),'For Formulas'!$A$3:$A$64,0)*MATCH($O573&amp;" - "&amp;$P573,'For Formulas'!$A$3:$CL$3,0))*L573)</f>
        <v>22590</v>
      </c>
      <c r="X573" s="322">
        <f t="shared" si="52"/>
        <v>7.9982789118898501E-2</v>
      </c>
      <c r="Y573" s="262" t="s">
        <v>3183</v>
      </c>
      <c r="Z573" s="262" t="str">
        <f t="shared" si="53"/>
        <v>142 E 71100 163</v>
      </c>
      <c r="AA573" s="262" t="str">
        <f t="shared" si="54"/>
        <v>000</v>
      </c>
      <c r="AB573" s="262" t="str">
        <f t="shared" si="55"/>
        <v>101</v>
      </c>
      <c r="AC573" s="262" t="str">
        <f t="shared" si="56"/>
        <v>142 E 71100 163 101 000</v>
      </c>
    </row>
    <row r="574" spans="1:29" ht="15" hidden="1" customHeight="1" x14ac:dyDescent="0.25">
      <c r="A574" s="262" t="s">
        <v>2398</v>
      </c>
      <c r="B574" s="262" t="s">
        <v>237</v>
      </c>
      <c r="C574" s="262" t="s">
        <v>237</v>
      </c>
      <c r="D574" s="262" t="s">
        <v>264</v>
      </c>
      <c r="E574" s="262" t="s">
        <v>221</v>
      </c>
      <c r="F574" s="262" t="s">
        <v>239</v>
      </c>
      <c r="G574" s="262" t="s">
        <v>240</v>
      </c>
      <c r="H574" s="262" t="s">
        <v>241</v>
      </c>
      <c r="I574" s="262" t="s">
        <v>504</v>
      </c>
      <c r="J574" s="262">
        <v>1425</v>
      </c>
      <c r="K574" s="320">
        <v>0.9375</v>
      </c>
      <c r="L574" s="320">
        <v>0.9375</v>
      </c>
      <c r="M574" s="262" t="s">
        <v>226</v>
      </c>
      <c r="N574" s="262" t="s">
        <v>243</v>
      </c>
      <c r="O574" s="262" t="s">
        <v>244</v>
      </c>
      <c r="P574" s="262" t="s">
        <v>187</v>
      </c>
      <c r="Q574" s="321">
        <v>6</v>
      </c>
      <c r="R574" s="321">
        <f t="shared" si="51"/>
        <v>7</v>
      </c>
      <c r="S574" s="300">
        <v>0</v>
      </c>
      <c r="T574" s="300">
        <v>14.41</v>
      </c>
      <c r="V574" s="300">
        <v>20534.25</v>
      </c>
      <c r="W574" s="303">
        <f>IFERROR(INDEX('For Formulas'!$A$3:$CL$64,MATCH($R574,'For Formulas'!$A$3:$A$64,0),MATCH($O574&amp;" - "&amp;$P574,'For Formulas'!$A$3:$CL$3,0))*J574+U574,INDEX('For Formulas'!$A$3:$CL$64,MATCH($R574,'For Formulas'!$A$3:$A$64,0),MATCH($O574&amp;" - "&amp;$P574,'For Formulas'!$A$3:$CL$3,0))*J574)</f>
        <v>22671.75</v>
      </c>
      <c r="X574" s="322">
        <f t="shared" si="52"/>
        <v>0.1040943789035392</v>
      </c>
      <c r="Y574" s="262" t="s">
        <v>431</v>
      </c>
      <c r="Z574" s="262" t="str">
        <f t="shared" si="53"/>
        <v>143 E 73100 165</v>
      </c>
      <c r="AA574" s="262" t="str">
        <f t="shared" si="54"/>
        <v>451</v>
      </c>
      <c r="AB574" s="262" t="str">
        <f t="shared" si="55"/>
        <v>000</v>
      </c>
      <c r="AC574" s="262" t="str">
        <f t="shared" si="56"/>
        <v>143 E 73100 165 000 451</v>
      </c>
    </row>
    <row r="575" spans="1:29" ht="15" hidden="1" customHeight="1" x14ac:dyDescent="0.25">
      <c r="A575" s="262" t="s">
        <v>1638</v>
      </c>
      <c r="B575" s="262" t="s">
        <v>237</v>
      </c>
      <c r="C575" s="262" t="s">
        <v>237</v>
      </c>
      <c r="D575" s="262" t="s">
        <v>418</v>
      </c>
      <c r="E575" s="262" t="s">
        <v>221</v>
      </c>
      <c r="F575" s="262" t="s">
        <v>239</v>
      </c>
      <c r="G575" s="262" t="s">
        <v>240</v>
      </c>
      <c r="H575" s="262" t="s">
        <v>241</v>
      </c>
      <c r="I575" s="262" t="s">
        <v>225</v>
      </c>
      <c r="J575" s="262">
        <v>1520</v>
      </c>
      <c r="K575" s="320">
        <v>1</v>
      </c>
      <c r="L575" s="320">
        <v>1</v>
      </c>
      <c r="M575" s="262" t="s">
        <v>226</v>
      </c>
      <c r="N575" s="262" t="s">
        <v>11</v>
      </c>
      <c r="O575" s="262" t="s">
        <v>244</v>
      </c>
      <c r="P575" s="262" t="s">
        <v>187</v>
      </c>
      <c r="Q575" s="321">
        <v>3</v>
      </c>
      <c r="R575" s="321">
        <f t="shared" si="51"/>
        <v>4</v>
      </c>
      <c r="S575" s="300">
        <v>0</v>
      </c>
      <c r="T575" s="300">
        <v>13.71</v>
      </c>
      <c r="V575" s="300">
        <v>20839.2</v>
      </c>
      <c r="W575" s="303">
        <f>IFERROR(INDEX('For Formulas'!$A$3:$CL$64,MATCH($R575,'For Formulas'!$A$3:$A$64,0),MATCH($O575&amp;" - "&amp;$P575,'For Formulas'!$A$3:$CL$3,0))*J575+U575,INDEX('For Formulas'!$A$3:$CL$64,MATCH($R575,'For Formulas'!$A$3:$A$64,0),MATCH($O575&amp;" - "&amp;$P575,'For Formulas'!$A$3:$CL$3,0))*J575)</f>
        <v>23119.200000000001</v>
      </c>
      <c r="X575" s="322">
        <f t="shared" si="52"/>
        <v>0.10940919037199125</v>
      </c>
      <c r="Y575" s="262" t="s">
        <v>1639</v>
      </c>
      <c r="Z575" s="262" t="str">
        <f t="shared" si="53"/>
        <v>143 E 73100 165</v>
      </c>
      <c r="AA575" s="262" t="str">
        <f t="shared" si="54"/>
        <v>451</v>
      </c>
      <c r="AB575" s="262" t="str">
        <f t="shared" si="55"/>
        <v>000</v>
      </c>
      <c r="AC575" s="262" t="str">
        <f t="shared" si="56"/>
        <v>143 E 73100 165 000 451</v>
      </c>
    </row>
    <row r="576" spans="1:29" ht="15" customHeight="1" x14ac:dyDescent="0.25">
      <c r="A576" s="262" t="s">
        <v>779</v>
      </c>
      <c r="B576" s="262" t="s">
        <v>267</v>
      </c>
      <c r="C576" s="262" t="s">
        <v>267</v>
      </c>
      <c r="D576" s="262" t="s">
        <v>422</v>
      </c>
      <c r="E576" s="262" t="s">
        <v>221</v>
      </c>
      <c r="F576" s="262" t="s">
        <v>249</v>
      </c>
      <c r="G576" s="262" t="s">
        <v>250</v>
      </c>
      <c r="H576" s="262" t="s">
        <v>224</v>
      </c>
      <c r="I576" s="262" t="s">
        <v>242</v>
      </c>
      <c r="J576" s="262">
        <v>1080</v>
      </c>
      <c r="K576" s="320">
        <v>1</v>
      </c>
      <c r="L576" s="320">
        <v>1</v>
      </c>
      <c r="M576" s="262" t="s">
        <v>226</v>
      </c>
      <c r="N576" s="262" t="s">
        <v>227</v>
      </c>
      <c r="O576" s="262" t="s">
        <v>271</v>
      </c>
      <c r="P576" s="262" t="s">
        <v>188</v>
      </c>
      <c r="Q576" s="321">
        <v>17</v>
      </c>
      <c r="R576" s="321">
        <f t="shared" si="51"/>
        <v>18</v>
      </c>
      <c r="S576" s="300">
        <v>0</v>
      </c>
      <c r="T576" s="300">
        <v>21411</v>
      </c>
      <c r="V576" s="300">
        <v>21411</v>
      </c>
      <c r="W576" s="302">
        <f>IFERROR(INDEX('For Formulas'!$A$3:$CL$64,MATCH(ROUNDUP($R576,0),'For Formulas'!$A$3:$A$64,0),MATCH($O576&amp;" - "&amp;$P576,'For Formulas'!$A$3:$CL$3,0))*L576+U576,INDEX('For Formulas'!$A$3:$CL$64,MATCH(ROUNDUP($R576,0),'For Formulas'!$A$3:$A$64,0)*MATCH($O576&amp;" - "&amp;$P576,'For Formulas'!$A$3:$CL$3,0))*L576)</f>
        <v>23124</v>
      </c>
      <c r="X576" s="322">
        <f t="shared" si="52"/>
        <v>8.0005604595768526E-2</v>
      </c>
      <c r="Y576" s="262" t="s">
        <v>780</v>
      </c>
      <c r="Z576" s="262" t="str">
        <f t="shared" si="53"/>
        <v>141 E 71100 163</v>
      </c>
      <c r="AA576" s="262" t="str">
        <f t="shared" si="54"/>
        <v>000</v>
      </c>
      <c r="AB576" s="262" t="str">
        <f t="shared" si="55"/>
        <v>000</v>
      </c>
      <c r="AC576" s="262" t="str">
        <f t="shared" si="56"/>
        <v>141 E 71100 163 000 000</v>
      </c>
    </row>
    <row r="577" spans="1:29" ht="15" customHeight="1" x14ac:dyDescent="0.25">
      <c r="A577" s="262" t="s">
        <v>3198</v>
      </c>
      <c r="B577" s="262" t="s">
        <v>267</v>
      </c>
      <c r="C577" s="262" t="s">
        <v>267</v>
      </c>
      <c r="D577" s="262" t="s">
        <v>364</v>
      </c>
      <c r="E577" s="262" t="s">
        <v>221</v>
      </c>
      <c r="F577" s="262" t="s">
        <v>249</v>
      </c>
      <c r="G577" s="262" t="s">
        <v>250</v>
      </c>
      <c r="H577" s="262" t="s">
        <v>224</v>
      </c>
      <c r="I577" s="262" t="s">
        <v>242</v>
      </c>
      <c r="J577" s="262">
        <v>1080</v>
      </c>
      <c r="K577" s="320">
        <v>1</v>
      </c>
      <c r="L577" s="320">
        <v>1</v>
      </c>
      <c r="M577" s="262" t="s">
        <v>226</v>
      </c>
      <c r="N577" s="262" t="s">
        <v>227</v>
      </c>
      <c r="O577" s="262" t="s">
        <v>271</v>
      </c>
      <c r="P577" s="262" t="s">
        <v>188</v>
      </c>
      <c r="Q577" s="321">
        <v>17</v>
      </c>
      <c r="R577" s="321">
        <f t="shared" si="51"/>
        <v>18</v>
      </c>
      <c r="S577" s="300">
        <v>0</v>
      </c>
      <c r="T577" s="300">
        <v>21411</v>
      </c>
      <c r="V577" s="300">
        <v>21411</v>
      </c>
      <c r="W577" s="302">
        <f>IFERROR(INDEX('For Formulas'!$A$3:$CL$64,MATCH(ROUNDUP($R577,0),'For Formulas'!$A$3:$A$64,0),MATCH($O577&amp;" - "&amp;$P577,'For Formulas'!$A$3:$CL$3,0))*L577+U577,INDEX('For Formulas'!$A$3:$CL$64,MATCH(ROUNDUP($R577,0),'For Formulas'!$A$3:$A$64,0)*MATCH($O577&amp;" - "&amp;$P577,'For Formulas'!$A$3:$CL$3,0))*L577)</f>
        <v>23124</v>
      </c>
      <c r="X577" s="322">
        <f t="shared" si="52"/>
        <v>8.0005604595768526E-2</v>
      </c>
      <c r="Y577" s="262" t="s">
        <v>998</v>
      </c>
      <c r="Z577" s="262" t="str">
        <f t="shared" si="53"/>
        <v>141 E 71100 163</v>
      </c>
      <c r="AA577" s="262" t="str">
        <f t="shared" si="54"/>
        <v>000</v>
      </c>
      <c r="AB577" s="262" t="str">
        <f t="shared" si="55"/>
        <v>000</v>
      </c>
      <c r="AC577" s="262" t="str">
        <f t="shared" si="56"/>
        <v>141 E 71100 163 000 000</v>
      </c>
    </row>
    <row r="578" spans="1:29" ht="15" customHeight="1" x14ac:dyDescent="0.25">
      <c r="A578" s="262" t="s">
        <v>1722</v>
      </c>
      <c r="B578" s="262" t="s">
        <v>305</v>
      </c>
      <c r="C578" s="262" t="s">
        <v>305</v>
      </c>
      <c r="D578" s="262" t="s">
        <v>382</v>
      </c>
      <c r="E578" s="262" t="s">
        <v>221</v>
      </c>
      <c r="F578" s="262" t="s">
        <v>306</v>
      </c>
      <c r="G578" s="262" t="s">
        <v>250</v>
      </c>
      <c r="H578" s="262" t="s">
        <v>224</v>
      </c>
      <c r="I578" s="262" t="s">
        <v>307</v>
      </c>
      <c r="J578" s="262">
        <v>1170</v>
      </c>
      <c r="K578" s="320">
        <v>1</v>
      </c>
      <c r="L578" s="320">
        <v>1</v>
      </c>
      <c r="M578" s="262" t="s">
        <v>226</v>
      </c>
      <c r="N578" s="262" t="s">
        <v>233</v>
      </c>
      <c r="O578" s="262" t="s">
        <v>271</v>
      </c>
      <c r="P578" s="262" t="s">
        <v>308</v>
      </c>
      <c r="Q578" s="321">
        <v>11</v>
      </c>
      <c r="R578" s="321">
        <f t="shared" ref="R578:R641" si="57">Q578+1</f>
        <v>12</v>
      </c>
      <c r="S578" s="300">
        <v>0</v>
      </c>
      <c r="T578" s="300">
        <v>21431</v>
      </c>
      <c r="V578" s="300">
        <v>21431</v>
      </c>
      <c r="W578" s="302">
        <f>IFERROR(INDEX('For Formulas'!$A$3:$CL$64,MATCH(ROUNDUP($R578,0),'For Formulas'!$A$3:$A$64,0),MATCH($O578&amp;" - "&amp;$P578,'For Formulas'!$A$3:$CL$3,0))*L578+U578,INDEX('For Formulas'!$A$3:$CL$64,MATCH(ROUNDUP($R578,0),'For Formulas'!$A$3:$A$64,0)*MATCH($O578&amp;" - "&amp;$P578,'For Formulas'!$A$3:$CL$3,0))*L578)</f>
        <v>23186</v>
      </c>
      <c r="X578" s="322">
        <f t="shared" ref="X578:X641" si="58">(W578-V578)/V578</f>
        <v>8.1890719051840796E-2</v>
      </c>
      <c r="Y578" s="262" t="s">
        <v>915</v>
      </c>
      <c r="Z578" s="262" t="str">
        <f t="shared" ref="Z578:Z641" si="59">LEFT(Y578,15)</f>
        <v>141 E 71200 163</v>
      </c>
      <c r="AA578" s="262" t="str">
        <f t="shared" ref="AA578:AA641" si="60">RIGHT(Y578,3)</f>
        <v>712</v>
      </c>
      <c r="AB578" s="262" t="str">
        <f t="shared" ref="AB578:AB641" si="61">MID(Y578,17,3)</f>
        <v>901</v>
      </c>
      <c r="AC578" s="262" t="str">
        <f t="shared" ref="AC578:AC641" si="62">Z578&amp;" " &amp;AB578&amp;" "&amp;AA578</f>
        <v>141 E 71200 163 901 712</v>
      </c>
    </row>
    <row r="579" spans="1:29" ht="15" hidden="1" customHeight="1" x14ac:dyDescent="0.25">
      <c r="A579" s="262" t="s">
        <v>1078</v>
      </c>
      <c r="B579" s="262" t="s">
        <v>330</v>
      </c>
      <c r="C579" s="262" t="s">
        <v>330</v>
      </c>
      <c r="D579" s="262" t="s">
        <v>328</v>
      </c>
      <c r="E579" s="262" t="s">
        <v>256</v>
      </c>
      <c r="F579" s="262" t="s">
        <v>249</v>
      </c>
      <c r="G579" s="262" t="s">
        <v>1080</v>
      </c>
      <c r="H579" s="262" t="s">
        <v>224</v>
      </c>
      <c r="I579" s="262" t="s">
        <v>242</v>
      </c>
      <c r="J579" s="262">
        <v>864</v>
      </c>
      <c r="K579" s="320">
        <v>1</v>
      </c>
      <c r="L579" s="320">
        <v>0.8</v>
      </c>
      <c r="M579" s="262" t="s">
        <v>6</v>
      </c>
      <c r="Q579" s="321">
        <v>0</v>
      </c>
      <c r="R579" s="321">
        <f t="shared" si="57"/>
        <v>1</v>
      </c>
      <c r="S579" s="300">
        <v>3000</v>
      </c>
      <c r="T579" s="300">
        <v>0</v>
      </c>
      <c r="V579" s="300">
        <v>2400</v>
      </c>
      <c r="W579" s="300">
        <f>V579</f>
        <v>2400</v>
      </c>
      <c r="X579" s="322">
        <f t="shared" si="58"/>
        <v>0</v>
      </c>
      <c r="Y579" s="262" t="s">
        <v>329</v>
      </c>
      <c r="Z579" s="262" t="str">
        <f t="shared" si="59"/>
        <v>141 E 72710 146</v>
      </c>
      <c r="AA579" s="262" t="str">
        <f t="shared" si="60"/>
        <v>712</v>
      </c>
      <c r="AB579" s="262" t="str">
        <f t="shared" si="61"/>
        <v>000</v>
      </c>
      <c r="AC579" s="262" t="str">
        <f t="shared" si="62"/>
        <v>141 E 72710 146 000 712</v>
      </c>
    </row>
    <row r="580" spans="1:29" ht="15" customHeight="1" x14ac:dyDescent="0.25">
      <c r="A580" s="262" t="s">
        <v>2945</v>
      </c>
      <c r="B580" s="262" t="s">
        <v>305</v>
      </c>
      <c r="C580" s="262" t="s">
        <v>305</v>
      </c>
      <c r="D580" s="262" t="s">
        <v>343</v>
      </c>
      <c r="E580" s="262" t="s">
        <v>221</v>
      </c>
      <c r="F580" s="262" t="s">
        <v>306</v>
      </c>
      <c r="G580" s="262" t="s">
        <v>250</v>
      </c>
      <c r="H580" s="262" t="s">
        <v>224</v>
      </c>
      <c r="I580" s="262" t="s">
        <v>307</v>
      </c>
      <c r="J580" s="262">
        <v>1170</v>
      </c>
      <c r="K580" s="320">
        <v>1</v>
      </c>
      <c r="L580" s="320">
        <v>1</v>
      </c>
      <c r="M580" s="262" t="s">
        <v>226</v>
      </c>
      <c r="N580" s="262" t="s">
        <v>233</v>
      </c>
      <c r="O580" s="262" t="s">
        <v>271</v>
      </c>
      <c r="P580" s="262" t="s">
        <v>308</v>
      </c>
      <c r="Q580" s="321">
        <v>11</v>
      </c>
      <c r="R580" s="321">
        <f t="shared" si="57"/>
        <v>12</v>
      </c>
      <c r="S580" s="300">
        <v>0</v>
      </c>
      <c r="T580" s="300">
        <v>21431</v>
      </c>
      <c r="V580" s="300">
        <v>21431</v>
      </c>
      <c r="W580" s="302">
        <f>IFERROR(INDEX('For Formulas'!$A$3:$CL$64,MATCH(ROUNDUP($R580,0),'For Formulas'!$A$3:$A$64,0),MATCH($O580&amp;" - "&amp;$P580,'For Formulas'!$A$3:$CL$3,0))*L580+U580,INDEX('For Formulas'!$A$3:$CL$64,MATCH(ROUNDUP($R580,0),'For Formulas'!$A$3:$A$64,0)*MATCH($O580&amp;" - "&amp;$P580,'For Formulas'!$A$3:$CL$3,0))*L580)</f>
        <v>23186</v>
      </c>
      <c r="X580" s="322">
        <f t="shared" si="58"/>
        <v>8.1890719051840796E-2</v>
      </c>
      <c r="Y580" s="262" t="s">
        <v>2565</v>
      </c>
      <c r="Z580" s="262" t="str">
        <f t="shared" si="59"/>
        <v>141 E 71200 163</v>
      </c>
      <c r="AA580" s="262" t="str">
        <f t="shared" si="60"/>
        <v>712</v>
      </c>
      <c r="AB580" s="262" t="str">
        <f t="shared" si="61"/>
        <v>901</v>
      </c>
      <c r="AC580" s="262" t="str">
        <f t="shared" si="62"/>
        <v>141 E 71200 163 901 712</v>
      </c>
    </row>
    <row r="581" spans="1:29" ht="15" customHeight="1" x14ac:dyDescent="0.25">
      <c r="A581" s="262" t="s">
        <v>3211</v>
      </c>
      <c r="B581" s="262" t="s">
        <v>305</v>
      </c>
      <c r="C581" s="262" t="s">
        <v>305</v>
      </c>
      <c r="D581" s="262" t="s">
        <v>371</v>
      </c>
      <c r="E581" s="262" t="s">
        <v>221</v>
      </c>
      <c r="F581" s="262" t="s">
        <v>306</v>
      </c>
      <c r="G581" s="262" t="s">
        <v>250</v>
      </c>
      <c r="H581" s="262" t="s">
        <v>224</v>
      </c>
      <c r="I581" s="262" t="s">
        <v>307</v>
      </c>
      <c r="J581" s="262">
        <v>1170</v>
      </c>
      <c r="K581" s="320">
        <v>1</v>
      </c>
      <c r="L581" s="320">
        <v>1</v>
      </c>
      <c r="M581" s="262" t="s">
        <v>226</v>
      </c>
      <c r="N581" s="262" t="s">
        <v>233</v>
      </c>
      <c r="O581" s="262" t="s">
        <v>271</v>
      </c>
      <c r="P581" s="262" t="s">
        <v>308</v>
      </c>
      <c r="Q581" s="321">
        <v>11</v>
      </c>
      <c r="R581" s="321">
        <f t="shared" si="57"/>
        <v>12</v>
      </c>
      <c r="S581" s="300">
        <v>0</v>
      </c>
      <c r="T581" s="300">
        <v>21431</v>
      </c>
      <c r="V581" s="300">
        <v>21431</v>
      </c>
      <c r="W581" s="302">
        <f>IFERROR(INDEX('For Formulas'!$A$3:$CL$64,MATCH(ROUNDUP($R581,0),'For Formulas'!$A$3:$A$64,0),MATCH($O581&amp;" - "&amp;$P581,'For Formulas'!$A$3:$CL$3,0))*L581+U581,INDEX('For Formulas'!$A$3:$CL$64,MATCH(ROUNDUP($R581,0),'For Formulas'!$A$3:$A$64,0)*MATCH($O581&amp;" - "&amp;$P581,'For Formulas'!$A$3:$CL$3,0))*L581)</f>
        <v>23186</v>
      </c>
      <c r="X581" s="322">
        <f t="shared" si="58"/>
        <v>8.1890719051840796E-2</v>
      </c>
      <c r="Y581" s="262" t="s">
        <v>1934</v>
      </c>
      <c r="Z581" s="262" t="str">
        <f t="shared" si="59"/>
        <v>141 E 71200 163</v>
      </c>
      <c r="AA581" s="262" t="str">
        <f t="shared" si="60"/>
        <v>712</v>
      </c>
      <c r="AB581" s="262" t="str">
        <f t="shared" si="61"/>
        <v>901</v>
      </c>
      <c r="AC581" s="262" t="str">
        <f t="shared" si="62"/>
        <v>141 E 71200 163 901 712</v>
      </c>
    </row>
    <row r="582" spans="1:29" ht="15" hidden="1" customHeight="1" x14ac:dyDescent="0.25">
      <c r="A582" s="262" t="s">
        <v>2042</v>
      </c>
      <c r="B582" s="262" t="s">
        <v>237</v>
      </c>
      <c r="C582" s="262" t="s">
        <v>237</v>
      </c>
      <c r="D582" s="262" t="s">
        <v>371</v>
      </c>
      <c r="E582" s="262" t="s">
        <v>221</v>
      </c>
      <c r="F582" s="262" t="s">
        <v>239</v>
      </c>
      <c r="G582" s="262" t="s">
        <v>240</v>
      </c>
      <c r="H582" s="262" t="s">
        <v>241</v>
      </c>
      <c r="I582" s="262" t="s">
        <v>347</v>
      </c>
      <c r="J582" s="262">
        <v>1330</v>
      </c>
      <c r="K582" s="320">
        <v>0.875</v>
      </c>
      <c r="L582" s="320">
        <v>0.875</v>
      </c>
      <c r="M582" s="262" t="s">
        <v>226</v>
      </c>
      <c r="N582" s="262" t="s">
        <v>243</v>
      </c>
      <c r="O582" s="262" t="s">
        <v>244</v>
      </c>
      <c r="P582" s="262" t="s">
        <v>187</v>
      </c>
      <c r="Q582" s="321">
        <v>8</v>
      </c>
      <c r="R582" s="321">
        <f t="shared" si="57"/>
        <v>9</v>
      </c>
      <c r="S582" s="300">
        <v>0</v>
      </c>
      <c r="T582" s="300">
        <v>14.94</v>
      </c>
      <c r="U582" s="262">
        <v>1330</v>
      </c>
      <c r="V582" s="300">
        <v>21200.2</v>
      </c>
      <c r="W582" s="303">
        <f>IFERROR(INDEX('For Formulas'!$A$3:$CL$64,MATCH($R582,'For Formulas'!$A$3:$A$64,0),MATCH($O582&amp;" - "&amp;$P582,'For Formulas'!$A$3:$CL$3,0))*J582+U582,INDEX('For Formulas'!$A$3:$CL$64,MATCH($R582,'For Formulas'!$A$3:$A$64,0),MATCH($O582&amp;" - "&amp;$P582,'For Formulas'!$A$3:$CL$3,0))*J582)</f>
        <v>23195.200000000001</v>
      </c>
      <c r="X582" s="322">
        <f t="shared" si="58"/>
        <v>9.4102885821831864E-2</v>
      </c>
      <c r="Y582" s="262" t="s">
        <v>2043</v>
      </c>
      <c r="Z582" s="262" t="str">
        <f t="shared" si="59"/>
        <v>143 E 73100 165</v>
      </c>
      <c r="AA582" s="262" t="str">
        <f t="shared" si="60"/>
        <v>451</v>
      </c>
      <c r="AB582" s="262" t="str">
        <f t="shared" si="61"/>
        <v>000</v>
      </c>
      <c r="AC582" s="262" t="str">
        <f t="shared" si="62"/>
        <v>143 E 73100 165 000 451</v>
      </c>
    </row>
    <row r="583" spans="1:29" ht="15" customHeight="1" x14ac:dyDescent="0.25">
      <c r="A583" s="262" t="s">
        <v>1113</v>
      </c>
      <c r="B583" s="262" t="s">
        <v>267</v>
      </c>
      <c r="C583" s="262" t="s">
        <v>267</v>
      </c>
      <c r="D583" s="262" t="s">
        <v>333</v>
      </c>
      <c r="E583" s="262" t="s">
        <v>221</v>
      </c>
      <c r="F583" s="262" t="s">
        <v>249</v>
      </c>
      <c r="G583" s="262" t="s">
        <v>250</v>
      </c>
      <c r="H583" s="262" t="s">
        <v>224</v>
      </c>
      <c r="I583" s="262" t="s">
        <v>242</v>
      </c>
      <c r="J583" s="262">
        <v>1080</v>
      </c>
      <c r="K583" s="320">
        <v>1</v>
      </c>
      <c r="L583" s="320">
        <v>1</v>
      </c>
      <c r="M583" s="262" t="s">
        <v>226</v>
      </c>
      <c r="N583" s="262" t="s">
        <v>227</v>
      </c>
      <c r="O583" s="262" t="s">
        <v>271</v>
      </c>
      <c r="P583" s="262" t="s">
        <v>188</v>
      </c>
      <c r="Q583" s="321">
        <v>17.5</v>
      </c>
      <c r="R583" s="321">
        <f t="shared" si="57"/>
        <v>18.5</v>
      </c>
      <c r="S583" s="300">
        <v>0</v>
      </c>
      <c r="T583" s="300">
        <v>21411</v>
      </c>
      <c r="V583" s="300">
        <v>21411</v>
      </c>
      <c r="W583" s="302">
        <f>IFERROR(INDEX('For Formulas'!$A$3:$CL$64,MATCH(ROUNDUP($R583,0),'For Formulas'!$A$3:$A$64,0),MATCH($O583&amp;" - "&amp;$P583,'For Formulas'!$A$3:$CL$3,0))*L583+U583,INDEX('For Formulas'!$A$3:$CL$64,MATCH(ROUNDUP($R583,0),'For Formulas'!$A$3:$A$64,0)*MATCH($O583&amp;" - "&amp;$P583,'For Formulas'!$A$3:$CL$3,0))*L583)</f>
        <v>23269</v>
      </c>
      <c r="X583" s="322">
        <f t="shared" si="58"/>
        <v>8.6777824482742516E-2</v>
      </c>
      <c r="Y583" s="262" t="s">
        <v>1004</v>
      </c>
      <c r="Z583" s="262" t="str">
        <f t="shared" si="59"/>
        <v>141 E 71100 163</v>
      </c>
      <c r="AA583" s="262" t="str">
        <f t="shared" si="60"/>
        <v>000</v>
      </c>
      <c r="AB583" s="262" t="str">
        <f t="shared" si="61"/>
        <v>000</v>
      </c>
      <c r="AC583" s="262" t="str">
        <f t="shared" si="62"/>
        <v>141 E 71100 163 000 000</v>
      </c>
    </row>
    <row r="584" spans="1:29" ht="15" hidden="1" customHeight="1" x14ac:dyDescent="0.25">
      <c r="A584" s="262" t="s">
        <v>809</v>
      </c>
      <c r="B584" s="262" t="s">
        <v>484</v>
      </c>
      <c r="C584" s="262" t="s">
        <v>484</v>
      </c>
      <c r="D584" s="262" t="s">
        <v>238</v>
      </c>
      <c r="E584" s="262" t="s">
        <v>221</v>
      </c>
      <c r="F584" s="262" t="s">
        <v>222</v>
      </c>
      <c r="G584" s="262" t="s">
        <v>223</v>
      </c>
      <c r="H584" s="262" t="s">
        <v>224</v>
      </c>
      <c r="I584" s="262" t="s">
        <v>287</v>
      </c>
      <c r="J584" s="262">
        <v>800</v>
      </c>
      <c r="K584" s="320">
        <v>0.5</v>
      </c>
      <c r="L584" s="320">
        <v>0.5</v>
      </c>
      <c r="M584" s="262" t="s">
        <v>226</v>
      </c>
      <c r="N584" s="262" t="s">
        <v>233</v>
      </c>
      <c r="O584" s="262" t="s">
        <v>234</v>
      </c>
      <c r="P584" s="262" t="s">
        <v>35</v>
      </c>
      <c r="Q584" s="321">
        <v>1</v>
      </c>
      <c r="R584" s="321">
        <f t="shared" si="57"/>
        <v>2</v>
      </c>
      <c r="S584" s="300">
        <v>0</v>
      </c>
      <c r="T584" s="300">
        <v>43100</v>
      </c>
      <c r="V584" s="300">
        <v>21550</v>
      </c>
      <c r="W584" s="302">
        <f>IFERROR(INDEX('For Formulas'!$A$3:$CL$64,MATCH(ROUNDUP($R584,0),'For Formulas'!$A$3:$A$64,0),MATCH($O584&amp;" - "&amp;$P584,'For Formulas'!$A$3:$CL$3,0))*L584+U584,INDEX('For Formulas'!$A$3:$CL$64,MATCH(ROUNDUP($R584,0),'For Formulas'!$A$3:$A$64,0)*MATCH($O584&amp;" - "&amp;$P584,'For Formulas'!$A$3:$CL$3,0))*L584)</f>
        <v>23275</v>
      </c>
      <c r="X584" s="322">
        <f t="shared" si="58"/>
        <v>8.0046403712296987E-2</v>
      </c>
      <c r="Y584" s="262" t="s">
        <v>810</v>
      </c>
      <c r="Z584" s="262" t="str">
        <f t="shared" si="59"/>
        <v>142 E 71100 116</v>
      </c>
      <c r="AA584" s="262" t="str">
        <f t="shared" si="60"/>
        <v>000</v>
      </c>
      <c r="AB584" s="262" t="str">
        <f t="shared" si="61"/>
        <v>101</v>
      </c>
      <c r="AC584" s="262" t="str">
        <f t="shared" si="62"/>
        <v>142 E 71100 116 101 000</v>
      </c>
    </row>
    <row r="585" spans="1:29" ht="15" customHeight="1" x14ac:dyDescent="0.25">
      <c r="A585" s="262" t="s">
        <v>809</v>
      </c>
      <c r="B585" s="262" t="s">
        <v>231</v>
      </c>
      <c r="C585" s="262" t="s">
        <v>231</v>
      </c>
      <c r="D585" s="262" t="s">
        <v>238</v>
      </c>
      <c r="E585" s="262" t="s">
        <v>221</v>
      </c>
      <c r="F585" s="262" t="s">
        <v>222</v>
      </c>
      <c r="G585" s="262" t="s">
        <v>223</v>
      </c>
      <c r="H585" s="262" t="s">
        <v>224</v>
      </c>
      <c r="I585" s="262" t="s">
        <v>287</v>
      </c>
      <c r="J585" s="262">
        <v>800</v>
      </c>
      <c r="K585" s="320">
        <v>0.5</v>
      </c>
      <c r="L585" s="320">
        <v>0.5</v>
      </c>
      <c r="M585" s="262" t="s">
        <v>226</v>
      </c>
      <c r="N585" s="262" t="s">
        <v>227</v>
      </c>
      <c r="O585" s="262" t="s">
        <v>234</v>
      </c>
      <c r="P585" s="262" t="s">
        <v>35</v>
      </c>
      <c r="Q585" s="321">
        <v>1</v>
      </c>
      <c r="R585" s="321">
        <f t="shared" si="57"/>
        <v>2</v>
      </c>
      <c r="S585" s="300">
        <v>0</v>
      </c>
      <c r="T585" s="300">
        <v>43100</v>
      </c>
      <c r="V585" s="300">
        <v>21550</v>
      </c>
      <c r="W585" s="302">
        <f>IFERROR(INDEX('For Formulas'!$A$3:$CL$64,MATCH(ROUNDUP($R585,0),'For Formulas'!$A$3:$A$64,0),MATCH($O585&amp;" - "&amp;$P585,'For Formulas'!$A$3:$CL$3,0))*L585+U585,INDEX('For Formulas'!$A$3:$CL$64,MATCH(ROUNDUP($R585,0),'For Formulas'!$A$3:$A$64,0)*MATCH($O585&amp;" - "&amp;$P585,'For Formulas'!$A$3:$CL$3,0))*L585)</f>
        <v>23275</v>
      </c>
      <c r="X585" s="322">
        <f t="shared" si="58"/>
        <v>8.0046403712296987E-2</v>
      </c>
      <c r="Y585" s="262" t="s">
        <v>538</v>
      </c>
      <c r="Z585" s="262" t="str">
        <f t="shared" si="59"/>
        <v>141 E 71100 116</v>
      </c>
      <c r="AA585" s="262" t="str">
        <f t="shared" si="60"/>
        <v>000</v>
      </c>
      <c r="AB585" s="262" t="str">
        <f t="shared" si="61"/>
        <v>000</v>
      </c>
      <c r="AC585" s="262" t="str">
        <f t="shared" si="62"/>
        <v>141 E 71100 116 000 000</v>
      </c>
    </row>
    <row r="586" spans="1:29" ht="15" hidden="1" customHeight="1" x14ac:dyDescent="0.25">
      <c r="A586" s="262" t="s">
        <v>1407</v>
      </c>
      <c r="B586" s="262" t="s">
        <v>237</v>
      </c>
      <c r="C586" s="262" t="s">
        <v>237</v>
      </c>
      <c r="D586" s="262" t="s">
        <v>268</v>
      </c>
      <c r="E586" s="262" t="s">
        <v>221</v>
      </c>
      <c r="F586" s="262" t="s">
        <v>239</v>
      </c>
      <c r="G586" s="262" t="s">
        <v>240</v>
      </c>
      <c r="H586" s="262" t="s">
        <v>241</v>
      </c>
      <c r="I586" s="262" t="s">
        <v>225</v>
      </c>
      <c r="J586" s="262">
        <v>1520</v>
      </c>
      <c r="K586" s="320">
        <v>1</v>
      </c>
      <c r="L586" s="320">
        <v>1</v>
      </c>
      <c r="M586" s="262" t="s">
        <v>226</v>
      </c>
      <c r="N586" s="262" t="s">
        <v>243</v>
      </c>
      <c r="O586" s="262" t="s">
        <v>244</v>
      </c>
      <c r="P586" s="262" t="s">
        <v>187</v>
      </c>
      <c r="Q586" s="321">
        <v>4</v>
      </c>
      <c r="R586" s="321">
        <f t="shared" si="57"/>
        <v>5</v>
      </c>
      <c r="S586" s="300">
        <v>0</v>
      </c>
      <c r="T586" s="300">
        <v>13.97</v>
      </c>
      <c r="V586" s="300">
        <v>21804.400000000001</v>
      </c>
      <c r="W586" s="303">
        <f>IFERROR(INDEX('For Formulas'!$A$3:$CL$64,MATCH($R586,'For Formulas'!$A$3:$A$64,0),MATCH($O586&amp;" - "&amp;$P586,'For Formulas'!$A$3:$CL$3,0))*J586+U586,INDEX('For Formulas'!$A$3:$CL$64,MATCH($R586,'For Formulas'!$A$3:$A$64,0),MATCH($O586&amp;" - "&amp;$P586,'For Formulas'!$A$3:$CL$3,0))*J586)</f>
        <v>23514.399999999998</v>
      </c>
      <c r="X586" s="322">
        <f t="shared" si="58"/>
        <v>7.8424538166608396E-2</v>
      </c>
      <c r="Y586" s="262" t="s">
        <v>1408</v>
      </c>
      <c r="Z586" s="262" t="str">
        <f t="shared" si="59"/>
        <v>143 E 73100 165</v>
      </c>
      <c r="AA586" s="262" t="str">
        <f t="shared" si="60"/>
        <v>451</v>
      </c>
      <c r="AB586" s="262" t="str">
        <f t="shared" si="61"/>
        <v>000</v>
      </c>
      <c r="AC586" s="262" t="str">
        <f t="shared" si="62"/>
        <v>143 E 73100 165 000 451</v>
      </c>
    </row>
    <row r="587" spans="1:29" ht="15" customHeight="1" x14ac:dyDescent="0.25">
      <c r="A587" s="262" t="s">
        <v>380</v>
      </c>
      <c r="B587" s="262" t="s">
        <v>381</v>
      </c>
      <c r="C587" s="262" t="s">
        <v>381</v>
      </c>
      <c r="D587" s="262" t="s">
        <v>382</v>
      </c>
      <c r="E587" s="262" t="s">
        <v>221</v>
      </c>
      <c r="F587" s="262" t="s">
        <v>306</v>
      </c>
      <c r="G587" s="262" t="s">
        <v>250</v>
      </c>
      <c r="H587" s="262" t="s">
        <v>224</v>
      </c>
      <c r="I587" s="262" t="s">
        <v>307</v>
      </c>
      <c r="J587" s="262">
        <v>1170</v>
      </c>
      <c r="K587" s="320">
        <v>1</v>
      </c>
      <c r="L587" s="320">
        <v>1</v>
      </c>
      <c r="M587" s="262" t="s">
        <v>226</v>
      </c>
      <c r="N587" s="262" t="s">
        <v>233</v>
      </c>
      <c r="O587" s="262" t="s">
        <v>271</v>
      </c>
      <c r="P587" s="262" t="s">
        <v>308</v>
      </c>
      <c r="Q587" s="321">
        <v>12</v>
      </c>
      <c r="R587" s="321">
        <f t="shared" si="57"/>
        <v>13</v>
      </c>
      <c r="S587" s="300">
        <v>0</v>
      </c>
      <c r="T587" s="300">
        <v>21784</v>
      </c>
      <c r="V587" s="300">
        <v>21784</v>
      </c>
      <c r="W587" s="302">
        <f>IFERROR(INDEX('For Formulas'!$A$3:$CL$64,MATCH(ROUNDUP($R587,0),'For Formulas'!$A$3:$A$64,0),MATCH($O587&amp;" - "&amp;$P587,'For Formulas'!$A$3:$CL$3,0))*L587+U587,INDEX('For Formulas'!$A$3:$CL$64,MATCH(ROUNDUP($R587,0),'For Formulas'!$A$3:$A$64,0)*MATCH($O587&amp;" - "&amp;$P587,'For Formulas'!$A$3:$CL$3,0))*L587)</f>
        <v>23539</v>
      </c>
      <c r="X587" s="322">
        <f t="shared" si="58"/>
        <v>8.0563716489166354E-2</v>
      </c>
      <c r="Y587" s="262" t="s">
        <v>383</v>
      </c>
      <c r="Z587" s="262" t="str">
        <f t="shared" si="59"/>
        <v>141 E 72210 137</v>
      </c>
      <c r="AA587" s="262" t="str">
        <f t="shared" si="60"/>
        <v>000</v>
      </c>
      <c r="AB587" s="262" t="str">
        <f t="shared" si="61"/>
        <v>000</v>
      </c>
      <c r="AC587" s="262" t="str">
        <f t="shared" si="62"/>
        <v>141 E 72210 137 000 000</v>
      </c>
    </row>
    <row r="588" spans="1:29" ht="15" customHeight="1" x14ac:dyDescent="0.25">
      <c r="A588" s="262" t="s">
        <v>1593</v>
      </c>
      <c r="B588" s="262" t="s">
        <v>305</v>
      </c>
      <c r="C588" s="262" t="s">
        <v>305</v>
      </c>
      <c r="D588" s="262" t="s">
        <v>479</v>
      </c>
      <c r="E588" s="262" t="s">
        <v>221</v>
      </c>
      <c r="F588" s="262" t="s">
        <v>306</v>
      </c>
      <c r="G588" s="262" t="s">
        <v>250</v>
      </c>
      <c r="H588" s="262" t="s">
        <v>224</v>
      </c>
      <c r="I588" s="262" t="s">
        <v>307</v>
      </c>
      <c r="J588" s="262">
        <v>1170</v>
      </c>
      <c r="K588" s="320">
        <v>1</v>
      </c>
      <c r="L588" s="320">
        <v>1</v>
      </c>
      <c r="M588" s="262" t="s">
        <v>226</v>
      </c>
      <c r="N588" s="262" t="s">
        <v>233</v>
      </c>
      <c r="O588" s="262" t="s">
        <v>271</v>
      </c>
      <c r="P588" s="262" t="s">
        <v>308</v>
      </c>
      <c r="Q588" s="321">
        <v>12</v>
      </c>
      <c r="R588" s="321">
        <f t="shared" si="57"/>
        <v>13</v>
      </c>
      <c r="S588" s="300">
        <v>0</v>
      </c>
      <c r="T588" s="300">
        <v>21784</v>
      </c>
      <c r="V588" s="300">
        <v>21784</v>
      </c>
      <c r="W588" s="302">
        <f>IFERROR(INDEX('For Formulas'!$A$3:$CL$64,MATCH(ROUNDUP($R588,0),'For Formulas'!$A$3:$A$64,0),MATCH($O588&amp;" - "&amp;$P588,'For Formulas'!$A$3:$CL$3,0))*L588+U588,INDEX('For Formulas'!$A$3:$CL$64,MATCH(ROUNDUP($R588,0),'For Formulas'!$A$3:$A$64,0)*MATCH($O588&amp;" - "&amp;$P588,'For Formulas'!$A$3:$CL$3,0))*L588)</f>
        <v>23539</v>
      </c>
      <c r="X588" s="322">
        <f t="shared" si="58"/>
        <v>8.0563716489166354E-2</v>
      </c>
      <c r="Y588" s="262" t="s">
        <v>852</v>
      </c>
      <c r="Z588" s="262" t="str">
        <f t="shared" si="59"/>
        <v>141 E 71200 163</v>
      </c>
      <c r="AA588" s="262" t="str">
        <f t="shared" si="60"/>
        <v>712</v>
      </c>
      <c r="AB588" s="262" t="str">
        <f t="shared" si="61"/>
        <v>901</v>
      </c>
      <c r="AC588" s="262" t="str">
        <f t="shared" si="62"/>
        <v>141 E 71200 163 901 712</v>
      </c>
    </row>
    <row r="589" spans="1:29" x14ac:dyDescent="0.25">
      <c r="A589" s="262" t="s">
        <v>1943</v>
      </c>
      <c r="B589" s="262" t="s">
        <v>381</v>
      </c>
      <c r="C589" s="262" t="s">
        <v>381</v>
      </c>
      <c r="D589" s="262" t="s">
        <v>333</v>
      </c>
      <c r="E589" s="262" t="s">
        <v>221</v>
      </c>
      <c r="F589" s="262" t="s">
        <v>249</v>
      </c>
      <c r="G589" s="262" t="s">
        <v>250</v>
      </c>
      <c r="H589" s="262" t="s">
        <v>224</v>
      </c>
      <c r="I589" s="262" t="s">
        <v>242</v>
      </c>
      <c r="J589" s="262">
        <v>1080</v>
      </c>
      <c r="K589" s="320">
        <v>1</v>
      </c>
      <c r="L589" s="320">
        <v>1</v>
      </c>
      <c r="M589" s="262" t="s">
        <v>226</v>
      </c>
      <c r="N589" s="262" t="s">
        <v>227</v>
      </c>
      <c r="O589" s="262" t="s">
        <v>271</v>
      </c>
      <c r="P589" s="262" t="s">
        <v>308</v>
      </c>
      <c r="Q589" s="321">
        <v>12</v>
      </c>
      <c r="R589" s="321">
        <f t="shared" si="57"/>
        <v>13</v>
      </c>
      <c r="S589" s="300">
        <v>0</v>
      </c>
      <c r="T589" s="300">
        <v>21784</v>
      </c>
      <c r="V589" s="300">
        <v>21784</v>
      </c>
      <c r="W589" s="302">
        <f>IFERROR(INDEX('For Formulas'!$A$3:$CL$64,MATCH(ROUNDUP($R589,0),'For Formulas'!$A$3:$A$64,0),MATCH($O589&amp;" - "&amp;$P589,'For Formulas'!$A$3:$CL$3,0))*L589+U589,INDEX('For Formulas'!$A$3:$CL$64,MATCH(ROUNDUP($R589,0),'For Formulas'!$A$3:$A$64,0)*MATCH($O589&amp;" - "&amp;$P589,'For Formulas'!$A$3:$CL$3,0))*L589)</f>
        <v>23539</v>
      </c>
      <c r="X589" s="322">
        <f t="shared" si="58"/>
        <v>8.0563716489166354E-2</v>
      </c>
      <c r="Y589" s="262" t="s">
        <v>1944</v>
      </c>
      <c r="Z589" s="262" t="str">
        <f t="shared" si="59"/>
        <v>141 E 72210 137</v>
      </c>
      <c r="AA589" s="262" t="str">
        <f t="shared" si="60"/>
        <v>000</v>
      </c>
      <c r="AB589" s="262" t="str">
        <f t="shared" si="61"/>
        <v>000</v>
      </c>
      <c r="AC589" s="262" t="str">
        <f t="shared" si="62"/>
        <v>141 E 72210 137 000 000</v>
      </c>
    </row>
    <row r="590" spans="1:29" ht="15" customHeight="1" x14ac:dyDescent="0.25">
      <c r="A590" s="262" t="s">
        <v>2108</v>
      </c>
      <c r="B590" s="262" t="s">
        <v>305</v>
      </c>
      <c r="C590" s="262" t="s">
        <v>305</v>
      </c>
      <c r="D590" s="262" t="s">
        <v>346</v>
      </c>
      <c r="E590" s="262" t="s">
        <v>221</v>
      </c>
      <c r="F590" s="262" t="s">
        <v>306</v>
      </c>
      <c r="G590" s="262" t="s">
        <v>250</v>
      </c>
      <c r="H590" s="262" t="s">
        <v>224</v>
      </c>
      <c r="I590" s="262" t="s">
        <v>307</v>
      </c>
      <c r="J590" s="262">
        <v>1170</v>
      </c>
      <c r="K590" s="320">
        <v>1</v>
      </c>
      <c r="L590" s="320">
        <v>1</v>
      </c>
      <c r="M590" s="262" t="s">
        <v>226</v>
      </c>
      <c r="N590" s="262" t="s">
        <v>233</v>
      </c>
      <c r="O590" s="262" t="s">
        <v>271</v>
      </c>
      <c r="P590" s="262" t="s">
        <v>308</v>
      </c>
      <c r="Q590" s="321">
        <v>12</v>
      </c>
      <c r="R590" s="321">
        <f t="shared" si="57"/>
        <v>13</v>
      </c>
      <c r="S590" s="300">
        <v>0</v>
      </c>
      <c r="T590" s="300">
        <v>21784</v>
      </c>
      <c r="V590" s="300">
        <v>21784</v>
      </c>
      <c r="W590" s="302">
        <f>IFERROR(INDEX('For Formulas'!$A$3:$CL$64,MATCH(ROUNDUP($R590,0),'For Formulas'!$A$3:$A$64,0),MATCH($O590&amp;" - "&amp;$P590,'For Formulas'!$A$3:$CL$3,0))*L590+U590,INDEX('For Formulas'!$A$3:$CL$64,MATCH(ROUNDUP($R590,0),'For Formulas'!$A$3:$A$64,0)*MATCH($O590&amp;" - "&amp;$P590,'For Formulas'!$A$3:$CL$3,0))*L590)</f>
        <v>23539</v>
      </c>
      <c r="X590" s="322">
        <f t="shared" si="58"/>
        <v>8.0563716489166354E-2</v>
      </c>
      <c r="Y590" s="262" t="s">
        <v>354</v>
      </c>
      <c r="Z590" s="262" t="str">
        <f t="shared" si="59"/>
        <v>141 E 71200 163</v>
      </c>
      <c r="AA590" s="262" t="str">
        <f t="shared" si="60"/>
        <v>712</v>
      </c>
      <c r="AB590" s="262" t="str">
        <f t="shared" si="61"/>
        <v>901</v>
      </c>
      <c r="AC590" s="262" t="str">
        <f t="shared" si="62"/>
        <v>141 E 71200 163 901 712</v>
      </c>
    </row>
    <row r="591" spans="1:29" ht="15" hidden="1" customHeight="1" x14ac:dyDescent="0.25">
      <c r="A591" s="262" t="s">
        <v>1096</v>
      </c>
      <c r="B591" s="262" t="s">
        <v>326</v>
      </c>
      <c r="C591" s="262" t="s">
        <v>326</v>
      </c>
      <c r="D591" s="262" t="s">
        <v>295</v>
      </c>
      <c r="E591" s="262" t="s">
        <v>352</v>
      </c>
      <c r="F591" s="262" t="s">
        <v>222</v>
      </c>
      <c r="G591" s="262" t="s">
        <v>223</v>
      </c>
      <c r="H591" s="262" t="s">
        <v>569</v>
      </c>
      <c r="I591" s="262" t="s">
        <v>225</v>
      </c>
      <c r="J591" s="262">
        <v>760</v>
      </c>
      <c r="K591" s="320">
        <v>1</v>
      </c>
      <c r="L591" s="320">
        <v>0.47499999999999998</v>
      </c>
      <c r="M591" s="262" t="s">
        <v>6</v>
      </c>
      <c r="Q591" s="321">
        <v>0</v>
      </c>
      <c r="R591" s="321">
        <f t="shared" si="57"/>
        <v>1</v>
      </c>
      <c r="S591" s="300">
        <v>6000</v>
      </c>
      <c r="T591" s="300">
        <v>0</v>
      </c>
      <c r="V591" s="300">
        <v>2850</v>
      </c>
      <c r="W591" s="300">
        <f>V591</f>
        <v>2850</v>
      </c>
      <c r="X591" s="322">
        <f t="shared" si="58"/>
        <v>0</v>
      </c>
      <c r="Y591" s="262" t="s">
        <v>1098</v>
      </c>
      <c r="Z591" s="262" t="str">
        <f t="shared" si="59"/>
        <v>141 E 72210 189</v>
      </c>
      <c r="AA591" s="262" t="str">
        <f t="shared" si="60"/>
        <v>000</v>
      </c>
      <c r="AB591" s="262" t="str">
        <f t="shared" si="61"/>
        <v>000</v>
      </c>
      <c r="AC591" s="262" t="str">
        <f t="shared" si="62"/>
        <v>141 E 72210 189 000 000</v>
      </c>
    </row>
    <row r="592" spans="1:29" ht="15" hidden="1" customHeight="1" x14ac:dyDescent="0.25">
      <c r="A592" s="262" t="s">
        <v>1096</v>
      </c>
      <c r="B592" s="262" t="s">
        <v>326</v>
      </c>
      <c r="C592" s="262" t="s">
        <v>326</v>
      </c>
      <c r="D592" s="262" t="s">
        <v>238</v>
      </c>
      <c r="E592" s="262" t="s">
        <v>256</v>
      </c>
      <c r="F592" s="262" t="s">
        <v>222</v>
      </c>
      <c r="G592" s="262" t="s">
        <v>571</v>
      </c>
      <c r="H592" s="262" t="s">
        <v>224</v>
      </c>
      <c r="I592" s="262" t="s">
        <v>225</v>
      </c>
      <c r="J592" s="262">
        <v>840</v>
      </c>
      <c r="K592" s="320">
        <v>1</v>
      </c>
      <c r="L592" s="320">
        <v>0.52500000000000002</v>
      </c>
      <c r="M592" s="262" t="s">
        <v>6</v>
      </c>
      <c r="Q592" s="321">
        <v>0</v>
      </c>
      <c r="R592" s="321">
        <f t="shared" si="57"/>
        <v>1</v>
      </c>
      <c r="S592" s="300">
        <v>6000</v>
      </c>
      <c r="T592" s="300">
        <v>0</v>
      </c>
      <c r="V592" s="300">
        <v>3150</v>
      </c>
      <c r="W592" s="300">
        <f>V592</f>
        <v>3150</v>
      </c>
      <c r="X592" s="322">
        <f t="shared" si="58"/>
        <v>0</v>
      </c>
      <c r="Y592" s="262" t="s">
        <v>1099</v>
      </c>
      <c r="Z592" s="262" t="str">
        <f t="shared" si="59"/>
        <v>141 E 72410 139</v>
      </c>
      <c r="AA592" s="262" t="str">
        <f t="shared" si="60"/>
        <v>000</v>
      </c>
      <c r="AB592" s="262" t="str">
        <f t="shared" si="61"/>
        <v>000</v>
      </c>
      <c r="AC592" s="262" t="str">
        <f t="shared" si="62"/>
        <v>141 E 72410 139 000 000</v>
      </c>
    </row>
    <row r="593" spans="1:29" ht="15" customHeight="1" x14ac:dyDescent="0.25">
      <c r="A593" s="262" t="s">
        <v>2540</v>
      </c>
      <c r="B593" s="262" t="s">
        <v>305</v>
      </c>
      <c r="C593" s="262" t="s">
        <v>305</v>
      </c>
      <c r="D593" s="262" t="s">
        <v>407</v>
      </c>
      <c r="E593" s="262" t="s">
        <v>221</v>
      </c>
      <c r="F593" s="262" t="s">
        <v>306</v>
      </c>
      <c r="G593" s="262" t="s">
        <v>250</v>
      </c>
      <c r="H593" s="262" t="s">
        <v>224</v>
      </c>
      <c r="I593" s="262" t="s">
        <v>307</v>
      </c>
      <c r="J593" s="262">
        <v>1170</v>
      </c>
      <c r="K593" s="320">
        <v>1</v>
      </c>
      <c r="L593" s="320">
        <v>1</v>
      </c>
      <c r="M593" s="262" t="s">
        <v>226</v>
      </c>
      <c r="N593" s="262" t="s">
        <v>233</v>
      </c>
      <c r="O593" s="262" t="s">
        <v>271</v>
      </c>
      <c r="P593" s="262" t="s">
        <v>308</v>
      </c>
      <c r="Q593" s="321">
        <v>12</v>
      </c>
      <c r="R593" s="321">
        <f t="shared" si="57"/>
        <v>13</v>
      </c>
      <c r="S593" s="300">
        <v>0</v>
      </c>
      <c r="T593" s="300">
        <v>21784</v>
      </c>
      <c r="V593" s="300">
        <v>21784</v>
      </c>
      <c r="W593" s="302">
        <f>IFERROR(INDEX('For Formulas'!$A$3:$CL$64,MATCH(ROUNDUP($R593,0),'For Formulas'!$A$3:$A$64,0),MATCH($O593&amp;" - "&amp;$P593,'For Formulas'!$A$3:$CL$3,0))*L593+U593,INDEX('For Formulas'!$A$3:$CL$64,MATCH(ROUNDUP($R593,0),'For Formulas'!$A$3:$A$64,0)*MATCH($O593&amp;" - "&amp;$P593,'For Formulas'!$A$3:$CL$3,0))*L593)</f>
        <v>23539</v>
      </c>
      <c r="X593" s="322">
        <f t="shared" si="58"/>
        <v>8.0563716489166354E-2</v>
      </c>
      <c r="Y593" s="262" t="s">
        <v>851</v>
      </c>
      <c r="Z593" s="262" t="str">
        <f t="shared" si="59"/>
        <v>141 E 71200 163</v>
      </c>
      <c r="AA593" s="262" t="str">
        <f t="shared" si="60"/>
        <v>712</v>
      </c>
      <c r="AB593" s="262" t="str">
        <f t="shared" si="61"/>
        <v>901</v>
      </c>
      <c r="AC593" s="262" t="str">
        <f t="shared" si="62"/>
        <v>141 E 71200 163 901 712</v>
      </c>
    </row>
    <row r="594" spans="1:29" ht="15" customHeight="1" x14ac:dyDescent="0.25">
      <c r="A594" s="262" t="s">
        <v>2793</v>
      </c>
      <c r="B594" s="262" t="s">
        <v>381</v>
      </c>
      <c r="C594" s="262" t="s">
        <v>381</v>
      </c>
      <c r="D594" s="262" t="s">
        <v>371</v>
      </c>
      <c r="E594" s="262" t="s">
        <v>221</v>
      </c>
      <c r="F594" s="262" t="s">
        <v>306</v>
      </c>
      <c r="G594" s="262" t="s">
        <v>250</v>
      </c>
      <c r="H594" s="262" t="s">
        <v>224</v>
      </c>
      <c r="I594" s="262" t="s">
        <v>307</v>
      </c>
      <c r="J594" s="262">
        <v>1170</v>
      </c>
      <c r="K594" s="320">
        <v>1</v>
      </c>
      <c r="L594" s="320">
        <v>1</v>
      </c>
      <c r="M594" s="262" t="s">
        <v>226</v>
      </c>
      <c r="N594" s="262" t="s">
        <v>227</v>
      </c>
      <c r="O594" s="262" t="s">
        <v>271</v>
      </c>
      <c r="P594" s="262" t="s">
        <v>308</v>
      </c>
      <c r="Q594" s="321">
        <v>12</v>
      </c>
      <c r="R594" s="321">
        <f t="shared" si="57"/>
        <v>13</v>
      </c>
      <c r="S594" s="300">
        <v>0</v>
      </c>
      <c r="T594" s="300">
        <v>21784</v>
      </c>
      <c r="V594" s="300">
        <v>21784</v>
      </c>
      <c r="W594" s="302">
        <f>IFERROR(INDEX('For Formulas'!$A$3:$CL$64,MATCH(ROUNDUP($R594,0),'For Formulas'!$A$3:$A$64,0),MATCH($O594&amp;" - "&amp;$P594,'For Formulas'!$A$3:$CL$3,0))*L594+U594,INDEX('For Formulas'!$A$3:$CL$64,MATCH(ROUNDUP($R594,0),'For Formulas'!$A$3:$A$64,0)*MATCH($O594&amp;" - "&amp;$P594,'For Formulas'!$A$3:$CL$3,0))*L594)</f>
        <v>23539</v>
      </c>
      <c r="X594" s="322">
        <f t="shared" si="58"/>
        <v>8.0563716489166354E-2</v>
      </c>
      <c r="Y594" s="262" t="s">
        <v>2794</v>
      </c>
      <c r="Z594" s="262" t="str">
        <f t="shared" si="59"/>
        <v>141 E 72210 137</v>
      </c>
      <c r="AA594" s="262" t="str">
        <f t="shared" si="60"/>
        <v>000</v>
      </c>
      <c r="AB594" s="262" t="str">
        <f t="shared" si="61"/>
        <v>000</v>
      </c>
      <c r="AC594" s="262" t="str">
        <f t="shared" si="62"/>
        <v>141 E 72210 137 000 000</v>
      </c>
    </row>
    <row r="595" spans="1:29" ht="15" customHeight="1" x14ac:dyDescent="0.25">
      <c r="A595" s="262" t="s">
        <v>1105</v>
      </c>
      <c r="B595" s="262" t="s">
        <v>267</v>
      </c>
      <c r="C595" s="262" t="s">
        <v>267</v>
      </c>
      <c r="D595" s="262" t="s">
        <v>258</v>
      </c>
      <c r="E595" s="262" t="s">
        <v>221</v>
      </c>
      <c r="F595" s="262" t="s">
        <v>249</v>
      </c>
      <c r="G595" s="262" t="s">
        <v>250</v>
      </c>
      <c r="H595" s="262" t="s">
        <v>224</v>
      </c>
      <c r="I595" s="262" t="s">
        <v>242</v>
      </c>
      <c r="J595" s="262">
        <v>1080</v>
      </c>
      <c r="K595" s="320">
        <v>1</v>
      </c>
      <c r="L595" s="320">
        <v>1</v>
      </c>
      <c r="M595" s="262" t="s">
        <v>226</v>
      </c>
      <c r="N595" s="262" t="s">
        <v>227</v>
      </c>
      <c r="O595" s="262" t="s">
        <v>271</v>
      </c>
      <c r="P595" s="262" t="s">
        <v>188</v>
      </c>
      <c r="Q595" s="321">
        <v>19</v>
      </c>
      <c r="R595" s="321">
        <f t="shared" si="57"/>
        <v>20</v>
      </c>
      <c r="S595" s="300">
        <v>0</v>
      </c>
      <c r="T595" s="300">
        <v>21894</v>
      </c>
      <c r="V595" s="300">
        <v>21894</v>
      </c>
      <c r="W595" s="302">
        <f>IFERROR(INDEX('For Formulas'!$A$3:$CL$64,MATCH(ROUNDUP($R595,0),'For Formulas'!$A$3:$A$64,0),MATCH($O595&amp;" - "&amp;$P595,'For Formulas'!$A$3:$CL$3,0))*L595+U595,INDEX('For Formulas'!$A$3:$CL$64,MATCH(ROUNDUP($R595,0),'For Formulas'!$A$3:$A$64,0)*MATCH($O595&amp;" - "&amp;$P595,'For Formulas'!$A$3:$CL$3,0))*L595)</f>
        <v>23645</v>
      </c>
      <c r="X595" s="322">
        <f t="shared" si="58"/>
        <v>7.9976249200694252E-2</v>
      </c>
      <c r="Y595" s="262" t="s">
        <v>1024</v>
      </c>
      <c r="Z595" s="262" t="str">
        <f t="shared" si="59"/>
        <v>141 E 71100 163</v>
      </c>
      <c r="AA595" s="262" t="str">
        <f t="shared" si="60"/>
        <v>000</v>
      </c>
      <c r="AB595" s="262" t="str">
        <f t="shared" si="61"/>
        <v>000</v>
      </c>
      <c r="AC595" s="262" t="str">
        <f t="shared" si="62"/>
        <v>141 E 71100 163 000 000</v>
      </c>
    </row>
    <row r="596" spans="1:29" ht="15" customHeight="1" x14ac:dyDescent="0.25">
      <c r="A596" s="262" t="s">
        <v>1284</v>
      </c>
      <c r="B596" s="262" t="s">
        <v>267</v>
      </c>
      <c r="C596" s="262" t="s">
        <v>267</v>
      </c>
      <c r="D596" s="262" t="s">
        <v>258</v>
      </c>
      <c r="E596" s="262" t="s">
        <v>221</v>
      </c>
      <c r="F596" s="262" t="s">
        <v>249</v>
      </c>
      <c r="G596" s="262" t="s">
        <v>250</v>
      </c>
      <c r="H596" s="262" t="s">
        <v>224</v>
      </c>
      <c r="I596" s="262" t="s">
        <v>242</v>
      </c>
      <c r="J596" s="262">
        <v>1080</v>
      </c>
      <c r="K596" s="320">
        <v>1</v>
      </c>
      <c r="L596" s="320">
        <v>1</v>
      </c>
      <c r="M596" s="262" t="s">
        <v>226</v>
      </c>
      <c r="N596" s="262" t="s">
        <v>227</v>
      </c>
      <c r="O596" s="262" t="s">
        <v>271</v>
      </c>
      <c r="P596" s="262" t="s">
        <v>188</v>
      </c>
      <c r="Q596" s="321">
        <v>19</v>
      </c>
      <c r="R596" s="321">
        <f t="shared" si="57"/>
        <v>20</v>
      </c>
      <c r="S596" s="300">
        <v>0</v>
      </c>
      <c r="T596" s="300">
        <v>21894</v>
      </c>
      <c r="V596" s="300">
        <v>21894</v>
      </c>
      <c r="W596" s="302">
        <f>IFERROR(INDEX('For Formulas'!$A$3:$CL$64,MATCH(ROUNDUP($R596,0),'For Formulas'!$A$3:$A$64,0),MATCH($O596&amp;" - "&amp;$P596,'For Formulas'!$A$3:$CL$3,0))*L596+U596,INDEX('For Formulas'!$A$3:$CL$64,MATCH(ROUNDUP($R596,0),'For Formulas'!$A$3:$A$64,0)*MATCH($O596&amp;" - "&amp;$P596,'For Formulas'!$A$3:$CL$3,0))*L596)</f>
        <v>23645</v>
      </c>
      <c r="X596" s="322">
        <f t="shared" si="58"/>
        <v>7.9976249200694252E-2</v>
      </c>
      <c r="Y596" s="262" t="s">
        <v>1024</v>
      </c>
      <c r="Z596" s="262" t="str">
        <f t="shared" si="59"/>
        <v>141 E 71100 163</v>
      </c>
      <c r="AA596" s="262" t="str">
        <f t="shared" si="60"/>
        <v>000</v>
      </c>
      <c r="AB596" s="262" t="str">
        <f t="shared" si="61"/>
        <v>000</v>
      </c>
      <c r="AC596" s="262" t="str">
        <f t="shared" si="62"/>
        <v>141 E 71100 163 000 000</v>
      </c>
    </row>
    <row r="597" spans="1:29" ht="15" customHeight="1" x14ac:dyDescent="0.25">
      <c r="A597" s="262" t="s">
        <v>1373</v>
      </c>
      <c r="B597" s="262" t="s">
        <v>267</v>
      </c>
      <c r="C597" s="262" t="s">
        <v>267</v>
      </c>
      <c r="D597" s="262" t="s">
        <v>333</v>
      </c>
      <c r="E597" s="262" t="s">
        <v>221</v>
      </c>
      <c r="F597" s="262" t="s">
        <v>249</v>
      </c>
      <c r="G597" s="262" t="s">
        <v>250</v>
      </c>
      <c r="H597" s="262" t="s">
        <v>224</v>
      </c>
      <c r="I597" s="262" t="s">
        <v>242</v>
      </c>
      <c r="J597" s="262">
        <v>1080</v>
      </c>
      <c r="K597" s="320">
        <v>1</v>
      </c>
      <c r="L597" s="320">
        <v>1</v>
      </c>
      <c r="M597" s="262" t="s">
        <v>226</v>
      </c>
      <c r="N597" s="262" t="s">
        <v>227</v>
      </c>
      <c r="O597" s="262" t="s">
        <v>271</v>
      </c>
      <c r="P597" s="262" t="s">
        <v>188</v>
      </c>
      <c r="Q597" s="321">
        <v>19</v>
      </c>
      <c r="R597" s="321">
        <f t="shared" si="57"/>
        <v>20</v>
      </c>
      <c r="S597" s="300">
        <v>0</v>
      </c>
      <c r="T597" s="300">
        <v>21894</v>
      </c>
      <c r="V597" s="300">
        <v>21894</v>
      </c>
      <c r="W597" s="302">
        <f>IFERROR(INDEX('For Formulas'!$A$3:$CL$64,MATCH(ROUNDUP($R597,0),'For Formulas'!$A$3:$A$64,0),MATCH($O597&amp;" - "&amp;$P597,'For Formulas'!$A$3:$CL$3,0))*L597+U597,INDEX('For Formulas'!$A$3:$CL$64,MATCH(ROUNDUP($R597,0),'For Formulas'!$A$3:$A$64,0)*MATCH($O597&amp;" - "&amp;$P597,'For Formulas'!$A$3:$CL$3,0))*L597)</f>
        <v>23645</v>
      </c>
      <c r="X597" s="322">
        <f t="shared" si="58"/>
        <v>7.9976249200694252E-2</v>
      </c>
      <c r="Y597" s="262" t="s">
        <v>1004</v>
      </c>
      <c r="Z597" s="262" t="str">
        <f t="shared" si="59"/>
        <v>141 E 71100 163</v>
      </c>
      <c r="AA597" s="262" t="str">
        <f t="shared" si="60"/>
        <v>000</v>
      </c>
      <c r="AB597" s="262" t="str">
        <f t="shared" si="61"/>
        <v>000</v>
      </c>
      <c r="AC597" s="262" t="str">
        <f t="shared" si="62"/>
        <v>141 E 71100 163 000 000</v>
      </c>
    </row>
    <row r="598" spans="1:29" ht="15" customHeight="1" x14ac:dyDescent="0.25">
      <c r="A598" s="262" t="s">
        <v>3060</v>
      </c>
      <c r="B598" s="262" t="s">
        <v>267</v>
      </c>
      <c r="C598" s="262" t="s">
        <v>267</v>
      </c>
      <c r="D598" s="262" t="s">
        <v>343</v>
      </c>
      <c r="E598" s="262" t="s">
        <v>221</v>
      </c>
      <c r="F598" s="262" t="s">
        <v>249</v>
      </c>
      <c r="G598" s="262" t="s">
        <v>250</v>
      </c>
      <c r="H598" s="262" t="s">
        <v>224</v>
      </c>
      <c r="I598" s="262" t="s">
        <v>242</v>
      </c>
      <c r="J598" s="262">
        <v>1080</v>
      </c>
      <c r="K598" s="320">
        <v>1</v>
      </c>
      <c r="L598" s="320">
        <v>1</v>
      </c>
      <c r="M598" s="262" t="s">
        <v>226</v>
      </c>
      <c r="N598" s="262" t="s">
        <v>227</v>
      </c>
      <c r="O598" s="262" t="s">
        <v>271</v>
      </c>
      <c r="P598" s="262" t="s">
        <v>188</v>
      </c>
      <c r="Q598" s="321">
        <v>19</v>
      </c>
      <c r="R598" s="321">
        <f t="shared" si="57"/>
        <v>20</v>
      </c>
      <c r="S598" s="300">
        <v>0</v>
      </c>
      <c r="T598" s="300">
        <v>21894</v>
      </c>
      <c r="V598" s="300">
        <v>21894</v>
      </c>
      <c r="W598" s="302">
        <f>IFERROR(INDEX('For Formulas'!$A$3:$CL$64,MATCH(ROUNDUP($R598,0),'For Formulas'!$A$3:$A$64,0),MATCH($O598&amp;" - "&amp;$P598,'For Formulas'!$A$3:$CL$3,0))*L598+U598,INDEX('For Formulas'!$A$3:$CL$64,MATCH(ROUNDUP($R598,0),'For Formulas'!$A$3:$A$64,0)*MATCH($O598&amp;" - "&amp;$P598,'For Formulas'!$A$3:$CL$3,0))*L598)</f>
        <v>23645</v>
      </c>
      <c r="X598" s="322">
        <f t="shared" si="58"/>
        <v>7.9976249200694252E-2</v>
      </c>
      <c r="Y598" s="262" t="s">
        <v>368</v>
      </c>
      <c r="Z598" s="262" t="str">
        <f t="shared" si="59"/>
        <v>141 E 71100 163</v>
      </c>
      <c r="AA598" s="262" t="str">
        <f t="shared" si="60"/>
        <v>000</v>
      </c>
      <c r="AB598" s="262" t="str">
        <f t="shared" si="61"/>
        <v>000</v>
      </c>
      <c r="AC598" s="262" t="str">
        <f t="shared" si="62"/>
        <v>141 E 71100 163 000 000</v>
      </c>
    </row>
    <row r="599" spans="1:29" ht="15" hidden="1" customHeight="1" x14ac:dyDescent="0.25">
      <c r="A599" s="262" t="s">
        <v>1105</v>
      </c>
      <c r="B599" s="262" t="s">
        <v>749</v>
      </c>
      <c r="C599" s="262" t="s">
        <v>749</v>
      </c>
      <c r="D599" s="262" t="s">
        <v>328</v>
      </c>
      <c r="E599" s="262" t="s">
        <v>256</v>
      </c>
      <c r="F599" s="262" t="s">
        <v>249</v>
      </c>
      <c r="G599" s="262" t="s">
        <v>250</v>
      </c>
      <c r="H599" s="262" t="s">
        <v>224</v>
      </c>
      <c r="I599" s="262" t="s">
        <v>242</v>
      </c>
      <c r="J599" s="262">
        <v>1080</v>
      </c>
      <c r="K599" s="320">
        <v>1</v>
      </c>
      <c r="L599" s="320">
        <v>1</v>
      </c>
      <c r="M599" s="262" t="s">
        <v>6</v>
      </c>
      <c r="Q599" s="321">
        <v>0</v>
      </c>
      <c r="R599" s="321">
        <f t="shared" si="57"/>
        <v>1</v>
      </c>
      <c r="S599" s="300">
        <v>5400</v>
      </c>
      <c r="T599" s="300">
        <v>0</v>
      </c>
      <c r="V599" s="300">
        <v>5400</v>
      </c>
      <c r="W599" s="300">
        <f>V599</f>
        <v>5400</v>
      </c>
      <c r="X599" s="322">
        <f t="shared" si="58"/>
        <v>0</v>
      </c>
      <c r="Y599" s="262" t="s">
        <v>750</v>
      </c>
      <c r="Z599" s="262" t="str">
        <f t="shared" si="59"/>
        <v>141 E 71200 163</v>
      </c>
      <c r="AA599" s="262" t="str">
        <f t="shared" si="60"/>
        <v>712</v>
      </c>
      <c r="AB599" s="262" t="str">
        <f t="shared" si="61"/>
        <v>901</v>
      </c>
      <c r="AC599" s="262" t="str">
        <f t="shared" si="62"/>
        <v>141 E 71200 163 901 712</v>
      </c>
    </row>
    <row r="600" spans="1:29" ht="15" hidden="1" customHeight="1" x14ac:dyDescent="0.25">
      <c r="A600" s="262" t="s">
        <v>2253</v>
      </c>
      <c r="B600" s="262" t="s">
        <v>237</v>
      </c>
      <c r="C600" s="262" t="s">
        <v>237</v>
      </c>
      <c r="D600" s="262" t="s">
        <v>333</v>
      </c>
      <c r="E600" s="262" t="s">
        <v>221</v>
      </c>
      <c r="F600" s="262" t="s">
        <v>239</v>
      </c>
      <c r="G600" s="262" t="s">
        <v>240</v>
      </c>
      <c r="H600" s="262" t="s">
        <v>241</v>
      </c>
      <c r="I600" s="262" t="s">
        <v>242</v>
      </c>
      <c r="J600" s="262">
        <v>1140</v>
      </c>
      <c r="K600" s="320">
        <v>0.75</v>
      </c>
      <c r="L600" s="320">
        <v>0.75</v>
      </c>
      <c r="M600" s="262" t="s">
        <v>226</v>
      </c>
      <c r="N600" s="262" t="s">
        <v>11</v>
      </c>
      <c r="O600" s="262" t="s">
        <v>244</v>
      </c>
      <c r="P600" s="262" t="s">
        <v>187</v>
      </c>
      <c r="Q600" s="321">
        <v>15</v>
      </c>
      <c r="R600" s="321">
        <f t="shared" si="57"/>
        <v>16</v>
      </c>
      <c r="S600" s="300">
        <v>0</v>
      </c>
      <c r="T600" s="300">
        <v>19.25</v>
      </c>
      <c r="V600" s="300">
        <v>21945</v>
      </c>
      <c r="W600" s="303">
        <f>IFERROR(INDEX('For Formulas'!$A$3:$CL$64,MATCH($R600,'For Formulas'!$A$3:$A$64,0),MATCH($O600&amp;" - "&amp;$P600,'For Formulas'!$A$3:$CL$3,0))*J600+U600,INDEX('For Formulas'!$A$3:$CL$64,MATCH($R600,'For Formulas'!$A$3:$A$64,0),MATCH($O600&amp;" - "&amp;$P600,'For Formulas'!$A$3:$CL$3,0))*J600)</f>
        <v>23700.600000000002</v>
      </c>
      <c r="X600" s="322">
        <f t="shared" si="58"/>
        <v>8.0000000000000099E-2</v>
      </c>
      <c r="Y600" s="262" t="s">
        <v>1062</v>
      </c>
      <c r="Z600" s="262" t="str">
        <f t="shared" si="59"/>
        <v>143 E 73100 165</v>
      </c>
      <c r="AA600" s="262" t="str">
        <f t="shared" si="60"/>
        <v>451</v>
      </c>
      <c r="AB600" s="262" t="str">
        <f t="shared" si="61"/>
        <v>000</v>
      </c>
      <c r="AC600" s="262" t="str">
        <f t="shared" si="62"/>
        <v>143 E 73100 165 000 451</v>
      </c>
    </row>
    <row r="601" spans="1:29" ht="15" hidden="1" customHeight="1" x14ac:dyDescent="0.25">
      <c r="A601" s="262" t="s">
        <v>865</v>
      </c>
      <c r="B601" s="262" t="s">
        <v>484</v>
      </c>
      <c r="C601" s="262" t="s">
        <v>484</v>
      </c>
      <c r="D601" s="262" t="s">
        <v>264</v>
      </c>
      <c r="E601" s="262" t="s">
        <v>221</v>
      </c>
      <c r="F601" s="262" t="s">
        <v>222</v>
      </c>
      <c r="G601" s="262" t="s">
        <v>223</v>
      </c>
      <c r="H601" s="262" t="s">
        <v>224</v>
      </c>
      <c r="I601" s="262" t="s">
        <v>287</v>
      </c>
      <c r="J601" s="262">
        <v>800</v>
      </c>
      <c r="K601" s="320">
        <v>0.5</v>
      </c>
      <c r="L601" s="320">
        <v>0.5</v>
      </c>
      <c r="M601" s="262" t="s">
        <v>226</v>
      </c>
      <c r="N601" s="262" t="s">
        <v>233</v>
      </c>
      <c r="O601" s="262" t="s">
        <v>234</v>
      </c>
      <c r="P601" s="262" t="s">
        <v>34</v>
      </c>
      <c r="Q601" s="321">
        <v>8</v>
      </c>
      <c r="R601" s="321">
        <f t="shared" si="57"/>
        <v>9</v>
      </c>
      <c r="S601" s="300">
        <v>0</v>
      </c>
      <c r="T601" s="300">
        <v>43980</v>
      </c>
      <c r="V601" s="300">
        <v>21990</v>
      </c>
      <c r="W601" s="302">
        <f>IFERROR(INDEX('For Formulas'!$A$3:$CL$64,MATCH(ROUNDUP($R601,0),'For Formulas'!$A$3:$A$64,0),MATCH($O601&amp;" - "&amp;$P601,'For Formulas'!$A$3:$CL$3,0))*L601+U601,INDEX('For Formulas'!$A$3:$CL$64,MATCH(ROUNDUP($R601,0),'For Formulas'!$A$3:$A$64,0)*MATCH($O601&amp;" - "&amp;$P601,'For Formulas'!$A$3:$CL$3,0))*L601)</f>
        <v>23750</v>
      </c>
      <c r="X601" s="322">
        <f t="shared" si="58"/>
        <v>8.0036380172805816E-2</v>
      </c>
      <c r="Y601" s="262" t="s">
        <v>586</v>
      </c>
      <c r="Z601" s="262" t="str">
        <f t="shared" si="59"/>
        <v>142 E 71100 116</v>
      </c>
      <c r="AA601" s="262" t="str">
        <f t="shared" si="60"/>
        <v>000</v>
      </c>
      <c r="AB601" s="262" t="str">
        <f t="shared" si="61"/>
        <v>101</v>
      </c>
      <c r="AC601" s="262" t="str">
        <f t="shared" si="62"/>
        <v>142 E 71100 116 101 000</v>
      </c>
    </row>
    <row r="602" spans="1:29" ht="15" customHeight="1" x14ac:dyDescent="0.25">
      <c r="A602" s="262" t="s">
        <v>865</v>
      </c>
      <c r="B602" s="262" t="s">
        <v>231</v>
      </c>
      <c r="C602" s="262" t="s">
        <v>231</v>
      </c>
      <c r="D602" s="262" t="s">
        <v>264</v>
      </c>
      <c r="E602" s="262" t="s">
        <v>221</v>
      </c>
      <c r="F602" s="262" t="s">
        <v>222</v>
      </c>
      <c r="G602" s="262" t="s">
        <v>223</v>
      </c>
      <c r="H602" s="262" t="s">
        <v>224</v>
      </c>
      <c r="I602" s="262" t="s">
        <v>287</v>
      </c>
      <c r="J602" s="262">
        <v>800</v>
      </c>
      <c r="K602" s="320">
        <v>0.5</v>
      </c>
      <c r="L602" s="320">
        <v>0.5</v>
      </c>
      <c r="M602" s="262" t="s">
        <v>226</v>
      </c>
      <c r="N602" s="262" t="s">
        <v>227</v>
      </c>
      <c r="O602" s="262" t="s">
        <v>234</v>
      </c>
      <c r="P602" s="262" t="s">
        <v>34</v>
      </c>
      <c r="Q602" s="321">
        <v>8</v>
      </c>
      <c r="R602" s="321">
        <f t="shared" si="57"/>
        <v>9</v>
      </c>
      <c r="S602" s="300">
        <v>0</v>
      </c>
      <c r="T602" s="300">
        <v>43980</v>
      </c>
      <c r="V602" s="300">
        <v>21990</v>
      </c>
      <c r="W602" s="302">
        <f>IFERROR(INDEX('For Formulas'!$A$3:$CL$64,MATCH(ROUNDUP($R602,0),'For Formulas'!$A$3:$A$64,0),MATCH($O602&amp;" - "&amp;$P602,'For Formulas'!$A$3:$CL$3,0))*L602+U602,INDEX('For Formulas'!$A$3:$CL$64,MATCH(ROUNDUP($R602,0),'For Formulas'!$A$3:$A$64,0)*MATCH($O602&amp;" - "&amp;$P602,'For Formulas'!$A$3:$CL$3,0))*L602)</f>
        <v>23750</v>
      </c>
      <c r="X602" s="322">
        <f t="shared" si="58"/>
        <v>8.0036380172805816E-2</v>
      </c>
      <c r="Y602" s="262" t="s">
        <v>265</v>
      </c>
      <c r="Z602" s="262" t="str">
        <f t="shared" si="59"/>
        <v>141 E 71100 116</v>
      </c>
      <c r="AA602" s="262" t="str">
        <f t="shared" si="60"/>
        <v>000</v>
      </c>
      <c r="AB602" s="262" t="str">
        <f t="shared" si="61"/>
        <v>000</v>
      </c>
      <c r="AC602" s="262" t="str">
        <f t="shared" si="62"/>
        <v>141 E 71100 116 000 000</v>
      </c>
    </row>
    <row r="603" spans="1:29" ht="15" hidden="1" customHeight="1" x14ac:dyDescent="0.25">
      <c r="A603" s="262" t="s">
        <v>3204</v>
      </c>
      <c r="B603" s="262" t="s">
        <v>237</v>
      </c>
      <c r="C603" s="262" t="s">
        <v>237</v>
      </c>
      <c r="D603" s="262" t="s">
        <v>220</v>
      </c>
      <c r="E603" s="262" t="s">
        <v>221</v>
      </c>
      <c r="F603" s="262" t="s">
        <v>239</v>
      </c>
      <c r="G603" s="262" t="s">
        <v>240</v>
      </c>
      <c r="H603" s="262" t="s">
        <v>241</v>
      </c>
      <c r="I603" s="262" t="s">
        <v>504</v>
      </c>
      <c r="J603" s="262">
        <v>1425</v>
      </c>
      <c r="K603" s="320">
        <v>0.9375</v>
      </c>
      <c r="L603" s="320">
        <v>0.9375</v>
      </c>
      <c r="M603" s="262" t="s">
        <v>226</v>
      </c>
      <c r="N603" s="262" t="s">
        <v>11</v>
      </c>
      <c r="O603" s="262" t="s">
        <v>244</v>
      </c>
      <c r="P603" s="262" t="s">
        <v>187</v>
      </c>
      <c r="Q603" s="321">
        <v>5</v>
      </c>
      <c r="R603" s="321">
        <f t="shared" si="57"/>
        <v>6</v>
      </c>
      <c r="S603" s="300">
        <v>0</v>
      </c>
      <c r="T603" s="300">
        <v>14.19</v>
      </c>
      <c r="U603" s="262">
        <v>1425</v>
      </c>
      <c r="V603" s="300">
        <v>21645.75</v>
      </c>
      <c r="W603" s="303">
        <f>IFERROR(INDEX('For Formulas'!$A$3:$CL$64,MATCH($R603,'For Formulas'!$A$3:$A$64,0),MATCH($O603&amp;" - "&amp;$P603,'For Formulas'!$A$3:$CL$3,0))*J603+U603,INDEX('For Formulas'!$A$3:$CL$64,MATCH($R603,'For Formulas'!$A$3:$A$64,0),MATCH($O603&amp;" - "&amp;$P603,'For Formulas'!$A$3:$CL$3,0))*J603)</f>
        <v>23783.250000000004</v>
      </c>
      <c r="X603" s="322">
        <f t="shared" si="58"/>
        <v>9.8749177090191084E-2</v>
      </c>
      <c r="Y603" s="262" t="s">
        <v>1120</v>
      </c>
      <c r="Z603" s="262" t="str">
        <f t="shared" si="59"/>
        <v>143 E 73100 165</v>
      </c>
      <c r="AA603" s="262" t="str">
        <f t="shared" si="60"/>
        <v>451</v>
      </c>
      <c r="AB603" s="262" t="str">
        <f t="shared" si="61"/>
        <v>000</v>
      </c>
      <c r="AC603" s="262" t="str">
        <f t="shared" si="62"/>
        <v>143 E 73100 165 000 451</v>
      </c>
    </row>
    <row r="604" spans="1:29" ht="15" hidden="1" customHeight="1" x14ac:dyDescent="0.25">
      <c r="A604" s="262" t="s">
        <v>1111</v>
      </c>
      <c r="B604" s="262" t="s">
        <v>256</v>
      </c>
      <c r="C604" s="262" t="s">
        <v>355</v>
      </c>
      <c r="D604" s="262" t="s">
        <v>274</v>
      </c>
      <c r="E604" s="262" t="s">
        <v>256</v>
      </c>
      <c r="F604" s="262" t="s">
        <v>521</v>
      </c>
      <c r="G604" s="262" t="s">
        <v>522</v>
      </c>
      <c r="H604" s="262" t="s">
        <v>523</v>
      </c>
      <c r="I604" s="262" t="s">
        <v>504</v>
      </c>
      <c r="J604" s="262">
        <v>1575</v>
      </c>
      <c r="K604" s="320">
        <v>1</v>
      </c>
      <c r="L604" s="320">
        <v>0</v>
      </c>
      <c r="M604" s="262" t="s">
        <v>6</v>
      </c>
      <c r="Q604" s="321">
        <v>0</v>
      </c>
      <c r="R604" s="321">
        <f t="shared" si="57"/>
        <v>1</v>
      </c>
      <c r="S604" s="300">
        <v>525</v>
      </c>
      <c r="T604" s="300">
        <v>0</v>
      </c>
      <c r="V604" s="300">
        <v>525</v>
      </c>
      <c r="W604" s="300">
        <f>V604</f>
        <v>525</v>
      </c>
      <c r="X604" s="322">
        <f t="shared" si="58"/>
        <v>0</v>
      </c>
      <c r="Y604" s="262" t="s">
        <v>1112</v>
      </c>
      <c r="Z604" s="262" t="str">
        <f t="shared" si="59"/>
        <v>141 E 72410 162</v>
      </c>
      <c r="AA604" s="262" t="str">
        <f t="shared" si="60"/>
        <v>000</v>
      </c>
      <c r="AB604" s="262" t="str">
        <f t="shared" si="61"/>
        <v>000</v>
      </c>
      <c r="AC604" s="262" t="str">
        <f t="shared" si="62"/>
        <v>141 E 72410 162 000 000</v>
      </c>
    </row>
    <row r="605" spans="1:29" ht="15" customHeight="1" x14ac:dyDescent="0.25">
      <c r="A605" s="262" t="s">
        <v>1300</v>
      </c>
      <c r="B605" s="262" t="s">
        <v>1302</v>
      </c>
      <c r="C605" s="262" t="s">
        <v>1302</v>
      </c>
      <c r="D605" s="262" t="s">
        <v>601</v>
      </c>
      <c r="E605" s="262" t="s">
        <v>221</v>
      </c>
      <c r="F605" s="262" t="s">
        <v>306</v>
      </c>
      <c r="G605" s="262" t="s">
        <v>250</v>
      </c>
      <c r="H605" s="262" t="s">
        <v>224</v>
      </c>
      <c r="I605" s="262" t="s">
        <v>307</v>
      </c>
      <c r="J605" s="262">
        <v>1170</v>
      </c>
      <c r="K605" s="320">
        <v>1</v>
      </c>
      <c r="L605" s="320">
        <v>1</v>
      </c>
      <c r="M605" s="262" t="s">
        <v>226</v>
      </c>
      <c r="N605" s="262" t="s">
        <v>233</v>
      </c>
      <c r="O605" s="262" t="s">
        <v>271</v>
      </c>
      <c r="P605" s="262" t="s">
        <v>308</v>
      </c>
      <c r="Q605" s="321">
        <v>13</v>
      </c>
      <c r="R605" s="321">
        <f t="shared" si="57"/>
        <v>14</v>
      </c>
      <c r="S605" s="300">
        <v>0</v>
      </c>
      <c r="T605" s="300">
        <v>22039</v>
      </c>
      <c r="V605" s="300">
        <v>22039</v>
      </c>
      <c r="W605" s="302">
        <f>IFERROR(INDEX('For Formulas'!$A$3:$CL$64,MATCH(ROUNDUP($R605,0),'For Formulas'!$A$3:$A$64,0),MATCH($O605&amp;" - "&amp;$P605,'For Formulas'!$A$3:$CL$3,0))*L605+U605,INDEX('For Formulas'!$A$3:$CL$64,MATCH(ROUNDUP($R605,0),'For Formulas'!$A$3:$A$64,0)*MATCH($O605&amp;" - "&amp;$P605,'For Formulas'!$A$3:$CL$3,0))*L605)</f>
        <v>23794</v>
      </c>
      <c r="X605" s="322">
        <f t="shared" si="58"/>
        <v>7.963156223059123E-2</v>
      </c>
      <c r="Y605" s="262" t="s">
        <v>1301</v>
      </c>
      <c r="Z605" s="262" t="str">
        <f t="shared" si="59"/>
        <v>141 E 71150 163</v>
      </c>
      <c r="AA605" s="262" t="str">
        <f t="shared" si="60"/>
        <v>000</v>
      </c>
      <c r="AB605" s="262" t="str">
        <f t="shared" si="61"/>
        <v>000</v>
      </c>
      <c r="AC605" s="262" t="str">
        <f t="shared" si="62"/>
        <v>141 E 71150 163 000 000</v>
      </c>
    </row>
    <row r="606" spans="1:29" ht="15" customHeight="1" x14ac:dyDescent="0.25">
      <c r="A606" s="262" t="s">
        <v>1597</v>
      </c>
      <c r="B606" s="262" t="s">
        <v>305</v>
      </c>
      <c r="C606" s="262" t="s">
        <v>305</v>
      </c>
      <c r="D606" s="262" t="s">
        <v>324</v>
      </c>
      <c r="E606" s="262" t="s">
        <v>221</v>
      </c>
      <c r="F606" s="262" t="s">
        <v>306</v>
      </c>
      <c r="G606" s="262" t="s">
        <v>250</v>
      </c>
      <c r="H606" s="262" t="s">
        <v>224</v>
      </c>
      <c r="I606" s="262" t="s">
        <v>307</v>
      </c>
      <c r="J606" s="262">
        <v>1170</v>
      </c>
      <c r="K606" s="320">
        <v>1</v>
      </c>
      <c r="L606" s="320">
        <v>1</v>
      </c>
      <c r="M606" s="262" t="s">
        <v>226</v>
      </c>
      <c r="N606" s="262" t="s">
        <v>233</v>
      </c>
      <c r="O606" s="262" t="s">
        <v>271</v>
      </c>
      <c r="P606" s="262" t="s">
        <v>308</v>
      </c>
      <c r="Q606" s="321">
        <v>13</v>
      </c>
      <c r="R606" s="321">
        <f t="shared" si="57"/>
        <v>14</v>
      </c>
      <c r="S606" s="300">
        <v>0</v>
      </c>
      <c r="T606" s="300">
        <v>22039</v>
      </c>
      <c r="V606" s="300">
        <v>22039</v>
      </c>
      <c r="W606" s="302">
        <f>IFERROR(INDEX('For Formulas'!$A$3:$CL$64,MATCH(ROUNDUP($R606,0),'For Formulas'!$A$3:$A$64,0),MATCH($O606&amp;" - "&amp;$P606,'For Formulas'!$A$3:$CL$3,0))*L606+U606,INDEX('For Formulas'!$A$3:$CL$64,MATCH(ROUNDUP($R606,0),'For Formulas'!$A$3:$A$64,0)*MATCH($O606&amp;" - "&amp;$P606,'For Formulas'!$A$3:$CL$3,0))*L606)</f>
        <v>23794</v>
      </c>
      <c r="X606" s="322">
        <f t="shared" si="58"/>
        <v>7.963156223059123E-2</v>
      </c>
      <c r="Y606" s="262" t="s">
        <v>649</v>
      </c>
      <c r="Z606" s="262" t="str">
        <f t="shared" si="59"/>
        <v>141 E 71200 163</v>
      </c>
      <c r="AA606" s="262" t="str">
        <f t="shared" si="60"/>
        <v>712</v>
      </c>
      <c r="AB606" s="262" t="str">
        <f t="shared" si="61"/>
        <v>901</v>
      </c>
      <c r="AC606" s="262" t="str">
        <f t="shared" si="62"/>
        <v>141 E 71200 163 901 712</v>
      </c>
    </row>
    <row r="607" spans="1:29" ht="15" customHeight="1" x14ac:dyDescent="0.25">
      <c r="A607" s="262" t="s">
        <v>2060</v>
      </c>
      <c r="B607" s="262" t="s">
        <v>305</v>
      </c>
      <c r="C607" s="262" t="s">
        <v>305</v>
      </c>
      <c r="D607" s="262" t="s">
        <v>268</v>
      </c>
      <c r="E607" s="262" t="s">
        <v>221</v>
      </c>
      <c r="F607" s="262" t="s">
        <v>306</v>
      </c>
      <c r="G607" s="262" t="s">
        <v>250</v>
      </c>
      <c r="H607" s="262" t="s">
        <v>224</v>
      </c>
      <c r="I607" s="262" t="s">
        <v>307</v>
      </c>
      <c r="J607" s="262">
        <v>1170</v>
      </c>
      <c r="K607" s="320">
        <v>1</v>
      </c>
      <c r="L607" s="320">
        <v>1</v>
      </c>
      <c r="M607" s="262" t="s">
        <v>226</v>
      </c>
      <c r="N607" s="262" t="s">
        <v>233</v>
      </c>
      <c r="O607" s="262" t="s">
        <v>271</v>
      </c>
      <c r="P607" s="262" t="s">
        <v>308</v>
      </c>
      <c r="Q607" s="321">
        <v>13</v>
      </c>
      <c r="R607" s="321">
        <f t="shared" si="57"/>
        <v>14</v>
      </c>
      <c r="S607" s="300">
        <v>0</v>
      </c>
      <c r="T607" s="300">
        <v>22039</v>
      </c>
      <c r="V607" s="300">
        <v>22039</v>
      </c>
      <c r="W607" s="302">
        <f>IFERROR(INDEX('For Formulas'!$A$3:$CL$64,MATCH(ROUNDUP($R607,0),'For Formulas'!$A$3:$A$64,0),MATCH($O607&amp;" - "&amp;$P607,'For Formulas'!$A$3:$CL$3,0))*L607+U607,INDEX('For Formulas'!$A$3:$CL$64,MATCH(ROUNDUP($R607,0),'For Formulas'!$A$3:$A$64,0)*MATCH($O607&amp;" - "&amp;$P607,'For Formulas'!$A$3:$CL$3,0))*L607)</f>
        <v>23794</v>
      </c>
      <c r="X607" s="322">
        <f t="shared" si="58"/>
        <v>7.963156223059123E-2</v>
      </c>
      <c r="Y607" s="262" t="s">
        <v>309</v>
      </c>
      <c r="Z607" s="262" t="str">
        <f t="shared" si="59"/>
        <v>141 E 71200 163</v>
      </c>
      <c r="AA607" s="262" t="str">
        <f t="shared" si="60"/>
        <v>712</v>
      </c>
      <c r="AB607" s="262" t="str">
        <f t="shared" si="61"/>
        <v>901</v>
      </c>
      <c r="AC607" s="262" t="str">
        <f t="shared" si="62"/>
        <v>141 E 71200 163 901 712</v>
      </c>
    </row>
    <row r="608" spans="1:29" ht="15" hidden="1" customHeight="1" x14ac:dyDescent="0.25">
      <c r="A608" s="262" t="s">
        <v>1115</v>
      </c>
      <c r="B608" s="262" t="s">
        <v>855</v>
      </c>
      <c r="C608" s="262" t="s">
        <v>856</v>
      </c>
      <c r="D608" s="262" t="s">
        <v>374</v>
      </c>
      <c r="E608" s="262" t="s">
        <v>256</v>
      </c>
      <c r="F608" s="262" t="s">
        <v>222</v>
      </c>
      <c r="G608" s="262" t="s">
        <v>223</v>
      </c>
      <c r="H608" s="262" t="s">
        <v>224</v>
      </c>
      <c r="I608" s="262" t="s">
        <v>225</v>
      </c>
      <c r="J608" s="262">
        <v>1600</v>
      </c>
      <c r="K608" s="320">
        <v>1</v>
      </c>
      <c r="L608" s="320">
        <v>1</v>
      </c>
      <c r="M608" s="262" t="s">
        <v>6</v>
      </c>
      <c r="Q608" s="321">
        <v>0</v>
      </c>
      <c r="R608" s="321">
        <f t="shared" si="57"/>
        <v>1</v>
      </c>
      <c r="S608" s="300">
        <v>2500</v>
      </c>
      <c r="T608" s="300">
        <v>0</v>
      </c>
      <c r="V608" s="300">
        <v>2500</v>
      </c>
      <c r="W608" s="300">
        <f>V608</f>
        <v>2500</v>
      </c>
      <c r="X608" s="322">
        <f t="shared" si="58"/>
        <v>0</v>
      </c>
      <c r="Y608" s="262" t="s">
        <v>375</v>
      </c>
      <c r="Z608" s="262" t="str">
        <f t="shared" si="59"/>
        <v>141 E 71100 116</v>
      </c>
      <c r="AA608" s="262" t="str">
        <f t="shared" si="60"/>
        <v>000</v>
      </c>
      <c r="AB608" s="262" t="str">
        <f t="shared" si="61"/>
        <v>000</v>
      </c>
      <c r="AC608" s="262" t="str">
        <f t="shared" si="62"/>
        <v>141 E 71100 116 000 000</v>
      </c>
    </row>
    <row r="609" spans="1:29" ht="15" customHeight="1" x14ac:dyDescent="0.25">
      <c r="A609" s="262" t="s">
        <v>2298</v>
      </c>
      <c r="B609" s="262" t="s">
        <v>305</v>
      </c>
      <c r="C609" s="262" t="s">
        <v>305</v>
      </c>
      <c r="D609" s="262" t="s">
        <v>364</v>
      </c>
      <c r="E609" s="262" t="s">
        <v>221</v>
      </c>
      <c r="F609" s="262" t="s">
        <v>306</v>
      </c>
      <c r="G609" s="262" t="s">
        <v>250</v>
      </c>
      <c r="H609" s="262" t="s">
        <v>224</v>
      </c>
      <c r="I609" s="262" t="s">
        <v>307</v>
      </c>
      <c r="J609" s="262">
        <v>1170</v>
      </c>
      <c r="K609" s="320">
        <v>1</v>
      </c>
      <c r="L609" s="320">
        <v>1</v>
      </c>
      <c r="M609" s="262" t="s">
        <v>226</v>
      </c>
      <c r="N609" s="262" t="s">
        <v>233</v>
      </c>
      <c r="O609" s="262" t="s">
        <v>271</v>
      </c>
      <c r="P609" s="262" t="s">
        <v>308</v>
      </c>
      <c r="Q609" s="321">
        <v>13</v>
      </c>
      <c r="R609" s="321">
        <f t="shared" si="57"/>
        <v>14</v>
      </c>
      <c r="S609" s="300">
        <v>0</v>
      </c>
      <c r="T609" s="300">
        <v>22039</v>
      </c>
      <c r="V609" s="300">
        <v>22039</v>
      </c>
      <c r="W609" s="302">
        <f>IFERROR(INDEX('For Formulas'!$A$3:$CL$64,MATCH(ROUNDUP($R609,0),'For Formulas'!$A$3:$A$64,0),MATCH($O609&amp;" - "&amp;$P609,'For Formulas'!$A$3:$CL$3,0))*L609+U609,INDEX('For Formulas'!$A$3:$CL$64,MATCH(ROUNDUP($R609,0),'For Formulas'!$A$3:$A$64,0)*MATCH($O609&amp;" - "&amp;$P609,'For Formulas'!$A$3:$CL$3,0))*L609)</f>
        <v>23794</v>
      </c>
      <c r="X609" s="322">
        <f t="shared" si="58"/>
        <v>7.963156223059123E-2</v>
      </c>
      <c r="Y609" s="262" t="s">
        <v>1272</v>
      </c>
      <c r="Z609" s="262" t="str">
        <f t="shared" si="59"/>
        <v>141 E 71200 163</v>
      </c>
      <c r="AA609" s="262" t="str">
        <f t="shared" si="60"/>
        <v>712</v>
      </c>
      <c r="AB609" s="262" t="str">
        <f t="shared" si="61"/>
        <v>901</v>
      </c>
      <c r="AC609" s="262" t="str">
        <f t="shared" si="62"/>
        <v>141 E 71200 163 901 712</v>
      </c>
    </row>
    <row r="610" spans="1:29" ht="15" customHeight="1" x14ac:dyDescent="0.25">
      <c r="A610" s="262" t="s">
        <v>2417</v>
      </c>
      <c r="B610" s="262" t="s">
        <v>305</v>
      </c>
      <c r="C610" s="262" t="s">
        <v>305</v>
      </c>
      <c r="D610" s="262" t="s">
        <v>333</v>
      </c>
      <c r="E610" s="262" t="s">
        <v>221</v>
      </c>
      <c r="F610" s="262" t="s">
        <v>306</v>
      </c>
      <c r="G610" s="262" t="s">
        <v>250</v>
      </c>
      <c r="H610" s="262" t="s">
        <v>224</v>
      </c>
      <c r="I610" s="262" t="s">
        <v>307</v>
      </c>
      <c r="J610" s="262">
        <v>1170</v>
      </c>
      <c r="K610" s="320">
        <v>1</v>
      </c>
      <c r="L610" s="320">
        <v>1</v>
      </c>
      <c r="M610" s="262" t="s">
        <v>226</v>
      </c>
      <c r="N610" s="262" t="s">
        <v>233</v>
      </c>
      <c r="O610" s="262" t="s">
        <v>271</v>
      </c>
      <c r="P610" s="262" t="s">
        <v>308</v>
      </c>
      <c r="Q610" s="321">
        <v>13</v>
      </c>
      <c r="R610" s="321">
        <f t="shared" si="57"/>
        <v>14</v>
      </c>
      <c r="S610" s="300">
        <v>0</v>
      </c>
      <c r="T610" s="300">
        <v>22039</v>
      </c>
      <c r="V610" s="300">
        <v>22039</v>
      </c>
      <c r="W610" s="302">
        <f>IFERROR(INDEX('For Formulas'!$A$3:$CL$64,MATCH(ROUNDUP($R610,0),'For Formulas'!$A$3:$A$64,0),MATCH($O610&amp;" - "&amp;$P610,'For Formulas'!$A$3:$CL$3,0))*L610+U610,INDEX('For Formulas'!$A$3:$CL$64,MATCH(ROUNDUP($R610,0),'For Formulas'!$A$3:$A$64,0)*MATCH($O610&amp;" - "&amp;$P610,'For Formulas'!$A$3:$CL$3,0))*L610)</f>
        <v>23794</v>
      </c>
      <c r="X610" s="322">
        <f t="shared" si="58"/>
        <v>7.963156223059123E-2</v>
      </c>
      <c r="Y610" s="262" t="s">
        <v>2418</v>
      </c>
      <c r="Z610" s="262" t="str">
        <f t="shared" si="59"/>
        <v>141 E 71200 163</v>
      </c>
      <c r="AA610" s="262" t="str">
        <f t="shared" si="60"/>
        <v>712</v>
      </c>
      <c r="AB610" s="262" t="str">
        <f t="shared" si="61"/>
        <v>901</v>
      </c>
      <c r="AC610" s="262" t="str">
        <f t="shared" si="62"/>
        <v>141 E 71200 163 901 712</v>
      </c>
    </row>
    <row r="611" spans="1:29" ht="15" hidden="1" customHeight="1" x14ac:dyDescent="0.25">
      <c r="A611" s="262" t="s">
        <v>1117</v>
      </c>
      <c r="B611" s="262" t="s">
        <v>255</v>
      </c>
      <c r="C611" s="262" t="s">
        <v>255</v>
      </c>
      <c r="D611" s="262" t="s">
        <v>248</v>
      </c>
      <c r="E611" s="262" t="s">
        <v>256</v>
      </c>
      <c r="F611" s="262" t="s">
        <v>249</v>
      </c>
      <c r="G611" s="262" t="s">
        <v>250</v>
      </c>
      <c r="H611" s="262" t="s">
        <v>224</v>
      </c>
      <c r="I611" s="262" t="s">
        <v>242</v>
      </c>
      <c r="J611" s="262">
        <v>1080</v>
      </c>
      <c r="K611" s="320">
        <v>1</v>
      </c>
      <c r="L611" s="320">
        <v>1</v>
      </c>
      <c r="M611" s="262" t="s">
        <v>6</v>
      </c>
      <c r="Q611" s="321">
        <v>0</v>
      </c>
      <c r="R611" s="321">
        <f t="shared" si="57"/>
        <v>1</v>
      </c>
      <c r="S611" s="300">
        <v>3000</v>
      </c>
      <c r="T611" s="300">
        <v>0</v>
      </c>
      <c r="V611" s="300">
        <v>3000</v>
      </c>
      <c r="W611" s="300">
        <f>V611</f>
        <v>3000</v>
      </c>
      <c r="X611" s="322">
        <f t="shared" si="58"/>
        <v>0</v>
      </c>
      <c r="Y611" s="262" t="s">
        <v>252</v>
      </c>
      <c r="Z611" s="262" t="str">
        <f t="shared" si="59"/>
        <v>141 E 72710 146</v>
      </c>
      <c r="AA611" s="262" t="str">
        <f t="shared" si="60"/>
        <v>446</v>
      </c>
      <c r="AB611" s="262" t="str">
        <f t="shared" si="61"/>
        <v>000</v>
      </c>
      <c r="AC611" s="262" t="str">
        <f t="shared" si="62"/>
        <v>141 E 72710 146 000 446</v>
      </c>
    </row>
    <row r="612" spans="1:29" ht="15" customHeight="1" x14ac:dyDescent="0.25">
      <c r="A612" s="262" t="s">
        <v>2513</v>
      </c>
      <c r="B612" s="262" t="s">
        <v>305</v>
      </c>
      <c r="C612" s="262" t="s">
        <v>305</v>
      </c>
      <c r="D612" s="262" t="s">
        <v>261</v>
      </c>
      <c r="E612" s="262" t="s">
        <v>221</v>
      </c>
      <c r="F612" s="262" t="s">
        <v>306</v>
      </c>
      <c r="G612" s="262" t="s">
        <v>250</v>
      </c>
      <c r="H612" s="262" t="s">
        <v>224</v>
      </c>
      <c r="I612" s="262" t="s">
        <v>307</v>
      </c>
      <c r="J612" s="262">
        <v>1170</v>
      </c>
      <c r="K612" s="320">
        <v>1</v>
      </c>
      <c r="L612" s="320">
        <v>1</v>
      </c>
      <c r="M612" s="262" t="s">
        <v>226</v>
      </c>
      <c r="N612" s="262" t="s">
        <v>233</v>
      </c>
      <c r="O612" s="262" t="s">
        <v>271</v>
      </c>
      <c r="P612" s="262" t="s">
        <v>308</v>
      </c>
      <c r="Q612" s="321">
        <v>13</v>
      </c>
      <c r="R612" s="321">
        <f t="shared" si="57"/>
        <v>14</v>
      </c>
      <c r="S612" s="300">
        <v>0</v>
      </c>
      <c r="T612" s="300">
        <v>22039</v>
      </c>
      <c r="V612" s="300">
        <v>22039</v>
      </c>
      <c r="W612" s="302">
        <f>IFERROR(INDEX('For Formulas'!$A$3:$CL$64,MATCH(ROUNDUP($R612,0),'For Formulas'!$A$3:$A$64,0),MATCH($O612&amp;" - "&amp;$P612,'For Formulas'!$A$3:$CL$3,0))*L612+U612,INDEX('For Formulas'!$A$3:$CL$64,MATCH(ROUNDUP($R612,0),'For Formulas'!$A$3:$A$64,0)*MATCH($O612&amp;" - "&amp;$P612,'For Formulas'!$A$3:$CL$3,0))*L612)</f>
        <v>23794</v>
      </c>
      <c r="X612" s="322">
        <f t="shared" si="58"/>
        <v>7.963156223059123E-2</v>
      </c>
      <c r="Y612" s="262" t="s">
        <v>1517</v>
      </c>
      <c r="Z612" s="262" t="str">
        <f t="shared" si="59"/>
        <v>141 E 71200 163</v>
      </c>
      <c r="AA612" s="262" t="str">
        <f t="shared" si="60"/>
        <v>712</v>
      </c>
      <c r="AB612" s="262" t="str">
        <f t="shared" si="61"/>
        <v>901</v>
      </c>
      <c r="AC612" s="262" t="str">
        <f t="shared" si="62"/>
        <v>141 E 71200 163 901 712</v>
      </c>
    </row>
    <row r="613" spans="1:29" ht="15" customHeight="1" x14ac:dyDescent="0.25">
      <c r="A613" s="262" t="s">
        <v>2514</v>
      </c>
      <c r="B613" s="262" t="s">
        <v>305</v>
      </c>
      <c r="C613" s="262" t="s">
        <v>305</v>
      </c>
      <c r="D613" s="262" t="s">
        <v>340</v>
      </c>
      <c r="E613" s="262" t="s">
        <v>221</v>
      </c>
      <c r="F613" s="262" t="s">
        <v>306</v>
      </c>
      <c r="G613" s="262" t="s">
        <v>250</v>
      </c>
      <c r="H613" s="262" t="s">
        <v>224</v>
      </c>
      <c r="I613" s="262" t="s">
        <v>307</v>
      </c>
      <c r="J613" s="262">
        <v>1170</v>
      </c>
      <c r="K613" s="320">
        <v>1</v>
      </c>
      <c r="L613" s="320">
        <v>1</v>
      </c>
      <c r="M613" s="262" t="s">
        <v>226</v>
      </c>
      <c r="N613" s="262" t="s">
        <v>233</v>
      </c>
      <c r="O613" s="262" t="s">
        <v>271</v>
      </c>
      <c r="P613" s="262" t="s">
        <v>308</v>
      </c>
      <c r="Q613" s="321">
        <v>13</v>
      </c>
      <c r="R613" s="321">
        <f t="shared" si="57"/>
        <v>14</v>
      </c>
      <c r="S613" s="300">
        <v>0</v>
      </c>
      <c r="T613" s="300">
        <v>22039</v>
      </c>
      <c r="V613" s="300">
        <v>22039</v>
      </c>
      <c r="W613" s="302">
        <f>IFERROR(INDEX('For Formulas'!$A$3:$CL$64,MATCH(ROUNDUP($R613,0),'For Formulas'!$A$3:$A$64,0),MATCH($O613&amp;" - "&amp;$P613,'For Formulas'!$A$3:$CL$3,0))*L613+U613,INDEX('For Formulas'!$A$3:$CL$64,MATCH(ROUNDUP($R613,0),'For Formulas'!$A$3:$A$64,0)*MATCH($O613&amp;" - "&amp;$P613,'For Formulas'!$A$3:$CL$3,0))*L613)</f>
        <v>23794</v>
      </c>
      <c r="X613" s="322">
        <f t="shared" si="58"/>
        <v>7.963156223059123E-2</v>
      </c>
      <c r="Y613" s="262" t="s">
        <v>341</v>
      </c>
      <c r="Z613" s="262" t="str">
        <f t="shared" si="59"/>
        <v>141 E 71200 163</v>
      </c>
      <c r="AA613" s="262" t="str">
        <f t="shared" si="60"/>
        <v>712</v>
      </c>
      <c r="AB613" s="262" t="str">
        <f t="shared" si="61"/>
        <v>901</v>
      </c>
      <c r="AC613" s="262" t="str">
        <f t="shared" si="62"/>
        <v>141 E 71200 163 901 712</v>
      </c>
    </row>
    <row r="614" spans="1:29" ht="15" customHeight="1" x14ac:dyDescent="0.25">
      <c r="A614" s="262" t="s">
        <v>2664</v>
      </c>
      <c r="B614" s="262" t="s">
        <v>305</v>
      </c>
      <c r="C614" s="262" t="s">
        <v>305</v>
      </c>
      <c r="D614" s="262" t="s">
        <v>385</v>
      </c>
      <c r="E614" s="262" t="s">
        <v>221</v>
      </c>
      <c r="F614" s="262" t="s">
        <v>306</v>
      </c>
      <c r="G614" s="262" t="s">
        <v>250</v>
      </c>
      <c r="H614" s="262" t="s">
        <v>224</v>
      </c>
      <c r="I614" s="262" t="s">
        <v>307</v>
      </c>
      <c r="J614" s="262">
        <v>1170</v>
      </c>
      <c r="K614" s="320">
        <v>1</v>
      </c>
      <c r="L614" s="320">
        <v>1</v>
      </c>
      <c r="M614" s="262" t="s">
        <v>226</v>
      </c>
      <c r="N614" s="262" t="s">
        <v>233</v>
      </c>
      <c r="O614" s="262" t="s">
        <v>271</v>
      </c>
      <c r="P614" s="262" t="s">
        <v>308</v>
      </c>
      <c r="Q614" s="321">
        <v>13</v>
      </c>
      <c r="R614" s="321">
        <f t="shared" si="57"/>
        <v>14</v>
      </c>
      <c r="S614" s="300">
        <v>0</v>
      </c>
      <c r="T614" s="300">
        <v>22039</v>
      </c>
      <c r="V614" s="300">
        <v>22039</v>
      </c>
      <c r="W614" s="302">
        <f>IFERROR(INDEX('For Formulas'!$A$3:$CL$64,MATCH(ROUNDUP($R614,0),'For Formulas'!$A$3:$A$64,0),MATCH($O614&amp;" - "&amp;$P614,'For Formulas'!$A$3:$CL$3,0))*L614+U614,INDEX('For Formulas'!$A$3:$CL$64,MATCH(ROUNDUP($R614,0),'For Formulas'!$A$3:$A$64,0)*MATCH($O614&amp;" - "&amp;$P614,'For Formulas'!$A$3:$CL$3,0))*L614)</f>
        <v>23794</v>
      </c>
      <c r="X614" s="322">
        <f t="shared" si="58"/>
        <v>7.963156223059123E-2</v>
      </c>
      <c r="Y614" s="262" t="s">
        <v>684</v>
      </c>
      <c r="Z614" s="262" t="str">
        <f t="shared" si="59"/>
        <v>141 E 71200 163</v>
      </c>
      <c r="AA614" s="262" t="str">
        <f t="shared" si="60"/>
        <v>712</v>
      </c>
      <c r="AB614" s="262" t="str">
        <f t="shared" si="61"/>
        <v>901</v>
      </c>
      <c r="AC614" s="262" t="str">
        <f t="shared" si="62"/>
        <v>141 E 71200 163 901 712</v>
      </c>
    </row>
    <row r="615" spans="1:29" ht="15" customHeight="1" x14ac:dyDescent="0.25">
      <c r="A615" s="262" t="s">
        <v>2809</v>
      </c>
      <c r="B615" s="262" t="s">
        <v>305</v>
      </c>
      <c r="C615" s="262" t="s">
        <v>305</v>
      </c>
      <c r="D615" s="262" t="s">
        <v>324</v>
      </c>
      <c r="E615" s="262" t="s">
        <v>221</v>
      </c>
      <c r="F615" s="262" t="s">
        <v>306</v>
      </c>
      <c r="G615" s="262" t="s">
        <v>250</v>
      </c>
      <c r="H615" s="262" t="s">
        <v>224</v>
      </c>
      <c r="I615" s="262" t="s">
        <v>307</v>
      </c>
      <c r="J615" s="262">
        <v>1170</v>
      </c>
      <c r="K615" s="320">
        <v>1</v>
      </c>
      <c r="L615" s="320">
        <v>1</v>
      </c>
      <c r="M615" s="262" t="s">
        <v>226</v>
      </c>
      <c r="N615" s="262" t="s">
        <v>233</v>
      </c>
      <c r="O615" s="262" t="s">
        <v>271</v>
      </c>
      <c r="P615" s="262" t="s">
        <v>308</v>
      </c>
      <c r="Q615" s="321">
        <v>13</v>
      </c>
      <c r="R615" s="321">
        <f t="shared" si="57"/>
        <v>14</v>
      </c>
      <c r="S615" s="300">
        <v>0</v>
      </c>
      <c r="T615" s="300">
        <v>22039</v>
      </c>
      <c r="V615" s="300">
        <v>22039</v>
      </c>
      <c r="W615" s="302">
        <f>IFERROR(INDEX('For Formulas'!$A$3:$CL$64,MATCH(ROUNDUP($R615,0),'For Formulas'!$A$3:$A$64,0),MATCH($O615&amp;" - "&amp;$P615,'For Formulas'!$A$3:$CL$3,0))*L615+U615,INDEX('For Formulas'!$A$3:$CL$64,MATCH(ROUNDUP($R615,0),'For Formulas'!$A$3:$A$64,0)*MATCH($O615&amp;" - "&amp;$P615,'For Formulas'!$A$3:$CL$3,0))*L615)</f>
        <v>23794</v>
      </c>
      <c r="X615" s="322">
        <f t="shared" si="58"/>
        <v>7.963156223059123E-2</v>
      </c>
      <c r="Y615" s="262" t="s">
        <v>649</v>
      </c>
      <c r="Z615" s="262" t="str">
        <f t="shared" si="59"/>
        <v>141 E 71200 163</v>
      </c>
      <c r="AA615" s="262" t="str">
        <f t="shared" si="60"/>
        <v>712</v>
      </c>
      <c r="AB615" s="262" t="str">
        <f t="shared" si="61"/>
        <v>901</v>
      </c>
      <c r="AC615" s="262" t="str">
        <f t="shared" si="62"/>
        <v>141 E 71200 163 901 712</v>
      </c>
    </row>
    <row r="616" spans="1:29" ht="15" hidden="1" customHeight="1" x14ac:dyDescent="0.25">
      <c r="A616" s="262" t="s">
        <v>1122</v>
      </c>
      <c r="B616" s="262" t="s">
        <v>256</v>
      </c>
      <c r="C616" s="262" t="s">
        <v>273</v>
      </c>
      <c r="D616" s="262" t="s">
        <v>274</v>
      </c>
      <c r="E616" s="262" t="s">
        <v>256</v>
      </c>
      <c r="F616" s="262" t="s">
        <v>249</v>
      </c>
      <c r="G616" s="262" t="s">
        <v>250</v>
      </c>
      <c r="H616" s="262" t="s">
        <v>224</v>
      </c>
      <c r="I616" s="262" t="s">
        <v>242</v>
      </c>
      <c r="J616" s="262">
        <v>1080</v>
      </c>
      <c r="K616" s="320">
        <v>1</v>
      </c>
      <c r="L616" s="320">
        <v>1</v>
      </c>
      <c r="M616" s="262" t="s">
        <v>6</v>
      </c>
      <c r="Q616" s="321">
        <v>0</v>
      </c>
      <c r="R616" s="321">
        <f t="shared" si="57"/>
        <v>1</v>
      </c>
      <c r="S616" s="300">
        <v>250</v>
      </c>
      <c r="T616" s="300">
        <v>0</v>
      </c>
      <c r="V616" s="300">
        <v>250</v>
      </c>
      <c r="W616" s="300">
        <f>V616</f>
        <v>250</v>
      </c>
      <c r="X616" s="322">
        <f t="shared" si="58"/>
        <v>0</v>
      </c>
      <c r="Y616" s="262" t="s">
        <v>684</v>
      </c>
      <c r="Z616" s="262" t="str">
        <f t="shared" si="59"/>
        <v>141 E 71200 163</v>
      </c>
      <c r="AA616" s="262" t="str">
        <f t="shared" si="60"/>
        <v>712</v>
      </c>
      <c r="AB616" s="262" t="str">
        <f t="shared" si="61"/>
        <v>901</v>
      </c>
      <c r="AC616" s="262" t="str">
        <f t="shared" si="62"/>
        <v>141 E 71200 163 901 712</v>
      </c>
    </row>
    <row r="617" spans="1:29" ht="15" customHeight="1" x14ac:dyDescent="0.25">
      <c r="A617" s="262" t="s">
        <v>1031</v>
      </c>
      <c r="B617" s="262" t="s">
        <v>231</v>
      </c>
      <c r="C617" s="262" t="s">
        <v>231</v>
      </c>
      <c r="D617" s="262" t="s">
        <v>374</v>
      </c>
      <c r="E617" s="262" t="s">
        <v>221</v>
      </c>
      <c r="F617" s="262" t="s">
        <v>222</v>
      </c>
      <c r="G617" s="262" t="s">
        <v>571</v>
      </c>
      <c r="H617" s="262" t="s">
        <v>224</v>
      </c>
      <c r="I617" s="262" t="s">
        <v>225</v>
      </c>
      <c r="J617" s="262">
        <v>840</v>
      </c>
      <c r="K617" s="320">
        <v>0.5</v>
      </c>
      <c r="L617" s="320">
        <v>0.52500000000000002</v>
      </c>
      <c r="M617" s="262" t="s">
        <v>226</v>
      </c>
      <c r="N617" s="262" t="s">
        <v>227</v>
      </c>
      <c r="O617" s="262" t="s">
        <v>234</v>
      </c>
      <c r="P617" s="262" t="s">
        <v>35</v>
      </c>
      <c r="Q617" s="321">
        <v>0</v>
      </c>
      <c r="R617" s="321">
        <f t="shared" si="57"/>
        <v>1</v>
      </c>
      <c r="S617" s="300">
        <v>0</v>
      </c>
      <c r="T617" s="300">
        <v>42000</v>
      </c>
      <c r="V617" s="300">
        <v>22050</v>
      </c>
      <c r="W617" s="302">
        <f>IFERROR(INDEX('For Formulas'!$A$3:$CL$64,MATCH(ROUNDUP($R617,0),'For Formulas'!$A$3:$A$64,0),MATCH($O617&amp;" - "&amp;$P617,'For Formulas'!$A$3:$CL$3,0))*L617+U617,INDEX('For Formulas'!$A$3:$CL$64,MATCH(ROUNDUP($R617,0),'For Formulas'!$A$3:$A$64,0)*MATCH($O617&amp;" - "&amp;$P617,'For Formulas'!$A$3:$CL$3,0))*L617)</f>
        <v>23814</v>
      </c>
      <c r="X617" s="322">
        <f t="shared" si="58"/>
        <v>0.08</v>
      </c>
      <c r="Y617" s="262" t="s">
        <v>375</v>
      </c>
      <c r="Z617" s="262" t="str">
        <f t="shared" si="59"/>
        <v>141 E 71100 116</v>
      </c>
      <c r="AA617" s="262" t="str">
        <f t="shared" si="60"/>
        <v>000</v>
      </c>
      <c r="AB617" s="262" t="str">
        <f t="shared" si="61"/>
        <v>000</v>
      </c>
      <c r="AC617" s="262" t="str">
        <f t="shared" si="62"/>
        <v>141 E 71100 116 000 000</v>
      </c>
    </row>
    <row r="618" spans="1:29" ht="15" hidden="1" customHeight="1" x14ac:dyDescent="0.25">
      <c r="A618" s="262" t="s">
        <v>2999</v>
      </c>
      <c r="B618" s="262" t="s">
        <v>237</v>
      </c>
      <c r="C618" s="262" t="s">
        <v>237</v>
      </c>
      <c r="D618" s="262" t="s">
        <v>364</v>
      </c>
      <c r="E618" s="262" t="s">
        <v>221</v>
      </c>
      <c r="F618" s="262" t="s">
        <v>239</v>
      </c>
      <c r="G618" s="262" t="s">
        <v>240</v>
      </c>
      <c r="H618" s="262" t="s">
        <v>241</v>
      </c>
      <c r="I618" s="262" t="s">
        <v>347</v>
      </c>
      <c r="J618" s="262">
        <v>1330</v>
      </c>
      <c r="K618" s="320">
        <v>0.875</v>
      </c>
      <c r="L618" s="320">
        <v>0.875</v>
      </c>
      <c r="M618" s="262" t="s">
        <v>226</v>
      </c>
      <c r="N618" s="262" t="s">
        <v>243</v>
      </c>
      <c r="O618" s="262" t="s">
        <v>244</v>
      </c>
      <c r="P618" s="262" t="s">
        <v>187</v>
      </c>
      <c r="Q618" s="321">
        <v>10</v>
      </c>
      <c r="R618" s="321">
        <f t="shared" si="57"/>
        <v>11</v>
      </c>
      <c r="S618" s="300">
        <v>0</v>
      </c>
      <c r="T618" s="300">
        <v>15.33</v>
      </c>
      <c r="U618" s="262">
        <v>1520</v>
      </c>
      <c r="V618" s="300">
        <v>21908.9</v>
      </c>
      <c r="W618" s="303">
        <f>IFERROR(INDEX('For Formulas'!$A$3:$CL$64,MATCH($R618,'For Formulas'!$A$3:$A$64,0),MATCH($O618&amp;" - "&amp;$P618,'For Formulas'!$A$3:$CL$3,0))*J618+U618,INDEX('For Formulas'!$A$3:$CL$64,MATCH($R618,'For Formulas'!$A$3:$A$64,0),MATCH($O618&amp;" - "&amp;$P618,'For Formulas'!$A$3:$CL$3,0))*J618)</f>
        <v>23903.9</v>
      </c>
      <c r="X618" s="322">
        <f t="shared" si="58"/>
        <v>9.1058884745468735E-2</v>
      </c>
      <c r="Y618" s="262" t="s">
        <v>495</v>
      </c>
      <c r="Z618" s="262" t="str">
        <f t="shared" si="59"/>
        <v>143 E 73100 165</v>
      </c>
      <c r="AA618" s="262" t="str">
        <f t="shared" si="60"/>
        <v>451</v>
      </c>
      <c r="AB618" s="262" t="str">
        <f t="shared" si="61"/>
        <v>000</v>
      </c>
      <c r="AC618" s="262" t="str">
        <f t="shared" si="62"/>
        <v>143 E 73100 165 000 451</v>
      </c>
    </row>
    <row r="619" spans="1:29" ht="15" hidden="1" customHeight="1" x14ac:dyDescent="0.25">
      <c r="A619" s="262" t="s">
        <v>1124</v>
      </c>
      <c r="B619" s="262" t="s">
        <v>255</v>
      </c>
      <c r="C619" s="262" t="s">
        <v>255</v>
      </c>
      <c r="D619" s="262" t="s">
        <v>248</v>
      </c>
      <c r="E619" s="262" t="s">
        <v>256</v>
      </c>
      <c r="F619" s="262" t="s">
        <v>249</v>
      </c>
      <c r="G619" s="262" t="s">
        <v>250</v>
      </c>
      <c r="H619" s="262" t="s">
        <v>224</v>
      </c>
      <c r="I619" s="262" t="s">
        <v>242</v>
      </c>
      <c r="J619" s="262">
        <v>1080</v>
      </c>
      <c r="K619" s="320">
        <v>1</v>
      </c>
      <c r="L619" s="320">
        <v>1</v>
      </c>
      <c r="M619" s="262" t="s">
        <v>6</v>
      </c>
      <c r="Q619" s="321">
        <v>0</v>
      </c>
      <c r="R619" s="321">
        <f t="shared" si="57"/>
        <v>1</v>
      </c>
      <c r="S619" s="300">
        <v>3000</v>
      </c>
      <c r="T619" s="300">
        <v>0</v>
      </c>
      <c r="V619" s="300">
        <v>3000</v>
      </c>
      <c r="W619" s="300">
        <f>V619</f>
        <v>3000</v>
      </c>
      <c r="X619" s="322">
        <f t="shared" si="58"/>
        <v>0</v>
      </c>
      <c r="Y619" s="262" t="s">
        <v>252</v>
      </c>
      <c r="Z619" s="262" t="str">
        <f t="shared" si="59"/>
        <v>141 E 72710 146</v>
      </c>
      <c r="AA619" s="262" t="str">
        <f t="shared" si="60"/>
        <v>446</v>
      </c>
      <c r="AB619" s="262" t="str">
        <f t="shared" si="61"/>
        <v>000</v>
      </c>
      <c r="AC619" s="262" t="str">
        <f t="shared" si="62"/>
        <v>141 E 72710 146 000 446</v>
      </c>
    </row>
    <row r="620" spans="1:29" ht="15" hidden="1" customHeight="1" x14ac:dyDescent="0.25">
      <c r="A620" s="262" t="s">
        <v>1124</v>
      </c>
      <c r="B620" s="262" t="s">
        <v>292</v>
      </c>
      <c r="C620" s="262" t="s">
        <v>292</v>
      </c>
      <c r="D620" s="262" t="s">
        <v>248</v>
      </c>
      <c r="E620" s="262" t="s">
        <v>256</v>
      </c>
      <c r="F620" s="262" t="s">
        <v>249</v>
      </c>
      <c r="G620" s="262" t="s">
        <v>250</v>
      </c>
      <c r="H620" s="262" t="s">
        <v>224</v>
      </c>
      <c r="I620" s="262" t="s">
        <v>242</v>
      </c>
      <c r="J620" s="262">
        <v>1080</v>
      </c>
      <c r="K620" s="320">
        <v>1</v>
      </c>
      <c r="L620" s="320">
        <v>1</v>
      </c>
      <c r="M620" s="262" t="s">
        <v>6</v>
      </c>
      <c r="Q620" s="321">
        <v>0</v>
      </c>
      <c r="R620" s="321">
        <f t="shared" si="57"/>
        <v>1</v>
      </c>
      <c r="S620" s="300">
        <v>1000</v>
      </c>
      <c r="T620" s="300">
        <v>0</v>
      </c>
      <c r="V620" s="300">
        <v>1000</v>
      </c>
      <c r="W620" s="300">
        <f>V620</f>
        <v>1000</v>
      </c>
      <c r="X620" s="322">
        <f t="shared" si="58"/>
        <v>0</v>
      </c>
      <c r="Y620" s="262" t="s">
        <v>252</v>
      </c>
      <c r="Z620" s="262" t="str">
        <f t="shared" si="59"/>
        <v>141 E 72710 146</v>
      </c>
      <c r="AA620" s="262" t="str">
        <f t="shared" si="60"/>
        <v>446</v>
      </c>
      <c r="AB620" s="262" t="str">
        <f t="shared" si="61"/>
        <v>000</v>
      </c>
      <c r="AC620" s="262" t="str">
        <f t="shared" si="62"/>
        <v>141 E 72710 146 000 446</v>
      </c>
    </row>
    <row r="621" spans="1:29" ht="15" customHeight="1" x14ac:dyDescent="0.25">
      <c r="A621" s="262" t="s">
        <v>2481</v>
      </c>
      <c r="B621" s="262" t="s">
        <v>283</v>
      </c>
      <c r="C621" s="262" t="s">
        <v>283</v>
      </c>
      <c r="D621" s="262" t="s">
        <v>361</v>
      </c>
      <c r="E621" s="262" t="s">
        <v>221</v>
      </c>
      <c r="F621" s="262" t="s">
        <v>284</v>
      </c>
      <c r="G621" s="262" t="s">
        <v>285</v>
      </c>
      <c r="H621" s="262" t="s">
        <v>286</v>
      </c>
      <c r="I621" s="262" t="s">
        <v>504</v>
      </c>
      <c r="J621" s="262">
        <v>1575</v>
      </c>
      <c r="K621" s="320">
        <v>1</v>
      </c>
      <c r="L621" s="320">
        <v>1</v>
      </c>
      <c r="M621" s="262" t="s">
        <v>226</v>
      </c>
      <c r="N621" s="262" t="s">
        <v>227</v>
      </c>
      <c r="O621" s="262" t="s">
        <v>288</v>
      </c>
      <c r="P621" s="262" t="s">
        <v>289</v>
      </c>
      <c r="Q621" s="321">
        <v>1</v>
      </c>
      <c r="R621" s="321">
        <f t="shared" si="57"/>
        <v>2</v>
      </c>
      <c r="S621" s="300">
        <v>0</v>
      </c>
      <c r="T621" s="300">
        <v>21368</v>
      </c>
      <c r="V621" s="300">
        <v>21368</v>
      </c>
      <c r="W621" s="302">
        <f>IFERROR(INDEX('For Formulas'!$A$3:$CL$64,MATCH(ROUNDUP($R621,0),'For Formulas'!$A$3:$A$64,0),MATCH($O621&amp;" - "&amp;$P621,'For Formulas'!$A$3:$CL$3,0))*L621+U621,INDEX('For Formulas'!$A$3:$CL$64,MATCH(ROUNDUP($R621,0),'For Formulas'!$A$3:$A$64,0)*MATCH($O621&amp;" - "&amp;$P621,'For Formulas'!$A$3:$CL$3,0))*L621)</f>
        <v>24003</v>
      </c>
      <c r="X621" s="322">
        <f t="shared" si="58"/>
        <v>0.12331523773867466</v>
      </c>
      <c r="Y621" s="262" t="s">
        <v>1734</v>
      </c>
      <c r="Z621" s="262" t="str">
        <f t="shared" si="59"/>
        <v>141 E 72410 162</v>
      </c>
      <c r="AA621" s="262" t="str">
        <f t="shared" si="60"/>
        <v>000</v>
      </c>
      <c r="AB621" s="262" t="str">
        <f t="shared" si="61"/>
        <v>000</v>
      </c>
      <c r="AC621" s="262" t="str">
        <f t="shared" si="62"/>
        <v>141 E 72410 162 000 000</v>
      </c>
    </row>
    <row r="622" spans="1:29" ht="15" hidden="1" customHeight="1" x14ac:dyDescent="0.25">
      <c r="A622" s="262" t="s">
        <v>1125</v>
      </c>
      <c r="B622" s="262" t="s">
        <v>256</v>
      </c>
      <c r="C622" s="262" t="s">
        <v>273</v>
      </c>
      <c r="D622" s="262" t="s">
        <v>274</v>
      </c>
      <c r="E622" s="262" t="s">
        <v>256</v>
      </c>
      <c r="F622" s="262" t="s">
        <v>249</v>
      </c>
      <c r="G622" s="262" t="s">
        <v>250</v>
      </c>
      <c r="H622" s="262" t="s">
        <v>224</v>
      </c>
      <c r="I622" s="262" t="s">
        <v>242</v>
      </c>
      <c r="J622" s="262">
        <v>1080</v>
      </c>
      <c r="K622" s="320">
        <v>1</v>
      </c>
      <c r="L622" s="320">
        <v>1</v>
      </c>
      <c r="M622" s="262" t="s">
        <v>6</v>
      </c>
      <c r="Q622" s="321">
        <v>0</v>
      </c>
      <c r="R622" s="321">
        <f t="shared" si="57"/>
        <v>1</v>
      </c>
      <c r="S622" s="300">
        <v>250</v>
      </c>
      <c r="T622" s="300">
        <v>0</v>
      </c>
      <c r="V622" s="300">
        <v>250</v>
      </c>
      <c r="W622" s="300">
        <f>V622</f>
        <v>250</v>
      </c>
      <c r="X622" s="322">
        <f t="shared" si="58"/>
        <v>0</v>
      </c>
      <c r="Y622" s="262" t="s">
        <v>570</v>
      </c>
      <c r="Z622" s="262" t="str">
        <f t="shared" si="59"/>
        <v>141 E 71200 163</v>
      </c>
      <c r="AA622" s="262" t="str">
        <f t="shared" si="60"/>
        <v>712</v>
      </c>
      <c r="AB622" s="262" t="str">
        <f t="shared" si="61"/>
        <v>901</v>
      </c>
      <c r="AC622" s="262" t="str">
        <f t="shared" si="62"/>
        <v>141 E 71200 163 901 712</v>
      </c>
    </row>
    <row r="623" spans="1:29" ht="15" customHeight="1" x14ac:dyDescent="0.25">
      <c r="A623" s="262" t="s">
        <v>1023</v>
      </c>
      <c r="B623" s="262" t="s">
        <v>267</v>
      </c>
      <c r="C623" s="262" t="s">
        <v>267</v>
      </c>
      <c r="D623" s="262" t="s">
        <v>258</v>
      </c>
      <c r="E623" s="262" t="s">
        <v>221</v>
      </c>
      <c r="F623" s="262" t="s">
        <v>249</v>
      </c>
      <c r="G623" s="262" t="s">
        <v>250</v>
      </c>
      <c r="H623" s="262" t="s">
        <v>224</v>
      </c>
      <c r="I623" s="262" t="s">
        <v>242</v>
      </c>
      <c r="J623" s="262">
        <v>1080</v>
      </c>
      <c r="K623" s="320">
        <v>1</v>
      </c>
      <c r="L623" s="320">
        <v>1</v>
      </c>
      <c r="M623" s="262" t="s">
        <v>226</v>
      </c>
      <c r="N623" s="262" t="s">
        <v>227</v>
      </c>
      <c r="O623" s="262" t="s">
        <v>271</v>
      </c>
      <c r="P623" s="262" t="s">
        <v>188</v>
      </c>
      <c r="Q623" s="321">
        <v>20</v>
      </c>
      <c r="R623" s="321">
        <f t="shared" si="57"/>
        <v>21</v>
      </c>
      <c r="S623" s="300">
        <v>0</v>
      </c>
      <c r="T623" s="300">
        <v>22264</v>
      </c>
      <c r="V623" s="300">
        <v>22264</v>
      </c>
      <c r="W623" s="302">
        <f>IFERROR(INDEX('For Formulas'!$A$3:$CL$64,MATCH(ROUNDUP($R623,0),'For Formulas'!$A$3:$A$64,0),MATCH($O623&amp;" - "&amp;$P623,'For Formulas'!$A$3:$CL$3,0))*L623+U623,INDEX('For Formulas'!$A$3:$CL$64,MATCH(ROUNDUP($R623,0),'For Formulas'!$A$3:$A$64,0)*MATCH($O623&amp;" - "&amp;$P623,'For Formulas'!$A$3:$CL$3,0))*L623)</f>
        <v>24046</v>
      </c>
      <c r="X623" s="322">
        <f t="shared" si="58"/>
        <v>8.0039525691699601E-2</v>
      </c>
      <c r="Y623" s="262" t="s">
        <v>1024</v>
      </c>
      <c r="Z623" s="262" t="str">
        <f t="shared" si="59"/>
        <v>141 E 71100 163</v>
      </c>
      <c r="AA623" s="262" t="str">
        <f t="shared" si="60"/>
        <v>000</v>
      </c>
      <c r="AB623" s="262" t="str">
        <f t="shared" si="61"/>
        <v>000</v>
      </c>
      <c r="AC623" s="262" t="str">
        <f t="shared" si="62"/>
        <v>141 E 71100 163 000 000</v>
      </c>
    </row>
    <row r="624" spans="1:29" ht="15" customHeight="1" x14ac:dyDescent="0.25">
      <c r="A624" s="262" t="s">
        <v>2618</v>
      </c>
      <c r="B624" s="262" t="s">
        <v>267</v>
      </c>
      <c r="C624" s="262" t="s">
        <v>267</v>
      </c>
      <c r="D624" s="262" t="s">
        <v>258</v>
      </c>
      <c r="E624" s="262" t="s">
        <v>221</v>
      </c>
      <c r="F624" s="262" t="s">
        <v>249</v>
      </c>
      <c r="G624" s="262" t="s">
        <v>250</v>
      </c>
      <c r="H624" s="262" t="s">
        <v>224</v>
      </c>
      <c r="I624" s="262" t="s">
        <v>242</v>
      </c>
      <c r="J624" s="262">
        <v>1080</v>
      </c>
      <c r="K624" s="320">
        <v>1</v>
      </c>
      <c r="L624" s="320">
        <v>1</v>
      </c>
      <c r="M624" s="262" t="s">
        <v>226</v>
      </c>
      <c r="N624" s="262" t="s">
        <v>227</v>
      </c>
      <c r="O624" s="262" t="s">
        <v>271</v>
      </c>
      <c r="P624" s="262" t="s">
        <v>188</v>
      </c>
      <c r="Q624" s="321">
        <v>20</v>
      </c>
      <c r="R624" s="321">
        <f t="shared" si="57"/>
        <v>21</v>
      </c>
      <c r="S624" s="300">
        <v>0</v>
      </c>
      <c r="T624" s="300">
        <v>22264</v>
      </c>
      <c r="V624" s="300">
        <v>22264</v>
      </c>
      <c r="W624" s="302">
        <f>IFERROR(INDEX('For Formulas'!$A$3:$CL$64,MATCH(ROUNDUP($R624,0),'For Formulas'!$A$3:$A$64,0),MATCH($O624&amp;" - "&amp;$P624,'For Formulas'!$A$3:$CL$3,0))*L624+U624,INDEX('For Formulas'!$A$3:$CL$64,MATCH(ROUNDUP($R624,0),'For Formulas'!$A$3:$A$64,0)*MATCH($O624&amp;" - "&amp;$P624,'For Formulas'!$A$3:$CL$3,0))*L624)</f>
        <v>24046</v>
      </c>
      <c r="X624" s="322">
        <f t="shared" si="58"/>
        <v>8.0039525691699601E-2</v>
      </c>
      <c r="Y624" s="262" t="s">
        <v>1024</v>
      </c>
      <c r="Z624" s="262" t="str">
        <f t="shared" si="59"/>
        <v>141 E 71100 163</v>
      </c>
      <c r="AA624" s="262" t="str">
        <f t="shared" si="60"/>
        <v>000</v>
      </c>
      <c r="AB624" s="262" t="str">
        <f t="shared" si="61"/>
        <v>000</v>
      </c>
      <c r="AC624" s="262" t="str">
        <f t="shared" si="62"/>
        <v>141 E 71100 163 000 000</v>
      </c>
    </row>
    <row r="625" spans="1:29" ht="15" hidden="1" customHeight="1" x14ac:dyDescent="0.25">
      <c r="A625" s="262" t="s">
        <v>2339</v>
      </c>
      <c r="B625" s="262" t="s">
        <v>237</v>
      </c>
      <c r="C625" s="262" t="s">
        <v>237</v>
      </c>
      <c r="D625" s="262" t="s">
        <v>392</v>
      </c>
      <c r="E625" s="262" t="s">
        <v>221</v>
      </c>
      <c r="F625" s="262" t="s">
        <v>239</v>
      </c>
      <c r="G625" s="262" t="s">
        <v>240</v>
      </c>
      <c r="H625" s="262" t="s">
        <v>241</v>
      </c>
      <c r="I625" s="262" t="s">
        <v>347</v>
      </c>
      <c r="J625" s="262">
        <v>1330</v>
      </c>
      <c r="K625" s="320">
        <v>0.875</v>
      </c>
      <c r="L625" s="320">
        <v>0.875</v>
      </c>
      <c r="M625" s="262" t="s">
        <v>226</v>
      </c>
      <c r="N625" s="262" t="s">
        <v>11</v>
      </c>
      <c r="O625" s="262" t="s">
        <v>244</v>
      </c>
      <c r="P625" s="262" t="s">
        <v>187</v>
      </c>
      <c r="Q625" s="321">
        <v>11</v>
      </c>
      <c r="R625" s="321">
        <f t="shared" si="57"/>
        <v>12</v>
      </c>
      <c r="S625" s="300">
        <v>0</v>
      </c>
      <c r="T625" s="300">
        <v>16.579999999999998</v>
      </c>
      <c r="V625" s="300">
        <v>22051.4</v>
      </c>
      <c r="W625" s="303">
        <f>IFERROR(INDEX('For Formulas'!$A$3:$CL$64,MATCH($R625,'For Formulas'!$A$3:$A$64,0),MATCH($O625&amp;" - "&amp;$P625,'For Formulas'!$A$3:$CL$3,0))*J625+U625,INDEX('For Formulas'!$A$3:$CL$64,MATCH($R625,'For Formulas'!$A$3:$A$64,0),MATCH($O625&amp;" - "&amp;$P625,'For Formulas'!$A$3:$CL$3,0))*J625)</f>
        <v>24046.400000000001</v>
      </c>
      <c r="X625" s="322">
        <f t="shared" si="58"/>
        <v>9.0470446320868508E-2</v>
      </c>
      <c r="Y625" s="262" t="s">
        <v>2340</v>
      </c>
      <c r="Z625" s="262" t="str">
        <f t="shared" si="59"/>
        <v>143 E 73100 165</v>
      </c>
      <c r="AA625" s="262" t="str">
        <f t="shared" si="60"/>
        <v>451</v>
      </c>
      <c r="AB625" s="262" t="str">
        <f t="shared" si="61"/>
        <v>000</v>
      </c>
      <c r="AC625" s="262" t="str">
        <f t="shared" si="62"/>
        <v>143 E 73100 165 000 451</v>
      </c>
    </row>
    <row r="626" spans="1:29" ht="15" hidden="1" customHeight="1" x14ac:dyDescent="0.25">
      <c r="A626" s="262" t="s">
        <v>2371</v>
      </c>
      <c r="B626" s="262" t="s">
        <v>237</v>
      </c>
      <c r="C626" s="262" t="s">
        <v>237</v>
      </c>
      <c r="D626" s="262" t="s">
        <v>258</v>
      </c>
      <c r="E626" s="262" t="s">
        <v>221</v>
      </c>
      <c r="F626" s="262" t="s">
        <v>239</v>
      </c>
      <c r="G626" s="262" t="s">
        <v>240</v>
      </c>
      <c r="H626" s="262" t="s">
        <v>241</v>
      </c>
      <c r="I626" s="262" t="s">
        <v>347</v>
      </c>
      <c r="J626" s="262">
        <v>1330</v>
      </c>
      <c r="K626" s="320">
        <v>0.875</v>
      </c>
      <c r="L626" s="320">
        <v>0.875</v>
      </c>
      <c r="M626" s="262" t="s">
        <v>226</v>
      </c>
      <c r="N626" s="262" t="s">
        <v>11</v>
      </c>
      <c r="O626" s="262" t="s">
        <v>244</v>
      </c>
      <c r="P626" s="262" t="s">
        <v>187</v>
      </c>
      <c r="Q626" s="321">
        <v>11</v>
      </c>
      <c r="R626" s="321">
        <f t="shared" si="57"/>
        <v>12</v>
      </c>
      <c r="S626" s="300">
        <v>0</v>
      </c>
      <c r="T626" s="300">
        <v>16.579999999999998</v>
      </c>
      <c r="V626" s="300">
        <v>22051.4</v>
      </c>
      <c r="W626" s="303">
        <f>IFERROR(INDEX('For Formulas'!$A$3:$CL$64,MATCH($R626,'For Formulas'!$A$3:$A$64,0),MATCH($O626&amp;" - "&amp;$P626,'For Formulas'!$A$3:$CL$3,0))*J626+U626,INDEX('For Formulas'!$A$3:$CL$64,MATCH($R626,'For Formulas'!$A$3:$A$64,0),MATCH($O626&amp;" - "&amp;$P626,'For Formulas'!$A$3:$CL$3,0))*J626)</f>
        <v>24046.400000000001</v>
      </c>
      <c r="X626" s="322">
        <f t="shared" si="58"/>
        <v>9.0470446320868508E-2</v>
      </c>
      <c r="Y626" s="262" t="s">
        <v>689</v>
      </c>
      <c r="Z626" s="262" t="str">
        <f t="shared" si="59"/>
        <v>143 E 73100 165</v>
      </c>
      <c r="AA626" s="262" t="str">
        <f t="shared" si="60"/>
        <v>451</v>
      </c>
      <c r="AB626" s="262" t="str">
        <f t="shared" si="61"/>
        <v>000</v>
      </c>
      <c r="AC626" s="262" t="str">
        <f t="shared" si="62"/>
        <v>143 E 73100 165 000 451</v>
      </c>
    </row>
    <row r="627" spans="1:29" ht="15" hidden="1" customHeight="1" x14ac:dyDescent="0.25">
      <c r="A627" s="262" t="s">
        <v>1129</v>
      </c>
      <c r="B627" s="262" t="s">
        <v>256</v>
      </c>
      <c r="C627" s="262" t="s">
        <v>273</v>
      </c>
      <c r="D627" s="262" t="s">
        <v>274</v>
      </c>
      <c r="E627" s="262" t="s">
        <v>256</v>
      </c>
      <c r="F627" s="262" t="s">
        <v>249</v>
      </c>
      <c r="G627" s="262" t="s">
        <v>250</v>
      </c>
      <c r="H627" s="262" t="s">
        <v>224</v>
      </c>
      <c r="I627" s="262" t="s">
        <v>242</v>
      </c>
      <c r="J627" s="262">
        <v>1080</v>
      </c>
      <c r="K627" s="320">
        <v>1</v>
      </c>
      <c r="L627" s="320">
        <v>1</v>
      </c>
      <c r="M627" s="262" t="s">
        <v>6</v>
      </c>
      <c r="Q627" s="321">
        <v>0</v>
      </c>
      <c r="R627" s="321">
        <f t="shared" si="57"/>
        <v>1</v>
      </c>
      <c r="S627" s="300">
        <v>250</v>
      </c>
      <c r="T627" s="300">
        <v>0</v>
      </c>
      <c r="V627" s="300">
        <v>250</v>
      </c>
      <c r="W627" s="300">
        <f>V627</f>
        <v>250</v>
      </c>
      <c r="X627" s="322">
        <f t="shared" si="58"/>
        <v>0</v>
      </c>
      <c r="Y627" s="262" t="s">
        <v>684</v>
      </c>
      <c r="Z627" s="262" t="str">
        <f t="shared" si="59"/>
        <v>141 E 71200 163</v>
      </c>
      <c r="AA627" s="262" t="str">
        <f t="shared" si="60"/>
        <v>712</v>
      </c>
      <c r="AB627" s="262" t="str">
        <f t="shared" si="61"/>
        <v>901</v>
      </c>
      <c r="AC627" s="262" t="str">
        <f t="shared" si="62"/>
        <v>141 E 71200 163 901 712</v>
      </c>
    </row>
    <row r="628" spans="1:29" ht="15" customHeight="1" x14ac:dyDescent="0.25">
      <c r="A628" s="262" t="s">
        <v>983</v>
      </c>
      <c r="B628" s="262" t="s">
        <v>377</v>
      </c>
      <c r="C628" s="262" t="s">
        <v>377</v>
      </c>
      <c r="D628" s="262" t="s">
        <v>340</v>
      </c>
      <c r="E628" s="262" t="s">
        <v>269</v>
      </c>
      <c r="F628" s="262" t="s">
        <v>222</v>
      </c>
      <c r="G628" s="262" t="s">
        <v>223</v>
      </c>
      <c r="H628" s="262" t="s">
        <v>224</v>
      </c>
      <c r="I628" s="262" t="s">
        <v>287</v>
      </c>
      <c r="J628" s="262">
        <v>800</v>
      </c>
      <c r="K628" s="320">
        <v>0.5</v>
      </c>
      <c r="L628" s="320">
        <v>0.5</v>
      </c>
      <c r="M628" s="262" t="s">
        <v>226</v>
      </c>
      <c r="N628" s="262" t="s">
        <v>227</v>
      </c>
      <c r="O628" s="262" t="s">
        <v>234</v>
      </c>
      <c r="P628" s="262" t="s">
        <v>34</v>
      </c>
      <c r="Q628" s="321">
        <v>9</v>
      </c>
      <c r="R628" s="321">
        <f t="shared" si="57"/>
        <v>10</v>
      </c>
      <c r="S628" s="300">
        <v>0</v>
      </c>
      <c r="T628" s="300">
        <v>44620</v>
      </c>
      <c r="V628" s="300">
        <v>22310</v>
      </c>
      <c r="W628" s="302">
        <f>IFERROR(INDEX('For Formulas'!$A$3:$CL$64,MATCH(ROUNDUP($R628,0),'For Formulas'!$A$3:$A$64,0),MATCH($O628&amp;" - "&amp;$P628,'For Formulas'!$A$3:$CL$3,0))*L628+U628,INDEX('For Formulas'!$A$3:$CL$64,MATCH(ROUNDUP($R628,0),'For Formulas'!$A$3:$A$64,0)*MATCH($O628&amp;" - "&amp;$P628,'For Formulas'!$A$3:$CL$3,0))*L628)</f>
        <v>24095</v>
      </c>
      <c r="X628" s="322">
        <f t="shared" si="58"/>
        <v>8.0008964589870016E-2</v>
      </c>
      <c r="Y628" s="262" t="s">
        <v>984</v>
      </c>
      <c r="Z628" s="262" t="str">
        <f t="shared" si="59"/>
        <v>141 E 72120 131</v>
      </c>
      <c r="AA628" s="262" t="str">
        <f t="shared" si="60"/>
        <v>580</v>
      </c>
      <c r="AB628" s="262" t="str">
        <f t="shared" si="61"/>
        <v>000</v>
      </c>
      <c r="AC628" s="262" t="str">
        <f t="shared" si="62"/>
        <v>141 E 72120 131 000 580</v>
      </c>
    </row>
    <row r="629" spans="1:29" ht="15" customHeight="1" x14ac:dyDescent="0.25">
      <c r="A629" s="262" t="s">
        <v>1147</v>
      </c>
      <c r="B629" s="262" t="s">
        <v>377</v>
      </c>
      <c r="C629" s="262" t="s">
        <v>377</v>
      </c>
      <c r="D629" s="262" t="s">
        <v>340</v>
      </c>
      <c r="E629" s="262" t="s">
        <v>269</v>
      </c>
      <c r="F629" s="262" t="s">
        <v>222</v>
      </c>
      <c r="G629" s="262" t="s">
        <v>223</v>
      </c>
      <c r="H629" s="262" t="s">
        <v>224</v>
      </c>
      <c r="I629" s="262" t="s">
        <v>287</v>
      </c>
      <c r="J629" s="262">
        <v>800</v>
      </c>
      <c r="K629" s="320">
        <v>0.5</v>
      </c>
      <c r="L629" s="320">
        <v>0.5</v>
      </c>
      <c r="M629" s="262" t="s">
        <v>226</v>
      </c>
      <c r="N629" s="262" t="s">
        <v>227</v>
      </c>
      <c r="O629" s="262" t="s">
        <v>234</v>
      </c>
      <c r="P629" s="262" t="s">
        <v>34</v>
      </c>
      <c r="Q629" s="321">
        <v>9</v>
      </c>
      <c r="R629" s="321">
        <f t="shared" si="57"/>
        <v>10</v>
      </c>
      <c r="S629" s="300">
        <v>0</v>
      </c>
      <c r="T629" s="300">
        <v>44620</v>
      </c>
      <c r="V629" s="300">
        <v>22310</v>
      </c>
      <c r="W629" s="302">
        <f>IFERROR(INDEX('For Formulas'!$A$3:$CL$64,MATCH(ROUNDUP($R629,0),'For Formulas'!$A$3:$A$64,0),MATCH($O629&amp;" - "&amp;$P629,'For Formulas'!$A$3:$CL$3,0))*L629+U629,INDEX('For Formulas'!$A$3:$CL$64,MATCH(ROUNDUP($R629,0),'For Formulas'!$A$3:$A$64,0)*MATCH($O629&amp;" - "&amp;$P629,'For Formulas'!$A$3:$CL$3,0))*L629)</f>
        <v>24095</v>
      </c>
      <c r="X629" s="322">
        <f t="shared" si="58"/>
        <v>8.0008964589870016E-2</v>
      </c>
      <c r="Y629" s="262" t="s">
        <v>984</v>
      </c>
      <c r="Z629" s="262" t="str">
        <f t="shared" si="59"/>
        <v>141 E 72120 131</v>
      </c>
      <c r="AA629" s="262" t="str">
        <f t="shared" si="60"/>
        <v>580</v>
      </c>
      <c r="AB629" s="262" t="str">
        <f t="shared" si="61"/>
        <v>000</v>
      </c>
      <c r="AC629" s="262" t="str">
        <f t="shared" si="62"/>
        <v>141 E 72120 131 000 580</v>
      </c>
    </row>
    <row r="630" spans="1:29" ht="15" customHeight="1" x14ac:dyDescent="0.25">
      <c r="A630" s="262" t="s">
        <v>1117</v>
      </c>
      <c r="B630" s="262" t="s">
        <v>305</v>
      </c>
      <c r="C630" s="262" t="s">
        <v>305</v>
      </c>
      <c r="D630" s="262" t="s">
        <v>280</v>
      </c>
      <c r="E630" s="262" t="s">
        <v>221</v>
      </c>
      <c r="F630" s="262" t="s">
        <v>306</v>
      </c>
      <c r="G630" s="262" t="s">
        <v>250</v>
      </c>
      <c r="H630" s="262" t="s">
        <v>224</v>
      </c>
      <c r="I630" s="262" t="s">
        <v>307</v>
      </c>
      <c r="J630" s="262">
        <v>1170</v>
      </c>
      <c r="K630" s="320">
        <v>1</v>
      </c>
      <c r="L630" s="320">
        <v>1</v>
      </c>
      <c r="M630" s="262" t="s">
        <v>226</v>
      </c>
      <c r="N630" s="262" t="s">
        <v>233</v>
      </c>
      <c r="O630" s="262" t="s">
        <v>271</v>
      </c>
      <c r="P630" s="262" t="s">
        <v>308</v>
      </c>
      <c r="Q630" s="321">
        <v>14</v>
      </c>
      <c r="R630" s="321">
        <f t="shared" si="57"/>
        <v>15</v>
      </c>
      <c r="S630" s="300">
        <v>0</v>
      </c>
      <c r="T630" s="300">
        <v>22416</v>
      </c>
      <c r="V630" s="300">
        <v>22416</v>
      </c>
      <c r="W630" s="302">
        <f>IFERROR(INDEX('For Formulas'!$A$3:$CL$64,MATCH(ROUNDUP($R630,0),'For Formulas'!$A$3:$A$64,0),MATCH($O630&amp;" - "&amp;$P630,'For Formulas'!$A$3:$CL$3,0))*L630+U630,INDEX('For Formulas'!$A$3:$CL$64,MATCH(ROUNDUP($R630,0),'For Formulas'!$A$3:$A$64,0)*MATCH($O630&amp;" - "&amp;$P630,'For Formulas'!$A$3:$CL$3,0))*L630)</f>
        <v>24210</v>
      </c>
      <c r="X630" s="322">
        <f t="shared" si="58"/>
        <v>8.0032119914346889E-2</v>
      </c>
      <c r="Y630" s="262" t="s">
        <v>647</v>
      </c>
      <c r="Z630" s="262" t="str">
        <f t="shared" si="59"/>
        <v>141 E 71200 163</v>
      </c>
      <c r="AA630" s="262" t="str">
        <f t="shared" si="60"/>
        <v>712</v>
      </c>
      <c r="AB630" s="262" t="str">
        <f t="shared" si="61"/>
        <v>901</v>
      </c>
      <c r="AC630" s="262" t="str">
        <f t="shared" si="62"/>
        <v>141 E 71200 163 901 712</v>
      </c>
    </row>
    <row r="631" spans="1:29" x14ac:dyDescent="0.25">
      <c r="A631" s="262" t="s">
        <v>2168</v>
      </c>
      <c r="B631" s="262" t="s">
        <v>623</v>
      </c>
      <c r="C631" s="262" t="s">
        <v>623</v>
      </c>
      <c r="D631" s="262" t="s">
        <v>389</v>
      </c>
      <c r="E631" s="262" t="s">
        <v>221</v>
      </c>
      <c r="F631" s="262" t="s">
        <v>306</v>
      </c>
      <c r="G631" s="262" t="s">
        <v>250</v>
      </c>
      <c r="H631" s="262" t="s">
        <v>224</v>
      </c>
      <c r="I631" s="262" t="s">
        <v>307</v>
      </c>
      <c r="J631" s="262">
        <v>1170</v>
      </c>
      <c r="K631" s="320">
        <v>1</v>
      </c>
      <c r="L631" s="320">
        <v>1</v>
      </c>
      <c r="M631" s="262" t="s">
        <v>226</v>
      </c>
      <c r="N631" s="262" t="s">
        <v>233</v>
      </c>
      <c r="O631" s="262" t="s">
        <v>271</v>
      </c>
      <c r="P631" s="262" t="s">
        <v>308</v>
      </c>
      <c r="Q631" s="321">
        <v>14</v>
      </c>
      <c r="R631" s="321">
        <f t="shared" si="57"/>
        <v>15</v>
      </c>
      <c r="S631" s="300">
        <v>0</v>
      </c>
      <c r="T631" s="300">
        <v>22416</v>
      </c>
      <c r="V631" s="300">
        <v>22416</v>
      </c>
      <c r="W631" s="302">
        <f>IFERROR(INDEX('For Formulas'!$A$3:$CL$64,MATCH(ROUNDUP($R631,0),'For Formulas'!$A$3:$A$64,0),MATCH($O631&amp;" - "&amp;$P631,'For Formulas'!$A$3:$CL$3,0))*L631+U631,INDEX('For Formulas'!$A$3:$CL$64,MATCH(ROUNDUP($R631,0),'For Formulas'!$A$3:$A$64,0)*MATCH($O631&amp;" - "&amp;$P631,'For Formulas'!$A$3:$CL$3,0))*L631)</f>
        <v>24210</v>
      </c>
      <c r="X631" s="322">
        <f t="shared" si="58"/>
        <v>8.0032119914346889E-2</v>
      </c>
      <c r="Y631" s="262" t="s">
        <v>2169</v>
      </c>
      <c r="Z631" s="262" t="str">
        <f t="shared" si="59"/>
        <v>141 E 71100 189</v>
      </c>
      <c r="AA631" s="262" t="str">
        <f t="shared" si="60"/>
        <v>000</v>
      </c>
      <c r="AB631" s="262" t="str">
        <f t="shared" si="61"/>
        <v>000</v>
      </c>
      <c r="AC631" s="262" t="str">
        <f t="shared" si="62"/>
        <v>141 E 71100 189 000 000</v>
      </c>
    </row>
    <row r="632" spans="1:29" ht="15" customHeight="1" x14ac:dyDescent="0.25">
      <c r="A632" s="262" t="s">
        <v>2845</v>
      </c>
      <c r="B632" s="262" t="s">
        <v>305</v>
      </c>
      <c r="C632" s="262" t="s">
        <v>305</v>
      </c>
      <c r="D632" s="262" t="s">
        <v>333</v>
      </c>
      <c r="E632" s="262" t="s">
        <v>221</v>
      </c>
      <c r="F632" s="262" t="s">
        <v>306</v>
      </c>
      <c r="G632" s="262" t="s">
        <v>250</v>
      </c>
      <c r="H632" s="262" t="s">
        <v>224</v>
      </c>
      <c r="I632" s="262" t="s">
        <v>307</v>
      </c>
      <c r="J632" s="262">
        <v>1170</v>
      </c>
      <c r="K632" s="320">
        <v>1</v>
      </c>
      <c r="L632" s="320">
        <v>1</v>
      </c>
      <c r="M632" s="262" t="s">
        <v>226</v>
      </c>
      <c r="N632" s="262" t="s">
        <v>233</v>
      </c>
      <c r="O632" s="262" t="s">
        <v>271</v>
      </c>
      <c r="P632" s="262" t="s">
        <v>308</v>
      </c>
      <c r="Q632" s="321">
        <v>14</v>
      </c>
      <c r="R632" s="321">
        <f t="shared" si="57"/>
        <v>15</v>
      </c>
      <c r="S632" s="300">
        <v>0</v>
      </c>
      <c r="T632" s="300">
        <v>22416</v>
      </c>
      <c r="V632" s="300">
        <v>22416</v>
      </c>
      <c r="W632" s="302">
        <f>IFERROR(INDEX('For Formulas'!$A$3:$CL$64,MATCH(ROUNDUP($R632,0),'For Formulas'!$A$3:$A$64,0),MATCH($O632&amp;" - "&amp;$P632,'For Formulas'!$A$3:$CL$3,0))*L632+U632,INDEX('For Formulas'!$A$3:$CL$64,MATCH(ROUNDUP($R632,0),'For Formulas'!$A$3:$A$64,0)*MATCH($O632&amp;" - "&amp;$P632,'For Formulas'!$A$3:$CL$3,0))*L632)</f>
        <v>24210</v>
      </c>
      <c r="X632" s="322">
        <f t="shared" si="58"/>
        <v>8.0032119914346889E-2</v>
      </c>
      <c r="Y632" s="262" t="s">
        <v>2418</v>
      </c>
      <c r="Z632" s="262" t="str">
        <f t="shared" si="59"/>
        <v>141 E 71200 163</v>
      </c>
      <c r="AA632" s="262" t="str">
        <f t="shared" si="60"/>
        <v>712</v>
      </c>
      <c r="AB632" s="262" t="str">
        <f t="shared" si="61"/>
        <v>901</v>
      </c>
      <c r="AC632" s="262" t="str">
        <f t="shared" si="62"/>
        <v>141 E 71200 163 901 712</v>
      </c>
    </row>
    <row r="633" spans="1:29" ht="15" customHeight="1" x14ac:dyDescent="0.25">
      <c r="A633" s="262" t="s">
        <v>2318</v>
      </c>
      <c r="B633" s="262" t="s">
        <v>247</v>
      </c>
      <c r="C633" s="262" t="s">
        <v>247</v>
      </c>
      <c r="D633" s="262" t="s">
        <v>248</v>
      </c>
      <c r="E633" s="262" t="s">
        <v>221</v>
      </c>
      <c r="F633" s="262" t="s">
        <v>249</v>
      </c>
      <c r="G633" s="262" t="s">
        <v>250</v>
      </c>
      <c r="H633" s="262" t="s">
        <v>224</v>
      </c>
      <c r="I633" s="262" t="s">
        <v>242</v>
      </c>
      <c r="J633" s="262">
        <v>1080</v>
      </c>
      <c r="K633" s="320">
        <v>1</v>
      </c>
      <c r="L633" s="320">
        <v>1</v>
      </c>
      <c r="M633" s="262" t="s">
        <v>226</v>
      </c>
      <c r="N633" s="262" t="s">
        <v>227</v>
      </c>
      <c r="O633" s="262" t="s">
        <v>251</v>
      </c>
      <c r="P633" s="262" t="s">
        <v>186</v>
      </c>
      <c r="Q633" s="321">
        <v>39</v>
      </c>
      <c r="R633" s="321">
        <f t="shared" si="57"/>
        <v>40</v>
      </c>
      <c r="S633" s="300">
        <v>0</v>
      </c>
      <c r="T633" s="300">
        <v>23190</v>
      </c>
      <c r="V633" s="300">
        <v>23190</v>
      </c>
      <c r="W633" s="302">
        <f>IFERROR(INDEX('For Formulas'!$A$3:$CL$64,MATCH(ROUNDUP($R633,0),'For Formulas'!$A$3:$A$64,0),MATCH($O633&amp;" - "&amp;$P633,'For Formulas'!$A$3:$CL$3,0))*L633+U633,INDEX('For Formulas'!$A$3:$CL$64,MATCH(ROUNDUP($R633,0),'For Formulas'!$A$3:$A$64,0)*MATCH($O633&amp;" - "&amp;$P633,'For Formulas'!$A$3:$CL$3,0))*L633)</f>
        <v>24350</v>
      </c>
      <c r="X633" s="322">
        <f t="shared" si="58"/>
        <v>5.0021561017680037E-2</v>
      </c>
      <c r="Y633" s="262" t="s">
        <v>252</v>
      </c>
      <c r="Z633" s="262" t="str">
        <f t="shared" si="59"/>
        <v>141 E 72710 146</v>
      </c>
      <c r="AA633" s="262" t="str">
        <f t="shared" si="60"/>
        <v>446</v>
      </c>
      <c r="AB633" s="262" t="str">
        <f t="shared" si="61"/>
        <v>000</v>
      </c>
      <c r="AC633" s="262" t="str">
        <f t="shared" si="62"/>
        <v>141 E 72710 146 000 446</v>
      </c>
    </row>
    <row r="634" spans="1:29" ht="15" customHeight="1" x14ac:dyDescent="0.25">
      <c r="A634" s="262" t="s">
        <v>2322</v>
      </c>
      <c r="B634" s="262" t="s">
        <v>247</v>
      </c>
      <c r="C634" s="262" t="s">
        <v>247</v>
      </c>
      <c r="D634" s="262" t="s">
        <v>248</v>
      </c>
      <c r="E634" s="262" t="s">
        <v>221</v>
      </c>
      <c r="F634" s="262" t="s">
        <v>249</v>
      </c>
      <c r="G634" s="262" t="s">
        <v>250</v>
      </c>
      <c r="H634" s="262" t="s">
        <v>224</v>
      </c>
      <c r="I634" s="262" t="s">
        <v>242</v>
      </c>
      <c r="J634" s="262">
        <v>1080</v>
      </c>
      <c r="K634" s="320">
        <v>1</v>
      </c>
      <c r="L634" s="320">
        <v>1</v>
      </c>
      <c r="M634" s="262" t="s">
        <v>226</v>
      </c>
      <c r="N634" s="262" t="s">
        <v>227</v>
      </c>
      <c r="O634" s="262" t="s">
        <v>251</v>
      </c>
      <c r="P634" s="262" t="s">
        <v>186</v>
      </c>
      <c r="Q634" s="321">
        <v>41</v>
      </c>
      <c r="R634" s="321">
        <f t="shared" si="57"/>
        <v>42</v>
      </c>
      <c r="S634" s="300">
        <v>0</v>
      </c>
      <c r="T634" s="300">
        <v>23190</v>
      </c>
      <c r="V634" s="300">
        <v>23190</v>
      </c>
      <c r="W634" s="302">
        <f>IFERROR(INDEX('For Formulas'!$A$3:$CL$64,MATCH(ROUNDUP($R634,0),'For Formulas'!$A$3:$A$64,0),MATCH($O634&amp;" - "&amp;$P634,'For Formulas'!$A$3:$CL$3,0))*L634+U634,INDEX('For Formulas'!$A$3:$CL$64,MATCH(ROUNDUP($R634,0),'For Formulas'!$A$3:$A$64,0)*MATCH($O634&amp;" - "&amp;$P634,'For Formulas'!$A$3:$CL$3,0))*L634)</f>
        <v>24350</v>
      </c>
      <c r="X634" s="322">
        <f t="shared" si="58"/>
        <v>5.0021561017680037E-2</v>
      </c>
      <c r="Y634" s="262" t="s">
        <v>252</v>
      </c>
      <c r="Z634" s="262" t="str">
        <f t="shared" si="59"/>
        <v>141 E 72710 146</v>
      </c>
      <c r="AA634" s="262" t="str">
        <f t="shared" si="60"/>
        <v>446</v>
      </c>
      <c r="AB634" s="262" t="str">
        <f t="shared" si="61"/>
        <v>000</v>
      </c>
      <c r="AC634" s="262" t="str">
        <f t="shared" si="62"/>
        <v>141 E 72710 146 000 446</v>
      </c>
    </row>
    <row r="635" spans="1:29" ht="15" customHeight="1" x14ac:dyDescent="0.25">
      <c r="A635" s="262" t="s">
        <v>2470</v>
      </c>
      <c r="B635" s="262" t="s">
        <v>1079</v>
      </c>
      <c r="C635" s="262" t="s">
        <v>1079</v>
      </c>
      <c r="D635" s="262" t="s">
        <v>328</v>
      </c>
      <c r="E635" s="262" t="s">
        <v>221</v>
      </c>
      <c r="F635" s="262" t="s">
        <v>249</v>
      </c>
      <c r="G635" s="262" t="s">
        <v>250</v>
      </c>
      <c r="H635" s="262" t="s">
        <v>224</v>
      </c>
      <c r="I635" s="262" t="s">
        <v>242</v>
      </c>
      <c r="J635" s="262">
        <v>1080</v>
      </c>
      <c r="K635" s="320">
        <v>1</v>
      </c>
      <c r="L635" s="320">
        <v>1</v>
      </c>
      <c r="M635" s="262" t="s">
        <v>226</v>
      </c>
      <c r="N635" s="262" t="s">
        <v>227</v>
      </c>
      <c r="O635" s="262" t="s">
        <v>251</v>
      </c>
      <c r="P635" s="262" t="s">
        <v>186</v>
      </c>
      <c r="Q635" s="321">
        <v>40</v>
      </c>
      <c r="R635" s="321">
        <f t="shared" si="57"/>
        <v>41</v>
      </c>
      <c r="S635" s="300">
        <v>0</v>
      </c>
      <c r="T635" s="300">
        <v>23190</v>
      </c>
      <c r="V635" s="300">
        <v>23190</v>
      </c>
      <c r="W635" s="302">
        <f>IFERROR(INDEX('For Formulas'!$A$3:$CL$64,MATCH(ROUNDUP($R635,0),'For Formulas'!$A$3:$A$64,0),MATCH($O635&amp;" - "&amp;$P635,'For Formulas'!$A$3:$CL$3,0))*L635+U635,INDEX('For Formulas'!$A$3:$CL$64,MATCH(ROUNDUP($R635,0),'For Formulas'!$A$3:$A$64,0)*MATCH($O635&amp;" - "&amp;$P635,'For Formulas'!$A$3:$CL$3,0))*L635)</f>
        <v>24350</v>
      </c>
      <c r="X635" s="322">
        <f t="shared" si="58"/>
        <v>5.0021561017680037E-2</v>
      </c>
      <c r="Y635" s="262" t="s">
        <v>329</v>
      </c>
      <c r="Z635" s="262" t="str">
        <f t="shared" si="59"/>
        <v>141 E 72710 146</v>
      </c>
      <c r="AA635" s="262" t="str">
        <f t="shared" si="60"/>
        <v>712</v>
      </c>
      <c r="AB635" s="262" t="str">
        <f t="shared" si="61"/>
        <v>000</v>
      </c>
      <c r="AC635" s="262" t="str">
        <f t="shared" si="62"/>
        <v>141 E 72710 146 000 712</v>
      </c>
    </row>
    <row r="636" spans="1:29" ht="15" customHeight="1" x14ac:dyDescent="0.25">
      <c r="A636" s="262" t="s">
        <v>2632</v>
      </c>
      <c r="B636" s="262" t="s">
        <v>247</v>
      </c>
      <c r="C636" s="262" t="s">
        <v>247</v>
      </c>
      <c r="D636" s="262" t="s">
        <v>248</v>
      </c>
      <c r="E636" s="262" t="s">
        <v>221</v>
      </c>
      <c r="F636" s="262" t="s">
        <v>249</v>
      </c>
      <c r="G636" s="262" t="s">
        <v>250</v>
      </c>
      <c r="H636" s="262" t="s">
        <v>224</v>
      </c>
      <c r="I636" s="262" t="s">
        <v>242</v>
      </c>
      <c r="J636" s="262">
        <v>1080</v>
      </c>
      <c r="K636" s="320">
        <v>1</v>
      </c>
      <c r="L636" s="320">
        <v>1</v>
      </c>
      <c r="M636" s="262" t="s">
        <v>226</v>
      </c>
      <c r="N636" s="262" t="s">
        <v>227</v>
      </c>
      <c r="O636" s="262" t="s">
        <v>251</v>
      </c>
      <c r="P636" s="262" t="s">
        <v>186</v>
      </c>
      <c r="Q636" s="321">
        <v>43</v>
      </c>
      <c r="R636" s="321">
        <f t="shared" si="57"/>
        <v>44</v>
      </c>
      <c r="S636" s="300">
        <v>0</v>
      </c>
      <c r="T636" s="300">
        <v>23190</v>
      </c>
      <c r="V636" s="300">
        <v>23190</v>
      </c>
      <c r="W636" s="302">
        <f>IFERROR(INDEX('For Formulas'!$A$3:$CL$64,MATCH(ROUNDUP($R636,0),'For Formulas'!$A$3:$A$64,0),MATCH($O636&amp;" - "&amp;$P636,'For Formulas'!$A$3:$CL$3,0))*L636+U636,INDEX('For Formulas'!$A$3:$CL$64,MATCH(ROUNDUP($R636,0),'For Formulas'!$A$3:$A$64,0)*MATCH($O636&amp;" - "&amp;$P636,'For Formulas'!$A$3:$CL$3,0))*L636)</f>
        <v>24350</v>
      </c>
      <c r="X636" s="322">
        <f t="shared" si="58"/>
        <v>5.0021561017680037E-2</v>
      </c>
      <c r="Y636" s="262" t="s">
        <v>252</v>
      </c>
      <c r="Z636" s="262" t="str">
        <f t="shared" si="59"/>
        <v>141 E 72710 146</v>
      </c>
      <c r="AA636" s="262" t="str">
        <f t="shared" si="60"/>
        <v>446</v>
      </c>
      <c r="AB636" s="262" t="str">
        <f t="shared" si="61"/>
        <v>000</v>
      </c>
      <c r="AC636" s="262" t="str">
        <f t="shared" si="62"/>
        <v>141 E 72710 146 000 446</v>
      </c>
    </row>
    <row r="637" spans="1:29" ht="15" hidden="1" customHeight="1" x14ac:dyDescent="0.25">
      <c r="A637" s="262" t="s">
        <v>1139</v>
      </c>
      <c r="B637" s="262" t="s">
        <v>255</v>
      </c>
      <c r="C637" s="262" t="s">
        <v>255</v>
      </c>
      <c r="D637" s="262" t="s">
        <v>248</v>
      </c>
      <c r="E637" s="262" t="s">
        <v>256</v>
      </c>
      <c r="F637" s="262" t="s">
        <v>249</v>
      </c>
      <c r="G637" s="262" t="s">
        <v>250</v>
      </c>
      <c r="H637" s="262" t="s">
        <v>224</v>
      </c>
      <c r="I637" s="262" t="s">
        <v>242</v>
      </c>
      <c r="J637" s="262">
        <v>1080</v>
      </c>
      <c r="K637" s="320">
        <v>1</v>
      </c>
      <c r="L637" s="320">
        <v>1</v>
      </c>
      <c r="M637" s="262" t="s">
        <v>6</v>
      </c>
      <c r="Q637" s="321">
        <v>0</v>
      </c>
      <c r="R637" s="321">
        <f t="shared" si="57"/>
        <v>1</v>
      </c>
      <c r="S637" s="300">
        <v>3000</v>
      </c>
      <c r="T637" s="300">
        <v>0</v>
      </c>
      <c r="V637" s="300">
        <v>3000</v>
      </c>
      <c r="W637" s="300">
        <f>V637</f>
        <v>3000</v>
      </c>
      <c r="X637" s="322">
        <f t="shared" si="58"/>
        <v>0</v>
      </c>
      <c r="Y637" s="262" t="s">
        <v>252</v>
      </c>
      <c r="Z637" s="262" t="str">
        <f t="shared" si="59"/>
        <v>141 E 72710 146</v>
      </c>
      <c r="AA637" s="262" t="str">
        <f t="shared" si="60"/>
        <v>446</v>
      </c>
      <c r="AB637" s="262" t="str">
        <f t="shared" si="61"/>
        <v>000</v>
      </c>
      <c r="AC637" s="262" t="str">
        <f t="shared" si="62"/>
        <v>141 E 72710 146 000 446</v>
      </c>
    </row>
    <row r="638" spans="1:29" ht="15" customHeight="1" x14ac:dyDescent="0.25">
      <c r="A638" s="262" t="s">
        <v>2665</v>
      </c>
      <c r="B638" s="262" t="s">
        <v>247</v>
      </c>
      <c r="C638" s="262" t="s">
        <v>247</v>
      </c>
      <c r="D638" s="262" t="s">
        <v>248</v>
      </c>
      <c r="E638" s="262" t="s">
        <v>221</v>
      </c>
      <c r="F638" s="262" t="s">
        <v>249</v>
      </c>
      <c r="G638" s="262" t="s">
        <v>250</v>
      </c>
      <c r="H638" s="262" t="s">
        <v>224</v>
      </c>
      <c r="I638" s="262" t="s">
        <v>242</v>
      </c>
      <c r="J638" s="262">
        <v>1080</v>
      </c>
      <c r="K638" s="320">
        <v>1</v>
      </c>
      <c r="L638" s="320">
        <v>1</v>
      </c>
      <c r="M638" s="262" t="s">
        <v>226</v>
      </c>
      <c r="N638" s="262" t="s">
        <v>227</v>
      </c>
      <c r="O638" s="262" t="s">
        <v>251</v>
      </c>
      <c r="P638" s="262" t="s">
        <v>186</v>
      </c>
      <c r="Q638" s="321">
        <v>40</v>
      </c>
      <c r="R638" s="321">
        <f t="shared" si="57"/>
        <v>41</v>
      </c>
      <c r="S638" s="300">
        <v>0</v>
      </c>
      <c r="T638" s="300">
        <v>23190</v>
      </c>
      <c r="V638" s="300">
        <v>23190</v>
      </c>
      <c r="W638" s="302">
        <f>IFERROR(INDEX('For Formulas'!$A$3:$CL$64,MATCH(ROUNDUP($R638,0),'For Formulas'!$A$3:$A$64,0),MATCH($O638&amp;" - "&amp;$P638,'For Formulas'!$A$3:$CL$3,0))*L638+U638,INDEX('For Formulas'!$A$3:$CL$64,MATCH(ROUNDUP($R638,0),'For Formulas'!$A$3:$A$64,0)*MATCH($O638&amp;" - "&amp;$P638,'For Formulas'!$A$3:$CL$3,0))*L638)</f>
        <v>24350</v>
      </c>
      <c r="X638" s="322">
        <f t="shared" si="58"/>
        <v>5.0021561017680037E-2</v>
      </c>
      <c r="Y638" s="262" t="s">
        <v>252</v>
      </c>
      <c r="Z638" s="262" t="str">
        <f t="shared" si="59"/>
        <v>141 E 72710 146</v>
      </c>
      <c r="AA638" s="262" t="str">
        <f t="shared" si="60"/>
        <v>446</v>
      </c>
      <c r="AB638" s="262" t="str">
        <f t="shared" si="61"/>
        <v>000</v>
      </c>
      <c r="AC638" s="262" t="str">
        <f t="shared" si="62"/>
        <v>141 E 72710 146 000 446</v>
      </c>
    </row>
    <row r="639" spans="1:29" ht="15" customHeight="1" x14ac:dyDescent="0.25">
      <c r="A639" s="262" t="s">
        <v>2758</v>
      </c>
      <c r="B639" s="262" t="s">
        <v>247</v>
      </c>
      <c r="C639" s="262" t="s">
        <v>247</v>
      </c>
      <c r="D639" s="262" t="s">
        <v>248</v>
      </c>
      <c r="E639" s="262" t="s">
        <v>221</v>
      </c>
      <c r="F639" s="262" t="s">
        <v>249</v>
      </c>
      <c r="G639" s="262" t="s">
        <v>250</v>
      </c>
      <c r="H639" s="262" t="s">
        <v>224</v>
      </c>
      <c r="I639" s="262" t="s">
        <v>242</v>
      </c>
      <c r="J639" s="262">
        <v>1080</v>
      </c>
      <c r="K639" s="320">
        <v>1</v>
      </c>
      <c r="L639" s="320">
        <v>1</v>
      </c>
      <c r="M639" s="262" t="s">
        <v>226</v>
      </c>
      <c r="N639" s="262" t="s">
        <v>227</v>
      </c>
      <c r="O639" s="262" t="s">
        <v>251</v>
      </c>
      <c r="P639" s="262" t="s">
        <v>186</v>
      </c>
      <c r="Q639" s="321">
        <v>40</v>
      </c>
      <c r="R639" s="321">
        <f t="shared" si="57"/>
        <v>41</v>
      </c>
      <c r="S639" s="300">
        <v>0</v>
      </c>
      <c r="T639" s="300">
        <v>23190</v>
      </c>
      <c r="V639" s="300">
        <v>23190</v>
      </c>
      <c r="W639" s="302">
        <f>IFERROR(INDEX('For Formulas'!$A$3:$CL$64,MATCH(ROUNDUP($R639,0),'For Formulas'!$A$3:$A$64,0),MATCH($O639&amp;" - "&amp;$P639,'For Formulas'!$A$3:$CL$3,0))*L639+U639,INDEX('For Formulas'!$A$3:$CL$64,MATCH(ROUNDUP($R639,0),'For Formulas'!$A$3:$A$64,0)*MATCH($O639&amp;" - "&amp;$P639,'For Formulas'!$A$3:$CL$3,0))*L639)</f>
        <v>24350</v>
      </c>
      <c r="X639" s="322">
        <f t="shared" si="58"/>
        <v>5.0021561017680037E-2</v>
      </c>
      <c r="Y639" s="262" t="s">
        <v>252</v>
      </c>
      <c r="Z639" s="262" t="str">
        <f t="shared" si="59"/>
        <v>141 E 72710 146</v>
      </c>
      <c r="AA639" s="262" t="str">
        <f t="shared" si="60"/>
        <v>446</v>
      </c>
      <c r="AB639" s="262" t="str">
        <f t="shared" si="61"/>
        <v>000</v>
      </c>
      <c r="AC639" s="262" t="str">
        <f t="shared" si="62"/>
        <v>141 E 72710 146 000 446</v>
      </c>
    </row>
    <row r="640" spans="1:29" ht="15" customHeight="1" x14ac:dyDescent="0.25">
      <c r="A640" s="262" t="s">
        <v>1733</v>
      </c>
      <c r="B640" s="262" t="s">
        <v>283</v>
      </c>
      <c r="C640" s="262" t="s">
        <v>283</v>
      </c>
      <c r="D640" s="262" t="s">
        <v>361</v>
      </c>
      <c r="E640" s="262" t="s">
        <v>269</v>
      </c>
      <c r="F640" s="262" t="s">
        <v>284</v>
      </c>
      <c r="G640" s="262" t="s">
        <v>285</v>
      </c>
      <c r="H640" s="262" t="s">
        <v>286</v>
      </c>
      <c r="I640" s="262" t="s">
        <v>1718</v>
      </c>
      <c r="J640" s="262">
        <v>788</v>
      </c>
      <c r="K640" s="320">
        <v>0.5</v>
      </c>
      <c r="L640" s="320">
        <v>1</v>
      </c>
      <c r="M640" s="262" t="s">
        <v>226</v>
      </c>
      <c r="N640" s="262" t="s">
        <v>227</v>
      </c>
      <c r="O640" s="262" t="s">
        <v>288</v>
      </c>
      <c r="P640" s="262" t="s">
        <v>289</v>
      </c>
      <c r="Q640" s="321">
        <v>3</v>
      </c>
      <c r="R640" s="321">
        <f t="shared" si="57"/>
        <v>4</v>
      </c>
      <c r="S640" s="300">
        <v>0</v>
      </c>
      <c r="T640" s="300">
        <v>21735</v>
      </c>
      <c r="V640" s="300">
        <v>10867.5</v>
      </c>
      <c r="W640" s="302">
        <f>IFERROR(INDEX('For Formulas'!$A$3:$CL$64,MATCH(ROUNDUP($R640,0),'For Formulas'!$A$3:$A$64,0),MATCH($O640&amp;" - "&amp;$P640,'For Formulas'!$A$3:$CL$3,0))*L640+U640,INDEX('For Formulas'!$A$3:$CL$64,MATCH(ROUNDUP($R640,0),'For Formulas'!$A$3:$A$64,0)*MATCH($O640&amp;" - "&amp;$P640,'For Formulas'!$A$3:$CL$3,0))*L640)</f>
        <v>24381</v>
      </c>
      <c r="X640" s="322">
        <f t="shared" si="58"/>
        <v>1.2434782608695651</v>
      </c>
      <c r="Y640" s="262" t="s">
        <v>1734</v>
      </c>
      <c r="Z640" s="262" t="str">
        <f t="shared" si="59"/>
        <v>141 E 72410 162</v>
      </c>
      <c r="AA640" s="262" t="str">
        <f t="shared" si="60"/>
        <v>000</v>
      </c>
      <c r="AB640" s="262" t="str">
        <f t="shared" si="61"/>
        <v>000</v>
      </c>
      <c r="AC640" s="262" t="str">
        <f t="shared" si="62"/>
        <v>141 E 72410 162 000 000</v>
      </c>
    </row>
    <row r="641" spans="1:29" ht="15" customHeight="1" x14ac:dyDescent="0.25">
      <c r="A641" s="262" t="s">
        <v>3174</v>
      </c>
      <c r="B641" s="262" t="s">
        <v>283</v>
      </c>
      <c r="C641" s="262" t="s">
        <v>283</v>
      </c>
      <c r="D641" s="262" t="s">
        <v>407</v>
      </c>
      <c r="E641" s="262" t="s">
        <v>221</v>
      </c>
      <c r="F641" s="262" t="s">
        <v>284</v>
      </c>
      <c r="G641" s="262" t="s">
        <v>285</v>
      </c>
      <c r="H641" s="262" t="s">
        <v>286</v>
      </c>
      <c r="I641" s="262" t="s">
        <v>225</v>
      </c>
      <c r="J641" s="262">
        <v>1680</v>
      </c>
      <c r="K641" s="320">
        <v>1</v>
      </c>
      <c r="L641" s="320">
        <v>1</v>
      </c>
      <c r="M641" s="262" t="s">
        <v>226</v>
      </c>
      <c r="N641" s="262" t="s">
        <v>227</v>
      </c>
      <c r="O641" s="262" t="s">
        <v>288</v>
      </c>
      <c r="P641" s="262" t="s">
        <v>289</v>
      </c>
      <c r="Q641" s="321">
        <v>3</v>
      </c>
      <c r="R641" s="321">
        <f t="shared" si="57"/>
        <v>4</v>
      </c>
      <c r="S641" s="300">
        <v>0</v>
      </c>
      <c r="T641" s="300">
        <v>21735</v>
      </c>
      <c r="V641" s="300">
        <v>21735</v>
      </c>
      <c r="W641" s="302">
        <f>IFERROR(INDEX('For Formulas'!$A$3:$CL$64,MATCH(ROUNDUP($R641,0),'For Formulas'!$A$3:$A$64,0),MATCH($O641&amp;" - "&amp;$P641,'For Formulas'!$A$3:$CL$3,0))*L641+U641,INDEX('For Formulas'!$A$3:$CL$64,MATCH(ROUNDUP($R641,0),'For Formulas'!$A$3:$A$64,0)*MATCH($O641&amp;" - "&amp;$P641,'For Formulas'!$A$3:$CL$3,0))*L641)</f>
        <v>24381</v>
      </c>
      <c r="X641" s="322">
        <f t="shared" si="58"/>
        <v>0.12173913043478261</v>
      </c>
      <c r="Y641" s="262" t="s">
        <v>1848</v>
      </c>
      <c r="Z641" s="262" t="str">
        <f t="shared" si="59"/>
        <v>141 E 72410 162</v>
      </c>
      <c r="AA641" s="262" t="str">
        <f t="shared" si="60"/>
        <v>000</v>
      </c>
      <c r="AB641" s="262" t="str">
        <f t="shared" si="61"/>
        <v>000</v>
      </c>
      <c r="AC641" s="262" t="str">
        <f t="shared" si="62"/>
        <v>141 E 72410 162 000 000</v>
      </c>
    </row>
    <row r="642" spans="1:29" ht="15" customHeight="1" x14ac:dyDescent="0.25">
      <c r="A642" s="262" t="s">
        <v>2536</v>
      </c>
      <c r="B642" s="262" t="s">
        <v>2537</v>
      </c>
      <c r="C642" s="262" t="s">
        <v>2537</v>
      </c>
      <c r="D642" s="262" t="s">
        <v>407</v>
      </c>
      <c r="E642" s="262" t="s">
        <v>221</v>
      </c>
      <c r="F642" s="262" t="s">
        <v>222</v>
      </c>
      <c r="G642" s="262" t="s">
        <v>223</v>
      </c>
      <c r="H642" s="262" t="s">
        <v>224</v>
      </c>
      <c r="I642" s="262" t="s">
        <v>225</v>
      </c>
      <c r="J642" s="262">
        <v>1600</v>
      </c>
      <c r="K642" s="320">
        <v>1</v>
      </c>
      <c r="L642" s="320">
        <v>1</v>
      </c>
      <c r="M642" s="262" t="s">
        <v>226</v>
      </c>
      <c r="N642" s="262" t="s">
        <v>233</v>
      </c>
      <c r="O642" s="262" t="s">
        <v>288</v>
      </c>
      <c r="P642" s="262" t="s">
        <v>2538</v>
      </c>
      <c r="Q642" s="321">
        <v>1</v>
      </c>
      <c r="R642" s="321">
        <f t="shared" ref="R642:R705" si="63">Q642+1</f>
        <v>2</v>
      </c>
      <c r="S642" s="300">
        <v>0</v>
      </c>
      <c r="T642" s="300">
        <v>21700</v>
      </c>
      <c r="V642" s="300">
        <v>21700</v>
      </c>
      <c r="W642" s="302">
        <f>IFERROR(INDEX('For Formulas'!$A$3:$CL$64,MATCH(ROUNDUP($R642,0),'For Formulas'!$A$3:$A$64,0),MATCH($O642&amp;" - "&amp;$P642,'For Formulas'!$A$3:$CL$3,0))*L642+U642,INDEX('For Formulas'!$A$3:$CL$64,MATCH(ROUNDUP($R642,0),'For Formulas'!$A$3:$A$64,0)*MATCH($O642&amp;" - "&amp;$P642,'For Formulas'!$A$3:$CL$3,0))*L642)</f>
        <v>24384</v>
      </c>
      <c r="X642" s="322">
        <f t="shared" ref="X642:X705" si="64">(W642-V642)/V642</f>
        <v>0.12368663594470046</v>
      </c>
      <c r="Y642" s="262" t="s">
        <v>2539</v>
      </c>
      <c r="Z642" s="262" t="str">
        <f t="shared" ref="Z642:Z705" si="65">LEFT(Y642,15)</f>
        <v>141 E 72610 160</v>
      </c>
      <c r="AA642" s="262" t="str">
        <f t="shared" ref="AA642:AA705" si="66">RIGHT(Y642,3)</f>
        <v>000</v>
      </c>
      <c r="AB642" s="262" t="str">
        <f t="shared" ref="AB642:AB705" si="67">MID(Y642,17,3)</f>
        <v>000</v>
      </c>
      <c r="AC642" s="262" t="str">
        <f t="shared" ref="AC642:AC705" si="68">Z642&amp;" " &amp;AB642&amp;" "&amp;AA642</f>
        <v>141 E 72610 160 000 000</v>
      </c>
    </row>
    <row r="643" spans="1:29" ht="15" customHeight="1" x14ac:dyDescent="0.25">
      <c r="A643" s="262" t="s">
        <v>2004</v>
      </c>
      <c r="B643" s="262" t="s">
        <v>267</v>
      </c>
      <c r="C643" s="262" t="s">
        <v>267</v>
      </c>
      <c r="D643" s="262" t="s">
        <v>392</v>
      </c>
      <c r="E643" s="262" t="s">
        <v>221</v>
      </c>
      <c r="F643" s="262" t="s">
        <v>249</v>
      </c>
      <c r="G643" s="262" t="s">
        <v>250</v>
      </c>
      <c r="H643" s="262" t="s">
        <v>224</v>
      </c>
      <c r="I643" s="262" t="s">
        <v>242</v>
      </c>
      <c r="J643" s="262">
        <v>1080</v>
      </c>
      <c r="K643" s="320">
        <v>1</v>
      </c>
      <c r="L643" s="320">
        <v>1</v>
      </c>
      <c r="M643" s="262" t="s">
        <v>226</v>
      </c>
      <c r="N643" s="262" t="s">
        <v>227</v>
      </c>
      <c r="O643" s="262" t="s">
        <v>271</v>
      </c>
      <c r="P643" s="262" t="s">
        <v>308</v>
      </c>
      <c r="Q643" s="321">
        <v>15</v>
      </c>
      <c r="R643" s="321">
        <f t="shared" si="63"/>
        <v>16</v>
      </c>
      <c r="S643" s="300">
        <v>0</v>
      </c>
      <c r="T643" s="300">
        <v>22660</v>
      </c>
      <c r="V643" s="300">
        <v>22660</v>
      </c>
      <c r="W643" s="302">
        <f>IFERROR(INDEX('For Formulas'!$A$3:$CL$64,MATCH(ROUNDUP($R643,0),'For Formulas'!$A$3:$A$64,0),MATCH($O643&amp;" - "&amp;$P643,'For Formulas'!$A$3:$CL$3,0))*L643+U643,INDEX('For Formulas'!$A$3:$CL$64,MATCH(ROUNDUP($R643,0),'For Formulas'!$A$3:$A$64,0)*MATCH($O643&amp;" - "&amp;$P643,'For Formulas'!$A$3:$CL$3,0))*L643)</f>
        <v>24472</v>
      </c>
      <c r="X643" s="322">
        <f t="shared" si="64"/>
        <v>7.9964695498676075E-2</v>
      </c>
      <c r="Y643" s="262" t="s">
        <v>2005</v>
      </c>
      <c r="Z643" s="262" t="str">
        <f t="shared" si="65"/>
        <v>141 E 71100 163</v>
      </c>
      <c r="AA643" s="262" t="str">
        <f t="shared" si="66"/>
        <v>801</v>
      </c>
      <c r="AB643" s="262" t="str">
        <f t="shared" si="67"/>
        <v>000</v>
      </c>
      <c r="AC643" s="262" t="str">
        <f t="shared" si="68"/>
        <v>141 E 71100 163 000 801</v>
      </c>
    </row>
    <row r="644" spans="1:29" x14ac:dyDescent="0.25">
      <c r="A644" s="262" t="s">
        <v>2307</v>
      </c>
      <c r="B644" s="262" t="s">
        <v>305</v>
      </c>
      <c r="C644" s="262" t="s">
        <v>305</v>
      </c>
      <c r="D644" s="262" t="s">
        <v>295</v>
      </c>
      <c r="E644" s="262" t="s">
        <v>221</v>
      </c>
      <c r="F644" s="262" t="s">
        <v>306</v>
      </c>
      <c r="G644" s="262" t="s">
        <v>250</v>
      </c>
      <c r="H644" s="262" t="s">
        <v>224</v>
      </c>
      <c r="I644" s="262" t="s">
        <v>307</v>
      </c>
      <c r="J644" s="262">
        <v>1170</v>
      </c>
      <c r="K644" s="320">
        <v>1</v>
      </c>
      <c r="L644" s="320">
        <v>1</v>
      </c>
      <c r="M644" s="262" t="s">
        <v>226</v>
      </c>
      <c r="N644" s="262" t="s">
        <v>233</v>
      </c>
      <c r="O644" s="262" t="s">
        <v>271</v>
      </c>
      <c r="P644" s="262" t="s">
        <v>308</v>
      </c>
      <c r="Q644" s="321">
        <v>15</v>
      </c>
      <c r="R644" s="321">
        <f t="shared" si="63"/>
        <v>16</v>
      </c>
      <c r="S644" s="300">
        <v>0</v>
      </c>
      <c r="T644" s="300">
        <v>22660</v>
      </c>
      <c r="V644" s="300">
        <v>22660</v>
      </c>
      <c r="W644" s="302">
        <f>IFERROR(INDEX('For Formulas'!$A$3:$CL$64,MATCH(ROUNDUP($R644,0),'For Formulas'!$A$3:$A$64,0),MATCH($O644&amp;" - "&amp;$P644,'For Formulas'!$A$3:$CL$3,0))*L644+U644,INDEX('For Formulas'!$A$3:$CL$64,MATCH(ROUNDUP($R644,0),'For Formulas'!$A$3:$A$64,0)*MATCH($O644&amp;" - "&amp;$P644,'For Formulas'!$A$3:$CL$3,0))*L644)</f>
        <v>24472</v>
      </c>
      <c r="X644" s="322">
        <f t="shared" si="64"/>
        <v>7.9964695498676075E-2</v>
      </c>
      <c r="Y644" s="262" t="s">
        <v>1817</v>
      </c>
      <c r="Z644" s="262" t="str">
        <f t="shared" si="65"/>
        <v>141 E 71200 163</v>
      </c>
      <c r="AA644" s="262" t="str">
        <f t="shared" si="66"/>
        <v>712</v>
      </c>
      <c r="AB644" s="262" t="str">
        <f t="shared" si="67"/>
        <v>901</v>
      </c>
      <c r="AC644" s="262" t="str">
        <f t="shared" si="68"/>
        <v>141 E 71200 163 901 712</v>
      </c>
    </row>
    <row r="645" spans="1:29" ht="15" customHeight="1" x14ac:dyDescent="0.25">
      <c r="A645" s="262" t="s">
        <v>3139</v>
      </c>
      <c r="B645" s="262" t="s">
        <v>305</v>
      </c>
      <c r="C645" s="262" t="s">
        <v>305</v>
      </c>
      <c r="D645" s="262" t="s">
        <v>280</v>
      </c>
      <c r="E645" s="262" t="s">
        <v>221</v>
      </c>
      <c r="F645" s="262" t="s">
        <v>306</v>
      </c>
      <c r="G645" s="262" t="s">
        <v>250</v>
      </c>
      <c r="H645" s="262" t="s">
        <v>224</v>
      </c>
      <c r="I645" s="262" t="s">
        <v>307</v>
      </c>
      <c r="J645" s="262">
        <v>1170</v>
      </c>
      <c r="K645" s="320">
        <v>1</v>
      </c>
      <c r="L645" s="320">
        <v>1</v>
      </c>
      <c r="M645" s="262" t="s">
        <v>226</v>
      </c>
      <c r="N645" s="262" t="s">
        <v>233</v>
      </c>
      <c r="O645" s="262" t="s">
        <v>271</v>
      </c>
      <c r="P645" s="262" t="s">
        <v>308</v>
      </c>
      <c r="Q645" s="321">
        <v>15</v>
      </c>
      <c r="R645" s="321">
        <f t="shared" si="63"/>
        <v>16</v>
      </c>
      <c r="S645" s="300">
        <v>0</v>
      </c>
      <c r="T645" s="300">
        <v>22660</v>
      </c>
      <c r="V645" s="300">
        <v>22660</v>
      </c>
      <c r="W645" s="302">
        <f>IFERROR(INDEX('For Formulas'!$A$3:$CL$64,MATCH(ROUNDUP($R645,0),'For Formulas'!$A$3:$A$64,0),MATCH($O645&amp;" - "&amp;$P645,'For Formulas'!$A$3:$CL$3,0))*L645+U645,INDEX('For Formulas'!$A$3:$CL$64,MATCH(ROUNDUP($R645,0),'For Formulas'!$A$3:$A$64,0)*MATCH($O645&amp;" - "&amp;$P645,'For Formulas'!$A$3:$CL$3,0))*L645)</f>
        <v>24472</v>
      </c>
      <c r="X645" s="322">
        <f t="shared" si="64"/>
        <v>7.9964695498676075E-2</v>
      </c>
      <c r="Y645" s="262" t="s">
        <v>647</v>
      </c>
      <c r="Z645" s="262" t="str">
        <f t="shared" si="65"/>
        <v>141 E 71200 163</v>
      </c>
      <c r="AA645" s="262" t="str">
        <f t="shared" si="66"/>
        <v>712</v>
      </c>
      <c r="AB645" s="262" t="str">
        <f t="shared" si="67"/>
        <v>901</v>
      </c>
      <c r="AC645" s="262" t="str">
        <f t="shared" si="68"/>
        <v>141 E 71200 163 901 712</v>
      </c>
    </row>
    <row r="646" spans="1:29" ht="15" hidden="1" customHeight="1" x14ac:dyDescent="0.25">
      <c r="A646" s="262" t="s">
        <v>483</v>
      </c>
      <c r="B646" s="262" t="s">
        <v>484</v>
      </c>
      <c r="C646" s="262" t="s">
        <v>484</v>
      </c>
      <c r="D646" s="262" t="s">
        <v>343</v>
      </c>
      <c r="E646" s="262" t="s">
        <v>221</v>
      </c>
      <c r="F646" s="262" t="s">
        <v>222</v>
      </c>
      <c r="G646" s="262" t="s">
        <v>223</v>
      </c>
      <c r="H646" s="262" t="s">
        <v>224</v>
      </c>
      <c r="I646" s="262" t="s">
        <v>287</v>
      </c>
      <c r="J646" s="262">
        <v>800</v>
      </c>
      <c r="K646" s="320">
        <v>0.5</v>
      </c>
      <c r="L646" s="320">
        <v>0.5</v>
      </c>
      <c r="M646" s="262" t="s">
        <v>226</v>
      </c>
      <c r="N646" s="262" t="s">
        <v>233</v>
      </c>
      <c r="O646" s="262" t="s">
        <v>234</v>
      </c>
      <c r="P646" s="262" t="s">
        <v>35</v>
      </c>
      <c r="Q646" s="321">
        <v>4</v>
      </c>
      <c r="R646" s="321">
        <f t="shared" si="63"/>
        <v>5</v>
      </c>
      <c r="S646" s="300">
        <v>0</v>
      </c>
      <c r="T646" s="300">
        <v>45445</v>
      </c>
      <c r="V646" s="300">
        <v>22722.5</v>
      </c>
      <c r="W646" s="302">
        <f>IFERROR(INDEX('For Formulas'!$A$3:$CL$64,MATCH(ROUNDUP($R646,0),'For Formulas'!$A$3:$A$64,0),MATCH($O646&amp;" - "&amp;$P646,'For Formulas'!$A$3:$CL$3,0))*L646+U646,INDEX('For Formulas'!$A$3:$CL$64,MATCH(ROUNDUP($R646,0),'For Formulas'!$A$3:$A$64,0)*MATCH($O646&amp;" - "&amp;$P646,'For Formulas'!$A$3:$CL$3,0))*L646)</f>
        <v>24540</v>
      </c>
      <c r="X646" s="322">
        <f t="shared" si="64"/>
        <v>7.9986797227417764E-2</v>
      </c>
      <c r="Y646" s="262" t="s">
        <v>485</v>
      </c>
      <c r="Z646" s="262" t="str">
        <f t="shared" si="65"/>
        <v>142 E 71100 116</v>
      </c>
      <c r="AA646" s="262" t="str">
        <f t="shared" si="66"/>
        <v>000</v>
      </c>
      <c r="AB646" s="262" t="str">
        <f t="shared" si="67"/>
        <v>101</v>
      </c>
      <c r="AC646" s="262" t="str">
        <f t="shared" si="68"/>
        <v>142 E 71100 116 101 000</v>
      </c>
    </row>
    <row r="647" spans="1:29" ht="15" customHeight="1" x14ac:dyDescent="0.25">
      <c r="A647" s="262" t="s">
        <v>483</v>
      </c>
      <c r="B647" s="262" t="s">
        <v>231</v>
      </c>
      <c r="C647" s="262" t="s">
        <v>231</v>
      </c>
      <c r="D647" s="262" t="s">
        <v>343</v>
      </c>
      <c r="E647" s="262" t="s">
        <v>221</v>
      </c>
      <c r="F647" s="262" t="s">
        <v>222</v>
      </c>
      <c r="G647" s="262" t="s">
        <v>223</v>
      </c>
      <c r="H647" s="262" t="s">
        <v>224</v>
      </c>
      <c r="I647" s="262" t="s">
        <v>287</v>
      </c>
      <c r="J647" s="262">
        <v>800</v>
      </c>
      <c r="K647" s="320">
        <v>0.5</v>
      </c>
      <c r="L647" s="320">
        <v>0.5</v>
      </c>
      <c r="M647" s="262" t="s">
        <v>226</v>
      </c>
      <c r="N647" s="262" t="s">
        <v>233</v>
      </c>
      <c r="O647" s="262" t="s">
        <v>234</v>
      </c>
      <c r="P647" s="262" t="s">
        <v>35</v>
      </c>
      <c r="Q647" s="321">
        <v>4</v>
      </c>
      <c r="R647" s="321">
        <f t="shared" si="63"/>
        <v>5</v>
      </c>
      <c r="S647" s="300">
        <v>0</v>
      </c>
      <c r="T647" s="300">
        <v>45445</v>
      </c>
      <c r="V647" s="300">
        <v>22722.5</v>
      </c>
      <c r="W647" s="302">
        <f>IFERROR(INDEX('For Formulas'!$A$3:$CL$64,MATCH(ROUNDUP($R647,0),'For Formulas'!$A$3:$A$64,0),MATCH($O647&amp;" - "&amp;$P647,'For Formulas'!$A$3:$CL$3,0))*L647+U647,INDEX('For Formulas'!$A$3:$CL$64,MATCH(ROUNDUP($R647,0),'For Formulas'!$A$3:$A$64,0)*MATCH($O647&amp;" - "&amp;$P647,'For Formulas'!$A$3:$CL$3,0))*L647)</f>
        <v>24540</v>
      </c>
      <c r="X647" s="322">
        <f t="shared" si="64"/>
        <v>7.9986797227417764E-2</v>
      </c>
      <c r="Y647" s="262" t="s">
        <v>344</v>
      </c>
      <c r="Z647" s="262" t="str">
        <f t="shared" si="65"/>
        <v>141 E 71100 116</v>
      </c>
      <c r="AA647" s="262" t="str">
        <f t="shared" si="66"/>
        <v>000</v>
      </c>
      <c r="AB647" s="262" t="str">
        <f t="shared" si="67"/>
        <v>000</v>
      </c>
      <c r="AC647" s="262" t="str">
        <f t="shared" si="68"/>
        <v>141 E 71100 116 000 000</v>
      </c>
    </row>
    <row r="648" spans="1:29" ht="15" customHeight="1" x14ac:dyDescent="0.25">
      <c r="A648" s="262" t="s">
        <v>2249</v>
      </c>
      <c r="B648" s="262" t="s">
        <v>231</v>
      </c>
      <c r="C648" s="262" t="s">
        <v>231</v>
      </c>
      <c r="D648" s="262" t="s">
        <v>422</v>
      </c>
      <c r="E648" s="262" t="s">
        <v>221</v>
      </c>
      <c r="F648" s="262" t="s">
        <v>222</v>
      </c>
      <c r="G648" s="262" t="s">
        <v>223</v>
      </c>
      <c r="H648" s="262" t="s">
        <v>224</v>
      </c>
      <c r="I648" s="262" t="s">
        <v>287</v>
      </c>
      <c r="J648" s="262">
        <v>800</v>
      </c>
      <c r="K648" s="320">
        <v>0.5</v>
      </c>
      <c r="L648" s="320">
        <v>0.5</v>
      </c>
      <c r="M648" s="262" t="s">
        <v>226</v>
      </c>
      <c r="N648" s="262" t="s">
        <v>233</v>
      </c>
      <c r="O648" s="262" t="s">
        <v>234</v>
      </c>
      <c r="P648" s="262" t="s">
        <v>35</v>
      </c>
      <c r="Q648" s="321">
        <v>4</v>
      </c>
      <c r="R648" s="321">
        <f t="shared" si="63"/>
        <v>5</v>
      </c>
      <c r="S648" s="300">
        <v>0</v>
      </c>
      <c r="T648" s="300">
        <v>45445</v>
      </c>
      <c r="V648" s="300">
        <v>22722.5</v>
      </c>
      <c r="W648" s="302">
        <f>IFERROR(INDEX('For Formulas'!$A$3:$CL$64,MATCH(ROUNDUP($R648,0),'For Formulas'!$A$3:$A$64,0),MATCH($O648&amp;" - "&amp;$P648,'For Formulas'!$A$3:$CL$3,0))*L648+U648,INDEX('For Formulas'!$A$3:$CL$64,MATCH(ROUNDUP($R648,0),'For Formulas'!$A$3:$A$64,0)*MATCH($O648&amp;" - "&amp;$P648,'For Formulas'!$A$3:$CL$3,0))*L648)</f>
        <v>24540</v>
      </c>
      <c r="X648" s="322">
        <f t="shared" si="64"/>
        <v>7.9986797227417764E-2</v>
      </c>
      <c r="Y648" s="262" t="s">
        <v>423</v>
      </c>
      <c r="Z648" s="262" t="str">
        <f t="shared" si="65"/>
        <v>141 E 71100 116</v>
      </c>
      <c r="AA648" s="262" t="str">
        <f t="shared" si="66"/>
        <v>000</v>
      </c>
      <c r="AB648" s="262" t="str">
        <f t="shared" si="67"/>
        <v>000</v>
      </c>
      <c r="AC648" s="262" t="str">
        <f t="shared" si="68"/>
        <v>141 E 71100 116 000 000</v>
      </c>
    </row>
    <row r="649" spans="1:29" ht="15" hidden="1" customHeight="1" x14ac:dyDescent="0.25">
      <c r="A649" s="262" t="s">
        <v>2249</v>
      </c>
      <c r="B649" s="262" t="s">
        <v>484</v>
      </c>
      <c r="C649" s="262" t="s">
        <v>484</v>
      </c>
      <c r="D649" s="262" t="s">
        <v>422</v>
      </c>
      <c r="E649" s="262" t="s">
        <v>221</v>
      </c>
      <c r="F649" s="262" t="s">
        <v>222</v>
      </c>
      <c r="G649" s="262" t="s">
        <v>223</v>
      </c>
      <c r="H649" s="262" t="s">
        <v>224</v>
      </c>
      <c r="I649" s="262" t="s">
        <v>287</v>
      </c>
      <c r="J649" s="262">
        <v>800</v>
      </c>
      <c r="K649" s="320">
        <v>0.5</v>
      </c>
      <c r="L649" s="320">
        <v>0.5</v>
      </c>
      <c r="M649" s="262" t="s">
        <v>226</v>
      </c>
      <c r="N649" s="262" t="s">
        <v>233</v>
      </c>
      <c r="O649" s="262" t="s">
        <v>234</v>
      </c>
      <c r="P649" s="262" t="s">
        <v>35</v>
      </c>
      <c r="Q649" s="321">
        <v>4</v>
      </c>
      <c r="R649" s="321">
        <f t="shared" si="63"/>
        <v>5</v>
      </c>
      <c r="S649" s="300">
        <v>0</v>
      </c>
      <c r="T649" s="300">
        <v>45445</v>
      </c>
      <c r="V649" s="300">
        <v>22722.5</v>
      </c>
      <c r="W649" s="302">
        <f>IFERROR(INDEX('For Formulas'!$A$3:$CL$64,MATCH(ROUNDUP($R649,0),'For Formulas'!$A$3:$A$64,0),MATCH($O649&amp;" - "&amp;$P649,'For Formulas'!$A$3:$CL$3,0))*L649+U649,INDEX('For Formulas'!$A$3:$CL$64,MATCH(ROUNDUP($R649,0),'For Formulas'!$A$3:$A$64,0)*MATCH($O649&amp;" - "&amp;$P649,'For Formulas'!$A$3:$CL$3,0))*L649)</f>
        <v>24540</v>
      </c>
      <c r="X649" s="322">
        <f t="shared" si="64"/>
        <v>7.9986797227417764E-2</v>
      </c>
      <c r="Y649" s="262" t="s">
        <v>831</v>
      </c>
      <c r="Z649" s="262" t="str">
        <f t="shared" si="65"/>
        <v>142 E 71100 116</v>
      </c>
      <c r="AA649" s="262" t="str">
        <f t="shared" si="66"/>
        <v>000</v>
      </c>
      <c r="AB649" s="262" t="str">
        <f t="shared" si="67"/>
        <v>101</v>
      </c>
      <c r="AC649" s="262" t="str">
        <f t="shared" si="68"/>
        <v>142 E 71100 116 101 000</v>
      </c>
    </row>
    <row r="650" spans="1:29" ht="15" customHeight="1" x14ac:dyDescent="0.25">
      <c r="A650" s="262" t="s">
        <v>1283</v>
      </c>
      <c r="B650" s="262" t="s">
        <v>305</v>
      </c>
      <c r="C650" s="262" t="s">
        <v>305</v>
      </c>
      <c r="D650" s="262" t="s">
        <v>324</v>
      </c>
      <c r="E650" s="262" t="s">
        <v>221</v>
      </c>
      <c r="F650" s="262" t="s">
        <v>306</v>
      </c>
      <c r="G650" s="262" t="s">
        <v>250</v>
      </c>
      <c r="H650" s="262" t="s">
        <v>224</v>
      </c>
      <c r="I650" s="262" t="s">
        <v>307</v>
      </c>
      <c r="J650" s="262">
        <v>1170</v>
      </c>
      <c r="K650" s="320">
        <v>1</v>
      </c>
      <c r="L650" s="320">
        <v>1</v>
      </c>
      <c r="M650" s="262" t="s">
        <v>226</v>
      </c>
      <c r="N650" s="262" t="s">
        <v>233</v>
      </c>
      <c r="O650" s="262" t="s">
        <v>271</v>
      </c>
      <c r="P650" s="262" t="s">
        <v>308</v>
      </c>
      <c r="Q650" s="321">
        <v>15</v>
      </c>
      <c r="R650" s="321">
        <f t="shared" si="63"/>
        <v>16</v>
      </c>
      <c r="S650" s="300">
        <v>0</v>
      </c>
      <c r="T650" s="300">
        <v>22660</v>
      </c>
      <c r="U650" s="262">
        <v>71.3</v>
      </c>
      <c r="V650" s="300">
        <v>22660</v>
      </c>
      <c r="W650" s="302">
        <f>IFERROR(INDEX('For Formulas'!$A$3:$CL$64,MATCH(ROUNDUP($R650,0),'For Formulas'!$A$3:$A$64,0),MATCH($O650&amp;" - "&amp;$P650,'For Formulas'!$A$3:$CL$3,0))*L650+U650,INDEX('For Formulas'!$A$3:$CL$64,MATCH(ROUNDUP($R650,0),'For Formulas'!$A$3:$A$64,0)*MATCH($O650&amp;" - "&amp;$P650,'For Formulas'!$A$3:$CL$3,0))*L650)</f>
        <v>24543.3</v>
      </c>
      <c r="X650" s="322">
        <f t="shared" si="64"/>
        <v>8.3111209179170309E-2</v>
      </c>
      <c r="Y650" s="262" t="s">
        <v>649</v>
      </c>
      <c r="Z650" s="262" t="str">
        <f t="shared" si="65"/>
        <v>141 E 71200 163</v>
      </c>
      <c r="AA650" s="262" t="str">
        <f t="shared" si="66"/>
        <v>712</v>
      </c>
      <c r="AB650" s="262" t="str">
        <f t="shared" si="67"/>
        <v>901</v>
      </c>
      <c r="AC650" s="262" t="str">
        <f t="shared" si="68"/>
        <v>141 E 71200 163 901 712</v>
      </c>
    </row>
    <row r="651" spans="1:29" ht="15" hidden="1" customHeight="1" x14ac:dyDescent="0.25">
      <c r="A651" s="262" t="s">
        <v>1061</v>
      </c>
      <c r="B651" s="262" t="s">
        <v>237</v>
      </c>
      <c r="C651" s="262" t="s">
        <v>237</v>
      </c>
      <c r="D651" s="262" t="s">
        <v>333</v>
      </c>
      <c r="E651" s="262" t="s">
        <v>221</v>
      </c>
      <c r="F651" s="262" t="s">
        <v>239</v>
      </c>
      <c r="G651" s="262" t="s">
        <v>240</v>
      </c>
      <c r="H651" s="262" t="s">
        <v>241</v>
      </c>
      <c r="I651" s="262" t="s">
        <v>242</v>
      </c>
      <c r="J651" s="262">
        <v>1140</v>
      </c>
      <c r="K651" s="320">
        <v>0.75</v>
      </c>
      <c r="L651" s="320">
        <v>0.75</v>
      </c>
      <c r="M651" s="262" t="s">
        <v>226</v>
      </c>
      <c r="N651" s="262" t="s">
        <v>11</v>
      </c>
      <c r="O651" s="262" t="s">
        <v>244</v>
      </c>
      <c r="P651" s="262" t="s">
        <v>187</v>
      </c>
      <c r="Q651" s="321">
        <v>20</v>
      </c>
      <c r="R651" s="321">
        <f t="shared" si="63"/>
        <v>21</v>
      </c>
      <c r="S651" s="300">
        <v>0</v>
      </c>
      <c r="T651" s="300">
        <v>19.96</v>
      </c>
      <c r="V651" s="300">
        <v>22754.400000000001</v>
      </c>
      <c r="W651" s="303">
        <f>IFERROR(INDEX('For Formulas'!$A$3:$CL$64,MATCH($R651,'For Formulas'!$A$3:$A$64,0),MATCH($O651&amp;" - "&amp;$P651,'For Formulas'!$A$3:$CL$3,0))*J651+U651,INDEX('For Formulas'!$A$3:$CL$64,MATCH($R651,'For Formulas'!$A$3:$A$64,0),MATCH($O651&amp;" - "&amp;$P651,'For Formulas'!$A$3:$CL$3,0))*J651)</f>
        <v>24574.752000000004</v>
      </c>
      <c r="X651" s="322">
        <f t="shared" si="64"/>
        <v>8.0000000000000113E-2</v>
      </c>
      <c r="Y651" s="262" t="s">
        <v>1062</v>
      </c>
      <c r="Z651" s="262" t="str">
        <f t="shared" si="65"/>
        <v>143 E 73100 165</v>
      </c>
      <c r="AA651" s="262" t="str">
        <f t="shared" si="66"/>
        <v>451</v>
      </c>
      <c r="AB651" s="262" t="str">
        <f t="shared" si="67"/>
        <v>000</v>
      </c>
      <c r="AC651" s="262" t="str">
        <f t="shared" si="68"/>
        <v>143 E 73100 165 000 451</v>
      </c>
    </row>
    <row r="652" spans="1:29" ht="15" customHeight="1" x14ac:dyDescent="0.25">
      <c r="A652" s="262" t="s">
        <v>1653</v>
      </c>
      <c r="B652" s="262" t="s">
        <v>283</v>
      </c>
      <c r="C652" s="262" t="s">
        <v>283</v>
      </c>
      <c r="D652" s="262" t="s">
        <v>238</v>
      </c>
      <c r="E652" s="262" t="s">
        <v>221</v>
      </c>
      <c r="F652" s="262" t="s">
        <v>284</v>
      </c>
      <c r="G652" s="262" t="s">
        <v>285</v>
      </c>
      <c r="H652" s="262" t="s">
        <v>286</v>
      </c>
      <c r="I652" s="262" t="s">
        <v>225</v>
      </c>
      <c r="J652" s="262">
        <v>1680</v>
      </c>
      <c r="K652" s="320">
        <v>1</v>
      </c>
      <c r="L652" s="320">
        <v>1</v>
      </c>
      <c r="M652" s="262" t="s">
        <v>226</v>
      </c>
      <c r="N652" s="262" t="s">
        <v>227</v>
      </c>
      <c r="O652" s="262" t="s">
        <v>288</v>
      </c>
      <c r="P652" s="262" t="s">
        <v>289</v>
      </c>
      <c r="Q652" s="321">
        <v>4</v>
      </c>
      <c r="R652" s="321">
        <f t="shared" si="63"/>
        <v>5</v>
      </c>
      <c r="S652" s="300">
        <v>0</v>
      </c>
      <c r="T652" s="300">
        <v>22260</v>
      </c>
      <c r="V652" s="300">
        <v>22260</v>
      </c>
      <c r="W652" s="302">
        <f>IFERROR(INDEX('For Formulas'!$A$3:$CL$64,MATCH(ROUNDUP($R652,0),'For Formulas'!$A$3:$A$64,0),MATCH($O652&amp;" - "&amp;$P652,'For Formulas'!$A$3:$CL$3,0))*L652+U652,INDEX('For Formulas'!$A$3:$CL$64,MATCH(ROUNDUP($R652,0),'For Formulas'!$A$3:$A$64,0)*MATCH($O652&amp;" - "&amp;$P652,'For Formulas'!$A$3:$CL$3,0))*L652)</f>
        <v>24623</v>
      </c>
      <c r="X652" s="322">
        <f t="shared" si="64"/>
        <v>0.10615453728661275</v>
      </c>
      <c r="Y652" s="262" t="s">
        <v>1654</v>
      </c>
      <c r="Z652" s="262" t="str">
        <f t="shared" si="65"/>
        <v>141 E 72410 162</v>
      </c>
      <c r="AA652" s="262" t="str">
        <f t="shared" si="66"/>
        <v>000</v>
      </c>
      <c r="AB652" s="262" t="str">
        <f t="shared" si="67"/>
        <v>000</v>
      </c>
      <c r="AC652" s="262" t="str">
        <f t="shared" si="68"/>
        <v>141 E 72410 162 000 000</v>
      </c>
    </row>
    <row r="653" spans="1:29" ht="15" customHeight="1" x14ac:dyDescent="0.25">
      <c r="A653" s="262" t="s">
        <v>3017</v>
      </c>
      <c r="B653" s="262" t="s">
        <v>283</v>
      </c>
      <c r="C653" s="262" t="s">
        <v>283</v>
      </c>
      <c r="D653" s="262" t="s">
        <v>382</v>
      </c>
      <c r="E653" s="262" t="s">
        <v>221</v>
      </c>
      <c r="F653" s="262" t="s">
        <v>284</v>
      </c>
      <c r="G653" s="262" t="s">
        <v>285</v>
      </c>
      <c r="H653" s="262" t="s">
        <v>286</v>
      </c>
      <c r="I653" s="262" t="s">
        <v>504</v>
      </c>
      <c r="J653" s="262">
        <v>1575</v>
      </c>
      <c r="K653" s="320">
        <v>1</v>
      </c>
      <c r="L653" s="320">
        <v>1</v>
      </c>
      <c r="M653" s="262" t="s">
        <v>226</v>
      </c>
      <c r="N653" s="262" t="s">
        <v>227</v>
      </c>
      <c r="O653" s="262" t="s">
        <v>288</v>
      </c>
      <c r="P653" s="262" t="s">
        <v>289</v>
      </c>
      <c r="Q653" s="321">
        <v>4</v>
      </c>
      <c r="R653" s="321">
        <f t="shared" si="63"/>
        <v>5</v>
      </c>
      <c r="S653" s="300">
        <v>0</v>
      </c>
      <c r="T653" s="300">
        <v>22260</v>
      </c>
      <c r="V653" s="300">
        <v>22260</v>
      </c>
      <c r="W653" s="302">
        <f>IFERROR(INDEX('For Formulas'!$A$3:$CL$64,MATCH(ROUNDUP($R653,0),'For Formulas'!$A$3:$A$64,0),MATCH($O653&amp;" - "&amp;$P653,'For Formulas'!$A$3:$CL$3,0))*L653+U653,INDEX('For Formulas'!$A$3:$CL$64,MATCH(ROUNDUP($R653,0),'For Formulas'!$A$3:$A$64,0)*MATCH($O653&amp;" - "&amp;$P653,'For Formulas'!$A$3:$CL$3,0))*L653)</f>
        <v>24623</v>
      </c>
      <c r="X653" s="322">
        <f t="shared" si="64"/>
        <v>0.10615453728661275</v>
      </c>
      <c r="Y653" s="262" t="s">
        <v>1432</v>
      </c>
      <c r="Z653" s="262" t="str">
        <f t="shared" si="65"/>
        <v>141 E 72410 162</v>
      </c>
      <c r="AA653" s="262" t="str">
        <f t="shared" si="66"/>
        <v>000</v>
      </c>
      <c r="AB653" s="262" t="str">
        <f t="shared" si="67"/>
        <v>000</v>
      </c>
      <c r="AC653" s="262" t="str">
        <f t="shared" si="68"/>
        <v>141 E 72410 162 000 000</v>
      </c>
    </row>
    <row r="654" spans="1:29" ht="15" customHeight="1" x14ac:dyDescent="0.25">
      <c r="A654" s="262" t="s">
        <v>3020</v>
      </c>
      <c r="B654" s="262" t="s">
        <v>283</v>
      </c>
      <c r="C654" s="262" t="s">
        <v>283</v>
      </c>
      <c r="D654" s="262" t="s">
        <v>371</v>
      </c>
      <c r="E654" s="262" t="s">
        <v>221</v>
      </c>
      <c r="F654" s="262" t="s">
        <v>284</v>
      </c>
      <c r="G654" s="262" t="s">
        <v>285</v>
      </c>
      <c r="H654" s="262" t="s">
        <v>286</v>
      </c>
      <c r="I654" s="262" t="s">
        <v>504</v>
      </c>
      <c r="J654" s="262">
        <v>1575</v>
      </c>
      <c r="K654" s="320">
        <v>1</v>
      </c>
      <c r="L654" s="320">
        <v>1</v>
      </c>
      <c r="M654" s="262" t="s">
        <v>226</v>
      </c>
      <c r="N654" s="262" t="s">
        <v>227</v>
      </c>
      <c r="O654" s="262" t="s">
        <v>288</v>
      </c>
      <c r="P654" s="262" t="s">
        <v>289</v>
      </c>
      <c r="Q654" s="321">
        <v>4</v>
      </c>
      <c r="R654" s="321">
        <f t="shared" si="63"/>
        <v>5</v>
      </c>
      <c r="S654" s="300">
        <v>0</v>
      </c>
      <c r="T654" s="300">
        <v>22260</v>
      </c>
      <c r="V654" s="300">
        <v>22260</v>
      </c>
      <c r="W654" s="302">
        <f>IFERROR(INDEX('For Formulas'!$A$3:$CL$64,MATCH(ROUNDUP($R654,0),'For Formulas'!$A$3:$A$64,0),MATCH($O654&amp;" - "&amp;$P654,'For Formulas'!$A$3:$CL$3,0))*L654+U654,INDEX('For Formulas'!$A$3:$CL$64,MATCH(ROUNDUP($R654,0),'For Formulas'!$A$3:$A$64,0)*MATCH($O654&amp;" - "&amp;$P654,'For Formulas'!$A$3:$CL$3,0))*L654)</f>
        <v>24623</v>
      </c>
      <c r="X654" s="322">
        <f t="shared" si="64"/>
        <v>0.10615453728661275</v>
      </c>
      <c r="Y654" s="262" t="s">
        <v>1810</v>
      </c>
      <c r="Z654" s="262" t="str">
        <f t="shared" si="65"/>
        <v>141 E 72410 162</v>
      </c>
      <c r="AA654" s="262" t="str">
        <f t="shared" si="66"/>
        <v>000</v>
      </c>
      <c r="AB654" s="262" t="str">
        <f t="shared" si="67"/>
        <v>000</v>
      </c>
      <c r="AC654" s="262" t="str">
        <f t="shared" si="68"/>
        <v>141 E 72410 162 000 000</v>
      </c>
    </row>
    <row r="655" spans="1:29" ht="15" hidden="1" customHeight="1" x14ac:dyDescent="0.25">
      <c r="A655" s="262" t="s">
        <v>2933</v>
      </c>
      <c r="B655" s="262" t="s">
        <v>237</v>
      </c>
      <c r="C655" s="262" t="s">
        <v>237</v>
      </c>
      <c r="D655" s="262" t="s">
        <v>407</v>
      </c>
      <c r="E655" s="262" t="s">
        <v>221</v>
      </c>
      <c r="F655" s="262" t="s">
        <v>239</v>
      </c>
      <c r="G655" s="262" t="s">
        <v>240</v>
      </c>
      <c r="H655" s="262" t="s">
        <v>241</v>
      </c>
      <c r="I655" s="262" t="s">
        <v>225</v>
      </c>
      <c r="J655" s="262">
        <v>1520</v>
      </c>
      <c r="K655" s="320">
        <v>1</v>
      </c>
      <c r="L655" s="320">
        <v>1</v>
      </c>
      <c r="M655" s="262" t="s">
        <v>226</v>
      </c>
      <c r="N655" s="262" t="s">
        <v>243</v>
      </c>
      <c r="O655" s="262" t="s">
        <v>244</v>
      </c>
      <c r="P655" s="262" t="s">
        <v>187</v>
      </c>
      <c r="Q655" s="321">
        <v>3</v>
      </c>
      <c r="R655" s="321">
        <f t="shared" si="63"/>
        <v>4</v>
      </c>
      <c r="S655" s="300">
        <v>0</v>
      </c>
      <c r="T655" s="300">
        <v>13.71</v>
      </c>
      <c r="U655" s="262">
        <v>1520</v>
      </c>
      <c r="V655" s="300">
        <v>22359.200000000001</v>
      </c>
      <c r="W655" s="303">
        <f>IFERROR(INDEX('For Formulas'!$A$3:$CL$64,MATCH($R655,'For Formulas'!$A$3:$A$64,0),MATCH($O655&amp;" - "&amp;$P655,'For Formulas'!$A$3:$CL$3,0))*J655+U655,INDEX('For Formulas'!$A$3:$CL$64,MATCH($R655,'For Formulas'!$A$3:$A$64,0),MATCH($O655&amp;" - "&amp;$P655,'For Formulas'!$A$3:$CL$3,0))*J655)</f>
        <v>24639.200000000001</v>
      </c>
      <c r="X655" s="322">
        <f t="shared" si="64"/>
        <v>0.10197144799456152</v>
      </c>
      <c r="Y655" s="262" t="s">
        <v>876</v>
      </c>
      <c r="Z655" s="262" t="str">
        <f t="shared" si="65"/>
        <v>143 E 73100 165</v>
      </c>
      <c r="AA655" s="262" t="str">
        <f t="shared" si="66"/>
        <v>451</v>
      </c>
      <c r="AB655" s="262" t="str">
        <f t="shared" si="67"/>
        <v>000</v>
      </c>
      <c r="AC655" s="262" t="str">
        <f t="shared" si="68"/>
        <v>143 E 73100 165 000 451</v>
      </c>
    </row>
    <row r="656" spans="1:29" ht="15" customHeight="1" x14ac:dyDescent="0.25">
      <c r="A656" s="262" t="s">
        <v>1928</v>
      </c>
      <c r="B656" s="262" t="s">
        <v>377</v>
      </c>
      <c r="C656" s="262" t="s">
        <v>377</v>
      </c>
      <c r="D656" s="262" t="s">
        <v>716</v>
      </c>
      <c r="E656" s="262" t="s">
        <v>269</v>
      </c>
      <c r="F656" s="262" t="s">
        <v>222</v>
      </c>
      <c r="G656" s="262" t="s">
        <v>223</v>
      </c>
      <c r="H656" s="262" t="s">
        <v>224</v>
      </c>
      <c r="I656" s="262" t="s">
        <v>225</v>
      </c>
      <c r="J656" s="262">
        <v>1600</v>
      </c>
      <c r="K656" s="320">
        <v>0.5</v>
      </c>
      <c r="L656" s="320">
        <v>0.5</v>
      </c>
      <c r="M656" s="262" t="s">
        <v>226</v>
      </c>
      <c r="N656" s="262" t="s">
        <v>227</v>
      </c>
      <c r="O656" s="262" t="s">
        <v>234</v>
      </c>
      <c r="P656" s="262" t="s">
        <v>34</v>
      </c>
      <c r="Q656" s="321">
        <v>10</v>
      </c>
      <c r="R656" s="321">
        <f t="shared" si="63"/>
        <v>11</v>
      </c>
      <c r="S656" s="300">
        <v>0</v>
      </c>
      <c r="T656" s="300">
        <v>45715</v>
      </c>
      <c r="V656" s="300">
        <v>22857.5</v>
      </c>
      <c r="W656" s="302">
        <f>IFERROR(INDEX('For Formulas'!$A$3:$CL$64,MATCH(ROUNDUP($R656,0),'For Formulas'!$A$3:$A$64,0),MATCH($O656&amp;" - "&amp;$P656,'For Formulas'!$A$3:$CL$3,0))*L656+U656,INDEX('For Formulas'!$A$3:$CL$64,MATCH(ROUNDUP($R656,0),'For Formulas'!$A$3:$A$64,0)*MATCH($O656&amp;" - "&amp;$P656,'For Formulas'!$A$3:$CL$3,0))*L656)</f>
        <v>24685</v>
      </c>
      <c r="X656" s="322">
        <f t="shared" si="64"/>
        <v>7.9951875751941376E-2</v>
      </c>
      <c r="Y656" s="262" t="s">
        <v>1929</v>
      </c>
      <c r="Z656" s="262" t="str">
        <f t="shared" si="65"/>
        <v>141 E 72120 131</v>
      </c>
      <c r="AA656" s="262" t="str">
        <f t="shared" si="66"/>
        <v>580</v>
      </c>
      <c r="AB656" s="262" t="str">
        <f t="shared" si="67"/>
        <v>000</v>
      </c>
      <c r="AC656" s="262" t="str">
        <f t="shared" si="68"/>
        <v>141 E 72120 131 000 580</v>
      </c>
    </row>
    <row r="657" spans="1:29" ht="15" customHeight="1" x14ac:dyDescent="0.25">
      <c r="A657" s="262" t="s">
        <v>1981</v>
      </c>
      <c r="B657" s="262" t="s">
        <v>247</v>
      </c>
      <c r="C657" s="262" t="s">
        <v>247</v>
      </c>
      <c r="D657" s="262" t="s">
        <v>248</v>
      </c>
      <c r="E657" s="262" t="s">
        <v>221</v>
      </c>
      <c r="F657" s="262" t="s">
        <v>249</v>
      </c>
      <c r="G657" s="262" t="s">
        <v>250</v>
      </c>
      <c r="H657" s="262" t="s">
        <v>224</v>
      </c>
      <c r="I657" s="262" t="s">
        <v>242</v>
      </c>
      <c r="J657" s="262">
        <v>1080</v>
      </c>
      <c r="K657" s="320">
        <v>1</v>
      </c>
      <c r="L657" s="320">
        <v>1</v>
      </c>
      <c r="M657" s="262" t="s">
        <v>226</v>
      </c>
      <c r="N657" s="262" t="s">
        <v>227</v>
      </c>
      <c r="O657" s="262" t="s">
        <v>251</v>
      </c>
      <c r="P657" s="262" t="s">
        <v>186</v>
      </c>
      <c r="Q657" s="321">
        <v>38</v>
      </c>
      <c r="R657" s="321">
        <f t="shared" si="63"/>
        <v>39</v>
      </c>
      <c r="S657" s="300">
        <v>0</v>
      </c>
      <c r="T657" s="300">
        <v>22860</v>
      </c>
      <c r="V657" s="300">
        <v>22860</v>
      </c>
      <c r="W657" s="302">
        <f>IFERROR(INDEX('For Formulas'!$A$3:$CL$64,MATCH(ROUNDUP($R657,0),'For Formulas'!$A$3:$A$64,0),MATCH($O657&amp;" - "&amp;$P657,'For Formulas'!$A$3:$CL$3,0))*L657+U657,INDEX('For Formulas'!$A$3:$CL$64,MATCH(ROUNDUP($R657,0),'For Formulas'!$A$3:$A$64,0)*MATCH($O657&amp;" - "&amp;$P657,'For Formulas'!$A$3:$CL$3,0))*L657)</f>
        <v>24690</v>
      </c>
      <c r="X657" s="322">
        <f t="shared" si="64"/>
        <v>8.0052493438320216E-2</v>
      </c>
      <c r="Y657" s="262" t="s">
        <v>252</v>
      </c>
      <c r="Z657" s="262" t="str">
        <f t="shared" si="65"/>
        <v>141 E 72710 146</v>
      </c>
      <c r="AA657" s="262" t="str">
        <f t="shared" si="66"/>
        <v>446</v>
      </c>
      <c r="AB657" s="262" t="str">
        <f t="shared" si="67"/>
        <v>000</v>
      </c>
      <c r="AC657" s="262" t="str">
        <f t="shared" si="68"/>
        <v>141 E 72710 146 000 446</v>
      </c>
    </row>
    <row r="658" spans="1:29" ht="15" hidden="1" customHeight="1" x14ac:dyDescent="0.25">
      <c r="A658" s="262" t="s">
        <v>2062</v>
      </c>
      <c r="B658" s="262" t="s">
        <v>237</v>
      </c>
      <c r="C658" s="262" t="s">
        <v>237</v>
      </c>
      <c r="D658" s="262" t="s">
        <v>346</v>
      </c>
      <c r="E658" s="262" t="s">
        <v>221</v>
      </c>
      <c r="F658" s="262" t="s">
        <v>239</v>
      </c>
      <c r="G658" s="262" t="s">
        <v>240</v>
      </c>
      <c r="H658" s="262" t="s">
        <v>241</v>
      </c>
      <c r="I658" s="262" t="s">
        <v>225</v>
      </c>
      <c r="J658" s="262">
        <v>1520</v>
      </c>
      <c r="K658" s="320">
        <v>1</v>
      </c>
      <c r="L658" s="320">
        <v>1</v>
      </c>
      <c r="M658" s="262" t="s">
        <v>226</v>
      </c>
      <c r="N658" s="262" t="s">
        <v>11</v>
      </c>
      <c r="O658" s="262" t="s">
        <v>244</v>
      </c>
      <c r="P658" s="262" t="s">
        <v>187</v>
      </c>
      <c r="Q658" s="321">
        <v>7</v>
      </c>
      <c r="R658" s="321">
        <f t="shared" si="63"/>
        <v>8</v>
      </c>
      <c r="S658" s="300">
        <v>0</v>
      </c>
      <c r="T658" s="300">
        <v>14.78</v>
      </c>
      <c r="V658" s="300">
        <v>22465.599999999999</v>
      </c>
      <c r="W658" s="303">
        <f>IFERROR(INDEX('For Formulas'!$A$3:$CL$64,MATCH($R658,'For Formulas'!$A$3:$A$64,0),MATCH($O658&amp;" - "&amp;$P658,'For Formulas'!$A$3:$CL$3,0))*J658+U658,INDEX('For Formulas'!$A$3:$CL$64,MATCH($R658,'For Formulas'!$A$3:$A$64,0),MATCH($O658&amp;" - "&amp;$P658,'For Formulas'!$A$3:$CL$3,0))*J658)</f>
        <v>24745.600000000002</v>
      </c>
      <c r="X658" s="322">
        <f t="shared" si="64"/>
        <v>0.10148849797023021</v>
      </c>
      <c r="Y658" s="262" t="s">
        <v>348</v>
      </c>
      <c r="Z658" s="262" t="str">
        <f t="shared" si="65"/>
        <v>143 E 73100 165</v>
      </c>
      <c r="AA658" s="262" t="str">
        <f t="shared" si="66"/>
        <v>451</v>
      </c>
      <c r="AB658" s="262" t="str">
        <f t="shared" si="67"/>
        <v>000</v>
      </c>
      <c r="AC658" s="262" t="str">
        <f t="shared" si="68"/>
        <v>143 E 73100 165 000 451</v>
      </c>
    </row>
    <row r="659" spans="1:29" ht="15" hidden="1" customHeight="1" x14ac:dyDescent="0.25">
      <c r="A659" s="262" t="s">
        <v>1169</v>
      </c>
      <c r="B659" s="262" t="s">
        <v>749</v>
      </c>
      <c r="C659" s="262" t="s">
        <v>749</v>
      </c>
      <c r="D659" s="262" t="s">
        <v>328</v>
      </c>
      <c r="E659" s="262" t="s">
        <v>256</v>
      </c>
      <c r="F659" s="262" t="s">
        <v>249</v>
      </c>
      <c r="G659" s="262" t="s">
        <v>250</v>
      </c>
      <c r="H659" s="262" t="s">
        <v>224</v>
      </c>
      <c r="I659" s="262" t="s">
        <v>242</v>
      </c>
      <c r="J659" s="262">
        <v>1080</v>
      </c>
      <c r="K659" s="320">
        <v>1</v>
      </c>
      <c r="L659" s="320">
        <v>1</v>
      </c>
      <c r="M659" s="262" t="s">
        <v>6</v>
      </c>
      <c r="Q659" s="321">
        <v>0</v>
      </c>
      <c r="R659" s="321">
        <f t="shared" si="63"/>
        <v>1</v>
      </c>
      <c r="S659" s="300">
        <v>5400</v>
      </c>
      <c r="T659" s="300">
        <v>0</v>
      </c>
      <c r="V659" s="300">
        <v>5400</v>
      </c>
      <c r="W659" s="300">
        <f>V659</f>
        <v>5400</v>
      </c>
      <c r="X659" s="322">
        <f t="shared" si="64"/>
        <v>0</v>
      </c>
      <c r="Y659" s="262" t="s">
        <v>750</v>
      </c>
      <c r="Z659" s="262" t="str">
        <f t="shared" si="65"/>
        <v>141 E 71200 163</v>
      </c>
      <c r="AA659" s="262" t="str">
        <f t="shared" si="66"/>
        <v>712</v>
      </c>
      <c r="AB659" s="262" t="str">
        <f t="shared" si="67"/>
        <v>901</v>
      </c>
      <c r="AC659" s="262" t="str">
        <f t="shared" si="68"/>
        <v>141 E 71200 163 901 712</v>
      </c>
    </row>
    <row r="660" spans="1:29" ht="15" hidden="1" customHeight="1" x14ac:dyDescent="0.25">
      <c r="A660" s="262" t="s">
        <v>1169</v>
      </c>
      <c r="B660" s="262" t="s">
        <v>256</v>
      </c>
      <c r="C660" s="262" t="s">
        <v>273</v>
      </c>
      <c r="D660" s="262" t="s">
        <v>274</v>
      </c>
      <c r="E660" s="262" t="s">
        <v>256</v>
      </c>
      <c r="F660" s="262" t="s">
        <v>249</v>
      </c>
      <c r="G660" s="262" t="s">
        <v>250</v>
      </c>
      <c r="H660" s="262" t="s">
        <v>224</v>
      </c>
      <c r="I660" s="262" t="s">
        <v>242</v>
      </c>
      <c r="J660" s="262">
        <v>1080</v>
      </c>
      <c r="K660" s="320">
        <v>1</v>
      </c>
      <c r="L660" s="320">
        <v>1</v>
      </c>
      <c r="M660" s="262" t="s">
        <v>6</v>
      </c>
      <c r="Q660" s="321">
        <v>0</v>
      </c>
      <c r="R660" s="321">
        <f t="shared" si="63"/>
        <v>1</v>
      </c>
      <c r="S660" s="300">
        <v>250</v>
      </c>
      <c r="T660" s="300">
        <v>0</v>
      </c>
      <c r="V660" s="300">
        <v>250</v>
      </c>
      <c r="W660" s="300">
        <f>V660</f>
        <v>250</v>
      </c>
      <c r="X660" s="322">
        <f t="shared" si="64"/>
        <v>0</v>
      </c>
      <c r="Y660" s="262" t="s">
        <v>915</v>
      </c>
      <c r="Z660" s="262" t="str">
        <f t="shared" si="65"/>
        <v>141 E 71200 163</v>
      </c>
      <c r="AA660" s="262" t="str">
        <f t="shared" si="66"/>
        <v>712</v>
      </c>
      <c r="AB660" s="262" t="str">
        <f t="shared" si="67"/>
        <v>901</v>
      </c>
      <c r="AC660" s="262" t="str">
        <f t="shared" si="68"/>
        <v>141 E 71200 163 901 712</v>
      </c>
    </row>
    <row r="661" spans="1:29" ht="15" customHeight="1" x14ac:dyDescent="0.25">
      <c r="A661" s="262" t="s">
        <v>486</v>
      </c>
      <c r="B661" s="262" t="s">
        <v>231</v>
      </c>
      <c r="C661" s="262" t="s">
        <v>231</v>
      </c>
      <c r="D661" s="262" t="s">
        <v>422</v>
      </c>
      <c r="E661" s="262" t="s">
        <v>269</v>
      </c>
      <c r="F661" s="262" t="s">
        <v>222</v>
      </c>
      <c r="G661" s="262" t="s">
        <v>223</v>
      </c>
      <c r="H661" s="262" t="s">
        <v>224</v>
      </c>
      <c r="I661" s="262" t="s">
        <v>287</v>
      </c>
      <c r="J661" s="262">
        <v>800</v>
      </c>
      <c r="K661" s="320">
        <v>0.5</v>
      </c>
      <c r="L661" s="320">
        <v>0.5</v>
      </c>
      <c r="M661" s="262" t="s">
        <v>226</v>
      </c>
      <c r="N661" s="262" t="s">
        <v>227</v>
      </c>
      <c r="O661" s="262" t="s">
        <v>234</v>
      </c>
      <c r="P661" s="262" t="s">
        <v>34</v>
      </c>
      <c r="Q661" s="321">
        <v>11</v>
      </c>
      <c r="R661" s="321">
        <f t="shared" si="63"/>
        <v>12</v>
      </c>
      <c r="S661" s="300">
        <v>0</v>
      </c>
      <c r="T661" s="300">
        <v>45850</v>
      </c>
      <c r="V661" s="300">
        <v>22925</v>
      </c>
      <c r="W661" s="302">
        <f>IFERROR(INDEX('For Formulas'!$A$3:$CL$64,MATCH(ROUNDUP($R661,0),'For Formulas'!$A$3:$A$64,0),MATCH($O661&amp;" - "&amp;$P661,'For Formulas'!$A$3:$CL$3,0))*L661+U661,INDEX('For Formulas'!$A$3:$CL$64,MATCH(ROUNDUP($R661,0),'For Formulas'!$A$3:$A$64,0)*MATCH($O661&amp;" - "&amp;$P661,'For Formulas'!$A$3:$CL$3,0))*L661)</f>
        <v>24760</v>
      </c>
      <c r="X661" s="322">
        <f t="shared" si="64"/>
        <v>8.004362050163577E-2</v>
      </c>
      <c r="Y661" s="262" t="s">
        <v>423</v>
      </c>
      <c r="Z661" s="262" t="str">
        <f t="shared" si="65"/>
        <v>141 E 71100 116</v>
      </c>
      <c r="AA661" s="262" t="str">
        <f t="shared" si="66"/>
        <v>000</v>
      </c>
      <c r="AB661" s="262" t="str">
        <f t="shared" si="67"/>
        <v>000</v>
      </c>
      <c r="AC661" s="262" t="str">
        <f t="shared" si="68"/>
        <v>141 E 71100 116 000 000</v>
      </c>
    </row>
    <row r="662" spans="1:29" ht="15" hidden="1" customHeight="1" x14ac:dyDescent="0.25">
      <c r="A662" s="262" t="s">
        <v>1170</v>
      </c>
      <c r="B662" s="262" t="s">
        <v>255</v>
      </c>
      <c r="C662" s="262" t="s">
        <v>255</v>
      </c>
      <c r="D662" s="262" t="s">
        <v>248</v>
      </c>
      <c r="E662" s="262" t="s">
        <v>256</v>
      </c>
      <c r="F662" s="262" t="s">
        <v>249</v>
      </c>
      <c r="G662" s="262" t="s">
        <v>250</v>
      </c>
      <c r="H662" s="262" t="s">
        <v>224</v>
      </c>
      <c r="I662" s="262" t="s">
        <v>242</v>
      </c>
      <c r="J662" s="262">
        <v>1080</v>
      </c>
      <c r="K662" s="320">
        <v>1</v>
      </c>
      <c r="L662" s="320">
        <v>1</v>
      </c>
      <c r="M662" s="262" t="s">
        <v>6</v>
      </c>
      <c r="Q662" s="321">
        <v>0</v>
      </c>
      <c r="R662" s="321">
        <f t="shared" si="63"/>
        <v>1</v>
      </c>
      <c r="S662" s="300">
        <v>3000</v>
      </c>
      <c r="T662" s="300">
        <v>0</v>
      </c>
      <c r="V662" s="300">
        <v>3000</v>
      </c>
      <c r="W662" s="300">
        <f>V662</f>
        <v>3000</v>
      </c>
      <c r="X662" s="322">
        <f t="shared" si="64"/>
        <v>0</v>
      </c>
      <c r="Y662" s="262" t="s">
        <v>252</v>
      </c>
      <c r="Z662" s="262" t="str">
        <f t="shared" si="65"/>
        <v>141 E 72710 146</v>
      </c>
      <c r="AA662" s="262" t="str">
        <f t="shared" si="66"/>
        <v>446</v>
      </c>
      <c r="AB662" s="262" t="str">
        <f t="shared" si="67"/>
        <v>000</v>
      </c>
      <c r="AC662" s="262" t="str">
        <f t="shared" si="68"/>
        <v>141 E 72710 146 000 446</v>
      </c>
    </row>
    <row r="663" spans="1:29" ht="15" hidden="1" customHeight="1" x14ac:dyDescent="0.25">
      <c r="A663" s="262" t="s">
        <v>1170</v>
      </c>
      <c r="B663" s="262" t="s">
        <v>292</v>
      </c>
      <c r="C663" s="262" t="s">
        <v>292</v>
      </c>
      <c r="D663" s="262" t="s">
        <v>248</v>
      </c>
      <c r="E663" s="262" t="s">
        <v>256</v>
      </c>
      <c r="F663" s="262" t="s">
        <v>249</v>
      </c>
      <c r="G663" s="262" t="s">
        <v>419</v>
      </c>
      <c r="H663" s="262" t="s">
        <v>224</v>
      </c>
      <c r="I663" s="262" t="s">
        <v>242</v>
      </c>
      <c r="J663" s="262">
        <v>564</v>
      </c>
      <c r="K663" s="320">
        <v>1</v>
      </c>
      <c r="L663" s="320">
        <v>0.52222000000000002</v>
      </c>
      <c r="M663" s="262" t="s">
        <v>6</v>
      </c>
      <c r="Q663" s="321">
        <v>0</v>
      </c>
      <c r="R663" s="321">
        <f t="shared" si="63"/>
        <v>1</v>
      </c>
      <c r="S663" s="300">
        <v>1000</v>
      </c>
      <c r="T663" s="300">
        <v>0</v>
      </c>
      <c r="V663" s="300">
        <v>522.22</v>
      </c>
      <c r="W663" s="300">
        <f>V663</f>
        <v>522.22</v>
      </c>
      <c r="X663" s="322">
        <f t="shared" si="64"/>
        <v>0</v>
      </c>
      <c r="Y663" s="262" t="s">
        <v>252</v>
      </c>
      <c r="Z663" s="262" t="str">
        <f t="shared" si="65"/>
        <v>141 E 72710 146</v>
      </c>
      <c r="AA663" s="262" t="str">
        <f t="shared" si="66"/>
        <v>446</v>
      </c>
      <c r="AB663" s="262" t="str">
        <f t="shared" si="67"/>
        <v>000</v>
      </c>
      <c r="AC663" s="262" t="str">
        <f t="shared" si="68"/>
        <v>141 E 72710 146 000 446</v>
      </c>
    </row>
    <row r="664" spans="1:29" ht="15" hidden="1" customHeight="1" x14ac:dyDescent="0.25">
      <c r="A664" s="262" t="s">
        <v>1439</v>
      </c>
      <c r="B664" s="262" t="s">
        <v>484</v>
      </c>
      <c r="C664" s="262" t="s">
        <v>484</v>
      </c>
      <c r="D664" s="262" t="s">
        <v>343</v>
      </c>
      <c r="E664" s="262" t="s">
        <v>221</v>
      </c>
      <c r="F664" s="262" t="s">
        <v>222</v>
      </c>
      <c r="G664" s="262" t="s">
        <v>223</v>
      </c>
      <c r="H664" s="262" t="s">
        <v>224</v>
      </c>
      <c r="I664" s="262" t="s">
        <v>287</v>
      </c>
      <c r="J664" s="262">
        <v>800</v>
      </c>
      <c r="K664" s="320">
        <v>0.5</v>
      </c>
      <c r="L664" s="320">
        <v>0.5</v>
      </c>
      <c r="M664" s="262" t="s">
        <v>226</v>
      </c>
      <c r="N664" s="262" t="s">
        <v>233</v>
      </c>
      <c r="O664" s="262" t="s">
        <v>234</v>
      </c>
      <c r="P664" s="262" t="s">
        <v>34</v>
      </c>
      <c r="Q664" s="321">
        <v>11</v>
      </c>
      <c r="R664" s="321">
        <f t="shared" si="63"/>
        <v>12</v>
      </c>
      <c r="S664" s="300">
        <v>0</v>
      </c>
      <c r="T664" s="300">
        <v>45850</v>
      </c>
      <c r="V664" s="300">
        <v>22925</v>
      </c>
      <c r="W664" s="302">
        <f>IFERROR(INDEX('For Formulas'!$A$3:$CL$64,MATCH(ROUNDUP($R664,0),'For Formulas'!$A$3:$A$64,0),MATCH($O664&amp;" - "&amp;$P664,'For Formulas'!$A$3:$CL$3,0))*L664+U664,INDEX('For Formulas'!$A$3:$CL$64,MATCH(ROUNDUP($R664,0),'For Formulas'!$A$3:$A$64,0)*MATCH($O664&amp;" - "&amp;$P664,'For Formulas'!$A$3:$CL$3,0))*L664)</f>
        <v>24760</v>
      </c>
      <c r="X664" s="322">
        <f t="shared" si="64"/>
        <v>8.004362050163577E-2</v>
      </c>
      <c r="Y664" s="262" t="s">
        <v>485</v>
      </c>
      <c r="Z664" s="262" t="str">
        <f t="shared" si="65"/>
        <v>142 E 71100 116</v>
      </c>
      <c r="AA664" s="262" t="str">
        <f t="shared" si="66"/>
        <v>000</v>
      </c>
      <c r="AB664" s="262" t="str">
        <f t="shared" si="67"/>
        <v>101</v>
      </c>
      <c r="AC664" s="262" t="str">
        <f t="shared" si="68"/>
        <v>142 E 71100 116 101 000</v>
      </c>
    </row>
    <row r="665" spans="1:29" ht="15" customHeight="1" x14ac:dyDescent="0.25">
      <c r="A665" s="262" t="s">
        <v>1439</v>
      </c>
      <c r="B665" s="262" t="s">
        <v>231</v>
      </c>
      <c r="C665" s="262" t="s">
        <v>231</v>
      </c>
      <c r="D665" s="262" t="s">
        <v>343</v>
      </c>
      <c r="E665" s="262" t="s">
        <v>221</v>
      </c>
      <c r="F665" s="262" t="s">
        <v>222</v>
      </c>
      <c r="G665" s="262" t="s">
        <v>223</v>
      </c>
      <c r="H665" s="262" t="s">
        <v>224</v>
      </c>
      <c r="I665" s="262" t="s">
        <v>287</v>
      </c>
      <c r="J665" s="262">
        <v>800</v>
      </c>
      <c r="K665" s="320">
        <v>0.5</v>
      </c>
      <c r="L665" s="320">
        <v>0.5</v>
      </c>
      <c r="M665" s="262" t="s">
        <v>226</v>
      </c>
      <c r="N665" s="262" t="s">
        <v>233</v>
      </c>
      <c r="O665" s="262" t="s">
        <v>234</v>
      </c>
      <c r="P665" s="262" t="s">
        <v>34</v>
      </c>
      <c r="Q665" s="321">
        <v>11</v>
      </c>
      <c r="R665" s="321">
        <f t="shared" si="63"/>
        <v>12</v>
      </c>
      <c r="S665" s="300">
        <v>0</v>
      </c>
      <c r="T665" s="300">
        <v>45850</v>
      </c>
      <c r="V665" s="300">
        <v>22925</v>
      </c>
      <c r="W665" s="302">
        <f>IFERROR(INDEX('For Formulas'!$A$3:$CL$64,MATCH(ROUNDUP($R665,0),'For Formulas'!$A$3:$A$64,0),MATCH($O665&amp;" - "&amp;$P665,'For Formulas'!$A$3:$CL$3,0))*L665+U665,INDEX('For Formulas'!$A$3:$CL$64,MATCH(ROUNDUP($R665,0),'For Formulas'!$A$3:$A$64,0)*MATCH($O665&amp;" - "&amp;$P665,'For Formulas'!$A$3:$CL$3,0))*L665)</f>
        <v>24760</v>
      </c>
      <c r="X665" s="322">
        <f t="shared" si="64"/>
        <v>8.004362050163577E-2</v>
      </c>
      <c r="Y665" s="262" t="s">
        <v>344</v>
      </c>
      <c r="Z665" s="262" t="str">
        <f t="shared" si="65"/>
        <v>141 E 71100 116</v>
      </c>
      <c r="AA665" s="262" t="str">
        <f t="shared" si="66"/>
        <v>000</v>
      </c>
      <c r="AB665" s="262" t="str">
        <f t="shared" si="67"/>
        <v>000</v>
      </c>
      <c r="AC665" s="262" t="str">
        <f t="shared" si="68"/>
        <v>141 E 71100 116 000 000</v>
      </c>
    </row>
    <row r="666" spans="1:29" ht="15" hidden="1" customHeight="1" x14ac:dyDescent="0.25">
      <c r="A666" s="262" t="s">
        <v>2712</v>
      </c>
      <c r="B666" s="262" t="s">
        <v>277</v>
      </c>
      <c r="C666" s="262" t="s">
        <v>278</v>
      </c>
      <c r="D666" s="262" t="s">
        <v>340</v>
      </c>
      <c r="E666" s="262" t="s">
        <v>221</v>
      </c>
      <c r="F666" s="262" t="s">
        <v>249</v>
      </c>
      <c r="G666" s="262" t="s">
        <v>250</v>
      </c>
      <c r="H666" s="262" t="s">
        <v>224</v>
      </c>
      <c r="I666" s="262" t="s">
        <v>242</v>
      </c>
      <c r="J666" s="262">
        <v>1080</v>
      </c>
      <c r="K666" s="320">
        <v>1</v>
      </c>
      <c r="L666" s="320">
        <v>1</v>
      </c>
      <c r="M666" s="262" t="s">
        <v>226</v>
      </c>
      <c r="N666" s="262" t="s">
        <v>227</v>
      </c>
      <c r="O666" s="262" t="s">
        <v>271</v>
      </c>
      <c r="P666" s="262" t="s">
        <v>188</v>
      </c>
      <c r="Q666" s="321">
        <v>22</v>
      </c>
      <c r="R666" s="321">
        <f t="shared" si="63"/>
        <v>23</v>
      </c>
      <c r="S666" s="300">
        <v>0</v>
      </c>
      <c r="T666" s="300">
        <v>22972</v>
      </c>
      <c r="V666" s="300">
        <v>22972</v>
      </c>
      <c r="W666" s="302">
        <f>IFERROR(INDEX('For Formulas'!$A$3:$CL$64,MATCH(ROUNDUP($R666,0),'For Formulas'!$A$3:$A$64,0),MATCH($O666&amp;" - "&amp;$P666,'For Formulas'!$A$3:$CL$3,0))*L666+U666,INDEX('For Formulas'!$A$3:$CL$64,MATCH(ROUNDUP($R666,0),'For Formulas'!$A$3:$A$64,0)*MATCH($O666&amp;" - "&amp;$P666,'For Formulas'!$A$3:$CL$3,0))*L666)</f>
        <v>24810</v>
      </c>
      <c r="X666" s="322">
        <f t="shared" si="64"/>
        <v>8.001044750130594E-2</v>
      </c>
      <c r="Y666" s="262" t="s">
        <v>1704</v>
      </c>
      <c r="Z666" s="262" t="str">
        <f t="shared" si="65"/>
        <v>142 E 71100 163</v>
      </c>
      <c r="AA666" s="262" t="str">
        <f t="shared" si="66"/>
        <v>000</v>
      </c>
      <c r="AB666" s="262" t="str">
        <f t="shared" si="67"/>
        <v>101</v>
      </c>
      <c r="AC666" s="262" t="str">
        <f t="shared" si="68"/>
        <v>142 E 71100 163 101 000</v>
      </c>
    </row>
    <row r="667" spans="1:29" ht="15" hidden="1" customHeight="1" x14ac:dyDescent="0.25">
      <c r="A667" s="262" t="s">
        <v>1173</v>
      </c>
      <c r="B667" s="262" t="s">
        <v>255</v>
      </c>
      <c r="C667" s="262" t="s">
        <v>255</v>
      </c>
      <c r="D667" s="262" t="s">
        <v>248</v>
      </c>
      <c r="E667" s="262" t="s">
        <v>256</v>
      </c>
      <c r="F667" s="262" t="s">
        <v>249</v>
      </c>
      <c r="G667" s="262" t="s">
        <v>250</v>
      </c>
      <c r="H667" s="262" t="s">
        <v>224</v>
      </c>
      <c r="I667" s="262" t="s">
        <v>242</v>
      </c>
      <c r="J667" s="262">
        <v>1080</v>
      </c>
      <c r="K667" s="320">
        <v>1</v>
      </c>
      <c r="L667" s="320">
        <v>1</v>
      </c>
      <c r="M667" s="262" t="s">
        <v>6</v>
      </c>
      <c r="Q667" s="321">
        <v>0</v>
      </c>
      <c r="R667" s="321">
        <f t="shared" si="63"/>
        <v>1</v>
      </c>
      <c r="S667" s="300">
        <v>3000</v>
      </c>
      <c r="T667" s="300">
        <v>0</v>
      </c>
      <c r="V667" s="300">
        <v>3000</v>
      </c>
      <c r="W667" s="300">
        <f>V667</f>
        <v>3000</v>
      </c>
      <c r="X667" s="322">
        <f t="shared" si="64"/>
        <v>0</v>
      </c>
      <c r="Y667" s="262" t="s">
        <v>252</v>
      </c>
      <c r="Z667" s="262" t="str">
        <f t="shared" si="65"/>
        <v>141 E 72710 146</v>
      </c>
      <c r="AA667" s="262" t="str">
        <f t="shared" si="66"/>
        <v>446</v>
      </c>
      <c r="AB667" s="262" t="str">
        <f t="shared" si="67"/>
        <v>000</v>
      </c>
      <c r="AC667" s="262" t="str">
        <f t="shared" si="68"/>
        <v>141 E 72710 146 000 446</v>
      </c>
    </row>
    <row r="668" spans="1:29" ht="15" hidden="1" customHeight="1" x14ac:dyDescent="0.25">
      <c r="A668" s="262" t="s">
        <v>510</v>
      </c>
      <c r="B668" s="262" t="s">
        <v>237</v>
      </c>
      <c r="C668" s="262" t="s">
        <v>237</v>
      </c>
      <c r="D668" s="262" t="s">
        <v>261</v>
      </c>
      <c r="E668" s="262" t="s">
        <v>221</v>
      </c>
      <c r="F668" s="262" t="s">
        <v>239</v>
      </c>
      <c r="G668" s="262" t="s">
        <v>240</v>
      </c>
      <c r="H668" s="262" t="s">
        <v>241</v>
      </c>
      <c r="I668" s="262" t="s">
        <v>504</v>
      </c>
      <c r="J668" s="262">
        <v>1425</v>
      </c>
      <c r="K668" s="320">
        <v>0.9375</v>
      </c>
      <c r="L668" s="320">
        <v>0.9375</v>
      </c>
      <c r="M668" s="262" t="s">
        <v>226</v>
      </c>
      <c r="N668" s="262" t="s">
        <v>11</v>
      </c>
      <c r="O668" s="262" t="s">
        <v>244</v>
      </c>
      <c r="P668" s="262" t="s">
        <v>187</v>
      </c>
      <c r="Q668" s="321">
        <v>8</v>
      </c>
      <c r="R668" s="321">
        <f t="shared" si="63"/>
        <v>9</v>
      </c>
      <c r="S668" s="300">
        <v>0</v>
      </c>
      <c r="T668" s="300">
        <v>14.94</v>
      </c>
      <c r="U668" s="262">
        <v>1425</v>
      </c>
      <c r="V668" s="300">
        <v>22714.5</v>
      </c>
      <c r="W668" s="303">
        <f>IFERROR(INDEX('For Formulas'!$A$3:$CL$64,MATCH($R668,'For Formulas'!$A$3:$A$64,0),MATCH($O668&amp;" - "&amp;$P668,'For Formulas'!$A$3:$CL$3,0))*J668+U668,INDEX('For Formulas'!$A$3:$CL$64,MATCH($R668,'For Formulas'!$A$3:$A$64,0),MATCH($O668&amp;" - "&amp;$P668,'For Formulas'!$A$3:$CL$3,0))*J668)</f>
        <v>24852.000000000004</v>
      </c>
      <c r="X668" s="322">
        <f t="shared" si="64"/>
        <v>9.410288582183203E-2</v>
      </c>
      <c r="Y668" s="262" t="s">
        <v>511</v>
      </c>
      <c r="Z668" s="262" t="str">
        <f t="shared" si="65"/>
        <v>143 E 73100 165</v>
      </c>
      <c r="AA668" s="262" t="str">
        <f t="shared" si="66"/>
        <v>451</v>
      </c>
      <c r="AB668" s="262" t="str">
        <f t="shared" si="67"/>
        <v>000</v>
      </c>
      <c r="AC668" s="262" t="str">
        <f t="shared" si="68"/>
        <v>143 E 73100 165 000 451</v>
      </c>
    </row>
    <row r="669" spans="1:29" ht="15" customHeight="1" x14ac:dyDescent="0.25">
      <c r="A669" s="262" t="s">
        <v>2797</v>
      </c>
      <c r="B669" s="262" t="s">
        <v>305</v>
      </c>
      <c r="C669" s="262" t="s">
        <v>305</v>
      </c>
      <c r="D669" s="262" t="s">
        <v>479</v>
      </c>
      <c r="E669" s="262" t="s">
        <v>221</v>
      </c>
      <c r="F669" s="262" t="s">
        <v>306</v>
      </c>
      <c r="G669" s="262" t="s">
        <v>2798</v>
      </c>
      <c r="H669" s="262" t="s">
        <v>224</v>
      </c>
      <c r="I669" s="262" t="s">
        <v>307</v>
      </c>
      <c r="J669" s="262">
        <v>702</v>
      </c>
      <c r="K669" s="320">
        <v>1</v>
      </c>
      <c r="L669" s="320">
        <v>1</v>
      </c>
      <c r="M669" s="262" t="s">
        <v>226</v>
      </c>
      <c r="N669" s="262" t="s">
        <v>227</v>
      </c>
      <c r="O669" s="262" t="s">
        <v>271</v>
      </c>
      <c r="P669" s="262" t="s">
        <v>308</v>
      </c>
      <c r="Q669" s="321">
        <v>16</v>
      </c>
      <c r="R669" s="321">
        <f t="shared" si="63"/>
        <v>17</v>
      </c>
      <c r="S669" s="300">
        <v>0</v>
      </c>
      <c r="T669" s="300">
        <v>23049</v>
      </c>
      <c r="V669" s="300">
        <v>13829.4</v>
      </c>
      <c r="W669" s="302">
        <f>IFERROR(INDEX('For Formulas'!$A$3:$CL$64,MATCH(ROUNDUP($R669,0),'For Formulas'!$A$3:$A$64,0),MATCH($O669&amp;" - "&amp;$P669,'For Formulas'!$A$3:$CL$3,0))*L669+U669,INDEX('For Formulas'!$A$3:$CL$64,MATCH(ROUNDUP($R669,0),'For Formulas'!$A$3:$A$64,0)*MATCH($O669&amp;" - "&amp;$P669,'For Formulas'!$A$3:$CL$3,0))*L669)</f>
        <v>24893</v>
      </c>
      <c r="X669" s="322">
        <f t="shared" si="64"/>
        <v>0.8000057847773584</v>
      </c>
      <c r="Y669" s="262" t="s">
        <v>852</v>
      </c>
      <c r="Z669" s="262" t="str">
        <f t="shared" si="65"/>
        <v>141 E 71200 163</v>
      </c>
      <c r="AA669" s="262" t="str">
        <f t="shared" si="66"/>
        <v>712</v>
      </c>
      <c r="AB669" s="262" t="str">
        <f t="shared" si="67"/>
        <v>901</v>
      </c>
      <c r="AC669" s="262" t="str">
        <f t="shared" si="68"/>
        <v>141 E 71200 163 901 712</v>
      </c>
    </row>
    <row r="670" spans="1:29" ht="15" customHeight="1" x14ac:dyDescent="0.25">
      <c r="A670" s="262" t="s">
        <v>339</v>
      </c>
      <c r="B670" s="262" t="s">
        <v>305</v>
      </c>
      <c r="C670" s="262" t="s">
        <v>305</v>
      </c>
      <c r="D670" s="262" t="s">
        <v>340</v>
      </c>
      <c r="E670" s="262" t="s">
        <v>221</v>
      </c>
      <c r="F670" s="262" t="s">
        <v>306</v>
      </c>
      <c r="G670" s="262" t="s">
        <v>250</v>
      </c>
      <c r="H670" s="262" t="s">
        <v>224</v>
      </c>
      <c r="I670" s="262" t="s">
        <v>307</v>
      </c>
      <c r="J670" s="262">
        <v>1170</v>
      </c>
      <c r="K670" s="320">
        <v>1</v>
      </c>
      <c r="L670" s="320">
        <v>1</v>
      </c>
      <c r="M670" s="262" t="s">
        <v>226</v>
      </c>
      <c r="N670" s="262" t="s">
        <v>233</v>
      </c>
      <c r="O670" s="262" t="s">
        <v>271</v>
      </c>
      <c r="P670" s="262" t="s">
        <v>308</v>
      </c>
      <c r="Q670" s="321">
        <v>16</v>
      </c>
      <c r="R670" s="321">
        <f t="shared" si="63"/>
        <v>17</v>
      </c>
      <c r="S670" s="300">
        <v>0</v>
      </c>
      <c r="T670" s="300">
        <v>23049</v>
      </c>
      <c r="V670" s="300">
        <v>23049</v>
      </c>
      <c r="W670" s="302">
        <f>IFERROR(INDEX('For Formulas'!$A$3:$CL$64,MATCH(ROUNDUP($R670,0),'For Formulas'!$A$3:$A$64,0),MATCH($O670&amp;" - "&amp;$P670,'For Formulas'!$A$3:$CL$3,0))*L670+U670,INDEX('For Formulas'!$A$3:$CL$64,MATCH(ROUNDUP($R670,0),'For Formulas'!$A$3:$A$64,0)*MATCH($O670&amp;" - "&amp;$P670,'For Formulas'!$A$3:$CL$3,0))*L670)</f>
        <v>24893</v>
      </c>
      <c r="X670" s="322">
        <f t="shared" si="64"/>
        <v>8.000347086641503E-2</v>
      </c>
      <c r="Y670" s="262" t="s">
        <v>341</v>
      </c>
      <c r="Z670" s="262" t="str">
        <f t="shared" si="65"/>
        <v>141 E 71200 163</v>
      </c>
      <c r="AA670" s="262" t="str">
        <f t="shared" si="66"/>
        <v>712</v>
      </c>
      <c r="AB670" s="262" t="str">
        <f t="shared" si="67"/>
        <v>901</v>
      </c>
      <c r="AC670" s="262" t="str">
        <f t="shared" si="68"/>
        <v>141 E 71200 163 901 712</v>
      </c>
    </row>
    <row r="671" spans="1:29" ht="15" hidden="1" customHeight="1" x14ac:dyDescent="0.25">
      <c r="A671" s="262" t="s">
        <v>1175</v>
      </c>
      <c r="B671" s="262" t="s">
        <v>525</v>
      </c>
      <c r="C671" s="262" t="s">
        <v>525</v>
      </c>
      <c r="D671" s="262" t="s">
        <v>274</v>
      </c>
      <c r="E671" s="262" t="s">
        <v>256</v>
      </c>
      <c r="F671" s="262" t="s">
        <v>222</v>
      </c>
      <c r="G671" s="262" t="s">
        <v>223</v>
      </c>
      <c r="H671" s="262" t="s">
        <v>224</v>
      </c>
      <c r="I671" s="262" t="s">
        <v>225</v>
      </c>
      <c r="J671" s="262">
        <v>1600</v>
      </c>
      <c r="K671" s="320">
        <v>1</v>
      </c>
      <c r="L671" s="320">
        <v>1</v>
      </c>
      <c r="M671" s="262" t="s">
        <v>6</v>
      </c>
      <c r="Q671" s="321">
        <v>0</v>
      </c>
      <c r="R671" s="321">
        <f t="shared" si="63"/>
        <v>1</v>
      </c>
      <c r="S671" s="300">
        <v>1830</v>
      </c>
      <c r="T671" s="300">
        <v>0</v>
      </c>
      <c r="V671" s="300">
        <v>1830</v>
      </c>
      <c r="W671" s="300">
        <f>V671</f>
        <v>1830</v>
      </c>
      <c r="X671" s="322">
        <f t="shared" si="64"/>
        <v>0</v>
      </c>
      <c r="Y671" s="262" t="s">
        <v>1176</v>
      </c>
      <c r="Z671" s="262" t="str">
        <f t="shared" si="65"/>
        <v>141 E 72410 162</v>
      </c>
      <c r="AA671" s="262" t="str">
        <f t="shared" si="66"/>
        <v>000</v>
      </c>
      <c r="AB671" s="262" t="str">
        <f t="shared" si="67"/>
        <v>000</v>
      </c>
      <c r="AC671" s="262" t="str">
        <f t="shared" si="68"/>
        <v>141 E 72410 162 000 000</v>
      </c>
    </row>
    <row r="672" spans="1:29" ht="15" customHeight="1" x14ac:dyDescent="0.25">
      <c r="A672" s="262" t="s">
        <v>860</v>
      </c>
      <c r="B672" s="262" t="s">
        <v>381</v>
      </c>
      <c r="C672" s="262" t="s">
        <v>381</v>
      </c>
      <c r="D672" s="262" t="s">
        <v>411</v>
      </c>
      <c r="E672" s="262" t="s">
        <v>221</v>
      </c>
      <c r="F672" s="262" t="s">
        <v>306</v>
      </c>
      <c r="G672" s="262" t="s">
        <v>250</v>
      </c>
      <c r="H672" s="262" t="s">
        <v>224</v>
      </c>
      <c r="I672" s="262" t="s">
        <v>307</v>
      </c>
      <c r="J672" s="262">
        <v>1170</v>
      </c>
      <c r="K672" s="320">
        <v>1</v>
      </c>
      <c r="L672" s="320">
        <v>1</v>
      </c>
      <c r="M672" s="262" t="s">
        <v>226</v>
      </c>
      <c r="N672" s="262" t="s">
        <v>233</v>
      </c>
      <c r="O672" s="262" t="s">
        <v>271</v>
      </c>
      <c r="P672" s="262" t="s">
        <v>308</v>
      </c>
      <c r="Q672" s="321">
        <v>16</v>
      </c>
      <c r="R672" s="321">
        <f t="shared" si="63"/>
        <v>17</v>
      </c>
      <c r="S672" s="300">
        <v>0</v>
      </c>
      <c r="T672" s="300">
        <v>23049</v>
      </c>
      <c r="V672" s="300">
        <v>23049</v>
      </c>
      <c r="W672" s="302">
        <f>IFERROR(INDEX('For Formulas'!$A$3:$CL$64,MATCH(ROUNDUP($R672,0),'For Formulas'!$A$3:$A$64,0),MATCH($O672&amp;" - "&amp;$P672,'For Formulas'!$A$3:$CL$3,0))*L672+U672,INDEX('For Formulas'!$A$3:$CL$64,MATCH(ROUNDUP($R672,0),'For Formulas'!$A$3:$A$64,0)*MATCH($O672&amp;" - "&amp;$P672,'For Formulas'!$A$3:$CL$3,0))*L672)</f>
        <v>24893</v>
      </c>
      <c r="X672" s="322">
        <f t="shared" si="64"/>
        <v>8.000347086641503E-2</v>
      </c>
      <c r="Y672" s="262" t="s">
        <v>861</v>
      </c>
      <c r="Z672" s="262" t="str">
        <f t="shared" si="65"/>
        <v>141 E 72210 137</v>
      </c>
      <c r="AA672" s="262" t="str">
        <f t="shared" si="66"/>
        <v>000</v>
      </c>
      <c r="AB672" s="262" t="str">
        <f t="shared" si="67"/>
        <v>000</v>
      </c>
      <c r="AC672" s="262" t="str">
        <f t="shared" si="68"/>
        <v>141 E 72210 137 000 000</v>
      </c>
    </row>
    <row r="673" spans="1:29" ht="15" customHeight="1" x14ac:dyDescent="0.25">
      <c r="A673" s="262" t="s">
        <v>914</v>
      </c>
      <c r="B673" s="262" t="s">
        <v>305</v>
      </c>
      <c r="C673" s="262" t="s">
        <v>305</v>
      </c>
      <c r="D673" s="262" t="s">
        <v>382</v>
      </c>
      <c r="E673" s="262" t="s">
        <v>221</v>
      </c>
      <c r="F673" s="262" t="s">
        <v>306</v>
      </c>
      <c r="G673" s="262" t="s">
        <v>250</v>
      </c>
      <c r="H673" s="262" t="s">
        <v>224</v>
      </c>
      <c r="I673" s="262" t="s">
        <v>307</v>
      </c>
      <c r="J673" s="262">
        <v>1170</v>
      </c>
      <c r="K673" s="320">
        <v>1</v>
      </c>
      <c r="L673" s="320">
        <v>1</v>
      </c>
      <c r="M673" s="262" t="s">
        <v>226</v>
      </c>
      <c r="N673" s="262" t="s">
        <v>233</v>
      </c>
      <c r="O673" s="262" t="s">
        <v>271</v>
      </c>
      <c r="P673" s="262" t="s">
        <v>308</v>
      </c>
      <c r="Q673" s="321">
        <v>16</v>
      </c>
      <c r="R673" s="321">
        <f t="shared" si="63"/>
        <v>17</v>
      </c>
      <c r="S673" s="300">
        <v>0</v>
      </c>
      <c r="T673" s="300">
        <v>23049</v>
      </c>
      <c r="V673" s="300">
        <v>23049</v>
      </c>
      <c r="W673" s="302">
        <f>IFERROR(INDEX('For Formulas'!$A$3:$CL$64,MATCH(ROUNDUP($R673,0),'For Formulas'!$A$3:$A$64,0),MATCH($O673&amp;" - "&amp;$P673,'For Formulas'!$A$3:$CL$3,0))*L673+U673,INDEX('For Formulas'!$A$3:$CL$64,MATCH(ROUNDUP($R673,0),'For Formulas'!$A$3:$A$64,0)*MATCH($O673&amp;" - "&amp;$P673,'For Formulas'!$A$3:$CL$3,0))*L673)</f>
        <v>24893</v>
      </c>
      <c r="X673" s="322">
        <f t="shared" si="64"/>
        <v>8.000347086641503E-2</v>
      </c>
      <c r="Y673" s="262" t="s">
        <v>915</v>
      </c>
      <c r="Z673" s="262" t="str">
        <f t="shared" si="65"/>
        <v>141 E 71200 163</v>
      </c>
      <c r="AA673" s="262" t="str">
        <f t="shared" si="66"/>
        <v>712</v>
      </c>
      <c r="AB673" s="262" t="str">
        <f t="shared" si="67"/>
        <v>901</v>
      </c>
      <c r="AC673" s="262" t="str">
        <f t="shared" si="68"/>
        <v>141 E 71200 163 901 712</v>
      </c>
    </row>
    <row r="674" spans="1:29" ht="15" customHeight="1" x14ac:dyDescent="0.25">
      <c r="A674" s="262" t="s">
        <v>1509</v>
      </c>
      <c r="B674" s="262" t="s">
        <v>305</v>
      </c>
      <c r="C674" s="262" t="s">
        <v>305</v>
      </c>
      <c r="D674" s="262" t="s">
        <v>385</v>
      </c>
      <c r="E674" s="262" t="s">
        <v>221</v>
      </c>
      <c r="F674" s="262" t="s">
        <v>306</v>
      </c>
      <c r="G674" s="262" t="s">
        <v>250</v>
      </c>
      <c r="H674" s="262" t="s">
        <v>224</v>
      </c>
      <c r="I674" s="262" t="s">
        <v>307</v>
      </c>
      <c r="J674" s="262">
        <v>1170</v>
      </c>
      <c r="K674" s="320">
        <v>1</v>
      </c>
      <c r="L674" s="320">
        <v>1</v>
      </c>
      <c r="M674" s="262" t="s">
        <v>226</v>
      </c>
      <c r="N674" s="262" t="s">
        <v>233</v>
      </c>
      <c r="O674" s="262" t="s">
        <v>271</v>
      </c>
      <c r="P674" s="262" t="s">
        <v>308</v>
      </c>
      <c r="Q674" s="321">
        <v>16</v>
      </c>
      <c r="R674" s="321">
        <f t="shared" si="63"/>
        <v>17</v>
      </c>
      <c r="S674" s="300">
        <v>0</v>
      </c>
      <c r="T674" s="300">
        <v>23049</v>
      </c>
      <c r="V674" s="300">
        <v>23049</v>
      </c>
      <c r="W674" s="302">
        <f>IFERROR(INDEX('For Formulas'!$A$3:$CL$64,MATCH(ROUNDUP($R674,0),'For Formulas'!$A$3:$A$64,0),MATCH($O674&amp;" - "&amp;$P674,'For Formulas'!$A$3:$CL$3,0))*L674+U674,INDEX('For Formulas'!$A$3:$CL$64,MATCH(ROUNDUP($R674,0),'For Formulas'!$A$3:$A$64,0)*MATCH($O674&amp;" - "&amp;$P674,'For Formulas'!$A$3:$CL$3,0))*L674)</f>
        <v>24893</v>
      </c>
      <c r="X674" s="322">
        <f t="shared" si="64"/>
        <v>8.000347086641503E-2</v>
      </c>
      <c r="Y674" s="262" t="s">
        <v>492</v>
      </c>
      <c r="Z674" s="262" t="str">
        <f t="shared" si="65"/>
        <v>141 E 71200 163</v>
      </c>
      <c r="AA674" s="262" t="str">
        <f t="shared" si="66"/>
        <v>712</v>
      </c>
      <c r="AB674" s="262" t="str">
        <f t="shared" si="67"/>
        <v>911</v>
      </c>
      <c r="AC674" s="262" t="str">
        <f t="shared" si="68"/>
        <v>141 E 71200 163 911 712</v>
      </c>
    </row>
    <row r="675" spans="1:29" ht="15" customHeight="1" x14ac:dyDescent="0.25">
      <c r="A675" s="262" t="s">
        <v>1553</v>
      </c>
      <c r="B675" s="262" t="s">
        <v>381</v>
      </c>
      <c r="C675" s="262" t="s">
        <v>381</v>
      </c>
      <c r="D675" s="262" t="s">
        <v>422</v>
      </c>
      <c r="E675" s="262" t="s">
        <v>221</v>
      </c>
      <c r="F675" s="262" t="s">
        <v>306</v>
      </c>
      <c r="G675" s="262" t="s">
        <v>250</v>
      </c>
      <c r="H675" s="262" t="s">
        <v>224</v>
      </c>
      <c r="I675" s="262" t="s">
        <v>307</v>
      </c>
      <c r="J675" s="262">
        <v>1170</v>
      </c>
      <c r="K675" s="320">
        <v>1</v>
      </c>
      <c r="L675" s="320">
        <v>1</v>
      </c>
      <c r="M675" s="262" t="s">
        <v>226</v>
      </c>
      <c r="N675" s="262" t="s">
        <v>233</v>
      </c>
      <c r="O675" s="262" t="s">
        <v>271</v>
      </c>
      <c r="P675" s="262" t="s">
        <v>308</v>
      </c>
      <c r="Q675" s="321">
        <v>16</v>
      </c>
      <c r="R675" s="321">
        <f t="shared" si="63"/>
        <v>17</v>
      </c>
      <c r="S675" s="300">
        <v>0</v>
      </c>
      <c r="T675" s="300">
        <v>23049</v>
      </c>
      <c r="V675" s="300">
        <v>23049</v>
      </c>
      <c r="W675" s="302">
        <f>IFERROR(INDEX('For Formulas'!$A$3:$CL$64,MATCH(ROUNDUP($R675,0),'For Formulas'!$A$3:$A$64,0),MATCH($O675&amp;" - "&amp;$P675,'For Formulas'!$A$3:$CL$3,0))*L675+U675,INDEX('For Formulas'!$A$3:$CL$64,MATCH(ROUNDUP($R675,0),'For Formulas'!$A$3:$A$64,0)*MATCH($O675&amp;" - "&amp;$P675,'For Formulas'!$A$3:$CL$3,0))*L675)</f>
        <v>24893</v>
      </c>
      <c r="X675" s="322">
        <f t="shared" si="64"/>
        <v>8.000347086641503E-2</v>
      </c>
      <c r="Y675" s="262" t="s">
        <v>1554</v>
      </c>
      <c r="Z675" s="262" t="str">
        <f t="shared" si="65"/>
        <v>141 E 72210 137</v>
      </c>
      <c r="AA675" s="262" t="str">
        <f t="shared" si="66"/>
        <v>000</v>
      </c>
      <c r="AB675" s="262" t="str">
        <f t="shared" si="67"/>
        <v>000</v>
      </c>
      <c r="AC675" s="262" t="str">
        <f t="shared" si="68"/>
        <v>141 E 72210 137 000 000</v>
      </c>
    </row>
    <row r="676" spans="1:29" ht="15" customHeight="1" x14ac:dyDescent="0.25">
      <c r="A676" s="262" t="s">
        <v>1619</v>
      </c>
      <c r="B676" s="262" t="s">
        <v>381</v>
      </c>
      <c r="C676" s="262" t="s">
        <v>381</v>
      </c>
      <c r="D676" s="262" t="s">
        <v>317</v>
      </c>
      <c r="E676" s="262" t="s">
        <v>221</v>
      </c>
      <c r="F676" s="262" t="s">
        <v>306</v>
      </c>
      <c r="G676" s="262" t="s">
        <v>250</v>
      </c>
      <c r="H676" s="262" t="s">
        <v>224</v>
      </c>
      <c r="I676" s="262" t="s">
        <v>307</v>
      </c>
      <c r="J676" s="262">
        <v>1170</v>
      </c>
      <c r="K676" s="320">
        <v>1</v>
      </c>
      <c r="L676" s="320">
        <v>1</v>
      </c>
      <c r="M676" s="262" t="s">
        <v>226</v>
      </c>
      <c r="N676" s="262" t="s">
        <v>233</v>
      </c>
      <c r="O676" s="262" t="s">
        <v>271</v>
      </c>
      <c r="P676" s="262" t="s">
        <v>308</v>
      </c>
      <c r="Q676" s="321">
        <v>16</v>
      </c>
      <c r="R676" s="321">
        <f t="shared" si="63"/>
        <v>17</v>
      </c>
      <c r="S676" s="300">
        <v>0</v>
      </c>
      <c r="T676" s="300">
        <v>23049</v>
      </c>
      <c r="V676" s="300">
        <v>23049</v>
      </c>
      <c r="W676" s="302">
        <f>IFERROR(INDEX('For Formulas'!$A$3:$CL$64,MATCH(ROUNDUP($R676,0),'For Formulas'!$A$3:$A$64,0),MATCH($O676&amp;" - "&amp;$P676,'For Formulas'!$A$3:$CL$3,0))*L676+U676,INDEX('For Formulas'!$A$3:$CL$64,MATCH(ROUNDUP($R676,0),'For Formulas'!$A$3:$A$64,0)*MATCH($O676&amp;" - "&amp;$P676,'For Formulas'!$A$3:$CL$3,0))*L676)</f>
        <v>24893</v>
      </c>
      <c r="X676" s="322">
        <f t="shared" si="64"/>
        <v>8.000347086641503E-2</v>
      </c>
      <c r="Y676" s="262" t="s">
        <v>1620</v>
      </c>
      <c r="Z676" s="262" t="str">
        <f t="shared" si="65"/>
        <v>141 E 72210 137</v>
      </c>
      <c r="AA676" s="262" t="str">
        <f t="shared" si="66"/>
        <v>000</v>
      </c>
      <c r="AB676" s="262" t="str">
        <f t="shared" si="67"/>
        <v>000</v>
      </c>
      <c r="AC676" s="262" t="str">
        <f t="shared" si="68"/>
        <v>141 E 72210 137 000 000</v>
      </c>
    </row>
    <row r="677" spans="1:29" ht="15" customHeight="1" x14ac:dyDescent="0.25">
      <c r="A677" s="262" t="s">
        <v>2754</v>
      </c>
      <c r="B677" s="262" t="s">
        <v>305</v>
      </c>
      <c r="C677" s="262" t="s">
        <v>305</v>
      </c>
      <c r="D677" s="262" t="s">
        <v>280</v>
      </c>
      <c r="E677" s="262" t="s">
        <v>221</v>
      </c>
      <c r="F677" s="262" t="s">
        <v>306</v>
      </c>
      <c r="G677" s="262" t="s">
        <v>250</v>
      </c>
      <c r="H677" s="262" t="s">
        <v>224</v>
      </c>
      <c r="I677" s="262" t="s">
        <v>307</v>
      </c>
      <c r="J677" s="262">
        <v>1170</v>
      </c>
      <c r="K677" s="320">
        <v>1</v>
      </c>
      <c r="L677" s="320">
        <v>1</v>
      </c>
      <c r="M677" s="262" t="s">
        <v>226</v>
      </c>
      <c r="N677" s="262" t="s">
        <v>233</v>
      </c>
      <c r="O677" s="262" t="s">
        <v>271</v>
      </c>
      <c r="P677" s="262" t="s">
        <v>308</v>
      </c>
      <c r="Q677" s="321">
        <v>16</v>
      </c>
      <c r="R677" s="321">
        <f t="shared" si="63"/>
        <v>17</v>
      </c>
      <c r="S677" s="300">
        <v>0</v>
      </c>
      <c r="T677" s="300">
        <v>23049</v>
      </c>
      <c r="V677" s="300">
        <v>23049</v>
      </c>
      <c r="W677" s="302">
        <f>IFERROR(INDEX('For Formulas'!$A$3:$CL$64,MATCH(ROUNDUP($R677,0),'For Formulas'!$A$3:$A$64,0),MATCH($O677&amp;" - "&amp;$P677,'For Formulas'!$A$3:$CL$3,0))*L677+U677,INDEX('For Formulas'!$A$3:$CL$64,MATCH(ROUNDUP($R677,0),'For Formulas'!$A$3:$A$64,0)*MATCH($O677&amp;" - "&amp;$P677,'For Formulas'!$A$3:$CL$3,0))*L677)</f>
        <v>24893</v>
      </c>
      <c r="X677" s="322">
        <f t="shared" si="64"/>
        <v>8.000347086641503E-2</v>
      </c>
      <c r="Y677" s="262" t="s">
        <v>647</v>
      </c>
      <c r="Z677" s="262" t="str">
        <f t="shared" si="65"/>
        <v>141 E 71200 163</v>
      </c>
      <c r="AA677" s="262" t="str">
        <f t="shared" si="66"/>
        <v>712</v>
      </c>
      <c r="AB677" s="262" t="str">
        <f t="shared" si="67"/>
        <v>901</v>
      </c>
      <c r="AC677" s="262" t="str">
        <f t="shared" si="68"/>
        <v>141 E 71200 163 901 712</v>
      </c>
    </row>
    <row r="678" spans="1:29" ht="15" hidden="1" customHeight="1" x14ac:dyDescent="0.25">
      <c r="A678" s="262" t="s">
        <v>1765</v>
      </c>
      <c r="B678" s="262" t="s">
        <v>237</v>
      </c>
      <c r="C678" s="262" t="s">
        <v>237</v>
      </c>
      <c r="D678" s="262" t="s">
        <v>716</v>
      </c>
      <c r="E678" s="262" t="s">
        <v>221</v>
      </c>
      <c r="F678" s="262" t="s">
        <v>239</v>
      </c>
      <c r="G678" s="262" t="s">
        <v>240</v>
      </c>
      <c r="H678" s="262" t="s">
        <v>241</v>
      </c>
      <c r="I678" s="262" t="s">
        <v>307</v>
      </c>
      <c r="J678" s="262">
        <v>1235</v>
      </c>
      <c r="K678" s="320">
        <v>0.8125</v>
      </c>
      <c r="L678" s="320">
        <v>0.8125</v>
      </c>
      <c r="M678" s="262" t="s">
        <v>226</v>
      </c>
      <c r="N678" s="262" t="s">
        <v>243</v>
      </c>
      <c r="O678" s="262" t="s">
        <v>244</v>
      </c>
      <c r="P678" s="262" t="s">
        <v>187</v>
      </c>
      <c r="Q678" s="321">
        <v>14</v>
      </c>
      <c r="R678" s="321">
        <f t="shared" si="63"/>
        <v>15</v>
      </c>
      <c r="S678" s="300">
        <v>0</v>
      </c>
      <c r="T678" s="300">
        <v>18.66</v>
      </c>
      <c r="V678" s="300">
        <v>23045.1</v>
      </c>
      <c r="W678" s="303">
        <f>IFERROR(INDEX('For Formulas'!$A$3:$CL$64,MATCH($R678,'For Formulas'!$A$3:$A$64,0),MATCH($O678&amp;" - "&amp;$P678,'For Formulas'!$A$3:$CL$3,0))*J678+U678,INDEX('For Formulas'!$A$3:$CL$64,MATCH($R678,'For Formulas'!$A$3:$A$64,0),MATCH($O678&amp;" - "&amp;$P678,'For Formulas'!$A$3:$CL$3,0))*J678)</f>
        <v>24897.599999999999</v>
      </c>
      <c r="X678" s="322">
        <f t="shared" si="64"/>
        <v>8.0385852090032156E-2</v>
      </c>
      <c r="Y678" s="262" t="s">
        <v>1260</v>
      </c>
      <c r="Z678" s="262" t="str">
        <f t="shared" si="65"/>
        <v>143 E 73100 165</v>
      </c>
      <c r="AA678" s="262" t="str">
        <f t="shared" si="66"/>
        <v>451</v>
      </c>
      <c r="AB678" s="262" t="str">
        <f t="shared" si="67"/>
        <v>000</v>
      </c>
      <c r="AC678" s="262" t="str">
        <f t="shared" si="68"/>
        <v>143 E 73100 165 000 451</v>
      </c>
    </row>
    <row r="679" spans="1:29" ht="15" hidden="1" customHeight="1" x14ac:dyDescent="0.25">
      <c r="A679" s="262" t="s">
        <v>1187</v>
      </c>
      <c r="B679" s="262" t="s">
        <v>255</v>
      </c>
      <c r="C679" s="262" t="s">
        <v>255</v>
      </c>
      <c r="D679" s="262" t="s">
        <v>248</v>
      </c>
      <c r="E679" s="262" t="s">
        <v>256</v>
      </c>
      <c r="F679" s="262" t="s">
        <v>249</v>
      </c>
      <c r="G679" s="262" t="s">
        <v>250</v>
      </c>
      <c r="H679" s="262" t="s">
        <v>224</v>
      </c>
      <c r="I679" s="262" t="s">
        <v>242</v>
      </c>
      <c r="J679" s="262">
        <v>1080</v>
      </c>
      <c r="K679" s="320">
        <v>1</v>
      </c>
      <c r="L679" s="320">
        <v>1</v>
      </c>
      <c r="M679" s="262" t="s">
        <v>6</v>
      </c>
      <c r="Q679" s="321">
        <v>0</v>
      </c>
      <c r="R679" s="321">
        <f t="shared" si="63"/>
        <v>1</v>
      </c>
      <c r="S679" s="300">
        <v>3000</v>
      </c>
      <c r="T679" s="300">
        <v>0</v>
      </c>
      <c r="V679" s="300">
        <v>3000</v>
      </c>
      <c r="W679" s="300">
        <f>V679</f>
        <v>3000</v>
      </c>
      <c r="X679" s="322">
        <f t="shared" si="64"/>
        <v>0</v>
      </c>
      <c r="Y679" s="262" t="s">
        <v>252</v>
      </c>
      <c r="Z679" s="262" t="str">
        <f t="shared" si="65"/>
        <v>141 E 72710 146</v>
      </c>
      <c r="AA679" s="262" t="str">
        <f t="shared" si="66"/>
        <v>446</v>
      </c>
      <c r="AB679" s="262" t="str">
        <f t="shared" si="67"/>
        <v>000</v>
      </c>
      <c r="AC679" s="262" t="str">
        <f t="shared" si="68"/>
        <v>141 E 72710 146 000 446</v>
      </c>
    </row>
    <row r="680" spans="1:29" ht="15" hidden="1" customHeight="1" x14ac:dyDescent="0.25">
      <c r="A680" s="262" t="s">
        <v>1187</v>
      </c>
      <c r="B680" s="262" t="s">
        <v>292</v>
      </c>
      <c r="C680" s="262" t="s">
        <v>292</v>
      </c>
      <c r="D680" s="262" t="s">
        <v>248</v>
      </c>
      <c r="E680" s="262" t="s">
        <v>256</v>
      </c>
      <c r="F680" s="262" t="s">
        <v>249</v>
      </c>
      <c r="G680" s="262" t="s">
        <v>250</v>
      </c>
      <c r="H680" s="262" t="s">
        <v>224</v>
      </c>
      <c r="I680" s="262" t="s">
        <v>242</v>
      </c>
      <c r="J680" s="262">
        <v>1080</v>
      </c>
      <c r="K680" s="320">
        <v>1</v>
      </c>
      <c r="L680" s="320">
        <v>1</v>
      </c>
      <c r="M680" s="262" t="s">
        <v>6</v>
      </c>
      <c r="Q680" s="321">
        <v>0</v>
      </c>
      <c r="R680" s="321">
        <f t="shared" si="63"/>
        <v>1</v>
      </c>
      <c r="S680" s="300">
        <v>2000</v>
      </c>
      <c r="T680" s="300">
        <v>0</v>
      </c>
      <c r="V680" s="300">
        <v>2000</v>
      </c>
      <c r="W680" s="300">
        <f>V680</f>
        <v>2000</v>
      </c>
      <c r="X680" s="322">
        <f t="shared" si="64"/>
        <v>0</v>
      </c>
      <c r="Y680" s="262" t="s">
        <v>252</v>
      </c>
      <c r="Z680" s="262" t="str">
        <f t="shared" si="65"/>
        <v>141 E 72710 146</v>
      </c>
      <c r="AA680" s="262" t="str">
        <f t="shared" si="66"/>
        <v>446</v>
      </c>
      <c r="AB680" s="262" t="str">
        <f t="shared" si="67"/>
        <v>000</v>
      </c>
      <c r="AC680" s="262" t="str">
        <f t="shared" si="68"/>
        <v>141 E 72710 146 000 446</v>
      </c>
    </row>
    <row r="681" spans="1:29" ht="15" customHeight="1" x14ac:dyDescent="0.25">
      <c r="A681" s="262" t="s">
        <v>2963</v>
      </c>
      <c r="B681" s="262" t="s">
        <v>283</v>
      </c>
      <c r="C681" s="262" t="s">
        <v>283</v>
      </c>
      <c r="D681" s="262" t="s">
        <v>447</v>
      </c>
      <c r="E681" s="262" t="s">
        <v>221</v>
      </c>
      <c r="F681" s="262" t="s">
        <v>239</v>
      </c>
      <c r="G681" s="262" t="s">
        <v>240</v>
      </c>
      <c r="H681" s="262" t="s">
        <v>241</v>
      </c>
      <c r="I681" s="262" t="s">
        <v>307</v>
      </c>
      <c r="J681" s="262">
        <v>1235</v>
      </c>
      <c r="K681" s="320">
        <v>1</v>
      </c>
      <c r="L681" s="320">
        <v>1</v>
      </c>
      <c r="M681" s="262" t="s">
        <v>226</v>
      </c>
      <c r="N681" s="262" t="s">
        <v>243</v>
      </c>
      <c r="O681" s="262" t="s">
        <v>244</v>
      </c>
      <c r="P681" s="262" t="s">
        <v>187</v>
      </c>
      <c r="Q681" s="321">
        <v>14</v>
      </c>
      <c r="R681" s="321">
        <f t="shared" si="63"/>
        <v>15</v>
      </c>
      <c r="S681" s="300">
        <v>0</v>
      </c>
      <c r="T681" s="300">
        <v>18.66</v>
      </c>
      <c r="V681" s="300">
        <v>23045.1</v>
      </c>
      <c r="W681" s="303">
        <f>IFERROR(INDEX('For Formulas'!$A$3:$CL$64,MATCH($R681,'For Formulas'!$A$3:$A$64,0),MATCH($O681&amp;" - "&amp;$P681,'For Formulas'!$A$3:$CL$3,0))*J681+U681,INDEX('For Formulas'!$A$3:$CL$64,MATCH($R681,'For Formulas'!$A$3:$A$64,0),MATCH($O681&amp;" - "&amp;$P681,'For Formulas'!$A$3:$CL$3,0))*J681)</f>
        <v>24897.599999999999</v>
      </c>
      <c r="X681" s="322">
        <f t="shared" si="64"/>
        <v>8.0385852090032156E-2</v>
      </c>
      <c r="Y681" s="262" t="s">
        <v>2392</v>
      </c>
      <c r="Z681" s="262" t="str">
        <f t="shared" si="65"/>
        <v>141 E 72410 162</v>
      </c>
      <c r="AA681" s="262" t="str">
        <f t="shared" si="66"/>
        <v>000</v>
      </c>
      <c r="AB681" s="262" t="str">
        <f t="shared" si="67"/>
        <v>000</v>
      </c>
      <c r="AC681" s="262" t="str">
        <f t="shared" si="68"/>
        <v>141 E 72410 162 000 000</v>
      </c>
    </row>
    <row r="682" spans="1:29" ht="15" hidden="1" customHeight="1" x14ac:dyDescent="0.25">
      <c r="A682" s="262" t="s">
        <v>606</v>
      </c>
      <c r="B682" s="262" t="s">
        <v>237</v>
      </c>
      <c r="C682" s="262" t="s">
        <v>237</v>
      </c>
      <c r="D682" s="262" t="s">
        <v>374</v>
      </c>
      <c r="E682" s="262" t="s">
        <v>221</v>
      </c>
      <c r="F682" s="262" t="s">
        <v>239</v>
      </c>
      <c r="G682" s="262" t="s">
        <v>240</v>
      </c>
      <c r="H682" s="262" t="s">
        <v>241</v>
      </c>
      <c r="I682" s="262" t="s">
        <v>347</v>
      </c>
      <c r="J682" s="262">
        <v>1330</v>
      </c>
      <c r="K682" s="320">
        <v>0.875</v>
      </c>
      <c r="L682" s="320">
        <v>0.875</v>
      </c>
      <c r="M682" s="262" t="s">
        <v>226</v>
      </c>
      <c r="N682" s="262" t="s">
        <v>11</v>
      </c>
      <c r="O682" s="262" t="s">
        <v>244</v>
      </c>
      <c r="P682" s="262" t="s">
        <v>187</v>
      </c>
      <c r="Q682" s="321">
        <v>12</v>
      </c>
      <c r="R682" s="321">
        <f t="shared" si="63"/>
        <v>13</v>
      </c>
      <c r="S682" s="300">
        <v>0</v>
      </c>
      <c r="T682" s="300">
        <v>17.32</v>
      </c>
      <c r="V682" s="300">
        <v>23035.599999999999</v>
      </c>
      <c r="W682" s="303">
        <f>IFERROR(INDEX('For Formulas'!$A$3:$CL$64,MATCH($R682,'For Formulas'!$A$3:$A$64,0),MATCH($O682&amp;" - "&amp;$P682,'For Formulas'!$A$3:$CL$3,0))*J682+U682,INDEX('For Formulas'!$A$3:$CL$64,MATCH($R682,'For Formulas'!$A$3:$A$64,0),MATCH($O682&amp;" - "&amp;$P682,'For Formulas'!$A$3:$CL$3,0))*J682)</f>
        <v>25030.600000000002</v>
      </c>
      <c r="X682" s="322">
        <f t="shared" si="64"/>
        <v>8.6605080831408943E-2</v>
      </c>
      <c r="Y682" s="262" t="s">
        <v>505</v>
      </c>
      <c r="Z682" s="262" t="str">
        <f t="shared" si="65"/>
        <v>143 E 73100 165</v>
      </c>
      <c r="AA682" s="262" t="str">
        <f t="shared" si="66"/>
        <v>451</v>
      </c>
      <c r="AB682" s="262" t="str">
        <f t="shared" si="67"/>
        <v>000</v>
      </c>
      <c r="AC682" s="262" t="str">
        <f t="shared" si="68"/>
        <v>143 E 73100 165 000 451</v>
      </c>
    </row>
    <row r="683" spans="1:29" ht="15" customHeight="1" x14ac:dyDescent="0.25">
      <c r="A683" s="262" t="s">
        <v>520</v>
      </c>
      <c r="B683" s="262" t="s">
        <v>283</v>
      </c>
      <c r="C683" s="262" t="s">
        <v>283</v>
      </c>
      <c r="D683" s="262" t="s">
        <v>220</v>
      </c>
      <c r="E683" s="262" t="s">
        <v>221</v>
      </c>
      <c r="F683" s="262" t="s">
        <v>284</v>
      </c>
      <c r="G683" s="262" t="s">
        <v>285</v>
      </c>
      <c r="H683" s="262" t="s">
        <v>286</v>
      </c>
      <c r="I683" s="262" t="s">
        <v>225</v>
      </c>
      <c r="J683" s="262">
        <v>1680</v>
      </c>
      <c r="K683" s="320">
        <v>1</v>
      </c>
      <c r="L683" s="320">
        <v>1</v>
      </c>
      <c r="M683" s="262" t="s">
        <v>226</v>
      </c>
      <c r="N683" s="262" t="s">
        <v>233</v>
      </c>
      <c r="O683" s="262" t="s">
        <v>288</v>
      </c>
      <c r="P683" s="262" t="s">
        <v>289</v>
      </c>
      <c r="Q683" s="321">
        <v>5</v>
      </c>
      <c r="R683" s="321">
        <f t="shared" si="63"/>
        <v>6</v>
      </c>
      <c r="S683" s="300">
        <v>0</v>
      </c>
      <c r="T683" s="300">
        <v>22680</v>
      </c>
      <c r="V683" s="300">
        <v>22680</v>
      </c>
      <c r="W683" s="302">
        <f>IFERROR(INDEX('For Formulas'!$A$3:$CL$64,MATCH(ROUNDUP($R683,0),'For Formulas'!$A$3:$A$64,0),MATCH($O683&amp;" - "&amp;$P683,'For Formulas'!$A$3:$CL$3,0))*L683+U683,INDEX('For Formulas'!$A$3:$CL$64,MATCH(ROUNDUP($R683,0),'For Formulas'!$A$3:$A$64,0)*MATCH($O683&amp;" - "&amp;$P683,'For Formulas'!$A$3:$CL$3,0))*L683)</f>
        <v>25043</v>
      </c>
      <c r="X683" s="322">
        <f t="shared" si="64"/>
        <v>0.10418871252204585</v>
      </c>
      <c r="Y683" s="262" t="s">
        <v>524</v>
      </c>
      <c r="Z683" s="262" t="str">
        <f t="shared" si="65"/>
        <v>141 E 72410 162</v>
      </c>
      <c r="AA683" s="262" t="str">
        <f t="shared" si="66"/>
        <v>000</v>
      </c>
      <c r="AB683" s="262" t="str">
        <f t="shared" si="67"/>
        <v>000</v>
      </c>
      <c r="AC683" s="262" t="str">
        <f t="shared" si="68"/>
        <v>141 E 72410 162 000 000</v>
      </c>
    </row>
    <row r="684" spans="1:29" ht="15" customHeight="1" x14ac:dyDescent="0.25">
      <c r="A684" s="262" t="s">
        <v>3229</v>
      </c>
      <c r="B684" s="262" t="s">
        <v>283</v>
      </c>
      <c r="C684" s="262" t="s">
        <v>283</v>
      </c>
      <c r="D684" s="262" t="s">
        <v>716</v>
      </c>
      <c r="E684" s="262" t="s">
        <v>221</v>
      </c>
      <c r="F684" s="262" t="s">
        <v>284</v>
      </c>
      <c r="G684" s="262" t="s">
        <v>285</v>
      </c>
      <c r="H684" s="262" t="s">
        <v>286</v>
      </c>
      <c r="I684" s="262" t="s">
        <v>225</v>
      </c>
      <c r="J684" s="262">
        <v>1680</v>
      </c>
      <c r="K684" s="320">
        <v>1</v>
      </c>
      <c r="L684" s="320">
        <v>1</v>
      </c>
      <c r="M684" s="262" t="s">
        <v>226</v>
      </c>
      <c r="N684" s="262" t="s">
        <v>227</v>
      </c>
      <c r="O684" s="262" t="s">
        <v>288</v>
      </c>
      <c r="P684" s="262" t="s">
        <v>289</v>
      </c>
      <c r="Q684" s="321">
        <v>5</v>
      </c>
      <c r="R684" s="321">
        <f t="shared" si="63"/>
        <v>6</v>
      </c>
      <c r="S684" s="300">
        <v>0</v>
      </c>
      <c r="T684" s="300">
        <v>22680</v>
      </c>
      <c r="V684" s="300">
        <v>22680</v>
      </c>
      <c r="W684" s="302">
        <f>IFERROR(INDEX('For Formulas'!$A$3:$CL$64,MATCH(ROUNDUP($R684,0),'For Formulas'!$A$3:$A$64,0),MATCH($O684&amp;" - "&amp;$P684,'For Formulas'!$A$3:$CL$3,0))*L684+U684,INDEX('For Formulas'!$A$3:$CL$64,MATCH(ROUNDUP($R684,0),'For Formulas'!$A$3:$A$64,0)*MATCH($O684&amp;" - "&amp;$P684,'For Formulas'!$A$3:$CL$3,0))*L684)</f>
        <v>25043</v>
      </c>
      <c r="X684" s="322">
        <f t="shared" si="64"/>
        <v>0.10418871252204585</v>
      </c>
      <c r="Y684" s="262" t="s">
        <v>1612</v>
      </c>
      <c r="Z684" s="262" t="str">
        <f t="shared" si="65"/>
        <v>141 E 72410 162</v>
      </c>
      <c r="AA684" s="262" t="str">
        <f t="shared" si="66"/>
        <v>000</v>
      </c>
      <c r="AB684" s="262" t="str">
        <f t="shared" si="67"/>
        <v>000</v>
      </c>
      <c r="AC684" s="262" t="str">
        <f t="shared" si="68"/>
        <v>141 E 72410 162 000 000</v>
      </c>
    </row>
    <row r="685" spans="1:29" ht="15" customHeight="1" x14ac:dyDescent="0.25">
      <c r="A685" s="262" t="s">
        <v>2067</v>
      </c>
      <c r="B685" s="262" t="s">
        <v>267</v>
      </c>
      <c r="C685" s="262" t="s">
        <v>267</v>
      </c>
      <c r="D685" s="262" t="s">
        <v>407</v>
      </c>
      <c r="E685" s="262" t="s">
        <v>221</v>
      </c>
      <c r="F685" s="262" t="s">
        <v>249</v>
      </c>
      <c r="G685" s="262" t="s">
        <v>250</v>
      </c>
      <c r="H685" s="262" t="s">
        <v>224</v>
      </c>
      <c r="I685" s="262" t="s">
        <v>242</v>
      </c>
      <c r="J685" s="262">
        <v>1080</v>
      </c>
      <c r="K685" s="320">
        <v>1</v>
      </c>
      <c r="L685" s="320">
        <v>1</v>
      </c>
      <c r="M685" s="262" t="s">
        <v>226</v>
      </c>
      <c r="N685" s="262" t="s">
        <v>227</v>
      </c>
      <c r="O685" s="262" t="s">
        <v>271</v>
      </c>
      <c r="P685" s="262" t="s">
        <v>308</v>
      </c>
      <c r="Q685" s="321">
        <v>17</v>
      </c>
      <c r="R685" s="321">
        <f t="shared" si="63"/>
        <v>18</v>
      </c>
      <c r="S685" s="300">
        <v>0</v>
      </c>
      <c r="T685" s="300">
        <v>23195</v>
      </c>
      <c r="V685" s="300">
        <v>23195</v>
      </c>
      <c r="W685" s="302">
        <f>IFERROR(INDEX('For Formulas'!$A$3:$CL$64,MATCH(ROUNDUP($R685,0),'For Formulas'!$A$3:$A$64,0),MATCH($O685&amp;" - "&amp;$P685,'For Formulas'!$A$3:$CL$3,0))*L685+U685,INDEX('For Formulas'!$A$3:$CL$64,MATCH(ROUNDUP($R685,0),'For Formulas'!$A$3:$A$64,0)*MATCH($O685&amp;" - "&amp;$P685,'For Formulas'!$A$3:$CL$3,0))*L685)</f>
        <v>25051</v>
      </c>
      <c r="X685" s="322">
        <f t="shared" si="64"/>
        <v>8.0017245095925851E-2</v>
      </c>
      <c r="Y685" s="262" t="s">
        <v>2068</v>
      </c>
      <c r="Z685" s="262" t="str">
        <f t="shared" si="65"/>
        <v>141 E 71100 163</v>
      </c>
      <c r="AA685" s="262" t="str">
        <f t="shared" si="66"/>
        <v>801</v>
      </c>
      <c r="AB685" s="262" t="str">
        <f t="shared" si="67"/>
        <v>000</v>
      </c>
      <c r="AC685" s="262" t="str">
        <f t="shared" si="68"/>
        <v>141 E 71100 163 000 801</v>
      </c>
    </row>
    <row r="686" spans="1:29" ht="15" customHeight="1" x14ac:dyDescent="0.25">
      <c r="A686" s="262" t="s">
        <v>3091</v>
      </c>
      <c r="B686" s="262" t="s">
        <v>305</v>
      </c>
      <c r="C686" s="262" t="s">
        <v>305</v>
      </c>
      <c r="D686" s="262" t="s">
        <v>295</v>
      </c>
      <c r="E686" s="262" t="s">
        <v>221</v>
      </c>
      <c r="F686" s="262" t="s">
        <v>306</v>
      </c>
      <c r="G686" s="262" t="s">
        <v>250</v>
      </c>
      <c r="H686" s="262" t="s">
        <v>224</v>
      </c>
      <c r="I686" s="262" t="s">
        <v>307</v>
      </c>
      <c r="J686" s="262">
        <v>1170</v>
      </c>
      <c r="K686" s="320">
        <v>1</v>
      </c>
      <c r="L686" s="320">
        <v>1</v>
      </c>
      <c r="M686" s="262" t="s">
        <v>226</v>
      </c>
      <c r="N686" s="262" t="s">
        <v>233</v>
      </c>
      <c r="O686" s="262" t="s">
        <v>271</v>
      </c>
      <c r="P686" s="262" t="s">
        <v>308</v>
      </c>
      <c r="Q686" s="321">
        <v>17</v>
      </c>
      <c r="R686" s="321">
        <f t="shared" si="63"/>
        <v>18</v>
      </c>
      <c r="S686" s="300">
        <v>0</v>
      </c>
      <c r="T686" s="300">
        <v>23195</v>
      </c>
      <c r="V686" s="300">
        <v>23195</v>
      </c>
      <c r="W686" s="302">
        <f>IFERROR(INDEX('For Formulas'!$A$3:$CL$64,MATCH(ROUNDUP($R686,0),'For Formulas'!$A$3:$A$64,0),MATCH($O686&amp;" - "&amp;$P686,'For Formulas'!$A$3:$CL$3,0))*L686+U686,INDEX('For Formulas'!$A$3:$CL$64,MATCH(ROUNDUP($R686,0),'For Formulas'!$A$3:$A$64,0)*MATCH($O686&amp;" - "&amp;$P686,'For Formulas'!$A$3:$CL$3,0))*L686)</f>
        <v>25051</v>
      </c>
      <c r="X686" s="322">
        <f t="shared" si="64"/>
        <v>8.0017245095925851E-2</v>
      </c>
      <c r="Y686" s="262" t="s">
        <v>1817</v>
      </c>
      <c r="Z686" s="262" t="str">
        <f t="shared" si="65"/>
        <v>141 E 71200 163</v>
      </c>
      <c r="AA686" s="262" t="str">
        <f t="shared" si="66"/>
        <v>712</v>
      </c>
      <c r="AB686" s="262" t="str">
        <f t="shared" si="67"/>
        <v>901</v>
      </c>
      <c r="AC686" s="262" t="str">
        <f t="shared" si="68"/>
        <v>141 E 71200 163 901 712</v>
      </c>
    </row>
    <row r="687" spans="1:29" ht="15" customHeight="1" x14ac:dyDescent="0.25">
      <c r="A687" s="262" t="s">
        <v>2501</v>
      </c>
      <c r="B687" s="262" t="s">
        <v>267</v>
      </c>
      <c r="C687" s="262" t="s">
        <v>267</v>
      </c>
      <c r="D687" s="262" t="s">
        <v>264</v>
      </c>
      <c r="E687" s="262" t="s">
        <v>221</v>
      </c>
      <c r="F687" s="262" t="s">
        <v>249</v>
      </c>
      <c r="G687" s="262" t="s">
        <v>250</v>
      </c>
      <c r="H687" s="262" t="s">
        <v>224</v>
      </c>
      <c r="I687" s="262" t="s">
        <v>242</v>
      </c>
      <c r="J687" s="262">
        <v>1080</v>
      </c>
      <c r="K687" s="320">
        <v>1</v>
      </c>
      <c r="L687" s="320">
        <v>1</v>
      </c>
      <c r="M687" s="262" t="s">
        <v>226</v>
      </c>
      <c r="N687" s="262" t="s">
        <v>227</v>
      </c>
      <c r="O687" s="262" t="s">
        <v>271</v>
      </c>
      <c r="P687" s="262" t="s">
        <v>188</v>
      </c>
      <c r="Q687" s="321">
        <v>22.5</v>
      </c>
      <c r="R687" s="321">
        <f t="shared" si="63"/>
        <v>23.5</v>
      </c>
      <c r="S687" s="300">
        <v>0</v>
      </c>
      <c r="T687" s="300">
        <v>22972</v>
      </c>
      <c r="V687" s="300">
        <v>22972</v>
      </c>
      <c r="W687" s="302">
        <f>IFERROR(INDEX('For Formulas'!$A$3:$CL$64,MATCH(ROUNDUP($R687,0),'For Formulas'!$A$3:$A$64,0),MATCH($O687&amp;" - "&amp;$P687,'For Formulas'!$A$3:$CL$3,0))*L687+U687,INDEX('For Formulas'!$A$3:$CL$64,MATCH(ROUNDUP($R687,0),'For Formulas'!$A$3:$A$64,0)*MATCH($O687&amp;" - "&amp;$P687,'For Formulas'!$A$3:$CL$3,0))*L687)</f>
        <v>25125</v>
      </c>
      <c r="X687" s="322">
        <f t="shared" si="64"/>
        <v>9.3722792965349119E-2</v>
      </c>
      <c r="Y687" s="262" t="s">
        <v>1163</v>
      </c>
      <c r="Z687" s="262" t="str">
        <f t="shared" si="65"/>
        <v>141 E 71100 163</v>
      </c>
      <c r="AA687" s="262" t="str">
        <f t="shared" si="66"/>
        <v>000</v>
      </c>
      <c r="AB687" s="262" t="str">
        <f t="shared" si="67"/>
        <v>000</v>
      </c>
      <c r="AC687" s="262" t="str">
        <f t="shared" si="68"/>
        <v>141 E 71100 163 000 000</v>
      </c>
    </row>
    <row r="688" spans="1:29" ht="15" customHeight="1" x14ac:dyDescent="0.25">
      <c r="A688" s="262" t="s">
        <v>1822</v>
      </c>
      <c r="B688" s="262" t="s">
        <v>267</v>
      </c>
      <c r="C688" s="262" t="s">
        <v>267</v>
      </c>
      <c r="D688" s="262" t="s">
        <v>264</v>
      </c>
      <c r="E688" s="262" t="s">
        <v>221</v>
      </c>
      <c r="F688" s="262" t="s">
        <v>249</v>
      </c>
      <c r="G688" s="262" t="s">
        <v>250</v>
      </c>
      <c r="H688" s="262" t="s">
        <v>224</v>
      </c>
      <c r="I688" s="262" t="s">
        <v>242</v>
      </c>
      <c r="J688" s="262">
        <v>1080</v>
      </c>
      <c r="K688" s="320">
        <v>1</v>
      </c>
      <c r="L688" s="320">
        <v>1</v>
      </c>
      <c r="M688" s="262" t="s">
        <v>226</v>
      </c>
      <c r="N688" s="262" t="s">
        <v>227</v>
      </c>
      <c r="O688" s="262" t="s">
        <v>271</v>
      </c>
      <c r="P688" s="262" t="s">
        <v>188</v>
      </c>
      <c r="Q688" s="321">
        <v>23</v>
      </c>
      <c r="R688" s="321">
        <f t="shared" si="63"/>
        <v>24</v>
      </c>
      <c r="S688" s="300">
        <v>0</v>
      </c>
      <c r="T688" s="300">
        <v>23264</v>
      </c>
      <c r="V688" s="300">
        <v>23264</v>
      </c>
      <c r="W688" s="302">
        <f>IFERROR(INDEX('For Formulas'!$A$3:$CL$64,MATCH(ROUNDUP($R688,0),'For Formulas'!$A$3:$A$64,0),MATCH($O688&amp;" - "&amp;$P688,'For Formulas'!$A$3:$CL$3,0))*L688+U688,INDEX('For Formulas'!$A$3:$CL$64,MATCH(ROUNDUP($R688,0),'For Formulas'!$A$3:$A$64,0)*MATCH($O688&amp;" - "&amp;$P688,'For Formulas'!$A$3:$CL$3,0))*L688)</f>
        <v>25125</v>
      </c>
      <c r="X688" s="322">
        <f t="shared" si="64"/>
        <v>7.9994841815680881E-2</v>
      </c>
      <c r="Y688" s="262" t="s">
        <v>1163</v>
      </c>
      <c r="Z688" s="262" t="str">
        <f t="shared" si="65"/>
        <v>141 E 71100 163</v>
      </c>
      <c r="AA688" s="262" t="str">
        <f t="shared" si="66"/>
        <v>000</v>
      </c>
      <c r="AB688" s="262" t="str">
        <f t="shared" si="67"/>
        <v>000</v>
      </c>
      <c r="AC688" s="262" t="str">
        <f t="shared" si="68"/>
        <v>141 E 71100 163 000 000</v>
      </c>
    </row>
    <row r="689" spans="1:29" ht="15" customHeight="1" x14ac:dyDescent="0.25">
      <c r="A689" s="262" t="s">
        <v>2127</v>
      </c>
      <c r="B689" s="262" t="s">
        <v>267</v>
      </c>
      <c r="C689" s="262" t="s">
        <v>267</v>
      </c>
      <c r="D689" s="262" t="s">
        <v>264</v>
      </c>
      <c r="E689" s="262" t="s">
        <v>221</v>
      </c>
      <c r="F689" s="262" t="s">
        <v>249</v>
      </c>
      <c r="G689" s="262" t="s">
        <v>250</v>
      </c>
      <c r="H689" s="262" t="s">
        <v>224</v>
      </c>
      <c r="I689" s="262" t="s">
        <v>242</v>
      </c>
      <c r="J689" s="262">
        <v>1080</v>
      </c>
      <c r="K689" s="320">
        <v>1</v>
      </c>
      <c r="L689" s="320">
        <v>1</v>
      </c>
      <c r="M689" s="262" t="s">
        <v>226</v>
      </c>
      <c r="N689" s="262" t="s">
        <v>227</v>
      </c>
      <c r="O689" s="262" t="s">
        <v>271</v>
      </c>
      <c r="P689" s="262" t="s">
        <v>188</v>
      </c>
      <c r="Q689" s="321">
        <v>23</v>
      </c>
      <c r="R689" s="321">
        <f t="shared" si="63"/>
        <v>24</v>
      </c>
      <c r="S689" s="300">
        <v>0</v>
      </c>
      <c r="T689" s="300">
        <v>23264</v>
      </c>
      <c r="V689" s="300">
        <v>23264</v>
      </c>
      <c r="W689" s="302">
        <f>IFERROR(INDEX('For Formulas'!$A$3:$CL$64,MATCH(ROUNDUP($R689,0),'For Formulas'!$A$3:$A$64,0),MATCH($O689&amp;" - "&amp;$P689,'For Formulas'!$A$3:$CL$3,0))*L689+U689,INDEX('For Formulas'!$A$3:$CL$64,MATCH(ROUNDUP($R689,0),'For Formulas'!$A$3:$A$64,0)*MATCH($O689&amp;" - "&amp;$P689,'For Formulas'!$A$3:$CL$3,0))*L689)</f>
        <v>25125</v>
      </c>
      <c r="X689" s="322">
        <f t="shared" si="64"/>
        <v>7.9994841815680881E-2</v>
      </c>
      <c r="Y689" s="262" t="s">
        <v>1163</v>
      </c>
      <c r="Z689" s="262" t="str">
        <f t="shared" si="65"/>
        <v>141 E 71100 163</v>
      </c>
      <c r="AA689" s="262" t="str">
        <f t="shared" si="66"/>
        <v>000</v>
      </c>
      <c r="AB689" s="262" t="str">
        <f t="shared" si="67"/>
        <v>000</v>
      </c>
      <c r="AC689" s="262" t="str">
        <f t="shared" si="68"/>
        <v>141 E 71100 163 000 000</v>
      </c>
    </row>
    <row r="690" spans="1:29" ht="15" customHeight="1" x14ac:dyDescent="0.25">
      <c r="A690" s="262" t="s">
        <v>2950</v>
      </c>
      <c r="B690" s="262" t="s">
        <v>267</v>
      </c>
      <c r="C690" s="262" t="s">
        <v>267</v>
      </c>
      <c r="D690" s="262" t="s">
        <v>258</v>
      </c>
      <c r="E690" s="262" t="s">
        <v>221</v>
      </c>
      <c r="F690" s="262" t="s">
        <v>249</v>
      </c>
      <c r="G690" s="262" t="s">
        <v>250</v>
      </c>
      <c r="H690" s="262" t="s">
        <v>224</v>
      </c>
      <c r="I690" s="262" t="s">
        <v>242</v>
      </c>
      <c r="J690" s="262">
        <v>1080</v>
      </c>
      <c r="K690" s="320">
        <v>1</v>
      </c>
      <c r="L690" s="320">
        <v>1</v>
      </c>
      <c r="M690" s="262" t="s">
        <v>226</v>
      </c>
      <c r="N690" s="262" t="s">
        <v>227</v>
      </c>
      <c r="O690" s="262" t="s">
        <v>271</v>
      </c>
      <c r="P690" s="262" t="s">
        <v>188</v>
      </c>
      <c r="Q690" s="321">
        <v>23</v>
      </c>
      <c r="R690" s="321">
        <f t="shared" si="63"/>
        <v>24</v>
      </c>
      <c r="S690" s="300">
        <v>0</v>
      </c>
      <c r="T690" s="300">
        <v>23264</v>
      </c>
      <c r="V690" s="300">
        <v>23264</v>
      </c>
      <c r="W690" s="302">
        <f>IFERROR(INDEX('For Formulas'!$A$3:$CL$64,MATCH(ROUNDUP($R690,0),'For Formulas'!$A$3:$A$64,0),MATCH($O690&amp;" - "&amp;$P690,'For Formulas'!$A$3:$CL$3,0))*L690+U690,INDEX('For Formulas'!$A$3:$CL$64,MATCH(ROUNDUP($R690,0),'For Formulas'!$A$3:$A$64,0)*MATCH($O690&amp;" - "&amp;$P690,'For Formulas'!$A$3:$CL$3,0))*L690)</f>
        <v>25125</v>
      </c>
      <c r="X690" s="322">
        <f t="shared" si="64"/>
        <v>7.9994841815680881E-2</v>
      </c>
      <c r="Y690" s="262" t="s">
        <v>1024</v>
      </c>
      <c r="Z690" s="262" t="str">
        <f t="shared" si="65"/>
        <v>141 E 71100 163</v>
      </c>
      <c r="AA690" s="262" t="str">
        <f t="shared" si="66"/>
        <v>000</v>
      </c>
      <c r="AB690" s="262" t="str">
        <f t="shared" si="67"/>
        <v>000</v>
      </c>
      <c r="AC690" s="262" t="str">
        <f t="shared" si="68"/>
        <v>141 E 71100 163 000 000</v>
      </c>
    </row>
    <row r="691" spans="1:29" ht="15" customHeight="1" x14ac:dyDescent="0.25">
      <c r="A691" s="262" t="s">
        <v>2780</v>
      </c>
      <c r="B691" s="262" t="s">
        <v>231</v>
      </c>
      <c r="C691" s="262" t="s">
        <v>231</v>
      </c>
      <c r="D691" s="262" t="s">
        <v>361</v>
      </c>
      <c r="E691" s="262" t="s">
        <v>221</v>
      </c>
      <c r="F691" s="262" t="s">
        <v>222</v>
      </c>
      <c r="G691" s="262" t="s">
        <v>223</v>
      </c>
      <c r="H691" s="262" t="s">
        <v>224</v>
      </c>
      <c r="I691" s="262" t="s">
        <v>287</v>
      </c>
      <c r="J691" s="262">
        <v>800</v>
      </c>
      <c r="K691" s="320">
        <v>0.5</v>
      </c>
      <c r="L691" s="320">
        <v>0.5</v>
      </c>
      <c r="M691" s="262" t="s">
        <v>226</v>
      </c>
      <c r="N691" s="262" t="s">
        <v>233</v>
      </c>
      <c r="O691" s="262" t="s">
        <v>234</v>
      </c>
      <c r="P691" s="262" t="s">
        <v>35</v>
      </c>
      <c r="Q691" s="321">
        <v>5</v>
      </c>
      <c r="R691" s="321">
        <f t="shared" si="63"/>
        <v>6</v>
      </c>
      <c r="S691" s="300">
        <v>0</v>
      </c>
      <c r="T691" s="300">
        <v>46550</v>
      </c>
      <c r="V691" s="300">
        <v>23275</v>
      </c>
      <c r="W691" s="302">
        <f>IFERROR(INDEX('For Formulas'!$A$3:$CL$64,MATCH(ROUNDUP($R691,0),'For Formulas'!$A$3:$A$64,0),MATCH($O691&amp;" - "&amp;$P691,'For Formulas'!$A$3:$CL$3,0))*L691+U691,INDEX('For Formulas'!$A$3:$CL$64,MATCH(ROUNDUP($R691,0),'For Formulas'!$A$3:$A$64,0)*MATCH($O691&amp;" - "&amp;$P691,'For Formulas'!$A$3:$CL$3,0))*L691)</f>
        <v>25137.5</v>
      </c>
      <c r="X691" s="322">
        <f t="shared" si="64"/>
        <v>8.0021482277121372E-2</v>
      </c>
      <c r="Y691" s="262" t="s">
        <v>362</v>
      </c>
      <c r="Z691" s="262" t="str">
        <f t="shared" si="65"/>
        <v>141 E 71100 116</v>
      </c>
      <c r="AA691" s="262" t="str">
        <f t="shared" si="66"/>
        <v>000</v>
      </c>
      <c r="AB691" s="262" t="str">
        <f t="shared" si="67"/>
        <v>000</v>
      </c>
      <c r="AC691" s="262" t="str">
        <f t="shared" si="68"/>
        <v>141 E 71100 116 000 000</v>
      </c>
    </row>
    <row r="692" spans="1:29" ht="15" hidden="1" customHeight="1" x14ac:dyDescent="0.25">
      <c r="A692" s="262" t="s">
        <v>2780</v>
      </c>
      <c r="B692" s="262" t="s">
        <v>484</v>
      </c>
      <c r="C692" s="262" t="s">
        <v>484</v>
      </c>
      <c r="D692" s="262" t="s">
        <v>232</v>
      </c>
      <c r="E692" s="262" t="s">
        <v>221</v>
      </c>
      <c r="F692" s="262" t="s">
        <v>222</v>
      </c>
      <c r="G692" s="262" t="s">
        <v>223</v>
      </c>
      <c r="H692" s="262" t="s">
        <v>224</v>
      </c>
      <c r="I692" s="262" t="s">
        <v>287</v>
      </c>
      <c r="J692" s="262">
        <v>800</v>
      </c>
      <c r="K692" s="320">
        <v>0.5</v>
      </c>
      <c r="L692" s="320">
        <v>0.5</v>
      </c>
      <c r="M692" s="262" t="s">
        <v>226</v>
      </c>
      <c r="N692" s="262" t="s">
        <v>233</v>
      </c>
      <c r="O692" s="262" t="s">
        <v>234</v>
      </c>
      <c r="P692" s="262" t="s">
        <v>35</v>
      </c>
      <c r="Q692" s="321">
        <v>5</v>
      </c>
      <c r="R692" s="321">
        <f t="shared" si="63"/>
        <v>6</v>
      </c>
      <c r="S692" s="300">
        <v>0</v>
      </c>
      <c r="T692" s="300">
        <v>46550</v>
      </c>
      <c r="V692" s="300">
        <v>23275</v>
      </c>
      <c r="W692" s="302">
        <f>IFERROR(INDEX('For Formulas'!$A$3:$CL$64,MATCH(ROUNDUP($R692,0),'For Formulas'!$A$3:$A$64,0),MATCH($O692&amp;" - "&amp;$P692,'For Formulas'!$A$3:$CL$3,0))*L692+U692,INDEX('For Formulas'!$A$3:$CL$64,MATCH(ROUNDUP($R692,0),'For Formulas'!$A$3:$A$64,0)*MATCH($O692&amp;" - "&amp;$P692,'For Formulas'!$A$3:$CL$3,0))*L692)</f>
        <v>25137.5</v>
      </c>
      <c r="X692" s="322">
        <f t="shared" si="64"/>
        <v>8.0021482277121372E-2</v>
      </c>
      <c r="Y692" s="262" t="s">
        <v>1475</v>
      </c>
      <c r="Z692" s="262" t="str">
        <f t="shared" si="65"/>
        <v>142 E 71100 116</v>
      </c>
      <c r="AA692" s="262" t="str">
        <f t="shared" si="66"/>
        <v>000</v>
      </c>
      <c r="AB692" s="262" t="str">
        <f t="shared" si="67"/>
        <v>101</v>
      </c>
      <c r="AC692" s="262" t="str">
        <f t="shared" si="68"/>
        <v>142 E 71100 116 101 000</v>
      </c>
    </row>
    <row r="693" spans="1:29" ht="15" hidden="1" customHeight="1" x14ac:dyDescent="0.25">
      <c r="A693" s="262" t="s">
        <v>1200</v>
      </c>
      <c r="B693" s="262" t="s">
        <v>330</v>
      </c>
      <c r="C693" s="262" t="s">
        <v>330</v>
      </c>
      <c r="D693" s="262" t="s">
        <v>328</v>
      </c>
      <c r="E693" s="262" t="s">
        <v>256</v>
      </c>
      <c r="F693" s="262" t="s">
        <v>249</v>
      </c>
      <c r="G693" s="262" t="s">
        <v>250</v>
      </c>
      <c r="H693" s="262" t="s">
        <v>224</v>
      </c>
      <c r="I693" s="262" t="s">
        <v>242</v>
      </c>
      <c r="J693" s="262">
        <v>1080</v>
      </c>
      <c r="K693" s="320">
        <v>1</v>
      </c>
      <c r="L693" s="320">
        <v>1</v>
      </c>
      <c r="M693" s="262" t="s">
        <v>6</v>
      </c>
      <c r="Q693" s="321">
        <v>0</v>
      </c>
      <c r="R693" s="321">
        <f t="shared" si="63"/>
        <v>1</v>
      </c>
      <c r="S693" s="300">
        <v>3000</v>
      </c>
      <c r="T693" s="300">
        <v>0</v>
      </c>
      <c r="V693" s="300">
        <v>3000</v>
      </c>
      <c r="W693" s="300">
        <f>V693</f>
        <v>3000</v>
      </c>
      <c r="X693" s="322">
        <f t="shared" si="64"/>
        <v>0</v>
      </c>
      <c r="Y693" s="262" t="s">
        <v>329</v>
      </c>
      <c r="Z693" s="262" t="str">
        <f t="shared" si="65"/>
        <v>141 E 72710 146</v>
      </c>
      <c r="AA693" s="262" t="str">
        <f t="shared" si="66"/>
        <v>712</v>
      </c>
      <c r="AB693" s="262" t="str">
        <f t="shared" si="67"/>
        <v>000</v>
      </c>
      <c r="AC693" s="262" t="str">
        <f t="shared" si="68"/>
        <v>141 E 72710 146 000 712</v>
      </c>
    </row>
    <row r="694" spans="1:29" ht="15" customHeight="1" x14ac:dyDescent="0.25">
      <c r="A694" s="262" t="s">
        <v>3106</v>
      </c>
      <c r="B694" s="262" t="s">
        <v>231</v>
      </c>
      <c r="C694" s="262" t="s">
        <v>231</v>
      </c>
      <c r="D694" s="262" t="s">
        <v>364</v>
      </c>
      <c r="E694" s="262" t="s">
        <v>221</v>
      </c>
      <c r="F694" s="262" t="s">
        <v>222</v>
      </c>
      <c r="G694" s="262" t="s">
        <v>223</v>
      </c>
      <c r="H694" s="262" t="s">
        <v>224</v>
      </c>
      <c r="I694" s="262" t="s">
        <v>287</v>
      </c>
      <c r="J694" s="262">
        <v>800</v>
      </c>
      <c r="K694" s="320">
        <v>0.5</v>
      </c>
      <c r="L694" s="320">
        <v>0.5</v>
      </c>
      <c r="M694" s="262" t="s">
        <v>226</v>
      </c>
      <c r="N694" s="262" t="s">
        <v>233</v>
      </c>
      <c r="O694" s="262" t="s">
        <v>234</v>
      </c>
      <c r="P694" s="262" t="s">
        <v>35</v>
      </c>
      <c r="Q694" s="321">
        <v>5</v>
      </c>
      <c r="R694" s="321">
        <f t="shared" si="63"/>
        <v>6</v>
      </c>
      <c r="S694" s="300">
        <v>0</v>
      </c>
      <c r="T694" s="300">
        <v>46550</v>
      </c>
      <c r="V694" s="300">
        <v>23275</v>
      </c>
      <c r="W694" s="302">
        <f>IFERROR(INDEX('For Formulas'!$A$3:$CL$64,MATCH(ROUNDUP($R694,0),'For Formulas'!$A$3:$A$64,0),MATCH($O694&amp;" - "&amp;$P694,'For Formulas'!$A$3:$CL$3,0))*L694+U694,INDEX('For Formulas'!$A$3:$CL$64,MATCH(ROUNDUP($R694,0),'For Formulas'!$A$3:$A$64,0)*MATCH($O694&amp;" - "&amp;$P694,'For Formulas'!$A$3:$CL$3,0))*L694)</f>
        <v>25137.5</v>
      </c>
      <c r="X694" s="322">
        <f t="shared" si="64"/>
        <v>8.0021482277121372E-2</v>
      </c>
      <c r="Y694" s="262" t="s">
        <v>365</v>
      </c>
      <c r="Z694" s="262" t="str">
        <f t="shared" si="65"/>
        <v>141 E 71100 116</v>
      </c>
      <c r="AA694" s="262" t="str">
        <f t="shared" si="66"/>
        <v>000</v>
      </c>
      <c r="AB694" s="262" t="str">
        <f t="shared" si="67"/>
        <v>000</v>
      </c>
      <c r="AC694" s="262" t="str">
        <f t="shared" si="68"/>
        <v>141 E 71100 116 000 000</v>
      </c>
    </row>
    <row r="695" spans="1:29" ht="15" hidden="1" customHeight="1" x14ac:dyDescent="0.25">
      <c r="A695" s="262" t="s">
        <v>1200</v>
      </c>
      <c r="B695" s="262" t="s">
        <v>327</v>
      </c>
      <c r="C695" s="262" t="s">
        <v>327</v>
      </c>
      <c r="D695" s="262" t="s">
        <v>328</v>
      </c>
      <c r="E695" s="262" t="s">
        <v>221</v>
      </c>
      <c r="F695" s="262" t="s">
        <v>249</v>
      </c>
      <c r="G695" s="262" t="s">
        <v>250</v>
      </c>
      <c r="H695" s="262" t="s">
        <v>224</v>
      </c>
      <c r="I695" s="262" t="s">
        <v>242</v>
      </c>
      <c r="J695" s="262">
        <v>1080</v>
      </c>
      <c r="K695" s="320">
        <v>1</v>
      </c>
      <c r="L695" s="320">
        <v>1</v>
      </c>
      <c r="M695" s="262" t="s">
        <v>226</v>
      </c>
      <c r="N695" s="262" t="s">
        <v>227</v>
      </c>
      <c r="O695" s="262" t="s">
        <v>251</v>
      </c>
      <c r="P695" s="262" t="s">
        <v>186</v>
      </c>
      <c r="Q695" s="321">
        <v>2</v>
      </c>
      <c r="R695" s="321">
        <f t="shared" si="63"/>
        <v>3</v>
      </c>
      <c r="S695" s="300">
        <v>0</v>
      </c>
      <c r="T695" s="300">
        <v>10010</v>
      </c>
      <c r="V695" s="300">
        <v>10010</v>
      </c>
      <c r="W695" s="302">
        <f>IFERROR(INDEX('For Formulas'!$A$3:$CL$64,MATCH(ROUNDUP($R695,0),'For Formulas'!$A$3:$A$64,0),MATCH($O695&amp;" - "&amp;$P695,'For Formulas'!$A$3:$CL$3,0))*L695+U695,INDEX('For Formulas'!$A$3:$CL$64,MATCH(ROUNDUP($R695,0),'For Formulas'!$A$3:$A$64,0)*MATCH($O695&amp;" - "&amp;$P695,'For Formulas'!$A$3:$CL$3,0))*L695)</f>
        <v>11570</v>
      </c>
      <c r="X695" s="322">
        <f t="shared" si="64"/>
        <v>0.15584415584415584</v>
      </c>
      <c r="Y695" s="262" t="s">
        <v>329</v>
      </c>
      <c r="Z695" s="262" t="str">
        <f t="shared" si="65"/>
        <v>141 E 72710 146</v>
      </c>
      <c r="AA695" s="262" t="str">
        <f t="shared" si="66"/>
        <v>712</v>
      </c>
      <c r="AB695" s="262" t="str">
        <f t="shared" si="67"/>
        <v>000</v>
      </c>
      <c r="AC695" s="262" t="str">
        <f t="shared" si="68"/>
        <v>141 E 72710 146 000 712</v>
      </c>
    </row>
    <row r="696" spans="1:29" ht="15" hidden="1" customHeight="1" x14ac:dyDescent="0.25">
      <c r="A696" s="262" t="s">
        <v>1201</v>
      </c>
      <c r="B696" s="262" t="s">
        <v>855</v>
      </c>
      <c r="C696" s="262" t="s">
        <v>856</v>
      </c>
      <c r="D696" s="262" t="s">
        <v>324</v>
      </c>
      <c r="E696" s="262" t="s">
        <v>256</v>
      </c>
      <c r="F696" s="262" t="s">
        <v>222</v>
      </c>
      <c r="G696" s="262" t="s">
        <v>223</v>
      </c>
      <c r="H696" s="262" t="s">
        <v>224</v>
      </c>
      <c r="I696" s="262" t="s">
        <v>225</v>
      </c>
      <c r="J696" s="262">
        <v>1600</v>
      </c>
      <c r="K696" s="320">
        <v>1</v>
      </c>
      <c r="L696" s="320">
        <v>1</v>
      </c>
      <c r="M696" s="262" t="s">
        <v>6</v>
      </c>
      <c r="Q696" s="321">
        <v>0</v>
      </c>
      <c r="R696" s="321">
        <f t="shared" si="63"/>
        <v>1</v>
      </c>
      <c r="S696" s="300">
        <v>2250</v>
      </c>
      <c r="T696" s="300">
        <v>0</v>
      </c>
      <c r="V696" s="300">
        <v>2250</v>
      </c>
      <c r="W696" s="300">
        <f>V696</f>
        <v>2250</v>
      </c>
      <c r="X696" s="322">
        <f t="shared" si="64"/>
        <v>0</v>
      </c>
      <c r="Y696" s="262" t="s">
        <v>1202</v>
      </c>
      <c r="Z696" s="262" t="str">
        <f t="shared" si="65"/>
        <v>141 E 71100 116</v>
      </c>
      <c r="AA696" s="262" t="str">
        <f t="shared" si="66"/>
        <v>000</v>
      </c>
      <c r="AB696" s="262" t="str">
        <f t="shared" si="67"/>
        <v>000</v>
      </c>
      <c r="AC696" s="262" t="str">
        <f t="shared" si="68"/>
        <v>141 E 71100 116 000 000</v>
      </c>
    </row>
    <row r="697" spans="1:29" ht="15" hidden="1" customHeight="1" x14ac:dyDescent="0.25">
      <c r="A697" s="262" t="s">
        <v>3106</v>
      </c>
      <c r="B697" s="262" t="s">
        <v>484</v>
      </c>
      <c r="C697" s="262" t="s">
        <v>484</v>
      </c>
      <c r="D697" s="262" t="s">
        <v>364</v>
      </c>
      <c r="E697" s="262" t="s">
        <v>221</v>
      </c>
      <c r="F697" s="262" t="s">
        <v>222</v>
      </c>
      <c r="G697" s="262" t="s">
        <v>223</v>
      </c>
      <c r="H697" s="262" t="s">
        <v>224</v>
      </c>
      <c r="I697" s="262" t="s">
        <v>287</v>
      </c>
      <c r="J697" s="262">
        <v>800</v>
      </c>
      <c r="K697" s="320">
        <v>0.5</v>
      </c>
      <c r="L697" s="320">
        <v>0.5</v>
      </c>
      <c r="M697" s="262" t="s">
        <v>226</v>
      </c>
      <c r="N697" s="262" t="s">
        <v>233</v>
      </c>
      <c r="O697" s="262" t="s">
        <v>234</v>
      </c>
      <c r="P697" s="262" t="s">
        <v>35</v>
      </c>
      <c r="Q697" s="321">
        <v>5</v>
      </c>
      <c r="R697" s="321">
        <f t="shared" si="63"/>
        <v>6</v>
      </c>
      <c r="S697" s="300">
        <v>0</v>
      </c>
      <c r="T697" s="300">
        <v>46550</v>
      </c>
      <c r="V697" s="300">
        <v>23275</v>
      </c>
      <c r="W697" s="302">
        <f>IFERROR(INDEX('For Formulas'!$A$3:$CL$64,MATCH(ROUNDUP($R697,0),'For Formulas'!$A$3:$A$64,0),MATCH($O697&amp;" - "&amp;$P697,'For Formulas'!$A$3:$CL$3,0))*L697+U697,INDEX('For Formulas'!$A$3:$CL$64,MATCH(ROUNDUP($R697,0),'For Formulas'!$A$3:$A$64,0)*MATCH($O697&amp;" - "&amp;$P697,'For Formulas'!$A$3:$CL$3,0))*L697)</f>
        <v>25137.5</v>
      </c>
      <c r="X697" s="322">
        <f t="shared" si="64"/>
        <v>8.0021482277121372E-2</v>
      </c>
      <c r="Y697" s="262" t="s">
        <v>3067</v>
      </c>
      <c r="Z697" s="262" t="str">
        <f t="shared" si="65"/>
        <v>142 E 71100 116</v>
      </c>
      <c r="AA697" s="262" t="str">
        <f t="shared" si="66"/>
        <v>000</v>
      </c>
      <c r="AB697" s="262" t="str">
        <f t="shared" si="67"/>
        <v>101</v>
      </c>
      <c r="AC697" s="262" t="str">
        <f t="shared" si="68"/>
        <v>142 E 71100 116 101 000</v>
      </c>
    </row>
    <row r="698" spans="1:29" ht="15" customHeight="1" x14ac:dyDescent="0.25">
      <c r="A698" s="262" t="s">
        <v>3086</v>
      </c>
      <c r="B698" s="262" t="s">
        <v>283</v>
      </c>
      <c r="C698" s="262" t="s">
        <v>283</v>
      </c>
      <c r="D698" s="262" t="s">
        <v>371</v>
      </c>
      <c r="E698" s="262" t="s">
        <v>221</v>
      </c>
      <c r="F698" s="262" t="s">
        <v>463</v>
      </c>
      <c r="G698" s="262" t="s">
        <v>464</v>
      </c>
      <c r="H698" s="262" t="s">
        <v>465</v>
      </c>
      <c r="I698" s="262" t="s">
        <v>225</v>
      </c>
      <c r="J698" s="262">
        <v>1760</v>
      </c>
      <c r="K698" s="320">
        <v>1</v>
      </c>
      <c r="L698" s="320">
        <v>1</v>
      </c>
      <c r="M698" s="262" t="s">
        <v>226</v>
      </c>
      <c r="N698" s="262" t="s">
        <v>233</v>
      </c>
      <c r="O698" s="262" t="s">
        <v>288</v>
      </c>
      <c r="P698" s="262" t="s">
        <v>2907</v>
      </c>
      <c r="Q698" s="321">
        <v>1</v>
      </c>
      <c r="R698" s="321">
        <f t="shared" si="63"/>
        <v>2</v>
      </c>
      <c r="S698" s="300">
        <v>0</v>
      </c>
      <c r="T698" s="300">
        <v>22385</v>
      </c>
      <c r="V698" s="300">
        <v>22385</v>
      </c>
      <c r="W698" s="302">
        <f>IFERROR(INDEX('For Formulas'!$A$3:$CL$64,MATCH(ROUNDUP($R698,0),'For Formulas'!$A$3:$A$64,0),MATCH($O698&amp;" - "&amp;$P698,'For Formulas'!$A$3:$CL$3,0))*L698+U698,INDEX('For Formulas'!$A$3:$CL$64,MATCH(ROUNDUP($R698,0),'For Formulas'!$A$3:$A$64,0)*MATCH($O698&amp;" - "&amp;$P698,'For Formulas'!$A$3:$CL$3,0))*L698)</f>
        <v>25146</v>
      </c>
      <c r="X698" s="322">
        <f t="shared" si="64"/>
        <v>0.12334152334152335</v>
      </c>
      <c r="Y698" s="262" t="s">
        <v>1810</v>
      </c>
      <c r="Z698" s="262" t="str">
        <f t="shared" si="65"/>
        <v>141 E 72410 162</v>
      </c>
      <c r="AA698" s="262" t="str">
        <f t="shared" si="66"/>
        <v>000</v>
      </c>
      <c r="AB698" s="262" t="str">
        <f t="shared" si="67"/>
        <v>000</v>
      </c>
      <c r="AC698" s="262" t="str">
        <f t="shared" si="68"/>
        <v>141 E 72410 162 000 000</v>
      </c>
    </row>
    <row r="699" spans="1:29" ht="15" hidden="1" customHeight="1" x14ac:dyDescent="0.25">
      <c r="A699" s="262" t="s">
        <v>1206</v>
      </c>
      <c r="B699" s="262" t="s">
        <v>255</v>
      </c>
      <c r="C699" s="262" t="s">
        <v>255</v>
      </c>
      <c r="D699" s="262" t="s">
        <v>248</v>
      </c>
      <c r="E699" s="262" t="s">
        <v>256</v>
      </c>
      <c r="F699" s="262" t="s">
        <v>249</v>
      </c>
      <c r="G699" s="262" t="s">
        <v>250</v>
      </c>
      <c r="H699" s="262" t="s">
        <v>224</v>
      </c>
      <c r="I699" s="262" t="s">
        <v>242</v>
      </c>
      <c r="J699" s="262">
        <v>1080</v>
      </c>
      <c r="K699" s="320">
        <v>1</v>
      </c>
      <c r="L699" s="320">
        <v>1</v>
      </c>
      <c r="M699" s="262" t="s">
        <v>6</v>
      </c>
      <c r="Q699" s="321">
        <v>0</v>
      </c>
      <c r="R699" s="321">
        <f t="shared" si="63"/>
        <v>1</v>
      </c>
      <c r="S699" s="300">
        <v>3000</v>
      </c>
      <c r="T699" s="300">
        <v>0</v>
      </c>
      <c r="V699" s="300">
        <v>3000</v>
      </c>
      <c r="W699" s="300">
        <f>V699</f>
        <v>3000</v>
      </c>
      <c r="X699" s="322">
        <f t="shared" si="64"/>
        <v>0</v>
      </c>
      <c r="Y699" s="262" t="s">
        <v>252</v>
      </c>
      <c r="Z699" s="262" t="str">
        <f t="shared" si="65"/>
        <v>141 E 72710 146</v>
      </c>
      <c r="AA699" s="262" t="str">
        <f t="shared" si="66"/>
        <v>446</v>
      </c>
      <c r="AB699" s="262" t="str">
        <f t="shared" si="67"/>
        <v>000</v>
      </c>
      <c r="AC699" s="262" t="str">
        <f t="shared" si="68"/>
        <v>141 E 72710 146 000 446</v>
      </c>
    </row>
    <row r="700" spans="1:29" ht="15" customHeight="1" x14ac:dyDescent="0.25">
      <c r="A700" s="262" t="s">
        <v>797</v>
      </c>
      <c r="B700" s="262" t="s">
        <v>305</v>
      </c>
      <c r="C700" s="262" t="s">
        <v>305</v>
      </c>
      <c r="D700" s="262" t="s">
        <v>258</v>
      </c>
      <c r="E700" s="262" t="s">
        <v>221</v>
      </c>
      <c r="F700" s="262" t="s">
        <v>306</v>
      </c>
      <c r="G700" s="262" t="s">
        <v>250</v>
      </c>
      <c r="H700" s="262" t="s">
        <v>224</v>
      </c>
      <c r="I700" s="262" t="s">
        <v>307</v>
      </c>
      <c r="J700" s="262">
        <v>1170</v>
      </c>
      <c r="K700" s="320">
        <v>1</v>
      </c>
      <c r="L700" s="320">
        <v>1</v>
      </c>
      <c r="M700" s="262" t="s">
        <v>226</v>
      </c>
      <c r="N700" s="262" t="s">
        <v>233</v>
      </c>
      <c r="O700" s="262" t="s">
        <v>271</v>
      </c>
      <c r="P700" s="262" t="s">
        <v>308</v>
      </c>
      <c r="Q700" s="321">
        <v>18</v>
      </c>
      <c r="R700" s="321">
        <f t="shared" si="63"/>
        <v>19</v>
      </c>
      <c r="S700" s="300">
        <v>0</v>
      </c>
      <c r="T700" s="300">
        <v>23341</v>
      </c>
      <c r="V700" s="300">
        <v>23341</v>
      </c>
      <c r="W700" s="302">
        <f>IFERROR(INDEX('For Formulas'!$A$3:$CL$64,MATCH(ROUNDUP($R700,0),'For Formulas'!$A$3:$A$64,0),MATCH($O700&amp;" - "&amp;$P700,'For Formulas'!$A$3:$CL$3,0))*L700+U700,INDEX('For Formulas'!$A$3:$CL$64,MATCH(ROUNDUP($R700,0),'For Formulas'!$A$3:$A$64,0)*MATCH($O700&amp;" - "&amp;$P700,'For Formulas'!$A$3:$CL$3,0))*L700)</f>
        <v>25208</v>
      </c>
      <c r="X700" s="322">
        <f t="shared" si="64"/>
        <v>7.9988003941562053E-2</v>
      </c>
      <c r="Y700" s="262" t="s">
        <v>798</v>
      </c>
      <c r="Z700" s="262" t="str">
        <f t="shared" si="65"/>
        <v>141 E 71200 163</v>
      </c>
      <c r="AA700" s="262" t="str">
        <f t="shared" si="66"/>
        <v>712</v>
      </c>
      <c r="AB700" s="262" t="str">
        <f t="shared" si="67"/>
        <v>901</v>
      </c>
      <c r="AC700" s="262" t="str">
        <f t="shared" si="68"/>
        <v>141 E 71200 163 901 712</v>
      </c>
    </row>
    <row r="701" spans="1:29" ht="15" customHeight="1" x14ac:dyDescent="0.25">
      <c r="A701" s="262" t="s">
        <v>1564</v>
      </c>
      <c r="B701" s="262" t="s">
        <v>305</v>
      </c>
      <c r="C701" s="262" t="s">
        <v>305</v>
      </c>
      <c r="D701" s="262" t="s">
        <v>389</v>
      </c>
      <c r="E701" s="262" t="s">
        <v>221</v>
      </c>
      <c r="F701" s="262" t="s">
        <v>306</v>
      </c>
      <c r="G701" s="262" t="s">
        <v>250</v>
      </c>
      <c r="H701" s="262" t="s">
        <v>224</v>
      </c>
      <c r="I701" s="262" t="s">
        <v>307</v>
      </c>
      <c r="J701" s="262">
        <v>1170</v>
      </c>
      <c r="K701" s="320">
        <v>1</v>
      </c>
      <c r="L701" s="320">
        <v>1</v>
      </c>
      <c r="M701" s="262" t="s">
        <v>226</v>
      </c>
      <c r="N701" s="262" t="s">
        <v>233</v>
      </c>
      <c r="O701" s="262" t="s">
        <v>271</v>
      </c>
      <c r="P701" s="262" t="s">
        <v>308</v>
      </c>
      <c r="Q701" s="321">
        <v>18</v>
      </c>
      <c r="R701" s="321">
        <f t="shared" si="63"/>
        <v>19</v>
      </c>
      <c r="S701" s="300">
        <v>0</v>
      </c>
      <c r="T701" s="300">
        <v>23341</v>
      </c>
      <c r="V701" s="300">
        <v>23341</v>
      </c>
      <c r="W701" s="302">
        <f>IFERROR(INDEX('For Formulas'!$A$3:$CL$64,MATCH(ROUNDUP($R701,0),'For Formulas'!$A$3:$A$64,0),MATCH($O701&amp;" - "&amp;$P701,'For Formulas'!$A$3:$CL$3,0))*L701+U701,INDEX('For Formulas'!$A$3:$CL$64,MATCH(ROUNDUP($R701,0),'For Formulas'!$A$3:$A$64,0)*MATCH($O701&amp;" - "&amp;$P701,'For Formulas'!$A$3:$CL$3,0))*L701)</f>
        <v>25208</v>
      </c>
      <c r="X701" s="322">
        <f t="shared" si="64"/>
        <v>7.9988003941562053E-2</v>
      </c>
      <c r="Y701" s="262" t="s">
        <v>454</v>
      </c>
      <c r="Z701" s="262" t="str">
        <f t="shared" si="65"/>
        <v>141 E 71200 163</v>
      </c>
      <c r="AA701" s="262" t="str">
        <f t="shared" si="66"/>
        <v>712</v>
      </c>
      <c r="AB701" s="262" t="str">
        <f t="shared" si="67"/>
        <v>901</v>
      </c>
      <c r="AC701" s="262" t="str">
        <f t="shared" si="68"/>
        <v>141 E 71200 163 901 712</v>
      </c>
    </row>
    <row r="702" spans="1:29" ht="15" customHeight="1" x14ac:dyDescent="0.25">
      <c r="A702" s="262" t="s">
        <v>1643</v>
      </c>
      <c r="B702" s="262" t="s">
        <v>305</v>
      </c>
      <c r="C702" s="262" t="s">
        <v>305</v>
      </c>
      <c r="D702" s="262" t="s">
        <v>258</v>
      </c>
      <c r="E702" s="262" t="s">
        <v>221</v>
      </c>
      <c r="F702" s="262" t="s">
        <v>306</v>
      </c>
      <c r="G702" s="262" t="s">
        <v>250</v>
      </c>
      <c r="H702" s="262" t="s">
        <v>224</v>
      </c>
      <c r="I702" s="262" t="s">
        <v>307</v>
      </c>
      <c r="J702" s="262">
        <v>1170</v>
      </c>
      <c r="K702" s="320">
        <v>1</v>
      </c>
      <c r="L702" s="320">
        <v>1</v>
      </c>
      <c r="M702" s="262" t="s">
        <v>226</v>
      </c>
      <c r="N702" s="262" t="s">
        <v>233</v>
      </c>
      <c r="O702" s="262" t="s">
        <v>271</v>
      </c>
      <c r="P702" s="262" t="s">
        <v>308</v>
      </c>
      <c r="Q702" s="321">
        <v>18</v>
      </c>
      <c r="R702" s="321">
        <f t="shared" si="63"/>
        <v>19</v>
      </c>
      <c r="S702" s="300">
        <v>0</v>
      </c>
      <c r="T702" s="300">
        <v>23341</v>
      </c>
      <c r="V702" s="300">
        <v>23341</v>
      </c>
      <c r="W702" s="302">
        <f>IFERROR(INDEX('For Formulas'!$A$3:$CL$64,MATCH(ROUNDUP($R702,0),'For Formulas'!$A$3:$A$64,0),MATCH($O702&amp;" - "&amp;$P702,'For Formulas'!$A$3:$CL$3,0))*L702+U702,INDEX('For Formulas'!$A$3:$CL$64,MATCH(ROUNDUP($R702,0),'For Formulas'!$A$3:$A$64,0)*MATCH($O702&amp;" - "&amp;$P702,'For Formulas'!$A$3:$CL$3,0))*L702)</f>
        <v>25208</v>
      </c>
      <c r="X702" s="322">
        <f t="shared" si="64"/>
        <v>7.9988003941562053E-2</v>
      </c>
      <c r="Y702" s="262" t="s">
        <v>798</v>
      </c>
      <c r="Z702" s="262" t="str">
        <f t="shared" si="65"/>
        <v>141 E 71200 163</v>
      </c>
      <c r="AA702" s="262" t="str">
        <f t="shared" si="66"/>
        <v>712</v>
      </c>
      <c r="AB702" s="262" t="str">
        <f t="shared" si="67"/>
        <v>901</v>
      </c>
      <c r="AC702" s="262" t="str">
        <f t="shared" si="68"/>
        <v>141 E 71200 163 901 712</v>
      </c>
    </row>
    <row r="703" spans="1:29" ht="15" hidden="1" customHeight="1" x14ac:dyDescent="0.25">
      <c r="A703" s="262" t="s">
        <v>1210</v>
      </c>
      <c r="B703" s="262" t="s">
        <v>256</v>
      </c>
      <c r="C703" s="262" t="s">
        <v>590</v>
      </c>
      <c r="D703" s="262" t="s">
        <v>274</v>
      </c>
      <c r="E703" s="262" t="s">
        <v>256</v>
      </c>
      <c r="F703" s="262" t="s">
        <v>521</v>
      </c>
      <c r="G703" s="262" t="s">
        <v>522</v>
      </c>
      <c r="H703" s="262" t="s">
        <v>523</v>
      </c>
      <c r="I703" s="262" t="s">
        <v>1211</v>
      </c>
      <c r="J703" s="262">
        <v>1680</v>
      </c>
      <c r="K703" s="320">
        <v>1</v>
      </c>
      <c r="L703" s="320">
        <v>0</v>
      </c>
      <c r="M703" s="262" t="s">
        <v>6</v>
      </c>
      <c r="Q703" s="321">
        <v>0</v>
      </c>
      <c r="R703" s="321">
        <f t="shared" si="63"/>
        <v>1</v>
      </c>
      <c r="S703" s="300">
        <v>525</v>
      </c>
      <c r="T703" s="300">
        <v>0</v>
      </c>
      <c r="V703" s="300">
        <v>525</v>
      </c>
      <c r="W703" s="300">
        <f>V703</f>
        <v>525</v>
      </c>
      <c r="X703" s="322">
        <f t="shared" si="64"/>
        <v>0</v>
      </c>
      <c r="Y703" s="262" t="s">
        <v>754</v>
      </c>
      <c r="Z703" s="262" t="str">
        <f t="shared" si="65"/>
        <v>141 E 72410 162</v>
      </c>
      <c r="AA703" s="262" t="str">
        <f t="shared" si="66"/>
        <v>000</v>
      </c>
      <c r="AB703" s="262" t="str">
        <f t="shared" si="67"/>
        <v>000</v>
      </c>
      <c r="AC703" s="262" t="str">
        <f t="shared" si="68"/>
        <v>141 E 72410 162 000 000</v>
      </c>
    </row>
    <row r="704" spans="1:29" ht="15" hidden="1" customHeight="1" x14ac:dyDescent="0.25">
      <c r="A704" s="262" t="s">
        <v>1210</v>
      </c>
      <c r="B704" s="262" t="s">
        <v>525</v>
      </c>
      <c r="C704" s="262" t="s">
        <v>525</v>
      </c>
      <c r="D704" s="262" t="s">
        <v>274</v>
      </c>
      <c r="E704" s="262" t="s">
        <v>256</v>
      </c>
      <c r="F704" s="262" t="s">
        <v>222</v>
      </c>
      <c r="G704" s="262" t="s">
        <v>223</v>
      </c>
      <c r="H704" s="262" t="s">
        <v>224</v>
      </c>
      <c r="I704" s="262" t="s">
        <v>225</v>
      </c>
      <c r="J704" s="262">
        <v>1600</v>
      </c>
      <c r="K704" s="320">
        <v>1</v>
      </c>
      <c r="L704" s="320">
        <v>1</v>
      </c>
      <c r="M704" s="262" t="s">
        <v>6</v>
      </c>
      <c r="Q704" s="321">
        <v>0</v>
      </c>
      <c r="R704" s="321">
        <f t="shared" si="63"/>
        <v>1</v>
      </c>
      <c r="S704" s="300">
        <v>1800</v>
      </c>
      <c r="T704" s="300">
        <v>0</v>
      </c>
      <c r="V704" s="300">
        <v>1800</v>
      </c>
      <c r="W704" s="300">
        <f>V704</f>
        <v>1800</v>
      </c>
      <c r="X704" s="322">
        <f t="shared" si="64"/>
        <v>0</v>
      </c>
      <c r="Y704" s="262" t="s">
        <v>754</v>
      </c>
      <c r="Z704" s="262" t="str">
        <f t="shared" si="65"/>
        <v>141 E 72410 162</v>
      </c>
      <c r="AA704" s="262" t="str">
        <f t="shared" si="66"/>
        <v>000</v>
      </c>
      <c r="AB704" s="262" t="str">
        <f t="shared" si="67"/>
        <v>000</v>
      </c>
      <c r="AC704" s="262" t="str">
        <f t="shared" si="68"/>
        <v>141 E 72410 162 000 000</v>
      </c>
    </row>
    <row r="705" spans="1:29" ht="15" customHeight="1" x14ac:dyDescent="0.25">
      <c r="A705" s="262" t="s">
        <v>1912</v>
      </c>
      <c r="B705" s="262" t="s">
        <v>305</v>
      </c>
      <c r="C705" s="262" t="s">
        <v>305</v>
      </c>
      <c r="D705" s="262" t="s">
        <v>268</v>
      </c>
      <c r="E705" s="262" t="s">
        <v>221</v>
      </c>
      <c r="F705" s="262" t="s">
        <v>306</v>
      </c>
      <c r="G705" s="262" t="s">
        <v>250</v>
      </c>
      <c r="H705" s="262" t="s">
        <v>224</v>
      </c>
      <c r="I705" s="262" t="s">
        <v>307</v>
      </c>
      <c r="J705" s="262">
        <v>1170</v>
      </c>
      <c r="K705" s="320">
        <v>1</v>
      </c>
      <c r="L705" s="320">
        <v>1</v>
      </c>
      <c r="M705" s="262" t="s">
        <v>226</v>
      </c>
      <c r="N705" s="262" t="s">
        <v>233</v>
      </c>
      <c r="O705" s="262" t="s">
        <v>271</v>
      </c>
      <c r="P705" s="262" t="s">
        <v>308</v>
      </c>
      <c r="Q705" s="321">
        <v>18</v>
      </c>
      <c r="R705" s="321">
        <f t="shared" si="63"/>
        <v>19</v>
      </c>
      <c r="S705" s="300">
        <v>0</v>
      </c>
      <c r="T705" s="300">
        <v>23341</v>
      </c>
      <c r="V705" s="300">
        <v>23341</v>
      </c>
      <c r="W705" s="302">
        <f>IFERROR(INDEX('For Formulas'!$A$3:$CL$64,MATCH(ROUNDUP($R705,0),'For Formulas'!$A$3:$A$64,0),MATCH($O705&amp;" - "&amp;$P705,'For Formulas'!$A$3:$CL$3,0))*L705+U705,INDEX('For Formulas'!$A$3:$CL$64,MATCH(ROUNDUP($R705,0),'For Formulas'!$A$3:$A$64,0)*MATCH($O705&amp;" - "&amp;$P705,'For Formulas'!$A$3:$CL$3,0))*L705)</f>
        <v>25208</v>
      </c>
      <c r="X705" s="322">
        <f t="shared" si="64"/>
        <v>7.9988003941562053E-2</v>
      </c>
      <c r="Y705" s="262" t="s">
        <v>309</v>
      </c>
      <c r="Z705" s="262" t="str">
        <f t="shared" si="65"/>
        <v>141 E 71200 163</v>
      </c>
      <c r="AA705" s="262" t="str">
        <f t="shared" si="66"/>
        <v>712</v>
      </c>
      <c r="AB705" s="262" t="str">
        <f t="shared" si="67"/>
        <v>901</v>
      </c>
      <c r="AC705" s="262" t="str">
        <f t="shared" si="68"/>
        <v>141 E 71200 163 901 712</v>
      </c>
    </row>
    <row r="706" spans="1:29" ht="15" customHeight="1" x14ac:dyDescent="0.25">
      <c r="A706" s="262" t="s">
        <v>2035</v>
      </c>
      <c r="B706" s="262" t="s">
        <v>305</v>
      </c>
      <c r="C706" s="262" t="s">
        <v>305</v>
      </c>
      <c r="D706" s="262" t="s">
        <v>716</v>
      </c>
      <c r="E706" s="262" t="s">
        <v>221</v>
      </c>
      <c r="F706" s="262" t="s">
        <v>306</v>
      </c>
      <c r="G706" s="262" t="s">
        <v>250</v>
      </c>
      <c r="H706" s="262" t="s">
        <v>224</v>
      </c>
      <c r="I706" s="262" t="s">
        <v>307</v>
      </c>
      <c r="J706" s="262">
        <v>1170</v>
      </c>
      <c r="K706" s="320">
        <v>1</v>
      </c>
      <c r="L706" s="320">
        <v>1</v>
      </c>
      <c r="M706" s="262" t="s">
        <v>226</v>
      </c>
      <c r="N706" s="262" t="s">
        <v>233</v>
      </c>
      <c r="O706" s="262" t="s">
        <v>271</v>
      </c>
      <c r="P706" s="262" t="s">
        <v>308</v>
      </c>
      <c r="Q706" s="321">
        <v>18</v>
      </c>
      <c r="R706" s="321">
        <f t="shared" ref="R706:R769" si="69">Q706+1</f>
        <v>19</v>
      </c>
      <c r="S706" s="300">
        <v>0</v>
      </c>
      <c r="T706" s="300">
        <v>23341</v>
      </c>
      <c r="V706" s="300">
        <v>23341</v>
      </c>
      <c r="W706" s="302">
        <f>IFERROR(INDEX('For Formulas'!$A$3:$CL$64,MATCH(ROUNDUP($R706,0),'For Formulas'!$A$3:$A$64,0),MATCH($O706&amp;" - "&amp;$P706,'For Formulas'!$A$3:$CL$3,0))*L706+U706,INDEX('For Formulas'!$A$3:$CL$64,MATCH(ROUNDUP($R706,0),'For Formulas'!$A$3:$A$64,0)*MATCH($O706&amp;" - "&amp;$P706,'For Formulas'!$A$3:$CL$3,0))*L706)</f>
        <v>25208</v>
      </c>
      <c r="X706" s="322">
        <f t="shared" ref="X706:X769" si="70">(W706-V706)/V706</f>
        <v>7.9988003941562053E-2</v>
      </c>
      <c r="Y706" s="262" t="s">
        <v>975</v>
      </c>
      <c r="Z706" s="262" t="str">
        <f t="shared" ref="Z706:Z769" si="71">LEFT(Y706,15)</f>
        <v>141 E 71200 163</v>
      </c>
      <c r="AA706" s="262" t="str">
        <f t="shared" ref="AA706:AA769" si="72">RIGHT(Y706,3)</f>
        <v>712</v>
      </c>
      <c r="AB706" s="262" t="str">
        <f t="shared" ref="AB706:AB769" si="73">MID(Y706,17,3)</f>
        <v>901</v>
      </c>
      <c r="AC706" s="262" t="str">
        <f t="shared" ref="AC706:AC769" si="74">Z706&amp;" " &amp;AB706&amp;" "&amp;AA706</f>
        <v>141 E 71200 163 901 712</v>
      </c>
    </row>
    <row r="707" spans="1:29" ht="15" customHeight="1" x14ac:dyDescent="0.25">
      <c r="A707" s="262" t="s">
        <v>2485</v>
      </c>
      <c r="B707" s="262" t="s">
        <v>231</v>
      </c>
      <c r="C707" s="262" t="s">
        <v>231</v>
      </c>
      <c r="D707" s="262" t="s">
        <v>295</v>
      </c>
      <c r="E707" s="262" t="s">
        <v>269</v>
      </c>
      <c r="F707" s="262" t="s">
        <v>222</v>
      </c>
      <c r="G707" s="262" t="s">
        <v>223</v>
      </c>
      <c r="H707" s="262" t="s">
        <v>224</v>
      </c>
      <c r="I707" s="262" t="s">
        <v>287</v>
      </c>
      <c r="J707" s="262">
        <v>800</v>
      </c>
      <c r="K707" s="320">
        <v>0.5</v>
      </c>
      <c r="L707" s="320">
        <v>0.5</v>
      </c>
      <c r="M707" s="262" t="s">
        <v>226</v>
      </c>
      <c r="N707" s="262" t="s">
        <v>227</v>
      </c>
      <c r="O707" s="262" t="s">
        <v>234</v>
      </c>
      <c r="P707" s="262" t="s">
        <v>34</v>
      </c>
      <c r="Q707" s="321">
        <v>13</v>
      </c>
      <c r="R707" s="321">
        <f t="shared" si="69"/>
        <v>14</v>
      </c>
      <c r="S707" s="300">
        <v>0</v>
      </c>
      <c r="T707" s="300">
        <v>46755</v>
      </c>
      <c r="V707" s="300">
        <v>23377.5</v>
      </c>
      <c r="W707" s="302">
        <f>IFERROR(INDEX('For Formulas'!$A$3:$CL$64,MATCH(ROUNDUP($R707,0),'For Formulas'!$A$3:$A$64,0),MATCH($O707&amp;" - "&amp;$P707,'For Formulas'!$A$3:$CL$3,0))*L707+U707,INDEX('For Formulas'!$A$3:$CL$64,MATCH(ROUNDUP($R707,0),'For Formulas'!$A$3:$A$64,0)*MATCH($O707&amp;" - "&amp;$P707,'For Formulas'!$A$3:$CL$3,0))*L707)</f>
        <v>25247.5</v>
      </c>
      <c r="X707" s="322">
        <f t="shared" si="70"/>
        <v>7.9991444765265748E-2</v>
      </c>
      <c r="Y707" s="262" t="s">
        <v>296</v>
      </c>
      <c r="Z707" s="262" t="str">
        <f t="shared" si="71"/>
        <v>141 E 71100 116</v>
      </c>
      <c r="AA707" s="262" t="str">
        <f t="shared" si="72"/>
        <v>000</v>
      </c>
      <c r="AB707" s="262" t="str">
        <f t="shared" si="73"/>
        <v>000</v>
      </c>
      <c r="AC707" s="262" t="str">
        <f t="shared" si="74"/>
        <v>141 E 71100 116 000 000</v>
      </c>
    </row>
    <row r="708" spans="1:29" ht="15" hidden="1" customHeight="1" x14ac:dyDescent="0.25">
      <c r="A708" s="262" t="s">
        <v>1214</v>
      </c>
      <c r="B708" s="262" t="s">
        <v>255</v>
      </c>
      <c r="C708" s="262" t="s">
        <v>255</v>
      </c>
      <c r="D708" s="262" t="s">
        <v>248</v>
      </c>
      <c r="E708" s="262" t="s">
        <v>256</v>
      </c>
      <c r="F708" s="262" t="s">
        <v>249</v>
      </c>
      <c r="G708" s="262" t="s">
        <v>250</v>
      </c>
      <c r="H708" s="262" t="s">
        <v>224</v>
      </c>
      <c r="I708" s="262" t="s">
        <v>242</v>
      </c>
      <c r="J708" s="262">
        <v>1080</v>
      </c>
      <c r="K708" s="320">
        <v>1</v>
      </c>
      <c r="L708" s="320">
        <v>1</v>
      </c>
      <c r="M708" s="262" t="s">
        <v>6</v>
      </c>
      <c r="Q708" s="321">
        <v>0</v>
      </c>
      <c r="R708" s="321">
        <f t="shared" si="69"/>
        <v>1</v>
      </c>
      <c r="S708" s="300">
        <v>3000</v>
      </c>
      <c r="T708" s="300">
        <v>0</v>
      </c>
      <c r="V708" s="300">
        <v>3000</v>
      </c>
      <c r="W708" s="300">
        <f>V708</f>
        <v>3000</v>
      </c>
      <c r="X708" s="322">
        <f t="shared" si="70"/>
        <v>0</v>
      </c>
      <c r="Y708" s="262" t="s">
        <v>252</v>
      </c>
      <c r="Z708" s="262" t="str">
        <f t="shared" si="71"/>
        <v>141 E 72710 146</v>
      </c>
      <c r="AA708" s="262" t="str">
        <f t="shared" si="72"/>
        <v>446</v>
      </c>
      <c r="AB708" s="262" t="str">
        <f t="shared" si="73"/>
        <v>000</v>
      </c>
      <c r="AC708" s="262" t="str">
        <f t="shared" si="74"/>
        <v>141 E 72710 146 000 446</v>
      </c>
    </row>
    <row r="709" spans="1:29" ht="15" hidden="1" customHeight="1" x14ac:dyDescent="0.25">
      <c r="A709" s="262" t="s">
        <v>1320</v>
      </c>
      <c r="B709" s="262" t="s">
        <v>237</v>
      </c>
      <c r="C709" s="262" t="s">
        <v>237</v>
      </c>
      <c r="D709" s="262" t="s">
        <v>422</v>
      </c>
      <c r="E709" s="262" t="s">
        <v>221</v>
      </c>
      <c r="F709" s="262" t="s">
        <v>239</v>
      </c>
      <c r="G709" s="262" t="s">
        <v>240</v>
      </c>
      <c r="H709" s="262" t="s">
        <v>241</v>
      </c>
      <c r="I709" s="262" t="s">
        <v>242</v>
      </c>
      <c r="J709" s="262">
        <v>1140</v>
      </c>
      <c r="K709" s="320">
        <v>0.75</v>
      </c>
      <c r="L709" s="320">
        <v>0.75</v>
      </c>
      <c r="M709" s="262" t="s">
        <v>226</v>
      </c>
      <c r="N709" s="262" t="s">
        <v>11</v>
      </c>
      <c r="O709" s="262" t="s">
        <v>244</v>
      </c>
      <c r="P709" s="262" t="s">
        <v>187</v>
      </c>
      <c r="Q709" s="321">
        <v>26</v>
      </c>
      <c r="R709" s="321">
        <f t="shared" si="69"/>
        <v>27</v>
      </c>
      <c r="S709" s="300">
        <v>0</v>
      </c>
      <c r="T709" s="300">
        <v>20.52</v>
      </c>
      <c r="V709" s="300">
        <v>23392.799999999999</v>
      </c>
      <c r="W709" s="303">
        <f>IFERROR(INDEX('For Formulas'!$A$3:$CL$64,MATCH($R709,'For Formulas'!$A$3:$A$64,0),MATCH($O709&amp;" - "&amp;$P709,'For Formulas'!$A$3:$CL$3,0))*J709+U709,INDEX('For Formulas'!$A$3:$CL$64,MATCH($R709,'For Formulas'!$A$3:$A$64,0),MATCH($O709&amp;" - "&amp;$P709,'For Formulas'!$A$3:$CL$3,0))*J709)</f>
        <v>25264.223999999998</v>
      </c>
      <c r="X709" s="322">
        <f t="shared" si="70"/>
        <v>7.999999999999996E-2</v>
      </c>
      <c r="Y709" s="262" t="s">
        <v>1321</v>
      </c>
      <c r="Z709" s="262" t="str">
        <f t="shared" si="71"/>
        <v>143 E 73100 165</v>
      </c>
      <c r="AA709" s="262" t="str">
        <f t="shared" si="72"/>
        <v>451</v>
      </c>
      <c r="AB709" s="262" t="str">
        <f t="shared" si="73"/>
        <v>000</v>
      </c>
      <c r="AC709" s="262" t="str">
        <f t="shared" si="74"/>
        <v>143 E 73100 165 000 451</v>
      </c>
    </row>
    <row r="710" spans="1:29" ht="15" customHeight="1" x14ac:dyDescent="0.25">
      <c r="A710" s="262" t="s">
        <v>293</v>
      </c>
      <c r="B710" s="262" t="s">
        <v>267</v>
      </c>
      <c r="C710" s="262" t="s">
        <v>267</v>
      </c>
      <c r="D710" s="262" t="s">
        <v>268</v>
      </c>
      <c r="E710" s="262" t="s">
        <v>221</v>
      </c>
      <c r="F710" s="262" t="s">
        <v>249</v>
      </c>
      <c r="G710" s="262" t="s">
        <v>250</v>
      </c>
      <c r="H710" s="262" t="s">
        <v>224</v>
      </c>
      <c r="I710" s="262" t="s">
        <v>242</v>
      </c>
      <c r="J710" s="262">
        <v>1080</v>
      </c>
      <c r="K710" s="320">
        <v>1</v>
      </c>
      <c r="L710" s="320">
        <v>1</v>
      </c>
      <c r="M710" s="262" t="s">
        <v>226</v>
      </c>
      <c r="N710" s="262" t="s">
        <v>227</v>
      </c>
      <c r="O710" s="262" t="s">
        <v>271</v>
      </c>
      <c r="P710" s="262" t="s">
        <v>188</v>
      </c>
      <c r="Q710" s="321">
        <v>24</v>
      </c>
      <c r="R710" s="321">
        <f t="shared" si="69"/>
        <v>25</v>
      </c>
      <c r="S710" s="300">
        <v>0</v>
      </c>
      <c r="T710" s="300">
        <v>23399</v>
      </c>
      <c r="V710" s="300">
        <v>23399</v>
      </c>
      <c r="W710" s="302">
        <f>IFERROR(INDEX('For Formulas'!$A$3:$CL$64,MATCH(ROUNDUP($R710,0),'For Formulas'!$A$3:$A$64,0),MATCH($O710&amp;" - "&amp;$P710,'For Formulas'!$A$3:$CL$3,0))*L710+U710,INDEX('For Formulas'!$A$3:$CL$64,MATCH(ROUNDUP($R710,0),'For Formulas'!$A$3:$A$64,0)*MATCH($O710&amp;" - "&amp;$P710,'For Formulas'!$A$3:$CL$3,0))*L710)</f>
        <v>25271</v>
      </c>
      <c r="X710" s="322">
        <f t="shared" si="70"/>
        <v>8.0003418949527755E-2</v>
      </c>
      <c r="Y710" s="262" t="s">
        <v>272</v>
      </c>
      <c r="Z710" s="262" t="str">
        <f t="shared" si="71"/>
        <v>141 E 71100 163</v>
      </c>
      <c r="AA710" s="262" t="str">
        <f t="shared" si="72"/>
        <v>000</v>
      </c>
      <c r="AB710" s="262" t="str">
        <f t="shared" si="73"/>
        <v>000</v>
      </c>
      <c r="AC710" s="262" t="str">
        <f t="shared" si="74"/>
        <v>141 E 71100 163 000 000</v>
      </c>
    </row>
    <row r="711" spans="1:29" ht="15" hidden="1" customHeight="1" x14ac:dyDescent="0.25">
      <c r="A711" s="262" t="s">
        <v>2277</v>
      </c>
      <c r="B711" s="262" t="s">
        <v>277</v>
      </c>
      <c r="C711" s="262" t="s">
        <v>278</v>
      </c>
      <c r="D711" s="262" t="s">
        <v>418</v>
      </c>
      <c r="E711" s="262" t="s">
        <v>221</v>
      </c>
      <c r="F711" s="262" t="s">
        <v>249</v>
      </c>
      <c r="G711" s="262" t="s">
        <v>250</v>
      </c>
      <c r="H711" s="262" t="s">
        <v>224</v>
      </c>
      <c r="I711" s="262" t="s">
        <v>242</v>
      </c>
      <c r="J711" s="262">
        <v>1080</v>
      </c>
      <c r="K711" s="320">
        <v>1</v>
      </c>
      <c r="L711" s="320">
        <v>1</v>
      </c>
      <c r="M711" s="262" t="s">
        <v>226</v>
      </c>
      <c r="N711" s="262" t="s">
        <v>227</v>
      </c>
      <c r="O711" s="262" t="s">
        <v>271</v>
      </c>
      <c r="P711" s="262" t="s">
        <v>188</v>
      </c>
      <c r="Q711" s="321">
        <v>24</v>
      </c>
      <c r="R711" s="321">
        <f t="shared" si="69"/>
        <v>25</v>
      </c>
      <c r="S711" s="300">
        <v>0</v>
      </c>
      <c r="T711" s="300">
        <v>23399</v>
      </c>
      <c r="V711" s="300">
        <v>23399</v>
      </c>
      <c r="W711" s="302">
        <f>IFERROR(INDEX('For Formulas'!$A$3:$CL$64,MATCH(ROUNDUP($R711,0),'For Formulas'!$A$3:$A$64,0),MATCH($O711&amp;" - "&amp;$P711,'For Formulas'!$A$3:$CL$3,0))*L711+U711,INDEX('For Formulas'!$A$3:$CL$64,MATCH(ROUNDUP($R711,0),'For Formulas'!$A$3:$A$64,0)*MATCH($O711&amp;" - "&amp;$P711,'For Formulas'!$A$3:$CL$3,0))*L711)</f>
        <v>25271</v>
      </c>
      <c r="X711" s="322">
        <f t="shared" si="70"/>
        <v>8.0003418949527755E-2</v>
      </c>
      <c r="Y711" s="262" t="s">
        <v>2278</v>
      </c>
      <c r="Z711" s="262" t="str">
        <f t="shared" si="71"/>
        <v>142 E 71100 163</v>
      </c>
      <c r="AA711" s="262" t="str">
        <f t="shared" si="72"/>
        <v>000</v>
      </c>
      <c r="AB711" s="262" t="str">
        <f t="shared" si="73"/>
        <v>101</v>
      </c>
      <c r="AC711" s="262" t="str">
        <f t="shared" si="74"/>
        <v>142 E 71100 163 101 000</v>
      </c>
    </row>
    <row r="712" spans="1:29" ht="15" hidden="1" customHeight="1" x14ac:dyDescent="0.25">
      <c r="A712" s="262" t="s">
        <v>1216</v>
      </c>
      <c r="B712" s="262" t="s">
        <v>255</v>
      </c>
      <c r="C712" s="262" t="s">
        <v>255</v>
      </c>
      <c r="D712" s="262" t="s">
        <v>248</v>
      </c>
      <c r="E712" s="262" t="s">
        <v>256</v>
      </c>
      <c r="F712" s="262" t="s">
        <v>249</v>
      </c>
      <c r="G712" s="262" t="s">
        <v>250</v>
      </c>
      <c r="H712" s="262" t="s">
        <v>224</v>
      </c>
      <c r="I712" s="262" t="s">
        <v>242</v>
      </c>
      <c r="J712" s="262">
        <v>1080</v>
      </c>
      <c r="K712" s="320">
        <v>1</v>
      </c>
      <c r="L712" s="320">
        <v>1</v>
      </c>
      <c r="M712" s="262" t="s">
        <v>6</v>
      </c>
      <c r="Q712" s="321">
        <v>0</v>
      </c>
      <c r="R712" s="321">
        <f t="shared" si="69"/>
        <v>1</v>
      </c>
      <c r="S712" s="300">
        <v>3000</v>
      </c>
      <c r="T712" s="300">
        <v>0</v>
      </c>
      <c r="V712" s="300">
        <v>3000</v>
      </c>
      <c r="W712" s="300">
        <f>V712</f>
        <v>3000</v>
      </c>
      <c r="X712" s="322">
        <f t="shared" si="70"/>
        <v>0</v>
      </c>
      <c r="Y712" s="262" t="s">
        <v>252</v>
      </c>
      <c r="Z712" s="262" t="str">
        <f t="shared" si="71"/>
        <v>141 E 72710 146</v>
      </c>
      <c r="AA712" s="262" t="str">
        <f t="shared" si="72"/>
        <v>446</v>
      </c>
      <c r="AB712" s="262" t="str">
        <f t="shared" si="73"/>
        <v>000</v>
      </c>
      <c r="AC712" s="262" t="str">
        <f t="shared" si="74"/>
        <v>141 E 72710 146 000 446</v>
      </c>
    </row>
    <row r="713" spans="1:29" ht="15" hidden="1" customHeight="1" x14ac:dyDescent="0.25">
      <c r="A713" s="262" t="s">
        <v>1216</v>
      </c>
      <c r="B713" s="262" t="s">
        <v>292</v>
      </c>
      <c r="C713" s="262" t="s">
        <v>292</v>
      </c>
      <c r="D713" s="262" t="s">
        <v>248</v>
      </c>
      <c r="E713" s="262" t="s">
        <v>256</v>
      </c>
      <c r="F713" s="262" t="s">
        <v>249</v>
      </c>
      <c r="G713" s="262" t="s">
        <v>250</v>
      </c>
      <c r="H713" s="262" t="s">
        <v>224</v>
      </c>
      <c r="I713" s="262" t="s">
        <v>242</v>
      </c>
      <c r="J713" s="262">
        <v>1080</v>
      </c>
      <c r="K713" s="320">
        <v>1</v>
      </c>
      <c r="L713" s="320">
        <v>1</v>
      </c>
      <c r="M713" s="262" t="s">
        <v>6</v>
      </c>
      <c r="Q713" s="321">
        <v>0</v>
      </c>
      <c r="R713" s="321">
        <f t="shared" si="69"/>
        <v>1</v>
      </c>
      <c r="S713" s="300">
        <v>1000</v>
      </c>
      <c r="T713" s="300">
        <v>0</v>
      </c>
      <c r="V713" s="300">
        <v>1000</v>
      </c>
      <c r="W713" s="300">
        <f>V713</f>
        <v>1000</v>
      </c>
      <c r="X713" s="322">
        <f t="shared" si="70"/>
        <v>0</v>
      </c>
      <c r="Y713" s="262" t="s">
        <v>252</v>
      </c>
      <c r="Z713" s="262" t="str">
        <f t="shared" si="71"/>
        <v>141 E 72710 146</v>
      </c>
      <c r="AA713" s="262" t="str">
        <f t="shared" si="72"/>
        <v>446</v>
      </c>
      <c r="AB713" s="262" t="str">
        <f t="shared" si="73"/>
        <v>000</v>
      </c>
      <c r="AC713" s="262" t="str">
        <f t="shared" si="74"/>
        <v>141 E 72710 146 000 446</v>
      </c>
    </row>
    <row r="714" spans="1:29" ht="15" customHeight="1" x14ac:dyDescent="0.25">
      <c r="A714" s="262" t="s">
        <v>753</v>
      </c>
      <c r="B714" s="262" t="s">
        <v>283</v>
      </c>
      <c r="C714" s="262" t="s">
        <v>283</v>
      </c>
      <c r="D714" s="262" t="s">
        <v>364</v>
      </c>
      <c r="E714" s="262" t="s">
        <v>221</v>
      </c>
      <c r="F714" s="262" t="s">
        <v>284</v>
      </c>
      <c r="G714" s="262" t="s">
        <v>285</v>
      </c>
      <c r="H714" s="262" t="s">
        <v>286</v>
      </c>
      <c r="I714" s="262" t="s">
        <v>504</v>
      </c>
      <c r="J714" s="262">
        <v>1575</v>
      </c>
      <c r="K714" s="320">
        <v>1</v>
      </c>
      <c r="L714" s="320">
        <v>1</v>
      </c>
      <c r="M714" s="262" t="s">
        <v>226</v>
      </c>
      <c r="N714" s="262" t="s">
        <v>227</v>
      </c>
      <c r="O714" s="262" t="s">
        <v>288</v>
      </c>
      <c r="P714" s="262" t="s">
        <v>289</v>
      </c>
      <c r="Q714" s="321">
        <v>6</v>
      </c>
      <c r="R714" s="321">
        <f t="shared" si="69"/>
        <v>7</v>
      </c>
      <c r="S714" s="300">
        <v>0</v>
      </c>
      <c r="T714" s="300">
        <v>22995</v>
      </c>
      <c r="V714" s="300">
        <v>22995</v>
      </c>
      <c r="W714" s="302">
        <f>IFERROR(INDEX('For Formulas'!$A$3:$CL$64,MATCH(ROUNDUP($R714,0),'For Formulas'!$A$3:$A$64,0),MATCH($O714&amp;" - "&amp;$P714,'For Formulas'!$A$3:$CL$3,0))*L714+U714,INDEX('For Formulas'!$A$3:$CL$64,MATCH(ROUNDUP($R714,0),'For Formulas'!$A$3:$A$64,0)*MATCH($O714&amp;" - "&amp;$P714,'For Formulas'!$A$3:$CL$3,0))*L714)</f>
        <v>25358</v>
      </c>
      <c r="X714" s="322">
        <f t="shared" si="70"/>
        <v>0.10276146988475755</v>
      </c>
      <c r="Y714" s="262" t="s">
        <v>754</v>
      </c>
      <c r="Z714" s="262" t="str">
        <f t="shared" si="71"/>
        <v>141 E 72410 162</v>
      </c>
      <c r="AA714" s="262" t="str">
        <f t="shared" si="72"/>
        <v>000</v>
      </c>
      <c r="AB714" s="262" t="str">
        <f t="shared" si="73"/>
        <v>000</v>
      </c>
      <c r="AC714" s="262" t="str">
        <f t="shared" si="74"/>
        <v>141 E 72410 162 000 000</v>
      </c>
    </row>
    <row r="715" spans="1:29" ht="15" customHeight="1" x14ac:dyDescent="0.25">
      <c r="A715" s="262" t="s">
        <v>1258</v>
      </c>
      <c r="B715" s="262" t="s">
        <v>283</v>
      </c>
      <c r="C715" s="262" t="s">
        <v>283</v>
      </c>
      <c r="D715" s="262" t="s">
        <v>364</v>
      </c>
      <c r="E715" s="262" t="s">
        <v>221</v>
      </c>
      <c r="F715" s="262" t="s">
        <v>284</v>
      </c>
      <c r="G715" s="262" t="s">
        <v>285</v>
      </c>
      <c r="H715" s="262" t="s">
        <v>286</v>
      </c>
      <c r="I715" s="262" t="s">
        <v>504</v>
      </c>
      <c r="J715" s="262">
        <v>1575</v>
      </c>
      <c r="K715" s="320">
        <v>1</v>
      </c>
      <c r="L715" s="320">
        <v>1</v>
      </c>
      <c r="M715" s="262" t="s">
        <v>226</v>
      </c>
      <c r="N715" s="262" t="s">
        <v>227</v>
      </c>
      <c r="O715" s="262" t="s">
        <v>288</v>
      </c>
      <c r="P715" s="262" t="s">
        <v>289</v>
      </c>
      <c r="Q715" s="321">
        <v>6</v>
      </c>
      <c r="R715" s="321">
        <f t="shared" si="69"/>
        <v>7</v>
      </c>
      <c r="S715" s="300">
        <v>0</v>
      </c>
      <c r="T715" s="300">
        <v>22995</v>
      </c>
      <c r="V715" s="300">
        <v>22995</v>
      </c>
      <c r="W715" s="302">
        <f>IFERROR(INDEX('For Formulas'!$A$3:$CL$64,MATCH(ROUNDUP($R715,0),'For Formulas'!$A$3:$A$64,0),MATCH($O715&amp;" - "&amp;$P715,'For Formulas'!$A$3:$CL$3,0))*L715+U715,INDEX('For Formulas'!$A$3:$CL$64,MATCH(ROUNDUP($R715,0),'For Formulas'!$A$3:$A$64,0)*MATCH($O715&amp;" - "&amp;$P715,'For Formulas'!$A$3:$CL$3,0))*L715)</f>
        <v>25358</v>
      </c>
      <c r="X715" s="322">
        <f t="shared" si="70"/>
        <v>0.10276146988475755</v>
      </c>
      <c r="Y715" s="262" t="s">
        <v>754</v>
      </c>
      <c r="Z715" s="262" t="str">
        <f t="shared" si="71"/>
        <v>141 E 72410 162</v>
      </c>
      <c r="AA715" s="262" t="str">
        <f t="shared" si="72"/>
        <v>000</v>
      </c>
      <c r="AB715" s="262" t="str">
        <f t="shared" si="73"/>
        <v>000</v>
      </c>
      <c r="AC715" s="262" t="str">
        <f t="shared" si="74"/>
        <v>141 E 72410 162 000 000</v>
      </c>
    </row>
    <row r="716" spans="1:29" ht="15" customHeight="1" x14ac:dyDescent="0.25">
      <c r="A716" s="262" t="s">
        <v>2663</v>
      </c>
      <c r="B716" s="262" t="s">
        <v>283</v>
      </c>
      <c r="C716" s="262" t="s">
        <v>283</v>
      </c>
      <c r="D716" s="262" t="s">
        <v>258</v>
      </c>
      <c r="E716" s="262" t="s">
        <v>221</v>
      </c>
      <c r="F716" s="262" t="s">
        <v>284</v>
      </c>
      <c r="G716" s="262" t="s">
        <v>285</v>
      </c>
      <c r="H716" s="262" t="s">
        <v>286</v>
      </c>
      <c r="I716" s="262" t="s">
        <v>504</v>
      </c>
      <c r="J716" s="262">
        <v>1575</v>
      </c>
      <c r="K716" s="320">
        <v>1</v>
      </c>
      <c r="L716" s="320">
        <v>1</v>
      </c>
      <c r="M716" s="262" t="s">
        <v>226</v>
      </c>
      <c r="N716" s="262" t="s">
        <v>227</v>
      </c>
      <c r="O716" s="262" t="s">
        <v>288</v>
      </c>
      <c r="P716" s="262" t="s">
        <v>289</v>
      </c>
      <c r="Q716" s="321">
        <v>6</v>
      </c>
      <c r="R716" s="321">
        <f t="shared" si="69"/>
        <v>7</v>
      </c>
      <c r="S716" s="300">
        <v>0</v>
      </c>
      <c r="T716" s="300">
        <v>22995</v>
      </c>
      <c r="V716" s="300">
        <v>22995</v>
      </c>
      <c r="W716" s="302">
        <f>IFERROR(INDEX('For Formulas'!$A$3:$CL$64,MATCH(ROUNDUP($R716,0),'For Formulas'!$A$3:$A$64,0),MATCH($O716&amp;" - "&amp;$P716,'For Formulas'!$A$3:$CL$3,0))*L716+U716,INDEX('For Formulas'!$A$3:$CL$64,MATCH(ROUNDUP($R716,0),'For Formulas'!$A$3:$A$64,0)*MATCH($O716&amp;" - "&amp;$P716,'For Formulas'!$A$3:$CL$3,0))*L716)</f>
        <v>25358</v>
      </c>
      <c r="X716" s="322">
        <f t="shared" si="70"/>
        <v>0.10276146988475755</v>
      </c>
      <c r="Y716" s="262" t="s">
        <v>1091</v>
      </c>
      <c r="Z716" s="262" t="str">
        <f t="shared" si="71"/>
        <v>141 E 72410 162</v>
      </c>
      <c r="AA716" s="262" t="str">
        <f t="shared" si="72"/>
        <v>000</v>
      </c>
      <c r="AB716" s="262" t="str">
        <f t="shared" si="73"/>
        <v>000</v>
      </c>
      <c r="AC716" s="262" t="str">
        <f t="shared" si="74"/>
        <v>141 E 72410 162 000 000</v>
      </c>
    </row>
    <row r="717" spans="1:29" ht="15" customHeight="1" x14ac:dyDescent="0.25">
      <c r="A717" s="262" t="s">
        <v>2593</v>
      </c>
      <c r="B717" s="262" t="s">
        <v>377</v>
      </c>
      <c r="C717" s="262" t="s">
        <v>377</v>
      </c>
      <c r="D717" s="262" t="s">
        <v>411</v>
      </c>
      <c r="E717" s="262" t="s">
        <v>269</v>
      </c>
      <c r="F717" s="262" t="s">
        <v>222</v>
      </c>
      <c r="G717" s="262" t="s">
        <v>223</v>
      </c>
      <c r="H717" s="262" t="s">
        <v>224</v>
      </c>
      <c r="I717" s="262" t="s">
        <v>287</v>
      </c>
      <c r="J717" s="262">
        <v>800</v>
      </c>
      <c r="K717" s="320">
        <v>0.5</v>
      </c>
      <c r="L717" s="320">
        <v>0.5</v>
      </c>
      <c r="M717" s="262" t="s">
        <v>226</v>
      </c>
      <c r="N717" s="262" t="s">
        <v>227</v>
      </c>
      <c r="O717" s="262" t="s">
        <v>234</v>
      </c>
      <c r="P717" s="262" t="s">
        <v>34</v>
      </c>
      <c r="Q717" s="321">
        <v>14</v>
      </c>
      <c r="R717" s="321">
        <f t="shared" si="69"/>
        <v>15</v>
      </c>
      <c r="S717" s="300">
        <v>0</v>
      </c>
      <c r="T717" s="300">
        <v>46995</v>
      </c>
      <c r="V717" s="300">
        <v>23497.5</v>
      </c>
      <c r="W717" s="302">
        <f>IFERROR(INDEX('For Formulas'!$A$3:$CL$64,MATCH(ROUNDUP($R717,0),'For Formulas'!$A$3:$A$64,0),MATCH($O717&amp;" - "&amp;$P717,'For Formulas'!$A$3:$CL$3,0))*L717+U717,INDEX('For Formulas'!$A$3:$CL$64,MATCH(ROUNDUP($R717,0),'For Formulas'!$A$3:$A$64,0)*MATCH($O717&amp;" - "&amp;$P717,'For Formulas'!$A$3:$CL$3,0))*L717)</f>
        <v>25377.5</v>
      </c>
      <c r="X717" s="322">
        <f t="shared" si="70"/>
        <v>8.0008511543781247E-2</v>
      </c>
      <c r="Y717" s="262" t="s">
        <v>413</v>
      </c>
      <c r="Z717" s="262" t="str">
        <f t="shared" si="71"/>
        <v>141 E 72120 131</v>
      </c>
      <c r="AA717" s="262" t="str">
        <f t="shared" si="72"/>
        <v>580</v>
      </c>
      <c r="AB717" s="262" t="str">
        <f t="shared" si="73"/>
        <v>000</v>
      </c>
      <c r="AC717" s="262" t="str">
        <f t="shared" si="74"/>
        <v>141 E 72120 131 000 580</v>
      </c>
    </row>
    <row r="718" spans="1:29" ht="15" customHeight="1" x14ac:dyDescent="0.25">
      <c r="A718" s="262" t="s">
        <v>2049</v>
      </c>
      <c r="B718" s="262" t="s">
        <v>267</v>
      </c>
      <c r="C718" s="262" t="s">
        <v>267</v>
      </c>
      <c r="D718" s="262" t="s">
        <v>268</v>
      </c>
      <c r="E718" s="262" t="s">
        <v>221</v>
      </c>
      <c r="F718" s="262" t="s">
        <v>249</v>
      </c>
      <c r="G718" s="262" t="s">
        <v>250</v>
      </c>
      <c r="H718" s="262" t="s">
        <v>224</v>
      </c>
      <c r="I718" s="262" t="s">
        <v>242</v>
      </c>
      <c r="J718" s="262">
        <v>1080</v>
      </c>
      <c r="K718" s="320">
        <v>1</v>
      </c>
      <c r="L718" s="320">
        <v>1</v>
      </c>
      <c r="M718" s="262" t="s">
        <v>226</v>
      </c>
      <c r="N718" s="262" t="s">
        <v>227</v>
      </c>
      <c r="O718" s="262" t="s">
        <v>271</v>
      </c>
      <c r="P718" s="262" t="s">
        <v>188</v>
      </c>
      <c r="Q718" s="321">
        <v>25</v>
      </c>
      <c r="R718" s="321">
        <f t="shared" si="69"/>
        <v>26</v>
      </c>
      <c r="S718" s="300">
        <v>0</v>
      </c>
      <c r="T718" s="300">
        <v>23534</v>
      </c>
      <c r="V718" s="300">
        <v>23534</v>
      </c>
      <c r="W718" s="302">
        <f>IFERROR(INDEX('For Formulas'!$A$3:$CL$64,MATCH(ROUNDUP($R718,0),'For Formulas'!$A$3:$A$64,0),MATCH($O718&amp;" - "&amp;$P718,'For Formulas'!$A$3:$CL$3,0))*L718+U718,INDEX('For Formulas'!$A$3:$CL$64,MATCH(ROUNDUP($R718,0),'For Formulas'!$A$3:$A$64,0)*MATCH($O718&amp;" - "&amp;$P718,'For Formulas'!$A$3:$CL$3,0))*L718)</f>
        <v>25416</v>
      </c>
      <c r="X718" s="322">
        <f t="shared" si="70"/>
        <v>7.9969405965836668E-2</v>
      </c>
      <c r="Y718" s="262" t="s">
        <v>272</v>
      </c>
      <c r="Z718" s="262" t="str">
        <f t="shared" si="71"/>
        <v>141 E 71100 163</v>
      </c>
      <c r="AA718" s="262" t="str">
        <f t="shared" si="72"/>
        <v>000</v>
      </c>
      <c r="AB718" s="262" t="str">
        <f t="shared" si="73"/>
        <v>000</v>
      </c>
      <c r="AC718" s="262" t="str">
        <f t="shared" si="74"/>
        <v>141 E 71100 163 000 000</v>
      </c>
    </row>
    <row r="719" spans="1:29" ht="15" customHeight="1" x14ac:dyDescent="0.25">
      <c r="A719" s="262" t="s">
        <v>2323</v>
      </c>
      <c r="B719" s="262" t="s">
        <v>267</v>
      </c>
      <c r="C719" s="262" t="s">
        <v>267</v>
      </c>
      <c r="D719" s="262" t="s">
        <v>422</v>
      </c>
      <c r="E719" s="262" t="s">
        <v>221</v>
      </c>
      <c r="F719" s="262" t="s">
        <v>249</v>
      </c>
      <c r="G719" s="262" t="s">
        <v>250</v>
      </c>
      <c r="H719" s="262" t="s">
        <v>224</v>
      </c>
      <c r="I719" s="262" t="s">
        <v>242</v>
      </c>
      <c r="J719" s="262">
        <v>1080</v>
      </c>
      <c r="K719" s="320">
        <v>1</v>
      </c>
      <c r="L719" s="320">
        <v>1</v>
      </c>
      <c r="M719" s="262" t="s">
        <v>226</v>
      </c>
      <c r="N719" s="262" t="s">
        <v>227</v>
      </c>
      <c r="O719" s="262" t="s">
        <v>271</v>
      </c>
      <c r="P719" s="262" t="s">
        <v>188</v>
      </c>
      <c r="Q719" s="321">
        <v>25</v>
      </c>
      <c r="R719" s="321">
        <f t="shared" si="69"/>
        <v>26</v>
      </c>
      <c r="S719" s="300">
        <v>0</v>
      </c>
      <c r="T719" s="300">
        <v>23534</v>
      </c>
      <c r="V719" s="300">
        <v>23534</v>
      </c>
      <c r="W719" s="302">
        <f>IFERROR(INDEX('For Formulas'!$A$3:$CL$64,MATCH(ROUNDUP($R719,0),'For Formulas'!$A$3:$A$64,0),MATCH($O719&amp;" - "&amp;$P719,'For Formulas'!$A$3:$CL$3,0))*L719+U719,INDEX('For Formulas'!$A$3:$CL$64,MATCH(ROUNDUP($R719,0),'For Formulas'!$A$3:$A$64,0)*MATCH($O719&amp;" - "&amp;$P719,'For Formulas'!$A$3:$CL$3,0))*L719)</f>
        <v>25416</v>
      </c>
      <c r="X719" s="322">
        <f t="shared" si="70"/>
        <v>7.9969405965836668E-2</v>
      </c>
      <c r="Y719" s="262" t="s">
        <v>780</v>
      </c>
      <c r="Z719" s="262" t="str">
        <f t="shared" si="71"/>
        <v>141 E 71100 163</v>
      </c>
      <c r="AA719" s="262" t="str">
        <f t="shared" si="72"/>
        <v>000</v>
      </c>
      <c r="AB719" s="262" t="str">
        <f t="shared" si="73"/>
        <v>000</v>
      </c>
      <c r="AC719" s="262" t="str">
        <f t="shared" si="74"/>
        <v>141 E 71100 163 000 000</v>
      </c>
    </row>
    <row r="720" spans="1:29" ht="15" customHeight="1" x14ac:dyDescent="0.25">
      <c r="A720" s="262" t="s">
        <v>2486</v>
      </c>
      <c r="B720" s="262" t="s">
        <v>267</v>
      </c>
      <c r="C720" s="262" t="s">
        <v>267</v>
      </c>
      <c r="D720" s="262" t="s">
        <v>268</v>
      </c>
      <c r="E720" s="262" t="s">
        <v>221</v>
      </c>
      <c r="F720" s="262" t="s">
        <v>249</v>
      </c>
      <c r="G720" s="262" t="s">
        <v>250</v>
      </c>
      <c r="H720" s="262" t="s">
        <v>224</v>
      </c>
      <c r="I720" s="262" t="s">
        <v>242</v>
      </c>
      <c r="J720" s="262">
        <v>1080</v>
      </c>
      <c r="K720" s="320">
        <v>1</v>
      </c>
      <c r="L720" s="320">
        <v>1</v>
      </c>
      <c r="M720" s="262" t="s">
        <v>226</v>
      </c>
      <c r="N720" s="262" t="s">
        <v>227</v>
      </c>
      <c r="O720" s="262" t="s">
        <v>271</v>
      </c>
      <c r="P720" s="262" t="s">
        <v>188</v>
      </c>
      <c r="Q720" s="321">
        <v>25</v>
      </c>
      <c r="R720" s="321">
        <f t="shared" si="69"/>
        <v>26</v>
      </c>
      <c r="S720" s="300">
        <v>0</v>
      </c>
      <c r="T720" s="300">
        <v>23534</v>
      </c>
      <c r="V720" s="300">
        <v>23534</v>
      </c>
      <c r="W720" s="302">
        <f>IFERROR(INDEX('For Formulas'!$A$3:$CL$64,MATCH(ROUNDUP($R720,0),'For Formulas'!$A$3:$A$64,0),MATCH($O720&amp;" - "&amp;$P720,'For Formulas'!$A$3:$CL$3,0))*L720+U720,INDEX('For Formulas'!$A$3:$CL$64,MATCH(ROUNDUP($R720,0),'For Formulas'!$A$3:$A$64,0)*MATCH($O720&amp;" - "&amp;$P720,'For Formulas'!$A$3:$CL$3,0))*L720)</f>
        <v>25416</v>
      </c>
      <c r="X720" s="322">
        <f t="shared" si="70"/>
        <v>7.9969405965836668E-2</v>
      </c>
      <c r="Y720" s="262" t="s">
        <v>272</v>
      </c>
      <c r="Z720" s="262" t="str">
        <f t="shared" si="71"/>
        <v>141 E 71100 163</v>
      </c>
      <c r="AA720" s="262" t="str">
        <f t="shared" si="72"/>
        <v>000</v>
      </c>
      <c r="AB720" s="262" t="str">
        <f t="shared" si="73"/>
        <v>000</v>
      </c>
      <c r="AC720" s="262" t="str">
        <f t="shared" si="74"/>
        <v>141 E 71100 163 000 000</v>
      </c>
    </row>
    <row r="721" spans="1:29" ht="15" customHeight="1" x14ac:dyDescent="0.25">
      <c r="A721" s="262" t="s">
        <v>1111</v>
      </c>
      <c r="B721" s="262" t="s">
        <v>283</v>
      </c>
      <c r="C721" s="262" t="s">
        <v>283</v>
      </c>
      <c r="D721" s="262" t="s">
        <v>295</v>
      </c>
      <c r="E721" s="262" t="s">
        <v>221</v>
      </c>
      <c r="F721" s="262" t="s">
        <v>284</v>
      </c>
      <c r="G721" s="262" t="s">
        <v>285</v>
      </c>
      <c r="H721" s="262" t="s">
        <v>286</v>
      </c>
      <c r="I721" s="262" t="s">
        <v>225</v>
      </c>
      <c r="J721" s="262">
        <v>1680</v>
      </c>
      <c r="K721" s="320">
        <v>1</v>
      </c>
      <c r="L721" s="320">
        <v>1</v>
      </c>
      <c r="M721" s="262" t="s">
        <v>226</v>
      </c>
      <c r="N721" s="262" t="s">
        <v>233</v>
      </c>
      <c r="O721" s="262" t="s">
        <v>288</v>
      </c>
      <c r="P721" s="262" t="s">
        <v>289</v>
      </c>
      <c r="Q721" s="321">
        <v>7</v>
      </c>
      <c r="R721" s="321">
        <f t="shared" si="69"/>
        <v>8</v>
      </c>
      <c r="S721" s="300">
        <v>0</v>
      </c>
      <c r="T721" s="300">
        <v>23153</v>
      </c>
      <c r="V721" s="300">
        <v>23153</v>
      </c>
      <c r="W721" s="302">
        <f>IFERROR(INDEX('For Formulas'!$A$3:$CL$64,MATCH(ROUNDUP($R721,0),'For Formulas'!$A$3:$A$64,0),MATCH($O721&amp;" - "&amp;$P721,'For Formulas'!$A$3:$CL$3,0))*L721+U721,INDEX('For Formulas'!$A$3:$CL$64,MATCH(ROUNDUP($R721,0),'For Formulas'!$A$3:$A$64,0)*MATCH($O721&amp;" - "&amp;$P721,'For Formulas'!$A$3:$CL$3,0))*L721)</f>
        <v>25515</v>
      </c>
      <c r="X721" s="322">
        <f t="shared" si="70"/>
        <v>0.10201701723318793</v>
      </c>
      <c r="Y721" s="262" t="s">
        <v>1112</v>
      </c>
      <c r="Z721" s="262" t="str">
        <f t="shared" si="71"/>
        <v>141 E 72410 162</v>
      </c>
      <c r="AA721" s="262" t="str">
        <f t="shared" si="72"/>
        <v>000</v>
      </c>
      <c r="AB721" s="262" t="str">
        <f t="shared" si="73"/>
        <v>000</v>
      </c>
      <c r="AC721" s="262" t="str">
        <f t="shared" si="74"/>
        <v>141 E 72410 162 000 000</v>
      </c>
    </row>
    <row r="722" spans="1:29" ht="15" customHeight="1" x14ac:dyDescent="0.25">
      <c r="A722" s="262" t="s">
        <v>3122</v>
      </c>
      <c r="B722" s="262" t="s">
        <v>283</v>
      </c>
      <c r="C722" s="262" t="s">
        <v>283</v>
      </c>
      <c r="D722" s="262" t="s">
        <v>346</v>
      </c>
      <c r="E722" s="262" t="s">
        <v>221</v>
      </c>
      <c r="F722" s="262" t="s">
        <v>284</v>
      </c>
      <c r="G722" s="262" t="s">
        <v>285</v>
      </c>
      <c r="H722" s="262" t="s">
        <v>286</v>
      </c>
      <c r="I722" s="262" t="s">
        <v>504</v>
      </c>
      <c r="J722" s="262">
        <v>1575</v>
      </c>
      <c r="K722" s="320">
        <v>1</v>
      </c>
      <c r="L722" s="320">
        <v>1</v>
      </c>
      <c r="M722" s="262" t="s">
        <v>226</v>
      </c>
      <c r="N722" s="262" t="s">
        <v>227</v>
      </c>
      <c r="O722" s="262" t="s">
        <v>288</v>
      </c>
      <c r="P722" s="262" t="s">
        <v>289</v>
      </c>
      <c r="Q722" s="321">
        <v>7</v>
      </c>
      <c r="R722" s="321">
        <f t="shared" si="69"/>
        <v>8</v>
      </c>
      <c r="S722" s="300">
        <v>0</v>
      </c>
      <c r="T722" s="300">
        <v>23153</v>
      </c>
      <c r="V722" s="300">
        <v>23153</v>
      </c>
      <c r="W722" s="302">
        <f>IFERROR(INDEX('For Formulas'!$A$3:$CL$64,MATCH(ROUNDUP($R722,0),'For Formulas'!$A$3:$A$64,0),MATCH($O722&amp;" - "&amp;$P722,'For Formulas'!$A$3:$CL$3,0))*L722+U722,INDEX('For Formulas'!$A$3:$CL$64,MATCH(ROUNDUP($R722,0),'For Formulas'!$A$3:$A$64,0)*MATCH($O722&amp;" - "&amp;$P722,'For Formulas'!$A$3:$CL$3,0))*L722)</f>
        <v>25515</v>
      </c>
      <c r="X722" s="322">
        <f t="shared" si="70"/>
        <v>0.10201701723318793</v>
      </c>
      <c r="Y722" s="262" t="s">
        <v>2908</v>
      </c>
      <c r="Z722" s="262" t="str">
        <f t="shared" si="71"/>
        <v>141 E 72410 162</v>
      </c>
      <c r="AA722" s="262" t="str">
        <f t="shared" si="72"/>
        <v>000</v>
      </c>
      <c r="AB722" s="262" t="str">
        <f t="shared" si="73"/>
        <v>000</v>
      </c>
      <c r="AC722" s="262" t="str">
        <f t="shared" si="74"/>
        <v>141 E 72410 162 000 000</v>
      </c>
    </row>
    <row r="723" spans="1:29" ht="15" customHeight="1" x14ac:dyDescent="0.25">
      <c r="A723" s="262" t="s">
        <v>3222</v>
      </c>
      <c r="B723" s="262" t="s">
        <v>283</v>
      </c>
      <c r="C723" s="262" t="s">
        <v>283</v>
      </c>
      <c r="D723" s="262" t="s">
        <v>261</v>
      </c>
      <c r="E723" s="262" t="s">
        <v>221</v>
      </c>
      <c r="F723" s="262" t="s">
        <v>284</v>
      </c>
      <c r="G723" s="262" t="s">
        <v>285</v>
      </c>
      <c r="H723" s="262" t="s">
        <v>286</v>
      </c>
      <c r="I723" s="262" t="s">
        <v>504</v>
      </c>
      <c r="J723" s="262">
        <v>1575</v>
      </c>
      <c r="K723" s="320">
        <v>1</v>
      </c>
      <c r="L723" s="320">
        <v>1</v>
      </c>
      <c r="M723" s="262" t="s">
        <v>226</v>
      </c>
      <c r="N723" s="262" t="s">
        <v>233</v>
      </c>
      <c r="O723" s="262" t="s">
        <v>288</v>
      </c>
      <c r="P723" s="262" t="s">
        <v>289</v>
      </c>
      <c r="Q723" s="321">
        <v>7</v>
      </c>
      <c r="R723" s="321">
        <f t="shared" si="69"/>
        <v>8</v>
      </c>
      <c r="S723" s="300">
        <v>0</v>
      </c>
      <c r="T723" s="300">
        <v>23153</v>
      </c>
      <c r="V723" s="300">
        <v>23153</v>
      </c>
      <c r="W723" s="302">
        <f>IFERROR(INDEX('For Formulas'!$A$3:$CL$64,MATCH(ROUNDUP($R723,0),'For Formulas'!$A$3:$A$64,0),MATCH($O723&amp;" - "&amp;$P723,'For Formulas'!$A$3:$CL$3,0))*L723+U723,INDEX('For Formulas'!$A$3:$CL$64,MATCH(ROUNDUP($R723,0),'For Formulas'!$A$3:$A$64,0)*MATCH($O723&amp;" - "&amp;$P723,'For Formulas'!$A$3:$CL$3,0))*L723)</f>
        <v>25515</v>
      </c>
      <c r="X723" s="322">
        <f t="shared" si="70"/>
        <v>0.10201701723318793</v>
      </c>
      <c r="Y723" s="262" t="s">
        <v>1830</v>
      </c>
      <c r="Z723" s="262" t="str">
        <f t="shared" si="71"/>
        <v>141 E 72410 162</v>
      </c>
      <c r="AA723" s="262" t="str">
        <f t="shared" si="72"/>
        <v>000</v>
      </c>
      <c r="AB723" s="262" t="str">
        <f t="shared" si="73"/>
        <v>000</v>
      </c>
      <c r="AC723" s="262" t="str">
        <f t="shared" si="74"/>
        <v>141 E 72410 162 000 000</v>
      </c>
    </row>
    <row r="724" spans="1:29" ht="15" customHeight="1" x14ac:dyDescent="0.25">
      <c r="A724" s="262" t="s">
        <v>432</v>
      </c>
      <c r="B724" s="262" t="s">
        <v>267</v>
      </c>
      <c r="C724" s="262" t="s">
        <v>267</v>
      </c>
      <c r="D724" s="262" t="s">
        <v>268</v>
      </c>
      <c r="E724" s="262" t="s">
        <v>221</v>
      </c>
      <c r="F724" s="262" t="s">
        <v>249</v>
      </c>
      <c r="G724" s="262" t="s">
        <v>250</v>
      </c>
      <c r="H724" s="262" t="s">
        <v>224</v>
      </c>
      <c r="I724" s="262" t="s">
        <v>242</v>
      </c>
      <c r="J724" s="262">
        <v>1080</v>
      </c>
      <c r="K724" s="320">
        <v>1</v>
      </c>
      <c r="L724" s="320">
        <v>1</v>
      </c>
      <c r="M724" s="262" t="s">
        <v>226</v>
      </c>
      <c r="N724" s="262" t="s">
        <v>227</v>
      </c>
      <c r="O724" s="262" t="s">
        <v>271</v>
      </c>
      <c r="P724" s="262" t="s">
        <v>188</v>
      </c>
      <c r="Q724" s="321">
        <v>26</v>
      </c>
      <c r="R724" s="321">
        <f t="shared" si="69"/>
        <v>27</v>
      </c>
      <c r="S724" s="300">
        <v>0</v>
      </c>
      <c r="T724" s="300">
        <v>23680</v>
      </c>
      <c r="V724" s="300">
        <v>23680</v>
      </c>
      <c r="W724" s="302">
        <f>IFERROR(INDEX('For Formulas'!$A$3:$CL$64,MATCH(ROUNDUP($R724,0),'For Formulas'!$A$3:$A$64,0),MATCH($O724&amp;" - "&amp;$P724,'For Formulas'!$A$3:$CL$3,0))*L724+U724,INDEX('For Formulas'!$A$3:$CL$64,MATCH(ROUNDUP($R724,0),'For Formulas'!$A$3:$A$64,0)*MATCH($O724&amp;" - "&amp;$P724,'For Formulas'!$A$3:$CL$3,0))*L724)</f>
        <v>25574</v>
      </c>
      <c r="X724" s="322">
        <f t="shared" si="70"/>
        <v>7.9983108108108103E-2</v>
      </c>
      <c r="Y724" s="262" t="s">
        <v>272</v>
      </c>
      <c r="Z724" s="262" t="str">
        <f t="shared" si="71"/>
        <v>141 E 71100 163</v>
      </c>
      <c r="AA724" s="262" t="str">
        <f t="shared" si="72"/>
        <v>000</v>
      </c>
      <c r="AB724" s="262" t="str">
        <f t="shared" si="73"/>
        <v>000</v>
      </c>
      <c r="AC724" s="262" t="str">
        <f t="shared" si="74"/>
        <v>141 E 71100 163 000 000</v>
      </c>
    </row>
    <row r="725" spans="1:29" ht="15" customHeight="1" x14ac:dyDescent="0.25">
      <c r="A725" s="262" t="s">
        <v>2828</v>
      </c>
      <c r="B725" s="262" t="s">
        <v>381</v>
      </c>
      <c r="C725" s="262" t="s">
        <v>381</v>
      </c>
      <c r="D725" s="262" t="s">
        <v>258</v>
      </c>
      <c r="E725" s="262" t="s">
        <v>221</v>
      </c>
      <c r="F725" s="262" t="s">
        <v>306</v>
      </c>
      <c r="G725" s="262" t="s">
        <v>250</v>
      </c>
      <c r="H725" s="262" t="s">
        <v>224</v>
      </c>
      <c r="I725" s="262" t="s">
        <v>307</v>
      </c>
      <c r="J725" s="262">
        <v>1170</v>
      </c>
      <c r="K725" s="320">
        <v>1</v>
      </c>
      <c r="L725" s="320">
        <v>1</v>
      </c>
      <c r="M725" s="262" t="s">
        <v>226</v>
      </c>
      <c r="N725" s="262" t="s">
        <v>233</v>
      </c>
      <c r="O725" s="262" t="s">
        <v>271</v>
      </c>
      <c r="P725" s="262" t="s">
        <v>308</v>
      </c>
      <c r="Q725" s="321">
        <v>19</v>
      </c>
      <c r="R725" s="321">
        <f t="shared" si="69"/>
        <v>20</v>
      </c>
      <c r="S725" s="300">
        <v>0</v>
      </c>
      <c r="T725" s="300">
        <v>23718</v>
      </c>
      <c r="V725" s="300">
        <v>23718</v>
      </c>
      <c r="W725" s="302">
        <f>IFERROR(INDEX('For Formulas'!$A$3:$CL$64,MATCH(ROUNDUP($R725,0),'For Formulas'!$A$3:$A$64,0),MATCH($O725&amp;" - "&amp;$P725,'For Formulas'!$A$3:$CL$3,0))*L725+U725,INDEX('For Formulas'!$A$3:$CL$64,MATCH(ROUNDUP($R725,0),'For Formulas'!$A$3:$A$64,0)*MATCH($O725&amp;" - "&amp;$P725,'For Formulas'!$A$3:$CL$3,0))*L725)</f>
        <v>25616</v>
      </c>
      <c r="X725" s="322">
        <f t="shared" si="70"/>
        <v>8.0023610759760513E-2</v>
      </c>
      <c r="Y725" s="262" t="s">
        <v>2829</v>
      </c>
      <c r="Z725" s="262" t="str">
        <f t="shared" si="71"/>
        <v>141 E 72210 137</v>
      </c>
      <c r="AA725" s="262" t="str">
        <f t="shared" si="72"/>
        <v>000</v>
      </c>
      <c r="AB725" s="262" t="str">
        <f t="shared" si="73"/>
        <v>000</v>
      </c>
      <c r="AC725" s="262" t="str">
        <f t="shared" si="74"/>
        <v>141 E 72210 137 000 000</v>
      </c>
    </row>
    <row r="726" spans="1:29" ht="15" hidden="1" customHeight="1" x14ac:dyDescent="0.25">
      <c r="A726" s="262" t="s">
        <v>2054</v>
      </c>
      <c r="B726" s="262" t="s">
        <v>237</v>
      </c>
      <c r="C726" s="262" t="s">
        <v>237</v>
      </c>
      <c r="D726" s="262" t="s">
        <v>361</v>
      </c>
      <c r="E726" s="262" t="s">
        <v>221</v>
      </c>
      <c r="F726" s="262" t="s">
        <v>239</v>
      </c>
      <c r="G726" s="262" t="s">
        <v>240</v>
      </c>
      <c r="H726" s="262" t="s">
        <v>241</v>
      </c>
      <c r="I726" s="262" t="s">
        <v>242</v>
      </c>
      <c r="J726" s="262">
        <v>1140</v>
      </c>
      <c r="K726" s="320">
        <v>0.75</v>
      </c>
      <c r="L726" s="320">
        <v>0.75</v>
      </c>
      <c r="M726" s="262" t="s">
        <v>226</v>
      </c>
      <c r="N726" s="262" t="s">
        <v>11</v>
      </c>
      <c r="O726" s="262" t="s">
        <v>244</v>
      </c>
      <c r="P726" s="262" t="s">
        <v>187</v>
      </c>
      <c r="Q726" s="321">
        <v>31</v>
      </c>
      <c r="R726" s="321">
        <f t="shared" si="69"/>
        <v>32</v>
      </c>
      <c r="S726" s="300">
        <v>0</v>
      </c>
      <c r="T726" s="300">
        <v>20.86</v>
      </c>
      <c r="V726" s="300">
        <v>23780.400000000001</v>
      </c>
      <c r="W726" s="303">
        <f>IFERROR(INDEX('For Formulas'!$A$3:$CL$64,MATCH($R726,'For Formulas'!$A$3:$A$64,0),MATCH($O726&amp;" - "&amp;$P726,'For Formulas'!$A$3:$CL$3,0))*J726+U726,INDEX('For Formulas'!$A$3:$CL$64,MATCH($R726,'For Formulas'!$A$3:$A$64,0),MATCH($O726&amp;" - "&amp;$P726,'For Formulas'!$A$3:$CL$3,0))*J726)</f>
        <v>25682.832000000006</v>
      </c>
      <c r="X726" s="322">
        <f t="shared" si="70"/>
        <v>8.0000000000000182E-2</v>
      </c>
      <c r="Y726" s="262" t="s">
        <v>584</v>
      </c>
      <c r="Z726" s="262" t="str">
        <f t="shared" si="71"/>
        <v>143 E 73100 165</v>
      </c>
      <c r="AA726" s="262" t="str">
        <f t="shared" si="72"/>
        <v>451</v>
      </c>
      <c r="AB726" s="262" t="str">
        <f t="shared" si="73"/>
        <v>000</v>
      </c>
      <c r="AC726" s="262" t="str">
        <f t="shared" si="74"/>
        <v>143 E 73100 165 000 451</v>
      </c>
    </row>
    <row r="727" spans="1:29" ht="15" hidden="1" customHeight="1" x14ac:dyDescent="0.25">
      <c r="A727" s="262" t="s">
        <v>1999</v>
      </c>
      <c r="B727" s="262" t="s">
        <v>237</v>
      </c>
      <c r="C727" s="262" t="s">
        <v>237</v>
      </c>
      <c r="D727" s="262" t="s">
        <v>264</v>
      </c>
      <c r="E727" s="262" t="s">
        <v>221</v>
      </c>
      <c r="F727" s="262" t="s">
        <v>239</v>
      </c>
      <c r="G727" s="262" t="s">
        <v>240</v>
      </c>
      <c r="H727" s="262" t="s">
        <v>241</v>
      </c>
      <c r="I727" s="262" t="s">
        <v>225</v>
      </c>
      <c r="J727" s="262">
        <v>1520</v>
      </c>
      <c r="K727" s="320">
        <v>1</v>
      </c>
      <c r="L727" s="320">
        <v>1</v>
      </c>
      <c r="M727" s="262" t="s">
        <v>226</v>
      </c>
      <c r="N727" s="262" t="s">
        <v>243</v>
      </c>
      <c r="O727" s="262" t="s">
        <v>244</v>
      </c>
      <c r="P727" s="262" t="s">
        <v>187</v>
      </c>
      <c r="Q727" s="321">
        <v>6</v>
      </c>
      <c r="R727" s="321">
        <f t="shared" si="69"/>
        <v>7</v>
      </c>
      <c r="S727" s="300">
        <v>0</v>
      </c>
      <c r="T727" s="300">
        <v>14.41</v>
      </c>
      <c r="U727" s="262">
        <v>1520</v>
      </c>
      <c r="V727" s="300">
        <v>23423.200000000001</v>
      </c>
      <c r="W727" s="303">
        <f>IFERROR(INDEX('For Formulas'!$A$3:$CL$64,MATCH($R727,'For Formulas'!$A$3:$A$64,0),MATCH($O727&amp;" - "&amp;$P727,'For Formulas'!$A$3:$CL$3,0))*J727+U727,INDEX('For Formulas'!$A$3:$CL$64,MATCH($R727,'For Formulas'!$A$3:$A$64,0),MATCH($O727&amp;" - "&amp;$P727,'For Formulas'!$A$3:$CL$3,0))*J727)</f>
        <v>25703.200000000001</v>
      </c>
      <c r="X727" s="322">
        <f t="shared" si="70"/>
        <v>9.7339390006489293E-2</v>
      </c>
      <c r="Y727" s="262" t="s">
        <v>431</v>
      </c>
      <c r="Z727" s="262" t="str">
        <f t="shared" si="71"/>
        <v>143 E 73100 165</v>
      </c>
      <c r="AA727" s="262" t="str">
        <f t="shared" si="72"/>
        <v>451</v>
      </c>
      <c r="AB727" s="262" t="str">
        <f t="shared" si="73"/>
        <v>000</v>
      </c>
      <c r="AC727" s="262" t="str">
        <f t="shared" si="74"/>
        <v>143 E 73100 165 000 451</v>
      </c>
    </row>
    <row r="728" spans="1:29" ht="15" customHeight="1" x14ac:dyDescent="0.25">
      <c r="A728" s="262" t="s">
        <v>1903</v>
      </c>
      <c r="B728" s="262" t="s">
        <v>283</v>
      </c>
      <c r="C728" s="262" t="s">
        <v>283</v>
      </c>
      <c r="D728" s="262" t="s">
        <v>361</v>
      </c>
      <c r="E728" s="262" t="s">
        <v>221</v>
      </c>
      <c r="F728" s="262" t="s">
        <v>284</v>
      </c>
      <c r="G728" s="262" t="s">
        <v>285</v>
      </c>
      <c r="H728" s="262" t="s">
        <v>286</v>
      </c>
      <c r="I728" s="262" t="s">
        <v>504</v>
      </c>
      <c r="J728" s="262">
        <v>1575</v>
      </c>
      <c r="K728" s="320">
        <v>1</v>
      </c>
      <c r="L728" s="320">
        <v>1</v>
      </c>
      <c r="M728" s="262" t="s">
        <v>226</v>
      </c>
      <c r="N728" s="262" t="s">
        <v>233</v>
      </c>
      <c r="O728" s="262" t="s">
        <v>288</v>
      </c>
      <c r="P728" s="262" t="s">
        <v>289</v>
      </c>
      <c r="Q728" s="321">
        <v>8</v>
      </c>
      <c r="R728" s="321">
        <f t="shared" si="69"/>
        <v>9</v>
      </c>
      <c r="S728" s="300">
        <v>0</v>
      </c>
      <c r="T728" s="300">
        <v>23363</v>
      </c>
      <c r="V728" s="300">
        <v>23363</v>
      </c>
      <c r="W728" s="302">
        <f>IFERROR(INDEX('For Formulas'!$A$3:$CL$64,MATCH(ROUNDUP($R728,0),'For Formulas'!$A$3:$A$64,0),MATCH($O728&amp;" - "&amp;$P728,'For Formulas'!$A$3:$CL$3,0))*L728+U728,INDEX('For Formulas'!$A$3:$CL$64,MATCH(ROUNDUP($R728,0),'For Formulas'!$A$3:$A$64,0)*MATCH($O728&amp;" - "&amp;$P728,'For Formulas'!$A$3:$CL$3,0))*L728)</f>
        <v>25725</v>
      </c>
      <c r="X728" s="322">
        <f t="shared" si="70"/>
        <v>0.10110002996190558</v>
      </c>
      <c r="Y728" s="262" t="s">
        <v>1734</v>
      </c>
      <c r="Z728" s="262" t="str">
        <f t="shared" si="71"/>
        <v>141 E 72410 162</v>
      </c>
      <c r="AA728" s="262" t="str">
        <f t="shared" si="72"/>
        <v>000</v>
      </c>
      <c r="AB728" s="262" t="str">
        <f t="shared" si="73"/>
        <v>000</v>
      </c>
      <c r="AC728" s="262" t="str">
        <f t="shared" si="74"/>
        <v>141 E 72410 162 000 000</v>
      </c>
    </row>
    <row r="729" spans="1:29" ht="15" customHeight="1" x14ac:dyDescent="0.25">
      <c r="A729" s="262" t="s">
        <v>2759</v>
      </c>
      <c r="B729" s="262" t="s">
        <v>283</v>
      </c>
      <c r="C729" s="262" t="s">
        <v>283</v>
      </c>
      <c r="D729" s="262" t="s">
        <v>268</v>
      </c>
      <c r="E729" s="262" t="s">
        <v>221</v>
      </c>
      <c r="F729" s="262" t="s">
        <v>284</v>
      </c>
      <c r="G729" s="262" t="s">
        <v>285</v>
      </c>
      <c r="H729" s="262" t="s">
        <v>286</v>
      </c>
      <c r="I729" s="262" t="s">
        <v>504</v>
      </c>
      <c r="J729" s="262">
        <v>1575</v>
      </c>
      <c r="K729" s="320">
        <v>1</v>
      </c>
      <c r="L729" s="320">
        <v>1</v>
      </c>
      <c r="M729" s="262" t="s">
        <v>226</v>
      </c>
      <c r="N729" s="262" t="s">
        <v>233</v>
      </c>
      <c r="O729" s="262" t="s">
        <v>288</v>
      </c>
      <c r="P729" s="262" t="s">
        <v>289</v>
      </c>
      <c r="Q729" s="321">
        <v>8</v>
      </c>
      <c r="R729" s="321">
        <f t="shared" si="69"/>
        <v>9</v>
      </c>
      <c r="S729" s="300">
        <v>0</v>
      </c>
      <c r="T729" s="300">
        <v>23363</v>
      </c>
      <c r="V729" s="300">
        <v>23363</v>
      </c>
      <c r="W729" s="302">
        <f>IFERROR(INDEX('For Formulas'!$A$3:$CL$64,MATCH(ROUNDUP($R729,0),'For Formulas'!$A$3:$A$64,0),MATCH($O729&amp;" - "&amp;$P729,'For Formulas'!$A$3:$CL$3,0))*L729+U729,INDEX('For Formulas'!$A$3:$CL$64,MATCH(ROUNDUP($R729,0),'For Formulas'!$A$3:$A$64,0)*MATCH($O729&amp;" - "&amp;$P729,'For Formulas'!$A$3:$CL$3,0))*L729)</f>
        <v>25725</v>
      </c>
      <c r="X729" s="322">
        <f t="shared" si="70"/>
        <v>0.10110002996190558</v>
      </c>
      <c r="Y729" s="262" t="s">
        <v>290</v>
      </c>
      <c r="Z729" s="262" t="str">
        <f t="shared" si="71"/>
        <v>141 E 72410 162</v>
      </c>
      <c r="AA729" s="262" t="str">
        <f t="shared" si="72"/>
        <v>000</v>
      </c>
      <c r="AB729" s="262" t="str">
        <f t="shared" si="73"/>
        <v>000</v>
      </c>
      <c r="AC729" s="262" t="str">
        <f t="shared" si="74"/>
        <v>141 E 72410 162 000 000</v>
      </c>
    </row>
    <row r="730" spans="1:29" ht="15" customHeight="1" x14ac:dyDescent="0.25">
      <c r="A730" s="262" t="s">
        <v>2957</v>
      </c>
      <c r="B730" s="262" t="s">
        <v>283</v>
      </c>
      <c r="C730" s="262" t="s">
        <v>283</v>
      </c>
      <c r="D730" s="262" t="s">
        <v>346</v>
      </c>
      <c r="E730" s="262" t="s">
        <v>221</v>
      </c>
      <c r="F730" s="262" t="s">
        <v>284</v>
      </c>
      <c r="G730" s="262" t="s">
        <v>285</v>
      </c>
      <c r="H730" s="262" t="s">
        <v>286</v>
      </c>
      <c r="I730" s="262" t="s">
        <v>225</v>
      </c>
      <c r="J730" s="262">
        <v>1680</v>
      </c>
      <c r="K730" s="320">
        <v>1</v>
      </c>
      <c r="L730" s="320">
        <v>1</v>
      </c>
      <c r="M730" s="262" t="s">
        <v>226</v>
      </c>
      <c r="N730" s="262" t="s">
        <v>227</v>
      </c>
      <c r="O730" s="262" t="s">
        <v>288</v>
      </c>
      <c r="P730" s="262" t="s">
        <v>289</v>
      </c>
      <c r="Q730" s="321">
        <v>8</v>
      </c>
      <c r="R730" s="321">
        <f t="shared" si="69"/>
        <v>9</v>
      </c>
      <c r="S730" s="300">
        <v>0</v>
      </c>
      <c r="T730" s="300">
        <v>23363</v>
      </c>
      <c r="V730" s="300">
        <v>23363</v>
      </c>
      <c r="W730" s="302">
        <f>IFERROR(INDEX('For Formulas'!$A$3:$CL$64,MATCH(ROUNDUP($R730,0),'For Formulas'!$A$3:$A$64,0),MATCH($O730&amp;" - "&amp;$P730,'For Formulas'!$A$3:$CL$3,0))*L730+U730,INDEX('For Formulas'!$A$3:$CL$64,MATCH(ROUNDUP($R730,0),'For Formulas'!$A$3:$A$64,0)*MATCH($O730&amp;" - "&amp;$P730,'For Formulas'!$A$3:$CL$3,0))*L730)</f>
        <v>25725</v>
      </c>
      <c r="X730" s="322">
        <f t="shared" si="70"/>
        <v>0.10110002996190558</v>
      </c>
      <c r="Y730" s="262" t="s">
        <v>2908</v>
      </c>
      <c r="Z730" s="262" t="str">
        <f t="shared" si="71"/>
        <v>141 E 72410 162</v>
      </c>
      <c r="AA730" s="262" t="str">
        <f t="shared" si="72"/>
        <v>000</v>
      </c>
      <c r="AB730" s="262" t="str">
        <f t="shared" si="73"/>
        <v>000</v>
      </c>
      <c r="AC730" s="262" t="str">
        <f t="shared" si="74"/>
        <v>141 E 72410 162 000 000</v>
      </c>
    </row>
    <row r="731" spans="1:29" ht="15" customHeight="1" x14ac:dyDescent="0.25">
      <c r="A731" s="262" t="s">
        <v>2408</v>
      </c>
      <c r="B731" s="262" t="s">
        <v>267</v>
      </c>
      <c r="C731" s="262" t="s">
        <v>267</v>
      </c>
      <c r="D731" s="262" t="s">
        <v>268</v>
      </c>
      <c r="E731" s="262" t="s">
        <v>221</v>
      </c>
      <c r="F731" s="262" t="s">
        <v>249</v>
      </c>
      <c r="G731" s="262" t="s">
        <v>250</v>
      </c>
      <c r="H731" s="262" t="s">
        <v>224</v>
      </c>
      <c r="I731" s="262" t="s">
        <v>242</v>
      </c>
      <c r="J731" s="262">
        <v>1080</v>
      </c>
      <c r="K731" s="320">
        <v>1</v>
      </c>
      <c r="L731" s="320">
        <v>1</v>
      </c>
      <c r="M731" s="262" t="s">
        <v>226</v>
      </c>
      <c r="N731" s="262" t="s">
        <v>227</v>
      </c>
      <c r="O731" s="262" t="s">
        <v>271</v>
      </c>
      <c r="P731" s="262" t="s">
        <v>188</v>
      </c>
      <c r="Q731" s="321">
        <v>28</v>
      </c>
      <c r="R731" s="321">
        <f t="shared" si="69"/>
        <v>29</v>
      </c>
      <c r="S731" s="300">
        <v>0</v>
      </c>
      <c r="T731" s="300">
        <v>23983</v>
      </c>
      <c r="V731" s="300">
        <v>23983</v>
      </c>
      <c r="W731" s="302">
        <f>IFERROR(INDEX('For Formulas'!$A$3:$CL$64,MATCH(ROUNDUP($R731,0),'For Formulas'!$A$3:$A$64,0),MATCH($O731&amp;" - "&amp;$P731,'For Formulas'!$A$3:$CL$3,0))*L731+U731,INDEX('For Formulas'!$A$3:$CL$64,MATCH(ROUNDUP($R731,0),'For Formulas'!$A$3:$A$64,0)*MATCH($O731&amp;" - "&amp;$P731,'For Formulas'!$A$3:$CL$3,0))*L731)</f>
        <v>25902</v>
      </c>
      <c r="X731" s="322">
        <f t="shared" si="70"/>
        <v>8.0015010632531372E-2</v>
      </c>
      <c r="Y731" s="262" t="s">
        <v>272</v>
      </c>
      <c r="Z731" s="262" t="str">
        <f t="shared" si="71"/>
        <v>141 E 71100 163</v>
      </c>
      <c r="AA731" s="262" t="str">
        <f t="shared" si="72"/>
        <v>000</v>
      </c>
      <c r="AB731" s="262" t="str">
        <f t="shared" si="73"/>
        <v>000</v>
      </c>
      <c r="AC731" s="262" t="str">
        <f t="shared" si="74"/>
        <v>141 E 71100 163 000 000</v>
      </c>
    </row>
    <row r="732" spans="1:29" ht="15" customHeight="1" x14ac:dyDescent="0.25">
      <c r="A732" s="262" t="s">
        <v>2948</v>
      </c>
      <c r="B732" s="262" t="s">
        <v>283</v>
      </c>
      <c r="C732" s="262" t="s">
        <v>283</v>
      </c>
      <c r="D732" s="262" t="s">
        <v>238</v>
      </c>
      <c r="E732" s="262" t="s">
        <v>221</v>
      </c>
      <c r="F732" s="262" t="s">
        <v>284</v>
      </c>
      <c r="G732" s="262" t="s">
        <v>285</v>
      </c>
      <c r="H732" s="262" t="s">
        <v>286</v>
      </c>
      <c r="I732" s="262" t="s">
        <v>225</v>
      </c>
      <c r="J732" s="262">
        <v>1680</v>
      </c>
      <c r="K732" s="320">
        <v>1</v>
      </c>
      <c r="L732" s="320">
        <v>1</v>
      </c>
      <c r="M732" s="262" t="s">
        <v>226</v>
      </c>
      <c r="N732" s="262" t="s">
        <v>233</v>
      </c>
      <c r="O732" s="262" t="s">
        <v>288</v>
      </c>
      <c r="P732" s="262" t="s">
        <v>289</v>
      </c>
      <c r="Q732" s="321">
        <v>9</v>
      </c>
      <c r="R732" s="321">
        <f t="shared" si="69"/>
        <v>10</v>
      </c>
      <c r="S732" s="300">
        <v>0</v>
      </c>
      <c r="T732" s="300">
        <v>23625</v>
      </c>
      <c r="V732" s="300">
        <v>23625</v>
      </c>
      <c r="W732" s="302">
        <f>IFERROR(INDEX('For Formulas'!$A$3:$CL$64,MATCH(ROUNDUP($R732,0),'For Formulas'!$A$3:$A$64,0),MATCH($O732&amp;" - "&amp;$P732,'For Formulas'!$A$3:$CL$3,0))*L732+U732,INDEX('For Formulas'!$A$3:$CL$64,MATCH(ROUNDUP($R732,0),'For Formulas'!$A$3:$A$64,0)*MATCH($O732&amp;" - "&amp;$P732,'For Formulas'!$A$3:$CL$3,0))*L732)</f>
        <v>25988</v>
      </c>
      <c r="X732" s="322">
        <f t="shared" si="70"/>
        <v>0.10002116402116402</v>
      </c>
      <c r="Y732" s="262" t="s">
        <v>1654</v>
      </c>
      <c r="Z732" s="262" t="str">
        <f t="shared" si="71"/>
        <v>141 E 72410 162</v>
      </c>
      <c r="AA732" s="262" t="str">
        <f t="shared" si="72"/>
        <v>000</v>
      </c>
      <c r="AB732" s="262" t="str">
        <f t="shared" si="73"/>
        <v>000</v>
      </c>
      <c r="AC732" s="262" t="str">
        <f t="shared" si="74"/>
        <v>141 E 72410 162 000 000</v>
      </c>
    </row>
    <row r="733" spans="1:29" ht="15" hidden="1" customHeight="1" x14ac:dyDescent="0.25">
      <c r="A733" s="262" t="s">
        <v>1240</v>
      </c>
      <c r="B733" s="262" t="s">
        <v>749</v>
      </c>
      <c r="C733" s="262" t="s">
        <v>749</v>
      </c>
      <c r="D733" s="262" t="s">
        <v>328</v>
      </c>
      <c r="E733" s="262" t="s">
        <v>256</v>
      </c>
      <c r="F733" s="262" t="s">
        <v>249</v>
      </c>
      <c r="G733" s="262" t="s">
        <v>250</v>
      </c>
      <c r="H733" s="262" t="s">
        <v>224</v>
      </c>
      <c r="I733" s="262" t="s">
        <v>242</v>
      </c>
      <c r="J733" s="262">
        <v>1080</v>
      </c>
      <c r="K733" s="320">
        <v>1</v>
      </c>
      <c r="L733" s="320">
        <v>1</v>
      </c>
      <c r="M733" s="262" t="s">
        <v>6</v>
      </c>
      <c r="Q733" s="321">
        <v>0</v>
      </c>
      <c r="R733" s="321">
        <f t="shared" si="69"/>
        <v>1</v>
      </c>
      <c r="S733" s="300">
        <v>5400</v>
      </c>
      <c r="T733" s="300">
        <v>0</v>
      </c>
      <c r="V733" s="300">
        <v>5400</v>
      </c>
      <c r="W733" s="300">
        <f>V733</f>
        <v>5400</v>
      </c>
      <c r="X733" s="322">
        <f t="shared" si="70"/>
        <v>0</v>
      </c>
      <c r="Y733" s="262" t="s">
        <v>750</v>
      </c>
      <c r="Z733" s="262" t="str">
        <f t="shared" si="71"/>
        <v>141 E 71200 163</v>
      </c>
      <c r="AA733" s="262" t="str">
        <f t="shared" si="72"/>
        <v>712</v>
      </c>
      <c r="AB733" s="262" t="str">
        <f t="shared" si="73"/>
        <v>901</v>
      </c>
      <c r="AC733" s="262" t="str">
        <f t="shared" si="74"/>
        <v>141 E 71200 163 901 712</v>
      </c>
    </row>
    <row r="734" spans="1:29" ht="15" customHeight="1" x14ac:dyDescent="0.25">
      <c r="A734" s="262" t="s">
        <v>1394</v>
      </c>
      <c r="B734" s="262" t="s">
        <v>267</v>
      </c>
      <c r="C734" s="262" t="s">
        <v>267</v>
      </c>
      <c r="D734" s="262" t="s">
        <v>340</v>
      </c>
      <c r="E734" s="262" t="s">
        <v>221</v>
      </c>
      <c r="F734" s="262" t="s">
        <v>249</v>
      </c>
      <c r="G734" s="262" t="s">
        <v>250</v>
      </c>
      <c r="H734" s="262" t="s">
        <v>224</v>
      </c>
      <c r="I734" s="262" t="s">
        <v>242</v>
      </c>
      <c r="J734" s="262">
        <v>1080</v>
      </c>
      <c r="K734" s="320">
        <v>1</v>
      </c>
      <c r="L734" s="320">
        <v>1</v>
      </c>
      <c r="M734" s="262" t="s">
        <v>226</v>
      </c>
      <c r="N734" s="262" t="s">
        <v>227</v>
      </c>
      <c r="O734" s="262" t="s">
        <v>271</v>
      </c>
      <c r="P734" s="262" t="s">
        <v>188</v>
      </c>
      <c r="Q734" s="321">
        <v>29</v>
      </c>
      <c r="R734" s="321">
        <f t="shared" si="69"/>
        <v>30</v>
      </c>
      <c r="S734" s="300">
        <v>0</v>
      </c>
      <c r="T734" s="300">
        <v>24118</v>
      </c>
      <c r="V734" s="300">
        <v>24118</v>
      </c>
      <c r="W734" s="302">
        <f>IFERROR(INDEX('For Formulas'!$A$3:$CL$64,MATCH(ROUNDUP($R734,0),'For Formulas'!$A$3:$A$64,0),MATCH($O734&amp;" - "&amp;$P734,'For Formulas'!$A$3:$CL$3,0))*L734+U734,INDEX('For Formulas'!$A$3:$CL$64,MATCH(ROUNDUP($R734,0),'For Formulas'!$A$3:$A$64,0)*MATCH($O734&amp;" - "&amp;$P734,'For Formulas'!$A$3:$CL$3,0))*L734)</f>
        <v>26047</v>
      </c>
      <c r="X734" s="322">
        <f t="shared" si="70"/>
        <v>7.998175636454101E-2</v>
      </c>
      <c r="Y734" s="262" t="s">
        <v>1395</v>
      </c>
      <c r="Z734" s="262" t="str">
        <f t="shared" si="71"/>
        <v>141 E 71100 163</v>
      </c>
      <c r="AA734" s="262" t="str">
        <f t="shared" si="72"/>
        <v>000</v>
      </c>
      <c r="AB734" s="262" t="str">
        <f t="shared" si="73"/>
        <v>000</v>
      </c>
      <c r="AC734" s="262" t="str">
        <f t="shared" si="74"/>
        <v>141 E 71100 163 000 000</v>
      </c>
    </row>
    <row r="735" spans="1:29" ht="15" customHeight="1" x14ac:dyDescent="0.25">
      <c r="A735" s="262" t="s">
        <v>1213</v>
      </c>
      <c r="B735" s="262" t="s">
        <v>267</v>
      </c>
      <c r="C735" s="262" t="s">
        <v>267</v>
      </c>
      <c r="D735" s="262" t="s">
        <v>422</v>
      </c>
      <c r="E735" s="262" t="s">
        <v>221</v>
      </c>
      <c r="F735" s="262" t="s">
        <v>249</v>
      </c>
      <c r="G735" s="262" t="s">
        <v>250</v>
      </c>
      <c r="H735" s="262" t="s">
        <v>224</v>
      </c>
      <c r="I735" s="262" t="s">
        <v>242</v>
      </c>
      <c r="J735" s="262">
        <v>1080</v>
      </c>
      <c r="K735" s="320">
        <v>1</v>
      </c>
      <c r="L735" s="320">
        <v>1</v>
      </c>
      <c r="M735" s="262" t="s">
        <v>226</v>
      </c>
      <c r="N735" s="262" t="s">
        <v>227</v>
      </c>
      <c r="O735" s="262" t="s">
        <v>271</v>
      </c>
      <c r="P735" s="262" t="s">
        <v>188</v>
      </c>
      <c r="Q735" s="321">
        <v>31.5</v>
      </c>
      <c r="R735" s="321">
        <f t="shared" si="69"/>
        <v>32.5</v>
      </c>
      <c r="S735" s="300">
        <v>0</v>
      </c>
      <c r="T735" s="300">
        <v>24264</v>
      </c>
      <c r="V735" s="300">
        <v>24264</v>
      </c>
      <c r="W735" s="302">
        <f>IFERROR(INDEX('For Formulas'!$A$3:$CL$64,MATCH(ROUNDUP($R735,0),'For Formulas'!$A$3:$A$64,0),MATCH($O735&amp;" - "&amp;$P735,'For Formulas'!$A$3:$CL$3,0))*L735+U735,INDEX('For Formulas'!$A$3:$CL$64,MATCH(ROUNDUP($R735,0),'For Formulas'!$A$3:$A$64,0)*MATCH($O735&amp;" - "&amp;$P735,'For Formulas'!$A$3:$CL$3,0))*L735)</f>
        <v>26047</v>
      </c>
      <c r="X735" s="322">
        <f t="shared" si="70"/>
        <v>7.3483349818661392E-2</v>
      </c>
      <c r="Y735" s="262" t="s">
        <v>780</v>
      </c>
      <c r="Z735" s="262" t="str">
        <f t="shared" si="71"/>
        <v>141 E 71100 163</v>
      </c>
      <c r="AA735" s="262" t="str">
        <f t="shared" si="72"/>
        <v>000</v>
      </c>
      <c r="AB735" s="262" t="str">
        <f t="shared" si="73"/>
        <v>000</v>
      </c>
      <c r="AC735" s="262" t="str">
        <f t="shared" si="74"/>
        <v>141 E 71100 163 000 000</v>
      </c>
    </row>
    <row r="736" spans="1:29" ht="15" customHeight="1" x14ac:dyDescent="0.25">
      <c r="A736" s="262" t="s">
        <v>1609</v>
      </c>
      <c r="B736" s="262" t="s">
        <v>623</v>
      </c>
      <c r="C736" s="262" t="s">
        <v>623</v>
      </c>
      <c r="D736" s="262" t="s">
        <v>295</v>
      </c>
      <c r="E736" s="262" t="s">
        <v>221</v>
      </c>
      <c r="F736" s="262" t="s">
        <v>249</v>
      </c>
      <c r="G736" s="262" t="s">
        <v>250</v>
      </c>
      <c r="H736" s="262" t="s">
        <v>224</v>
      </c>
      <c r="I736" s="262" t="s">
        <v>242</v>
      </c>
      <c r="J736" s="262">
        <v>1080</v>
      </c>
      <c r="K736" s="320">
        <v>1</v>
      </c>
      <c r="L736" s="320">
        <v>1</v>
      </c>
      <c r="M736" s="262" t="s">
        <v>226</v>
      </c>
      <c r="N736" s="262" t="s">
        <v>227</v>
      </c>
      <c r="O736" s="262" t="s">
        <v>271</v>
      </c>
      <c r="P736" s="262" t="s">
        <v>188</v>
      </c>
      <c r="Q736" s="321">
        <v>33</v>
      </c>
      <c r="R736" s="321">
        <f t="shared" si="69"/>
        <v>34</v>
      </c>
      <c r="S736" s="300">
        <v>0</v>
      </c>
      <c r="T736" s="300">
        <v>24264</v>
      </c>
      <c r="V736" s="300">
        <v>24264</v>
      </c>
      <c r="W736" s="302">
        <f>IFERROR(INDEX('For Formulas'!$A$3:$CL$64,MATCH(ROUNDUP($R736,0),'For Formulas'!$A$3:$A$64,0),MATCH($O736&amp;" - "&amp;$P736,'For Formulas'!$A$3:$CL$3,0))*L736+U736,INDEX('For Formulas'!$A$3:$CL$64,MATCH(ROUNDUP($R736,0),'For Formulas'!$A$3:$A$64,0)*MATCH($O736&amp;" - "&amp;$P736,'For Formulas'!$A$3:$CL$3,0))*L736)</f>
        <v>26047</v>
      </c>
      <c r="X736" s="322">
        <f t="shared" si="70"/>
        <v>7.3483349818661392E-2</v>
      </c>
      <c r="Y736" s="262" t="s">
        <v>1610</v>
      </c>
      <c r="Z736" s="262" t="str">
        <f t="shared" si="71"/>
        <v>141 E 71100 189</v>
      </c>
      <c r="AA736" s="262" t="str">
        <f t="shared" si="72"/>
        <v>000</v>
      </c>
      <c r="AB736" s="262" t="str">
        <f t="shared" si="73"/>
        <v>000</v>
      </c>
      <c r="AC736" s="262" t="str">
        <f t="shared" si="74"/>
        <v>141 E 71100 189 000 000</v>
      </c>
    </row>
    <row r="737" spans="1:29" ht="15" customHeight="1" x14ac:dyDescent="0.25">
      <c r="A737" s="262" t="s">
        <v>2083</v>
      </c>
      <c r="B737" s="262" t="s">
        <v>267</v>
      </c>
      <c r="C737" s="262" t="s">
        <v>267</v>
      </c>
      <c r="D737" s="262" t="s">
        <v>418</v>
      </c>
      <c r="E737" s="262" t="s">
        <v>221</v>
      </c>
      <c r="F737" s="262" t="s">
        <v>249</v>
      </c>
      <c r="G737" s="262" t="s">
        <v>250</v>
      </c>
      <c r="H737" s="262" t="s">
        <v>224</v>
      </c>
      <c r="I737" s="262" t="s">
        <v>242</v>
      </c>
      <c r="J737" s="262">
        <v>1080</v>
      </c>
      <c r="K737" s="320">
        <v>1</v>
      </c>
      <c r="L737" s="320">
        <v>1</v>
      </c>
      <c r="M737" s="262" t="s">
        <v>226</v>
      </c>
      <c r="N737" s="262" t="s">
        <v>227</v>
      </c>
      <c r="O737" s="262" t="s">
        <v>271</v>
      </c>
      <c r="P737" s="262" t="s">
        <v>188</v>
      </c>
      <c r="Q737" s="321">
        <v>36</v>
      </c>
      <c r="R737" s="321">
        <f t="shared" si="69"/>
        <v>37</v>
      </c>
      <c r="S737" s="300">
        <v>0</v>
      </c>
      <c r="T737" s="300">
        <v>24264</v>
      </c>
      <c r="V737" s="300">
        <v>24264</v>
      </c>
      <c r="W737" s="302">
        <f>IFERROR(INDEX('For Formulas'!$A$3:$CL$64,MATCH(ROUNDUP($R737,0),'For Formulas'!$A$3:$A$64,0),MATCH($O737&amp;" - "&amp;$P737,'For Formulas'!$A$3:$CL$3,0))*L737+U737,INDEX('For Formulas'!$A$3:$CL$64,MATCH(ROUNDUP($R737,0),'For Formulas'!$A$3:$A$64,0)*MATCH($O737&amp;" - "&amp;$P737,'For Formulas'!$A$3:$CL$3,0))*L737)</f>
        <v>26047</v>
      </c>
      <c r="X737" s="322">
        <f t="shared" si="70"/>
        <v>7.3483349818661392E-2</v>
      </c>
      <c r="Y737" s="262" t="s">
        <v>889</v>
      </c>
      <c r="Z737" s="262" t="str">
        <f t="shared" si="71"/>
        <v>141 E 71100 163</v>
      </c>
      <c r="AA737" s="262" t="str">
        <f t="shared" si="72"/>
        <v>000</v>
      </c>
      <c r="AB737" s="262" t="str">
        <f t="shared" si="73"/>
        <v>000</v>
      </c>
      <c r="AC737" s="262" t="str">
        <f t="shared" si="74"/>
        <v>141 E 71100 163 000 000</v>
      </c>
    </row>
    <row r="738" spans="1:29" ht="15" customHeight="1" x14ac:dyDescent="0.25">
      <c r="A738" s="262" t="s">
        <v>2117</v>
      </c>
      <c r="B738" s="262" t="s">
        <v>267</v>
      </c>
      <c r="C738" s="262" t="s">
        <v>267</v>
      </c>
      <c r="D738" s="262" t="s">
        <v>238</v>
      </c>
      <c r="E738" s="262" t="s">
        <v>221</v>
      </c>
      <c r="F738" s="262" t="s">
        <v>249</v>
      </c>
      <c r="G738" s="262" t="s">
        <v>250</v>
      </c>
      <c r="H738" s="262" t="s">
        <v>224</v>
      </c>
      <c r="I738" s="262" t="s">
        <v>242</v>
      </c>
      <c r="J738" s="262">
        <v>1080</v>
      </c>
      <c r="K738" s="320">
        <v>1</v>
      </c>
      <c r="L738" s="320">
        <v>1</v>
      </c>
      <c r="M738" s="262" t="s">
        <v>226</v>
      </c>
      <c r="N738" s="262" t="s">
        <v>227</v>
      </c>
      <c r="O738" s="262" t="s">
        <v>271</v>
      </c>
      <c r="P738" s="262" t="s">
        <v>188</v>
      </c>
      <c r="Q738" s="321">
        <v>31</v>
      </c>
      <c r="R738" s="321">
        <f t="shared" si="69"/>
        <v>32</v>
      </c>
      <c r="S738" s="300">
        <v>0</v>
      </c>
      <c r="T738" s="300">
        <v>24264</v>
      </c>
      <c r="V738" s="300">
        <v>24264</v>
      </c>
      <c r="W738" s="302">
        <f>IFERROR(INDEX('For Formulas'!$A$3:$CL$64,MATCH(ROUNDUP($R738,0),'For Formulas'!$A$3:$A$64,0),MATCH($O738&amp;" - "&amp;$P738,'For Formulas'!$A$3:$CL$3,0))*L738+U738,INDEX('For Formulas'!$A$3:$CL$64,MATCH(ROUNDUP($R738,0),'For Formulas'!$A$3:$A$64,0)*MATCH($O738&amp;" - "&amp;$P738,'For Formulas'!$A$3:$CL$3,0))*L738)</f>
        <v>26047</v>
      </c>
      <c r="X738" s="322">
        <f t="shared" si="70"/>
        <v>7.3483349818661392E-2</v>
      </c>
      <c r="Y738" s="262" t="s">
        <v>1276</v>
      </c>
      <c r="Z738" s="262" t="str">
        <f t="shared" si="71"/>
        <v>141 E 71100 163</v>
      </c>
      <c r="AA738" s="262" t="str">
        <f t="shared" si="72"/>
        <v>000</v>
      </c>
      <c r="AB738" s="262" t="str">
        <f t="shared" si="73"/>
        <v>000</v>
      </c>
      <c r="AC738" s="262" t="str">
        <f t="shared" si="74"/>
        <v>141 E 71100 163 000 000</v>
      </c>
    </row>
    <row r="739" spans="1:29" ht="15" hidden="1" customHeight="1" x14ac:dyDescent="0.25">
      <c r="A739" s="262" t="s">
        <v>1246</v>
      </c>
      <c r="B739" s="262" t="s">
        <v>256</v>
      </c>
      <c r="C739" s="262" t="s">
        <v>1247</v>
      </c>
      <c r="D739" s="262" t="s">
        <v>274</v>
      </c>
      <c r="E739" s="262" t="s">
        <v>256</v>
      </c>
      <c r="F739" s="262" t="s">
        <v>222</v>
      </c>
      <c r="G739" s="262" t="s">
        <v>223</v>
      </c>
      <c r="H739" s="262" t="s">
        <v>224</v>
      </c>
      <c r="I739" s="262" t="s">
        <v>225</v>
      </c>
      <c r="J739" s="262">
        <v>1600</v>
      </c>
      <c r="K739" s="320">
        <v>1</v>
      </c>
      <c r="L739" s="320">
        <v>1</v>
      </c>
      <c r="M739" s="262" t="s">
        <v>6</v>
      </c>
      <c r="Q739" s="321">
        <v>0</v>
      </c>
      <c r="R739" s="321">
        <f t="shared" si="69"/>
        <v>1</v>
      </c>
      <c r="S739" s="300">
        <v>4000</v>
      </c>
      <c r="T739" s="300">
        <v>0</v>
      </c>
      <c r="V739" s="300">
        <v>4000</v>
      </c>
      <c r="W739" s="300">
        <f>V739</f>
        <v>4000</v>
      </c>
      <c r="X739" s="322">
        <f t="shared" si="70"/>
        <v>0</v>
      </c>
      <c r="Y739" s="262" t="s">
        <v>760</v>
      </c>
      <c r="Z739" s="262" t="str">
        <f t="shared" si="71"/>
        <v>141 E 72210 189</v>
      </c>
      <c r="AA739" s="262" t="str">
        <f t="shared" si="72"/>
        <v>000</v>
      </c>
      <c r="AB739" s="262" t="str">
        <f t="shared" si="73"/>
        <v>000</v>
      </c>
      <c r="AC739" s="262" t="str">
        <f t="shared" si="74"/>
        <v>141 E 72210 189 000 000</v>
      </c>
    </row>
    <row r="740" spans="1:29" ht="15" customHeight="1" x14ac:dyDescent="0.25">
      <c r="A740" s="262" t="s">
        <v>2527</v>
      </c>
      <c r="B740" s="262" t="s">
        <v>267</v>
      </c>
      <c r="C740" s="262" t="s">
        <v>267</v>
      </c>
      <c r="D740" s="262" t="s">
        <v>258</v>
      </c>
      <c r="E740" s="262" t="s">
        <v>221</v>
      </c>
      <c r="F740" s="262" t="s">
        <v>249</v>
      </c>
      <c r="G740" s="262" t="s">
        <v>250</v>
      </c>
      <c r="H740" s="262" t="s">
        <v>224</v>
      </c>
      <c r="I740" s="262" t="s">
        <v>242</v>
      </c>
      <c r="J740" s="262">
        <v>1080</v>
      </c>
      <c r="K740" s="320">
        <v>1</v>
      </c>
      <c r="L740" s="320">
        <v>1</v>
      </c>
      <c r="M740" s="262" t="s">
        <v>226</v>
      </c>
      <c r="N740" s="262" t="s">
        <v>227</v>
      </c>
      <c r="O740" s="262" t="s">
        <v>271</v>
      </c>
      <c r="P740" s="262" t="s">
        <v>188</v>
      </c>
      <c r="Q740" s="321">
        <v>33</v>
      </c>
      <c r="R740" s="321">
        <f t="shared" si="69"/>
        <v>34</v>
      </c>
      <c r="S740" s="300">
        <v>0</v>
      </c>
      <c r="T740" s="300">
        <v>24264</v>
      </c>
      <c r="V740" s="300">
        <v>24264</v>
      </c>
      <c r="W740" s="302">
        <f>IFERROR(INDEX('For Formulas'!$A$3:$CL$64,MATCH(ROUNDUP($R740,0),'For Formulas'!$A$3:$A$64,0),MATCH($O740&amp;" - "&amp;$P740,'For Formulas'!$A$3:$CL$3,0))*L740+U740,INDEX('For Formulas'!$A$3:$CL$64,MATCH(ROUNDUP($R740,0),'For Formulas'!$A$3:$A$64,0)*MATCH($O740&amp;" - "&amp;$P740,'For Formulas'!$A$3:$CL$3,0))*L740)</f>
        <v>26047</v>
      </c>
      <c r="X740" s="322">
        <f t="shared" si="70"/>
        <v>7.3483349818661392E-2</v>
      </c>
      <c r="Y740" s="262" t="s">
        <v>1024</v>
      </c>
      <c r="Z740" s="262" t="str">
        <f t="shared" si="71"/>
        <v>141 E 71100 163</v>
      </c>
      <c r="AA740" s="262" t="str">
        <f t="shared" si="72"/>
        <v>000</v>
      </c>
      <c r="AB740" s="262" t="str">
        <f t="shared" si="73"/>
        <v>000</v>
      </c>
      <c r="AC740" s="262" t="str">
        <f t="shared" si="74"/>
        <v>141 E 71100 163 000 000</v>
      </c>
    </row>
    <row r="741" spans="1:29" ht="15" customHeight="1" x14ac:dyDescent="0.25">
      <c r="A741" s="262" t="s">
        <v>2713</v>
      </c>
      <c r="B741" s="262" t="s">
        <v>642</v>
      </c>
      <c r="C741" s="262" t="s">
        <v>642</v>
      </c>
      <c r="D741" s="262" t="s">
        <v>340</v>
      </c>
      <c r="E741" s="262" t="s">
        <v>221</v>
      </c>
      <c r="F741" s="262" t="s">
        <v>249</v>
      </c>
      <c r="G741" s="262" t="s">
        <v>250</v>
      </c>
      <c r="H741" s="262" t="s">
        <v>224</v>
      </c>
      <c r="I741" s="262" t="s">
        <v>242</v>
      </c>
      <c r="J741" s="262">
        <v>1080</v>
      </c>
      <c r="K741" s="320">
        <v>1</v>
      </c>
      <c r="L741" s="320">
        <v>1</v>
      </c>
      <c r="M741" s="262" t="s">
        <v>226</v>
      </c>
      <c r="N741" s="262" t="s">
        <v>227</v>
      </c>
      <c r="O741" s="262" t="s">
        <v>271</v>
      </c>
      <c r="P741" s="262" t="s">
        <v>188</v>
      </c>
      <c r="Q741" s="321">
        <v>32</v>
      </c>
      <c r="R741" s="321">
        <f t="shared" si="69"/>
        <v>33</v>
      </c>
      <c r="S741" s="300">
        <v>0</v>
      </c>
      <c r="T741" s="300">
        <v>24264</v>
      </c>
      <c r="V741" s="300">
        <v>24264</v>
      </c>
      <c r="W741" s="302">
        <f>IFERROR(INDEX('For Formulas'!$A$3:$CL$64,MATCH(ROUNDUP($R741,0),'For Formulas'!$A$3:$A$64,0),MATCH($O741&amp;" - "&amp;$P741,'For Formulas'!$A$3:$CL$3,0))*L741+U741,INDEX('For Formulas'!$A$3:$CL$64,MATCH(ROUNDUP($R741,0),'For Formulas'!$A$3:$A$64,0)*MATCH($O741&amp;" - "&amp;$P741,'For Formulas'!$A$3:$CL$3,0))*L741)</f>
        <v>26047</v>
      </c>
      <c r="X741" s="322">
        <f t="shared" si="70"/>
        <v>7.3483349818661392E-2</v>
      </c>
      <c r="Y741" s="262" t="s">
        <v>2714</v>
      </c>
      <c r="Z741" s="262" t="str">
        <f t="shared" si="71"/>
        <v>141 E 73400 163</v>
      </c>
      <c r="AA741" s="262" t="str">
        <f t="shared" si="72"/>
        <v>000</v>
      </c>
      <c r="AB741" s="262" t="str">
        <f t="shared" si="73"/>
        <v>000</v>
      </c>
      <c r="AC741" s="262" t="str">
        <f t="shared" si="74"/>
        <v>141 E 73400 163 000 000</v>
      </c>
    </row>
    <row r="742" spans="1:29" ht="15" customHeight="1" x14ac:dyDescent="0.25">
      <c r="A742" s="262" t="s">
        <v>2726</v>
      </c>
      <c r="B742" s="262" t="s">
        <v>267</v>
      </c>
      <c r="C742" s="262" t="s">
        <v>267</v>
      </c>
      <c r="D742" s="262" t="s">
        <v>238</v>
      </c>
      <c r="E742" s="262" t="s">
        <v>221</v>
      </c>
      <c r="F742" s="262" t="s">
        <v>249</v>
      </c>
      <c r="G742" s="262" t="s">
        <v>250</v>
      </c>
      <c r="H742" s="262" t="s">
        <v>224</v>
      </c>
      <c r="I742" s="262" t="s">
        <v>242</v>
      </c>
      <c r="J742" s="262">
        <v>1080</v>
      </c>
      <c r="K742" s="320">
        <v>1</v>
      </c>
      <c r="L742" s="320">
        <v>1</v>
      </c>
      <c r="M742" s="262" t="s">
        <v>226</v>
      </c>
      <c r="N742" s="262" t="s">
        <v>227</v>
      </c>
      <c r="O742" s="262" t="s">
        <v>271</v>
      </c>
      <c r="P742" s="262" t="s">
        <v>188</v>
      </c>
      <c r="Q742" s="321">
        <v>43</v>
      </c>
      <c r="R742" s="321">
        <f t="shared" si="69"/>
        <v>44</v>
      </c>
      <c r="S742" s="300">
        <v>0</v>
      </c>
      <c r="T742" s="300">
        <v>24264</v>
      </c>
      <c r="V742" s="300">
        <v>24264</v>
      </c>
      <c r="W742" s="302">
        <f>IFERROR(INDEX('For Formulas'!$A$3:$CL$64,MATCH(ROUNDUP($R742,0),'For Formulas'!$A$3:$A$64,0),MATCH($O742&amp;" - "&amp;$P742,'For Formulas'!$A$3:$CL$3,0))*L742+U742,INDEX('For Formulas'!$A$3:$CL$64,MATCH(ROUNDUP($R742,0),'For Formulas'!$A$3:$A$64,0)*MATCH($O742&amp;" - "&amp;$P742,'For Formulas'!$A$3:$CL$3,0))*L742)</f>
        <v>26047</v>
      </c>
      <c r="X742" s="322">
        <f t="shared" si="70"/>
        <v>7.3483349818661392E-2</v>
      </c>
      <c r="Y742" s="262" t="s">
        <v>1276</v>
      </c>
      <c r="Z742" s="262" t="str">
        <f t="shared" si="71"/>
        <v>141 E 71100 163</v>
      </c>
      <c r="AA742" s="262" t="str">
        <f t="shared" si="72"/>
        <v>000</v>
      </c>
      <c r="AB742" s="262" t="str">
        <f t="shared" si="73"/>
        <v>000</v>
      </c>
      <c r="AC742" s="262" t="str">
        <f t="shared" si="74"/>
        <v>141 E 71100 163 000 000</v>
      </c>
    </row>
    <row r="743" spans="1:29" ht="15" customHeight="1" x14ac:dyDescent="0.25">
      <c r="A743" s="262" t="s">
        <v>491</v>
      </c>
      <c r="B743" s="262" t="s">
        <v>305</v>
      </c>
      <c r="C743" s="262" t="s">
        <v>305</v>
      </c>
      <c r="D743" s="262" t="s">
        <v>385</v>
      </c>
      <c r="E743" s="262" t="s">
        <v>221</v>
      </c>
      <c r="F743" s="262" t="s">
        <v>306</v>
      </c>
      <c r="G743" s="262" t="s">
        <v>250</v>
      </c>
      <c r="H743" s="262" t="s">
        <v>224</v>
      </c>
      <c r="I743" s="262" t="s">
        <v>307</v>
      </c>
      <c r="J743" s="262">
        <v>1170</v>
      </c>
      <c r="K743" s="320">
        <v>1</v>
      </c>
      <c r="L743" s="320">
        <v>1</v>
      </c>
      <c r="M743" s="262" t="s">
        <v>226</v>
      </c>
      <c r="N743" s="262" t="s">
        <v>233</v>
      </c>
      <c r="O743" s="262" t="s">
        <v>271</v>
      </c>
      <c r="P743" s="262" t="s">
        <v>308</v>
      </c>
      <c r="Q743" s="321">
        <v>20</v>
      </c>
      <c r="R743" s="321">
        <f t="shared" si="69"/>
        <v>21</v>
      </c>
      <c r="S743" s="300">
        <v>0</v>
      </c>
      <c r="T743" s="300">
        <v>24120</v>
      </c>
      <c r="V743" s="300">
        <v>24120</v>
      </c>
      <c r="W743" s="302">
        <f>IFERROR(INDEX('For Formulas'!$A$3:$CL$64,MATCH(ROUNDUP($R743,0),'For Formulas'!$A$3:$A$64,0),MATCH($O743&amp;" - "&amp;$P743,'For Formulas'!$A$3:$CL$3,0))*L743+U743,INDEX('For Formulas'!$A$3:$CL$64,MATCH(ROUNDUP($R743,0),'For Formulas'!$A$3:$A$64,0)*MATCH($O743&amp;" - "&amp;$P743,'For Formulas'!$A$3:$CL$3,0))*L743)</f>
        <v>26049</v>
      </c>
      <c r="X743" s="322">
        <f t="shared" si="70"/>
        <v>7.9975124378109455E-2</v>
      </c>
      <c r="Y743" s="262" t="s">
        <v>492</v>
      </c>
      <c r="Z743" s="262" t="str">
        <f t="shared" si="71"/>
        <v>141 E 71200 163</v>
      </c>
      <c r="AA743" s="262" t="str">
        <f t="shared" si="72"/>
        <v>712</v>
      </c>
      <c r="AB743" s="262" t="str">
        <f t="shared" si="73"/>
        <v>911</v>
      </c>
      <c r="AC743" s="262" t="str">
        <f t="shared" si="74"/>
        <v>141 E 71200 163 911 712</v>
      </c>
    </row>
    <row r="744" spans="1:29" ht="15" customHeight="1" x14ac:dyDescent="0.25">
      <c r="A744" s="262" t="s">
        <v>812</v>
      </c>
      <c r="B744" s="262" t="s">
        <v>305</v>
      </c>
      <c r="C744" s="262" t="s">
        <v>305</v>
      </c>
      <c r="D744" s="262" t="s">
        <v>374</v>
      </c>
      <c r="E744" s="262" t="s">
        <v>221</v>
      </c>
      <c r="F744" s="262" t="s">
        <v>306</v>
      </c>
      <c r="G744" s="262" t="s">
        <v>250</v>
      </c>
      <c r="H744" s="262" t="s">
        <v>224</v>
      </c>
      <c r="I744" s="262" t="s">
        <v>307</v>
      </c>
      <c r="J744" s="262">
        <v>1170</v>
      </c>
      <c r="K744" s="320">
        <v>1</v>
      </c>
      <c r="L744" s="320">
        <v>1</v>
      </c>
      <c r="M744" s="262" t="s">
        <v>226</v>
      </c>
      <c r="N744" s="262" t="s">
        <v>233</v>
      </c>
      <c r="O744" s="262" t="s">
        <v>271</v>
      </c>
      <c r="P744" s="262" t="s">
        <v>308</v>
      </c>
      <c r="Q744" s="321">
        <v>20</v>
      </c>
      <c r="R744" s="321">
        <f t="shared" si="69"/>
        <v>21</v>
      </c>
      <c r="S744" s="300">
        <v>0</v>
      </c>
      <c r="T744" s="300">
        <v>24120</v>
      </c>
      <c r="V744" s="300">
        <v>24120</v>
      </c>
      <c r="W744" s="302">
        <f>IFERROR(INDEX('For Formulas'!$A$3:$CL$64,MATCH(ROUNDUP($R744,0),'For Formulas'!$A$3:$A$64,0),MATCH($O744&amp;" - "&amp;$P744,'For Formulas'!$A$3:$CL$3,0))*L744+U744,INDEX('For Formulas'!$A$3:$CL$64,MATCH(ROUNDUP($R744,0),'For Formulas'!$A$3:$A$64,0)*MATCH($O744&amp;" - "&amp;$P744,'For Formulas'!$A$3:$CL$3,0))*L744)</f>
        <v>26049</v>
      </c>
      <c r="X744" s="322">
        <f t="shared" si="70"/>
        <v>7.9975124378109455E-2</v>
      </c>
      <c r="Y744" s="262" t="s">
        <v>711</v>
      </c>
      <c r="Z744" s="262" t="str">
        <f t="shared" si="71"/>
        <v>141 E 71200 163</v>
      </c>
      <c r="AA744" s="262" t="str">
        <f t="shared" si="72"/>
        <v>712</v>
      </c>
      <c r="AB744" s="262" t="str">
        <f t="shared" si="73"/>
        <v>901</v>
      </c>
      <c r="AC744" s="262" t="str">
        <f t="shared" si="74"/>
        <v>141 E 71200 163 901 712</v>
      </c>
    </row>
    <row r="745" spans="1:29" ht="15" customHeight="1" x14ac:dyDescent="0.25">
      <c r="A745" s="262" t="s">
        <v>1271</v>
      </c>
      <c r="B745" s="262" t="s">
        <v>305</v>
      </c>
      <c r="C745" s="262" t="s">
        <v>305</v>
      </c>
      <c r="D745" s="262" t="s">
        <v>364</v>
      </c>
      <c r="E745" s="262" t="s">
        <v>221</v>
      </c>
      <c r="F745" s="262" t="s">
        <v>306</v>
      </c>
      <c r="G745" s="262" t="s">
        <v>250</v>
      </c>
      <c r="H745" s="262" t="s">
        <v>224</v>
      </c>
      <c r="I745" s="262" t="s">
        <v>307</v>
      </c>
      <c r="J745" s="262">
        <v>1170</v>
      </c>
      <c r="K745" s="320">
        <v>1</v>
      </c>
      <c r="L745" s="320">
        <v>1</v>
      </c>
      <c r="M745" s="262" t="s">
        <v>226</v>
      </c>
      <c r="N745" s="262" t="s">
        <v>233</v>
      </c>
      <c r="O745" s="262" t="s">
        <v>271</v>
      </c>
      <c r="P745" s="262" t="s">
        <v>308</v>
      </c>
      <c r="Q745" s="321">
        <v>20</v>
      </c>
      <c r="R745" s="321">
        <f t="shared" si="69"/>
        <v>21</v>
      </c>
      <c r="S745" s="300">
        <v>0</v>
      </c>
      <c r="T745" s="300">
        <v>24120</v>
      </c>
      <c r="V745" s="300">
        <v>24120</v>
      </c>
      <c r="W745" s="302">
        <f>IFERROR(INDEX('For Formulas'!$A$3:$CL$64,MATCH(ROUNDUP($R745,0),'For Formulas'!$A$3:$A$64,0),MATCH($O745&amp;" - "&amp;$P745,'For Formulas'!$A$3:$CL$3,0))*L745+U745,INDEX('For Formulas'!$A$3:$CL$64,MATCH(ROUNDUP($R745,0),'For Formulas'!$A$3:$A$64,0)*MATCH($O745&amp;" - "&amp;$P745,'For Formulas'!$A$3:$CL$3,0))*L745)</f>
        <v>26049</v>
      </c>
      <c r="X745" s="322">
        <f t="shared" si="70"/>
        <v>7.9975124378109455E-2</v>
      </c>
      <c r="Y745" s="262" t="s">
        <v>1272</v>
      </c>
      <c r="Z745" s="262" t="str">
        <f t="shared" si="71"/>
        <v>141 E 71200 163</v>
      </c>
      <c r="AA745" s="262" t="str">
        <f t="shared" si="72"/>
        <v>712</v>
      </c>
      <c r="AB745" s="262" t="str">
        <f t="shared" si="73"/>
        <v>901</v>
      </c>
      <c r="AC745" s="262" t="str">
        <f t="shared" si="74"/>
        <v>141 E 71200 163 901 712</v>
      </c>
    </row>
    <row r="746" spans="1:29" ht="15" customHeight="1" x14ac:dyDescent="0.25">
      <c r="A746" s="262" t="s">
        <v>1516</v>
      </c>
      <c r="B746" s="262" t="s">
        <v>305</v>
      </c>
      <c r="C746" s="262" t="s">
        <v>305</v>
      </c>
      <c r="D746" s="262" t="s">
        <v>261</v>
      </c>
      <c r="E746" s="262" t="s">
        <v>221</v>
      </c>
      <c r="F746" s="262" t="s">
        <v>306</v>
      </c>
      <c r="G746" s="262" t="s">
        <v>250</v>
      </c>
      <c r="H746" s="262" t="s">
        <v>224</v>
      </c>
      <c r="I746" s="262" t="s">
        <v>307</v>
      </c>
      <c r="J746" s="262">
        <v>1170</v>
      </c>
      <c r="K746" s="320">
        <v>1</v>
      </c>
      <c r="L746" s="320">
        <v>1</v>
      </c>
      <c r="M746" s="262" t="s">
        <v>226</v>
      </c>
      <c r="N746" s="262" t="s">
        <v>233</v>
      </c>
      <c r="O746" s="262" t="s">
        <v>271</v>
      </c>
      <c r="P746" s="262" t="s">
        <v>308</v>
      </c>
      <c r="Q746" s="321">
        <v>20</v>
      </c>
      <c r="R746" s="321">
        <f t="shared" si="69"/>
        <v>21</v>
      </c>
      <c r="S746" s="300">
        <v>0</v>
      </c>
      <c r="T746" s="300">
        <v>24120</v>
      </c>
      <c r="V746" s="300">
        <v>24120</v>
      </c>
      <c r="W746" s="302">
        <f>IFERROR(INDEX('For Formulas'!$A$3:$CL$64,MATCH(ROUNDUP($R746,0),'For Formulas'!$A$3:$A$64,0),MATCH($O746&amp;" - "&amp;$P746,'For Formulas'!$A$3:$CL$3,0))*L746+U746,INDEX('For Formulas'!$A$3:$CL$64,MATCH(ROUNDUP($R746,0),'For Formulas'!$A$3:$A$64,0)*MATCH($O746&amp;" - "&amp;$P746,'For Formulas'!$A$3:$CL$3,0))*L746)</f>
        <v>26049</v>
      </c>
      <c r="X746" s="322">
        <f t="shared" si="70"/>
        <v>7.9975124378109455E-2</v>
      </c>
      <c r="Y746" s="262" t="s">
        <v>1517</v>
      </c>
      <c r="Z746" s="262" t="str">
        <f t="shared" si="71"/>
        <v>141 E 71200 163</v>
      </c>
      <c r="AA746" s="262" t="str">
        <f t="shared" si="72"/>
        <v>712</v>
      </c>
      <c r="AB746" s="262" t="str">
        <f t="shared" si="73"/>
        <v>901</v>
      </c>
      <c r="AC746" s="262" t="str">
        <f t="shared" si="74"/>
        <v>141 E 71200 163 901 712</v>
      </c>
    </row>
    <row r="747" spans="1:29" ht="15" customHeight="1" x14ac:dyDescent="0.25">
      <c r="A747" s="262" t="s">
        <v>1595</v>
      </c>
      <c r="B747" s="262" t="s">
        <v>305</v>
      </c>
      <c r="C747" s="262" t="s">
        <v>305</v>
      </c>
      <c r="D747" s="262" t="s">
        <v>324</v>
      </c>
      <c r="E747" s="262" t="s">
        <v>221</v>
      </c>
      <c r="F747" s="262" t="s">
        <v>306</v>
      </c>
      <c r="G747" s="262" t="s">
        <v>250</v>
      </c>
      <c r="H747" s="262" t="s">
        <v>224</v>
      </c>
      <c r="I747" s="262" t="s">
        <v>307</v>
      </c>
      <c r="J747" s="262">
        <v>1170</v>
      </c>
      <c r="K747" s="320">
        <v>1</v>
      </c>
      <c r="L747" s="320">
        <v>1</v>
      </c>
      <c r="M747" s="262" t="s">
        <v>226</v>
      </c>
      <c r="N747" s="262" t="s">
        <v>233</v>
      </c>
      <c r="O747" s="262" t="s">
        <v>271</v>
      </c>
      <c r="P747" s="262" t="s">
        <v>308</v>
      </c>
      <c r="Q747" s="321">
        <v>20</v>
      </c>
      <c r="R747" s="321">
        <f t="shared" si="69"/>
        <v>21</v>
      </c>
      <c r="S747" s="300">
        <v>0</v>
      </c>
      <c r="T747" s="300">
        <v>24120</v>
      </c>
      <c r="V747" s="300">
        <v>24120</v>
      </c>
      <c r="W747" s="302">
        <f>IFERROR(INDEX('For Formulas'!$A$3:$CL$64,MATCH(ROUNDUP($R747,0),'For Formulas'!$A$3:$A$64,0),MATCH($O747&amp;" - "&amp;$P747,'For Formulas'!$A$3:$CL$3,0))*L747+U747,INDEX('For Formulas'!$A$3:$CL$64,MATCH(ROUNDUP($R747,0),'For Formulas'!$A$3:$A$64,0)*MATCH($O747&amp;" - "&amp;$P747,'For Formulas'!$A$3:$CL$3,0))*L747)</f>
        <v>26049</v>
      </c>
      <c r="X747" s="322">
        <f t="shared" si="70"/>
        <v>7.9975124378109455E-2</v>
      </c>
      <c r="Y747" s="262" t="s">
        <v>649</v>
      </c>
      <c r="Z747" s="262" t="str">
        <f t="shared" si="71"/>
        <v>141 E 71200 163</v>
      </c>
      <c r="AA747" s="262" t="str">
        <f t="shared" si="72"/>
        <v>712</v>
      </c>
      <c r="AB747" s="262" t="str">
        <f t="shared" si="73"/>
        <v>901</v>
      </c>
      <c r="AC747" s="262" t="str">
        <f t="shared" si="74"/>
        <v>141 E 71200 163 901 712</v>
      </c>
    </row>
    <row r="748" spans="1:29" ht="15" hidden="1" customHeight="1" x14ac:dyDescent="0.25">
      <c r="A748" s="262" t="s">
        <v>1258</v>
      </c>
      <c r="B748" s="262" t="s">
        <v>256</v>
      </c>
      <c r="C748" s="262" t="s">
        <v>355</v>
      </c>
      <c r="D748" s="262" t="s">
        <v>274</v>
      </c>
      <c r="E748" s="262" t="s">
        <v>256</v>
      </c>
      <c r="F748" s="262" t="s">
        <v>521</v>
      </c>
      <c r="G748" s="262" t="s">
        <v>522</v>
      </c>
      <c r="H748" s="262" t="s">
        <v>523</v>
      </c>
      <c r="I748" s="262" t="s">
        <v>504</v>
      </c>
      <c r="J748" s="262">
        <v>1575</v>
      </c>
      <c r="K748" s="320">
        <v>1</v>
      </c>
      <c r="L748" s="320">
        <v>0</v>
      </c>
      <c r="M748" s="262" t="s">
        <v>6</v>
      </c>
      <c r="Q748" s="321">
        <v>0</v>
      </c>
      <c r="R748" s="321">
        <f t="shared" si="69"/>
        <v>1</v>
      </c>
      <c r="S748" s="300">
        <v>525</v>
      </c>
      <c r="T748" s="300">
        <v>0</v>
      </c>
      <c r="V748" s="300">
        <v>525</v>
      </c>
      <c r="W748" s="300">
        <f>V748</f>
        <v>525</v>
      </c>
      <c r="X748" s="322">
        <f t="shared" si="70"/>
        <v>0</v>
      </c>
      <c r="Y748" s="262" t="s">
        <v>754</v>
      </c>
      <c r="Z748" s="262" t="str">
        <f t="shared" si="71"/>
        <v>141 E 72410 162</v>
      </c>
      <c r="AA748" s="262" t="str">
        <f t="shared" si="72"/>
        <v>000</v>
      </c>
      <c r="AB748" s="262" t="str">
        <f t="shared" si="73"/>
        <v>000</v>
      </c>
      <c r="AC748" s="262" t="str">
        <f t="shared" si="74"/>
        <v>141 E 72410 162 000 000</v>
      </c>
    </row>
    <row r="749" spans="1:29" ht="15" customHeight="1" x14ac:dyDescent="0.25">
      <c r="A749" s="262" t="s">
        <v>1723</v>
      </c>
      <c r="B749" s="262" t="s">
        <v>381</v>
      </c>
      <c r="C749" s="262" t="s">
        <v>381</v>
      </c>
      <c r="D749" s="262" t="s">
        <v>392</v>
      </c>
      <c r="E749" s="262" t="s">
        <v>221</v>
      </c>
      <c r="F749" s="262" t="s">
        <v>306</v>
      </c>
      <c r="G749" s="262" t="s">
        <v>250</v>
      </c>
      <c r="H749" s="262" t="s">
        <v>224</v>
      </c>
      <c r="I749" s="262" t="s">
        <v>307</v>
      </c>
      <c r="J749" s="262">
        <v>1170</v>
      </c>
      <c r="K749" s="320">
        <v>1</v>
      </c>
      <c r="L749" s="320">
        <v>1</v>
      </c>
      <c r="M749" s="262" t="s">
        <v>226</v>
      </c>
      <c r="N749" s="262" t="s">
        <v>233</v>
      </c>
      <c r="O749" s="262" t="s">
        <v>271</v>
      </c>
      <c r="P749" s="262" t="s">
        <v>308</v>
      </c>
      <c r="Q749" s="321">
        <v>20</v>
      </c>
      <c r="R749" s="321">
        <f t="shared" si="69"/>
        <v>21</v>
      </c>
      <c r="S749" s="300">
        <v>0</v>
      </c>
      <c r="T749" s="300">
        <v>24120</v>
      </c>
      <c r="V749" s="300">
        <v>24120</v>
      </c>
      <c r="W749" s="302">
        <f>IFERROR(INDEX('For Formulas'!$A$3:$CL$64,MATCH(ROUNDUP($R749,0),'For Formulas'!$A$3:$A$64,0),MATCH($O749&amp;" - "&amp;$P749,'For Formulas'!$A$3:$CL$3,0))*L749+U749,INDEX('For Formulas'!$A$3:$CL$64,MATCH(ROUNDUP($R749,0),'For Formulas'!$A$3:$A$64,0)*MATCH($O749&amp;" - "&amp;$P749,'For Formulas'!$A$3:$CL$3,0))*L749)</f>
        <v>26049</v>
      </c>
      <c r="X749" s="322">
        <f t="shared" si="70"/>
        <v>7.9975124378109455E-2</v>
      </c>
      <c r="Y749" s="262" t="s">
        <v>1724</v>
      </c>
      <c r="Z749" s="262" t="str">
        <f t="shared" si="71"/>
        <v>141 E 72210 137</v>
      </c>
      <c r="AA749" s="262" t="str">
        <f t="shared" si="72"/>
        <v>000</v>
      </c>
      <c r="AB749" s="262" t="str">
        <f t="shared" si="73"/>
        <v>000</v>
      </c>
      <c r="AC749" s="262" t="str">
        <f t="shared" si="74"/>
        <v>141 E 72210 137 000 000</v>
      </c>
    </row>
    <row r="750" spans="1:29" ht="15" customHeight="1" x14ac:dyDescent="0.25">
      <c r="A750" s="262" t="s">
        <v>3218</v>
      </c>
      <c r="B750" s="262" t="s">
        <v>381</v>
      </c>
      <c r="C750" s="262" t="s">
        <v>381</v>
      </c>
      <c r="D750" s="262" t="s">
        <v>361</v>
      </c>
      <c r="E750" s="262" t="s">
        <v>221</v>
      </c>
      <c r="F750" s="262" t="s">
        <v>306</v>
      </c>
      <c r="G750" s="262" t="s">
        <v>250</v>
      </c>
      <c r="H750" s="262" t="s">
        <v>224</v>
      </c>
      <c r="I750" s="262" t="s">
        <v>307</v>
      </c>
      <c r="J750" s="262">
        <v>1170</v>
      </c>
      <c r="K750" s="320">
        <v>1</v>
      </c>
      <c r="L750" s="320">
        <v>1</v>
      </c>
      <c r="M750" s="262" t="s">
        <v>226</v>
      </c>
      <c r="N750" s="262" t="s">
        <v>233</v>
      </c>
      <c r="O750" s="262" t="s">
        <v>271</v>
      </c>
      <c r="P750" s="262" t="s">
        <v>308</v>
      </c>
      <c r="Q750" s="321">
        <v>20</v>
      </c>
      <c r="R750" s="321">
        <f t="shared" si="69"/>
        <v>21</v>
      </c>
      <c r="S750" s="300">
        <v>0</v>
      </c>
      <c r="T750" s="300">
        <v>24120</v>
      </c>
      <c r="V750" s="300">
        <v>24120</v>
      </c>
      <c r="W750" s="302">
        <f>IFERROR(INDEX('For Formulas'!$A$3:$CL$64,MATCH(ROUNDUP($R750,0),'For Formulas'!$A$3:$A$64,0),MATCH($O750&amp;" - "&amp;$P750,'For Formulas'!$A$3:$CL$3,0))*L750+U750,INDEX('For Formulas'!$A$3:$CL$64,MATCH(ROUNDUP($R750,0),'For Formulas'!$A$3:$A$64,0)*MATCH($O750&amp;" - "&amp;$P750,'For Formulas'!$A$3:$CL$3,0))*L750)</f>
        <v>26049</v>
      </c>
      <c r="X750" s="322">
        <f t="shared" si="70"/>
        <v>7.9975124378109455E-2</v>
      </c>
      <c r="Y750" s="262" t="s">
        <v>3219</v>
      </c>
      <c r="Z750" s="262" t="str">
        <f t="shared" si="71"/>
        <v>141 E 72210 137</v>
      </c>
      <c r="AA750" s="262" t="str">
        <f t="shared" si="72"/>
        <v>000</v>
      </c>
      <c r="AB750" s="262" t="str">
        <f t="shared" si="73"/>
        <v>000</v>
      </c>
      <c r="AC750" s="262" t="str">
        <f t="shared" si="74"/>
        <v>141 E 72210 137 000 000</v>
      </c>
    </row>
    <row r="751" spans="1:29" ht="15" customHeight="1" x14ac:dyDescent="0.25">
      <c r="A751" s="262" t="s">
        <v>2098</v>
      </c>
      <c r="B751" s="262" t="s">
        <v>377</v>
      </c>
      <c r="C751" s="262" t="s">
        <v>377</v>
      </c>
      <c r="D751" s="262" t="s">
        <v>324</v>
      </c>
      <c r="E751" s="262" t="s">
        <v>269</v>
      </c>
      <c r="F751" s="262" t="s">
        <v>222</v>
      </c>
      <c r="G751" s="262" t="s">
        <v>223</v>
      </c>
      <c r="H751" s="262" t="s">
        <v>224</v>
      </c>
      <c r="I751" s="262" t="s">
        <v>412</v>
      </c>
      <c r="J751" s="262">
        <v>960</v>
      </c>
      <c r="K751" s="320">
        <v>0.6</v>
      </c>
      <c r="L751" s="320">
        <v>0.6</v>
      </c>
      <c r="M751" s="262" t="s">
        <v>226</v>
      </c>
      <c r="N751" s="262" t="s">
        <v>227</v>
      </c>
      <c r="O751" s="262" t="s">
        <v>234</v>
      </c>
      <c r="P751" s="262" t="s">
        <v>34</v>
      </c>
      <c r="Q751" s="321">
        <v>3</v>
      </c>
      <c r="R751" s="321">
        <f t="shared" si="69"/>
        <v>4</v>
      </c>
      <c r="S751" s="300">
        <v>0</v>
      </c>
      <c r="T751" s="300">
        <v>40205</v>
      </c>
      <c r="V751" s="300">
        <v>24123</v>
      </c>
      <c r="W751" s="302">
        <f>IFERROR(INDEX('For Formulas'!$A$3:$CL$64,MATCH(ROUNDUP($R751,0),'For Formulas'!$A$3:$A$64,0),MATCH($O751&amp;" - "&amp;$P751,'For Formulas'!$A$3:$CL$3,0))*L751+U751,INDEX('For Formulas'!$A$3:$CL$64,MATCH(ROUNDUP($R751,0),'For Formulas'!$A$3:$A$64,0)*MATCH($O751&amp;" - "&amp;$P751,'For Formulas'!$A$3:$CL$3,0))*L751)</f>
        <v>26052</v>
      </c>
      <c r="X751" s="322">
        <f t="shared" si="70"/>
        <v>7.9965178460390501E-2</v>
      </c>
      <c r="Y751" s="262" t="s">
        <v>1682</v>
      </c>
      <c r="Z751" s="262" t="str">
        <f t="shared" si="71"/>
        <v>141 E 72120 131</v>
      </c>
      <c r="AA751" s="262" t="str">
        <f t="shared" si="72"/>
        <v>580</v>
      </c>
      <c r="AB751" s="262" t="str">
        <f t="shared" si="73"/>
        <v>000</v>
      </c>
      <c r="AC751" s="262" t="str">
        <f t="shared" si="74"/>
        <v>141 E 72120 131 000 580</v>
      </c>
    </row>
    <row r="752" spans="1:29" ht="15" customHeight="1" x14ac:dyDescent="0.25">
      <c r="A752" s="262" t="s">
        <v>2065</v>
      </c>
      <c r="B752" s="262" t="s">
        <v>283</v>
      </c>
      <c r="C752" s="262" t="s">
        <v>283</v>
      </c>
      <c r="D752" s="262" t="s">
        <v>407</v>
      </c>
      <c r="E752" s="262" t="s">
        <v>221</v>
      </c>
      <c r="F752" s="262" t="s">
        <v>284</v>
      </c>
      <c r="G752" s="262" t="s">
        <v>285</v>
      </c>
      <c r="H752" s="262" t="s">
        <v>286</v>
      </c>
      <c r="I752" s="262" t="s">
        <v>225</v>
      </c>
      <c r="J752" s="262">
        <v>1680</v>
      </c>
      <c r="K752" s="320">
        <v>1</v>
      </c>
      <c r="L752" s="320">
        <v>1</v>
      </c>
      <c r="M752" s="262" t="s">
        <v>226</v>
      </c>
      <c r="N752" s="262" t="s">
        <v>227</v>
      </c>
      <c r="O752" s="262" t="s">
        <v>288</v>
      </c>
      <c r="P752" s="262" t="s">
        <v>289</v>
      </c>
      <c r="Q752" s="321">
        <v>10</v>
      </c>
      <c r="R752" s="321">
        <f t="shared" si="69"/>
        <v>11</v>
      </c>
      <c r="S752" s="300">
        <v>0</v>
      </c>
      <c r="T752" s="300">
        <v>23888</v>
      </c>
      <c r="V752" s="300">
        <v>23888</v>
      </c>
      <c r="W752" s="302">
        <f>IFERROR(INDEX('For Formulas'!$A$3:$CL$64,MATCH(ROUNDUP($R752,0),'For Formulas'!$A$3:$A$64,0),MATCH($O752&amp;" - "&amp;$P752,'For Formulas'!$A$3:$CL$3,0))*L752+U752,INDEX('For Formulas'!$A$3:$CL$64,MATCH(ROUNDUP($R752,0),'For Formulas'!$A$3:$A$64,0)*MATCH($O752&amp;" - "&amp;$P752,'For Formulas'!$A$3:$CL$3,0))*L752)</f>
        <v>26250</v>
      </c>
      <c r="X752" s="322">
        <f t="shared" si="70"/>
        <v>9.8878097789685204E-2</v>
      </c>
      <c r="Y752" s="262" t="s">
        <v>1848</v>
      </c>
      <c r="Z752" s="262" t="str">
        <f t="shared" si="71"/>
        <v>141 E 72410 162</v>
      </c>
      <c r="AA752" s="262" t="str">
        <f t="shared" si="72"/>
        <v>000</v>
      </c>
      <c r="AB752" s="262" t="str">
        <f t="shared" si="73"/>
        <v>000</v>
      </c>
      <c r="AC752" s="262" t="str">
        <f t="shared" si="74"/>
        <v>141 E 72410 162 000 000</v>
      </c>
    </row>
    <row r="753" spans="1:29" ht="15" customHeight="1" x14ac:dyDescent="0.25">
      <c r="A753" s="262" t="s">
        <v>1874</v>
      </c>
      <c r="B753" s="262" t="s">
        <v>377</v>
      </c>
      <c r="C753" s="262" t="s">
        <v>377</v>
      </c>
      <c r="D753" s="262" t="s">
        <v>261</v>
      </c>
      <c r="E753" s="262" t="s">
        <v>269</v>
      </c>
      <c r="F753" s="262" t="s">
        <v>222</v>
      </c>
      <c r="G753" s="262" t="s">
        <v>223</v>
      </c>
      <c r="H753" s="262" t="s">
        <v>224</v>
      </c>
      <c r="I753" s="262" t="s">
        <v>412</v>
      </c>
      <c r="J753" s="262">
        <v>960</v>
      </c>
      <c r="K753" s="320">
        <v>0.6</v>
      </c>
      <c r="L753" s="320">
        <v>0.6</v>
      </c>
      <c r="M753" s="262" t="s">
        <v>226</v>
      </c>
      <c r="N753" s="262" t="s">
        <v>227</v>
      </c>
      <c r="O753" s="262" t="s">
        <v>234</v>
      </c>
      <c r="P753" s="262" t="s">
        <v>34</v>
      </c>
      <c r="Q753" s="321">
        <v>4</v>
      </c>
      <c r="R753" s="321">
        <f t="shared" si="69"/>
        <v>5</v>
      </c>
      <c r="S753" s="300">
        <v>0</v>
      </c>
      <c r="T753" s="300">
        <v>40525</v>
      </c>
      <c r="V753" s="300">
        <v>24315</v>
      </c>
      <c r="W753" s="302">
        <f>IFERROR(INDEX('For Formulas'!$A$3:$CL$64,MATCH(ROUNDUP($R753,0),'For Formulas'!$A$3:$A$64,0),MATCH($O753&amp;" - "&amp;$P753,'For Formulas'!$A$3:$CL$3,0))*L753+U753,INDEX('For Formulas'!$A$3:$CL$64,MATCH(ROUNDUP($R753,0),'For Formulas'!$A$3:$A$64,0)*MATCH($O753&amp;" - "&amp;$P753,'For Formulas'!$A$3:$CL$3,0))*L753)</f>
        <v>26259</v>
      </c>
      <c r="X753" s="322">
        <f t="shared" si="70"/>
        <v>7.9950647748303516E-2</v>
      </c>
      <c r="Y753" s="262" t="s">
        <v>482</v>
      </c>
      <c r="Z753" s="262" t="str">
        <f t="shared" si="71"/>
        <v>141 E 72120 131</v>
      </c>
      <c r="AA753" s="262" t="str">
        <f t="shared" si="72"/>
        <v>580</v>
      </c>
      <c r="AB753" s="262" t="str">
        <f t="shared" si="73"/>
        <v>000</v>
      </c>
      <c r="AC753" s="262" t="str">
        <f t="shared" si="74"/>
        <v>141 E 72120 131 000 580</v>
      </c>
    </row>
    <row r="754" spans="1:29" ht="15" customHeight="1" x14ac:dyDescent="0.25">
      <c r="A754" s="262" t="s">
        <v>2357</v>
      </c>
      <c r="B754" s="262" t="s">
        <v>316</v>
      </c>
      <c r="C754" s="262" t="s">
        <v>316</v>
      </c>
      <c r="D754" s="262" t="s">
        <v>411</v>
      </c>
      <c r="E754" s="262" t="s">
        <v>221</v>
      </c>
      <c r="F754" s="262" t="s">
        <v>222</v>
      </c>
      <c r="G754" s="262" t="s">
        <v>1452</v>
      </c>
      <c r="H754" s="262" t="s">
        <v>224</v>
      </c>
      <c r="I754" s="262" t="s">
        <v>225</v>
      </c>
      <c r="J754" s="262">
        <v>904</v>
      </c>
      <c r="K754" s="320">
        <v>1</v>
      </c>
      <c r="L754" s="320">
        <v>0.56499999999999995</v>
      </c>
      <c r="M754" s="262" t="s">
        <v>226</v>
      </c>
      <c r="N754" s="262" t="s">
        <v>227</v>
      </c>
      <c r="O754" s="262" t="s">
        <v>234</v>
      </c>
      <c r="P754" s="262" t="s">
        <v>35</v>
      </c>
      <c r="Q754" s="321">
        <v>1</v>
      </c>
      <c r="R754" s="321">
        <f t="shared" si="69"/>
        <v>2</v>
      </c>
      <c r="S754" s="300">
        <v>0</v>
      </c>
      <c r="T754" s="300">
        <v>43100</v>
      </c>
      <c r="V754" s="300">
        <v>24351.5</v>
      </c>
      <c r="W754" s="302">
        <f>IFERROR(INDEX('For Formulas'!$A$3:$CL$64,MATCH(ROUNDUP($R754,0),'For Formulas'!$A$3:$A$64,0),MATCH($O754&amp;" - "&amp;$P754,'For Formulas'!$A$3:$CL$3,0))*L754+U754,INDEX('For Formulas'!$A$3:$CL$64,MATCH(ROUNDUP($R754,0),'For Formulas'!$A$3:$A$64,0)*MATCH($O754&amp;" - "&amp;$P754,'For Formulas'!$A$3:$CL$3,0))*L754)</f>
        <v>26300.749999999996</v>
      </c>
      <c r="X754" s="322">
        <f t="shared" si="70"/>
        <v>8.0046403712296835E-2</v>
      </c>
      <c r="Y754" s="262" t="s">
        <v>1375</v>
      </c>
      <c r="Z754" s="262" t="str">
        <f t="shared" si="71"/>
        <v>141 E 71200 116</v>
      </c>
      <c r="AA754" s="262" t="str">
        <f t="shared" si="72"/>
        <v>712</v>
      </c>
      <c r="AB754" s="262" t="str">
        <f t="shared" si="73"/>
        <v>000</v>
      </c>
      <c r="AC754" s="262" t="str">
        <f t="shared" si="74"/>
        <v>141 E 71200 116 000 712</v>
      </c>
    </row>
    <row r="755" spans="1:29" ht="15" customHeight="1" x14ac:dyDescent="0.25">
      <c r="A755" s="262" t="s">
        <v>2804</v>
      </c>
      <c r="B755" s="262" t="s">
        <v>305</v>
      </c>
      <c r="C755" s="262" t="s">
        <v>305</v>
      </c>
      <c r="D755" s="262" t="s">
        <v>264</v>
      </c>
      <c r="E755" s="262" t="s">
        <v>221</v>
      </c>
      <c r="F755" s="262" t="s">
        <v>306</v>
      </c>
      <c r="G755" s="262" t="s">
        <v>250</v>
      </c>
      <c r="H755" s="262" t="s">
        <v>224</v>
      </c>
      <c r="I755" s="262" t="s">
        <v>307</v>
      </c>
      <c r="J755" s="262">
        <v>1170</v>
      </c>
      <c r="K755" s="320">
        <v>1</v>
      </c>
      <c r="L755" s="320">
        <v>1</v>
      </c>
      <c r="M755" s="262" t="s">
        <v>226</v>
      </c>
      <c r="N755" s="262" t="s">
        <v>227</v>
      </c>
      <c r="O755" s="262" t="s">
        <v>271</v>
      </c>
      <c r="P755" s="262" t="s">
        <v>308</v>
      </c>
      <c r="Q755" s="321">
        <v>21</v>
      </c>
      <c r="R755" s="321">
        <f t="shared" si="69"/>
        <v>22</v>
      </c>
      <c r="S755" s="300">
        <v>0</v>
      </c>
      <c r="T755" s="300">
        <v>24448</v>
      </c>
      <c r="V755" s="300">
        <v>24448</v>
      </c>
      <c r="W755" s="302">
        <f>IFERROR(INDEX('For Formulas'!$A$3:$CL$64,MATCH(ROUNDUP($R755,0),'For Formulas'!$A$3:$A$64,0),MATCH($O755&amp;" - "&amp;$P755,'For Formulas'!$A$3:$CL$3,0))*L755+U755,INDEX('For Formulas'!$A$3:$CL$64,MATCH(ROUNDUP($R755,0),'For Formulas'!$A$3:$A$64,0)*MATCH($O755&amp;" - "&amp;$P755,'For Formulas'!$A$3:$CL$3,0))*L755)</f>
        <v>26404</v>
      </c>
      <c r="X755" s="322">
        <f t="shared" si="70"/>
        <v>8.0006544502617807E-2</v>
      </c>
      <c r="Y755" s="262" t="s">
        <v>1687</v>
      </c>
      <c r="Z755" s="262" t="str">
        <f t="shared" si="71"/>
        <v>141 E 71200 163</v>
      </c>
      <c r="AA755" s="262" t="str">
        <f t="shared" si="72"/>
        <v>712</v>
      </c>
      <c r="AB755" s="262" t="str">
        <f t="shared" si="73"/>
        <v>901</v>
      </c>
      <c r="AC755" s="262" t="str">
        <f t="shared" si="74"/>
        <v>141 E 71200 163 901 712</v>
      </c>
    </row>
    <row r="756" spans="1:29" ht="15" customHeight="1" x14ac:dyDescent="0.25">
      <c r="A756" s="262" t="s">
        <v>2978</v>
      </c>
      <c r="B756" s="262" t="s">
        <v>305</v>
      </c>
      <c r="C756" s="262" t="s">
        <v>305</v>
      </c>
      <c r="D756" s="262" t="s">
        <v>371</v>
      </c>
      <c r="E756" s="262" t="s">
        <v>221</v>
      </c>
      <c r="F756" s="262" t="s">
        <v>306</v>
      </c>
      <c r="G756" s="262" t="s">
        <v>250</v>
      </c>
      <c r="H756" s="262" t="s">
        <v>224</v>
      </c>
      <c r="I756" s="262" t="s">
        <v>307</v>
      </c>
      <c r="J756" s="262">
        <v>1170</v>
      </c>
      <c r="K756" s="320">
        <v>1</v>
      </c>
      <c r="L756" s="320">
        <v>1</v>
      </c>
      <c r="M756" s="262" t="s">
        <v>226</v>
      </c>
      <c r="N756" s="262" t="s">
        <v>233</v>
      </c>
      <c r="O756" s="262" t="s">
        <v>271</v>
      </c>
      <c r="P756" s="262" t="s">
        <v>308</v>
      </c>
      <c r="Q756" s="321">
        <v>21</v>
      </c>
      <c r="R756" s="321">
        <f t="shared" si="69"/>
        <v>22</v>
      </c>
      <c r="S756" s="300">
        <v>0</v>
      </c>
      <c r="T756" s="300">
        <v>24448</v>
      </c>
      <c r="V756" s="300">
        <v>24448</v>
      </c>
      <c r="W756" s="302">
        <f>IFERROR(INDEX('For Formulas'!$A$3:$CL$64,MATCH(ROUNDUP($R756,0),'For Formulas'!$A$3:$A$64,0),MATCH($O756&amp;" - "&amp;$P756,'For Formulas'!$A$3:$CL$3,0))*L756+U756,INDEX('For Formulas'!$A$3:$CL$64,MATCH(ROUNDUP($R756,0),'For Formulas'!$A$3:$A$64,0)*MATCH($O756&amp;" - "&amp;$P756,'For Formulas'!$A$3:$CL$3,0))*L756)</f>
        <v>26404</v>
      </c>
      <c r="X756" s="322">
        <f t="shared" si="70"/>
        <v>8.0006544502617807E-2</v>
      </c>
      <c r="Y756" s="262" t="s">
        <v>1934</v>
      </c>
      <c r="Z756" s="262" t="str">
        <f t="shared" si="71"/>
        <v>141 E 71200 163</v>
      </c>
      <c r="AA756" s="262" t="str">
        <f t="shared" si="72"/>
        <v>712</v>
      </c>
      <c r="AB756" s="262" t="str">
        <f t="shared" si="73"/>
        <v>901</v>
      </c>
      <c r="AC756" s="262" t="str">
        <f t="shared" si="74"/>
        <v>141 E 71200 163 901 712</v>
      </c>
    </row>
    <row r="757" spans="1:29" ht="15" hidden="1" customHeight="1" x14ac:dyDescent="0.25">
      <c r="A757" s="262" t="s">
        <v>1268</v>
      </c>
      <c r="B757" s="262" t="s">
        <v>326</v>
      </c>
      <c r="C757" s="262" t="s">
        <v>326</v>
      </c>
      <c r="D757" s="262" t="s">
        <v>361</v>
      </c>
      <c r="E757" s="262" t="s">
        <v>352</v>
      </c>
      <c r="F757" s="262" t="s">
        <v>222</v>
      </c>
      <c r="G757" s="262" t="s">
        <v>223</v>
      </c>
      <c r="H757" s="262" t="s">
        <v>569</v>
      </c>
      <c r="I757" s="262" t="s">
        <v>225</v>
      </c>
      <c r="J757" s="262">
        <v>760</v>
      </c>
      <c r="K757" s="320">
        <v>1</v>
      </c>
      <c r="L757" s="320">
        <v>0.47499999999999998</v>
      </c>
      <c r="M757" s="262" t="s">
        <v>6</v>
      </c>
      <c r="Q757" s="321">
        <v>0</v>
      </c>
      <c r="R757" s="321">
        <f t="shared" si="69"/>
        <v>1</v>
      </c>
      <c r="S757" s="300">
        <v>7000</v>
      </c>
      <c r="T757" s="300">
        <v>0</v>
      </c>
      <c r="V757" s="300">
        <v>3325</v>
      </c>
      <c r="W757" s="300">
        <f>V757</f>
        <v>3325</v>
      </c>
      <c r="X757" s="322">
        <f t="shared" si="70"/>
        <v>0</v>
      </c>
      <c r="Y757" s="262" t="s">
        <v>1269</v>
      </c>
      <c r="Z757" s="262" t="str">
        <f t="shared" si="71"/>
        <v>141 E 72410 139</v>
      </c>
      <c r="AA757" s="262" t="str">
        <f t="shared" si="72"/>
        <v>000</v>
      </c>
      <c r="AB757" s="262" t="str">
        <f t="shared" si="73"/>
        <v>000</v>
      </c>
      <c r="AC757" s="262" t="str">
        <f t="shared" si="74"/>
        <v>141 E 72410 139 000 000</v>
      </c>
    </row>
    <row r="758" spans="1:29" ht="15" hidden="1" customHeight="1" x14ac:dyDescent="0.25">
      <c r="A758" s="262" t="s">
        <v>3159</v>
      </c>
      <c r="B758" s="262" t="s">
        <v>237</v>
      </c>
      <c r="C758" s="262" t="s">
        <v>237</v>
      </c>
      <c r="D758" s="262" t="s">
        <v>716</v>
      </c>
      <c r="E758" s="262" t="s">
        <v>221</v>
      </c>
      <c r="F758" s="262" t="s">
        <v>239</v>
      </c>
      <c r="G758" s="262" t="s">
        <v>240</v>
      </c>
      <c r="H758" s="262" t="s">
        <v>241</v>
      </c>
      <c r="I758" s="262" t="s">
        <v>307</v>
      </c>
      <c r="J758" s="262">
        <v>1235</v>
      </c>
      <c r="K758" s="320">
        <v>0.8125</v>
      </c>
      <c r="L758" s="320">
        <v>0.8125</v>
      </c>
      <c r="M758" s="262" t="s">
        <v>226</v>
      </c>
      <c r="N758" s="262" t="s">
        <v>11</v>
      </c>
      <c r="O758" s="262" t="s">
        <v>244</v>
      </c>
      <c r="P758" s="262" t="s">
        <v>187</v>
      </c>
      <c r="Q758" s="321">
        <v>19</v>
      </c>
      <c r="R758" s="321">
        <f t="shared" si="69"/>
        <v>20</v>
      </c>
      <c r="S758" s="300">
        <v>0</v>
      </c>
      <c r="T758" s="300">
        <v>19.84</v>
      </c>
      <c r="V758" s="300">
        <v>24502.400000000001</v>
      </c>
      <c r="W758" s="303">
        <f>IFERROR(INDEX('For Formulas'!$A$3:$CL$64,MATCH($R758,'For Formulas'!$A$3:$A$64,0),MATCH($O758&amp;" - "&amp;$P758,'For Formulas'!$A$3:$CL$3,0))*J758+U758,INDEX('For Formulas'!$A$3:$CL$64,MATCH($R758,'For Formulas'!$A$3:$A$64,0),MATCH($O758&amp;" - "&amp;$P758,'For Formulas'!$A$3:$CL$3,0))*J758)</f>
        <v>26462.592000000001</v>
      </c>
      <c r="X758" s="322">
        <f t="shared" si="70"/>
        <v>7.999999999999996E-2</v>
      </c>
      <c r="Y758" s="262" t="s">
        <v>1260</v>
      </c>
      <c r="Z758" s="262" t="str">
        <f t="shared" si="71"/>
        <v>143 E 73100 165</v>
      </c>
      <c r="AA758" s="262" t="str">
        <f t="shared" si="72"/>
        <v>451</v>
      </c>
      <c r="AB758" s="262" t="str">
        <f t="shared" si="73"/>
        <v>000</v>
      </c>
      <c r="AC758" s="262" t="str">
        <f t="shared" si="74"/>
        <v>143 E 73100 165 000 451</v>
      </c>
    </row>
    <row r="759" spans="1:29" ht="15" hidden="1" customHeight="1" x14ac:dyDescent="0.25">
      <c r="A759" s="262" t="s">
        <v>3175</v>
      </c>
      <c r="B759" s="262" t="s">
        <v>237</v>
      </c>
      <c r="C759" s="262" t="s">
        <v>237</v>
      </c>
      <c r="D759" s="262" t="s">
        <v>382</v>
      </c>
      <c r="E759" s="262" t="s">
        <v>221</v>
      </c>
      <c r="F759" s="262" t="s">
        <v>239</v>
      </c>
      <c r="G759" s="262" t="s">
        <v>240</v>
      </c>
      <c r="H759" s="262" t="s">
        <v>241</v>
      </c>
      <c r="I759" s="262" t="s">
        <v>225</v>
      </c>
      <c r="J759" s="262">
        <v>1520</v>
      </c>
      <c r="K759" s="320">
        <v>1</v>
      </c>
      <c r="L759" s="320">
        <v>1</v>
      </c>
      <c r="M759" s="262" t="s">
        <v>226</v>
      </c>
      <c r="N759" s="262" t="s">
        <v>11</v>
      </c>
      <c r="O759" s="262" t="s">
        <v>244</v>
      </c>
      <c r="P759" s="262" t="s">
        <v>187</v>
      </c>
      <c r="Q759" s="321">
        <v>8</v>
      </c>
      <c r="R759" s="321">
        <f t="shared" si="69"/>
        <v>9</v>
      </c>
      <c r="S759" s="300">
        <v>0</v>
      </c>
      <c r="T759" s="300">
        <v>14.94</v>
      </c>
      <c r="U759" s="262">
        <v>1520</v>
      </c>
      <c r="V759" s="300">
        <v>24228.799999999999</v>
      </c>
      <c r="W759" s="303">
        <f>IFERROR(INDEX('For Formulas'!$A$3:$CL$64,MATCH($R759,'For Formulas'!$A$3:$A$64,0),MATCH($O759&amp;" - "&amp;$P759,'For Formulas'!$A$3:$CL$3,0))*J759+U759,INDEX('For Formulas'!$A$3:$CL$64,MATCH($R759,'For Formulas'!$A$3:$A$64,0),MATCH($O759&amp;" - "&amp;$P759,'For Formulas'!$A$3:$CL$3,0))*J759)</f>
        <v>26508.800000000003</v>
      </c>
      <c r="X759" s="322">
        <f t="shared" si="70"/>
        <v>9.4102885821832016E-2</v>
      </c>
      <c r="Y759" s="262" t="s">
        <v>528</v>
      </c>
      <c r="Z759" s="262" t="str">
        <f t="shared" si="71"/>
        <v>143 E 73100 165</v>
      </c>
      <c r="AA759" s="262" t="str">
        <f t="shared" si="72"/>
        <v>451</v>
      </c>
      <c r="AB759" s="262" t="str">
        <f t="shared" si="73"/>
        <v>000</v>
      </c>
      <c r="AC759" s="262" t="str">
        <f t="shared" si="74"/>
        <v>143 E 73100 165 000 451</v>
      </c>
    </row>
    <row r="760" spans="1:29" ht="15" customHeight="1" x14ac:dyDescent="0.25">
      <c r="A760" s="262" t="s">
        <v>1651</v>
      </c>
      <c r="B760" s="262" t="s">
        <v>231</v>
      </c>
      <c r="C760" s="262" t="s">
        <v>231</v>
      </c>
      <c r="D760" s="262" t="s">
        <v>264</v>
      </c>
      <c r="E760" s="262" t="s">
        <v>221</v>
      </c>
      <c r="F760" s="262" t="s">
        <v>222</v>
      </c>
      <c r="G760" s="262" t="s">
        <v>223</v>
      </c>
      <c r="H760" s="262" t="s">
        <v>224</v>
      </c>
      <c r="I760" s="262" t="s">
        <v>287</v>
      </c>
      <c r="J760" s="262">
        <v>800</v>
      </c>
      <c r="K760" s="320">
        <v>0.5</v>
      </c>
      <c r="L760" s="320">
        <v>0.5</v>
      </c>
      <c r="M760" s="262" t="s">
        <v>226</v>
      </c>
      <c r="N760" s="262" t="s">
        <v>233</v>
      </c>
      <c r="O760" s="262" t="s">
        <v>234</v>
      </c>
      <c r="P760" s="262" t="s">
        <v>34</v>
      </c>
      <c r="Q760" s="321">
        <v>17</v>
      </c>
      <c r="R760" s="321">
        <f t="shared" si="69"/>
        <v>18</v>
      </c>
      <c r="S760" s="300">
        <v>0</v>
      </c>
      <c r="T760" s="300">
        <v>49270</v>
      </c>
      <c r="V760" s="300">
        <v>24635</v>
      </c>
      <c r="W760" s="302">
        <f>IFERROR(INDEX('For Formulas'!$A$3:$CL$64,MATCH(ROUNDUP($R760,0),'For Formulas'!$A$3:$A$64,0),MATCH($O760&amp;" - "&amp;$P760,'For Formulas'!$A$3:$CL$3,0))*L760+U760,INDEX('For Formulas'!$A$3:$CL$64,MATCH(ROUNDUP($R760,0),'For Formulas'!$A$3:$A$64,0)*MATCH($O760&amp;" - "&amp;$P760,'For Formulas'!$A$3:$CL$3,0))*L760)</f>
        <v>26605</v>
      </c>
      <c r="X760" s="322">
        <f t="shared" si="70"/>
        <v>7.9967525877816109E-2</v>
      </c>
      <c r="Y760" s="262" t="s">
        <v>265</v>
      </c>
      <c r="Z760" s="262" t="str">
        <f t="shared" si="71"/>
        <v>141 E 71100 116</v>
      </c>
      <c r="AA760" s="262" t="str">
        <f t="shared" si="72"/>
        <v>000</v>
      </c>
      <c r="AB760" s="262" t="str">
        <f t="shared" si="73"/>
        <v>000</v>
      </c>
      <c r="AC760" s="262" t="str">
        <f t="shared" si="74"/>
        <v>141 E 71100 116 000 000</v>
      </c>
    </row>
    <row r="761" spans="1:29" ht="15" hidden="1" customHeight="1" x14ac:dyDescent="0.25">
      <c r="A761" s="262" t="s">
        <v>1651</v>
      </c>
      <c r="B761" s="262" t="s">
        <v>484</v>
      </c>
      <c r="C761" s="262" t="s">
        <v>484</v>
      </c>
      <c r="D761" s="262" t="s">
        <v>264</v>
      </c>
      <c r="E761" s="262" t="s">
        <v>221</v>
      </c>
      <c r="F761" s="262" t="s">
        <v>222</v>
      </c>
      <c r="G761" s="262" t="s">
        <v>223</v>
      </c>
      <c r="H761" s="262" t="s">
        <v>224</v>
      </c>
      <c r="I761" s="262" t="s">
        <v>287</v>
      </c>
      <c r="J761" s="262">
        <v>800</v>
      </c>
      <c r="K761" s="320">
        <v>0.5</v>
      </c>
      <c r="L761" s="320">
        <v>0.5</v>
      </c>
      <c r="M761" s="262" t="s">
        <v>226</v>
      </c>
      <c r="N761" s="262" t="s">
        <v>233</v>
      </c>
      <c r="O761" s="262" t="s">
        <v>234</v>
      </c>
      <c r="P761" s="262" t="s">
        <v>34</v>
      </c>
      <c r="Q761" s="321">
        <v>17</v>
      </c>
      <c r="R761" s="321">
        <f t="shared" si="69"/>
        <v>18</v>
      </c>
      <c r="S761" s="300">
        <v>0</v>
      </c>
      <c r="T761" s="300">
        <v>49270</v>
      </c>
      <c r="V761" s="300">
        <v>24635</v>
      </c>
      <c r="W761" s="302">
        <f>IFERROR(INDEX('For Formulas'!$A$3:$CL$64,MATCH(ROUNDUP($R761,0),'For Formulas'!$A$3:$A$64,0),MATCH($O761&amp;" - "&amp;$P761,'For Formulas'!$A$3:$CL$3,0))*L761+U761,INDEX('For Formulas'!$A$3:$CL$64,MATCH(ROUNDUP($R761,0),'For Formulas'!$A$3:$A$64,0)*MATCH($O761&amp;" - "&amp;$P761,'For Formulas'!$A$3:$CL$3,0))*L761)</f>
        <v>26605</v>
      </c>
      <c r="X761" s="322">
        <f t="shared" si="70"/>
        <v>7.9967525877816109E-2</v>
      </c>
      <c r="Y761" s="262" t="s">
        <v>586</v>
      </c>
      <c r="Z761" s="262" t="str">
        <f t="shared" si="71"/>
        <v>142 E 71100 116</v>
      </c>
      <c r="AA761" s="262" t="str">
        <f t="shared" si="72"/>
        <v>000</v>
      </c>
      <c r="AB761" s="262" t="str">
        <f t="shared" si="73"/>
        <v>101</v>
      </c>
      <c r="AC761" s="262" t="str">
        <f t="shared" si="74"/>
        <v>142 E 71100 116 101 000</v>
      </c>
    </row>
    <row r="762" spans="1:29" ht="15" hidden="1" customHeight="1" x14ac:dyDescent="0.25">
      <c r="A762" s="262" t="s">
        <v>2934</v>
      </c>
      <c r="B762" s="262" t="s">
        <v>237</v>
      </c>
      <c r="C762" s="262" t="s">
        <v>237</v>
      </c>
      <c r="D762" s="262" t="s">
        <v>295</v>
      </c>
      <c r="E762" s="262" t="s">
        <v>221</v>
      </c>
      <c r="F762" s="262" t="s">
        <v>239</v>
      </c>
      <c r="G762" s="262" t="s">
        <v>240</v>
      </c>
      <c r="H762" s="262" t="s">
        <v>241</v>
      </c>
      <c r="I762" s="262" t="s">
        <v>307</v>
      </c>
      <c r="J762" s="262">
        <v>1235</v>
      </c>
      <c r="K762" s="320">
        <v>0.8125</v>
      </c>
      <c r="L762" s="320">
        <v>0.8125</v>
      </c>
      <c r="M762" s="262" t="s">
        <v>226</v>
      </c>
      <c r="N762" s="262" t="s">
        <v>11</v>
      </c>
      <c r="O762" s="262" t="s">
        <v>244</v>
      </c>
      <c r="P762" s="262" t="s">
        <v>187</v>
      </c>
      <c r="Q762" s="321">
        <v>20</v>
      </c>
      <c r="R762" s="321">
        <f t="shared" si="69"/>
        <v>21</v>
      </c>
      <c r="S762" s="300">
        <v>0</v>
      </c>
      <c r="T762" s="300">
        <v>19.96</v>
      </c>
      <c r="V762" s="300">
        <v>24650.6</v>
      </c>
      <c r="W762" s="303">
        <f>IFERROR(INDEX('For Formulas'!$A$3:$CL$64,MATCH($R762,'For Formulas'!$A$3:$A$64,0),MATCH($O762&amp;" - "&amp;$P762,'For Formulas'!$A$3:$CL$3,0))*J762+U762,INDEX('For Formulas'!$A$3:$CL$64,MATCH($R762,'For Formulas'!$A$3:$A$64,0),MATCH($O762&amp;" - "&amp;$P762,'For Formulas'!$A$3:$CL$3,0))*J762)</f>
        <v>26622.648000000005</v>
      </c>
      <c r="X762" s="322">
        <f t="shared" si="70"/>
        <v>8.0000000000000251E-2</v>
      </c>
      <c r="Y762" s="262" t="s">
        <v>746</v>
      </c>
      <c r="Z762" s="262" t="str">
        <f t="shared" si="71"/>
        <v>143 E 73100 165</v>
      </c>
      <c r="AA762" s="262" t="str">
        <f t="shared" si="72"/>
        <v>451</v>
      </c>
      <c r="AB762" s="262" t="str">
        <f t="shared" si="73"/>
        <v>000</v>
      </c>
      <c r="AC762" s="262" t="str">
        <f t="shared" si="74"/>
        <v>143 E 73100 165 000 451</v>
      </c>
    </row>
    <row r="763" spans="1:29" ht="15" hidden="1" customHeight="1" x14ac:dyDescent="0.25">
      <c r="A763" s="262" t="s">
        <v>3075</v>
      </c>
      <c r="B763" s="262" t="s">
        <v>237</v>
      </c>
      <c r="C763" s="262" t="s">
        <v>237</v>
      </c>
      <c r="D763" s="262" t="s">
        <v>295</v>
      </c>
      <c r="E763" s="262" t="s">
        <v>221</v>
      </c>
      <c r="F763" s="262" t="s">
        <v>239</v>
      </c>
      <c r="G763" s="262" t="s">
        <v>240</v>
      </c>
      <c r="H763" s="262" t="s">
        <v>241</v>
      </c>
      <c r="I763" s="262" t="s">
        <v>307</v>
      </c>
      <c r="J763" s="262">
        <v>1235</v>
      </c>
      <c r="K763" s="320">
        <v>0.8125</v>
      </c>
      <c r="L763" s="320">
        <v>0.8125</v>
      </c>
      <c r="M763" s="262" t="s">
        <v>226</v>
      </c>
      <c r="N763" s="262" t="s">
        <v>11</v>
      </c>
      <c r="O763" s="262" t="s">
        <v>244</v>
      </c>
      <c r="P763" s="262" t="s">
        <v>187</v>
      </c>
      <c r="Q763" s="321">
        <v>20</v>
      </c>
      <c r="R763" s="321">
        <f t="shared" si="69"/>
        <v>21</v>
      </c>
      <c r="S763" s="300">
        <v>0</v>
      </c>
      <c r="T763" s="300">
        <v>19.96</v>
      </c>
      <c r="V763" s="300">
        <v>24650.6</v>
      </c>
      <c r="W763" s="303">
        <f>IFERROR(INDEX('For Formulas'!$A$3:$CL$64,MATCH($R763,'For Formulas'!$A$3:$A$64,0),MATCH($O763&amp;" - "&amp;$P763,'For Formulas'!$A$3:$CL$3,0))*J763+U763,INDEX('For Formulas'!$A$3:$CL$64,MATCH($R763,'For Formulas'!$A$3:$A$64,0),MATCH($O763&amp;" - "&amp;$P763,'For Formulas'!$A$3:$CL$3,0))*J763)</f>
        <v>26622.648000000005</v>
      </c>
      <c r="X763" s="322">
        <f t="shared" si="70"/>
        <v>8.0000000000000251E-2</v>
      </c>
      <c r="Y763" s="262" t="s">
        <v>746</v>
      </c>
      <c r="Z763" s="262" t="str">
        <f t="shared" si="71"/>
        <v>143 E 73100 165</v>
      </c>
      <c r="AA763" s="262" t="str">
        <f t="shared" si="72"/>
        <v>451</v>
      </c>
      <c r="AB763" s="262" t="str">
        <f t="shared" si="73"/>
        <v>000</v>
      </c>
      <c r="AC763" s="262" t="str">
        <f t="shared" si="74"/>
        <v>143 E 73100 165 000 451</v>
      </c>
    </row>
    <row r="764" spans="1:29" ht="15" hidden="1" customHeight="1" x14ac:dyDescent="0.25">
      <c r="A764" s="262" t="s">
        <v>1275</v>
      </c>
      <c r="B764" s="262" t="s">
        <v>256</v>
      </c>
      <c r="C764" s="262" t="s">
        <v>273</v>
      </c>
      <c r="D764" s="262" t="s">
        <v>274</v>
      </c>
      <c r="E764" s="262" t="s">
        <v>256</v>
      </c>
      <c r="F764" s="262" t="s">
        <v>249</v>
      </c>
      <c r="G764" s="262" t="s">
        <v>1104</v>
      </c>
      <c r="H764" s="262" t="s">
        <v>224</v>
      </c>
      <c r="I764" s="262" t="s">
        <v>242</v>
      </c>
      <c r="J764" s="262">
        <v>1020</v>
      </c>
      <c r="K764" s="320">
        <v>1</v>
      </c>
      <c r="L764" s="320">
        <v>0.94443999999999995</v>
      </c>
      <c r="M764" s="262" t="s">
        <v>6</v>
      </c>
      <c r="Q764" s="321">
        <v>0</v>
      </c>
      <c r="R764" s="321">
        <f t="shared" si="69"/>
        <v>1</v>
      </c>
      <c r="S764" s="300">
        <v>250</v>
      </c>
      <c r="T764" s="300">
        <v>0</v>
      </c>
      <c r="V764" s="300">
        <v>236.11</v>
      </c>
      <c r="W764" s="300">
        <f>V764</f>
        <v>236.11</v>
      </c>
      <c r="X764" s="322">
        <f t="shared" si="70"/>
        <v>0</v>
      </c>
      <c r="Y764" s="262" t="s">
        <v>1276</v>
      </c>
      <c r="Z764" s="262" t="str">
        <f t="shared" si="71"/>
        <v>141 E 71100 163</v>
      </c>
      <c r="AA764" s="262" t="str">
        <f t="shared" si="72"/>
        <v>000</v>
      </c>
      <c r="AB764" s="262" t="str">
        <f t="shared" si="73"/>
        <v>000</v>
      </c>
      <c r="AC764" s="262" t="str">
        <f t="shared" si="74"/>
        <v>141 E 71100 163 000 000</v>
      </c>
    </row>
    <row r="765" spans="1:29" ht="15" customHeight="1" x14ac:dyDescent="0.25">
      <c r="A765" s="262" t="s">
        <v>2894</v>
      </c>
      <c r="B765" s="262" t="s">
        <v>231</v>
      </c>
      <c r="C765" s="262" t="s">
        <v>231</v>
      </c>
      <c r="D765" s="262" t="s">
        <v>268</v>
      </c>
      <c r="E765" s="262" t="s">
        <v>221</v>
      </c>
      <c r="F765" s="262" t="s">
        <v>222</v>
      </c>
      <c r="G765" s="262" t="s">
        <v>223</v>
      </c>
      <c r="H765" s="262" t="s">
        <v>224</v>
      </c>
      <c r="I765" s="262" t="s">
        <v>287</v>
      </c>
      <c r="J765" s="262">
        <v>800</v>
      </c>
      <c r="K765" s="320">
        <v>0.5</v>
      </c>
      <c r="L765" s="320">
        <v>0.5</v>
      </c>
      <c r="M765" s="262" t="s">
        <v>226</v>
      </c>
      <c r="N765" s="262" t="s">
        <v>233</v>
      </c>
      <c r="O765" s="262" t="s">
        <v>234</v>
      </c>
      <c r="P765" s="262" t="s">
        <v>35</v>
      </c>
      <c r="Q765" s="321">
        <v>8</v>
      </c>
      <c r="R765" s="321">
        <f t="shared" si="69"/>
        <v>9</v>
      </c>
      <c r="S765" s="300">
        <v>0</v>
      </c>
      <c r="T765" s="300">
        <v>49320</v>
      </c>
      <c r="V765" s="300">
        <v>24660</v>
      </c>
      <c r="W765" s="302">
        <f>IFERROR(INDEX('For Formulas'!$A$3:$CL$64,MATCH(ROUNDUP($R765,0),'For Formulas'!$A$3:$A$64,0),MATCH($O765&amp;" - "&amp;$P765,'For Formulas'!$A$3:$CL$3,0))*L765+U765,INDEX('For Formulas'!$A$3:$CL$64,MATCH(ROUNDUP($R765,0),'For Formulas'!$A$3:$A$64,0)*MATCH($O765&amp;" - "&amp;$P765,'For Formulas'!$A$3:$CL$3,0))*L765)</f>
        <v>26632.5</v>
      </c>
      <c r="X765" s="322">
        <f t="shared" si="70"/>
        <v>7.9987834549878345E-2</v>
      </c>
      <c r="Y765" s="262" t="s">
        <v>566</v>
      </c>
      <c r="Z765" s="262" t="str">
        <f t="shared" si="71"/>
        <v>141 E 71100 116</v>
      </c>
      <c r="AA765" s="262" t="str">
        <f t="shared" si="72"/>
        <v>000</v>
      </c>
      <c r="AB765" s="262" t="str">
        <f t="shared" si="73"/>
        <v>000</v>
      </c>
      <c r="AC765" s="262" t="str">
        <f t="shared" si="74"/>
        <v>141 E 71100 116 000 000</v>
      </c>
    </row>
    <row r="766" spans="1:29" ht="15" hidden="1" customHeight="1" x14ac:dyDescent="0.25">
      <c r="A766" s="262" t="s">
        <v>1277</v>
      </c>
      <c r="B766" s="262" t="s">
        <v>256</v>
      </c>
      <c r="C766" s="262" t="s">
        <v>273</v>
      </c>
      <c r="D766" s="262" t="s">
        <v>274</v>
      </c>
      <c r="E766" s="262" t="s">
        <v>256</v>
      </c>
      <c r="F766" s="262" t="s">
        <v>249</v>
      </c>
      <c r="G766" s="262" t="s">
        <v>250</v>
      </c>
      <c r="H766" s="262" t="s">
        <v>224</v>
      </c>
      <c r="I766" s="262" t="s">
        <v>242</v>
      </c>
      <c r="J766" s="262">
        <v>1080</v>
      </c>
      <c r="K766" s="320">
        <v>1</v>
      </c>
      <c r="L766" s="320">
        <v>1</v>
      </c>
      <c r="M766" s="262" t="s">
        <v>6</v>
      </c>
      <c r="Q766" s="321">
        <v>0</v>
      </c>
      <c r="R766" s="321">
        <f t="shared" si="69"/>
        <v>1</v>
      </c>
      <c r="S766" s="300">
        <v>250</v>
      </c>
      <c r="T766" s="300">
        <v>0</v>
      </c>
      <c r="V766" s="300">
        <v>250</v>
      </c>
      <c r="W766" s="300">
        <f>V766</f>
        <v>250</v>
      </c>
      <c r="X766" s="322">
        <f t="shared" si="70"/>
        <v>0</v>
      </c>
      <c r="Y766" s="262" t="s">
        <v>649</v>
      </c>
      <c r="Z766" s="262" t="str">
        <f t="shared" si="71"/>
        <v>141 E 71200 163</v>
      </c>
      <c r="AA766" s="262" t="str">
        <f t="shared" si="72"/>
        <v>712</v>
      </c>
      <c r="AB766" s="262" t="str">
        <f t="shared" si="73"/>
        <v>901</v>
      </c>
      <c r="AC766" s="262" t="str">
        <f t="shared" si="74"/>
        <v>141 E 71200 163 901 712</v>
      </c>
    </row>
    <row r="767" spans="1:29" ht="15" hidden="1" customHeight="1" x14ac:dyDescent="0.25">
      <c r="A767" s="262" t="s">
        <v>1277</v>
      </c>
      <c r="B767" s="262" t="s">
        <v>330</v>
      </c>
      <c r="C767" s="262" t="s">
        <v>330</v>
      </c>
      <c r="D767" s="262" t="s">
        <v>328</v>
      </c>
      <c r="E767" s="262" t="s">
        <v>256</v>
      </c>
      <c r="F767" s="262" t="s">
        <v>249</v>
      </c>
      <c r="G767" s="262" t="s">
        <v>250</v>
      </c>
      <c r="H767" s="262" t="s">
        <v>224</v>
      </c>
      <c r="I767" s="262" t="s">
        <v>242</v>
      </c>
      <c r="J767" s="262">
        <v>1080</v>
      </c>
      <c r="K767" s="320">
        <v>1</v>
      </c>
      <c r="L767" s="320">
        <v>1</v>
      </c>
      <c r="M767" s="262" t="s">
        <v>6</v>
      </c>
      <c r="Q767" s="321">
        <v>0</v>
      </c>
      <c r="R767" s="321">
        <f t="shared" si="69"/>
        <v>1</v>
      </c>
      <c r="S767" s="300">
        <v>3000</v>
      </c>
      <c r="T767" s="300">
        <v>0</v>
      </c>
      <c r="V767" s="300">
        <v>3000</v>
      </c>
      <c r="W767" s="300">
        <f>V767</f>
        <v>3000</v>
      </c>
      <c r="X767" s="322">
        <f t="shared" si="70"/>
        <v>0</v>
      </c>
      <c r="Y767" s="262" t="s">
        <v>329</v>
      </c>
      <c r="Z767" s="262" t="str">
        <f t="shared" si="71"/>
        <v>141 E 72710 146</v>
      </c>
      <c r="AA767" s="262" t="str">
        <f t="shared" si="72"/>
        <v>712</v>
      </c>
      <c r="AB767" s="262" t="str">
        <f t="shared" si="73"/>
        <v>000</v>
      </c>
      <c r="AC767" s="262" t="str">
        <f t="shared" si="74"/>
        <v>141 E 72710 146 000 712</v>
      </c>
    </row>
    <row r="768" spans="1:29" ht="15" hidden="1" customHeight="1" x14ac:dyDescent="0.25">
      <c r="A768" s="262" t="s">
        <v>1277</v>
      </c>
      <c r="B768" s="262" t="s">
        <v>327</v>
      </c>
      <c r="C768" s="262" t="s">
        <v>327</v>
      </c>
      <c r="D768" s="262" t="s">
        <v>328</v>
      </c>
      <c r="E768" s="262" t="s">
        <v>221</v>
      </c>
      <c r="F768" s="262" t="s">
        <v>249</v>
      </c>
      <c r="G768" s="262" t="s">
        <v>250</v>
      </c>
      <c r="H768" s="262" t="s">
        <v>224</v>
      </c>
      <c r="I768" s="262" t="s">
        <v>242</v>
      </c>
      <c r="J768" s="262">
        <v>1080</v>
      </c>
      <c r="K768" s="320">
        <v>1</v>
      </c>
      <c r="L768" s="320">
        <v>1</v>
      </c>
      <c r="M768" s="262" t="s">
        <v>226</v>
      </c>
      <c r="N768" s="262" t="s">
        <v>227</v>
      </c>
      <c r="O768" s="262" t="s">
        <v>251</v>
      </c>
      <c r="P768" s="262" t="s">
        <v>186</v>
      </c>
      <c r="Q768" s="321">
        <v>6</v>
      </c>
      <c r="R768" s="321">
        <f t="shared" si="69"/>
        <v>7</v>
      </c>
      <c r="S768" s="300">
        <v>0</v>
      </c>
      <c r="T768" s="300">
        <v>11670</v>
      </c>
      <c r="V768" s="300">
        <v>11670</v>
      </c>
      <c r="W768" s="302">
        <f>IFERROR(INDEX('For Formulas'!$A$3:$CL$64,MATCH(ROUNDUP($R768,0),'For Formulas'!$A$3:$A$64,0),MATCH($O768&amp;" - "&amp;$P768,'For Formulas'!$A$3:$CL$3,0))*L768+U768,INDEX('For Formulas'!$A$3:$CL$64,MATCH(ROUNDUP($R768,0),'For Formulas'!$A$3:$A$64,0)*MATCH($O768&amp;" - "&amp;$P768,'For Formulas'!$A$3:$CL$3,0))*L768)</f>
        <v>13230</v>
      </c>
      <c r="X768" s="322">
        <f t="shared" si="70"/>
        <v>0.13367609254498714</v>
      </c>
      <c r="Y768" s="262" t="s">
        <v>329</v>
      </c>
      <c r="Z768" s="262" t="str">
        <f t="shared" si="71"/>
        <v>141 E 72710 146</v>
      </c>
      <c r="AA768" s="262" t="str">
        <f t="shared" si="72"/>
        <v>712</v>
      </c>
      <c r="AB768" s="262" t="str">
        <f t="shared" si="73"/>
        <v>000</v>
      </c>
      <c r="AC768" s="262" t="str">
        <f t="shared" si="74"/>
        <v>141 E 72710 146 000 712</v>
      </c>
    </row>
    <row r="769" spans="1:29" ht="15" hidden="1" customHeight="1" x14ac:dyDescent="0.25">
      <c r="A769" s="262" t="s">
        <v>2894</v>
      </c>
      <c r="B769" s="262" t="s">
        <v>484</v>
      </c>
      <c r="C769" s="262" t="s">
        <v>484</v>
      </c>
      <c r="D769" s="262" t="s">
        <v>268</v>
      </c>
      <c r="E769" s="262" t="s">
        <v>221</v>
      </c>
      <c r="F769" s="262" t="s">
        <v>222</v>
      </c>
      <c r="G769" s="262" t="s">
        <v>223</v>
      </c>
      <c r="H769" s="262" t="s">
        <v>224</v>
      </c>
      <c r="I769" s="262" t="s">
        <v>287</v>
      </c>
      <c r="J769" s="262">
        <v>800</v>
      </c>
      <c r="K769" s="320">
        <v>0.5</v>
      </c>
      <c r="L769" s="320">
        <v>0.5</v>
      </c>
      <c r="M769" s="262" t="s">
        <v>226</v>
      </c>
      <c r="N769" s="262" t="s">
        <v>233</v>
      </c>
      <c r="O769" s="262" t="s">
        <v>234</v>
      </c>
      <c r="P769" s="262" t="s">
        <v>35</v>
      </c>
      <c r="Q769" s="321">
        <v>8</v>
      </c>
      <c r="R769" s="321">
        <f t="shared" si="69"/>
        <v>9</v>
      </c>
      <c r="S769" s="300">
        <v>0</v>
      </c>
      <c r="T769" s="300">
        <v>49320</v>
      </c>
      <c r="V769" s="300">
        <v>24660</v>
      </c>
      <c r="W769" s="302">
        <f>IFERROR(INDEX('For Formulas'!$A$3:$CL$64,MATCH(ROUNDUP($R769,0),'For Formulas'!$A$3:$A$64,0),MATCH($O769&amp;" - "&amp;$P769,'For Formulas'!$A$3:$CL$3,0))*L769+U769,INDEX('For Formulas'!$A$3:$CL$64,MATCH(ROUNDUP($R769,0),'For Formulas'!$A$3:$A$64,0)*MATCH($O769&amp;" - "&amp;$P769,'For Formulas'!$A$3:$CL$3,0))*L769)</f>
        <v>26632.5</v>
      </c>
      <c r="X769" s="322">
        <f t="shared" si="70"/>
        <v>7.9987834549878345E-2</v>
      </c>
      <c r="Y769" s="262" t="s">
        <v>868</v>
      </c>
      <c r="Z769" s="262" t="str">
        <f t="shared" si="71"/>
        <v>142 E 71100 116</v>
      </c>
      <c r="AA769" s="262" t="str">
        <f t="shared" si="72"/>
        <v>000</v>
      </c>
      <c r="AB769" s="262" t="str">
        <f t="shared" si="73"/>
        <v>101</v>
      </c>
      <c r="AC769" s="262" t="str">
        <f t="shared" si="74"/>
        <v>142 E 71100 116 101 000</v>
      </c>
    </row>
    <row r="770" spans="1:29" ht="15" hidden="1" customHeight="1" x14ac:dyDescent="0.25">
      <c r="A770" s="262" t="s">
        <v>2093</v>
      </c>
      <c r="B770" s="262" t="s">
        <v>237</v>
      </c>
      <c r="C770" s="262" t="s">
        <v>237</v>
      </c>
      <c r="D770" s="262" t="s">
        <v>418</v>
      </c>
      <c r="E770" s="262" t="s">
        <v>221</v>
      </c>
      <c r="F770" s="262" t="s">
        <v>239</v>
      </c>
      <c r="G770" s="262" t="s">
        <v>240</v>
      </c>
      <c r="H770" s="262" t="s">
        <v>241</v>
      </c>
      <c r="I770" s="262" t="s">
        <v>225</v>
      </c>
      <c r="J770" s="262">
        <v>1520</v>
      </c>
      <c r="K770" s="320">
        <v>1</v>
      </c>
      <c r="L770" s="320">
        <v>1</v>
      </c>
      <c r="M770" s="262" t="s">
        <v>226</v>
      </c>
      <c r="N770" s="262" t="s">
        <v>11</v>
      </c>
      <c r="O770" s="262" t="s">
        <v>244</v>
      </c>
      <c r="P770" s="262" t="s">
        <v>187</v>
      </c>
      <c r="Q770" s="321">
        <v>9</v>
      </c>
      <c r="R770" s="321">
        <f t="shared" ref="R770:R833" si="75">Q770+1</f>
        <v>10</v>
      </c>
      <c r="S770" s="300">
        <v>0</v>
      </c>
      <c r="T770" s="300">
        <v>15.07</v>
      </c>
      <c r="U770" s="262">
        <v>1520</v>
      </c>
      <c r="V770" s="300">
        <v>24426.400000000001</v>
      </c>
      <c r="W770" s="303">
        <f>IFERROR(INDEX('For Formulas'!$A$3:$CL$64,MATCH($R770,'For Formulas'!$A$3:$A$64,0),MATCH($O770&amp;" - "&amp;$P770,'For Formulas'!$A$3:$CL$3,0))*J770+U770,INDEX('For Formulas'!$A$3:$CL$64,MATCH($R770,'For Formulas'!$A$3:$A$64,0),MATCH($O770&amp;" - "&amp;$P770,'For Formulas'!$A$3:$CL$3,0))*J770)</f>
        <v>26706.400000000001</v>
      </c>
      <c r="X770" s="322">
        <f t="shared" ref="X770:X833" si="76">(W770-V770)/V770</f>
        <v>9.3341630367143741E-2</v>
      </c>
      <c r="Y770" s="262" t="s">
        <v>1639</v>
      </c>
      <c r="Z770" s="262" t="str">
        <f t="shared" ref="Z770:Z833" si="77">LEFT(Y770,15)</f>
        <v>143 E 73100 165</v>
      </c>
      <c r="AA770" s="262" t="str">
        <f t="shared" ref="AA770:AA833" si="78">RIGHT(Y770,3)</f>
        <v>451</v>
      </c>
      <c r="AB770" s="262" t="str">
        <f t="shared" ref="AB770:AB833" si="79">MID(Y770,17,3)</f>
        <v>000</v>
      </c>
      <c r="AC770" s="262" t="str">
        <f t="shared" ref="AC770:AC833" si="80">Z770&amp;" " &amp;AB770&amp;" "&amp;AA770</f>
        <v>143 E 73100 165 000 451</v>
      </c>
    </row>
    <row r="771" spans="1:29" ht="15" hidden="1" customHeight="1" x14ac:dyDescent="0.25">
      <c r="A771" s="262" t="s">
        <v>1279</v>
      </c>
      <c r="B771" s="262" t="s">
        <v>749</v>
      </c>
      <c r="C771" s="262" t="s">
        <v>749</v>
      </c>
      <c r="D771" s="262" t="s">
        <v>328</v>
      </c>
      <c r="E771" s="262" t="s">
        <v>256</v>
      </c>
      <c r="F771" s="262" t="s">
        <v>249</v>
      </c>
      <c r="G771" s="262" t="s">
        <v>250</v>
      </c>
      <c r="H771" s="262" t="s">
        <v>224</v>
      </c>
      <c r="I771" s="262" t="s">
        <v>242</v>
      </c>
      <c r="J771" s="262">
        <v>1080</v>
      </c>
      <c r="K771" s="320">
        <v>1</v>
      </c>
      <c r="L771" s="320">
        <v>1</v>
      </c>
      <c r="M771" s="262" t="s">
        <v>6</v>
      </c>
      <c r="Q771" s="321">
        <v>0</v>
      </c>
      <c r="R771" s="321">
        <f t="shared" si="75"/>
        <v>1</v>
      </c>
      <c r="S771" s="300">
        <v>5400</v>
      </c>
      <c r="T771" s="300">
        <v>0</v>
      </c>
      <c r="V771" s="300">
        <v>5400</v>
      </c>
      <c r="W771" s="300">
        <f>V771</f>
        <v>5400</v>
      </c>
      <c r="X771" s="322">
        <f t="shared" si="76"/>
        <v>0</v>
      </c>
      <c r="Y771" s="262" t="s">
        <v>750</v>
      </c>
      <c r="Z771" s="262" t="str">
        <f t="shared" si="77"/>
        <v>141 E 71200 163</v>
      </c>
      <c r="AA771" s="262" t="str">
        <f t="shared" si="78"/>
        <v>712</v>
      </c>
      <c r="AB771" s="262" t="str">
        <f t="shared" si="79"/>
        <v>901</v>
      </c>
      <c r="AC771" s="262" t="str">
        <f t="shared" si="80"/>
        <v>141 E 71200 163 901 712</v>
      </c>
    </row>
    <row r="772" spans="1:29" ht="15" hidden="1" customHeight="1" x14ac:dyDescent="0.25">
      <c r="A772" s="262" t="s">
        <v>1634</v>
      </c>
      <c r="B772" s="262" t="s">
        <v>237</v>
      </c>
      <c r="C772" s="262" t="s">
        <v>237</v>
      </c>
      <c r="D772" s="262" t="s">
        <v>268</v>
      </c>
      <c r="E772" s="262" t="s">
        <v>221</v>
      </c>
      <c r="F772" s="262" t="s">
        <v>239</v>
      </c>
      <c r="G772" s="262" t="s">
        <v>240</v>
      </c>
      <c r="H772" s="262" t="s">
        <v>241</v>
      </c>
      <c r="I772" s="262" t="s">
        <v>347</v>
      </c>
      <c r="J772" s="262">
        <v>1330</v>
      </c>
      <c r="K772" s="320">
        <v>0.875</v>
      </c>
      <c r="L772" s="320">
        <v>0.875</v>
      </c>
      <c r="M772" s="262" t="s">
        <v>226</v>
      </c>
      <c r="N772" s="262" t="s">
        <v>11</v>
      </c>
      <c r="O772" s="262" t="s">
        <v>244</v>
      </c>
      <c r="P772" s="262" t="s">
        <v>187</v>
      </c>
      <c r="Q772" s="321">
        <v>14</v>
      </c>
      <c r="R772" s="321">
        <f t="shared" si="75"/>
        <v>15</v>
      </c>
      <c r="S772" s="300">
        <v>0</v>
      </c>
      <c r="T772" s="300">
        <v>18.66</v>
      </c>
      <c r="V772" s="300">
        <v>24817.8</v>
      </c>
      <c r="W772" s="303">
        <f>IFERROR(INDEX('For Formulas'!$A$3:$CL$64,MATCH($R772,'For Formulas'!$A$3:$A$64,0),MATCH($O772&amp;" - "&amp;$P772,'For Formulas'!$A$3:$CL$3,0))*J772+U772,INDEX('For Formulas'!$A$3:$CL$64,MATCH($R772,'For Formulas'!$A$3:$A$64,0),MATCH($O772&amp;" - "&amp;$P772,'For Formulas'!$A$3:$CL$3,0))*J772)</f>
        <v>26812.799999999999</v>
      </c>
      <c r="X772" s="322">
        <f t="shared" si="76"/>
        <v>8.0385852090032156E-2</v>
      </c>
      <c r="Y772" s="262" t="s">
        <v>1408</v>
      </c>
      <c r="Z772" s="262" t="str">
        <f t="shared" si="77"/>
        <v>143 E 73100 165</v>
      </c>
      <c r="AA772" s="262" t="str">
        <f t="shared" si="78"/>
        <v>451</v>
      </c>
      <c r="AB772" s="262" t="str">
        <f t="shared" si="79"/>
        <v>000</v>
      </c>
      <c r="AC772" s="262" t="str">
        <f t="shared" si="80"/>
        <v>143 E 73100 165 000 451</v>
      </c>
    </row>
    <row r="773" spans="1:29" ht="15" hidden="1" customHeight="1" x14ac:dyDescent="0.25">
      <c r="A773" s="262" t="s">
        <v>2224</v>
      </c>
      <c r="B773" s="262" t="s">
        <v>237</v>
      </c>
      <c r="C773" s="262" t="s">
        <v>237</v>
      </c>
      <c r="D773" s="262" t="s">
        <v>258</v>
      </c>
      <c r="E773" s="262" t="s">
        <v>221</v>
      </c>
      <c r="F773" s="262" t="s">
        <v>239</v>
      </c>
      <c r="G773" s="262" t="s">
        <v>240</v>
      </c>
      <c r="H773" s="262" t="s">
        <v>241</v>
      </c>
      <c r="I773" s="262" t="s">
        <v>347</v>
      </c>
      <c r="J773" s="262">
        <v>1330</v>
      </c>
      <c r="K773" s="320">
        <v>0.875</v>
      </c>
      <c r="L773" s="320">
        <v>0.875</v>
      </c>
      <c r="M773" s="262" t="s">
        <v>226</v>
      </c>
      <c r="N773" s="262" t="s">
        <v>11</v>
      </c>
      <c r="O773" s="262" t="s">
        <v>244</v>
      </c>
      <c r="P773" s="262" t="s">
        <v>187</v>
      </c>
      <c r="Q773" s="321">
        <v>14</v>
      </c>
      <c r="R773" s="321">
        <f t="shared" si="75"/>
        <v>15</v>
      </c>
      <c r="S773" s="300">
        <v>0</v>
      </c>
      <c r="T773" s="300">
        <v>18.66</v>
      </c>
      <c r="V773" s="300">
        <v>24817.8</v>
      </c>
      <c r="W773" s="303">
        <f>IFERROR(INDEX('For Formulas'!$A$3:$CL$64,MATCH($R773,'For Formulas'!$A$3:$A$64,0),MATCH($O773&amp;" - "&amp;$P773,'For Formulas'!$A$3:$CL$3,0))*J773+U773,INDEX('For Formulas'!$A$3:$CL$64,MATCH($R773,'For Formulas'!$A$3:$A$64,0),MATCH($O773&amp;" - "&amp;$P773,'For Formulas'!$A$3:$CL$3,0))*J773)</f>
        <v>26812.799999999999</v>
      </c>
      <c r="X773" s="322">
        <f t="shared" si="76"/>
        <v>8.0385852090032156E-2</v>
      </c>
      <c r="Y773" s="262" t="s">
        <v>689</v>
      </c>
      <c r="Z773" s="262" t="str">
        <f t="shared" si="77"/>
        <v>143 E 73100 165</v>
      </c>
      <c r="AA773" s="262" t="str">
        <f t="shared" si="78"/>
        <v>451</v>
      </c>
      <c r="AB773" s="262" t="str">
        <f t="shared" si="79"/>
        <v>000</v>
      </c>
      <c r="AC773" s="262" t="str">
        <f t="shared" si="80"/>
        <v>143 E 73100 165 000 451</v>
      </c>
    </row>
    <row r="774" spans="1:29" ht="15" customHeight="1" x14ac:dyDescent="0.25">
      <c r="A774" s="262" t="s">
        <v>2115</v>
      </c>
      <c r="B774" s="262" t="s">
        <v>305</v>
      </c>
      <c r="C774" s="262" t="s">
        <v>305</v>
      </c>
      <c r="D774" s="262" t="s">
        <v>317</v>
      </c>
      <c r="E774" s="262" t="s">
        <v>221</v>
      </c>
      <c r="F774" s="262" t="s">
        <v>306</v>
      </c>
      <c r="G774" s="262" t="s">
        <v>419</v>
      </c>
      <c r="H774" s="262" t="s">
        <v>224</v>
      </c>
      <c r="I774" s="262" t="s">
        <v>307</v>
      </c>
      <c r="J774" s="262">
        <v>611</v>
      </c>
      <c r="K774" s="320">
        <v>1</v>
      </c>
      <c r="L774" s="320">
        <v>1</v>
      </c>
      <c r="M774" s="262" t="s">
        <v>226</v>
      </c>
      <c r="N774" s="262" t="s">
        <v>227</v>
      </c>
      <c r="O774" s="262" t="s">
        <v>271</v>
      </c>
      <c r="P774" s="262" t="s">
        <v>308</v>
      </c>
      <c r="Q774" s="321">
        <v>22</v>
      </c>
      <c r="R774" s="321">
        <f t="shared" si="75"/>
        <v>23</v>
      </c>
      <c r="S774" s="300">
        <v>0</v>
      </c>
      <c r="T774" s="300">
        <v>24886</v>
      </c>
      <c r="V774" s="300">
        <v>12995.96</v>
      </c>
      <c r="W774" s="302">
        <f>IFERROR(INDEX('For Formulas'!$A$3:$CL$64,MATCH(ROUNDUP($R774,0),'For Formulas'!$A$3:$A$64,0),MATCH($O774&amp;" - "&amp;$P774,'For Formulas'!$A$3:$CL$3,0))*L774+U774,INDEX('For Formulas'!$A$3:$CL$64,MATCH(ROUNDUP($R774,0),'For Formulas'!$A$3:$A$64,0)*MATCH($O774&amp;" - "&amp;$P774,'For Formulas'!$A$3:$CL$3,0))*L774)</f>
        <v>26877</v>
      </c>
      <c r="X774" s="322">
        <f t="shared" si="76"/>
        <v>1.0681042416258593</v>
      </c>
      <c r="Y774" s="262" t="s">
        <v>1451</v>
      </c>
      <c r="Z774" s="262" t="str">
        <f t="shared" si="77"/>
        <v>141 E 71200 163</v>
      </c>
      <c r="AA774" s="262" t="str">
        <f t="shared" si="78"/>
        <v>712</v>
      </c>
      <c r="AB774" s="262" t="str">
        <f t="shared" si="79"/>
        <v>901</v>
      </c>
      <c r="AC774" s="262" t="str">
        <f t="shared" si="80"/>
        <v>141 E 71200 163 901 712</v>
      </c>
    </row>
    <row r="775" spans="1:29" ht="15" customHeight="1" x14ac:dyDescent="0.25">
      <c r="A775" s="262" t="s">
        <v>2541</v>
      </c>
      <c r="B775" s="262" t="s">
        <v>305</v>
      </c>
      <c r="C775" s="262" t="s">
        <v>305</v>
      </c>
      <c r="D775" s="262" t="s">
        <v>346</v>
      </c>
      <c r="E775" s="262" t="s">
        <v>221</v>
      </c>
      <c r="F775" s="262" t="s">
        <v>306</v>
      </c>
      <c r="G775" s="262" t="s">
        <v>1371</v>
      </c>
      <c r="H775" s="262" t="s">
        <v>224</v>
      </c>
      <c r="I775" s="262" t="s">
        <v>307</v>
      </c>
      <c r="J775" s="262">
        <v>949</v>
      </c>
      <c r="K775" s="320">
        <v>1</v>
      </c>
      <c r="L775" s="320">
        <v>1</v>
      </c>
      <c r="M775" s="262" t="s">
        <v>226</v>
      </c>
      <c r="N775" s="262" t="s">
        <v>227</v>
      </c>
      <c r="O775" s="262" t="s">
        <v>271</v>
      </c>
      <c r="P775" s="262" t="s">
        <v>308</v>
      </c>
      <c r="Q775" s="321">
        <v>22</v>
      </c>
      <c r="R775" s="321">
        <f t="shared" si="75"/>
        <v>23</v>
      </c>
      <c r="S775" s="300">
        <v>0</v>
      </c>
      <c r="T775" s="300">
        <v>24886</v>
      </c>
      <c r="V775" s="300">
        <v>20185.28</v>
      </c>
      <c r="W775" s="302">
        <f>IFERROR(INDEX('For Formulas'!$A$3:$CL$64,MATCH(ROUNDUP($R775,0),'For Formulas'!$A$3:$A$64,0),MATCH($O775&amp;" - "&amp;$P775,'For Formulas'!$A$3:$CL$3,0))*L775+U775,INDEX('For Formulas'!$A$3:$CL$64,MATCH(ROUNDUP($R775,0),'For Formulas'!$A$3:$A$64,0)*MATCH($O775&amp;" - "&amp;$P775,'For Formulas'!$A$3:$CL$3,0))*L775)</f>
        <v>26877</v>
      </c>
      <c r="X775" s="322">
        <f t="shared" si="76"/>
        <v>0.33151484646237267</v>
      </c>
      <c r="Y775" s="262" t="s">
        <v>354</v>
      </c>
      <c r="Z775" s="262" t="str">
        <f t="shared" si="77"/>
        <v>141 E 71200 163</v>
      </c>
      <c r="AA775" s="262" t="str">
        <f t="shared" si="78"/>
        <v>712</v>
      </c>
      <c r="AB775" s="262" t="str">
        <f t="shared" si="79"/>
        <v>901</v>
      </c>
      <c r="AC775" s="262" t="str">
        <f t="shared" si="80"/>
        <v>141 E 71200 163 901 712</v>
      </c>
    </row>
    <row r="776" spans="1:29" ht="15" customHeight="1" x14ac:dyDescent="0.25">
      <c r="A776" s="262" t="s">
        <v>646</v>
      </c>
      <c r="B776" s="262" t="s">
        <v>305</v>
      </c>
      <c r="C776" s="262" t="s">
        <v>305</v>
      </c>
      <c r="D776" s="262" t="s">
        <v>280</v>
      </c>
      <c r="E776" s="262" t="s">
        <v>221</v>
      </c>
      <c r="F776" s="262" t="s">
        <v>306</v>
      </c>
      <c r="G776" s="262" t="s">
        <v>250</v>
      </c>
      <c r="H776" s="262" t="s">
        <v>224</v>
      </c>
      <c r="I776" s="262" t="s">
        <v>307</v>
      </c>
      <c r="J776" s="262">
        <v>1170</v>
      </c>
      <c r="K776" s="320">
        <v>1</v>
      </c>
      <c r="L776" s="320">
        <v>1</v>
      </c>
      <c r="M776" s="262" t="s">
        <v>226</v>
      </c>
      <c r="N776" s="262" t="s">
        <v>233</v>
      </c>
      <c r="O776" s="262" t="s">
        <v>271</v>
      </c>
      <c r="P776" s="262" t="s">
        <v>308</v>
      </c>
      <c r="Q776" s="321">
        <v>22</v>
      </c>
      <c r="R776" s="321">
        <f t="shared" si="75"/>
        <v>23</v>
      </c>
      <c r="S776" s="300">
        <v>0</v>
      </c>
      <c r="T776" s="300">
        <v>24886</v>
      </c>
      <c r="V776" s="300">
        <v>24886</v>
      </c>
      <c r="W776" s="302">
        <f>IFERROR(INDEX('For Formulas'!$A$3:$CL$64,MATCH(ROUNDUP($R776,0),'For Formulas'!$A$3:$A$64,0),MATCH($O776&amp;" - "&amp;$P776,'For Formulas'!$A$3:$CL$3,0))*L776+U776,INDEX('For Formulas'!$A$3:$CL$64,MATCH(ROUNDUP($R776,0),'For Formulas'!$A$3:$A$64,0)*MATCH($O776&amp;" - "&amp;$P776,'For Formulas'!$A$3:$CL$3,0))*L776)</f>
        <v>26877</v>
      </c>
      <c r="X776" s="322">
        <f t="shared" si="76"/>
        <v>8.00048219882665E-2</v>
      </c>
      <c r="Y776" s="262" t="s">
        <v>647</v>
      </c>
      <c r="Z776" s="262" t="str">
        <f t="shared" si="77"/>
        <v>141 E 71200 163</v>
      </c>
      <c r="AA776" s="262" t="str">
        <f t="shared" si="78"/>
        <v>712</v>
      </c>
      <c r="AB776" s="262" t="str">
        <f t="shared" si="79"/>
        <v>901</v>
      </c>
      <c r="AC776" s="262" t="str">
        <f t="shared" si="80"/>
        <v>141 E 71200 163 901 712</v>
      </c>
    </row>
    <row r="777" spans="1:29" ht="15" customHeight="1" x14ac:dyDescent="0.25">
      <c r="A777" s="262" t="s">
        <v>1125</v>
      </c>
      <c r="B777" s="262" t="s">
        <v>305</v>
      </c>
      <c r="C777" s="262" t="s">
        <v>305</v>
      </c>
      <c r="D777" s="262" t="s">
        <v>361</v>
      </c>
      <c r="E777" s="262" t="s">
        <v>221</v>
      </c>
      <c r="F777" s="262" t="s">
        <v>306</v>
      </c>
      <c r="G777" s="262" t="s">
        <v>250</v>
      </c>
      <c r="H777" s="262" t="s">
        <v>224</v>
      </c>
      <c r="I777" s="262" t="s">
        <v>307</v>
      </c>
      <c r="J777" s="262">
        <v>1170</v>
      </c>
      <c r="K777" s="320">
        <v>1</v>
      </c>
      <c r="L777" s="320">
        <v>1</v>
      </c>
      <c r="M777" s="262" t="s">
        <v>226</v>
      </c>
      <c r="N777" s="262" t="s">
        <v>233</v>
      </c>
      <c r="O777" s="262" t="s">
        <v>271</v>
      </c>
      <c r="P777" s="262" t="s">
        <v>308</v>
      </c>
      <c r="Q777" s="321">
        <v>22</v>
      </c>
      <c r="R777" s="321">
        <f t="shared" si="75"/>
        <v>23</v>
      </c>
      <c r="S777" s="300">
        <v>0</v>
      </c>
      <c r="T777" s="300">
        <v>24886</v>
      </c>
      <c r="V777" s="300">
        <v>24886</v>
      </c>
      <c r="W777" s="302">
        <f>IFERROR(INDEX('For Formulas'!$A$3:$CL$64,MATCH(ROUNDUP($R777,0),'For Formulas'!$A$3:$A$64,0),MATCH($O777&amp;" - "&amp;$P777,'For Formulas'!$A$3:$CL$3,0))*L777+U777,INDEX('For Formulas'!$A$3:$CL$64,MATCH(ROUNDUP($R777,0),'For Formulas'!$A$3:$A$64,0)*MATCH($O777&amp;" - "&amp;$P777,'For Formulas'!$A$3:$CL$3,0))*L777)</f>
        <v>26877</v>
      </c>
      <c r="X777" s="322">
        <f t="shared" si="76"/>
        <v>8.00048219882665E-2</v>
      </c>
      <c r="Y777" s="262" t="s">
        <v>570</v>
      </c>
      <c r="Z777" s="262" t="str">
        <f t="shared" si="77"/>
        <v>141 E 71200 163</v>
      </c>
      <c r="AA777" s="262" t="str">
        <f t="shared" si="78"/>
        <v>712</v>
      </c>
      <c r="AB777" s="262" t="str">
        <f t="shared" si="79"/>
        <v>901</v>
      </c>
      <c r="AC777" s="262" t="str">
        <f t="shared" si="80"/>
        <v>141 E 71200 163 901 712</v>
      </c>
    </row>
    <row r="778" spans="1:29" ht="15" hidden="1" customHeight="1" x14ac:dyDescent="0.25">
      <c r="A778" s="262" t="s">
        <v>1286</v>
      </c>
      <c r="B778" s="262" t="s">
        <v>255</v>
      </c>
      <c r="C778" s="262" t="s">
        <v>255</v>
      </c>
      <c r="D778" s="262" t="s">
        <v>248</v>
      </c>
      <c r="E778" s="262" t="s">
        <v>256</v>
      </c>
      <c r="F778" s="262" t="s">
        <v>249</v>
      </c>
      <c r="G778" s="262" t="s">
        <v>250</v>
      </c>
      <c r="H778" s="262" t="s">
        <v>224</v>
      </c>
      <c r="I778" s="262" t="s">
        <v>242</v>
      </c>
      <c r="J778" s="262">
        <v>1080</v>
      </c>
      <c r="K778" s="320">
        <v>1</v>
      </c>
      <c r="L778" s="320">
        <v>1</v>
      </c>
      <c r="M778" s="262" t="s">
        <v>6</v>
      </c>
      <c r="Q778" s="321">
        <v>0</v>
      </c>
      <c r="R778" s="321">
        <f t="shared" si="75"/>
        <v>1</v>
      </c>
      <c r="S778" s="300">
        <v>3000</v>
      </c>
      <c r="T778" s="300">
        <v>0</v>
      </c>
      <c r="V778" s="300">
        <v>3000</v>
      </c>
      <c r="W778" s="300">
        <f>V778</f>
        <v>3000</v>
      </c>
      <c r="X778" s="322">
        <f t="shared" si="76"/>
        <v>0</v>
      </c>
      <c r="Y778" s="262" t="s">
        <v>252</v>
      </c>
      <c r="Z778" s="262" t="str">
        <f t="shared" si="77"/>
        <v>141 E 72710 146</v>
      </c>
      <c r="AA778" s="262" t="str">
        <f t="shared" si="78"/>
        <v>446</v>
      </c>
      <c r="AB778" s="262" t="str">
        <f t="shared" si="79"/>
        <v>000</v>
      </c>
      <c r="AC778" s="262" t="str">
        <f t="shared" si="80"/>
        <v>141 E 72710 146 000 446</v>
      </c>
    </row>
    <row r="779" spans="1:29" ht="15" hidden="1" customHeight="1" x14ac:dyDescent="0.25">
      <c r="A779" s="262" t="s">
        <v>1286</v>
      </c>
      <c r="B779" s="262" t="s">
        <v>292</v>
      </c>
      <c r="C779" s="262" t="s">
        <v>292</v>
      </c>
      <c r="D779" s="262" t="s">
        <v>248</v>
      </c>
      <c r="E779" s="262" t="s">
        <v>256</v>
      </c>
      <c r="F779" s="262" t="s">
        <v>249</v>
      </c>
      <c r="G779" s="262" t="s">
        <v>250</v>
      </c>
      <c r="H779" s="262" t="s">
        <v>224</v>
      </c>
      <c r="I779" s="262" t="s">
        <v>242</v>
      </c>
      <c r="J779" s="262">
        <v>1080</v>
      </c>
      <c r="K779" s="320">
        <v>1</v>
      </c>
      <c r="L779" s="320">
        <v>1</v>
      </c>
      <c r="M779" s="262" t="s">
        <v>6</v>
      </c>
      <c r="Q779" s="321">
        <v>0</v>
      </c>
      <c r="R779" s="321">
        <f t="shared" si="75"/>
        <v>1</v>
      </c>
      <c r="S779" s="300">
        <v>1000</v>
      </c>
      <c r="T779" s="300">
        <v>0</v>
      </c>
      <c r="V779" s="300">
        <v>1000</v>
      </c>
      <c r="W779" s="300">
        <f>V779</f>
        <v>1000</v>
      </c>
      <c r="X779" s="322">
        <f t="shared" si="76"/>
        <v>0</v>
      </c>
      <c r="Y779" s="262" t="s">
        <v>252</v>
      </c>
      <c r="Z779" s="262" t="str">
        <f t="shared" si="77"/>
        <v>141 E 72710 146</v>
      </c>
      <c r="AA779" s="262" t="str">
        <f t="shared" si="78"/>
        <v>446</v>
      </c>
      <c r="AB779" s="262" t="str">
        <f t="shared" si="79"/>
        <v>000</v>
      </c>
      <c r="AC779" s="262" t="str">
        <f t="shared" si="80"/>
        <v>141 E 72710 146 000 446</v>
      </c>
    </row>
    <row r="780" spans="1:29" ht="15" customHeight="1" x14ac:dyDescent="0.25">
      <c r="A780" s="262" t="s">
        <v>2174</v>
      </c>
      <c r="B780" s="262" t="s">
        <v>623</v>
      </c>
      <c r="C780" s="262" t="s">
        <v>623</v>
      </c>
      <c r="D780" s="262" t="s">
        <v>411</v>
      </c>
      <c r="E780" s="262" t="s">
        <v>221</v>
      </c>
      <c r="F780" s="262" t="s">
        <v>306</v>
      </c>
      <c r="G780" s="262" t="s">
        <v>250</v>
      </c>
      <c r="H780" s="262" t="s">
        <v>224</v>
      </c>
      <c r="I780" s="262" t="s">
        <v>307</v>
      </c>
      <c r="J780" s="262">
        <v>1170</v>
      </c>
      <c r="K780" s="320">
        <v>1</v>
      </c>
      <c r="L780" s="320">
        <v>1</v>
      </c>
      <c r="M780" s="262" t="s">
        <v>226</v>
      </c>
      <c r="N780" s="262" t="s">
        <v>233</v>
      </c>
      <c r="O780" s="262" t="s">
        <v>271</v>
      </c>
      <c r="P780" s="262" t="s">
        <v>308</v>
      </c>
      <c r="Q780" s="321">
        <v>22</v>
      </c>
      <c r="R780" s="321">
        <f t="shared" si="75"/>
        <v>23</v>
      </c>
      <c r="S780" s="300">
        <v>0</v>
      </c>
      <c r="T780" s="300">
        <v>24886</v>
      </c>
      <c r="V780" s="300">
        <v>24886</v>
      </c>
      <c r="W780" s="302">
        <f>IFERROR(INDEX('For Formulas'!$A$3:$CL$64,MATCH(ROUNDUP($R780,0),'For Formulas'!$A$3:$A$64,0),MATCH($O780&amp;" - "&amp;$P780,'For Formulas'!$A$3:$CL$3,0))*L780+U780,INDEX('For Formulas'!$A$3:$CL$64,MATCH(ROUNDUP($R780,0),'For Formulas'!$A$3:$A$64,0)*MATCH($O780&amp;" - "&amp;$P780,'For Formulas'!$A$3:$CL$3,0))*L780)</f>
        <v>26877</v>
      </c>
      <c r="X780" s="322">
        <f t="shared" si="76"/>
        <v>8.00048219882665E-2</v>
      </c>
      <c r="Y780" s="262" t="s">
        <v>2175</v>
      </c>
      <c r="Z780" s="262" t="str">
        <f t="shared" si="77"/>
        <v>141 E 71100 189</v>
      </c>
      <c r="AA780" s="262" t="str">
        <f t="shared" si="78"/>
        <v>000</v>
      </c>
      <c r="AB780" s="262" t="str">
        <f t="shared" si="79"/>
        <v>000</v>
      </c>
      <c r="AC780" s="262" t="str">
        <f t="shared" si="80"/>
        <v>141 E 71100 189 000 000</v>
      </c>
    </row>
    <row r="781" spans="1:29" ht="15" customHeight="1" x14ac:dyDescent="0.25">
      <c r="A781" s="262" t="s">
        <v>2386</v>
      </c>
      <c r="B781" s="262" t="s">
        <v>305</v>
      </c>
      <c r="C781" s="262" t="s">
        <v>305</v>
      </c>
      <c r="D781" s="262" t="s">
        <v>295</v>
      </c>
      <c r="E781" s="262" t="s">
        <v>221</v>
      </c>
      <c r="F781" s="262" t="s">
        <v>306</v>
      </c>
      <c r="G781" s="262" t="s">
        <v>250</v>
      </c>
      <c r="H781" s="262" t="s">
        <v>224</v>
      </c>
      <c r="I781" s="262" t="s">
        <v>307</v>
      </c>
      <c r="J781" s="262">
        <v>1170</v>
      </c>
      <c r="K781" s="320">
        <v>1</v>
      </c>
      <c r="L781" s="320">
        <v>1</v>
      </c>
      <c r="M781" s="262" t="s">
        <v>226</v>
      </c>
      <c r="N781" s="262" t="s">
        <v>233</v>
      </c>
      <c r="O781" s="262" t="s">
        <v>271</v>
      </c>
      <c r="P781" s="262" t="s">
        <v>308</v>
      </c>
      <c r="Q781" s="321">
        <v>22</v>
      </c>
      <c r="R781" s="321">
        <f t="shared" si="75"/>
        <v>23</v>
      </c>
      <c r="S781" s="300">
        <v>0</v>
      </c>
      <c r="T781" s="300">
        <v>24886</v>
      </c>
      <c r="V781" s="300">
        <v>24886</v>
      </c>
      <c r="W781" s="302">
        <f>IFERROR(INDEX('For Formulas'!$A$3:$CL$64,MATCH(ROUNDUP($R781,0),'For Formulas'!$A$3:$A$64,0),MATCH($O781&amp;" - "&amp;$P781,'For Formulas'!$A$3:$CL$3,0))*L781+U781,INDEX('For Formulas'!$A$3:$CL$64,MATCH(ROUNDUP($R781,0),'For Formulas'!$A$3:$A$64,0)*MATCH($O781&amp;" - "&amp;$P781,'For Formulas'!$A$3:$CL$3,0))*L781)</f>
        <v>26877</v>
      </c>
      <c r="X781" s="322">
        <f t="shared" si="76"/>
        <v>8.00048219882665E-2</v>
      </c>
      <c r="Y781" s="262" t="s">
        <v>1817</v>
      </c>
      <c r="Z781" s="262" t="str">
        <f t="shared" si="77"/>
        <v>141 E 71200 163</v>
      </c>
      <c r="AA781" s="262" t="str">
        <f t="shared" si="78"/>
        <v>712</v>
      </c>
      <c r="AB781" s="262" t="str">
        <f t="shared" si="79"/>
        <v>901</v>
      </c>
      <c r="AC781" s="262" t="str">
        <f t="shared" si="80"/>
        <v>141 E 71200 163 901 712</v>
      </c>
    </row>
    <row r="782" spans="1:29" x14ac:dyDescent="0.25">
      <c r="A782" s="262" t="s">
        <v>2994</v>
      </c>
      <c r="B782" s="262" t="s">
        <v>305</v>
      </c>
      <c r="C782" s="262" t="s">
        <v>305</v>
      </c>
      <c r="D782" s="262" t="s">
        <v>346</v>
      </c>
      <c r="E782" s="262" t="s">
        <v>221</v>
      </c>
      <c r="F782" s="262" t="s">
        <v>306</v>
      </c>
      <c r="G782" s="262" t="s">
        <v>250</v>
      </c>
      <c r="H782" s="262" t="s">
        <v>224</v>
      </c>
      <c r="I782" s="262" t="s">
        <v>307</v>
      </c>
      <c r="J782" s="262">
        <v>1170</v>
      </c>
      <c r="K782" s="320">
        <v>1</v>
      </c>
      <c r="L782" s="320">
        <v>1</v>
      </c>
      <c r="M782" s="262" t="s">
        <v>226</v>
      </c>
      <c r="N782" s="262" t="s">
        <v>233</v>
      </c>
      <c r="O782" s="262" t="s">
        <v>271</v>
      </c>
      <c r="P782" s="262" t="s">
        <v>308</v>
      </c>
      <c r="Q782" s="321">
        <v>22</v>
      </c>
      <c r="R782" s="321">
        <f t="shared" si="75"/>
        <v>23</v>
      </c>
      <c r="S782" s="300">
        <v>0</v>
      </c>
      <c r="T782" s="300">
        <v>24886</v>
      </c>
      <c r="V782" s="300">
        <v>24886</v>
      </c>
      <c r="W782" s="302">
        <f>IFERROR(INDEX('For Formulas'!$A$3:$CL$64,MATCH(ROUNDUP($R782,0),'For Formulas'!$A$3:$A$64,0),MATCH($O782&amp;" - "&amp;$P782,'For Formulas'!$A$3:$CL$3,0))*L782+U782,INDEX('For Formulas'!$A$3:$CL$64,MATCH(ROUNDUP($R782,0),'For Formulas'!$A$3:$A$64,0)*MATCH($O782&amp;" - "&amp;$P782,'For Formulas'!$A$3:$CL$3,0))*L782)</f>
        <v>26877</v>
      </c>
      <c r="X782" s="322">
        <f t="shared" si="76"/>
        <v>8.00048219882665E-2</v>
      </c>
      <c r="Y782" s="262" t="s">
        <v>354</v>
      </c>
      <c r="Z782" s="262" t="str">
        <f t="shared" si="77"/>
        <v>141 E 71200 163</v>
      </c>
      <c r="AA782" s="262" t="str">
        <f t="shared" si="78"/>
        <v>712</v>
      </c>
      <c r="AB782" s="262" t="str">
        <f t="shared" si="79"/>
        <v>901</v>
      </c>
      <c r="AC782" s="262" t="str">
        <f t="shared" si="80"/>
        <v>141 E 71200 163 901 712</v>
      </c>
    </row>
    <row r="783" spans="1:29" ht="15" customHeight="1" x14ac:dyDescent="0.25">
      <c r="A783" s="262" t="s">
        <v>3052</v>
      </c>
      <c r="B783" s="262" t="s">
        <v>305</v>
      </c>
      <c r="C783" s="262" t="s">
        <v>305</v>
      </c>
      <c r="D783" s="262" t="s">
        <v>385</v>
      </c>
      <c r="E783" s="262" t="s">
        <v>221</v>
      </c>
      <c r="F783" s="262" t="s">
        <v>306</v>
      </c>
      <c r="G783" s="262" t="s">
        <v>250</v>
      </c>
      <c r="H783" s="262" t="s">
        <v>224</v>
      </c>
      <c r="I783" s="262" t="s">
        <v>307</v>
      </c>
      <c r="J783" s="262">
        <v>1170</v>
      </c>
      <c r="K783" s="320">
        <v>1</v>
      </c>
      <c r="L783" s="320">
        <v>1</v>
      </c>
      <c r="M783" s="262" t="s">
        <v>226</v>
      </c>
      <c r="N783" s="262" t="s">
        <v>233</v>
      </c>
      <c r="O783" s="262" t="s">
        <v>271</v>
      </c>
      <c r="P783" s="262" t="s">
        <v>308</v>
      </c>
      <c r="Q783" s="321">
        <v>22</v>
      </c>
      <c r="R783" s="321">
        <f t="shared" si="75"/>
        <v>23</v>
      </c>
      <c r="S783" s="300">
        <v>0</v>
      </c>
      <c r="T783" s="300">
        <v>24886</v>
      </c>
      <c r="V783" s="300">
        <v>24886</v>
      </c>
      <c r="W783" s="302">
        <f>IFERROR(INDEX('For Formulas'!$A$3:$CL$64,MATCH(ROUNDUP($R783,0),'For Formulas'!$A$3:$A$64,0),MATCH($O783&amp;" - "&amp;$P783,'For Formulas'!$A$3:$CL$3,0))*L783+U783,INDEX('For Formulas'!$A$3:$CL$64,MATCH(ROUNDUP($R783,0),'For Formulas'!$A$3:$A$64,0)*MATCH($O783&amp;" - "&amp;$P783,'For Formulas'!$A$3:$CL$3,0))*L783)</f>
        <v>26877</v>
      </c>
      <c r="X783" s="322">
        <f t="shared" si="76"/>
        <v>8.00048219882665E-2</v>
      </c>
      <c r="Y783" s="262" t="s">
        <v>684</v>
      </c>
      <c r="Z783" s="262" t="str">
        <f t="shared" si="77"/>
        <v>141 E 71200 163</v>
      </c>
      <c r="AA783" s="262" t="str">
        <f t="shared" si="78"/>
        <v>712</v>
      </c>
      <c r="AB783" s="262" t="str">
        <f t="shared" si="79"/>
        <v>901</v>
      </c>
      <c r="AC783" s="262" t="str">
        <f t="shared" si="80"/>
        <v>141 E 71200 163 901 712</v>
      </c>
    </row>
    <row r="784" spans="1:29" ht="15" customHeight="1" x14ac:dyDescent="0.25">
      <c r="A784" s="262" t="s">
        <v>1348</v>
      </c>
      <c r="B784" s="262" t="s">
        <v>377</v>
      </c>
      <c r="C784" s="262" t="s">
        <v>377</v>
      </c>
      <c r="D784" s="262" t="s">
        <v>238</v>
      </c>
      <c r="E784" s="262" t="s">
        <v>269</v>
      </c>
      <c r="F784" s="262" t="s">
        <v>222</v>
      </c>
      <c r="G784" s="262" t="s">
        <v>223</v>
      </c>
      <c r="H784" s="262" t="s">
        <v>224</v>
      </c>
      <c r="I784" s="262" t="s">
        <v>1349</v>
      </c>
      <c r="J784" s="262">
        <v>1600</v>
      </c>
      <c r="K784" s="320">
        <v>0.6</v>
      </c>
      <c r="L784" s="320">
        <v>0.6</v>
      </c>
      <c r="M784" s="262" t="s">
        <v>226</v>
      </c>
      <c r="N784" s="262" t="s">
        <v>227</v>
      </c>
      <c r="O784" s="262" t="s">
        <v>234</v>
      </c>
      <c r="P784" s="262" t="s">
        <v>34</v>
      </c>
      <c r="Q784" s="321">
        <v>5</v>
      </c>
      <c r="R784" s="321">
        <f t="shared" si="75"/>
        <v>6</v>
      </c>
      <c r="S784" s="300">
        <v>0</v>
      </c>
      <c r="T784" s="300">
        <v>41510</v>
      </c>
      <c r="V784" s="300">
        <v>24906</v>
      </c>
      <c r="W784" s="302">
        <f>IFERROR(INDEX('For Formulas'!$A$3:$CL$64,MATCH(ROUNDUP($R784,0),'For Formulas'!$A$3:$A$64,0),MATCH($O784&amp;" - "&amp;$P784,'For Formulas'!$A$3:$CL$3,0))*L784+U784,INDEX('For Formulas'!$A$3:$CL$64,MATCH(ROUNDUP($R784,0),'For Formulas'!$A$3:$A$64,0)*MATCH($O784&amp;" - "&amp;$P784,'For Formulas'!$A$3:$CL$3,0))*L784)</f>
        <v>26898</v>
      </c>
      <c r="X784" s="322">
        <f t="shared" si="76"/>
        <v>7.9980727535533605E-2</v>
      </c>
      <c r="Y784" s="262" t="s">
        <v>1350</v>
      </c>
      <c r="Z784" s="262" t="str">
        <f t="shared" si="77"/>
        <v>141 E 72120 131</v>
      </c>
      <c r="AA784" s="262" t="str">
        <f t="shared" si="78"/>
        <v>580</v>
      </c>
      <c r="AB784" s="262" t="str">
        <f t="shared" si="79"/>
        <v>000</v>
      </c>
      <c r="AC784" s="262" t="str">
        <f t="shared" si="80"/>
        <v>141 E 72120 131 000 580</v>
      </c>
    </row>
    <row r="785" spans="1:29" ht="15" customHeight="1" x14ac:dyDescent="0.25">
      <c r="A785" s="262" t="s">
        <v>1783</v>
      </c>
      <c r="B785" s="262" t="s">
        <v>377</v>
      </c>
      <c r="C785" s="262" t="s">
        <v>377</v>
      </c>
      <c r="D785" s="262" t="s">
        <v>274</v>
      </c>
      <c r="E785" s="262" t="s">
        <v>269</v>
      </c>
      <c r="F785" s="262" t="s">
        <v>222</v>
      </c>
      <c r="G785" s="262" t="s">
        <v>223</v>
      </c>
      <c r="H785" s="262" t="s">
        <v>224</v>
      </c>
      <c r="I785" s="262" t="s">
        <v>412</v>
      </c>
      <c r="J785" s="262">
        <v>960</v>
      </c>
      <c r="K785" s="320">
        <v>0.6</v>
      </c>
      <c r="L785" s="320">
        <v>0.6</v>
      </c>
      <c r="M785" s="262" t="s">
        <v>226</v>
      </c>
      <c r="N785" s="262" t="s">
        <v>227</v>
      </c>
      <c r="O785" s="262" t="s">
        <v>234</v>
      </c>
      <c r="P785" s="262" t="s">
        <v>34</v>
      </c>
      <c r="Q785" s="321">
        <v>5</v>
      </c>
      <c r="R785" s="321">
        <f t="shared" si="75"/>
        <v>6</v>
      </c>
      <c r="S785" s="300">
        <v>0</v>
      </c>
      <c r="T785" s="300">
        <v>41510</v>
      </c>
      <c r="V785" s="300">
        <v>24906</v>
      </c>
      <c r="W785" s="302">
        <f>IFERROR(INDEX('For Formulas'!$A$3:$CL$64,MATCH(ROUNDUP($R785,0),'For Formulas'!$A$3:$A$64,0),MATCH($O785&amp;" - "&amp;$P785,'For Formulas'!$A$3:$CL$3,0))*L785+U785,INDEX('For Formulas'!$A$3:$CL$64,MATCH(ROUNDUP($R785,0),'For Formulas'!$A$3:$A$64,0)*MATCH($O785&amp;" - "&amp;$P785,'For Formulas'!$A$3:$CL$3,0))*L785)</f>
        <v>26898</v>
      </c>
      <c r="X785" s="322">
        <f t="shared" si="76"/>
        <v>7.9980727535533605E-2</v>
      </c>
      <c r="Y785" s="262" t="s">
        <v>1784</v>
      </c>
      <c r="Z785" s="262" t="str">
        <f t="shared" si="77"/>
        <v>141 E 72120 131</v>
      </c>
      <c r="AA785" s="262" t="str">
        <f t="shared" si="78"/>
        <v>580</v>
      </c>
      <c r="AB785" s="262" t="str">
        <f t="shared" si="79"/>
        <v>000</v>
      </c>
      <c r="AC785" s="262" t="str">
        <f t="shared" si="80"/>
        <v>141 E 72120 131 000 580</v>
      </c>
    </row>
    <row r="786" spans="1:29" ht="15" customHeight="1" x14ac:dyDescent="0.25">
      <c r="A786" s="262" t="s">
        <v>2507</v>
      </c>
      <c r="B786" s="262" t="s">
        <v>377</v>
      </c>
      <c r="C786" s="262" t="s">
        <v>377</v>
      </c>
      <c r="D786" s="262" t="s">
        <v>371</v>
      </c>
      <c r="E786" s="262" t="s">
        <v>269</v>
      </c>
      <c r="F786" s="262" t="s">
        <v>222</v>
      </c>
      <c r="G786" s="262" t="s">
        <v>223</v>
      </c>
      <c r="H786" s="262" t="s">
        <v>224</v>
      </c>
      <c r="I786" s="262" t="s">
        <v>412</v>
      </c>
      <c r="J786" s="262">
        <v>960</v>
      </c>
      <c r="K786" s="320">
        <v>0.6</v>
      </c>
      <c r="L786" s="320">
        <v>0.6</v>
      </c>
      <c r="M786" s="262" t="s">
        <v>226</v>
      </c>
      <c r="N786" s="262" t="s">
        <v>227</v>
      </c>
      <c r="O786" s="262" t="s">
        <v>234</v>
      </c>
      <c r="P786" s="262" t="s">
        <v>34</v>
      </c>
      <c r="Q786" s="321">
        <v>5</v>
      </c>
      <c r="R786" s="321">
        <f t="shared" si="75"/>
        <v>6</v>
      </c>
      <c r="S786" s="300">
        <v>0</v>
      </c>
      <c r="T786" s="300">
        <v>41510</v>
      </c>
      <c r="V786" s="300">
        <v>24906</v>
      </c>
      <c r="W786" s="302">
        <f>IFERROR(INDEX('For Formulas'!$A$3:$CL$64,MATCH(ROUNDUP($R786,0),'For Formulas'!$A$3:$A$64,0),MATCH($O786&amp;" - "&amp;$P786,'For Formulas'!$A$3:$CL$3,0))*L786+U786,INDEX('For Formulas'!$A$3:$CL$64,MATCH(ROUNDUP($R786,0),'For Formulas'!$A$3:$A$64,0)*MATCH($O786&amp;" - "&amp;$P786,'For Formulas'!$A$3:$CL$3,0))*L786)</f>
        <v>26898</v>
      </c>
      <c r="X786" s="322">
        <f t="shared" si="76"/>
        <v>7.9980727535533605E-2</v>
      </c>
      <c r="Y786" s="262" t="s">
        <v>2508</v>
      </c>
      <c r="Z786" s="262" t="str">
        <f t="shared" si="77"/>
        <v>141 E 72120 131</v>
      </c>
      <c r="AA786" s="262" t="str">
        <f t="shared" si="78"/>
        <v>580</v>
      </c>
      <c r="AB786" s="262" t="str">
        <f t="shared" si="79"/>
        <v>000</v>
      </c>
      <c r="AC786" s="262" t="str">
        <f t="shared" si="80"/>
        <v>141 E 72120 131 000 580</v>
      </c>
    </row>
    <row r="787" spans="1:29" ht="15" customHeight="1" x14ac:dyDescent="0.25">
      <c r="A787" s="262" t="s">
        <v>1093</v>
      </c>
      <c r="B787" s="262" t="s">
        <v>377</v>
      </c>
      <c r="C787" s="262" t="s">
        <v>377</v>
      </c>
      <c r="D787" s="262" t="s">
        <v>385</v>
      </c>
      <c r="E787" s="262" t="s">
        <v>269</v>
      </c>
      <c r="F787" s="262" t="s">
        <v>222</v>
      </c>
      <c r="G787" s="262" t="s">
        <v>223</v>
      </c>
      <c r="H787" s="262" t="s">
        <v>224</v>
      </c>
      <c r="I787" s="262" t="s">
        <v>412</v>
      </c>
      <c r="J787" s="262">
        <v>960</v>
      </c>
      <c r="K787" s="320">
        <v>0.6</v>
      </c>
      <c r="L787" s="320">
        <v>0.6</v>
      </c>
      <c r="M787" s="262" t="s">
        <v>226</v>
      </c>
      <c r="N787" s="262" t="s">
        <v>233</v>
      </c>
      <c r="O787" s="262" t="s">
        <v>234</v>
      </c>
      <c r="P787" s="262" t="s">
        <v>34</v>
      </c>
      <c r="Q787" s="321">
        <v>6</v>
      </c>
      <c r="R787" s="321">
        <f t="shared" si="75"/>
        <v>7</v>
      </c>
      <c r="S787" s="300">
        <v>0</v>
      </c>
      <c r="T787" s="300">
        <v>41710</v>
      </c>
      <c r="V787" s="300">
        <v>25026</v>
      </c>
      <c r="W787" s="302">
        <f>IFERROR(INDEX('For Formulas'!$A$3:$CL$64,MATCH(ROUNDUP($R787,0),'For Formulas'!$A$3:$A$64,0),MATCH($O787&amp;" - "&amp;$P787,'For Formulas'!$A$3:$CL$3,0))*L787+U787,INDEX('For Formulas'!$A$3:$CL$64,MATCH(ROUNDUP($R787,0),'For Formulas'!$A$3:$A$64,0)*MATCH($O787&amp;" - "&amp;$P787,'For Formulas'!$A$3:$CL$3,0))*L787)</f>
        <v>27027</v>
      </c>
      <c r="X787" s="322">
        <f t="shared" si="76"/>
        <v>7.995684488132343E-2</v>
      </c>
      <c r="Y787" s="262" t="s">
        <v>1094</v>
      </c>
      <c r="Z787" s="262" t="str">
        <f t="shared" si="77"/>
        <v>141 E 72120 131</v>
      </c>
      <c r="AA787" s="262" t="str">
        <f t="shared" si="78"/>
        <v>580</v>
      </c>
      <c r="AB787" s="262" t="str">
        <f t="shared" si="79"/>
        <v>000</v>
      </c>
      <c r="AC787" s="262" t="str">
        <f t="shared" si="80"/>
        <v>141 E 72120 131 000 580</v>
      </c>
    </row>
    <row r="788" spans="1:29" ht="15" customHeight="1" x14ac:dyDescent="0.25">
      <c r="A788" s="262" t="s">
        <v>2579</v>
      </c>
      <c r="B788" s="262" t="s">
        <v>377</v>
      </c>
      <c r="C788" s="262" t="s">
        <v>377</v>
      </c>
      <c r="D788" s="262" t="s">
        <v>258</v>
      </c>
      <c r="E788" s="262" t="s">
        <v>269</v>
      </c>
      <c r="F788" s="262" t="s">
        <v>222</v>
      </c>
      <c r="G788" s="262" t="s">
        <v>223</v>
      </c>
      <c r="H788" s="262" t="s">
        <v>224</v>
      </c>
      <c r="I788" s="262" t="s">
        <v>412</v>
      </c>
      <c r="J788" s="262">
        <v>960</v>
      </c>
      <c r="K788" s="320">
        <v>0.6</v>
      </c>
      <c r="L788" s="320">
        <v>0.6</v>
      </c>
      <c r="M788" s="262" t="s">
        <v>226</v>
      </c>
      <c r="N788" s="262" t="s">
        <v>227</v>
      </c>
      <c r="O788" s="262" t="s">
        <v>234</v>
      </c>
      <c r="P788" s="262" t="s">
        <v>34</v>
      </c>
      <c r="Q788" s="321">
        <v>6</v>
      </c>
      <c r="R788" s="321">
        <f t="shared" si="75"/>
        <v>7</v>
      </c>
      <c r="S788" s="300">
        <v>0</v>
      </c>
      <c r="T788" s="300">
        <v>41710</v>
      </c>
      <c r="V788" s="300">
        <v>25026</v>
      </c>
      <c r="W788" s="302">
        <f>IFERROR(INDEX('For Formulas'!$A$3:$CL$64,MATCH(ROUNDUP($R788,0),'For Formulas'!$A$3:$A$64,0),MATCH($O788&amp;" - "&amp;$P788,'For Formulas'!$A$3:$CL$3,0))*L788+U788,INDEX('For Formulas'!$A$3:$CL$64,MATCH(ROUNDUP($R788,0),'For Formulas'!$A$3:$A$64,0)*MATCH($O788&amp;" - "&amp;$P788,'For Formulas'!$A$3:$CL$3,0))*L788)</f>
        <v>27027</v>
      </c>
      <c r="X788" s="322">
        <f t="shared" si="76"/>
        <v>7.995684488132343E-2</v>
      </c>
      <c r="Y788" s="262" t="s">
        <v>1482</v>
      </c>
      <c r="Z788" s="262" t="str">
        <f t="shared" si="77"/>
        <v>141 E 72120 131</v>
      </c>
      <c r="AA788" s="262" t="str">
        <f t="shared" si="78"/>
        <v>580</v>
      </c>
      <c r="AB788" s="262" t="str">
        <f t="shared" si="79"/>
        <v>000</v>
      </c>
      <c r="AC788" s="262" t="str">
        <f t="shared" si="80"/>
        <v>141 E 72120 131 000 580</v>
      </c>
    </row>
    <row r="789" spans="1:29" ht="15" hidden="1" customHeight="1" x14ac:dyDescent="0.25">
      <c r="A789" s="262" t="s">
        <v>2084</v>
      </c>
      <c r="B789" s="262" t="s">
        <v>237</v>
      </c>
      <c r="C789" s="262" t="s">
        <v>237</v>
      </c>
      <c r="D789" s="262" t="s">
        <v>238</v>
      </c>
      <c r="E789" s="262" t="s">
        <v>221</v>
      </c>
      <c r="F789" s="262" t="s">
        <v>239</v>
      </c>
      <c r="G789" s="262" t="s">
        <v>240</v>
      </c>
      <c r="H789" s="262" t="s">
        <v>241</v>
      </c>
      <c r="I789" s="262" t="s">
        <v>225</v>
      </c>
      <c r="J789" s="262">
        <v>1520</v>
      </c>
      <c r="K789" s="320">
        <v>1</v>
      </c>
      <c r="L789" s="320">
        <v>1</v>
      </c>
      <c r="M789" s="262" t="s">
        <v>226</v>
      </c>
      <c r="N789" s="262" t="s">
        <v>11</v>
      </c>
      <c r="O789" s="262" t="s">
        <v>244</v>
      </c>
      <c r="P789" s="262" t="s">
        <v>187</v>
      </c>
      <c r="Q789" s="321">
        <v>10</v>
      </c>
      <c r="R789" s="321">
        <f t="shared" si="75"/>
        <v>11</v>
      </c>
      <c r="S789" s="300">
        <v>0</v>
      </c>
      <c r="T789" s="300">
        <v>15.33</v>
      </c>
      <c r="U789" s="262">
        <v>1520</v>
      </c>
      <c r="V789" s="300">
        <v>24821.599999999999</v>
      </c>
      <c r="W789" s="303">
        <f>IFERROR(INDEX('For Formulas'!$A$3:$CL$64,MATCH($R789,'For Formulas'!$A$3:$A$64,0),MATCH($O789&amp;" - "&amp;$P789,'For Formulas'!$A$3:$CL$3,0))*J789+U789,INDEX('For Formulas'!$A$3:$CL$64,MATCH($R789,'For Formulas'!$A$3:$A$64,0),MATCH($O789&amp;" - "&amp;$P789,'For Formulas'!$A$3:$CL$3,0))*J789)</f>
        <v>27101.600000000002</v>
      </c>
      <c r="X789" s="322">
        <f t="shared" si="76"/>
        <v>9.1855480710349199E-2</v>
      </c>
      <c r="Y789" s="262" t="s">
        <v>245</v>
      </c>
      <c r="Z789" s="262" t="str">
        <f t="shared" si="77"/>
        <v>143 E 73100 165</v>
      </c>
      <c r="AA789" s="262" t="str">
        <f t="shared" si="78"/>
        <v>451</v>
      </c>
      <c r="AB789" s="262" t="str">
        <f t="shared" si="79"/>
        <v>000</v>
      </c>
      <c r="AC789" s="262" t="str">
        <f t="shared" si="80"/>
        <v>143 E 73100 165 000 451</v>
      </c>
    </row>
    <row r="790" spans="1:29" ht="15" hidden="1" customHeight="1" x14ac:dyDescent="0.25">
      <c r="A790" s="262" t="s">
        <v>1768</v>
      </c>
      <c r="B790" s="262" t="s">
        <v>237</v>
      </c>
      <c r="C790" s="262" t="s">
        <v>237</v>
      </c>
      <c r="D790" s="262" t="s">
        <v>716</v>
      </c>
      <c r="E790" s="262" t="s">
        <v>221</v>
      </c>
      <c r="F790" s="262" t="s">
        <v>239</v>
      </c>
      <c r="G790" s="262" t="s">
        <v>240</v>
      </c>
      <c r="H790" s="262" t="s">
        <v>241</v>
      </c>
      <c r="I790" s="262" t="s">
        <v>307</v>
      </c>
      <c r="J790" s="262">
        <v>1235</v>
      </c>
      <c r="K790" s="320">
        <v>0.8125</v>
      </c>
      <c r="L790" s="320">
        <v>0.8125</v>
      </c>
      <c r="M790" s="262" t="s">
        <v>226</v>
      </c>
      <c r="N790" s="262" t="s">
        <v>11</v>
      </c>
      <c r="O790" s="262" t="s">
        <v>244</v>
      </c>
      <c r="P790" s="262" t="s">
        <v>187</v>
      </c>
      <c r="Q790" s="321">
        <v>24</v>
      </c>
      <c r="R790" s="321">
        <f t="shared" si="75"/>
        <v>25</v>
      </c>
      <c r="S790" s="300">
        <v>0</v>
      </c>
      <c r="T790" s="300">
        <v>20.34</v>
      </c>
      <c r="V790" s="300">
        <v>25119.9</v>
      </c>
      <c r="W790" s="303">
        <f>IFERROR(INDEX('For Formulas'!$A$3:$CL$64,MATCH($R790,'For Formulas'!$A$3:$A$64,0),MATCH($O790&amp;" - "&amp;$P790,'For Formulas'!$A$3:$CL$3,0))*J790+U790,INDEX('For Formulas'!$A$3:$CL$64,MATCH($R790,'For Formulas'!$A$3:$A$64,0),MATCH($O790&amp;" - "&amp;$P790,'For Formulas'!$A$3:$CL$3,0))*J790)</f>
        <v>27129.491999999998</v>
      </c>
      <c r="X790" s="322">
        <f t="shared" si="76"/>
        <v>7.9999999999999877E-2</v>
      </c>
      <c r="Y790" s="262" t="s">
        <v>1260</v>
      </c>
      <c r="Z790" s="262" t="str">
        <f t="shared" si="77"/>
        <v>143 E 73100 165</v>
      </c>
      <c r="AA790" s="262" t="str">
        <f t="shared" si="78"/>
        <v>451</v>
      </c>
      <c r="AB790" s="262" t="str">
        <f t="shared" si="79"/>
        <v>000</v>
      </c>
      <c r="AC790" s="262" t="str">
        <f t="shared" si="80"/>
        <v>143 E 73100 165 000 451</v>
      </c>
    </row>
    <row r="791" spans="1:29" ht="15" customHeight="1" x14ac:dyDescent="0.25">
      <c r="A791" s="262" t="s">
        <v>1560</v>
      </c>
      <c r="B791" s="262" t="s">
        <v>305</v>
      </c>
      <c r="C791" s="262" t="s">
        <v>305</v>
      </c>
      <c r="D791" s="262" t="s">
        <v>422</v>
      </c>
      <c r="E791" s="262" t="s">
        <v>221</v>
      </c>
      <c r="F791" s="262" t="s">
        <v>306</v>
      </c>
      <c r="G791" s="262" t="s">
        <v>250</v>
      </c>
      <c r="H791" s="262" t="s">
        <v>224</v>
      </c>
      <c r="I791" s="262" t="s">
        <v>307</v>
      </c>
      <c r="J791" s="262">
        <v>1170</v>
      </c>
      <c r="K791" s="320">
        <v>1</v>
      </c>
      <c r="L791" s="320">
        <v>1</v>
      </c>
      <c r="M791" s="262" t="s">
        <v>226</v>
      </c>
      <c r="N791" s="262" t="s">
        <v>233</v>
      </c>
      <c r="O791" s="262" t="s">
        <v>271</v>
      </c>
      <c r="P791" s="262" t="s">
        <v>308</v>
      </c>
      <c r="Q791" s="321">
        <v>23</v>
      </c>
      <c r="R791" s="321">
        <f t="shared" si="75"/>
        <v>24</v>
      </c>
      <c r="S791" s="300">
        <v>0</v>
      </c>
      <c r="T791" s="300">
        <v>25203</v>
      </c>
      <c r="V791" s="300">
        <v>25203</v>
      </c>
      <c r="W791" s="302">
        <f>IFERROR(INDEX('For Formulas'!$A$3:$CL$64,MATCH(ROUNDUP($R791,0),'For Formulas'!$A$3:$A$64,0),MATCH($O791&amp;" - "&amp;$P791,'For Formulas'!$A$3:$CL$3,0))*L791+U791,INDEX('For Formulas'!$A$3:$CL$64,MATCH(ROUNDUP($R791,0),'For Formulas'!$A$3:$A$64,0)*MATCH($O791&amp;" - "&amp;$P791,'For Formulas'!$A$3:$CL$3,0))*L791)</f>
        <v>27219</v>
      </c>
      <c r="X791" s="322">
        <f t="shared" si="76"/>
        <v>7.9990477324128076E-2</v>
      </c>
      <c r="Y791" s="262" t="s">
        <v>575</v>
      </c>
      <c r="Z791" s="262" t="str">
        <f t="shared" si="77"/>
        <v>141 E 71200 163</v>
      </c>
      <c r="AA791" s="262" t="str">
        <f t="shared" si="78"/>
        <v>712</v>
      </c>
      <c r="AB791" s="262" t="str">
        <f t="shared" si="79"/>
        <v>901</v>
      </c>
      <c r="AC791" s="262" t="str">
        <f t="shared" si="80"/>
        <v>141 E 71200 163 901 712</v>
      </c>
    </row>
    <row r="792" spans="1:29" ht="15" hidden="1" customHeight="1" x14ac:dyDescent="0.25">
      <c r="A792" s="262" t="s">
        <v>1300</v>
      </c>
      <c r="B792" s="262" t="s">
        <v>256</v>
      </c>
      <c r="C792" s="262" t="s">
        <v>273</v>
      </c>
      <c r="D792" s="262" t="s">
        <v>274</v>
      </c>
      <c r="E792" s="262" t="s">
        <v>256</v>
      </c>
      <c r="F792" s="262" t="s">
        <v>249</v>
      </c>
      <c r="G792" s="262" t="s">
        <v>250</v>
      </c>
      <c r="H792" s="262" t="s">
        <v>224</v>
      </c>
      <c r="I792" s="262" t="s">
        <v>242</v>
      </c>
      <c r="J792" s="262">
        <v>1080</v>
      </c>
      <c r="K792" s="320">
        <v>1</v>
      </c>
      <c r="L792" s="320">
        <v>1</v>
      </c>
      <c r="M792" s="262" t="s">
        <v>6</v>
      </c>
      <c r="Q792" s="321">
        <v>0</v>
      </c>
      <c r="R792" s="321">
        <f t="shared" si="75"/>
        <v>1</v>
      </c>
      <c r="S792" s="300">
        <v>250</v>
      </c>
      <c r="T792" s="300">
        <v>0</v>
      </c>
      <c r="V792" s="300">
        <v>250</v>
      </c>
      <c r="W792" s="300">
        <f>V792</f>
        <v>250</v>
      </c>
      <c r="X792" s="322">
        <f t="shared" si="76"/>
        <v>0</v>
      </c>
      <c r="Y792" s="262" t="s">
        <v>1301</v>
      </c>
      <c r="Z792" s="262" t="str">
        <f t="shared" si="77"/>
        <v>141 E 71150 163</v>
      </c>
      <c r="AA792" s="262" t="str">
        <f t="shared" si="78"/>
        <v>000</v>
      </c>
      <c r="AB792" s="262" t="str">
        <f t="shared" si="79"/>
        <v>000</v>
      </c>
      <c r="AC792" s="262" t="str">
        <f t="shared" si="80"/>
        <v>141 E 71150 163 000 000</v>
      </c>
    </row>
    <row r="793" spans="1:29" ht="15" hidden="1" customHeight="1" x14ac:dyDescent="0.25">
      <c r="A793" s="262" t="s">
        <v>1300</v>
      </c>
      <c r="B793" s="262" t="s">
        <v>255</v>
      </c>
      <c r="C793" s="262" t="s">
        <v>255</v>
      </c>
      <c r="D793" s="262" t="s">
        <v>248</v>
      </c>
      <c r="E793" s="262" t="s">
        <v>256</v>
      </c>
      <c r="F793" s="262" t="s">
        <v>249</v>
      </c>
      <c r="G793" s="262" t="s">
        <v>250</v>
      </c>
      <c r="H793" s="262" t="s">
        <v>224</v>
      </c>
      <c r="I793" s="262" t="s">
        <v>242</v>
      </c>
      <c r="J793" s="262">
        <v>1080</v>
      </c>
      <c r="K793" s="320">
        <v>1</v>
      </c>
      <c r="L793" s="320">
        <v>1</v>
      </c>
      <c r="M793" s="262" t="s">
        <v>6</v>
      </c>
      <c r="Q793" s="321">
        <v>0</v>
      </c>
      <c r="R793" s="321">
        <f t="shared" si="75"/>
        <v>1</v>
      </c>
      <c r="S793" s="300">
        <v>3000</v>
      </c>
      <c r="T793" s="300">
        <v>0</v>
      </c>
      <c r="V793" s="300">
        <v>3000</v>
      </c>
      <c r="W793" s="300">
        <f>V793</f>
        <v>3000</v>
      </c>
      <c r="X793" s="322">
        <f t="shared" si="76"/>
        <v>0</v>
      </c>
      <c r="Y793" s="262" t="s">
        <v>252</v>
      </c>
      <c r="Z793" s="262" t="str">
        <f t="shared" si="77"/>
        <v>141 E 72710 146</v>
      </c>
      <c r="AA793" s="262" t="str">
        <f t="shared" si="78"/>
        <v>446</v>
      </c>
      <c r="AB793" s="262" t="str">
        <f t="shared" si="79"/>
        <v>000</v>
      </c>
      <c r="AC793" s="262" t="str">
        <f t="shared" si="80"/>
        <v>141 E 72710 146 000 446</v>
      </c>
    </row>
    <row r="794" spans="1:29" ht="15" customHeight="1" x14ac:dyDescent="0.25">
      <c r="A794" s="262" t="s">
        <v>2727</v>
      </c>
      <c r="B794" s="262" t="s">
        <v>305</v>
      </c>
      <c r="C794" s="262" t="s">
        <v>305</v>
      </c>
      <c r="D794" s="262" t="s">
        <v>264</v>
      </c>
      <c r="E794" s="262" t="s">
        <v>221</v>
      </c>
      <c r="F794" s="262" t="s">
        <v>306</v>
      </c>
      <c r="G794" s="262" t="s">
        <v>250</v>
      </c>
      <c r="H794" s="262" t="s">
        <v>224</v>
      </c>
      <c r="I794" s="262" t="s">
        <v>307</v>
      </c>
      <c r="J794" s="262">
        <v>1170</v>
      </c>
      <c r="K794" s="320">
        <v>1</v>
      </c>
      <c r="L794" s="320">
        <v>1</v>
      </c>
      <c r="M794" s="262" t="s">
        <v>226</v>
      </c>
      <c r="N794" s="262" t="s">
        <v>233</v>
      </c>
      <c r="O794" s="262" t="s">
        <v>271</v>
      </c>
      <c r="P794" s="262" t="s">
        <v>308</v>
      </c>
      <c r="Q794" s="321">
        <v>23</v>
      </c>
      <c r="R794" s="321">
        <f t="shared" si="75"/>
        <v>24</v>
      </c>
      <c r="S794" s="300">
        <v>0</v>
      </c>
      <c r="T794" s="300">
        <v>25203</v>
      </c>
      <c r="V794" s="300">
        <v>25203</v>
      </c>
      <c r="W794" s="302">
        <f>IFERROR(INDEX('For Formulas'!$A$3:$CL$64,MATCH(ROUNDUP($R794,0),'For Formulas'!$A$3:$A$64,0),MATCH($O794&amp;" - "&amp;$P794,'For Formulas'!$A$3:$CL$3,0))*L794+U794,INDEX('For Formulas'!$A$3:$CL$64,MATCH(ROUNDUP($R794,0),'For Formulas'!$A$3:$A$64,0)*MATCH($O794&amp;" - "&amp;$P794,'For Formulas'!$A$3:$CL$3,0))*L794)</f>
        <v>27219</v>
      </c>
      <c r="X794" s="322">
        <f t="shared" si="76"/>
        <v>7.9990477324128076E-2</v>
      </c>
      <c r="Y794" s="262" t="s">
        <v>1687</v>
      </c>
      <c r="Z794" s="262" t="str">
        <f t="shared" si="77"/>
        <v>141 E 71200 163</v>
      </c>
      <c r="AA794" s="262" t="str">
        <f t="shared" si="78"/>
        <v>712</v>
      </c>
      <c r="AB794" s="262" t="str">
        <f t="shared" si="79"/>
        <v>901</v>
      </c>
      <c r="AC794" s="262" t="str">
        <f t="shared" si="80"/>
        <v>141 E 71200 163 901 712</v>
      </c>
    </row>
    <row r="795" spans="1:29" ht="15" customHeight="1" x14ac:dyDescent="0.25">
      <c r="A795" s="262" t="s">
        <v>3213</v>
      </c>
      <c r="B795" s="262" t="s">
        <v>1302</v>
      </c>
      <c r="C795" s="262" t="s">
        <v>1302</v>
      </c>
      <c r="D795" s="262" t="s">
        <v>601</v>
      </c>
      <c r="E795" s="262" t="s">
        <v>221</v>
      </c>
      <c r="F795" s="262" t="s">
        <v>306</v>
      </c>
      <c r="G795" s="262" t="s">
        <v>250</v>
      </c>
      <c r="H795" s="262" t="s">
        <v>224</v>
      </c>
      <c r="I795" s="262" t="s">
        <v>307</v>
      </c>
      <c r="J795" s="262">
        <v>1170</v>
      </c>
      <c r="K795" s="320">
        <v>1</v>
      </c>
      <c r="L795" s="320">
        <v>1</v>
      </c>
      <c r="M795" s="262" t="s">
        <v>226</v>
      </c>
      <c r="N795" s="262" t="s">
        <v>233</v>
      </c>
      <c r="O795" s="262" t="s">
        <v>271</v>
      </c>
      <c r="P795" s="262" t="s">
        <v>308</v>
      </c>
      <c r="Q795" s="321">
        <v>23</v>
      </c>
      <c r="R795" s="321">
        <f t="shared" si="75"/>
        <v>24</v>
      </c>
      <c r="S795" s="300">
        <v>0</v>
      </c>
      <c r="T795" s="300">
        <v>25203</v>
      </c>
      <c r="V795" s="300">
        <v>25203</v>
      </c>
      <c r="W795" s="302">
        <f>IFERROR(INDEX('For Formulas'!$A$3:$CL$64,MATCH(ROUNDUP($R795,0),'For Formulas'!$A$3:$A$64,0),MATCH($O795&amp;" - "&amp;$P795,'For Formulas'!$A$3:$CL$3,0))*L795+U795,INDEX('For Formulas'!$A$3:$CL$64,MATCH(ROUNDUP($R795,0),'For Formulas'!$A$3:$A$64,0)*MATCH($O795&amp;" - "&amp;$P795,'For Formulas'!$A$3:$CL$3,0))*L795)</f>
        <v>27219</v>
      </c>
      <c r="X795" s="322">
        <f t="shared" si="76"/>
        <v>7.9990477324128076E-2</v>
      </c>
      <c r="Y795" s="262" t="s">
        <v>1301</v>
      </c>
      <c r="Z795" s="262" t="str">
        <f t="shared" si="77"/>
        <v>141 E 71150 163</v>
      </c>
      <c r="AA795" s="262" t="str">
        <f t="shared" si="78"/>
        <v>000</v>
      </c>
      <c r="AB795" s="262" t="str">
        <f t="shared" si="79"/>
        <v>000</v>
      </c>
      <c r="AC795" s="262" t="str">
        <f t="shared" si="80"/>
        <v>141 E 71150 163 000 000</v>
      </c>
    </row>
    <row r="796" spans="1:29" ht="15" hidden="1" customHeight="1" x14ac:dyDescent="0.25">
      <c r="A796" s="262" t="s">
        <v>1837</v>
      </c>
      <c r="B796" s="262" t="s">
        <v>237</v>
      </c>
      <c r="C796" s="262" t="s">
        <v>237</v>
      </c>
      <c r="D796" s="262" t="s">
        <v>716</v>
      </c>
      <c r="E796" s="262" t="s">
        <v>221</v>
      </c>
      <c r="F796" s="262" t="s">
        <v>239</v>
      </c>
      <c r="G796" s="262" t="s">
        <v>240</v>
      </c>
      <c r="H796" s="262" t="s">
        <v>241</v>
      </c>
      <c r="I796" s="262" t="s">
        <v>307</v>
      </c>
      <c r="J796" s="262">
        <v>1235</v>
      </c>
      <c r="K796" s="320">
        <v>0.8125</v>
      </c>
      <c r="L796" s="320">
        <v>0.8125</v>
      </c>
      <c r="M796" s="262" t="s">
        <v>226</v>
      </c>
      <c r="N796" s="262" t="s">
        <v>11</v>
      </c>
      <c r="O796" s="262" t="s">
        <v>244</v>
      </c>
      <c r="P796" s="262" t="s">
        <v>187</v>
      </c>
      <c r="Q796" s="321">
        <v>17</v>
      </c>
      <c r="R796" s="321">
        <f t="shared" si="75"/>
        <v>18</v>
      </c>
      <c r="S796" s="300">
        <v>0</v>
      </c>
      <c r="T796" s="300">
        <v>19.59</v>
      </c>
      <c r="U796" s="262">
        <v>1235</v>
      </c>
      <c r="V796" s="300">
        <v>25428.65</v>
      </c>
      <c r="W796" s="303">
        <f>IFERROR(INDEX('For Formulas'!$A$3:$CL$64,MATCH($R796,'For Formulas'!$A$3:$A$64,0),MATCH($O796&amp;" - "&amp;$P796,'For Formulas'!$A$3:$CL$3,0))*J796+U796,INDEX('For Formulas'!$A$3:$CL$64,MATCH($R796,'For Formulas'!$A$3:$A$64,0),MATCH($O796&amp;" - "&amp;$P796,'For Formulas'!$A$3:$CL$3,0))*J796)</f>
        <v>27364.142</v>
      </c>
      <c r="X796" s="322">
        <f t="shared" si="76"/>
        <v>7.6114618746964471E-2</v>
      </c>
      <c r="Y796" s="262" t="s">
        <v>1260</v>
      </c>
      <c r="Z796" s="262" t="str">
        <f t="shared" si="77"/>
        <v>143 E 73100 165</v>
      </c>
      <c r="AA796" s="262" t="str">
        <f t="shared" si="78"/>
        <v>451</v>
      </c>
      <c r="AB796" s="262" t="str">
        <f t="shared" si="79"/>
        <v>000</v>
      </c>
      <c r="AC796" s="262" t="str">
        <f t="shared" si="80"/>
        <v>143 E 73100 165 000 451</v>
      </c>
    </row>
    <row r="797" spans="1:29" ht="15" customHeight="1" x14ac:dyDescent="0.25">
      <c r="A797" s="262" t="s">
        <v>574</v>
      </c>
      <c r="B797" s="262" t="s">
        <v>305</v>
      </c>
      <c r="C797" s="262" t="s">
        <v>305</v>
      </c>
      <c r="D797" s="262" t="s">
        <v>422</v>
      </c>
      <c r="E797" s="262" t="s">
        <v>221</v>
      </c>
      <c r="F797" s="262" t="s">
        <v>306</v>
      </c>
      <c r="G797" s="262" t="s">
        <v>250</v>
      </c>
      <c r="H797" s="262" t="s">
        <v>224</v>
      </c>
      <c r="I797" s="262" t="s">
        <v>307</v>
      </c>
      <c r="J797" s="262">
        <v>1170</v>
      </c>
      <c r="K797" s="320">
        <v>1</v>
      </c>
      <c r="L797" s="320">
        <v>1</v>
      </c>
      <c r="M797" s="262" t="s">
        <v>226</v>
      </c>
      <c r="N797" s="262" t="s">
        <v>233</v>
      </c>
      <c r="O797" s="262" t="s">
        <v>271</v>
      </c>
      <c r="P797" s="262" t="s">
        <v>308</v>
      </c>
      <c r="Q797" s="321">
        <v>24</v>
      </c>
      <c r="R797" s="321">
        <f t="shared" si="75"/>
        <v>25</v>
      </c>
      <c r="S797" s="300">
        <v>0</v>
      </c>
      <c r="T797" s="300">
        <v>25349</v>
      </c>
      <c r="V797" s="300">
        <v>25349</v>
      </c>
      <c r="W797" s="302">
        <f>IFERROR(INDEX('For Formulas'!$A$3:$CL$64,MATCH(ROUNDUP($R797,0),'For Formulas'!$A$3:$A$64,0),MATCH($O797&amp;" - "&amp;$P797,'For Formulas'!$A$3:$CL$3,0))*L797+U797,INDEX('For Formulas'!$A$3:$CL$64,MATCH(ROUNDUP($R797,0),'For Formulas'!$A$3:$A$64,0)*MATCH($O797&amp;" - "&amp;$P797,'For Formulas'!$A$3:$CL$3,0))*L797)</f>
        <v>27377</v>
      </c>
      <c r="X797" s="322">
        <f t="shared" si="76"/>
        <v>8.0003155943035226E-2</v>
      </c>
      <c r="Y797" s="262" t="s">
        <v>575</v>
      </c>
      <c r="Z797" s="262" t="str">
        <f t="shared" si="77"/>
        <v>141 E 71200 163</v>
      </c>
      <c r="AA797" s="262" t="str">
        <f t="shared" si="78"/>
        <v>712</v>
      </c>
      <c r="AB797" s="262" t="str">
        <f t="shared" si="79"/>
        <v>901</v>
      </c>
      <c r="AC797" s="262" t="str">
        <f t="shared" si="80"/>
        <v>141 E 71200 163 901 712</v>
      </c>
    </row>
    <row r="798" spans="1:29" ht="15" customHeight="1" x14ac:dyDescent="0.25">
      <c r="A798" s="262" t="s">
        <v>1873</v>
      </c>
      <c r="B798" s="262" t="s">
        <v>305</v>
      </c>
      <c r="C798" s="262" t="s">
        <v>305</v>
      </c>
      <c r="D798" s="262" t="s">
        <v>264</v>
      </c>
      <c r="E798" s="262" t="s">
        <v>221</v>
      </c>
      <c r="F798" s="262" t="s">
        <v>306</v>
      </c>
      <c r="G798" s="262" t="s">
        <v>250</v>
      </c>
      <c r="H798" s="262" t="s">
        <v>224</v>
      </c>
      <c r="I798" s="262" t="s">
        <v>307</v>
      </c>
      <c r="J798" s="262">
        <v>1170</v>
      </c>
      <c r="K798" s="320">
        <v>1</v>
      </c>
      <c r="L798" s="320">
        <v>1</v>
      </c>
      <c r="M798" s="262" t="s">
        <v>226</v>
      </c>
      <c r="N798" s="262" t="s">
        <v>233</v>
      </c>
      <c r="O798" s="262" t="s">
        <v>271</v>
      </c>
      <c r="P798" s="262" t="s">
        <v>308</v>
      </c>
      <c r="Q798" s="321">
        <v>24</v>
      </c>
      <c r="R798" s="321">
        <f t="shared" si="75"/>
        <v>25</v>
      </c>
      <c r="S798" s="300">
        <v>0</v>
      </c>
      <c r="T798" s="300">
        <v>25349</v>
      </c>
      <c r="V798" s="300">
        <v>25349</v>
      </c>
      <c r="W798" s="302">
        <f>IFERROR(INDEX('For Formulas'!$A$3:$CL$64,MATCH(ROUNDUP($R798,0),'For Formulas'!$A$3:$A$64,0),MATCH($O798&amp;" - "&amp;$P798,'For Formulas'!$A$3:$CL$3,0))*L798+U798,INDEX('For Formulas'!$A$3:$CL$64,MATCH(ROUNDUP($R798,0),'For Formulas'!$A$3:$A$64,0)*MATCH($O798&amp;" - "&amp;$P798,'For Formulas'!$A$3:$CL$3,0))*L798)</f>
        <v>27377</v>
      </c>
      <c r="X798" s="322">
        <f t="shared" si="76"/>
        <v>8.0003155943035226E-2</v>
      </c>
      <c r="Y798" s="262" t="s">
        <v>1687</v>
      </c>
      <c r="Z798" s="262" t="str">
        <f t="shared" si="77"/>
        <v>141 E 71200 163</v>
      </c>
      <c r="AA798" s="262" t="str">
        <f t="shared" si="78"/>
        <v>712</v>
      </c>
      <c r="AB798" s="262" t="str">
        <f t="shared" si="79"/>
        <v>901</v>
      </c>
      <c r="AC798" s="262" t="str">
        <f t="shared" si="80"/>
        <v>141 E 71200 163 901 712</v>
      </c>
    </row>
    <row r="799" spans="1:29" ht="15" customHeight="1" x14ac:dyDescent="0.25">
      <c r="A799" s="262" t="s">
        <v>1210</v>
      </c>
      <c r="B799" s="262" t="s">
        <v>283</v>
      </c>
      <c r="C799" s="262" t="s">
        <v>283</v>
      </c>
      <c r="D799" s="262" t="s">
        <v>364</v>
      </c>
      <c r="E799" s="262" t="s">
        <v>221</v>
      </c>
      <c r="F799" s="262" t="s">
        <v>284</v>
      </c>
      <c r="G799" s="262" t="s">
        <v>285</v>
      </c>
      <c r="H799" s="262" t="s">
        <v>286</v>
      </c>
      <c r="I799" s="262" t="s">
        <v>504</v>
      </c>
      <c r="J799" s="262">
        <v>1575</v>
      </c>
      <c r="K799" s="320">
        <v>1</v>
      </c>
      <c r="L799" s="320">
        <v>1</v>
      </c>
      <c r="M799" s="262" t="s">
        <v>226</v>
      </c>
      <c r="N799" s="262" t="s">
        <v>233</v>
      </c>
      <c r="O799" s="262" t="s">
        <v>288</v>
      </c>
      <c r="P799" s="262" t="s">
        <v>289</v>
      </c>
      <c r="Q799" s="321">
        <v>11</v>
      </c>
      <c r="R799" s="321">
        <f t="shared" si="75"/>
        <v>12</v>
      </c>
      <c r="S799" s="300">
        <v>0</v>
      </c>
      <c r="T799" s="300">
        <v>25095</v>
      </c>
      <c r="V799" s="300">
        <v>25095</v>
      </c>
      <c r="W799" s="302">
        <f>IFERROR(INDEX('For Formulas'!$A$3:$CL$64,MATCH(ROUNDUP($R799,0),'For Formulas'!$A$3:$A$64,0),MATCH($O799&amp;" - "&amp;$P799,'For Formulas'!$A$3:$CL$3,0))*L799+U799,INDEX('For Formulas'!$A$3:$CL$64,MATCH(ROUNDUP($R799,0),'For Formulas'!$A$3:$A$64,0)*MATCH($O799&amp;" - "&amp;$P799,'For Formulas'!$A$3:$CL$3,0))*L799)</f>
        <v>27458</v>
      </c>
      <c r="X799" s="322">
        <f t="shared" si="76"/>
        <v>9.4162183701932661E-2</v>
      </c>
      <c r="Y799" s="262" t="s">
        <v>754</v>
      </c>
      <c r="Z799" s="262" t="str">
        <f t="shared" si="77"/>
        <v>141 E 72410 162</v>
      </c>
      <c r="AA799" s="262" t="str">
        <f t="shared" si="78"/>
        <v>000</v>
      </c>
      <c r="AB799" s="262" t="str">
        <f t="shared" si="79"/>
        <v>000</v>
      </c>
      <c r="AC799" s="262" t="str">
        <f t="shared" si="80"/>
        <v>141 E 72410 162 000 000</v>
      </c>
    </row>
    <row r="800" spans="1:29" ht="15" hidden="1" customHeight="1" x14ac:dyDescent="0.25">
      <c r="A800" s="262" t="s">
        <v>1309</v>
      </c>
      <c r="B800" s="262" t="s">
        <v>330</v>
      </c>
      <c r="C800" s="262" t="s">
        <v>330</v>
      </c>
      <c r="D800" s="262" t="s">
        <v>328</v>
      </c>
      <c r="E800" s="262" t="s">
        <v>256</v>
      </c>
      <c r="F800" s="262" t="s">
        <v>249</v>
      </c>
      <c r="G800" s="262" t="s">
        <v>250</v>
      </c>
      <c r="H800" s="262" t="s">
        <v>224</v>
      </c>
      <c r="I800" s="262" t="s">
        <v>242</v>
      </c>
      <c r="J800" s="262">
        <v>1080</v>
      </c>
      <c r="K800" s="320">
        <v>1</v>
      </c>
      <c r="L800" s="320">
        <v>1</v>
      </c>
      <c r="M800" s="262" t="s">
        <v>6</v>
      </c>
      <c r="Q800" s="321">
        <v>0</v>
      </c>
      <c r="R800" s="321">
        <f t="shared" si="75"/>
        <v>1</v>
      </c>
      <c r="S800" s="300">
        <v>3000</v>
      </c>
      <c r="T800" s="300">
        <v>0</v>
      </c>
      <c r="V800" s="300">
        <v>3000</v>
      </c>
      <c r="W800" s="300">
        <f>V800</f>
        <v>3000</v>
      </c>
      <c r="X800" s="322">
        <f t="shared" si="76"/>
        <v>0</v>
      </c>
      <c r="Y800" s="262" t="s">
        <v>329</v>
      </c>
      <c r="Z800" s="262" t="str">
        <f t="shared" si="77"/>
        <v>141 E 72710 146</v>
      </c>
      <c r="AA800" s="262" t="str">
        <f t="shared" si="78"/>
        <v>712</v>
      </c>
      <c r="AB800" s="262" t="str">
        <f t="shared" si="79"/>
        <v>000</v>
      </c>
      <c r="AC800" s="262" t="str">
        <f t="shared" si="80"/>
        <v>141 E 72710 146 000 712</v>
      </c>
    </row>
    <row r="801" spans="1:29" ht="15" hidden="1" customHeight="1" x14ac:dyDescent="0.25">
      <c r="A801" s="262" t="s">
        <v>1309</v>
      </c>
      <c r="B801" s="262" t="s">
        <v>327</v>
      </c>
      <c r="C801" s="262" t="s">
        <v>327</v>
      </c>
      <c r="D801" s="262" t="s">
        <v>328</v>
      </c>
      <c r="E801" s="262" t="s">
        <v>221</v>
      </c>
      <c r="F801" s="262" t="s">
        <v>249</v>
      </c>
      <c r="G801" s="262" t="s">
        <v>250</v>
      </c>
      <c r="H801" s="262" t="s">
        <v>224</v>
      </c>
      <c r="I801" s="262" t="s">
        <v>242</v>
      </c>
      <c r="J801" s="262">
        <v>1080</v>
      </c>
      <c r="K801" s="320">
        <v>1</v>
      </c>
      <c r="L801" s="320">
        <v>1</v>
      </c>
      <c r="M801" s="262" t="s">
        <v>226</v>
      </c>
      <c r="N801" s="262" t="s">
        <v>227</v>
      </c>
      <c r="O801" s="262" t="s">
        <v>251</v>
      </c>
      <c r="P801" s="262" t="s">
        <v>186</v>
      </c>
      <c r="Q801" s="321">
        <v>7</v>
      </c>
      <c r="R801" s="321">
        <f t="shared" si="75"/>
        <v>8</v>
      </c>
      <c r="S801" s="300">
        <v>0</v>
      </c>
      <c r="T801" s="300">
        <v>11990</v>
      </c>
      <c r="V801" s="300">
        <v>11990</v>
      </c>
      <c r="W801" s="302">
        <f>IFERROR(INDEX('For Formulas'!$A$3:$CL$64,MATCH(ROUNDUP($R801,0),'For Formulas'!$A$3:$A$64,0),MATCH($O801&amp;" - "&amp;$P801,'For Formulas'!$A$3:$CL$3,0))*L801+U801,INDEX('For Formulas'!$A$3:$CL$64,MATCH(ROUNDUP($R801,0),'For Formulas'!$A$3:$A$64,0)*MATCH($O801&amp;" - "&amp;$P801,'For Formulas'!$A$3:$CL$3,0))*L801)</f>
        <v>13550</v>
      </c>
      <c r="X801" s="322">
        <f t="shared" si="76"/>
        <v>0.13010842368640535</v>
      </c>
      <c r="Y801" s="262" t="s">
        <v>329</v>
      </c>
      <c r="Z801" s="262" t="str">
        <f t="shared" si="77"/>
        <v>141 E 72710 146</v>
      </c>
      <c r="AA801" s="262" t="str">
        <f t="shared" si="78"/>
        <v>712</v>
      </c>
      <c r="AB801" s="262" t="str">
        <f t="shared" si="79"/>
        <v>000</v>
      </c>
      <c r="AC801" s="262" t="str">
        <f t="shared" si="80"/>
        <v>141 E 72710 146 000 712</v>
      </c>
    </row>
    <row r="802" spans="1:29" ht="15" customHeight="1" x14ac:dyDescent="0.25">
      <c r="A802" s="262" t="s">
        <v>2522</v>
      </c>
      <c r="B802" s="262" t="s">
        <v>283</v>
      </c>
      <c r="C802" s="262" t="s">
        <v>283</v>
      </c>
      <c r="D802" s="262" t="s">
        <v>317</v>
      </c>
      <c r="E802" s="262" t="s">
        <v>221</v>
      </c>
      <c r="F802" s="262" t="s">
        <v>284</v>
      </c>
      <c r="G802" s="262" t="s">
        <v>285</v>
      </c>
      <c r="H802" s="262" t="s">
        <v>286</v>
      </c>
      <c r="I802" s="262" t="s">
        <v>504</v>
      </c>
      <c r="J802" s="262">
        <v>1575</v>
      </c>
      <c r="K802" s="320">
        <v>1</v>
      </c>
      <c r="L802" s="320">
        <v>1</v>
      </c>
      <c r="M802" s="262" t="s">
        <v>226</v>
      </c>
      <c r="N802" s="262" t="s">
        <v>233</v>
      </c>
      <c r="O802" s="262" t="s">
        <v>288</v>
      </c>
      <c r="P802" s="262" t="s">
        <v>289</v>
      </c>
      <c r="Q802" s="321">
        <v>11</v>
      </c>
      <c r="R802" s="321">
        <f t="shared" si="75"/>
        <v>12</v>
      </c>
      <c r="S802" s="300">
        <v>0</v>
      </c>
      <c r="T802" s="300">
        <v>25095</v>
      </c>
      <c r="V802" s="300">
        <v>25095</v>
      </c>
      <c r="W802" s="302">
        <f>IFERROR(INDEX('For Formulas'!$A$3:$CL$64,MATCH(ROUNDUP($R802,0),'For Formulas'!$A$3:$A$64,0),MATCH($O802&amp;" - "&amp;$P802,'For Formulas'!$A$3:$CL$3,0))*L802+U802,INDEX('For Formulas'!$A$3:$CL$64,MATCH(ROUNDUP($R802,0),'For Formulas'!$A$3:$A$64,0)*MATCH($O802&amp;" - "&amp;$P802,'For Formulas'!$A$3:$CL$3,0))*L802)</f>
        <v>27458</v>
      </c>
      <c r="X802" s="322">
        <f t="shared" si="76"/>
        <v>9.4162183701932661E-2</v>
      </c>
      <c r="Y802" s="262" t="s">
        <v>767</v>
      </c>
      <c r="Z802" s="262" t="str">
        <f t="shared" si="77"/>
        <v>141 E 72410 162</v>
      </c>
      <c r="AA802" s="262" t="str">
        <f t="shared" si="78"/>
        <v>000</v>
      </c>
      <c r="AB802" s="262" t="str">
        <f t="shared" si="79"/>
        <v>000</v>
      </c>
      <c r="AC802" s="262" t="str">
        <f t="shared" si="80"/>
        <v>141 E 72410 162 000 000</v>
      </c>
    </row>
    <row r="803" spans="1:29" ht="15" customHeight="1" x14ac:dyDescent="0.25">
      <c r="A803" s="262" t="s">
        <v>3352</v>
      </c>
      <c r="B803" s="262" t="s">
        <v>535</v>
      </c>
      <c r="C803" s="262" t="s">
        <v>535</v>
      </c>
      <c r="D803" s="262" t="s">
        <v>601</v>
      </c>
      <c r="E803" s="262" t="s">
        <v>473</v>
      </c>
      <c r="F803" s="262" t="s">
        <v>222</v>
      </c>
      <c r="G803" s="262" t="s">
        <v>3348</v>
      </c>
      <c r="H803" s="262" t="s">
        <v>224</v>
      </c>
      <c r="I803" s="262" t="s">
        <v>287</v>
      </c>
      <c r="J803" s="262">
        <v>356</v>
      </c>
      <c r="K803" s="320">
        <v>0.5</v>
      </c>
      <c r="L803" s="320">
        <v>0.5</v>
      </c>
      <c r="M803" s="262" t="s">
        <v>226</v>
      </c>
      <c r="N803" s="262" t="s">
        <v>227</v>
      </c>
      <c r="O803" s="262" t="s">
        <v>474</v>
      </c>
      <c r="P803" s="262" t="s">
        <v>191</v>
      </c>
      <c r="Q803" s="321">
        <v>1</v>
      </c>
      <c r="R803" s="321">
        <f t="shared" si="75"/>
        <v>2</v>
      </c>
      <c r="S803" s="300">
        <v>0</v>
      </c>
      <c r="T803" s="300">
        <v>51436</v>
      </c>
      <c r="V803" s="300">
        <v>11444.51</v>
      </c>
      <c r="W803" s="302">
        <f>IFERROR(INDEX('For Formulas'!$A$3:$CL$64,MATCH(ROUNDUP($R803,0),'For Formulas'!$A$3:$A$64,0),MATCH($O803&amp;" - "&amp;$P803,'For Formulas'!$A$3:$CL$3,0))*L803+U803,INDEX('For Formulas'!$A$3:$CL$64,MATCH(ROUNDUP($R803,0),'For Formulas'!$A$3:$A$64,0)*MATCH($O803&amp;" - "&amp;$P803,'For Formulas'!$A$3:$CL$3,0))*L803)</f>
        <v>27690</v>
      </c>
      <c r="X803" s="322">
        <f t="shared" si="76"/>
        <v>1.4195007038309198</v>
      </c>
      <c r="Y803" s="262" t="s">
        <v>604</v>
      </c>
      <c r="Z803" s="262" t="str">
        <f t="shared" si="77"/>
        <v>141 E 71150 116</v>
      </c>
      <c r="AA803" s="262" t="str">
        <f t="shared" si="78"/>
        <v>000</v>
      </c>
      <c r="AB803" s="262" t="str">
        <f t="shared" si="79"/>
        <v>000</v>
      </c>
      <c r="AC803" s="262" t="str">
        <f t="shared" si="80"/>
        <v>141 E 71150 116 000 000</v>
      </c>
    </row>
    <row r="804" spans="1:29" ht="15" hidden="1" customHeight="1" x14ac:dyDescent="0.25">
      <c r="A804" s="262" t="s">
        <v>1311</v>
      </c>
      <c r="B804" s="262" t="s">
        <v>330</v>
      </c>
      <c r="C804" s="262" t="s">
        <v>330</v>
      </c>
      <c r="D804" s="262" t="s">
        <v>328</v>
      </c>
      <c r="E804" s="262" t="s">
        <v>256</v>
      </c>
      <c r="F804" s="262" t="s">
        <v>249</v>
      </c>
      <c r="G804" s="262" t="s">
        <v>250</v>
      </c>
      <c r="H804" s="262" t="s">
        <v>224</v>
      </c>
      <c r="I804" s="262" t="s">
        <v>242</v>
      </c>
      <c r="J804" s="262">
        <v>1080</v>
      </c>
      <c r="K804" s="320">
        <v>1</v>
      </c>
      <c r="L804" s="320">
        <v>1</v>
      </c>
      <c r="M804" s="262" t="s">
        <v>6</v>
      </c>
      <c r="Q804" s="321">
        <v>0</v>
      </c>
      <c r="R804" s="321">
        <f t="shared" si="75"/>
        <v>1</v>
      </c>
      <c r="S804" s="300">
        <v>3000</v>
      </c>
      <c r="T804" s="300">
        <v>0</v>
      </c>
      <c r="V804" s="300">
        <v>3000</v>
      </c>
      <c r="W804" s="300">
        <f>V804</f>
        <v>3000</v>
      </c>
      <c r="X804" s="322">
        <f t="shared" si="76"/>
        <v>0</v>
      </c>
      <c r="Y804" s="262" t="s">
        <v>329</v>
      </c>
      <c r="Z804" s="262" t="str">
        <f t="shared" si="77"/>
        <v>141 E 72710 146</v>
      </c>
      <c r="AA804" s="262" t="str">
        <f t="shared" si="78"/>
        <v>712</v>
      </c>
      <c r="AB804" s="262" t="str">
        <f t="shared" si="79"/>
        <v>000</v>
      </c>
      <c r="AC804" s="262" t="str">
        <f t="shared" si="80"/>
        <v>141 E 72710 146 000 712</v>
      </c>
    </row>
    <row r="805" spans="1:29" ht="15" hidden="1" customHeight="1" x14ac:dyDescent="0.25">
      <c r="A805" s="262" t="s">
        <v>1311</v>
      </c>
      <c r="B805" s="262" t="s">
        <v>327</v>
      </c>
      <c r="C805" s="262" t="s">
        <v>327</v>
      </c>
      <c r="D805" s="262" t="s">
        <v>328</v>
      </c>
      <c r="E805" s="262" t="s">
        <v>221</v>
      </c>
      <c r="F805" s="262" t="s">
        <v>249</v>
      </c>
      <c r="G805" s="262" t="s">
        <v>250</v>
      </c>
      <c r="H805" s="262" t="s">
        <v>224</v>
      </c>
      <c r="I805" s="262" t="s">
        <v>242</v>
      </c>
      <c r="J805" s="262">
        <v>1080</v>
      </c>
      <c r="K805" s="320">
        <v>1</v>
      </c>
      <c r="L805" s="320">
        <v>1</v>
      </c>
      <c r="M805" s="262" t="s">
        <v>226</v>
      </c>
      <c r="N805" s="262" t="s">
        <v>227</v>
      </c>
      <c r="O805" s="262" t="s">
        <v>251</v>
      </c>
      <c r="P805" s="262" t="s">
        <v>186</v>
      </c>
      <c r="Q805" s="321">
        <v>18</v>
      </c>
      <c r="R805" s="321">
        <f t="shared" si="75"/>
        <v>19</v>
      </c>
      <c r="S805" s="300">
        <v>0</v>
      </c>
      <c r="T805" s="300">
        <v>16010</v>
      </c>
      <c r="V805" s="300">
        <v>16010</v>
      </c>
      <c r="W805" s="302">
        <f>IFERROR(INDEX('For Formulas'!$A$3:$CL$64,MATCH(ROUNDUP($R805,0),'For Formulas'!$A$3:$A$64,0),MATCH($O805&amp;" - "&amp;$P805,'For Formulas'!$A$3:$CL$3,0))*L805+U805,INDEX('For Formulas'!$A$3:$CL$64,MATCH(ROUNDUP($R805,0),'For Formulas'!$A$3:$A$64,0)*MATCH($O805&amp;" - "&amp;$P805,'For Formulas'!$A$3:$CL$3,0))*L805)</f>
        <v>17580</v>
      </c>
      <c r="X805" s="322">
        <f t="shared" si="76"/>
        <v>9.8063710181136785E-2</v>
      </c>
      <c r="Y805" s="262" t="s">
        <v>329</v>
      </c>
      <c r="Z805" s="262" t="str">
        <f t="shared" si="77"/>
        <v>141 E 72710 146</v>
      </c>
      <c r="AA805" s="262" t="str">
        <f t="shared" si="78"/>
        <v>712</v>
      </c>
      <c r="AB805" s="262" t="str">
        <f t="shared" si="79"/>
        <v>000</v>
      </c>
      <c r="AC805" s="262" t="str">
        <f t="shared" si="80"/>
        <v>141 E 72710 146 000 712</v>
      </c>
    </row>
    <row r="806" spans="1:29" ht="15" customHeight="1" x14ac:dyDescent="0.25">
      <c r="A806" s="262" t="s">
        <v>3350</v>
      </c>
      <c r="B806" s="262" t="s">
        <v>231</v>
      </c>
      <c r="C806" s="262" t="s">
        <v>231</v>
      </c>
      <c r="D806" s="262" t="s">
        <v>716</v>
      </c>
      <c r="E806" s="262" t="s">
        <v>473</v>
      </c>
      <c r="F806" s="262" t="s">
        <v>222</v>
      </c>
      <c r="G806" s="262" t="s">
        <v>692</v>
      </c>
      <c r="H806" s="262" t="s">
        <v>224</v>
      </c>
      <c r="I806" s="262" t="s">
        <v>287</v>
      </c>
      <c r="J806" s="262">
        <v>400</v>
      </c>
      <c r="K806" s="320">
        <v>0.5</v>
      </c>
      <c r="L806" s="320">
        <v>0.5</v>
      </c>
      <c r="M806" s="262" t="s">
        <v>226</v>
      </c>
      <c r="N806" s="262" t="s">
        <v>227</v>
      </c>
      <c r="O806" s="262" t="s">
        <v>474</v>
      </c>
      <c r="P806" s="262" t="s">
        <v>191</v>
      </c>
      <c r="Q806" s="321">
        <v>1</v>
      </c>
      <c r="R806" s="321">
        <f t="shared" si="75"/>
        <v>2</v>
      </c>
      <c r="S806" s="300">
        <v>0</v>
      </c>
      <c r="T806" s="300">
        <v>51436</v>
      </c>
      <c r="V806" s="300">
        <v>12859</v>
      </c>
      <c r="W806" s="302">
        <f>IFERROR(INDEX('For Formulas'!$A$3:$CL$64,MATCH(ROUNDUP($R806,0),'For Formulas'!$A$3:$A$64,0),MATCH($O806&amp;" - "&amp;$P806,'For Formulas'!$A$3:$CL$3,0))*L806+U806,INDEX('For Formulas'!$A$3:$CL$64,MATCH(ROUNDUP($R806,0),'For Formulas'!$A$3:$A$64,0)*MATCH($O806&amp;" - "&amp;$P806,'For Formulas'!$A$3:$CL$3,0))*L806)</f>
        <v>27690</v>
      </c>
      <c r="X806" s="322">
        <f t="shared" si="76"/>
        <v>1.1533556264095186</v>
      </c>
      <c r="Y806" s="262" t="s">
        <v>913</v>
      </c>
      <c r="Z806" s="262" t="str">
        <f t="shared" si="77"/>
        <v>141 E 71100 116</v>
      </c>
      <c r="AA806" s="262" t="str">
        <f t="shared" si="78"/>
        <v>000</v>
      </c>
      <c r="AB806" s="262" t="str">
        <f t="shared" si="79"/>
        <v>000</v>
      </c>
      <c r="AC806" s="262" t="str">
        <f t="shared" si="80"/>
        <v>141 E 71100 116 000 000</v>
      </c>
    </row>
    <row r="807" spans="1:29" ht="15" customHeight="1" x14ac:dyDescent="0.25">
      <c r="A807" s="262" t="s">
        <v>3351</v>
      </c>
      <c r="B807" s="262" t="s">
        <v>231</v>
      </c>
      <c r="C807" s="262" t="s">
        <v>231</v>
      </c>
      <c r="D807" s="262" t="s">
        <v>716</v>
      </c>
      <c r="E807" s="262" t="s">
        <v>473</v>
      </c>
      <c r="F807" s="262" t="s">
        <v>222</v>
      </c>
      <c r="G807" s="262" t="s">
        <v>692</v>
      </c>
      <c r="H807" s="262" t="s">
        <v>224</v>
      </c>
      <c r="I807" s="262" t="s">
        <v>287</v>
      </c>
      <c r="J807" s="262">
        <v>400</v>
      </c>
      <c r="K807" s="320">
        <v>0.5</v>
      </c>
      <c r="L807" s="320">
        <v>0.5</v>
      </c>
      <c r="M807" s="262" t="s">
        <v>226</v>
      </c>
      <c r="N807" s="262" t="s">
        <v>227</v>
      </c>
      <c r="O807" s="262" t="s">
        <v>474</v>
      </c>
      <c r="P807" s="262" t="s">
        <v>191</v>
      </c>
      <c r="Q807" s="321">
        <v>1</v>
      </c>
      <c r="R807" s="321">
        <f t="shared" si="75"/>
        <v>2</v>
      </c>
      <c r="S807" s="300">
        <v>0</v>
      </c>
      <c r="T807" s="300">
        <v>51436</v>
      </c>
      <c r="V807" s="300">
        <v>12859</v>
      </c>
      <c r="W807" s="302">
        <f>IFERROR(INDEX('For Formulas'!$A$3:$CL$64,MATCH(ROUNDUP($R807,0),'For Formulas'!$A$3:$A$64,0),MATCH($O807&amp;" - "&amp;$P807,'For Formulas'!$A$3:$CL$3,0))*L807+U807,INDEX('For Formulas'!$A$3:$CL$64,MATCH(ROUNDUP($R807,0),'For Formulas'!$A$3:$A$64,0)*MATCH($O807&amp;" - "&amp;$P807,'For Formulas'!$A$3:$CL$3,0))*L807)</f>
        <v>27690</v>
      </c>
      <c r="X807" s="322">
        <f t="shared" si="76"/>
        <v>1.1533556264095186</v>
      </c>
      <c r="Y807" s="262" t="s">
        <v>913</v>
      </c>
      <c r="Z807" s="262" t="str">
        <f t="shared" si="77"/>
        <v>141 E 71100 116</v>
      </c>
      <c r="AA807" s="262" t="str">
        <f t="shared" si="78"/>
        <v>000</v>
      </c>
      <c r="AB807" s="262" t="str">
        <f t="shared" si="79"/>
        <v>000</v>
      </c>
      <c r="AC807" s="262" t="str">
        <f t="shared" si="80"/>
        <v>141 E 71100 116 000 000</v>
      </c>
    </row>
    <row r="808" spans="1:29" ht="15" customHeight="1" x14ac:dyDescent="0.25">
      <c r="A808" s="262" t="s">
        <v>690</v>
      </c>
      <c r="B808" s="262" t="s">
        <v>691</v>
      </c>
      <c r="C808" s="262" t="s">
        <v>691</v>
      </c>
      <c r="D808" s="262" t="s">
        <v>328</v>
      </c>
      <c r="E808" s="262" t="s">
        <v>473</v>
      </c>
      <c r="F808" s="262" t="s">
        <v>222</v>
      </c>
      <c r="G808" s="262" t="s">
        <v>692</v>
      </c>
      <c r="H808" s="262" t="s">
        <v>224</v>
      </c>
      <c r="I808" s="262" t="s">
        <v>287</v>
      </c>
      <c r="J808" s="262">
        <v>400</v>
      </c>
      <c r="K808" s="320">
        <v>0.5</v>
      </c>
      <c r="L808" s="320">
        <v>0.5</v>
      </c>
      <c r="M808" s="262" t="s">
        <v>226</v>
      </c>
      <c r="N808" s="262" t="s">
        <v>227</v>
      </c>
      <c r="O808" s="262" t="s">
        <v>474</v>
      </c>
      <c r="P808" s="262" t="s">
        <v>191</v>
      </c>
      <c r="Q808" s="321">
        <v>1</v>
      </c>
      <c r="R808" s="321">
        <f t="shared" si="75"/>
        <v>2</v>
      </c>
      <c r="S808" s="300">
        <v>0</v>
      </c>
      <c r="T808" s="300">
        <v>51436</v>
      </c>
      <c r="V808" s="300">
        <v>12859</v>
      </c>
      <c r="W808" s="302">
        <f>IFERROR(INDEX('For Formulas'!$A$3:$CL$64,MATCH(ROUNDUP($R808,0),'For Formulas'!$A$3:$A$64,0),MATCH($O808&amp;" - "&amp;$P808,'For Formulas'!$A$3:$CL$3,0))*L808+U808,INDEX('For Formulas'!$A$3:$CL$64,MATCH(ROUNDUP($R808,0),'For Formulas'!$A$3:$A$64,0)*MATCH($O808&amp;" - "&amp;$P808,'For Formulas'!$A$3:$CL$3,0))*L808)</f>
        <v>27690</v>
      </c>
      <c r="X808" s="322">
        <f t="shared" si="76"/>
        <v>1.1533556264095186</v>
      </c>
      <c r="Y808" s="262" t="s">
        <v>693</v>
      </c>
      <c r="Z808" s="262" t="str">
        <f t="shared" si="77"/>
        <v>141 E 72220 131</v>
      </c>
      <c r="AA808" s="262" t="str">
        <f t="shared" si="78"/>
        <v>712</v>
      </c>
      <c r="AB808" s="262" t="str">
        <f t="shared" si="79"/>
        <v>000</v>
      </c>
      <c r="AC808" s="262" t="str">
        <f t="shared" si="80"/>
        <v>141 E 72220 131 000 712</v>
      </c>
    </row>
    <row r="809" spans="1:29" ht="15" customHeight="1" x14ac:dyDescent="0.25">
      <c r="A809" s="262" t="s">
        <v>790</v>
      </c>
      <c r="B809" s="262" t="s">
        <v>231</v>
      </c>
      <c r="C809" s="262" t="s">
        <v>231</v>
      </c>
      <c r="D809" s="262" t="s">
        <v>447</v>
      </c>
      <c r="E809" s="262" t="s">
        <v>473</v>
      </c>
      <c r="F809" s="262" t="s">
        <v>222</v>
      </c>
      <c r="G809" s="262" t="s">
        <v>791</v>
      </c>
      <c r="H809" s="262" t="s">
        <v>224</v>
      </c>
      <c r="I809" s="262" t="s">
        <v>287</v>
      </c>
      <c r="J809" s="262">
        <v>712</v>
      </c>
      <c r="K809" s="320">
        <v>0.5</v>
      </c>
      <c r="L809" s="320">
        <v>0.5</v>
      </c>
      <c r="M809" s="262" t="s">
        <v>226</v>
      </c>
      <c r="N809" s="262" t="s">
        <v>227</v>
      </c>
      <c r="O809" s="262" t="s">
        <v>474</v>
      </c>
      <c r="P809" s="262" t="s">
        <v>191</v>
      </c>
      <c r="Q809" s="321">
        <v>2</v>
      </c>
      <c r="R809" s="321">
        <f t="shared" si="75"/>
        <v>3</v>
      </c>
      <c r="S809" s="300">
        <v>0</v>
      </c>
      <c r="T809" s="300">
        <v>51436</v>
      </c>
      <c r="V809" s="300">
        <v>22889.02</v>
      </c>
      <c r="W809" s="302">
        <f>IFERROR(INDEX('For Formulas'!$A$3:$CL$64,MATCH(ROUNDUP($R809,0),'For Formulas'!$A$3:$A$64,0),MATCH($O809&amp;" - "&amp;$P809,'For Formulas'!$A$3:$CL$3,0))*L809+U809,INDEX('For Formulas'!$A$3:$CL$64,MATCH(ROUNDUP($R809,0),'For Formulas'!$A$3:$A$64,0)*MATCH($O809&amp;" - "&amp;$P809,'For Formulas'!$A$3:$CL$3,0))*L809)</f>
        <v>27690</v>
      </c>
      <c r="X809" s="322">
        <f t="shared" si="76"/>
        <v>0.20975035191545988</v>
      </c>
      <c r="Y809" s="262" t="s">
        <v>448</v>
      </c>
      <c r="Z809" s="262" t="str">
        <f t="shared" si="77"/>
        <v>141 E 71100 116</v>
      </c>
      <c r="AA809" s="262" t="str">
        <f t="shared" si="78"/>
        <v>000</v>
      </c>
      <c r="AB809" s="262" t="str">
        <f t="shared" si="79"/>
        <v>000</v>
      </c>
      <c r="AC809" s="262" t="str">
        <f t="shared" si="80"/>
        <v>141 E 71100 116 000 000</v>
      </c>
    </row>
    <row r="810" spans="1:29" ht="15" customHeight="1" x14ac:dyDescent="0.25">
      <c r="A810" s="262" t="s">
        <v>3051</v>
      </c>
      <c r="B810" s="262" t="s">
        <v>535</v>
      </c>
      <c r="C810" s="262" t="s">
        <v>535</v>
      </c>
      <c r="D810" s="262" t="s">
        <v>324</v>
      </c>
      <c r="E810" s="262" t="s">
        <v>221</v>
      </c>
      <c r="F810" s="262" t="s">
        <v>222</v>
      </c>
      <c r="G810" s="262" t="s">
        <v>223</v>
      </c>
      <c r="H810" s="262" t="s">
        <v>224</v>
      </c>
      <c r="I810" s="262" t="s">
        <v>287</v>
      </c>
      <c r="J810" s="262">
        <v>800</v>
      </c>
      <c r="K810" s="320">
        <v>0.5</v>
      </c>
      <c r="L810" s="320">
        <v>0.5</v>
      </c>
      <c r="M810" s="262" t="s">
        <v>226</v>
      </c>
      <c r="N810" s="262" t="s">
        <v>233</v>
      </c>
      <c r="O810" s="262" t="s">
        <v>234</v>
      </c>
      <c r="P810" s="262" t="s">
        <v>35</v>
      </c>
      <c r="Q810" s="321">
        <v>10</v>
      </c>
      <c r="R810" s="321">
        <f t="shared" si="75"/>
        <v>11</v>
      </c>
      <c r="S810" s="300">
        <v>0</v>
      </c>
      <c r="T810" s="300">
        <v>51280</v>
      </c>
      <c r="V810" s="300">
        <v>25640</v>
      </c>
      <c r="W810" s="302">
        <f>IFERROR(INDEX('For Formulas'!$A$3:$CL$64,MATCH(ROUNDUP($R810,0),'For Formulas'!$A$3:$A$64,0),MATCH($O810&amp;" - "&amp;$P810,'For Formulas'!$A$3:$CL$3,0))*L810+U810,INDEX('For Formulas'!$A$3:$CL$64,MATCH(ROUNDUP($R810,0),'For Formulas'!$A$3:$A$64,0)*MATCH($O810&amp;" - "&amp;$P810,'For Formulas'!$A$3:$CL$3,0))*L810)</f>
        <v>27690</v>
      </c>
      <c r="X810" s="322">
        <f t="shared" si="76"/>
        <v>7.9953198127925118E-2</v>
      </c>
      <c r="Y810" s="262" t="s">
        <v>536</v>
      </c>
      <c r="Z810" s="262" t="str">
        <f t="shared" si="77"/>
        <v>141 E 71150 116</v>
      </c>
      <c r="AA810" s="262" t="str">
        <f t="shared" si="78"/>
        <v>000</v>
      </c>
      <c r="AB810" s="262" t="str">
        <f t="shared" si="79"/>
        <v>000</v>
      </c>
      <c r="AC810" s="262" t="str">
        <f t="shared" si="80"/>
        <v>141 E 71150 116 000 000</v>
      </c>
    </row>
    <row r="811" spans="1:29" ht="15" customHeight="1" x14ac:dyDescent="0.25">
      <c r="A811" s="262" t="s">
        <v>3051</v>
      </c>
      <c r="B811" s="262" t="s">
        <v>231</v>
      </c>
      <c r="C811" s="262" t="s">
        <v>231</v>
      </c>
      <c r="D811" s="262" t="s">
        <v>447</v>
      </c>
      <c r="E811" s="262" t="s">
        <v>221</v>
      </c>
      <c r="F811" s="262" t="s">
        <v>222</v>
      </c>
      <c r="G811" s="262" t="s">
        <v>223</v>
      </c>
      <c r="H811" s="262" t="s">
        <v>224</v>
      </c>
      <c r="I811" s="262" t="s">
        <v>287</v>
      </c>
      <c r="J811" s="262">
        <v>800</v>
      </c>
      <c r="K811" s="320">
        <v>0.5</v>
      </c>
      <c r="L811" s="320">
        <v>0.5</v>
      </c>
      <c r="M811" s="262" t="s">
        <v>226</v>
      </c>
      <c r="N811" s="262" t="s">
        <v>233</v>
      </c>
      <c r="O811" s="262" t="s">
        <v>234</v>
      </c>
      <c r="P811" s="262" t="s">
        <v>35</v>
      </c>
      <c r="Q811" s="321">
        <v>10</v>
      </c>
      <c r="R811" s="321">
        <f t="shared" si="75"/>
        <v>11</v>
      </c>
      <c r="S811" s="300">
        <v>0</v>
      </c>
      <c r="T811" s="300">
        <v>51280</v>
      </c>
      <c r="V811" s="300">
        <v>25640</v>
      </c>
      <c r="W811" s="302">
        <f>IFERROR(INDEX('For Formulas'!$A$3:$CL$64,MATCH(ROUNDUP($R811,0),'For Formulas'!$A$3:$A$64,0),MATCH($O811&amp;" - "&amp;$P811,'For Formulas'!$A$3:$CL$3,0))*L811+U811,INDEX('For Formulas'!$A$3:$CL$64,MATCH(ROUNDUP($R811,0),'For Formulas'!$A$3:$A$64,0)*MATCH($O811&amp;" - "&amp;$P811,'For Formulas'!$A$3:$CL$3,0))*L811)</f>
        <v>27690</v>
      </c>
      <c r="X811" s="322">
        <f t="shared" si="76"/>
        <v>7.9953198127925118E-2</v>
      </c>
      <c r="Y811" s="262" t="s">
        <v>448</v>
      </c>
      <c r="Z811" s="262" t="str">
        <f t="shared" si="77"/>
        <v>141 E 71100 116</v>
      </c>
      <c r="AA811" s="262" t="str">
        <f t="shared" si="78"/>
        <v>000</v>
      </c>
      <c r="AB811" s="262" t="str">
        <f t="shared" si="79"/>
        <v>000</v>
      </c>
      <c r="AC811" s="262" t="str">
        <f t="shared" si="80"/>
        <v>141 E 71100 116 000 000</v>
      </c>
    </row>
    <row r="812" spans="1:29" ht="15" customHeight="1" x14ac:dyDescent="0.25">
      <c r="A812" s="262" t="s">
        <v>453</v>
      </c>
      <c r="B812" s="262" t="s">
        <v>305</v>
      </c>
      <c r="C812" s="262" t="s">
        <v>305</v>
      </c>
      <c r="D812" s="262" t="s">
        <v>389</v>
      </c>
      <c r="E812" s="262" t="s">
        <v>221</v>
      </c>
      <c r="F812" s="262" t="s">
        <v>306</v>
      </c>
      <c r="G812" s="262" t="s">
        <v>250</v>
      </c>
      <c r="H812" s="262" t="s">
        <v>224</v>
      </c>
      <c r="I812" s="262" t="s">
        <v>307</v>
      </c>
      <c r="J812" s="262">
        <v>1170</v>
      </c>
      <c r="K812" s="320">
        <v>1</v>
      </c>
      <c r="L812" s="320">
        <v>1</v>
      </c>
      <c r="M812" s="262" t="s">
        <v>226</v>
      </c>
      <c r="N812" s="262" t="s">
        <v>233</v>
      </c>
      <c r="O812" s="262" t="s">
        <v>271</v>
      </c>
      <c r="P812" s="262" t="s">
        <v>308</v>
      </c>
      <c r="Q812" s="321">
        <v>26</v>
      </c>
      <c r="R812" s="321">
        <f t="shared" si="75"/>
        <v>27</v>
      </c>
      <c r="S812" s="300">
        <v>0</v>
      </c>
      <c r="T812" s="300">
        <v>25653</v>
      </c>
      <c r="V812" s="300">
        <v>25653</v>
      </c>
      <c r="W812" s="302">
        <f>IFERROR(INDEX('For Formulas'!$A$3:$CL$64,MATCH(ROUNDUP($R812,0),'For Formulas'!$A$3:$A$64,0),MATCH($O812&amp;" - "&amp;$P812,'For Formulas'!$A$3:$CL$3,0))*L812+U812,INDEX('For Formulas'!$A$3:$CL$64,MATCH(ROUNDUP($R812,0),'For Formulas'!$A$3:$A$64,0)*MATCH($O812&amp;" - "&amp;$P812,'For Formulas'!$A$3:$CL$3,0))*L812)</f>
        <v>27705</v>
      </c>
      <c r="X812" s="322">
        <f t="shared" si="76"/>
        <v>7.9990644369079641E-2</v>
      </c>
      <c r="Y812" s="262" t="s">
        <v>454</v>
      </c>
      <c r="Z812" s="262" t="str">
        <f t="shared" si="77"/>
        <v>141 E 71200 163</v>
      </c>
      <c r="AA812" s="262" t="str">
        <f t="shared" si="78"/>
        <v>712</v>
      </c>
      <c r="AB812" s="262" t="str">
        <f t="shared" si="79"/>
        <v>901</v>
      </c>
      <c r="AC812" s="262" t="str">
        <f t="shared" si="80"/>
        <v>141 E 71200 163 901 712</v>
      </c>
    </row>
    <row r="813" spans="1:29" ht="15" customHeight="1" x14ac:dyDescent="0.25">
      <c r="A813" s="262" t="s">
        <v>1569</v>
      </c>
      <c r="B813" s="262" t="s">
        <v>305</v>
      </c>
      <c r="C813" s="262" t="s">
        <v>305</v>
      </c>
      <c r="D813" s="262" t="s">
        <v>232</v>
      </c>
      <c r="E813" s="262" t="s">
        <v>221</v>
      </c>
      <c r="F813" s="262" t="s">
        <v>306</v>
      </c>
      <c r="G813" s="262" t="s">
        <v>250</v>
      </c>
      <c r="H813" s="262" t="s">
        <v>224</v>
      </c>
      <c r="I813" s="262" t="s">
        <v>307</v>
      </c>
      <c r="J813" s="262">
        <v>1170</v>
      </c>
      <c r="K813" s="320">
        <v>1</v>
      </c>
      <c r="L813" s="320">
        <v>1</v>
      </c>
      <c r="M813" s="262" t="s">
        <v>226</v>
      </c>
      <c r="N813" s="262" t="s">
        <v>233</v>
      </c>
      <c r="O813" s="262" t="s">
        <v>271</v>
      </c>
      <c r="P813" s="262" t="s">
        <v>308</v>
      </c>
      <c r="Q813" s="321">
        <v>26</v>
      </c>
      <c r="R813" s="321">
        <f t="shared" si="75"/>
        <v>27</v>
      </c>
      <c r="S813" s="300">
        <v>0</v>
      </c>
      <c r="T813" s="300">
        <v>25653</v>
      </c>
      <c r="V813" s="300">
        <v>25653</v>
      </c>
      <c r="W813" s="302">
        <f>IFERROR(INDEX('For Formulas'!$A$3:$CL$64,MATCH(ROUNDUP($R813,0),'For Formulas'!$A$3:$A$64,0),MATCH($O813&amp;" - "&amp;$P813,'For Formulas'!$A$3:$CL$3,0))*L813+U813,INDEX('For Formulas'!$A$3:$CL$64,MATCH(ROUNDUP($R813,0),'For Formulas'!$A$3:$A$64,0)*MATCH($O813&amp;" - "&amp;$P813,'For Formulas'!$A$3:$CL$3,0))*L813)</f>
        <v>27705</v>
      </c>
      <c r="X813" s="322">
        <f t="shared" si="76"/>
        <v>7.9990644369079641E-2</v>
      </c>
      <c r="Y813" s="262" t="s">
        <v>672</v>
      </c>
      <c r="Z813" s="262" t="str">
        <f t="shared" si="77"/>
        <v>141 E 71200 163</v>
      </c>
      <c r="AA813" s="262" t="str">
        <f t="shared" si="78"/>
        <v>712</v>
      </c>
      <c r="AB813" s="262" t="str">
        <f t="shared" si="79"/>
        <v>901</v>
      </c>
      <c r="AC813" s="262" t="str">
        <f t="shared" si="80"/>
        <v>141 E 71200 163 901 712</v>
      </c>
    </row>
    <row r="814" spans="1:29" ht="15" hidden="1" customHeight="1" x14ac:dyDescent="0.25">
      <c r="A814" s="262" t="s">
        <v>1320</v>
      </c>
      <c r="B814" s="262" t="s">
        <v>255</v>
      </c>
      <c r="C814" s="262" t="s">
        <v>255</v>
      </c>
      <c r="D814" s="262" t="s">
        <v>248</v>
      </c>
      <c r="E814" s="262" t="s">
        <v>256</v>
      </c>
      <c r="F814" s="262" t="s">
        <v>249</v>
      </c>
      <c r="G814" s="262" t="s">
        <v>250</v>
      </c>
      <c r="H814" s="262" t="s">
        <v>224</v>
      </c>
      <c r="I814" s="262" t="s">
        <v>242</v>
      </c>
      <c r="J814" s="262">
        <v>1080</v>
      </c>
      <c r="K814" s="320">
        <v>1</v>
      </c>
      <c r="L814" s="320">
        <v>1</v>
      </c>
      <c r="M814" s="262" t="s">
        <v>6</v>
      </c>
      <c r="Q814" s="321">
        <v>0</v>
      </c>
      <c r="R814" s="321">
        <f t="shared" si="75"/>
        <v>1</v>
      </c>
      <c r="S814" s="300">
        <v>3000</v>
      </c>
      <c r="T814" s="300">
        <v>0</v>
      </c>
      <c r="V814" s="300">
        <v>3000</v>
      </c>
      <c r="W814" s="300">
        <f>V814</f>
        <v>3000</v>
      </c>
      <c r="X814" s="322">
        <f t="shared" si="76"/>
        <v>0</v>
      </c>
      <c r="Y814" s="262" t="s">
        <v>252</v>
      </c>
      <c r="Z814" s="262" t="str">
        <f t="shared" si="77"/>
        <v>141 E 72710 146</v>
      </c>
      <c r="AA814" s="262" t="str">
        <f t="shared" si="78"/>
        <v>446</v>
      </c>
      <c r="AB814" s="262" t="str">
        <f t="shared" si="79"/>
        <v>000</v>
      </c>
      <c r="AC814" s="262" t="str">
        <f t="shared" si="80"/>
        <v>141 E 72710 146 000 446</v>
      </c>
    </row>
    <row r="815" spans="1:29" ht="15" hidden="1" customHeight="1" x14ac:dyDescent="0.25">
      <c r="A815" s="262" t="s">
        <v>1320</v>
      </c>
      <c r="B815" s="262" t="s">
        <v>292</v>
      </c>
      <c r="C815" s="262" t="s">
        <v>292</v>
      </c>
      <c r="D815" s="262" t="s">
        <v>248</v>
      </c>
      <c r="E815" s="262" t="s">
        <v>256</v>
      </c>
      <c r="F815" s="262" t="s">
        <v>249</v>
      </c>
      <c r="G815" s="262" t="s">
        <v>250</v>
      </c>
      <c r="H815" s="262" t="s">
        <v>224</v>
      </c>
      <c r="I815" s="262" t="s">
        <v>242</v>
      </c>
      <c r="J815" s="262">
        <v>1080</v>
      </c>
      <c r="K815" s="320">
        <v>1</v>
      </c>
      <c r="L815" s="320">
        <v>1</v>
      </c>
      <c r="M815" s="262" t="s">
        <v>6</v>
      </c>
      <c r="Q815" s="321">
        <v>0</v>
      </c>
      <c r="R815" s="321">
        <f t="shared" si="75"/>
        <v>1</v>
      </c>
      <c r="S815" s="300">
        <v>1000</v>
      </c>
      <c r="T815" s="300">
        <v>0</v>
      </c>
      <c r="V815" s="300">
        <v>1000</v>
      </c>
      <c r="W815" s="300">
        <f>V815</f>
        <v>1000</v>
      </c>
      <c r="X815" s="322">
        <f t="shared" si="76"/>
        <v>0</v>
      </c>
      <c r="Y815" s="262" t="s">
        <v>252</v>
      </c>
      <c r="Z815" s="262" t="str">
        <f t="shared" si="77"/>
        <v>141 E 72710 146</v>
      </c>
      <c r="AA815" s="262" t="str">
        <f t="shared" si="78"/>
        <v>446</v>
      </c>
      <c r="AB815" s="262" t="str">
        <f t="shared" si="79"/>
        <v>000</v>
      </c>
      <c r="AC815" s="262" t="str">
        <f t="shared" si="80"/>
        <v>141 E 72710 146 000 446</v>
      </c>
    </row>
    <row r="816" spans="1:29" ht="15" customHeight="1" x14ac:dyDescent="0.25">
      <c r="A816" s="262" t="s">
        <v>1778</v>
      </c>
      <c r="B816" s="262" t="s">
        <v>381</v>
      </c>
      <c r="C816" s="262" t="s">
        <v>381</v>
      </c>
      <c r="D816" s="262" t="s">
        <v>280</v>
      </c>
      <c r="E816" s="262" t="s">
        <v>221</v>
      </c>
      <c r="F816" s="262" t="s">
        <v>306</v>
      </c>
      <c r="G816" s="262" t="s">
        <v>250</v>
      </c>
      <c r="H816" s="262" t="s">
        <v>224</v>
      </c>
      <c r="I816" s="262" t="s">
        <v>307</v>
      </c>
      <c r="J816" s="262">
        <v>1170</v>
      </c>
      <c r="K816" s="320">
        <v>1</v>
      </c>
      <c r="L816" s="320">
        <v>1</v>
      </c>
      <c r="M816" s="262" t="s">
        <v>226</v>
      </c>
      <c r="N816" s="262" t="s">
        <v>233</v>
      </c>
      <c r="O816" s="262" t="s">
        <v>271</v>
      </c>
      <c r="P816" s="262" t="s">
        <v>308</v>
      </c>
      <c r="Q816" s="321">
        <v>26</v>
      </c>
      <c r="R816" s="321">
        <f t="shared" si="75"/>
        <v>27</v>
      </c>
      <c r="S816" s="300">
        <v>0</v>
      </c>
      <c r="T816" s="300">
        <v>25653</v>
      </c>
      <c r="V816" s="300">
        <v>25653</v>
      </c>
      <c r="W816" s="302">
        <f>IFERROR(INDEX('For Formulas'!$A$3:$CL$64,MATCH(ROUNDUP($R816,0),'For Formulas'!$A$3:$A$64,0),MATCH($O816&amp;" - "&amp;$P816,'For Formulas'!$A$3:$CL$3,0))*L816+U816,INDEX('For Formulas'!$A$3:$CL$64,MATCH(ROUNDUP($R816,0),'For Formulas'!$A$3:$A$64,0)*MATCH($O816&amp;" - "&amp;$P816,'For Formulas'!$A$3:$CL$3,0))*L816)</f>
        <v>27705</v>
      </c>
      <c r="X816" s="322">
        <f t="shared" si="76"/>
        <v>7.9990644369079641E-2</v>
      </c>
      <c r="Y816" s="262" t="s">
        <v>1779</v>
      </c>
      <c r="Z816" s="262" t="str">
        <f t="shared" si="77"/>
        <v>141 E 72210 137</v>
      </c>
      <c r="AA816" s="262" t="str">
        <f t="shared" si="78"/>
        <v>000</v>
      </c>
      <c r="AB816" s="262" t="str">
        <f t="shared" si="79"/>
        <v>000</v>
      </c>
      <c r="AC816" s="262" t="str">
        <f t="shared" si="80"/>
        <v>141 E 72210 137 000 000</v>
      </c>
    </row>
    <row r="817" spans="1:29" ht="15" customHeight="1" x14ac:dyDescent="0.25">
      <c r="A817" s="262" t="s">
        <v>1788</v>
      </c>
      <c r="B817" s="262" t="s">
        <v>305</v>
      </c>
      <c r="C817" s="262" t="s">
        <v>305</v>
      </c>
      <c r="D817" s="262" t="s">
        <v>268</v>
      </c>
      <c r="E817" s="262" t="s">
        <v>221</v>
      </c>
      <c r="F817" s="262" t="s">
        <v>306</v>
      </c>
      <c r="G817" s="262" t="s">
        <v>250</v>
      </c>
      <c r="H817" s="262" t="s">
        <v>224</v>
      </c>
      <c r="I817" s="262" t="s">
        <v>307</v>
      </c>
      <c r="J817" s="262">
        <v>1170</v>
      </c>
      <c r="K817" s="320">
        <v>1</v>
      </c>
      <c r="L817" s="320">
        <v>1</v>
      </c>
      <c r="M817" s="262" t="s">
        <v>226</v>
      </c>
      <c r="N817" s="262" t="s">
        <v>233</v>
      </c>
      <c r="O817" s="262" t="s">
        <v>271</v>
      </c>
      <c r="P817" s="262" t="s">
        <v>308</v>
      </c>
      <c r="Q817" s="321">
        <v>26</v>
      </c>
      <c r="R817" s="321">
        <f t="shared" si="75"/>
        <v>27</v>
      </c>
      <c r="S817" s="300">
        <v>0</v>
      </c>
      <c r="T817" s="300">
        <v>25653</v>
      </c>
      <c r="V817" s="300">
        <v>25653</v>
      </c>
      <c r="W817" s="302">
        <f>IFERROR(INDEX('For Formulas'!$A$3:$CL$64,MATCH(ROUNDUP($R817,0),'For Formulas'!$A$3:$A$64,0),MATCH($O817&amp;" - "&amp;$P817,'For Formulas'!$A$3:$CL$3,0))*L817+U817,INDEX('For Formulas'!$A$3:$CL$64,MATCH(ROUNDUP($R817,0),'For Formulas'!$A$3:$A$64,0)*MATCH($O817&amp;" - "&amp;$P817,'For Formulas'!$A$3:$CL$3,0))*L817)</f>
        <v>27705</v>
      </c>
      <c r="X817" s="322">
        <f t="shared" si="76"/>
        <v>7.9990644369079641E-2</v>
      </c>
      <c r="Y817" s="262" t="s">
        <v>309</v>
      </c>
      <c r="Z817" s="262" t="str">
        <f t="shared" si="77"/>
        <v>141 E 71200 163</v>
      </c>
      <c r="AA817" s="262" t="str">
        <f t="shared" si="78"/>
        <v>712</v>
      </c>
      <c r="AB817" s="262" t="str">
        <f t="shared" si="79"/>
        <v>901</v>
      </c>
      <c r="AC817" s="262" t="str">
        <f t="shared" si="80"/>
        <v>141 E 71200 163 901 712</v>
      </c>
    </row>
    <row r="818" spans="1:29" ht="15" hidden="1" customHeight="1" x14ac:dyDescent="0.25">
      <c r="A818" s="262" t="s">
        <v>1322</v>
      </c>
      <c r="B818" s="262" t="s">
        <v>255</v>
      </c>
      <c r="C818" s="262" t="s">
        <v>255</v>
      </c>
      <c r="D818" s="262" t="s">
        <v>248</v>
      </c>
      <c r="E818" s="262" t="s">
        <v>256</v>
      </c>
      <c r="F818" s="262" t="s">
        <v>249</v>
      </c>
      <c r="G818" s="262" t="s">
        <v>250</v>
      </c>
      <c r="H818" s="262" t="s">
        <v>224</v>
      </c>
      <c r="I818" s="262" t="s">
        <v>242</v>
      </c>
      <c r="J818" s="262">
        <v>1080</v>
      </c>
      <c r="K818" s="320">
        <v>1</v>
      </c>
      <c r="L818" s="320">
        <v>1</v>
      </c>
      <c r="M818" s="262" t="s">
        <v>6</v>
      </c>
      <c r="Q818" s="321">
        <v>0</v>
      </c>
      <c r="R818" s="321">
        <f t="shared" si="75"/>
        <v>1</v>
      </c>
      <c r="S818" s="300">
        <v>3000</v>
      </c>
      <c r="T818" s="300">
        <v>0</v>
      </c>
      <c r="V818" s="300">
        <v>3000</v>
      </c>
      <c r="W818" s="300">
        <f>V818</f>
        <v>3000</v>
      </c>
      <c r="X818" s="322">
        <f t="shared" si="76"/>
        <v>0</v>
      </c>
      <c r="Y818" s="262" t="s">
        <v>252</v>
      </c>
      <c r="Z818" s="262" t="str">
        <f t="shared" si="77"/>
        <v>141 E 72710 146</v>
      </c>
      <c r="AA818" s="262" t="str">
        <f t="shared" si="78"/>
        <v>446</v>
      </c>
      <c r="AB818" s="262" t="str">
        <f t="shared" si="79"/>
        <v>000</v>
      </c>
      <c r="AC818" s="262" t="str">
        <f t="shared" si="80"/>
        <v>141 E 72710 146 000 446</v>
      </c>
    </row>
    <row r="819" spans="1:29" ht="15" hidden="1" customHeight="1" x14ac:dyDescent="0.25">
      <c r="A819" s="262" t="s">
        <v>1322</v>
      </c>
      <c r="B819" s="262" t="s">
        <v>292</v>
      </c>
      <c r="C819" s="262" t="s">
        <v>292</v>
      </c>
      <c r="D819" s="262" t="s">
        <v>248</v>
      </c>
      <c r="E819" s="262" t="s">
        <v>256</v>
      </c>
      <c r="F819" s="262" t="s">
        <v>249</v>
      </c>
      <c r="G819" s="262" t="s">
        <v>250</v>
      </c>
      <c r="H819" s="262" t="s">
        <v>224</v>
      </c>
      <c r="I819" s="262" t="s">
        <v>242</v>
      </c>
      <c r="J819" s="262">
        <v>1080</v>
      </c>
      <c r="K819" s="320">
        <v>1</v>
      </c>
      <c r="L819" s="320">
        <v>1</v>
      </c>
      <c r="M819" s="262" t="s">
        <v>6</v>
      </c>
      <c r="Q819" s="321">
        <v>0</v>
      </c>
      <c r="R819" s="321">
        <f t="shared" si="75"/>
        <v>1</v>
      </c>
      <c r="S819" s="300">
        <v>1000</v>
      </c>
      <c r="T819" s="300">
        <v>0</v>
      </c>
      <c r="V819" s="300">
        <v>1000</v>
      </c>
      <c r="W819" s="300">
        <f>V819</f>
        <v>1000</v>
      </c>
      <c r="X819" s="322">
        <f t="shared" si="76"/>
        <v>0</v>
      </c>
      <c r="Y819" s="262" t="s">
        <v>252</v>
      </c>
      <c r="Z819" s="262" t="str">
        <f t="shared" si="77"/>
        <v>141 E 72710 146</v>
      </c>
      <c r="AA819" s="262" t="str">
        <f t="shared" si="78"/>
        <v>446</v>
      </c>
      <c r="AB819" s="262" t="str">
        <f t="shared" si="79"/>
        <v>000</v>
      </c>
      <c r="AC819" s="262" t="str">
        <f t="shared" si="80"/>
        <v>141 E 72710 146 000 446</v>
      </c>
    </row>
    <row r="820" spans="1:29" ht="15" customHeight="1" x14ac:dyDescent="0.25">
      <c r="A820" s="262" t="s">
        <v>472</v>
      </c>
      <c r="B820" s="262" t="s">
        <v>316</v>
      </c>
      <c r="C820" s="262" t="s">
        <v>316</v>
      </c>
      <c r="D820" s="262" t="s">
        <v>280</v>
      </c>
      <c r="E820" s="262" t="s">
        <v>473</v>
      </c>
      <c r="F820" s="262" t="s">
        <v>222</v>
      </c>
      <c r="G820" s="262" t="s">
        <v>223</v>
      </c>
      <c r="H820" s="262" t="s">
        <v>224</v>
      </c>
      <c r="I820" s="262" t="s">
        <v>287</v>
      </c>
      <c r="J820" s="262">
        <v>800</v>
      </c>
      <c r="K820" s="320">
        <v>0.5</v>
      </c>
      <c r="L820" s="320">
        <v>0.5</v>
      </c>
      <c r="M820" s="262" t="s">
        <v>226</v>
      </c>
      <c r="N820" s="262" t="s">
        <v>227</v>
      </c>
      <c r="O820" s="262" t="s">
        <v>474</v>
      </c>
      <c r="P820" s="262" t="s">
        <v>191</v>
      </c>
      <c r="Q820" s="321">
        <v>2</v>
      </c>
      <c r="R820" s="321">
        <f t="shared" si="75"/>
        <v>3</v>
      </c>
      <c r="S820" s="300">
        <v>0</v>
      </c>
      <c r="T820" s="300">
        <v>51436</v>
      </c>
      <c r="V820" s="300">
        <v>25718</v>
      </c>
      <c r="W820" s="340">
        <f>V820*1.08</f>
        <v>27775.440000000002</v>
      </c>
      <c r="X820" s="322">
        <f t="shared" si="76"/>
        <v>8.0000000000000085E-2</v>
      </c>
      <c r="Y820" s="262" t="s">
        <v>338</v>
      </c>
      <c r="Z820" s="262" t="str">
        <f t="shared" si="77"/>
        <v>141 E 71200 116</v>
      </c>
      <c r="AA820" s="262" t="str">
        <f t="shared" si="78"/>
        <v>712</v>
      </c>
      <c r="AB820" s="262" t="str">
        <f t="shared" si="79"/>
        <v>000</v>
      </c>
      <c r="AC820" s="262" t="str">
        <f t="shared" si="80"/>
        <v>141 E 71200 116 000 712</v>
      </c>
    </row>
    <row r="821" spans="1:29" ht="15" customHeight="1" x14ac:dyDescent="0.25">
      <c r="A821" s="262" t="s">
        <v>708</v>
      </c>
      <c r="B821" s="262" t="s">
        <v>231</v>
      </c>
      <c r="C821" s="262" t="s">
        <v>231</v>
      </c>
      <c r="D821" s="262" t="s">
        <v>343</v>
      </c>
      <c r="E821" s="262" t="s">
        <v>473</v>
      </c>
      <c r="F821" s="262" t="s">
        <v>222</v>
      </c>
      <c r="G821" s="262" t="s">
        <v>223</v>
      </c>
      <c r="H821" s="262" t="s">
        <v>224</v>
      </c>
      <c r="I821" s="262" t="s">
        <v>287</v>
      </c>
      <c r="J821" s="262">
        <v>800</v>
      </c>
      <c r="K821" s="320">
        <v>0.5</v>
      </c>
      <c r="L821" s="320">
        <v>0.5</v>
      </c>
      <c r="M821" s="262" t="s">
        <v>226</v>
      </c>
      <c r="N821" s="262" t="s">
        <v>227</v>
      </c>
      <c r="O821" s="262" t="s">
        <v>474</v>
      </c>
      <c r="P821" s="262" t="s">
        <v>191</v>
      </c>
      <c r="Q821" s="321">
        <v>1</v>
      </c>
      <c r="R821" s="321">
        <f t="shared" si="75"/>
        <v>2</v>
      </c>
      <c r="S821" s="300">
        <v>0</v>
      </c>
      <c r="T821" s="300">
        <v>51436</v>
      </c>
      <c r="V821" s="300">
        <v>25718</v>
      </c>
      <c r="W821" s="340">
        <f>V821*1.08</f>
        <v>27775.440000000002</v>
      </c>
      <c r="X821" s="322">
        <f t="shared" si="76"/>
        <v>8.0000000000000085E-2</v>
      </c>
      <c r="Y821" s="262" t="s">
        <v>344</v>
      </c>
      <c r="Z821" s="262" t="str">
        <f t="shared" si="77"/>
        <v>141 E 71100 116</v>
      </c>
      <c r="AA821" s="262" t="str">
        <f t="shared" si="78"/>
        <v>000</v>
      </c>
      <c r="AB821" s="262" t="str">
        <f t="shared" si="79"/>
        <v>000</v>
      </c>
      <c r="AC821" s="262" t="str">
        <f t="shared" si="80"/>
        <v>141 E 71100 116 000 000</v>
      </c>
    </row>
    <row r="822" spans="1:29" ht="15" customHeight="1" x14ac:dyDescent="0.25">
      <c r="A822" s="262" t="s">
        <v>709</v>
      </c>
      <c r="B822" s="262" t="s">
        <v>231</v>
      </c>
      <c r="C822" s="262" t="s">
        <v>231</v>
      </c>
      <c r="D822" s="262" t="s">
        <v>361</v>
      </c>
      <c r="E822" s="262" t="s">
        <v>473</v>
      </c>
      <c r="F822" s="262" t="s">
        <v>222</v>
      </c>
      <c r="G822" s="262" t="s">
        <v>223</v>
      </c>
      <c r="H822" s="262" t="s">
        <v>224</v>
      </c>
      <c r="I822" s="262" t="s">
        <v>287</v>
      </c>
      <c r="J822" s="262">
        <v>800</v>
      </c>
      <c r="K822" s="320">
        <v>0.5</v>
      </c>
      <c r="L822" s="320">
        <v>0.5</v>
      </c>
      <c r="M822" s="262" t="s">
        <v>226</v>
      </c>
      <c r="N822" s="262" t="s">
        <v>227</v>
      </c>
      <c r="O822" s="262" t="s">
        <v>474</v>
      </c>
      <c r="P822" s="262" t="s">
        <v>191</v>
      </c>
      <c r="Q822" s="321">
        <v>2</v>
      </c>
      <c r="R822" s="321">
        <f t="shared" si="75"/>
        <v>3</v>
      </c>
      <c r="S822" s="300">
        <v>0</v>
      </c>
      <c r="T822" s="300">
        <v>51436</v>
      </c>
      <c r="V822" s="300">
        <v>25718</v>
      </c>
      <c r="W822" s="340">
        <f>V822*1.08</f>
        <v>27775.440000000002</v>
      </c>
      <c r="X822" s="322">
        <f t="shared" si="76"/>
        <v>8.0000000000000085E-2</v>
      </c>
      <c r="Y822" s="262" t="s">
        <v>362</v>
      </c>
      <c r="Z822" s="262" t="str">
        <f t="shared" si="77"/>
        <v>141 E 71100 116</v>
      </c>
      <c r="AA822" s="262" t="str">
        <f t="shared" si="78"/>
        <v>000</v>
      </c>
      <c r="AB822" s="262" t="str">
        <f t="shared" si="79"/>
        <v>000</v>
      </c>
      <c r="AC822" s="262" t="str">
        <f t="shared" si="80"/>
        <v>141 E 71100 116 000 000</v>
      </c>
    </row>
    <row r="823" spans="1:29" ht="15" customHeight="1" x14ac:dyDescent="0.25">
      <c r="A823" s="262" t="s">
        <v>734</v>
      </c>
      <c r="B823" s="262" t="s">
        <v>231</v>
      </c>
      <c r="C823" s="262" t="s">
        <v>231</v>
      </c>
      <c r="D823" s="262" t="s">
        <v>411</v>
      </c>
      <c r="E823" s="262" t="s">
        <v>473</v>
      </c>
      <c r="F823" s="262" t="s">
        <v>222</v>
      </c>
      <c r="G823" s="262" t="s">
        <v>223</v>
      </c>
      <c r="H823" s="262" t="s">
        <v>224</v>
      </c>
      <c r="I823" s="262" t="s">
        <v>287</v>
      </c>
      <c r="J823" s="262">
        <v>800</v>
      </c>
      <c r="K823" s="320">
        <v>0.5</v>
      </c>
      <c r="L823" s="320">
        <v>0.5</v>
      </c>
      <c r="M823" s="262" t="s">
        <v>226</v>
      </c>
      <c r="N823" s="262" t="s">
        <v>227</v>
      </c>
      <c r="O823" s="262" t="s">
        <v>474</v>
      </c>
      <c r="P823" s="262" t="s">
        <v>191</v>
      </c>
      <c r="Q823" s="321">
        <v>2</v>
      </c>
      <c r="R823" s="321">
        <f t="shared" si="75"/>
        <v>3</v>
      </c>
      <c r="S823" s="300">
        <v>0</v>
      </c>
      <c r="T823" s="300">
        <v>51436</v>
      </c>
      <c r="V823" s="300">
        <v>25718</v>
      </c>
      <c r="W823" s="340">
        <f>V823*1.08</f>
        <v>27775.440000000002</v>
      </c>
      <c r="X823" s="322">
        <f t="shared" si="76"/>
        <v>8.0000000000000085E-2</v>
      </c>
      <c r="Y823" s="262" t="s">
        <v>608</v>
      </c>
      <c r="Z823" s="262" t="str">
        <f t="shared" si="77"/>
        <v>141 E 71100 116</v>
      </c>
      <c r="AA823" s="262" t="str">
        <f t="shared" si="78"/>
        <v>000</v>
      </c>
      <c r="AB823" s="262" t="str">
        <f t="shared" si="79"/>
        <v>000</v>
      </c>
      <c r="AC823" s="262" t="str">
        <f t="shared" si="80"/>
        <v>141 E 71100 116 000 000</v>
      </c>
    </row>
    <row r="824" spans="1:29" ht="15" hidden="1" customHeight="1" x14ac:dyDescent="0.25">
      <c r="A824" s="262" t="s">
        <v>1327</v>
      </c>
      <c r="B824" s="262" t="s">
        <v>255</v>
      </c>
      <c r="C824" s="262" t="s">
        <v>255</v>
      </c>
      <c r="D824" s="262" t="s">
        <v>248</v>
      </c>
      <c r="E824" s="262" t="s">
        <v>256</v>
      </c>
      <c r="F824" s="262" t="s">
        <v>249</v>
      </c>
      <c r="G824" s="262" t="s">
        <v>250</v>
      </c>
      <c r="H824" s="262" t="s">
        <v>224</v>
      </c>
      <c r="I824" s="262" t="s">
        <v>242</v>
      </c>
      <c r="J824" s="262">
        <v>1080</v>
      </c>
      <c r="K824" s="320">
        <v>1</v>
      </c>
      <c r="L824" s="320">
        <v>1</v>
      </c>
      <c r="M824" s="262" t="s">
        <v>6</v>
      </c>
      <c r="Q824" s="321">
        <v>0</v>
      </c>
      <c r="R824" s="321">
        <f t="shared" si="75"/>
        <v>1</v>
      </c>
      <c r="S824" s="300">
        <v>3000</v>
      </c>
      <c r="T824" s="300">
        <v>0</v>
      </c>
      <c r="V824" s="300">
        <v>3000</v>
      </c>
      <c r="W824" s="300">
        <f>V824</f>
        <v>3000</v>
      </c>
      <c r="X824" s="322">
        <f t="shared" si="76"/>
        <v>0</v>
      </c>
      <c r="Y824" s="262" t="s">
        <v>252</v>
      </c>
      <c r="Z824" s="262" t="str">
        <f t="shared" si="77"/>
        <v>141 E 72710 146</v>
      </c>
      <c r="AA824" s="262" t="str">
        <f t="shared" si="78"/>
        <v>446</v>
      </c>
      <c r="AB824" s="262" t="str">
        <f t="shared" si="79"/>
        <v>000</v>
      </c>
      <c r="AC824" s="262" t="str">
        <f t="shared" si="80"/>
        <v>141 E 72710 146 000 446</v>
      </c>
    </row>
    <row r="825" spans="1:29" ht="15" hidden="1" customHeight="1" x14ac:dyDescent="0.25">
      <c r="A825" s="262" t="s">
        <v>1327</v>
      </c>
      <c r="B825" s="262" t="s">
        <v>292</v>
      </c>
      <c r="C825" s="262" t="s">
        <v>292</v>
      </c>
      <c r="D825" s="262" t="s">
        <v>248</v>
      </c>
      <c r="E825" s="262" t="s">
        <v>256</v>
      </c>
      <c r="F825" s="262" t="s">
        <v>249</v>
      </c>
      <c r="G825" s="262" t="s">
        <v>250</v>
      </c>
      <c r="H825" s="262" t="s">
        <v>224</v>
      </c>
      <c r="I825" s="262" t="s">
        <v>242</v>
      </c>
      <c r="J825" s="262">
        <v>1080</v>
      </c>
      <c r="K825" s="320">
        <v>1</v>
      </c>
      <c r="L825" s="320">
        <v>1</v>
      </c>
      <c r="M825" s="262" t="s">
        <v>6</v>
      </c>
      <c r="Q825" s="321">
        <v>0</v>
      </c>
      <c r="R825" s="321">
        <f t="shared" si="75"/>
        <v>1</v>
      </c>
      <c r="S825" s="300">
        <v>2000</v>
      </c>
      <c r="T825" s="300">
        <v>0</v>
      </c>
      <c r="V825" s="300">
        <v>2000</v>
      </c>
      <c r="W825" s="300">
        <f>V825</f>
        <v>2000</v>
      </c>
      <c r="X825" s="322">
        <f t="shared" si="76"/>
        <v>0</v>
      </c>
      <c r="Y825" s="262" t="s">
        <v>252</v>
      </c>
      <c r="Z825" s="262" t="str">
        <f t="shared" si="77"/>
        <v>141 E 72710 146</v>
      </c>
      <c r="AA825" s="262" t="str">
        <f t="shared" si="78"/>
        <v>446</v>
      </c>
      <c r="AB825" s="262" t="str">
        <f t="shared" si="79"/>
        <v>000</v>
      </c>
      <c r="AC825" s="262" t="str">
        <f t="shared" si="80"/>
        <v>141 E 72710 146 000 446</v>
      </c>
    </row>
    <row r="826" spans="1:29" ht="15" customHeight="1" x14ac:dyDescent="0.25">
      <c r="A826" s="262" t="s">
        <v>829</v>
      </c>
      <c r="B826" s="262" t="s">
        <v>231</v>
      </c>
      <c r="C826" s="262" t="s">
        <v>231</v>
      </c>
      <c r="D826" s="262" t="s">
        <v>258</v>
      </c>
      <c r="E826" s="262" t="s">
        <v>473</v>
      </c>
      <c r="F826" s="262" t="s">
        <v>222</v>
      </c>
      <c r="G826" s="262" t="s">
        <v>223</v>
      </c>
      <c r="H826" s="262" t="s">
        <v>224</v>
      </c>
      <c r="I826" s="262" t="s">
        <v>225</v>
      </c>
      <c r="J826" s="262">
        <v>1600</v>
      </c>
      <c r="K826" s="320">
        <v>0.5</v>
      </c>
      <c r="L826" s="320">
        <v>0.5</v>
      </c>
      <c r="M826" s="262" t="s">
        <v>226</v>
      </c>
      <c r="N826" s="262" t="s">
        <v>227</v>
      </c>
      <c r="O826" s="262" t="s">
        <v>474</v>
      </c>
      <c r="P826" s="262" t="s">
        <v>191</v>
      </c>
      <c r="Q826" s="321">
        <v>2</v>
      </c>
      <c r="R826" s="321">
        <f t="shared" si="75"/>
        <v>3</v>
      </c>
      <c r="S826" s="300">
        <v>0</v>
      </c>
      <c r="T826" s="300">
        <v>51436</v>
      </c>
      <c r="V826" s="300">
        <v>25718</v>
      </c>
      <c r="W826" s="340">
        <f>V826*1.08</f>
        <v>27775.440000000002</v>
      </c>
      <c r="X826" s="322">
        <f t="shared" si="76"/>
        <v>8.0000000000000085E-2</v>
      </c>
      <c r="Y826" s="262" t="s">
        <v>259</v>
      </c>
      <c r="Z826" s="262" t="str">
        <f t="shared" si="77"/>
        <v>141 E 71100 116</v>
      </c>
      <c r="AA826" s="262" t="str">
        <f t="shared" si="78"/>
        <v>000</v>
      </c>
      <c r="AB826" s="262" t="str">
        <f t="shared" si="79"/>
        <v>000</v>
      </c>
      <c r="AC826" s="262" t="str">
        <f t="shared" si="80"/>
        <v>141 E 71100 116 000 000</v>
      </c>
    </row>
    <row r="827" spans="1:29" x14ac:dyDescent="0.25">
      <c r="A827" s="262" t="s">
        <v>894</v>
      </c>
      <c r="B827" s="262" t="s">
        <v>231</v>
      </c>
      <c r="C827" s="262" t="s">
        <v>231</v>
      </c>
      <c r="D827" s="262" t="s">
        <v>343</v>
      </c>
      <c r="E827" s="262" t="s">
        <v>473</v>
      </c>
      <c r="F827" s="262" t="s">
        <v>222</v>
      </c>
      <c r="G827" s="262" t="s">
        <v>223</v>
      </c>
      <c r="H827" s="262" t="s">
        <v>224</v>
      </c>
      <c r="I827" s="262" t="s">
        <v>225</v>
      </c>
      <c r="J827" s="262">
        <v>1600</v>
      </c>
      <c r="K827" s="320">
        <v>0.5</v>
      </c>
      <c r="L827" s="320">
        <v>0.5</v>
      </c>
      <c r="M827" s="262" t="s">
        <v>226</v>
      </c>
      <c r="N827" s="262" t="s">
        <v>227</v>
      </c>
      <c r="O827" s="262" t="s">
        <v>474</v>
      </c>
      <c r="P827" s="262" t="s">
        <v>191</v>
      </c>
      <c r="Q827" s="321">
        <v>1</v>
      </c>
      <c r="R827" s="321">
        <f t="shared" si="75"/>
        <v>2</v>
      </c>
      <c r="S827" s="300">
        <v>0</v>
      </c>
      <c r="T827" s="300">
        <v>51436</v>
      </c>
      <c r="V827" s="300">
        <v>25718</v>
      </c>
      <c r="W827" s="340">
        <f>V827*1.08</f>
        <v>27775.440000000002</v>
      </c>
      <c r="X827" s="322">
        <f t="shared" si="76"/>
        <v>8.0000000000000085E-2</v>
      </c>
      <c r="Y827" s="262" t="s">
        <v>344</v>
      </c>
      <c r="Z827" s="262" t="str">
        <f t="shared" si="77"/>
        <v>141 E 71100 116</v>
      </c>
      <c r="AA827" s="262" t="str">
        <f t="shared" si="78"/>
        <v>000</v>
      </c>
      <c r="AB827" s="262" t="str">
        <f t="shared" si="79"/>
        <v>000</v>
      </c>
      <c r="AC827" s="262" t="str">
        <f t="shared" si="80"/>
        <v>141 E 71100 116 000 000</v>
      </c>
    </row>
    <row r="828" spans="1:29" ht="15" customHeight="1" x14ac:dyDescent="0.25">
      <c r="A828" s="262" t="s">
        <v>960</v>
      </c>
      <c r="B828" s="262" t="s">
        <v>231</v>
      </c>
      <c r="C828" s="262" t="s">
        <v>231</v>
      </c>
      <c r="D828" s="262" t="s">
        <v>258</v>
      </c>
      <c r="E828" s="262" t="s">
        <v>473</v>
      </c>
      <c r="F828" s="262" t="s">
        <v>222</v>
      </c>
      <c r="G828" s="262" t="s">
        <v>223</v>
      </c>
      <c r="H828" s="262" t="s">
        <v>224</v>
      </c>
      <c r="I828" s="262" t="s">
        <v>287</v>
      </c>
      <c r="J828" s="262">
        <v>800</v>
      </c>
      <c r="K828" s="320">
        <v>0.5</v>
      </c>
      <c r="L828" s="320">
        <v>0.5</v>
      </c>
      <c r="M828" s="262" t="s">
        <v>226</v>
      </c>
      <c r="N828" s="262" t="s">
        <v>227</v>
      </c>
      <c r="O828" s="262" t="s">
        <v>474</v>
      </c>
      <c r="P828" s="262" t="s">
        <v>191</v>
      </c>
      <c r="Q828" s="321">
        <v>1</v>
      </c>
      <c r="R828" s="321">
        <f t="shared" si="75"/>
        <v>2</v>
      </c>
      <c r="S828" s="300">
        <v>0</v>
      </c>
      <c r="T828" s="300">
        <v>51436</v>
      </c>
      <c r="V828" s="300">
        <v>25718</v>
      </c>
      <c r="W828" s="340">
        <f>V828*1.08</f>
        <v>27775.440000000002</v>
      </c>
      <c r="X828" s="322">
        <f t="shared" si="76"/>
        <v>8.0000000000000085E-2</v>
      </c>
      <c r="Y828" s="262" t="s">
        <v>259</v>
      </c>
      <c r="Z828" s="262" t="str">
        <f t="shared" si="77"/>
        <v>141 E 71100 116</v>
      </c>
      <c r="AA828" s="262" t="str">
        <f t="shared" si="78"/>
        <v>000</v>
      </c>
      <c r="AB828" s="262" t="str">
        <f t="shared" si="79"/>
        <v>000</v>
      </c>
      <c r="AC828" s="262" t="str">
        <f t="shared" si="80"/>
        <v>141 E 71100 116 000 000</v>
      </c>
    </row>
    <row r="829" spans="1:29" ht="15" hidden="1" customHeight="1" x14ac:dyDescent="0.25">
      <c r="A829" s="262" t="s">
        <v>1330</v>
      </c>
      <c r="B829" s="262" t="s">
        <v>749</v>
      </c>
      <c r="C829" s="262" t="s">
        <v>749</v>
      </c>
      <c r="D829" s="262" t="s">
        <v>328</v>
      </c>
      <c r="E829" s="262" t="s">
        <v>256</v>
      </c>
      <c r="F829" s="262" t="s">
        <v>249</v>
      </c>
      <c r="G829" s="262" t="s">
        <v>250</v>
      </c>
      <c r="H829" s="262" t="s">
        <v>224</v>
      </c>
      <c r="I829" s="262" t="s">
        <v>242</v>
      </c>
      <c r="J829" s="262">
        <v>1080</v>
      </c>
      <c r="K829" s="320">
        <v>1</v>
      </c>
      <c r="L829" s="320">
        <v>1</v>
      </c>
      <c r="M829" s="262" t="s">
        <v>6</v>
      </c>
      <c r="Q829" s="321">
        <v>0</v>
      </c>
      <c r="R829" s="321">
        <f t="shared" si="75"/>
        <v>1</v>
      </c>
      <c r="S829" s="300">
        <v>5400</v>
      </c>
      <c r="T829" s="300">
        <v>0</v>
      </c>
      <c r="V829" s="300">
        <v>5400</v>
      </c>
      <c r="W829" s="300">
        <f>V829</f>
        <v>5400</v>
      </c>
      <c r="X829" s="322">
        <f t="shared" si="76"/>
        <v>0</v>
      </c>
      <c r="Y829" s="262" t="s">
        <v>750</v>
      </c>
      <c r="Z829" s="262" t="str">
        <f t="shared" si="77"/>
        <v>141 E 71200 163</v>
      </c>
      <c r="AA829" s="262" t="str">
        <f t="shared" si="78"/>
        <v>712</v>
      </c>
      <c r="AB829" s="262" t="str">
        <f t="shared" si="79"/>
        <v>901</v>
      </c>
      <c r="AC829" s="262" t="str">
        <f t="shared" si="80"/>
        <v>141 E 71200 163 901 712</v>
      </c>
    </row>
    <row r="830" spans="1:29" ht="15" customHeight="1" x14ac:dyDescent="0.25">
      <c r="A830" s="262" t="s">
        <v>970</v>
      </c>
      <c r="B830" s="262" t="s">
        <v>231</v>
      </c>
      <c r="C830" s="262" t="s">
        <v>231</v>
      </c>
      <c r="D830" s="262" t="s">
        <v>258</v>
      </c>
      <c r="E830" s="262" t="s">
        <v>473</v>
      </c>
      <c r="F830" s="262" t="s">
        <v>222</v>
      </c>
      <c r="G830" s="262" t="s">
        <v>223</v>
      </c>
      <c r="H830" s="262" t="s">
        <v>224</v>
      </c>
      <c r="I830" s="262" t="s">
        <v>287</v>
      </c>
      <c r="J830" s="262">
        <v>800</v>
      </c>
      <c r="K830" s="320">
        <v>0.5</v>
      </c>
      <c r="L830" s="320">
        <v>0.5</v>
      </c>
      <c r="M830" s="262" t="s">
        <v>226</v>
      </c>
      <c r="N830" s="262" t="s">
        <v>227</v>
      </c>
      <c r="O830" s="262" t="s">
        <v>474</v>
      </c>
      <c r="P830" s="262" t="s">
        <v>191</v>
      </c>
      <c r="Q830" s="321">
        <v>1</v>
      </c>
      <c r="R830" s="321">
        <f t="shared" si="75"/>
        <v>2</v>
      </c>
      <c r="S830" s="300">
        <v>0</v>
      </c>
      <c r="T830" s="300">
        <v>51436</v>
      </c>
      <c r="V830" s="300">
        <v>25718</v>
      </c>
      <c r="W830" s="340">
        <f t="shared" ref="W830:W838" si="81">V830*1.08</f>
        <v>27775.440000000002</v>
      </c>
      <c r="X830" s="322">
        <f t="shared" si="76"/>
        <v>8.0000000000000085E-2</v>
      </c>
      <c r="Y830" s="262" t="s">
        <v>259</v>
      </c>
      <c r="Z830" s="262" t="str">
        <f t="shared" si="77"/>
        <v>141 E 71100 116</v>
      </c>
      <c r="AA830" s="262" t="str">
        <f t="shared" si="78"/>
        <v>000</v>
      </c>
      <c r="AB830" s="262" t="str">
        <f t="shared" si="79"/>
        <v>000</v>
      </c>
      <c r="AC830" s="262" t="str">
        <f t="shared" si="80"/>
        <v>141 E 71100 116 000 000</v>
      </c>
    </row>
    <row r="831" spans="1:29" ht="15" customHeight="1" x14ac:dyDescent="0.25">
      <c r="A831" s="262" t="s">
        <v>1048</v>
      </c>
      <c r="B831" s="262" t="s">
        <v>231</v>
      </c>
      <c r="C831" s="262" t="s">
        <v>231</v>
      </c>
      <c r="D831" s="262" t="s">
        <v>220</v>
      </c>
      <c r="E831" s="262" t="s">
        <v>473</v>
      </c>
      <c r="F831" s="262" t="s">
        <v>222</v>
      </c>
      <c r="G831" s="262" t="s">
        <v>223</v>
      </c>
      <c r="H831" s="262" t="s">
        <v>224</v>
      </c>
      <c r="I831" s="262" t="s">
        <v>287</v>
      </c>
      <c r="J831" s="262">
        <v>800</v>
      </c>
      <c r="K831" s="320">
        <v>0.5</v>
      </c>
      <c r="L831" s="320">
        <v>0.5</v>
      </c>
      <c r="M831" s="262" t="s">
        <v>226</v>
      </c>
      <c r="N831" s="262" t="s">
        <v>227</v>
      </c>
      <c r="O831" s="262" t="s">
        <v>474</v>
      </c>
      <c r="P831" s="262" t="s">
        <v>191</v>
      </c>
      <c r="Q831" s="321">
        <v>2</v>
      </c>
      <c r="R831" s="321">
        <f t="shared" si="75"/>
        <v>3</v>
      </c>
      <c r="S831" s="300">
        <v>0</v>
      </c>
      <c r="T831" s="300">
        <v>51436</v>
      </c>
      <c r="V831" s="300">
        <v>25718</v>
      </c>
      <c r="W831" s="340">
        <f t="shared" si="81"/>
        <v>27775.440000000002</v>
      </c>
      <c r="X831" s="322">
        <f t="shared" si="76"/>
        <v>8.0000000000000085E-2</v>
      </c>
      <c r="Y831" s="262" t="s">
        <v>655</v>
      </c>
      <c r="Z831" s="262" t="str">
        <f t="shared" si="77"/>
        <v>141 E 71100 116</v>
      </c>
      <c r="AA831" s="262" t="str">
        <f t="shared" si="78"/>
        <v>000</v>
      </c>
      <c r="AB831" s="262" t="str">
        <f t="shared" si="79"/>
        <v>000</v>
      </c>
      <c r="AC831" s="262" t="str">
        <f t="shared" si="80"/>
        <v>141 E 71100 116 000 000</v>
      </c>
    </row>
    <row r="832" spans="1:29" ht="15" customHeight="1" x14ac:dyDescent="0.25">
      <c r="A832" s="262" t="s">
        <v>1089</v>
      </c>
      <c r="B832" s="262" t="s">
        <v>435</v>
      </c>
      <c r="C832" s="262" t="s">
        <v>435</v>
      </c>
      <c r="D832" s="262" t="s">
        <v>280</v>
      </c>
      <c r="E832" s="262" t="s">
        <v>473</v>
      </c>
      <c r="F832" s="262" t="s">
        <v>222</v>
      </c>
      <c r="G832" s="262" t="s">
        <v>223</v>
      </c>
      <c r="H832" s="262" t="s">
        <v>224</v>
      </c>
      <c r="I832" s="262" t="s">
        <v>287</v>
      </c>
      <c r="J832" s="262">
        <v>800</v>
      </c>
      <c r="K832" s="320">
        <v>0.5</v>
      </c>
      <c r="L832" s="320">
        <v>0.5</v>
      </c>
      <c r="M832" s="262" t="s">
        <v>226</v>
      </c>
      <c r="N832" s="262" t="s">
        <v>227</v>
      </c>
      <c r="O832" s="262" t="s">
        <v>474</v>
      </c>
      <c r="P832" s="262" t="s">
        <v>191</v>
      </c>
      <c r="Q832" s="321">
        <v>1</v>
      </c>
      <c r="R832" s="321">
        <f t="shared" si="75"/>
        <v>2</v>
      </c>
      <c r="S832" s="300">
        <v>0</v>
      </c>
      <c r="T832" s="300">
        <v>51436</v>
      </c>
      <c r="V832" s="300">
        <v>25718</v>
      </c>
      <c r="W832" s="340">
        <f t="shared" si="81"/>
        <v>27775.440000000002</v>
      </c>
      <c r="X832" s="322">
        <f t="shared" si="76"/>
        <v>8.0000000000000085E-2</v>
      </c>
      <c r="Y832" s="262" t="s">
        <v>564</v>
      </c>
      <c r="Z832" s="262" t="str">
        <f t="shared" si="77"/>
        <v>141 E 71300 116</v>
      </c>
      <c r="AA832" s="262" t="str">
        <f t="shared" si="78"/>
        <v>000</v>
      </c>
      <c r="AB832" s="262" t="str">
        <f t="shared" si="79"/>
        <v>000</v>
      </c>
      <c r="AC832" s="262" t="str">
        <f t="shared" si="80"/>
        <v>141 E 71300 116 000 000</v>
      </c>
    </row>
    <row r="833" spans="1:29" ht="15" hidden="1" customHeight="1" x14ac:dyDescent="0.25">
      <c r="A833" s="262" t="s">
        <v>1400</v>
      </c>
      <c r="B833" s="262" t="s">
        <v>484</v>
      </c>
      <c r="C833" s="262" t="s">
        <v>484</v>
      </c>
      <c r="D833" s="262" t="s">
        <v>295</v>
      </c>
      <c r="E833" s="262" t="s">
        <v>473</v>
      </c>
      <c r="F833" s="262" t="s">
        <v>222</v>
      </c>
      <c r="G833" s="262" t="s">
        <v>223</v>
      </c>
      <c r="H833" s="262" t="s">
        <v>224</v>
      </c>
      <c r="I833" s="262" t="s">
        <v>287</v>
      </c>
      <c r="J833" s="262">
        <v>800</v>
      </c>
      <c r="K833" s="320">
        <v>0.5</v>
      </c>
      <c r="L833" s="320">
        <v>0.5</v>
      </c>
      <c r="M833" s="262" t="s">
        <v>226</v>
      </c>
      <c r="N833" s="262" t="s">
        <v>227</v>
      </c>
      <c r="O833" s="262" t="s">
        <v>474</v>
      </c>
      <c r="P833" s="262" t="s">
        <v>191</v>
      </c>
      <c r="Q833" s="321">
        <v>6</v>
      </c>
      <c r="R833" s="321">
        <f t="shared" si="75"/>
        <v>7</v>
      </c>
      <c r="S833" s="300">
        <v>0</v>
      </c>
      <c r="T833" s="300">
        <v>51436</v>
      </c>
      <c r="V833" s="300">
        <v>25718</v>
      </c>
      <c r="W833" s="340">
        <f t="shared" si="81"/>
        <v>27775.440000000002</v>
      </c>
      <c r="X833" s="322">
        <f t="shared" si="76"/>
        <v>8.0000000000000085E-2</v>
      </c>
      <c r="Y833" s="262" t="s">
        <v>1227</v>
      </c>
      <c r="Z833" s="262" t="str">
        <f t="shared" si="77"/>
        <v>142 E 71100 116</v>
      </c>
      <c r="AA833" s="262" t="str">
        <f t="shared" si="78"/>
        <v>000</v>
      </c>
      <c r="AB833" s="262" t="str">
        <f t="shared" si="79"/>
        <v>101</v>
      </c>
      <c r="AC833" s="262" t="str">
        <f t="shared" si="80"/>
        <v>142 E 71100 116 101 000</v>
      </c>
    </row>
    <row r="834" spans="1:29" ht="15" customHeight="1" x14ac:dyDescent="0.25">
      <c r="A834" s="262" t="s">
        <v>1739</v>
      </c>
      <c r="B834" s="262" t="s">
        <v>231</v>
      </c>
      <c r="C834" s="262" t="s">
        <v>231</v>
      </c>
      <c r="D834" s="262" t="s">
        <v>258</v>
      </c>
      <c r="E834" s="262" t="s">
        <v>473</v>
      </c>
      <c r="F834" s="262" t="s">
        <v>222</v>
      </c>
      <c r="G834" s="262" t="s">
        <v>223</v>
      </c>
      <c r="H834" s="262" t="s">
        <v>224</v>
      </c>
      <c r="I834" s="262" t="s">
        <v>225</v>
      </c>
      <c r="J834" s="262">
        <v>1600</v>
      </c>
      <c r="K834" s="320">
        <v>0.5</v>
      </c>
      <c r="L834" s="320">
        <v>0.5</v>
      </c>
      <c r="M834" s="262" t="s">
        <v>226</v>
      </c>
      <c r="N834" s="262" t="s">
        <v>227</v>
      </c>
      <c r="O834" s="262" t="s">
        <v>474</v>
      </c>
      <c r="P834" s="262" t="s">
        <v>191</v>
      </c>
      <c r="Q834" s="321">
        <v>2</v>
      </c>
      <c r="R834" s="321">
        <f t="shared" ref="R834:R897" si="82">Q834+1</f>
        <v>3</v>
      </c>
      <c r="S834" s="300">
        <v>0</v>
      </c>
      <c r="T834" s="300">
        <v>51436</v>
      </c>
      <c r="V834" s="300">
        <v>25718</v>
      </c>
      <c r="W834" s="340">
        <f t="shared" si="81"/>
        <v>27775.440000000002</v>
      </c>
      <c r="X834" s="322">
        <f t="shared" ref="X834:X897" si="83">(W834-V834)/V834</f>
        <v>8.0000000000000085E-2</v>
      </c>
      <c r="Y834" s="262" t="s">
        <v>259</v>
      </c>
      <c r="Z834" s="262" t="str">
        <f t="shared" ref="Z834:Z897" si="84">LEFT(Y834,15)</f>
        <v>141 E 71100 116</v>
      </c>
      <c r="AA834" s="262" t="str">
        <f t="shared" ref="AA834:AA897" si="85">RIGHT(Y834,3)</f>
        <v>000</v>
      </c>
      <c r="AB834" s="262" t="str">
        <f t="shared" ref="AB834:AB897" si="86">MID(Y834,17,3)</f>
        <v>000</v>
      </c>
      <c r="AC834" s="262" t="str">
        <f t="shared" ref="AC834:AC897" si="87">Z834&amp;" " &amp;AB834&amp;" "&amp;AA834</f>
        <v>141 E 71100 116 000 000</v>
      </c>
    </row>
    <row r="835" spans="1:29" ht="15" customHeight="1" x14ac:dyDescent="0.25">
      <c r="A835" s="262" t="s">
        <v>1935</v>
      </c>
      <c r="B835" s="262" t="s">
        <v>231</v>
      </c>
      <c r="C835" s="262" t="s">
        <v>231</v>
      </c>
      <c r="D835" s="262" t="s">
        <v>407</v>
      </c>
      <c r="E835" s="262" t="s">
        <v>473</v>
      </c>
      <c r="F835" s="262" t="s">
        <v>222</v>
      </c>
      <c r="G835" s="262" t="s">
        <v>223</v>
      </c>
      <c r="H835" s="262" t="s">
        <v>224</v>
      </c>
      <c r="I835" s="262" t="s">
        <v>225</v>
      </c>
      <c r="J835" s="262">
        <v>1600</v>
      </c>
      <c r="K835" s="320">
        <v>0.5</v>
      </c>
      <c r="L835" s="320">
        <v>0.5</v>
      </c>
      <c r="M835" s="262" t="s">
        <v>226</v>
      </c>
      <c r="N835" s="262" t="s">
        <v>227</v>
      </c>
      <c r="O835" s="262" t="s">
        <v>474</v>
      </c>
      <c r="P835" s="262" t="s">
        <v>191</v>
      </c>
      <c r="Q835" s="321">
        <v>2</v>
      </c>
      <c r="R835" s="321">
        <f t="shared" si="82"/>
        <v>3</v>
      </c>
      <c r="S835" s="300">
        <v>0</v>
      </c>
      <c r="T835" s="300">
        <v>51436</v>
      </c>
      <c r="V835" s="300">
        <v>25718</v>
      </c>
      <c r="W835" s="340">
        <f t="shared" si="81"/>
        <v>27775.440000000002</v>
      </c>
      <c r="X835" s="322">
        <f t="shared" si="83"/>
        <v>8.0000000000000085E-2</v>
      </c>
      <c r="Y835" s="262" t="s">
        <v>408</v>
      </c>
      <c r="Z835" s="262" t="str">
        <f t="shared" si="84"/>
        <v>141 E 71100 116</v>
      </c>
      <c r="AA835" s="262" t="str">
        <f t="shared" si="85"/>
        <v>000</v>
      </c>
      <c r="AB835" s="262" t="str">
        <f t="shared" si="86"/>
        <v>000</v>
      </c>
      <c r="AC835" s="262" t="str">
        <f t="shared" si="87"/>
        <v>141 E 71100 116 000 000</v>
      </c>
    </row>
    <row r="836" spans="1:29" ht="15" customHeight="1" x14ac:dyDescent="0.25">
      <c r="A836" s="262" t="s">
        <v>2089</v>
      </c>
      <c r="B836" s="262" t="s">
        <v>316</v>
      </c>
      <c r="C836" s="262" t="s">
        <v>316</v>
      </c>
      <c r="D836" s="262" t="s">
        <v>422</v>
      </c>
      <c r="E836" s="262" t="s">
        <v>473</v>
      </c>
      <c r="F836" s="262" t="s">
        <v>222</v>
      </c>
      <c r="G836" s="262" t="s">
        <v>223</v>
      </c>
      <c r="H836" s="262" t="s">
        <v>224</v>
      </c>
      <c r="I836" s="262" t="s">
        <v>287</v>
      </c>
      <c r="J836" s="262">
        <v>800</v>
      </c>
      <c r="K836" s="320">
        <v>0.5</v>
      </c>
      <c r="L836" s="320">
        <v>0.5</v>
      </c>
      <c r="M836" s="262" t="s">
        <v>226</v>
      </c>
      <c r="N836" s="262" t="s">
        <v>227</v>
      </c>
      <c r="O836" s="262" t="s">
        <v>474</v>
      </c>
      <c r="P836" s="262" t="s">
        <v>191</v>
      </c>
      <c r="Q836" s="321">
        <v>3</v>
      </c>
      <c r="R836" s="321">
        <f t="shared" si="82"/>
        <v>4</v>
      </c>
      <c r="S836" s="300">
        <v>0</v>
      </c>
      <c r="T836" s="300">
        <v>51436</v>
      </c>
      <c r="V836" s="300">
        <v>25718</v>
      </c>
      <c r="W836" s="340">
        <f t="shared" si="81"/>
        <v>27775.440000000002</v>
      </c>
      <c r="X836" s="322">
        <f t="shared" si="83"/>
        <v>8.0000000000000085E-2</v>
      </c>
      <c r="Y836" s="262" t="s">
        <v>1280</v>
      </c>
      <c r="Z836" s="262" t="str">
        <f t="shared" si="84"/>
        <v>141 E 71200 116</v>
      </c>
      <c r="AA836" s="262" t="str">
        <f t="shared" si="85"/>
        <v>712</v>
      </c>
      <c r="AB836" s="262" t="str">
        <f t="shared" si="86"/>
        <v>000</v>
      </c>
      <c r="AC836" s="262" t="str">
        <f t="shared" si="87"/>
        <v>141 E 71200 116 000 712</v>
      </c>
    </row>
    <row r="837" spans="1:29" ht="15" customHeight="1" x14ac:dyDescent="0.25">
      <c r="A837" s="262" t="s">
        <v>2123</v>
      </c>
      <c r="B837" s="262" t="s">
        <v>323</v>
      </c>
      <c r="C837" s="262" t="s">
        <v>323</v>
      </c>
      <c r="D837" s="262" t="s">
        <v>268</v>
      </c>
      <c r="E837" s="262" t="s">
        <v>473</v>
      </c>
      <c r="F837" s="262" t="s">
        <v>222</v>
      </c>
      <c r="G837" s="262" t="s">
        <v>223</v>
      </c>
      <c r="H837" s="262" t="s">
        <v>224</v>
      </c>
      <c r="I837" s="262" t="s">
        <v>287</v>
      </c>
      <c r="J837" s="262">
        <v>800</v>
      </c>
      <c r="K837" s="320">
        <v>0.5</v>
      </c>
      <c r="L837" s="320">
        <v>0.5</v>
      </c>
      <c r="M837" s="262" t="s">
        <v>226</v>
      </c>
      <c r="N837" s="262" t="s">
        <v>227</v>
      </c>
      <c r="O837" s="262" t="s">
        <v>474</v>
      </c>
      <c r="P837" s="262" t="s">
        <v>191</v>
      </c>
      <c r="Q837" s="321">
        <v>2</v>
      </c>
      <c r="R837" s="321">
        <f t="shared" si="82"/>
        <v>3</v>
      </c>
      <c r="S837" s="300">
        <v>0</v>
      </c>
      <c r="T837" s="300">
        <v>51436</v>
      </c>
      <c r="V837" s="300">
        <v>25718</v>
      </c>
      <c r="W837" s="340">
        <f t="shared" si="81"/>
        <v>27775.440000000002</v>
      </c>
      <c r="X837" s="322">
        <f t="shared" si="83"/>
        <v>8.0000000000000085E-2</v>
      </c>
      <c r="Y837" s="262" t="s">
        <v>2124</v>
      </c>
      <c r="Z837" s="262" t="str">
        <f t="shared" si="84"/>
        <v>141 E 72410 139</v>
      </c>
      <c r="AA837" s="262" t="str">
        <f t="shared" si="85"/>
        <v>000</v>
      </c>
      <c r="AB837" s="262" t="str">
        <f t="shared" si="86"/>
        <v>000</v>
      </c>
      <c r="AC837" s="262" t="str">
        <f t="shared" si="87"/>
        <v>141 E 72410 139 000 000</v>
      </c>
    </row>
    <row r="838" spans="1:29" ht="15" customHeight="1" x14ac:dyDescent="0.25">
      <c r="A838" s="262" t="s">
        <v>2142</v>
      </c>
      <c r="B838" s="262" t="s">
        <v>535</v>
      </c>
      <c r="C838" s="262" t="s">
        <v>535</v>
      </c>
      <c r="D838" s="262" t="s">
        <v>1207</v>
      </c>
      <c r="E838" s="262" t="s">
        <v>473</v>
      </c>
      <c r="F838" s="262" t="s">
        <v>222</v>
      </c>
      <c r="G838" s="262" t="s">
        <v>223</v>
      </c>
      <c r="H838" s="262" t="s">
        <v>224</v>
      </c>
      <c r="I838" s="262" t="s">
        <v>287</v>
      </c>
      <c r="J838" s="262">
        <v>800</v>
      </c>
      <c r="K838" s="320">
        <v>0.5</v>
      </c>
      <c r="L838" s="320">
        <v>0.5</v>
      </c>
      <c r="M838" s="262" t="s">
        <v>226</v>
      </c>
      <c r="N838" s="262" t="s">
        <v>227</v>
      </c>
      <c r="O838" s="262" t="s">
        <v>474</v>
      </c>
      <c r="P838" s="262" t="s">
        <v>191</v>
      </c>
      <c r="Q838" s="321">
        <v>9</v>
      </c>
      <c r="R838" s="321">
        <f t="shared" si="82"/>
        <v>10</v>
      </c>
      <c r="S838" s="300">
        <v>0</v>
      </c>
      <c r="T838" s="300">
        <v>51436</v>
      </c>
      <c r="V838" s="300">
        <v>25718</v>
      </c>
      <c r="W838" s="340">
        <f t="shared" si="81"/>
        <v>27775.440000000002</v>
      </c>
      <c r="X838" s="322">
        <f t="shared" si="83"/>
        <v>8.0000000000000085E-2</v>
      </c>
      <c r="Y838" s="262" t="s">
        <v>1208</v>
      </c>
      <c r="Z838" s="262" t="str">
        <f t="shared" si="84"/>
        <v>141 E 71150 116</v>
      </c>
      <c r="AA838" s="262" t="str">
        <f t="shared" si="85"/>
        <v>000</v>
      </c>
      <c r="AB838" s="262" t="str">
        <f t="shared" si="86"/>
        <v>000</v>
      </c>
      <c r="AC838" s="262" t="str">
        <f t="shared" si="87"/>
        <v>141 E 71150 116 000 000</v>
      </c>
    </row>
    <row r="839" spans="1:29" ht="15" hidden="1" customHeight="1" x14ac:dyDescent="0.25">
      <c r="A839" s="262" t="s">
        <v>1344</v>
      </c>
      <c r="B839" s="262" t="s">
        <v>255</v>
      </c>
      <c r="C839" s="262" t="s">
        <v>255</v>
      </c>
      <c r="D839" s="262" t="s">
        <v>248</v>
      </c>
      <c r="E839" s="262" t="s">
        <v>256</v>
      </c>
      <c r="F839" s="262" t="s">
        <v>249</v>
      </c>
      <c r="G839" s="262" t="s">
        <v>250</v>
      </c>
      <c r="H839" s="262" t="s">
        <v>224</v>
      </c>
      <c r="I839" s="262" t="s">
        <v>242</v>
      </c>
      <c r="J839" s="262">
        <v>1080</v>
      </c>
      <c r="K839" s="320">
        <v>1</v>
      </c>
      <c r="L839" s="320">
        <v>1</v>
      </c>
      <c r="M839" s="262" t="s">
        <v>6</v>
      </c>
      <c r="Q839" s="321">
        <v>0</v>
      </c>
      <c r="R839" s="321">
        <f t="shared" si="82"/>
        <v>1</v>
      </c>
      <c r="S839" s="300">
        <v>3000</v>
      </c>
      <c r="T839" s="300">
        <v>0</v>
      </c>
      <c r="V839" s="300">
        <v>3000</v>
      </c>
      <c r="W839" s="300">
        <f>V839</f>
        <v>3000</v>
      </c>
      <c r="X839" s="322">
        <f t="shared" si="83"/>
        <v>0</v>
      </c>
      <c r="Y839" s="262" t="s">
        <v>252</v>
      </c>
      <c r="Z839" s="262" t="str">
        <f t="shared" si="84"/>
        <v>141 E 72710 146</v>
      </c>
      <c r="AA839" s="262" t="str">
        <f t="shared" si="85"/>
        <v>446</v>
      </c>
      <c r="AB839" s="262" t="str">
        <f t="shared" si="86"/>
        <v>000</v>
      </c>
      <c r="AC839" s="262" t="str">
        <f t="shared" si="87"/>
        <v>141 E 72710 146 000 446</v>
      </c>
    </row>
    <row r="840" spans="1:29" ht="15" customHeight="1" x14ac:dyDescent="0.25">
      <c r="A840" s="262" t="s">
        <v>2209</v>
      </c>
      <c r="B840" s="262" t="s">
        <v>231</v>
      </c>
      <c r="C840" s="262" t="s">
        <v>231</v>
      </c>
      <c r="D840" s="262" t="s">
        <v>258</v>
      </c>
      <c r="E840" s="262" t="s">
        <v>473</v>
      </c>
      <c r="F840" s="262" t="s">
        <v>222</v>
      </c>
      <c r="G840" s="262" t="s">
        <v>223</v>
      </c>
      <c r="H840" s="262" t="s">
        <v>224</v>
      </c>
      <c r="I840" s="262" t="s">
        <v>225</v>
      </c>
      <c r="J840" s="262">
        <v>1600</v>
      </c>
      <c r="K840" s="320">
        <v>0.5</v>
      </c>
      <c r="L840" s="320">
        <v>0.5</v>
      </c>
      <c r="M840" s="262" t="s">
        <v>226</v>
      </c>
      <c r="N840" s="262" t="s">
        <v>227</v>
      </c>
      <c r="O840" s="262" t="s">
        <v>474</v>
      </c>
      <c r="P840" s="262" t="s">
        <v>191</v>
      </c>
      <c r="Q840" s="321">
        <v>1</v>
      </c>
      <c r="R840" s="321">
        <f t="shared" si="82"/>
        <v>2</v>
      </c>
      <c r="S840" s="300">
        <v>0</v>
      </c>
      <c r="T840" s="300">
        <v>51436</v>
      </c>
      <c r="V840" s="300">
        <v>25718</v>
      </c>
      <c r="W840" s="340">
        <f t="shared" ref="W840:W853" si="88">V840*1.08</f>
        <v>27775.440000000002</v>
      </c>
      <c r="X840" s="322">
        <f t="shared" si="83"/>
        <v>8.0000000000000085E-2</v>
      </c>
      <c r="Y840" s="262" t="s">
        <v>259</v>
      </c>
      <c r="Z840" s="262" t="str">
        <f t="shared" si="84"/>
        <v>141 E 71100 116</v>
      </c>
      <c r="AA840" s="262" t="str">
        <f t="shared" si="85"/>
        <v>000</v>
      </c>
      <c r="AB840" s="262" t="str">
        <f t="shared" si="86"/>
        <v>000</v>
      </c>
      <c r="AC840" s="262" t="str">
        <f t="shared" si="87"/>
        <v>141 E 71100 116 000 000</v>
      </c>
    </row>
    <row r="841" spans="1:29" ht="15" customHeight="1" x14ac:dyDescent="0.25">
      <c r="A841" s="262" t="s">
        <v>2342</v>
      </c>
      <c r="B841" s="262" t="s">
        <v>231</v>
      </c>
      <c r="C841" s="262" t="s">
        <v>231</v>
      </c>
      <c r="D841" s="262" t="s">
        <v>280</v>
      </c>
      <c r="E841" s="262" t="s">
        <v>473</v>
      </c>
      <c r="F841" s="262" t="s">
        <v>222</v>
      </c>
      <c r="G841" s="262" t="s">
        <v>223</v>
      </c>
      <c r="H841" s="262" t="s">
        <v>224</v>
      </c>
      <c r="I841" s="262" t="s">
        <v>287</v>
      </c>
      <c r="J841" s="262">
        <v>800</v>
      </c>
      <c r="K841" s="320">
        <v>0.5</v>
      </c>
      <c r="L841" s="320">
        <v>0.5</v>
      </c>
      <c r="M841" s="262" t="s">
        <v>226</v>
      </c>
      <c r="N841" s="262" t="s">
        <v>227</v>
      </c>
      <c r="O841" s="262" t="s">
        <v>474</v>
      </c>
      <c r="P841" s="262" t="s">
        <v>191</v>
      </c>
      <c r="Q841" s="321">
        <v>2</v>
      </c>
      <c r="R841" s="321">
        <f t="shared" si="82"/>
        <v>3</v>
      </c>
      <c r="S841" s="300">
        <v>0</v>
      </c>
      <c r="T841" s="300">
        <v>51436</v>
      </c>
      <c r="V841" s="300">
        <v>25718</v>
      </c>
      <c r="W841" s="340">
        <f t="shared" si="88"/>
        <v>27775.440000000002</v>
      </c>
      <c r="X841" s="322">
        <f t="shared" si="83"/>
        <v>8.0000000000000085E-2</v>
      </c>
      <c r="Y841" s="262" t="s">
        <v>281</v>
      </c>
      <c r="Z841" s="262" t="str">
        <f t="shared" si="84"/>
        <v>141 E 71100 116</v>
      </c>
      <c r="AA841" s="262" t="str">
        <f t="shared" si="85"/>
        <v>000</v>
      </c>
      <c r="AB841" s="262" t="str">
        <f t="shared" si="86"/>
        <v>000</v>
      </c>
      <c r="AC841" s="262" t="str">
        <f t="shared" si="87"/>
        <v>141 E 71100 116 000 000</v>
      </c>
    </row>
    <row r="842" spans="1:29" ht="15" customHeight="1" x14ac:dyDescent="0.25">
      <c r="A842" s="262" t="s">
        <v>2383</v>
      </c>
      <c r="B842" s="262" t="s">
        <v>231</v>
      </c>
      <c r="C842" s="262" t="s">
        <v>231</v>
      </c>
      <c r="D842" s="262" t="s">
        <v>392</v>
      </c>
      <c r="E842" s="262" t="s">
        <v>473</v>
      </c>
      <c r="F842" s="262" t="s">
        <v>222</v>
      </c>
      <c r="G842" s="262" t="s">
        <v>223</v>
      </c>
      <c r="H842" s="262" t="s">
        <v>224</v>
      </c>
      <c r="I842" s="262" t="s">
        <v>225</v>
      </c>
      <c r="J842" s="262">
        <v>1600</v>
      </c>
      <c r="K842" s="320">
        <v>0.5</v>
      </c>
      <c r="L842" s="320">
        <v>0.5</v>
      </c>
      <c r="M842" s="262" t="s">
        <v>226</v>
      </c>
      <c r="N842" s="262" t="s">
        <v>227</v>
      </c>
      <c r="O842" s="262" t="s">
        <v>474</v>
      </c>
      <c r="P842" s="262" t="s">
        <v>191</v>
      </c>
      <c r="Q842" s="321">
        <v>3</v>
      </c>
      <c r="R842" s="321">
        <f t="shared" si="82"/>
        <v>4</v>
      </c>
      <c r="S842" s="300">
        <v>0</v>
      </c>
      <c r="T842" s="300">
        <v>51436</v>
      </c>
      <c r="V842" s="300">
        <v>25718</v>
      </c>
      <c r="W842" s="340">
        <f t="shared" si="88"/>
        <v>27775.440000000002</v>
      </c>
      <c r="X842" s="322">
        <f t="shared" si="83"/>
        <v>8.0000000000000085E-2</v>
      </c>
      <c r="Y842" s="262" t="s">
        <v>572</v>
      </c>
      <c r="Z842" s="262" t="str">
        <f t="shared" si="84"/>
        <v>141 E 71100 116</v>
      </c>
      <c r="AA842" s="262" t="str">
        <f t="shared" si="85"/>
        <v>000</v>
      </c>
      <c r="AB842" s="262" t="str">
        <f t="shared" si="86"/>
        <v>000</v>
      </c>
      <c r="AC842" s="262" t="str">
        <f t="shared" si="87"/>
        <v>141 E 71100 116 000 000</v>
      </c>
    </row>
    <row r="843" spans="1:29" x14ac:dyDescent="0.25">
      <c r="A843" s="262" t="s">
        <v>2588</v>
      </c>
      <c r="B843" s="262" t="s">
        <v>231</v>
      </c>
      <c r="C843" s="262" t="s">
        <v>231</v>
      </c>
      <c r="D843" s="262" t="s">
        <v>295</v>
      </c>
      <c r="E843" s="262" t="s">
        <v>473</v>
      </c>
      <c r="F843" s="262" t="s">
        <v>222</v>
      </c>
      <c r="G843" s="262" t="s">
        <v>223</v>
      </c>
      <c r="H843" s="262" t="s">
        <v>224</v>
      </c>
      <c r="I843" s="262" t="s">
        <v>287</v>
      </c>
      <c r="J843" s="262">
        <v>800</v>
      </c>
      <c r="K843" s="320">
        <v>0.5</v>
      </c>
      <c r="L843" s="320">
        <v>0.5</v>
      </c>
      <c r="M843" s="262" t="s">
        <v>226</v>
      </c>
      <c r="N843" s="262" t="s">
        <v>227</v>
      </c>
      <c r="O843" s="262" t="s">
        <v>474</v>
      </c>
      <c r="P843" s="262" t="s">
        <v>191</v>
      </c>
      <c r="Q843" s="321">
        <v>3</v>
      </c>
      <c r="R843" s="321">
        <f t="shared" si="82"/>
        <v>4</v>
      </c>
      <c r="S843" s="300">
        <v>0</v>
      </c>
      <c r="T843" s="300">
        <v>51436</v>
      </c>
      <c r="V843" s="300">
        <v>25718</v>
      </c>
      <c r="W843" s="340">
        <f t="shared" si="88"/>
        <v>27775.440000000002</v>
      </c>
      <c r="X843" s="322">
        <f t="shared" si="83"/>
        <v>8.0000000000000085E-2</v>
      </c>
      <c r="Y843" s="262" t="s">
        <v>296</v>
      </c>
      <c r="Z843" s="262" t="str">
        <f t="shared" si="84"/>
        <v>141 E 71100 116</v>
      </c>
      <c r="AA843" s="262" t="str">
        <f t="shared" si="85"/>
        <v>000</v>
      </c>
      <c r="AB843" s="262" t="str">
        <f t="shared" si="86"/>
        <v>000</v>
      </c>
      <c r="AC843" s="262" t="str">
        <f t="shared" si="87"/>
        <v>141 E 71100 116 000 000</v>
      </c>
    </row>
    <row r="844" spans="1:29" ht="15" customHeight="1" x14ac:dyDescent="0.25">
      <c r="A844" s="262" t="s">
        <v>2787</v>
      </c>
      <c r="B844" s="262" t="s">
        <v>231</v>
      </c>
      <c r="C844" s="262" t="s">
        <v>231</v>
      </c>
      <c r="D844" s="262" t="s">
        <v>343</v>
      </c>
      <c r="E844" s="262" t="s">
        <v>473</v>
      </c>
      <c r="F844" s="262" t="s">
        <v>222</v>
      </c>
      <c r="G844" s="262" t="s">
        <v>223</v>
      </c>
      <c r="H844" s="262" t="s">
        <v>224</v>
      </c>
      <c r="I844" s="262" t="s">
        <v>287</v>
      </c>
      <c r="J844" s="262">
        <v>800</v>
      </c>
      <c r="K844" s="320">
        <v>0.5</v>
      </c>
      <c r="L844" s="320">
        <v>0.5</v>
      </c>
      <c r="M844" s="262" t="s">
        <v>226</v>
      </c>
      <c r="N844" s="262" t="s">
        <v>227</v>
      </c>
      <c r="O844" s="262" t="s">
        <v>474</v>
      </c>
      <c r="P844" s="262" t="s">
        <v>191</v>
      </c>
      <c r="Q844" s="321">
        <v>2</v>
      </c>
      <c r="R844" s="321">
        <f t="shared" si="82"/>
        <v>3</v>
      </c>
      <c r="S844" s="300">
        <v>0</v>
      </c>
      <c r="T844" s="300">
        <v>51436</v>
      </c>
      <c r="V844" s="300">
        <v>25718</v>
      </c>
      <c r="W844" s="340">
        <f t="shared" si="88"/>
        <v>27775.440000000002</v>
      </c>
      <c r="X844" s="322">
        <f t="shared" si="83"/>
        <v>8.0000000000000085E-2</v>
      </c>
      <c r="Y844" s="262" t="s">
        <v>344</v>
      </c>
      <c r="Z844" s="262" t="str">
        <f t="shared" si="84"/>
        <v>141 E 71100 116</v>
      </c>
      <c r="AA844" s="262" t="str">
        <f t="shared" si="85"/>
        <v>000</v>
      </c>
      <c r="AB844" s="262" t="str">
        <f t="shared" si="86"/>
        <v>000</v>
      </c>
      <c r="AC844" s="262" t="str">
        <f t="shared" si="87"/>
        <v>141 E 71100 116 000 000</v>
      </c>
    </row>
    <row r="845" spans="1:29" x14ac:dyDescent="0.25">
      <c r="A845" s="262" t="s">
        <v>2808</v>
      </c>
      <c r="B845" s="262" t="s">
        <v>231</v>
      </c>
      <c r="C845" s="262" t="s">
        <v>231</v>
      </c>
      <c r="D845" s="262" t="s">
        <v>220</v>
      </c>
      <c r="E845" s="262" t="s">
        <v>473</v>
      </c>
      <c r="F845" s="262" t="s">
        <v>222</v>
      </c>
      <c r="G845" s="262" t="s">
        <v>223</v>
      </c>
      <c r="H845" s="262" t="s">
        <v>224</v>
      </c>
      <c r="I845" s="262" t="s">
        <v>287</v>
      </c>
      <c r="J845" s="262">
        <v>800</v>
      </c>
      <c r="K845" s="320">
        <v>0.5</v>
      </c>
      <c r="L845" s="320">
        <v>0.5</v>
      </c>
      <c r="M845" s="262" t="s">
        <v>226</v>
      </c>
      <c r="N845" s="262" t="s">
        <v>227</v>
      </c>
      <c r="O845" s="262" t="s">
        <v>474</v>
      </c>
      <c r="P845" s="262" t="s">
        <v>191</v>
      </c>
      <c r="Q845" s="321">
        <v>3</v>
      </c>
      <c r="R845" s="321">
        <f t="shared" si="82"/>
        <v>4</v>
      </c>
      <c r="S845" s="300">
        <v>0</v>
      </c>
      <c r="T845" s="300">
        <v>51436</v>
      </c>
      <c r="V845" s="300">
        <v>25718</v>
      </c>
      <c r="W845" s="340">
        <f t="shared" si="88"/>
        <v>27775.440000000002</v>
      </c>
      <c r="X845" s="322">
        <f t="shared" si="83"/>
        <v>8.0000000000000085E-2</v>
      </c>
      <c r="Y845" s="262" t="s">
        <v>655</v>
      </c>
      <c r="Z845" s="262" t="str">
        <f t="shared" si="84"/>
        <v>141 E 71100 116</v>
      </c>
      <c r="AA845" s="262" t="str">
        <f t="shared" si="85"/>
        <v>000</v>
      </c>
      <c r="AB845" s="262" t="str">
        <f t="shared" si="86"/>
        <v>000</v>
      </c>
      <c r="AC845" s="262" t="str">
        <f t="shared" si="87"/>
        <v>141 E 71100 116 000 000</v>
      </c>
    </row>
    <row r="846" spans="1:29" ht="15" customHeight="1" x14ac:dyDescent="0.25">
      <c r="A846" s="262" t="s">
        <v>2937</v>
      </c>
      <c r="B846" s="262" t="s">
        <v>316</v>
      </c>
      <c r="C846" s="262" t="s">
        <v>316</v>
      </c>
      <c r="D846" s="262" t="s">
        <v>220</v>
      </c>
      <c r="E846" s="262" t="s">
        <v>473</v>
      </c>
      <c r="F846" s="262" t="s">
        <v>222</v>
      </c>
      <c r="G846" s="262" t="s">
        <v>223</v>
      </c>
      <c r="H846" s="262" t="s">
        <v>224</v>
      </c>
      <c r="I846" s="262" t="s">
        <v>287</v>
      </c>
      <c r="J846" s="262">
        <v>800</v>
      </c>
      <c r="K846" s="320">
        <v>0.5</v>
      </c>
      <c r="L846" s="320">
        <v>0.5</v>
      </c>
      <c r="M846" s="262" t="s">
        <v>226</v>
      </c>
      <c r="N846" s="262" t="s">
        <v>227</v>
      </c>
      <c r="O846" s="262" t="s">
        <v>474</v>
      </c>
      <c r="P846" s="262" t="s">
        <v>191</v>
      </c>
      <c r="Q846" s="321">
        <v>3</v>
      </c>
      <c r="R846" s="321">
        <f t="shared" si="82"/>
        <v>4</v>
      </c>
      <c r="S846" s="300">
        <v>0</v>
      </c>
      <c r="T846" s="300">
        <v>51436</v>
      </c>
      <c r="V846" s="300">
        <v>25718</v>
      </c>
      <c r="W846" s="340">
        <f t="shared" si="88"/>
        <v>27775.440000000002</v>
      </c>
      <c r="X846" s="322">
        <f t="shared" si="83"/>
        <v>8.0000000000000085E-2</v>
      </c>
      <c r="Y846" s="262" t="s">
        <v>1280</v>
      </c>
      <c r="Z846" s="262" t="str">
        <f t="shared" si="84"/>
        <v>141 E 71200 116</v>
      </c>
      <c r="AA846" s="262" t="str">
        <f t="shared" si="85"/>
        <v>712</v>
      </c>
      <c r="AB846" s="262" t="str">
        <f t="shared" si="86"/>
        <v>000</v>
      </c>
      <c r="AC846" s="262" t="str">
        <f t="shared" si="87"/>
        <v>141 E 71200 116 000 712</v>
      </c>
    </row>
    <row r="847" spans="1:29" ht="15" customHeight="1" x14ac:dyDescent="0.25">
      <c r="A847" s="262" t="s">
        <v>2939</v>
      </c>
      <c r="B847" s="262" t="s">
        <v>231</v>
      </c>
      <c r="C847" s="262" t="s">
        <v>231</v>
      </c>
      <c r="D847" s="262" t="s">
        <v>343</v>
      </c>
      <c r="E847" s="262" t="s">
        <v>473</v>
      </c>
      <c r="F847" s="262" t="s">
        <v>222</v>
      </c>
      <c r="G847" s="262" t="s">
        <v>223</v>
      </c>
      <c r="H847" s="262" t="s">
        <v>224</v>
      </c>
      <c r="I847" s="262" t="s">
        <v>287</v>
      </c>
      <c r="J847" s="262">
        <v>800</v>
      </c>
      <c r="K847" s="320">
        <v>0.5</v>
      </c>
      <c r="L847" s="320">
        <v>0.5</v>
      </c>
      <c r="M847" s="262" t="s">
        <v>226</v>
      </c>
      <c r="N847" s="262" t="s">
        <v>227</v>
      </c>
      <c r="O847" s="262" t="s">
        <v>474</v>
      </c>
      <c r="P847" s="262" t="s">
        <v>191</v>
      </c>
      <c r="Q847" s="321">
        <v>2</v>
      </c>
      <c r="R847" s="321">
        <f t="shared" si="82"/>
        <v>3</v>
      </c>
      <c r="S847" s="300">
        <v>0</v>
      </c>
      <c r="T847" s="300">
        <v>51436</v>
      </c>
      <c r="V847" s="300">
        <v>25718</v>
      </c>
      <c r="W847" s="340">
        <f t="shared" si="88"/>
        <v>27775.440000000002</v>
      </c>
      <c r="X847" s="322">
        <f t="shared" si="83"/>
        <v>8.0000000000000085E-2</v>
      </c>
      <c r="Y847" s="262" t="s">
        <v>344</v>
      </c>
      <c r="Z847" s="262" t="str">
        <f t="shared" si="84"/>
        <v>141 E 71100 116</v>
      </c>
      <c r="AA847" s="262" t="str">
        <f t="shared" si="85"/>
        <v>000</v>
      </c>
      <c r="AB847" s="262" t="str">
        <f t="shared" si="86"/>
        <v>000</v>
      </c>
      <c r="AC847" s="262" t="str">
        <f t="shared" si="87"/>
        <v>141 E 71100 116 000 000</v>
      </c>
    </row>
    <row r="848" spans="1:29" ht="15" customHeight="1" x14ac:dyDescent="0.25">
      <c r="A848" s="262" t="s">
        <v>2986</v>
      </c>
      <c r="B848" s="262" t="s">
        <v>323</v>
      </c>
      <c r="C848" s="262" t="s">
        <v>323</v>
      </c>
      <c r="D848" s="262" t="s">
        <v>268</v>
      </c>
      <c r="E848" s="262" t="s">
        <v>473</v>
      </c>
      <c r="F848" s="262" t="s">
        <v>222</v>
      </c>
      <c r="G848" s="262" t="s">
        <v>223</v>
      </c>
      <c r="H848" s="262" t="s">
        <v>224</v>
      </c>
      <c r="I848" s="262" t="s">
        <v>287</v>
      </c>
      <c r="J848" s="262">
        <v>800</v>
      </c>
      <c r="K848" s="320">
        <v>0.5</v>
      </c>
      <c r="L848" s="320">
        <v>0.5</v>
      </c>
      <c r="M848" s="262" t="s">
        <v>226</v>
      </c>
      <c r="N848" s="262" t="s">
        <v>227</v>
      </c>
      <c r="O848" s="262" t="s">
        <v>474</v>
      </c>
      <c r="P848" s="262" t="s">
        <v>191</v>
      </c>
      <c r="Q848" s="321">
        <v>2</v>
      </c>
      <c r="R848" s="321">
        <f t="shared" si="82"/>
        <v>3</v>
      </c>
      <c r="S848" s="300">
        <v>0</v>
      </c>
      <c r="T848" s="300">
        <v>51436</v>
      </c>
      <c r="V848" s="300">
        <v>25718</v>
      </c>
      <c r="W848" s="340">
        <f t="shared" si="88"/>
        <v>27775.440000000002</v>
      </c>
      <c r="X848" s="322">
        <f t="shared" si="83"/>
        <v>8.0000000000000085E-2</v>
      </c>
      <c r="Y848" s="262" t="s">
        <v>2124</v>
      </c>
      <c r="Z848" s="262" t="str">
        <f t="shared" si="84"/>
        <v>141 E 72410 139</v>
      </c>
      <c r="AA848" s="262" t="str">
        <f t="shared" si="85"/>
        <v>000</v>
      </c>
      <c r="AB848" s="262" t="str">
        <f t="shared" si="86"/>
        <v>000</v>
      </c>
      <c r="AC848" s="262" t="str">
        <f t="shared" si="87"/>
        <v>141 E 72410 139 000 000</v>
      </c>
    </row>
    <row r="849" spans="1:29" ht="15" customHeight="1" x14ac:dyDescent="0.25">
      <c r="A849" s="262" t="s">
        <v>3019</v>
      </c>
      <c r="B849" s="262" t="s">
        <v>323</v>
      </c>
      <c r="C849" s="262" t="s">
        <v>323</v>
      </c>
      <c r="D849" s="262" t="s">
        <v>268</v>
      </c>
      <c r="E849" s="262" t="s">
        <v>473</v>
      </c>
      <c r="F849" s="262" t="s">
        <v>222</v>
      </c>
      <c r="G849" s="262" t="s">
        <v>223</v>
      </c>
      <c r="H849" s="262" t="s">
        <v>224</v>
      </c>
      <c r="I849" s="262" t="s">
        <v>287</v>
      </c>
      <c r="J849" s="262">
        <v>800</v>
      </c>
      <c r="K849" s="320">
        <v>0.5</v>
      </c>
      <c r="L849" s="320">
        <v>0.5</v>
      </c>
      <c r="M849" s="262" t="s">
        <v>226</v>
      </c>
      <c r="N849" s="262" t="s">
        <v>227</v>
      </c>
      <c r="O849" s="262" t="s">
        <v>474</v>
      </c>
      <c r="P849" s="262" t="s">
        <v>191</v>
      </c>
      <c r="Q849" s="321">
        <v>2</v>
      </c>
      <c r="R849" s="321">
        <f t="shared" si="82"/>
        <v>3</v>
      </c>
      <c r="S849" s="300">
        <v>0</v>
      </c>
      <c r="T849" s="300">
        <v>51436</v>
      </c>
      <c r="V849" s="300">
        <v>25718</v>
      </c>
      <c r="W849" s="340">
        <f t="shared" si="88"/>
        <v>27775.440000000002</v>
      </c>
      <c r="X849" s="322">
        <f t="shared" si="83"/>
        <v>8.0000000000000085E-2</v>
      </c>
      <c r="Y849" s="262" t="s">
        <v>2124</v>
      </c>
      <c r="Z849" s="262" t="str">
        <f t="shared" si="84"/>
        <v>141 E 72410 139</v>
      </c>
      <c r="AA849" s="262" t="str">
        <f t="shared" si="85"/>
        <v>000</v>
      </c>
      <c r="AB849" s="262" t="str">
        <f t="shared" si="86"/>
        <v>000</v>
      </c>
      <c r="AC849" s="262" t="str">
        <f t="shared" si="87"/>
        <v>141 E 72410 139 000 000</v>
      </c>
    </row>
    <row r="850" spans="1:29" ht="15" customHeight="1" x14ac:dyDescent="0.25">
      <c r="A850" s="262" t="s">
        <v>3035</v>
      </c>
      <c r="B850" s="262" t="s">
        <v>231</v>
      </c>
      <c r="C850" s="262" t="s">
        <v>231</v>
      </c>
      <c r="D850" s="262" t="s">
        <v>346</v>
      </c>
      <c r="E850" s="262" t="s">
        <v>473</v>
      </c>
      <c r="F850" s="262" t="s">
        <v>222</v>
      </c>
      <c r="G850" s="262" t="s">
        <v>223</v>
      </c>
      <c r="H850" s="262" t="s">
        <v>224</v>
      </c>
      <c r="I850" s="262" t="s">
        <v>287</v>
      </c>
      <c r="J850" s="262">
        <v>800</v>
      </c>
      <c r="K850" s="320">
        <v>0.5</v>
      </c>
      <c r="L850" s="320">
        <v>0.5</v>
      </c>
      <c r="M850" s="262" t="s">
        <v>226</v>
      </c>
      <c r="N850" s="262" t="s">
        <v>227</v>
      </c>
      <c r="O850" s="262" t="s">
        <v>474</v>
      </c>
      <c r="P850" s="262" t="s">
        <v>191</v>
      </c>
      <c r="Q850" s="321">
        <v>3</v>
      </c>
      <c r="R850" s="321">
        <f t="shared" si="82"/>
        <v>4</v>
      </c>
      <c r="S850" s="300">
        <v>0</v>
      </c>
      <c r="T850" s="300">
        <v>51436</v>
      </c>
      <c r="V850" s="300">
        <v>25718</v>
      </c>
      <c r="W850" s="340">
        <f t="shared" si="88"/>
        <v>27775.440000000002</v>
      </c>
      <c r="X850" s="322">
        <f t="shared" si="83"/>
        <v>8.0000000000000085E-2</v>
      </c>
      <c r="Y850" s="262" t="s">
        <v>674</v>
      </c>
      <c r="Z850" s="262" t="str">
        <f t="shared" si="84"/>
        <v>141 E 71100 116</v>
      </c>
      <c r="AA850" s="262" t="str">
        <f t="shared" si="85"/>
        <v>000</v>
      </c>
      <c r="AB850" s="262" t="str">
        <f t="shared" si="86"/>
        <v>000</v>
      </c>
      <c r="AC850" s="262" t="str">
        <f t="shared" si="87"/>
        <v>141 E 71100 116 000 000</v>
      </c>
    </row>
    <row r="851" spans="1:29" ht="15" customHeight="1" x14ac:dyDescent="0.25">
      <c r="A851" s="262" t="s">
        <v>3180</v>
      </c>
      <c r="B851" s="262" t="s">
        <v>535</v>
      </c>
      <c r="C851" s="262" t="s">
        <v>535</v>
      </c>
      <c r="D851" s="262" t="s">
        <v>1207</v>
      </c>
      <c r="E851" s="262" t="s">
        <v>473</v>
      </c>
      <c r="F851" s="262" t="s">
        <v>222</v>
      </c>
      <c r="G851" s="262" t="s">
        <v>223</v>
      </c>
      <c r="H851" s="262" t="s">
        <v>224</v>
      </c>
      <c r="I851" s="262" t="s">
        <v>287</v>
      </c>
      <c r="J851" s="262">
        <v>800</v>
      </c>
      <c r="K851" s="320">
        <v>0.5</v>
      </c>
      <c r="L851" s="320">
        <v>0.5</v>
      </c>
      <c r="M851" s="262" t="s">
        <v>226</v>
      </c>
      <c r="N851" s="262" t="s">
        <v>227</v>
      </c>
      <c r="O851" s="262" t="s">
        <v>474</v>
      </c>
      <c r="P851" s="262" t="s">
        <v>191</v>
      </c>
      <c r="Q851" s="321">
        <v>6</v>
      </c>
      <c r="R851" s="321">
        <f t="shared" si="82"/>
        <v>7</v>
      </c>
      <c r="S851" s="300">
        <v>0</v>
      </c>
      <c r="T851" s="300">
        <v>51436</v>
      </c>
      <c r="V851" s="300">
        <v>25718</v>
      </c>
      <c r="W851" s="340">
        <f t="shared" si="88"/>
        <v>27775.440000000002</v>
      </c>
      <c r="X851" s="322">
        <f t="shared" si="83"/>
        <v>8.0000000000000085E-2</v>
      </c>
      <c r="Y851" s="262" t="s">
        <v>1208</v>
      </c>
      <c r="Z851" s="262" t="str">
        <f t="shared" si="84"/>
        <v>141 E 71150 116</v>
      </c>
      <c r="AA851" s="262" t="str">
        <f t="shared" si="85"/>
        <v>000</v>
      </c>
      <c r="AB851" s="262" t="str">
        <f t="shared" si="86"/>
        <v>000</v>
      </c>
      <c r="AC851" s="262" t="str">
        <f t="shared" si="87"/>
        <v>141 E 71150 116 000 000</v>
      </c>
    </row>
    <row r="852" spans="1:29" ht="15" customHeight="1" x14ac:dyDescent="0.25">
      <c r="A852" s="262" t="s">
        <v>3208</v>
      </c>
      <c r="B852" s="262" t="s">
        <v>231</v>
      </c>
      <c r="C852" s="262" t="s">
        <v>231</v>
      </c>
      <c r="D852" s="262" t="s">
        <v>407</v>
      </c>
      <c r="E852" s="262" t="s">
        <v>473</v>
      </c>
      <c r="F852" s="262" t="s">
        <v>222</v>
      </c>
      <c r="G852" s="262" t="s">
        <v>223</v>
      </c>
      <c r="H852" s="262" t="s">
        <v>224</v>
      </c>
      <c r="I852" s="262" t="s">
        <v>225</v>
      </c>
      <c r="J852" s="262">
        <v>1600</v>
      </c>
      <c r="K852" s="320">
        <v>0.5</v>
      </c>
      <c r="L852" s="320">
        <v>0.5</v>
      </c>
      <c r="M852" s="262" t="s">
        <v>226</v>
      </c>
      <c r="N852" s="262" t="s">
        <v>227</v>
      </c>
      <c r="O852" s="262" t="s">
        <v>474</v>
      </c>
      <c r="P852" s="262" t="s">
        <v>191</v>
      </c>
      <c r="Q852" s="321">
        <v>3</v>
      </c>
      <c r="R852" s="321">
        <f t="shared" si="82"/>
        <v>4</v>
      </c>
      <c r="S852" s="300">
        <v>0</v>
      </c>
      <c r="T852" s="300">
        <v>51436</v>
      </c>
      <c r="V852" s="300">
        <v>25718</v>
      </c>
      <c r="W852" s="340">
        <f t="shared" si="88"/>
        <v>27775.440000000002</v>
      </c>
      <c r="X852" s="322">
        <f t="shared" si="83"/>
        <v>8.0000000000000085E-2</v>
      </c>
      <c r="Y852" s="262" t="s">
        <v>408</v>
      </c>
      <c r="Z852" s="262" t="str">
        <f t="shared" si="84"/>
        <v>141 E 71100 116</v>
      </c>
      <c r="AA852" s="262" t="str">
        <f t="shared" si="85"/>
        <v>000</v>
      </c>
      <c r="AB852" s="262" t="str">
        <f t="shared" si="86"/>
        <v>000</v>
      </c>
      <c r="AC852" s="262" t="str">
        <f t="shared" si="87"/>
        <v>141 E 71100 116 000 000</v>
      </c>
    </row>
    <row r="853" spans="1:29" ht="15" customHeight="1" x14ac:dyDescent="0.25">
      <c r="A853" s="262" t="s">
        <v>3228</v>
      </c>
      <c r="B853" s="262" t="s">
        <v>231</v>
      </c>
      <c r="C853" s="262" t="s">
        <v>231</v>
      </c>
      <c r="D853" s="262" t="s">
        <v>374</v>
      </c>
      <c r="E853" s="262" t="s">
        <v>473</v>
      </c>
      <c r="F853" s="262" t="s">
        <v>222</v>
      </c>
      <c r="G853" s="262" t="s">
        <v>223</v>
      </c>
      <c r="H853" s="262" t="s">
        <v>224</v>
      </c>
      <c r="I853" s="262" t="s">
        <v>287</v>
      </c>
      <c r="J853" s="262">
        <v>800</v>
      </c>
      <c r="K853" s="320">
        <v>0.5</v>
      </c>
      <c r="L853" s="320">
        <v>0.5</v>
      </c>
      <c r="M853" s="262" t="s">
        <v>226</v>
      </c>
      <c r="N853" s="262" t="s">
        <v>227</v>
      </c>
      <c r="O853" s="262" t="s">
        <v>474</v>
      </c>
      <c r="P853" s="262" t="s">
        <v>191</v>
      </c>
      <c r="Q853" s="321">
        <v>1</v>
      </c>
      <c r="R853" s="321">
        <f t="shared" si="82"/>
        <v>2</v>
      </c>
      <c r="S853" s="300">
        <v>0</v>
      </c>
      <c r="T853" s="300">
        <v>51436</v>
      </c>
      <c r="V853" s="300">
        <v>25718</v>
      </c>
      <c r="W853" s="340">
        <f t="shared" si="88"/>
        <v>27775.440000000002</v>
      </c>
      <c r="X853" s="322">
        <f t="shared" si="83"/>
        <v>8.0000000000000085E-2</v>
      </c>
      <c r="Y853" s="262" t="s">
        <v>1716</v>
      </c>
      <c r="Z853" s="262" t="str">
        <f t="shared" si="84"/>
        <v>141 E 71100 116</v>
      </c>
      <c r="AA853" s="262" t="str">
        <f t="shared" si="85"/>
        <v>000</v>
      </c>
      <c r="AB853" s="262" t="str">
        <f t="shared" si="86"/>
        <v>000</v>
      </c>
      <c r="AC853" s="262" t="str">
        <f t="shared" si="87"/>
        <v>141 E 71100 116 000 000</v>
      </c>
    </row>
    <row r="854" spans="1:29" ht="15" customHeight="1" x14ac:dyDescent="0.25">
      <c r="A854" s="262" t="s">
        <v>1878</v>
      </c>
      <c r="B854" s="262" t="s">
        <v>305</v>
      </c>
      <c r="C854" s="262" t="s">
        <v>305</v>
      </c>
      <c r="D854" s="262" t="s">
        <v>389</v>
      </c>
      <c r="E854" s="262" t="s">
        <v>221</v>
      </c>
      <c r="F854" s="262" t="s">
        <v>306</v>
      </c>
      <c r="G854" s="262" t="s">
        <v>250</v>
      </c>
      <c r="H854" s="262" t="s">
        <v>224</v>
      </c>
      <c r="I854" s="262" t="s">
        <v>307</v>
      </c>
      <c r="J854" s="262">
        <v>1170</v>
      </c>
      <c r="K854" s="320">
        <v>1</v>
      </c>
      <c r="L854" s="320">
        <v>1</v>
      </c>
      <c r="M854" s="262" t="s">
        <v>226</v>
      </c>
      <c r="N854" s="262" t="s">
        <v>233</v>
      </c>
      <c r="O854" s="262" t="s">
        <v>271</v>
      </c>
      <c r="P854" s="262" t="s">
        <v>308</v>
      </c>
      <c r="Q854" s="321">
        <v>27</v>
      </c>
      <c r="R854" s="321">
        <f t="shared" si="82"/>
        <v>28</v>
      </c>
      <c r="S854" s="300">
        <v>0</v>
      </c>
      <c r="T854" s="300">
        <v>25799</v>
      </c>
      <c r="V854" s="300">
        <v>25799</v>
      </c>
      <c r="W854" s="302">
        <f>IFERROR(INDEX('For Formulas'!$A$3:$CL$64,MATCH(ROUNDUP($R854,0),'For Formulas'!$A$3:$A$64,0),MATCH($O854&amp;" - "&amp;$P854,'For Formulas'!$A$3:$CL$3,0))*L854+U854,INDEX('For Formulas'!$A$3:$CL$64,MATCH(ROUNDUP($R854,0),'For Formulas'!$A$3:$A$64,0)*MATCH($O854&amp;" - "&amp;$P854,'For Formulas'!$A$3:$CL$3,0))*L854)</f>
        <v>27863</v>
      </c>
      <c r="X854" s="322">
        <f t="shared" si="83"/>
        <v>8.0003100895383539E-2</v>
      </c>
      <c r="Y854" s="262" t="s">
        <v>454</v>
      </c>
      <c r="Z854" s="262" t="str">
        <f t="shared" si="84"/>
        <v>141 E 71200 163</v>
      </c>
      <c r="AA854" s="262" t="str">
        <f t="shared" si="85"/>
        <v>712</v>
      </c>
      <c r="AB854" s="262" t="str">
        <f t="shared" si="86"/>
        <v>901</v>
      </c>
      <c r="AC854" s="262" t="str">
        <f t="shared" si="87"/>
        <v>141 E 71200 163 901 712</v>
      </c>
    </row>
    <row r="855" spans="1:29" ht="15" hidden="1" customHeight="1" x14ac:dyDescent="0.25">
      <c r="A855" s="262" t="s">
        <v>645</v>
      </c>
      <c r="B855" s="262" t="s">
        <v>237</v>
      </c>
      <c r="C855" s="262" t="s">
        <v>237</v>
      </c>
      <c r="D855" s="262" t="s">
        <v>346</v>
      </c>
      <c r="E855" s="262" t="s">
        <v>221</v>
      </c>
      <c r="F855" s="262" t="s">
        <v>239</v>
      </c>
      <c r="G855" s="262" t="s">
        <v>240</v>
      </c>
      <c r="H855" s="262" t="s">
        <v>241</v>
      </c>
      <c r="I855" s="262" t="s">
        <v>504</v>
      </c>
      <c r="J855" s="262">
        <v>1425</v>
      </c>
      <c r="K855" s="320">
        <v>0.9375</v>
      </c>
      <c r="L855" s="320">
        <v>0.9375</v>
      </c>
      <c r="M855" s="262" t="s">
        <v>226</v>
      </c>
      <c r="N855" s="262" t="s">
        <v>11</v>
      </c>
      <c r="O855" s="262" t="s">
        <v>244</v>
      </c>
      <c r="P855" s="262" t="s">
        <v>187</v>
      </c>
      <c r="Q855" s="321">
        <v>13</v>
      </c>
      <c r="R855" s="321">
        <f t="shared" si="82"/>
        <v>14</v>
      </c>
      <c r="S855" s="300">
        <v>0</v>
      </c>
      <c r="T855" s="300">
        <v>18.079999999999998</v>
      </c>
      <c r="V855" s="300">
        <v>25764</v>
      </c>
      <c r="W855" s="303">
        <f>IFERROR(INDEX('For Formulas'!$A$3:$CL$64,MATCH($R855,'For Formulas'!$A$3:$A$64,0),MATCH($O855&amp;" - "&amp;$P855,'For Formulas'!$A$3:$CL$3,0))*J855+U855,INDEX('For Formulas'!$A$3:$CL$64,MATCH($R855,'For Formulas'!$A$3:$A$64,0),MATCH($O855&amp;" - "&amp;$P855,'For Formulas'!$A$3:$CL$3,0))*J855)</f>
        <v>27901.500000000004</v>
      </c>
      <c r="X855" s="322">
        <f t="shared" si="83"/>
        <v>8.2964601769911647E-2</v>
      </c>
      <c r="Y855" s="262" t="s">
        <v>348</v>
      </c>
      <c r="Z855" s="262" t="str">
        <f t="shared" si="84"/>
        <v>143 E 73100 165</v>
      </c>
      <c r="AA855" s="262" t="str">
        <f t="shared" si="85"/>
        <v>451</v>
      </c>
      <c r="AB855" s="262" t="str">
        <f t="shared" si="86"/>
        <v>000</v>
      </c>
      <c r="AC855" s="262" t="str">
        <f t="shared" si="87"/>
        <v>143 E 73100 165 000 451</v>
      </c>
    </row>
    <row r="856" spans="1:29" ht="15" customHeight="1" x14ac:dyDescent="0.25">
      <c r="A856" s="262" t="s">
        <v>1978</v>
      </c>
      <c r="B856" s="262" t="s">
        <v>377</v>
      </c>
      <c r="C856" s="262" t="s">
        <v>377</v>
      </c>
      <c r="D856" s="262" t="s">
        <v>418</v>
      </c>
      <c r="E856" s="262" t="s">
        <v>269</v>
      </c>
      <c r="F856" s="262" t="s">
        <v>222</v>
      </c>
      <c r="G856" s="262" t="s">
        <v>223</v>
      </c>
      <c r="H856" s="262" t="s">
        <v>224</v>
      </c>
      <c r="I856" s="262" t="s">
        <v>412</v>
      </c>
      <c r="J856" s="262">
        <v>960</v>
      </c>
      <c r="K856" s="320">
        <v>0.6</v>
      </c>
      <c r="L856" s="320">
        <v>0.6</v>
      </c>
      <c r="M856" s="262" t="s">
        <v>226</v>
      </c>
      <c r="N856" s="262" t="s">
        <v>227</v>
      </c>
      <c r="O856" s="262" t="s">
        <v>234</v>
      </c>
      <c r="P856" s="262" t="s">
        <v>35</v>
      </c>
      <c r="Q856" s="321">
        <v>1</v>
      </c>
      <c r="R856" s="321">
        <f t="shared" si="82"/>
        <v>2</v>
      </c>
      <c r="S856" s="300">
        <v>0</v>
      </c>
      <c r="T856" s="300">
        <v>43100</v>
      </c>
      <c r="V856" s="300">
        <v>25860</v>
      </c>
      <c r="W856" s="302">
        <f>IFERROR(INDEX('For Formulas'!$A$3:$CL$64,MATCH(ROUNDUP($R856,0),'For Formulas'!$A$3:$A$64,0),MATCH($O856&amp;" - "&amp;$P856,'For Formulas'!$A$3:$CL$3,0))*L856+U856,INDEX('For Formulas'!$A$3:$CL$64,MATCH(ROUNDUP($R856,0),'For Formulas'!$A$3:$A$64,0)*MATCH($O856&amp;" - "&amp;$P856,'For Formulas'!$A$3:$CL$3,0))*L856)</f>
        <v>27930</v>
      </c>
      <c r="X856" s="322">
        <f t="shared" si="83"/>
        <v>8.0046403712296987E-2</v>
      </c>
      <c r="Y856" s="262" t="s">
        <v>1979</v>
      </c>
      <c r="Z856" s="262" t="str">
        <f t="shared" si="84"/>
        <v>141 E 72120 131</v>
      </c>
      <c r="AA856" s="262" t="str">
        <f t="shared" si="85"/>
        <v>580</v>
      </c>
      <c r="AB856" s="262" t="str">
        <f t="shared" si="86"/>
        <v>000</v>
      </c>
      <c r="AC856" s="262" t="str">
        <f t="shared" si="87"/>
        <v>141 E 72120 131 000 580</v>
      </c>
    </row>
    <row r="857" spans="1:29" ht="15" customHeight="1" x14ac:dyDescent="0.25">
      <c r="A857" s="262" t="s">
        <v>972</v>
      </c>
      <c r="B857" s="262" t="s">
        <v>381</v>
      </c>
      <c r="C857" s="262" t="s">
        <v>381</v>
      </c>
      <c r="D857" s="262" t="s">
        <v>264</v>
      </c>
      <c r="E857" s="262" t="s">
        <v>221</v>
      </c>
      <c r="F857" s="262" t="s">
        <v>306</v>
      </c>
      <c r="G857" s="262" t="s">
        <v>250</v>
      </c>
      <c r="H857" s="262" t="s">
        <v>224</v>
      </c>
      <c r="I857" s="262" t="s">
        <v>307</v>
      </c>
      <c r="J857" s="262">
        <v>1170</v>
      </c>
      <c r="K857" s="320">
        <v>1</v>
      </c>
      <c r="L857" s="320">
        <v>1</v>
      </c>
      <c r="M857" s="262" t="s">
        <v>226</v>
      </c>
      <c r="N857" s="262" t="s">
        <v>233</v>
      </c>
      <c r="O857" s="262" t="s">
        <v>271</v>
      </c>
      <c r="P857" s="262" t="s">
        <v>308</v>
      </c>
      <c r="Q857" s="321">
        <v>28</v>
      </c>
      <c r="R857" s="321">
        <f t="shared" si="82"/>
        <v>29</v>
      </c>
      <c r="S857" s="300">
        <v>0</v>
      </c>
      <c r="T857" s="300">
        <v>25981</v>
      </c>
      <c r="V857" s="300">
        <v>25981</v>
      </c>
      <c r="W857" s="302">
        <f>IFERROR(INDEX('For Formulas'!$A$3:$CL$64,MATCH(ROUNDUP($R857,0),'For Formulas'!$A$3:$A$64,0),MATCH($O857&amp;" - "&amp;$P857,'For Formulas'!$A$3:$CL$3,0))*L857+U857,INDEX('For Formulas'!$A$3:$CL$64,MATCH(ROUNDUP($R857,0),'For Formulas'!$A$3:$A$64,0)*MATCH($O857&amp;" - "&amp;$P857,'For Formulas'!$A$3:$CL$3,0))*L857)</f>
        <v>28060</v>
      </c>
      <c r="X857" s="322">
        <f t="shared" si="83"/>
        <v>8.0020014626072902E-2</v>
      </c>
      <c r="Y857" s="262" t="s">
        <v>973</v>
      </c>
      <c r="Z857" s="262" t="str">
        <f t="shared" si="84"/>
        <v>141 E 72210 137</v>
      </c>
      <c r="AA857" s="262" t="str">
        <f t="shared" si="85"/>
        <v>000</v>
      </c>
      <c r="AB857" s="262" t="str">
        <f t="shared" si="86"/>
        <v>000</v>
      </c>
      <c r="AC857" s="262" t="str">
        <f t="shared" si="87"/>
        <v>141 E 72210 137 000 000</v>
      </c>
    </row>
    <row r="858" spans="1:29" ht="15" customHeight="1" x14ac:dyDescent="0.25">
      <c r="A858" s="262" t="s">
        <v>3073</v>
      </c>
      <c r="B858" s="262" t="s">
        <v>332</v>
      </c>
      <c r="C858" s="262" t="s">
        <v>332</v>
      </c>
      <c r="D858" s="262" t="s">
        <v>280</v>
      </c>
      <c r="E858" s="262" t="s">
        <v>221</v>
      </c>
      <c r="F858" s="262" t="s">
        <v>299</v>
      </c>
      <c r="G858" s="262" t="s">
        <v>300</v>
      </c>
      <c r="H858" s="262" t="s">
        <v>301</v>
      </c>
      <c r="I858" s="262" t="s">
        <v>225</v>
      </c>
      <c r="J858" s="262">
        <v>1920</v>
      </c>
      <c r="K858" s="320">
        <v>1</v>
      </c>
      <c r="L858" s="320">
        <v>1</v>
      </c>
      <c r="M858" s="262" t="s">
        <v>6</v>
      </c>
      <c r="Q858" s="321">
        <v>0</v>
      </c>
      <c r="R858" s="321">
        <f t="shared" si="82"/>
        <v>1</v>
      </c>
      <c r="S858" s="300">
        <v>25982.5</v>
      </c>
      <c r="T858" s="300">
        <v>0</v>
      </c>
      <c r="V858" s="300">
        <v>25982.5</v>
      </c>
      <c r="W858" s="329">
        <f>V858*1.08</f>
        <v>28061.100000000002</v>
      </c>
      <c r="X858" s="322">
        <f t="shared" si="83"/>
        <v>8.0000000000000085E-2</v>
      </c>
      <c r="Y858" s="262" t="s">
        <v>1205</v>
      </c>
      <c r="Z858" s="262" t="str">
        <f t="shared" si="84"/>
        <v>141 E 72610 166</v>
      </c>
      <c r="AA858" s="262" t="str">
        <f t="shared" si="85"/>
        <v>000</v>
      </c>
      <c r="AB858" s="262" t="str">
        <f t="shared" si="86"/>
        <v>000</v>
      </c>
      <c r="AC858" s="262" t="str">
        <f t="shared" si="87"/>
        <v>141 E 72610 166 000 000</v>
      </c>
    </row>
    <row r="859" spans="1:29" ht="15" customHeight="1" x14ac:dyDescent="0.25">
      <c r="A859" s="262" t="s">
        <v>410</v>
      </c>
      <c r="B859" s="262" t="s">
        <v>377</v>
      </c>
      <c r="C859" s="262" t="s">
        <v>377</v>
      </c>
      <c r="D859" s="262" t="s">
        <v>411</v>
      </c>
      <c r="E859" s="262" t="s">
        <v>269</v>
      </c>
      <c r="F859" s="262" t="s">
        <v>222</v>
      </c>
      <c r="G859" s="262" t="s">
        <v>223</v>
      </c>
      <c r="H859" s="262" t="s">
        <v>224</v>
      </c>
      <c r="I859" s="262" t="s">
        <v>412</v>
      </c>
      <c r="J859" s="262">
        <v>960</v>
      </c>
      <c r="K859" s="320">
        <v>0.6</v>
      </c>
      <c r="L859" s="320">
        <v>0.6</v>
      </c>
      <c r="M859" s="262" t="s">
        <v>226</v>
      </c>
      <c r="N859" s="262" t="s">
        <v>227</v>
      </c>
      <c r="O859" s="262" t="s">
        <v>234</v>
      </c>
      <c r="P859" s="262" t="s">
        <v>34</v>
      </c>
      <c r="Q859" s="321">
        <v>7</v>
      </c>
      <c r="R859" s="321">
        <f t="shared" si="82"/>
        <v>8</v>
      </c>
      <c r="S859" s="300">
        <v>0</v>
      </c>
      <c r="T859" s="300">
        <v>43345</v>
      </c>
      <c r="V859" s="300">
        <v>26007</v>
      </c>
      <c r="W859" s="302">
        <f>IFERROR(INDEX('For Formulas'!$A$3:$CL$64,MATCH(ROUNDUP($R859,0),'For Formulas'!$A$3:$A$64,0),MATCH($O859&amp;" - "&amp;$P859,'For Formulas'!$A$3:$CL$3,0))*L859+U859,INDEX('For Formulas'!$A$3:$CL$64,MATCH(ROUNDUP($R859,0),'For Formulas'!$A$3:$A$64,0)*MATCH($O859&amp;" - "&amp;$P859,'For Formulas'!$A$3:$CL$3,0))*L859)</f>
        <v>28089</v>
      </c>
      <c r="X859" s="322">
        <f t="shared" si="83"/>
        <v>8.0055369708155494E-2</v>
      </c>
      <c r="Y859" s="262" t="s">
        <v>413</v>
      </c>
      <c r="Z859" s="262" t="str">
        <f t="shared" si="84"/>
        <v>141 E 72120 131</v>
      </c>
      <c r="AA859" s="262" t="str">
        <f t="shared" si="85"/>
        <v>580</v>
      </c>
      <c r="AB859" s="262" t="str">
        <f t="shared" si="86"/>
        <v>000</v>
      </c>
      <c r="AC859" s="262" t="str">
        <f t="shared" si="87"/>
        <v>141 E 72120 131 000 580</v>
      </c>
    </row>
    <row r="860" spans="1:29" ht="15" customHeight="1" x14ac:dyDescent="0.25">
      <c r="A860" s="262" t="s">
        <v>1584</v>
      </c>
      <c r="B860" s="262" t="s">
        <v>377</v>
      </c>
      <c r="C860" s="262" t="s">
        <v>377</v>
      </c>
      <c r="D860" s="262" t="s">
        <v>407</v>
      </c>
      <c r="E860" s="262" t="s">
        <v>269</v>
      </c>
      <c r="F860" s="262" t="s">
        <v>222</v>
      </c>
      <c r="G860" s="262" t="s">
        <v>223</v>
      </c>
      <c r="H860" s="262" t="s">
        <v>224</v>
      </c>
      <c r="I860" s="262" t="s">
        <v>412</v>
      </c>
      <c r="J860" s="262">
        <v>960</v>
      </c>
      <c r="K860" s="320">
        <v>0.6</v>
      </c>
      <c r="L860" s="320">
        <v>0.6</v>
      </c>
      <c r="M860" s="262" t="s">
        <v>226</v>
      </c>
      <c r="N860" s="262" t="s">
        <v>227</v>
      </c>
      <c r="O860" s="262" t="s">
        <v>234</v>
      </c>
      <c r="P860" s="262" t="s">
        <v>34</v>
      </c>
      <c r="Q860" s="321">
        <v>7</v>
      </c>
      <c r="R860" s="321">
        <f t="shared" si="82"/>
        <v>8</v>
      </c>
      <c r="S860" s="300">
        <v>0</v>
      </c>
      <c r="T860" s="300">
        <v>43345</v>
      </c>
      <c r="V860" s="300">
        <v>26007</v>
      </c>
      <c r="W860" s="302">
        <f>IFERROR(INDEX('For Formulas'!$A$3:$CL$64,MATCH(ROUNDUP($R860,0),'For Formulas'!$A$3:$A$64,0),MATCH($O860&amp;" - "&amp;$P860,'For Formulas'!$A$3:$CL$3,0))*L860+U860,INDEX('For Formulas'!$A$3:$CL$64,MATCH(ROUNDUP($R860,0),'For Formulas'!$A$3:$A$64,0)*MATCH($O860&amp;" - "&amp;$P860,'For Formulas'!$A$3:$CL$3,0))*L860)</f>
        <v>28089</v>
      </c>
      <c r="X860" s="322">
        <f t="shared" si="83"/>
        <v>8.0055369708155494E-2</v>
      </c>
      <c r="Y860" s="262" t="s">
        <v>1043</v>
      </c>
      <c r="Z860" s="262" t="str">
        <f t="shared" si="84"/>
        <v>141 E 72120 131</v>
      </c>
      <c r="AA860" s="262" t="str">
        <f t="shared" si="85"/>
        <v>580</v>
      </c>
      <c r="AB860" s="262" t="str">
        <f t="shared" si="86"/>
        <v>000</v>
      </c>
      <c r="AC860" s="262" t="str">
        <f t="shared" si="87"/>
        <v>141 E 72120 131 000 580</v>
      </c>
    </row>
    <row r="861" spans="1:29" ht="15" hidden="1" customHeight="1" x14ac:dyDescent="0.25">
      <c r="A861" s="262" t="s">
        <v>2877</v>
      </c>
      <c r="B861" s="262" t="s">
        <v>237</v>
      </c>
      <c r="C861" s="262" t="s">
        <v>237</v>
      </c>
      <c r="D861" s="262" t="s">
        <v>268</v>
      </c>
      <c r="E861" s="262" t="s">
        <v>221</v>
      </c>
      <c r="F861" s="262" t="s">
        <v>239</v>
      </c>
      <c r="G861" s="262" t="s">
        <v>240</v>
      </c>
      <c r="H861" s="262" t="s">
        <v>241</v>
      </c>
      <c r="I861" s="262" t="s">
        <v>347</v>
      </c>
      <c r="J861" s="262">
        <v>1330</v>
      </c>
      <c r="K861" s="320">
        <v>0.875</v>
      </c>
      <c r="L861" s="320">
        <v>0.875</v>
      </c>
      <c r="M861" s="262" t="s">
        <v>226</v>
      </c>
      <c r="N861" s="262" t="s">
        <v>11</v>
      </c>
      <c r="O861" s="262" t="s">
        <v>244</v>
      </c>
      <c r="P861" s="262" t="s">
        <v>187</v>
      </c>
      <c r="Q861" s="321">
        <v>17</v>
      </c>
      <c r="R861" s="321">
        <f t="shared" si="82"/>
        <v>18</v>
      </c>
      <c r="S861" s="300">
        <v>0</v>
      </c>
      <c r="T861" s="300">
        <v>19.59</v>
      </c>
      <c r="V861" s="300">
        <v>26054.7</v>
      </c>
      <c r="W861" s="303">
        <f>IFERROR(INDEX('For Formulas'!$A$3:$CL$64,MATCH($R861,'For Formulas'!$A$3:$A$64,0),MATCH($O861&amp;" - "&amp;$P861,'For Formulas'!$A$3:$CL$3,0))*J861+U861,INDEX('For Formulas'!$A$3:$CL$64,MATCH($R861,'For Formulas'!$A$3:$A$64,0),MATCH($O861&amp;" - "&amp;$P861,'For Formulas'!$A$3:$CL$3,0))*J861)</f>
        <v>28139.076000000001</v>
      </c>
      <c r="X861" s="322">
        <f t="shared" si="83"/>
        <v>0.08</v>
      </c>
      <c r="Y861" s="262" t="s">
        <v>1408</v>
      </c>
      <c r="Z861" s="262" t="str">
        <f t="shared" si="84"/>
        <v>143 E 73100 165</v>
      </c>
      <c r="AA861" s="262" t="str">
        <f t="shared" si="85"/>
        <v>451</v>
      </c>
      <c r="AB861" s="262" t="str">
        <f t="shared" si="86"/>
        <v>000</v>
      </c>
      <c r="AC861" s="262" t="str">
        <f t="shared" si="87"/>
        <v>143 E 73100 165 000 451</v>
      </c>
    </row>
    <row r="862" spans="1:29" ht="15" customHeight="1" x14ac:dyDescent="0.25">
      <c r="A862" s="262" t="s">
        <v>1003</v>
      </c>
      <c r="B862" s="262" t="s">
        <v>267</v>
      </c>
      <c r="C862" s="262" t="s">
        <v>267</v>
      </c>
      <c r="D862" s="262" t="s">
        <v>333</v>
      </c>
      <c r="E862" s="262" t="s">
        <v>398</v>
      </c>
      <c r="F862" s="262" t="s">
        <v>249</v>
      </c>
      <c r="G862" s="262" t="s">
        <v>250</v>
      </c>
      <c r="H862" s="262" t="s">
        <v>692</v>
      </c>
      <c r="I862" s="262" t="s">
        <v>270</v>
      </c>
      <c r="J862" s="262">
        <v>273</v>
      </c>
      <c r="K862" s="320">
        <v>1</v>
      </c>
      <c r="L862" s="320">
        <v>1</v>
      </c>
      <c r="M862" s="262" t="s">
        <v>226</v>
      </c>
      <c r="N862" s="262" t="s">
        <v>227</v>
      </c>
      <c r="O862" s="262" t="s">
        <v>271</v>
      </c>
      <c r="P862" s="262" t="s">
        <v>308</v>
      </c>
      <c r="Q862" s="321">
        <v>29</v>
      </c>
      <c r="R862" s="321">
        <f t="shared" si="82"/>
        <v>30</v>
      </c>
      <c r="S862" s="300">
        <v>0</v>
      </c>
      <c r="T862" s="300">
        <v>26128</v>
      </c>
      <c r="V862" s="300">
        <v>6604.37</v>
      </c>
      <c r="W862" s="302">
        <f>IFERROR(INDEX('For Formulas'!$A$3:$CL$64,MATCH(ROUNDUP($R862,0),'For Formulas'!$A$3:$A$64,0),MATCH($O862&amp;" - "&amp;$P862,'For Formulas'!$A$3:$CL$3,0))*L862+U862,INDEX('For Formulas'!$A$3:$CL$64,MATCH(ROUNDUP($R862,0),'For Formulas'!$A$3:$A$64,0)*MATCH($O862&amp;" - "&amp;$P862,'For Formulas'!$A$3:$CL$3,0))*L862)</f>
        <v>28218</v>
      </c>
      <c r="X862" s="322">
        <f t="shared" si="83"/>
        <v>3.2726255494468059</v>
      </c>
      <c r="Y862" s="262" t="s">
        <v>1004</v>
      </c>
      <c r="Z862" s="262" t="str">
        <f t="shared" si="84"/>
        <v>141 E 71100 163</v>
      </c>
      <c r="AA862" s="262" t="str">
        <f t="shared" si="85"/>
        <v>000</v>
      </c>
      <c r="AB862" s="262" t="str">
        <f t="shared" si="86"/>
        <v>000</v>
      </c>
      <c r="AC862" s="262" t="str">
        <f t="shared" si="87"/>
        <v>141 E 71100 163 000 000</v>
      </c>
    </row>
    <row r="863" spans="1:29" ht="15" customHeight="1" x14ac:dyDescent="0.25">
      <c r="A863" s="262" t="s">
        <v>1409</v>
      </c>
      <c r="B863" s="262" t="s">
        <v>381</v>
      </c>
      <c r="C863" s="262" t="s">
        <v>381</v>
      </c>
      <c r="D863" s="262" t="s">
        <v>268</v>
      </c>
      <c r="E863" s="262" t="s">
        <v>221</v>
      </c>
      <c r="F863" s="262" t="s">
        <v>306</v>
      </c>
      <c r="G863" s="262" t="s">
        <v>250</v>
      </c>
      <c r="H863" s="262" t="s">
        <v>224</v>
      </c>
      <c r="I863" s="262" t="s">
        <v>307</v>
      </c>
      <c r="J863" s="262">
        <v>1170</v>
      </c>
      <c r="K863" s="320">
        <v>1</v>
      </c>
      <c r="L863" s="320">
        <v>1</v>
      </c>
      <c r="M863" s="262" t="s">
        <v>226</v>
      </c>
      <c r="N863" s="262" t="s">
        <v>233</v>
      </c>
      <c r="O863" s="262" t="s">
        <v>271</v>
      </c>
      <c r="P863" s="262" t="s">
        <v>308</v>
      </c>
      <c r="Q863" s="321">
        <v>29</v>
      </c>
      <c r="R863" s="321">
        <f t="shared" si="82"/>
        <v>30</v>
      </c>
      <c r="S863" s="300">
        <v>0</v>
      </c>
      <c r="T863" s="300">
        <v>26128</v>
      </c>
      <c r="V863" s="300">
        <v>26128</v>
      </c>
      <c r="W863" s="302">
        <f>IFERROR(INDEX('For Formulas'!$A$3:$CL$64,MATCH(ROUNDUP($R863,0),'For Formulas'!$A$3:$A$64,0),MATCH($O863&amp;" - "&amp;$P863,'For Formulas'!$A$3:$CL$3,0))*L863+U863,INDEX('For Formulas'!$A$3:$CL$64,MATCH(ROUNDUP($R863,0),'For Formulas'!$A$3:$A$64,0)*MATCH($O863&amp;" - "&amp;$P863,'For Formulas'!$A$3:$CL$3,0))*L863)</f>
        <v>28218</v>
      </c>
      <c r="X863" s="322">
        <f t="shared" si="83"/>
        <v>7.999081445192896E-2</v>
      </c>
      <c r="Y863" s="262" t="s">
        <v>1410</v>
      </c>
      <c r="Z863" s="262" t="str">
        <f t="shared" si="84"/>
        <v>141 E 72210 137</v>
      </c>
      <c r="AA863" s="262" t="str">
        <f t="shared" si="85"/>
        <v>000</v>
      </c>
      <c r="AB863" s="262" t="str">
        <f t="shared" si="86"/>
        <v>000</v>
      </c>
      <c r="AC863" s="262" t="str">
        <f t="shared" si="87"/>
        <v>141 E 72210 137 000 000</v>
      </c>
    </row>
    <row r="864" spans="1:29" ht="15" customHeight="1" x14ac:dyDescent="0.25">
      <c r="A864" s="262" t="s">
        <v>2441</v>
      </c>
      <c r="B864" s="262" t="s">
        <v>623</v>
      </c>
      <c r="C864" s="262" t="s">
        <v>623</v>
      </c>
      <c r="D864" s="262" t="s">
        <v>479</v>
      </c>
      <c r="E864" s="262" t="s">
        <v>221</v>
      </c>
      <c r="F864" s="262" t="s">
        <v>306</v>
      </c>
      <c r="G864" s="262" t="s">
        <v>692</v>
      </c>
      <c r="H864" s="262" t="s">
        <v>224</v>
      </c>
      <c r="I864" s="262" t="s">
        <v>307</v>
      </c>
      <c r="J864" s="262">
        <v>585</v>
      </c>
      <c r="K864" s="320">
        <v>1</v>
      </c>
      <c r="L864" s="320">
        <v>1</v>
      </c>
      <c r="M864" s="262" t="s">
        <v>226</v>
      </c>
      <c r="N864" s="262" t="s">
        <v>227</v>
      </c>
      <c r="O864" s="262" t="s">
        <v>271</v>
      </c>
      <c r="P864" s="262" t="s">
        <v>308</v>
      </c>
      <c r="Q864" s="321">
        <v>29</v>
      </c>
      <c r="R864" s="321">
        <f t="shared" si="82"/>
        <v>30</v>
      </c>
      <c r="S864" s="300">
        <v>0</v>
      </c>
      <c r="T864" s="300">
        <v>26128</v>
      </c>
      <c r="V864" s="300">
        <v>26128</v>
      </c>
      <c r="W864" s="302">
        <f>IFERROR(INDEX('For Formulas'!$A$3:$CL$64,MATCH(ROUNDUP($R864,0),'For Formulas'!$A$3:$A$64,0),MATCH($O864&amp;" - "&amp;$P864,'For Formulas'!$A$3:$CL$3,0))*L864+U864,INDEX('For Formulas'!$A$3:$CL$64,MATCH(ROUNDUP($R864,0),'For Formulas'!$A$3:$A$64,0)*MATCH($O864&amp;" - "&amp;$P864,'For Formulas'!$A$3:$CL$3,0))*L864)</f>
        <v>28218</v>
      </c>
      <c r="X864" s="322">
        <f t="shared" si="83"/>
        <v>7.999081445192896E-2</v>
      </c>
      <c r="Y864" s="262" t="s">
        <v>2274</v>
      </c>
      <c r="Z864" s="262" t="str">
        <f t="shared" si="84"/>
        <v>141 E 71100 189</v>
      </c>
      <c r="AA864" s="262" t="str">
        <f t="shared" si="85"/>
        <v>000</v>
      </c>
      <c r="AB864" s="262" t="str">
        <f t="shared" si="86"/>
        <v>000</v>
      </c>
      <c r="AC864" s="262" t="str">
        <f t="shared" si="87"/>
        <v>141 E 71100 189 000 000</v>
      </c>
    </row>
    <row r="865" spans="1:29" ht="15" customHeight="1" x14ac:dyDescent="0.25">
      <c r="A865" s="262" t="s">
        <v>986</v>
      </c>
      <c r="B865" s="262" t="s">
        <v>305</v>
      </c>
      <c r="C865" s="262" t="s">
        <v>305</v>
      </c>
      <c r="D865" s="262" t="s">
        <v>716</v>
      </c>
      <c r="E865" s="262" t="s">
        <v>221</v>
      </c>
      <c r="F865" s="262" t="s">
        <v>306</v>
      </c>
      <c r="G865" s="262" t="s">
        <v>250</v>
      </c>
      <c r="H865" s="262" t="s">
        <v>224</v>
      </c>
      <c r="I865" s="262" t="s">
        <v>307</v>
      </c>
      <c r="J865" s="262">
        <v>1170</v>
      </c>
      <c r="K865" s="320">
        <v>1</v>
      </c>
      <c r="L865" s="320">
        <v>1</v>
      </c>
      <c r="M865" s="262" t="s">
        <v>226</v>
      </c>
      <c r="N865" s="262" t="s">
        <v>233</v>
      </c>
      <c r="O865" s="262" t="s">
        <v>271</v>
      </c>
      <c r="P865" s="262" t="s">
        <v>308</v>
      </c>
      <c r="Q865" s="321">
        <v>31</v>
      </c>
      <c r="R865" s="321">
        <f t="shared" si="82"/>
        <v>32</v>
      </c>
      <c r="S865" s="300">
        <v>0</v>
      </c>
      <c r="T865" s="300">
        <v>26286</v>
      </c>
      <c r="V865" s="300">
        <v>26286</v>
      </c>
      <c r="W865" s="302">
        <f>IFERROR(INDEX('For Formulas'!$A$3:$CL$64,MATCH(ROUNDUP($R865,0),'For Formulas'!$A$3:$A$64,0),MATCH($O865&amp;" - "&amp;$P865,'For Formulas'!$A$3:$CL$3,0))*L865+U865,INDEX('For Formulas'!$A$3:$CL$64,MATCH(ROUNDUP($R865,0),'For Formulas'!$A$3:$A$64,0)*MATCH($O865&amp;" - "&amp;$P865,'For Formulas'!$A$3:$CL$3,0))*L865)</f>
        <v>28218</v>
      </c>
      <c r="X865" s="322">
        <f t="shared" si="83"/>
        <v>7.349920109564026E-2</v>
      </c>
      <c r="Y865" s="262" t="s">
        <v>975</v>
      </c>
      <c r="Z865" s="262" t="str">
        <f t="shared" si="84"/>
        <v>141 E 71200 163</v>
      </c>
      <c r="AA865" s="262" t="str">
        <f t="shared" si="85"/>
        <v>712</v>
      </c>
      <c r="AB865" s="262" t="str">
        <f t="shared" si="86"/>
        <v>901</v>
      </c>
      <c r="AC865" s="262" t="str">
        <f t="shared" si="87"/>
        <v>141 E 71200 163 901 712</v>
      </c>
    </row>
    <row r="866" spans="1:29" ht="15" customHeight="1" x14ac:dyDescent="0.25">
      <c r="A866" s="262" t="s">
        <v>1020</v>
      </c>
      <c r="B866" s="262" t="s">
        <v>267</v>
      </c>
      <c r="C866" s="262" t="s">
        <v>267</v>
      </c>
      <c r="D866" s="262" t="s">
        <v>280</v>
      </c>
      <c r="E866" s="262" t="s">
        <v>221</v>
      </c>
      <c r="F866" s="262" t="s">
        <v>249</v>
      </c>
      <c r="G866" s="262" t="s">
        <v>250</v>
      </c>
      <c r="H866" s="262" t="s">
        <v>224</v>
      </c>
      <c r="I866" s="262" t="s">
        <v>242</v>
      </c>
      <c r="J866" s="262">
        <v>1080</v>
      </c>
      <c r="K866" s="320">
        <v>1</v>
      </c>
      <c r="L866" s="320">
        <v>1</v>
      </c>
      <c r="M866" s="262" t="s">
        <v>226</v>
      </c>
      <c r="N866" s="262" t="s">
        <v>227</v>
      </c>
      <c r="O866" s="262" t="s">
        <v>271</v>
      </c>
      <c r="P866" s="262" t="s">
        <v>308</v>
      </c>
      <c r="Q866" s="321">
        <v>30</v>
      </c>
      <c r="R866" s="321">
        <f t="shared" si="82"/>
        <v>31</v>
      </c>
      <c r="S866" s="300">
        <v>0</v>
      </c>
      <c r="T866" s="300">
        <v>26286</v>
      </c>
      <c r="V866" s="300">
        <v>26286</v>
      </c>
      <c r="W866" s="302">
        <f>IFERROR(INDEX('For Formulas'!$A$3:$CL$64,MATCH(ROUNDUP($R866,0),'For Formulas'!$A$3:$A$64,0),MATCH($O866&amp;" - "&amp;$P866,'For Formulas'!$A$3:$CL$3,0))*L866+U866,INDEX('For Formulas'!$A$3:$CL$64,MATCH(ROUNDUP($R866,0),'For Formulas'!$A$3:$A$64,0)*MATCH($O866&amp;" - "&amp;$P866,'For Formulas'!$A$3:$CL$3,0))*L866)</f>
        <v>28218</v>
      </c>
      <c r="X866" s="322">
        <f t="shared" si="83"/>
        <v>7.349920109564026E-2</v>
      </c>
      <c r="Y866" s="262" t="s">
        <v>1021</v>
      </c>
      <c r="Z866" s="262" t="str">
        <f t="shared" si="84"/>
        <v>141 E 71100 163</v>
      </c>
      <c r="AA866" s="262" t="str">
        <f t="shared" si="85"/>
        <v>801</v>
      </c>
      <c r="AB866" s="262" t="str">
        <f t="shared" si="86"/>
        <v>000</v>
      </c>
      <c r="AC866" s="262" t="str">
        <f t="shared" si="87"/>
        <v>141 E 71100 163 000 801</v>
      </c>
    </row>
    <row r="867" spans="1:29" ht="15" customHeight="1" x14ac:dyDescent="0.25">
      <c r="A867" s="262" t="s">
        <v>1257</v>
      </c>
      <c r="B867" s="262" t="s">
        <v>305</v>
      </c>
      <c r="C867" s="262" t="s">
        <v>305</v>
      </c>
      <c r="D867" s="262" t="s">
        <v>238</v>
      </c>
      <c r="E867" s="262" t="s">
        <v>221</v>
      </c>
      <c r="F867" s="262" t="s">
        <v>306</v>
      </c>
      <c r="G867" s="262" t="s">
        <v>250</v>
      </c>
      <c r="H867" s="262" t="s">
        <v>224</v>
      </c>
      <c r="I867" s="262" t="s">
        <v>307</v>
      </c>
      <c r="J867" s="262">
        <v>1170</v>
      </c>
      <c r="K867" s="320">
        <v>1</v>
      </c>
      <c r="L867" s="320">
        <v>1</v>
      </c>
      <c r="M867" s="262" t="s">
        <v>226</v>
      </c>
      <c r="N867" s="262" t="s">
        <v>233</v>
      </c>
      <c r="O867" s="262" t="s">
        <v>271</v>
      </c>
      <c r="P867" s="262" t="s">
        <v>308</v>
      </c>
      <c r="Q867" s="321">
        <v>33</v>
      </c>
      <c r="R867" s="321">
        <f t="shared" si="82"/>
        <v>34</v>
      </c>
      <c r="S867" s="300">
        <v>0</v>
      </c>
      <c r="T867" s="300">
        <v>26286</v>
      </c>
      <c r="V867" s="300">
        <v>26286</v>
      </c>
      <c r="W867" s="302">
        <f>IFERROR(INDEX('For Formulas'!$A$3:$CL$64,MATCH(ROUNDUP($R867,0),'For Formulas'!$A$3:$A$64,0),MATCH($O867&amp;" - "&amp;$P867,'For Formulas'!$A$3:$CL$3,0))*L867+U867,INDEX('For Formulas'!$A$3:$CL$64,MATCH(ROUNDUP($R867,0),'For Formulas'!$A$3:$A$64,0)*MATCH($O867&amp;" - "&amp;$P867,'For Formulas'!$A$3:$CL$3,0))*L867)</f>
        <v>28218</v>
      </c>
      <c r="X867" s="322">
        <f t="shared" si="83"/>
        <v>7.349920109564026E-2</v>
      </c>
      <c r="Y867" s="262" t="s">
        <v>748</v>
      </c>
      <c r="Z867" s="262" t="str">
        <f t="shared" si="84"/>
        <v>141 E 71200 163</v>
      </c>
      <c r="AA867" s="262" t="str">
        <f t="shared" si="85"/>
        <v>712</v>
      </c>
      <c r="AB867" s="262" t="str">
        <f t="shared" si="86"/>
        <v>901</v>
      </c>
      <c r="AC867" s="262" t="str">
        <f t="shared" si="87"/>
        <v>141 E 71200 163 901 712</v>
      </c>
    </row>
    <row r="868" spans="1:29" ht="15" customHeight="1" x14ac:dyDescent="0.25">
      <c r="A868" s="262" t="s">
        <v>2445</v>
      </c>
      <c r="B868" s="262" t="s">
        <v>305</v>
      </c>
      <c r="C868" s="262" t="s">
        <v>305</v>
      </c>
      <c r="D868" s="262" t="s">
        <v>268</v>
      </c>
      <c r="E868" s="262" t="s">
        <v>221</v>
      </c>
      <c r="F868" s="262" t="s">
        <v>306</v>
      </c>
      <c r="G868" s="262" t="s">
        <v>250</v>
      </c>
      <c r="H868" s="262" t="s">
        <v>224</v>
      </c>
      <c r="I868" s="262" t="s">
        <v>307</v>
      </c>
      <c r="J868" s="262">
        <v>1170</v>
      </c>
      <c r="K868" s="320">
        <v>1</v>
      </c>
      <c r="L868" s="320">
        <v>1</v>
      </c>
      <c r="M868" s="262" t="s">
        <v>226</v>
      </c>
      <c r="N868" s="262" t="s">
        <v>233</v>
      </c>
      <c r="O868" s="262" t="s">
        <v>271</v>
      </c>
      <c r="P868" s="262" t="s">
        <v>308</v>
      </c>
      <c r="Q868" s="321">
        <v>34</v>
      </c>
      <c r="R868" s="321">
        <f t="shared" si="82"/>
        <v>35</v>
      </c>
      <c r="S868" s="300">
        <v>0</v>
      </c>
      <c r="T868" s="300">
        <v>26286</v>
      </c>
      <c r="V868" s="300">
        <v>26286</v>
      </c>
      <c r="W868" s="302">
        <f>IFERROR(INDEX('For Formulas'!$A$3:$CL$64,MATCH(ROUNDUP($R868,0),'For Formulas'!$A$3:$A$64,0),MATCH($O868&amp;" - "&amp;$P868,'For Formulas'!$A$3:$CL$3,0))*L868+U868,INDEX('For Formulas'!$A$3:$CL$64,MATCH(ROUNDUP($R868,0),'For Formulas'!$A$3:$A$64,0)*MATCH($O868&amp;" - "&amp;$P868,'For Formulas'!$A$3:$CL$3,0))*L868)</f>
        <v>28218</v>
      </c>
      <c r="X868" s="322">
        <f t="shared" si="83"/>
        <v>7.349920109564026E-2</v>
      </c>
      <c r="Y868" s="262" t="s">
        <v>309</v>
      </c>
      <c r="Z868" s="262" t="str">
        <f t="shared" si="84"/>
        <v>141 E 71200 163</v>
      </c>
      <c r="AA868" s="262" t="str">
        <f t="shared" si="85"/>
        <v>712</v>
      </c>
      <c r="AB868" s="262" t="str">
        <f t="shared" si="86"/>
        <v>901</v>
      </c>
      <c r="AC868" s="262" t="str">
        <f t="shared" si="87"/>
        <v>141 E 71200 163 901 712</v>
      </c>
    </row>
    <row r="869" spans="1:29" ht="15" hidden="1" customHeight="1" x14ac:dyDescent="0.25">
      <c r="A869" s="262" t="s">
        <v>2044</v>
      </c>
      <c r="B869" s="262" t="s">
        <v>237</v>
      </c>
      <c r="C869" s="262" t="s">
        <v>237</v>
      </c>
      <c r="D869" s="262" t="s">
        <v>268</v>
      </c>
      <c r="E869" s="262" t="s">
        <v>221</v>
      </c>
      <c r="F869" s="262" t="s">
        <v>239</v>
      </c>
      <c r="G869" s="262" t="s">
        <v>240</v>
      </c>
      <c r="H869" s="262" t="s">
        <v>241</v>
      </c>
      <c r="I869" s="262" t="s">
        <v>347</v>
      </c>
      <c r="J869" s="262">
        <v>1330</v>
      </c>
      <c r="K869" s="320">
        <v>0.875</v>
      </c>
      <c r="L869" s="320">
        <v>0.875</v>
      </c>
      <c r="M869" s="262" t="s">
        <v>226</v>
      </c>
      <c r="N869" s="262" t="s">
        <v>243</v>
      </c>
      <c r="O869" s="262" t="s">
        <v>244</v>
      </c>
      <c r="P869" s="262" t="s">
        <v>187</v>
      </c>
      <c r="Q869" s="321">
        <v>18</v>
      </c>
      <c r="R869" s="321">
        <f t="shared" si="82"/>
        <v>19</v>
      </c>
      <c r="S869" s="300">
        <v>0</v>
      </c>
      <c r="T869" s="300">
        <v>19.75</v>
      </c>
      <c r="V869" s="300">
        <v>26267.5</v>
      </c>
      <c r="W869" s="303">
        <f>IFERROR(INDEX('For Formulas'!$A$3:$CL$64,MATCH($R869,'For Formulas'!$A$3:$A$64,0),MATCH($O869&amp;" - "&amp;$P869,'For Formulas'!$A$3:$CL$3,0))*J869+U869,INDEX('For Formulas'!$A$3:$CL$64,MATCH($R869,'For Formulas'!$A$3:$A$64,0),MATCH($O869&amp;" - "&amp;$P869,'For Formulas'!$A$3:$CL$3,0))*J869)</f>
        <v>28368.900000000009</v>
      </c>
      <c r="X869" s="322">
        <f t="shared" si="83"/>
        <v>8.0000000000000335E-2</v>
      </c>
      <c r="Y869" s="262" t="s">
        <v>1408</v>
      </c>
      <c r="Z869" s="262" t="str">
        <f t="shared" si="84"/>
        <v>143 E 73100 165</v>
      </c>
      <c r="AA869" s="262" t="str">
        <f t="shared" si="85"/>
        <v>451</v>
      </c>
      <c r="AB869" s="262" t="str">
        <f t="shared" si="86"/>
        <v>000</v>
      </c>
      <c r="AC869" s="262" t="str">
        <f t="shared" si="87"/>
        <v>143 E 73100 165 000 451</v>
      </c>
    </row>
    <row r="870" spans="1:29" ht="15" customHeight="1" x14ac:dyDescent="0.25">
      <c r="A870" s="262" t="s">
        <v>1786</v>
      </c>
      <c r="B870" s="262" t="s">
        <v>283</v>
      </c>
      <c r="C870" s="262" t="s">
        <v>283</v>
      </c>
      <c r="D870" s="262" t="s">
        <v>389</v>
      </c>
      <c r="E870" s="262" t="s">
        <v>221</v>
      </c>
      <c r="F870" s="262" t="s">
        <v>284</v>
      </c>
      <c r="G870" s="262" t="s">
        <v>285</v>
      </c>
      <c r="H870" s="262" t="s">
        <v>286</v>
      </c>
      <c r="I870" s="262" t="s">
        <v>504</v>
      </c>
      <c r="J870" s="262">
        <v>1575</v>
      </c>
      <c r="K870" s="320">
        <v>1</v>
      </c>
      <c r="L870" s="320">
        <v>1</v>
      </c>
      <c r="M870" s="262" t="s">
        <v>226</v>
      </c>
      <c r="N870" s="262" t="s">
        <v>233</v>
      </c>
      <c r="O870" s="262" t="s">
        <v>288</v>
      </c>
      <c r="P870" s="262" t="s">
        <v>289</v>
      </c>
      <c r="Q870" s="321">
        <v>12</v>
      </c>
      <c r="R870" s="321">
        <f t="shared" si="82"/>
        <v>13</v>
      </c>
      <c r="S870" s="300">
        <v>0</v>
      </c>
      <c r="T870" s="300">
        <v>26040</v>
      </c>
      <c r="V870" s="300">
        <v>26040</v>
      </c>
      <c r="W870" s="302">
        <f>IFERROR(INDEX('For Formulas'!$A$3:$CL$64,MATCH(ROUNDUP($R870,0),'For Formulas'!$A$3:$A$64,0),MATCH($O870&amp;" - "&amp;$P870,'For Formulas'!$A$3:$CL$3,0))*L870+U870,INDEX('For Formulas'!$A$3:$CL$64,MATCH(ROUNDUP($R870,0),'For Formulas'!$A$3:$A$64,0)*MATCH($O870&amp;" - "&amp;$P870,'For Formulas'!$A$3:$CL$3,0))*L870)</f>
        <v>28403</v>
      </c>
      <c r="X870" s="322">
        <f t="shared" si="83"/>
        <v>9.0745007680491555E-2</v>
      </c>
      <c r="Y870" s="262" t="s">
        <v>1467</v>
      </c>
      <c r="Z870" s="262" t="str">
        <f t="shared" si="84"/>
        <v>141 E 72410 162</v>
      </c>
      <c r="AA870" s="262" t="str">
        <f t="shared" si="85"/>
        <v>000</v>
      </c>
      <c r="AB870" s="262" t="str">
        <f t="shared" si="86"/>
        <v>000</v>
      </c>
      <c r="AC870" s="262" t="str">
        <f t="shared" si="87"/>
        <v>141 E 72410 162 000 000</v>
      </c>
    </row>
    <row r="871" spans="1:29" ht="15" customHeight="1" x14ac:dyDescent="0.25">
      <c r="A871" s="262" t="s">
        <v>2389</v>
      </c>
      <c r="B871" s="262" t="s">
        <v>377</v>
      </c>
      <c r="C871" s="262" t="s">
        <v>377</v>
      </c>
      <c r="D871" s="262" t="s">
        <v>374</v>
      </c>
      <c r="E871" s="262" t="s">
        <v>269</v>
      </c>
      <c r="F871" s="262" t="s">
        <v>222</v>
      </c>
      <c r="G871" s="262" t="s">
        <v>223</v>
      </c>
      <c r="H871" s="262" t="s">
        <v>224</v>
      </c>
      <c r="I871" s="262" t="s">
        <v>412</v>
      </c>
      <c r="J871" s="262">
        <v>960</v>
      </c>
      <c r="K871" s="320">
        <v>0.6</v>
      </c>
      <c r="L871" s="320">
        <v>0.6</v>
      </c>
      <c r="M871" s="262" t="s">
        <v>226</v>
      </c>
      <c r="N871" s="262" t="s">
        <v>227</v>
      </c>
      <c r="O871" s="262" t="s">
        <v>234</v>
      </c>
      <c r="P871" s="262" t="s">
        <v>34</v>
      </c>
      <c r="Q871" s="321">
        <v>8</v>
      </c>
      <c r="R871" s="321">
        <f t="shared" si="82"/>
        <v>9</v>
      </c>
      <c r="S871" s="300">
        <v>0</v>
      </c>
      <c r="T871" s="300">
        <v>43980</v>
      </c>
      <c r="V871" s="300">
        <v>26388</v>
      </c>
      <c r="W871" s="302">
        <f>IFERROR(INDEX('For Formulas'!$A$3:$CL$64,MATCH(ROUNDUP($R871,0),'For Formulas'!$A$3:$A$64,0),MATCH($O871&amp;" - "&amp;$P871,'For Formulas'!$A$3:$CL$3,0))*L871+U871,INDEX('For Formulas'!$A$3:$CL$64,MATCH(ROUNDUP($R871,0),'For Formulas'!$A$3:$A$64,0)*MATCH($O871&amp;" - "&amp;$P871,'For Formulas'!$A$3:$CL$3,0))*L871)</f>
        <v>28500</v>
      </c>
      <c r="X871" s="322">
        <f t="shared" si="83"/>
        <v>8.0036380172805816E-2</v>
      </c>
      <c r="Y871" s="262" t="s">
        <v>2370</v>
      </c>
      <c r="Z871" s="262" t="str">
        <f t="shared" si="84"/>
        <v>141 E 72120 131</v>
      </c>
      <c r="AA871" s="262" t="str">
        <f t="shared" si="85"/>
        <v>580</v>
      </c>
      <c r="AB871" s="262" t="str">
        <f t="shared" si="86"/>
        <v>000</v>
      </c>
      <c r="AC871" s="262" t="str">
        <f t="shared" si="87"/>
        <v>141 E 72120 131 000 580</v>
      </c>
    </row>
    <row r="872" spans="1:29" ht="15" hidden="1" customHeight="1" x14ac:dyDescent="0.25">
      <c r="A872" s="262" t="s">
        <v>688</v>
      </c>
      <c r="B872" s="262" t="s">
        <v>237</v>
      </c>
      <c r="C872" s="262" t="s">
        <v>237</v>
      </c>
      <c r="D872" s="262" t="s">
        <v>258</v>
      </c>
      <c r="E872" s="262" t="s">
        <v>221</v>
      </c>
      <c r="F872" s="262" t="s">
        <v>239</v>
      </c>
      <c r="G872" s="262" t="s">
        <v>240</v>
      </c>
      <c r="H872" s="262" t="s">
        <v>241</v>
      </c>
      <c r="I872" s="262" t="s">
        <v>347</v>
      </c>
      <c r="J872" s="262">
        <v>1330</v>
      </c>
      <c r="K872" s="320">
        <v>0.875</v>
      </c>
      <c r="L872" s="320">
        <v>0.875</v>
      </c>
      <c r="M872" s="262" t="s">
        <v>226</v>
      </c>
      <c r="N872" s="262" t="s">
        <v>11</v>
      </c>
      <c r="O872" s="262" t="s">
        <v>244</v>
      </c>
      <c r="P872" s="262" t="s">
        <v>187</v>
      </c>
      <c r="Q872" s="321">
        <v>20</v>
      </c>
      <c r="R872" s="321">
        <f t="shared" si="82"/>
        <v>21</v>
      </c>
      <c r="S872" s="300">
        <v>0</v>
      </c>
      <c r="T872" s="300">
        <v>19.96</v>
      </c>
      <c r="V872" s="300">
        <v>26546.799999999999</v>
      </c>
      <c r="W872" s="303">
        <f>IFERROR(INDEX('For Formulas'!$A$3:$CL$64,MATCH($R872,'For Formulas'!$A$3:$A$64,0),MATCH($O872&amp;" - "&amp;$P872,'For Formulas'!$A$3:$CL$3,0))*J872+U872,INDEX('For Formulas'!$A$3:$CL$64,MATCH($R872,'For Formulas'!$A$3:$A$64,0),MATCH($O872&amp;" - "&amp;$P872,'For Formulas'!$A$3:$CL$3,0))*J872)</f>
        <v>28670.544000000002</v>
      </c>
      <c r="X872" s="322">
        <f t="shared" si="83"/>
        <v>8.0000000000000099E-2</v>
      </c>
      <c r="Y872" s="262" t="s">
        <v>689</v>
      </c>
      <c r="Z872" s="262" t="str">
        <f t="shared" si="84"/>
        <v>143 E 73100 165</v>
      </c>
      <c r="AA872" s="262" t="str">
        <f t="shared" si="85"/>
        <v>451</v>
      </c>
      <c r="AB872" s="262" t="str">
        <f t="shared" si="86"/>
        <v>000</v>
      </c>
      <c r="AC872" s="262" t="str">
        <f t="shared" si="87"/>
        <v>143 E 73100 165 000 451</v>
      </c>
    </row>
    <row r="873" spans="1:29" ht="15" hidden="1" customHeight="1" x14ac:dyDescent="0.25">
      <c r="A873" s="262" t="s">
        <v>830</v>
      </c>
      <c r="B873" s="262" t="s">
        <v>484</v>
      </c>
      <c r="C873" s="262" t="s">
        <v>484</v>
      </c>
      <c r="D873" s="262" t="s">
        <v>422</v>
      </c>
      <c r="E873" s="262" t="s">
        <v>221</v>
      </c>
      <c r="F873" s="262" t="s">
        <v>222</v>
      </c>
      <c r="G873" s="262" t="s">
        <v>223</v>
      </c>
      <c r="H873" s="262" t="s">
        <v>224</v>
      </c>
      <c r="I873" s="262" t="s">
        <v>287</v>
      </c>
      <c r="J873" s="262">
        <v>800</v>
      </c>
      <c r="K873" s="320">
        <v>0.5</v>
      </c>
      <c r="L873" s="320">
        <v>0.5</v>
      </c>
      <c r="M873" s="262" t="s">
        <v>226</v>
      </c>
      <c r="N873" s="262" t="s">
        <v>233</v>
      </c>
      <c r="O873" s="262" t="s">
        <v>234</v>
      </c>
      <c r="P873" s="262" t="s">
        <v>37</v>
      </c>
      <c r="Q873" s="321">
        <v>6</v>
      </c>
      <c r="R873" s="321">
        <f t="shared" si="82"/>
        <v>7</v>
      </c>
      <c r="S873" s="300">
        <v>0</v>
      </c>
      <c r="T873" s="300">
        <v>53165</v>
      </c>
      <c r="V873" s="300">
        <v>26582.5</v>
      </c>
      <c r="W873" s="302">
        <f>IFERROR(INDEX('For Formulas'!$A$3:$CL$64,MATCH(ROUNDUP($R873,0),'For Formulas'!$A$3:$A$64,0),MATCH($O873&amp;" - "&amp;$P873,'For Formulas'!$A$3:$CL$3,0))*L873+U873,INDEX('For Formulas'!$A$3:$CL$64,MATCH(ROUNDUP($R873,0),'For Formulas'!$A$3:$A$64,0)*MATCH($O873&amp;" - "&amp;$P873,'For Formulas'!$A$3:$CL$3,0))*L873)</f>
        <v>28710</v>
      </c>
      <c r="X873" s="322">
        <f t="shared" si="83"/>
        <v>8.0033856860716637E-2</v>
      </c>
      <c r="Y873" s="262" t="s">
        <v>831</v>
      </c>
      <c r="Z873" s="262" t="str">
        <f t="shared" si="84"/>
        <v>142 E 71100 116</v>
      </c>
      <c r="AA873" s="262" t="str">
        <f t="shared" si="85"/>
        <v>000</v>
      </c>
      <c r="AB873" s="262" t="str">
        <f t="shared" si="86"/>
        <v>101</v>
      </c>
      <c r="AC873" s="262" t="str">
        <f t="shared" si="87"/>
        <v>142 E 71100 116 101 000</v>
      </c>
    </row>
    <row r="874" spans="1:29" ht="15" customHeight="1" x14ac:dyDescent="0.25">
      <c r="A874" s="262" t="s">
        <v>830</v>
      </c>
      <c r="B874" s="262" t="s">
        <v>231</v>
      </c>
      <c r="C874" s="262" t="s">
        <v>231</v>
      </c>
      <c r="D874" s="262" t="s">
        <v>422</v>
      </c>
      <c r="E874" s="262" t="s">
        <v>221</v>
      </c>
      <c r="F874" s="262" t="s">
        <v>222</v>
      </c>
      <c r="G874" s="262" t="s">
        <v>223</v>
      </c>
      <c r="H874" s="262" t="s">
        <v>224</v>
      </c>
      <c r="I874" s="262" t="s">
        <v>287</v>
      </c>
      <c r="J874" s="262">
        <v>800</v>
      </c>
      <c r="K874" s="320">
        <v>0.5</v>
      </c>
      <c r="L874" s="320">
        <v>0.5</v>
      </c>
      <c r="M874" s="262" t="s">
        <v>226</v>
      </c>
      <c r="N874" s="262" t="s">
        <v>233</v>
      </c>
      <c r="O874" s="262" t="s">
        <v>234</v>
      </c>
      <c r="P874" s="262" t="s">
        <v>37</v>
      </c>
      <c r="Q874" s="321">
        <v>6</v>
      </c>
      <c r="R874" s="321">
        <f t="shared" si="82"/>
        <v>7</v>
      </c>
      <c r="S874" s="300">
        <v>0</v>
      </c>
      <c r="T874" s="300">
        <v>53165</v>
      </c>
      <c r="V874" s="300">
        <v>26582.5</v>
      </c>
      <c r="W874" s="302">
        <f>IFERROR(INDEX('For Formulas'!$A$3:$CL$64,MATCH(ROUNDUP($R874,0),'For Formulas'!$A$3:$A$64,0),MATCH($O874&amp;" - "&amp;$P874,'For Formulas'!$A$3:$CL$3,0))*L874+U874,INDEX('For Formulas'!$A$3:$CL$64,MATCH(ROUNDUP($R874,0),'For Formulas'!$A$3:$A$64,0)*MATCH($O874&amp;" - "&amp;$P874,'For Formulas'!$A$3:$CL$3,0))*L874)</f>
        <v>28710</v>
      </c>
      <c r="X874" s="322">
        <f t="shared" si="83"/>
        <v>8.0033856860716637E-2</v>
      </c>
      <c r="Y874" s="262" t="s">
        <v>423</v>
      </c>
      <c r="Z874" s="262" t="str">
        <f t="shared" si="84"/>
        <v>141 E 71100 116</v>
      </c>
      <c r="AA874" s="262" t="str">
        <f t="shared" si="85"/>
        <v>000</v>
      </c>
      <c r="AB874" s="262" t="str">
        <f t="shared" si="86"/>
        <v>000</v>
      </c>
      <c r="AC874" s="262" t="str">
        <f t="shared" si="87"/>
        <v>141 E 71100 116 000 000</v>
      </c>
    </row>
    <row r="875" spans="1:29" ht="15" customHeight="1" x14ac:dyDescent="0.25">
      <c r="A875" s="262" t="s">
        <v>1131</v>
      </c>
      <c r="B875" s="262" t="s">
        <v>283</v>
      </c>
      <c r="C875" s="262" t="s">
        <v>283</v>
      </c>
      <c r="D875" s="262" t="s">
        <v>392</v>
      </c>
      <c r="E875" s="262" t="s">
        <v>221</v>
      </c>
      <c r="F875" s="262" t="s">
        <v>662</v>
      </c>
      <c r="G875" s="262" t="s">
        <v>663</v>
      </c>
      <c r="H875" s="262" t="s">
        <v>664</v>
      </c>
      <c r="I875" s="262" t="s">
        <v>225</v>
      </c>
      <c r="J875" s="262">
        <v>1840</v>
      </c>
      <c r="K875" s="320">
        <v>1</v>
      </c>
      <c r="L875" s="320">
        <v>1</v>
      </c>
      <c r="M875" s="262" t="s">
        <v>226</v>
      </c>
      <c r="N875" s="262" t="s">
        <v>227</v>
      </c>
      <c r="O875" s="262" t="s">
        <v>288</v>
      </c>
      <c r="P875" s="262" t="s">
        <v>945</v>
      </c>
      <c r="Q875" s="321">
        <v>10</v>
      </c>
      <c r="R875" s="321">
        <f t="shared" si="82"/>
        <v>11</v>
      </c>
      <c r="S875" s="300">
        <v>0</v>
      </c>
      <c r="T875" s="300">
        <v>26163</v>
      </c>
      <c r="V875" s="300">
        <v>26163</v>
      </c>
      <c r="W875" s="302">
        <f>IFERROR(INDEX('For Formulas'!$A$3:$CL$64,MATCH(ROUNDUP($R875,0),'For Formulas'!$A$3:$A$64,0),MATCH($O875&amp;" - "&amp;$P875,'For Formulas'!$A$3:$CL$3,0))*L875+U875,INDEX('For Formulas'!$A$3:$CL$64,MATCH(ROUNDUP($R875,0),'For Formulas'!$A$3:$A$64,0)*MATCH($O875&amp;" - "&amp;$P875,'For Formulas'!$A$3:$CL$3,0))*L875)</f>
        <v>28750</v>
      </c>
      <c r="X875" s="322">
        <f t="shared" si="83"/>
        <v>9.8880097848106099E-2</v>
      </c>
      <c r="Y875" s="262" t="s">
        <v>946</v>
      </c>
      <c r="Z875" s="262" t="str">
        <f t="shared" si="84"/>
        <v>141 E 72410 162</v>
      </c>
      <c r="AA875" s="262" t="str">
        <f t="shared" si="85"/>
        <v>000</v>
      </c>
      <c r="AB875" s="262" t="str">
        <f t="shared" si="86"/>
        <v>000</v>
      </c>
      <c r="AC875" s="262" t="str">
        <f t="shared" si="87"/>
        <v>141 E 72410 162 000 000</v>
      </c>
    </row>
    <row r="876" spans="1:29" ht="15" hidden="1" customHeight="1" x14ac:dyDescent="0.25">
      <c r="A876" s="262" t="s">
        <v>2297</v>
      </c>
      <c r="B876" s="262" t="s">
        <v>237</v>
      </c>
      <c r="C876" s="262" t="s">
        <v>237</v>
      </c>
      <c r="D876" s="262" t="s">
        <v>317</v>
      </c>
      <c r="E876" s="262" t="s">
        <v>221</v>
      </c>
      <c r="F876" s="262" t="s">
        <v>239</v>
      </c>
      <c r="G876" s="262" t="s">
        <v>240</v>
      </c>
      <c r="H876" s="262" t="s">
        <v>241</v>
      </c>
      <c r="I876" s="262" t="s">
        <v>347</v>
      </c>
      <c r="J876" s="262">
        <v>1330</v>
      </c>
      <c r="K876" s="320">
        <v>0.875</v>
      </c>
      <c r="L876" s="320">
        <v>0.875</v>
      </c>
      <c r="M876" s="262" t="s">
        <v>226</v>
      </c>
      <c r="N876" s="262" t="s">
        <v>11</v>
      </c>
      <c r="O876" s="262" t="s">
        <v>244</v>
      </c>
      <c r="P876" s="262" t="s">
        <v>187</v>
      </c>
      <c r="Q876" s="321">
        <v>21</v>
      </c>
      <c r="R876" s="321">
        <f t="shared" si="82"/>
        <v>22</v>
      </c>
      <c r="S876" s="300">
        <v>0</v>
      </c>
      <c r="T876" s="300">
        <v>20.03</v>
      </c>
      <c r="V876" s="300">
        <v>26639.9</v>
      </c>
      <c r="W876" s="303">
        <f>IFERROR(INDEX('For Formulas'!$A$3:$CL$64,MATCH($R876,'For Formulas'!$A$3:$A$64,0),MATCH($O876&amp;" - "&amp;$P876,'For Formulas'!$A$3:$CL$3,0))*J876+U876,INDEX('For Formulas'!$A$3:$CL$64,MATCH($R876,'For Formulas'!$A$3:$A$64,0),MATCH($O876&amp;" - "&amp;$P876,'For Formulas'!$A$3:$CL$3,0))*J876)</f>
        <v>28771.092000000001</v>
      </c>
      <c r="X876" s="322">
        <f t="shared" si="83"/>
        <v>7.999999999999996E-2</v>
      </c>
      <c r="Y876" s="262" t="s">
        <v>1854</v>
      </c>
      <c r="Z876" s="262" t="str">
        <f t="shared" si="84"/>
        <v>143 E 73100 165</v>
      </c>
      <c r="AA876" s="262" t="str">
        <f t="shared" si="85"/>
        <v>451</v>
      </c>
      <c r="AB876" s="262" t="str">
        <f t="shared" si="86"/>
        <v>000</v>
      </c>
      <c r="AC876" s="262" t="str">
        <f t="shared" si="87"/>
        <v>143 E 73100 165 000 451</v>
      </c>
    </row>
    <row r="877" spans="1:29" ht="15" hidden="1" customHeight="1" x14ac:dyDescent="0.25">
      <c r="A877" s="262" t="s">
        <v>1391</v>
      </c>
      <c r="B877" s="262" t="s">
        <v>525</v>
      </c>
      <c r="C877" s="262" t="s">
        <v>525</v>
      </c>
      <c r="D877" s="262" t="s">
        <v>274</v>
      </c>
      <c r="E877" s="262" t="s">
        <v>256</v>
      </c>
      <c r="F877" s="262" t="s">
        <v>222</v>
      </c>
      <c r="G877" s="262" t="s">
        <v>223</v>
      </c>
      <c r="H877" s="262" t="s">
        <v>224</v>
      </c>
      <c r="I877" s="262" t="s">
        <v>225</v>
      </c>
      <c r="J877" s="262">
        <v>1600</v>
      </c>
      <c r="K877" s="320">
        <v>1</v>
      </c>
      <c r="L877" s="320">
        <v>1</v>
      </c>
      <c r="M877" s="262" t="s">
        <v>6</v>
      </c>
      <c r="Q877" s="321">
        <v>0</v>
      </c>
      <c r="R877" s="321">
        <f t="shared" si="82"/>
        <v>1</v>
      </c>
      <c r="S877" s="300">
        <v>1080</v>
      </c>
      <c r="T877" s="300">
        <v>0</v>
      </c>
      <c r="V877" s="300">
        <v>1080</v>
      </c>
      <c r="W877" s="300">
        <f>V877</f>
        <v>1080</v>
      </c>
      <c r="X877" s="322">
        <f t="shared" si="83"/>
        <v>0</v>
      </c>
      <c r="Y877" s="262" t="s">
        <v>1392</v>
      </c>
      <c r="Z877" s="262" t="str">
        <f t="shared" si="84"/>
        <v>141 E 72410 162</v>
      </c>
      <c r="AA877" s="262" t="str">
        <f t="shared" si="85"/>
        <v>000</v>
      </c>
      <c r="AB877" s="262" t="str">
        <f t="shared" si="86"/>
        <v>000</v>
      </c>
      <c r="AC877" s="262" t="str">
        <f t="shared" si="87"/>
        <v>141 E 72410 162 000 000</v>
      </c>
    </row>
    <row r="878" spans="1:29" ht="15" customHeight="1" x14ac:dyDescent="0.25">
      <c r="A878" s="262" t="s">
        <v>556</v>
      </c>
      <c r="B878" s="262" t="s">
        <v>377</v>
      </c>
      <c r="C878" s="262" t="s">
        <v>377</v>
      </c>
      <c r="D878" s="262" t="s">
        <v>361</v>
      </c>
      <c r="E878" s="262" t="s">
        <v>269</v>
      </c>
      <c r="F878" s="262" t="s">
        <v>222</v>
      </c>
      <c r="G878" s="262" t="s">
        <v>223</v>
      </c>
      <c r="H878" s="262" t="s">
        <v>224</v>
      </c>
      <c r="I878" s="262" t="s">
        <v>412</v>
      </c>
      <c r="J878" s="262">
        <v>960</v>
      </c>
      <c r="K878" s="320">
        <v>0.6</v>
      </c>
      <c r="L878" s="320">
        <v>0.6</v>
      </c>
      <c r="M878" s="262" t="s">
        <v>226</v>
      </c>
      <c r="N878" s="262" t="s">
        <v>227</v>
      </c>
      <c r="O878" s="262" t="s">
        <v>234</v>
      </c>
      <c r="P878" s="262" t="s">
        <v>34</v>
      </c>
      <c r="Q878" s="321">
        <v>9</v>
      </c>
      <c r="R878" s="321">
        <f t="shared" si="82"/>
        <v>10</v>
      </c>
      <c r="S878" s="300">
        <v>0</v>
      </c>
      <c r="T878" s="300">
        <v>44620</v>
      </c>
      <c r="V878" s="300">
        <v>26772</v>
      </c>
      <c r="W878" s="302">
        <f>IFERROR(INDEX('For Formulas'!$A$3:$CL$64,MATCH(ROUNDUP($R878,0),'For Formulas'!$A$3:$A$64,0),MATCH($O878&amp;" - "&amp;$P878,'For Formulas'!$A$3:$CL$3,0))*L878+U878,INDEX('For Formulas'!$A$3:$CL$64,MATCH(ROUNDUP($R878,0),'For Formulas'!$A$3:$A$64,0)*MATCH($O878&amp;" - "&amp;$P878,'For Formulas'!$A$3:$CL$3,0))*L878)</f>
        <v>28914</v>
      </c>
      <c r="X878" s="322">
        <f t="shared" si="83"/>
        <v>8.0008964589870016E-2</v>
      </c>
      <c r="Y878" s="262" t="s">
        <v>557</v>
      </c>
      <c r="Z878" s="262" t="str">
        <f t="shared" si="84"/>
        <v>141 E 72120 131</v>
      </c>
      <c r="AA878" s="262" t="str">
        <f t="shared" si="85"/>
        <v>580</v>
      </c>
      <c r="AB878" s="262" t="str">
        <f t="shared" si="86"/>
        <v>000</v>
      </c>
      <c r="AC878" s="262" t="str">
        <f t="shared" si="87"/>
        <v>141 E 72120 131 000 580</v>
      </c>
    </row>
    <row r="879" spans="1:29" ht="15" customHeight="1" x14ac:dyDescent="0.25">
      <c r="A879" s="262" t="s">
        <v>1681</v>
      </c>
      <c r="B879" s="262" t="s">
        <v>377</v>
      </c>
      <c r="C879" s="262" t="s">
        <v>377</v>
      </c>
      <c r="D879" s="262" t="s">
        <v>343</v>
      </c>
      <c r="E879" s="262" t="s">
        <v>269</v>
      </c>
      <c r="F879" s="262" t="s">
        <v>222</v>
      </c>
      <c r="G879" s="262" t="s">
        <v>223</v>
      </c>
      <c r="H879" s="262" t="s">
        <v>224</v>
      </c>
      <c r="I879" s="262" t="s">
        <v>412</v>
      </c>
      <c r="J879" s="262">
        <v>960</v>
      </c>
      <c r="K879" s="320">
        <v>0.6</v>
      </c>
      <c r="L879" s="320">
        <v>0.6</v>
      </c>
      <c r="M879" s="262" t="s">
        <v>226</v>
      </c>
      <c r="N879" s="262" t="s">
        <v>227</v>
      </c>
      <c r="O879" s="262" t="s">
        <v>234</v>
      </c>
      <c r="P879" s="262" t="s">
        <v>34</v>
      </c>
      <c r="Q879" s="321">
        <v>9</v>
      </c>
      <c r="R879" s="321">
        <f t="shared" si="82"/>
        <v>10</v>
      </c>
      <c r="S879" s="300">
        <v>0</v>
      </c>
      <c r="T879" s="300">
        <v>44620</v>
      </c>
      <c r="V879" s="300">
        <v>26772</v>
      </c>
      <c r="W879" s="302">
        <f>IFERROR(INDEX('For Formulas'!$A$3:$CL$64,MATCH(ROUNDUP($R879,0),'For Formulas'!$A$3:$A$64,0),MATCH($O879&amp;" - "&amp;$P879,'For Formulas'!$A$3:$CL$3,0))*L879+U879,INDEX('For Formulas'!$A$3:$CL$64,MATCH(ROUNDUP($R879,0),'For Formulas'!$A$3:$A$64,0)*MATCH($O879&amp;" - "&amp;$P879,'For Formulas'!$A$3:$CL$3,0))*L879)</f>
        <v>28914</v>
      </c>
      <c r="X879" s="322">
        <f t="shared" si="83"/>
        <v>8.0008964589870016E-2</v>
      </c>
      <c r="Y879" s="262" t="s">
        <v>1682</v>
      </c>
      <c r="Z879" s="262" t="str">
        <f t="shared" si="84"/>
        <v>141 E 72120 131</v>
      </c>
      <c r="AA879" s="262" t="str">
        <f t="shared" si="85"/>
        <v>580</v>
      </c>
      <c r="AB879" s="262" t="str">
        <f t="shared" si="86"/>
        <v>000</v>
      </c>
      <c r="AC879" s="262" t="str">
        <f t="shared" si="87"/>
        <v>141 E 72120 131 000 580</v>
      </c>
    </row>
    <row r="880" spans="1:29" ht="15" customHeight="1" x14ac:dyDescent="0.25">
      <c r="A880" s="262" t="s">
        <v>2379</v>
      </c>
      <c r="B880" s="262" t="s">
        <v>377</v>
      </c>
      <c r="C880" s="262" t="s">
        <v>377</v>
      </c>
      <c r="D880" s="262" t="s">
        <v>422</v>
      </c>
      <c r="E880" s="262" t="s">
        <v>269</v>
      </c>
      <c r="F880" s="262" t="s">
        <v>222</v>
      </c>
      <c r="G880" s="262" t="s">
        <v>223</v>
      </c>
      <c r="H880" s="262" t="s">
        <v>224</v>
      </c>
      <c r="I880" s="262" t="s">
        <v>412</v>
      </c>
      <c r="J880" s="262">
        <v>960</v>
      </c>
      <c r="K880" s="320">
        <v>0.6</v>
      </c>
      <c r="L880" s="320">
        <v>0.6</v>
      </c>
      <c r="M880" s="262" t="s">
        <v>226</v>
      </c>
      <c r="N880" s="262" t="s">
        <v>227</v>
      </c>
      <c r="O880" s="262" t="s">
        <v>234</v>
      </c>
      <c r="P880" s="262" t="s">
        <v>34</v>
      </c>
      <c r="Q880" s="321">
        <v>9</v>
      </c>
      <c r="R880" s="321">
        <f t="shared" si="82"/>
        <v>10</v>
      </c>
      <c r="S880" s="300">
        <v>0</v>
      </c>
      <c r="T880" s="300">
        <v>44620</v>
      </c>
      <c r="V880" s="300">
        <v>26772</v>
      </c>
      <c r="W880" s="302">
        <f>IFERROR(INDEX('For Formulas'!$A$3:$CL$64,MATCH(ROUNDUP($R880,0),'For Formulas'!$A$3:$A$64,0),MATCH($O880&amp;" - "&amp;$P880,'For Formulas'!$A$3:$CL$3,0))*L880+U880,INDEX('For Formulas'!$A$3:$CL$64,MATCH(ROUNDUP($R880,0),'For Formulas'!$A$3:$A$64,0)*MATCH($O880&amp;" - "&amp;$P880,'For Formulas'!$A$3:$CL$3,0))*L880)</f>
        <v>28914</v>
      </c>
      <c r="X880" s="322">
        <f t="shared" si="83"/>
        <v>8.0008964589870016E-2</v>
      </c>
      <c r="Y880" s="262" t="s">
        <v>911</v>
      </c>
      <c r="Z880" s="262" t="str">
        <f t="shared" si="84"/>
        <v>141 E 72120 131</v>
      </c>
      <c r="AA880" s="262" t="str">
        <f t="shared" si="85"/>
        <v>580</v>
      </c>
      <c r="AB880" s="262" t="str">
        <f t="shared" si="86"/>
        <v>000</v>
      </c>
      <c r="AC880" s="262" t="str">
        <f t="shared" si="87"/>
        <v>141 E 72120 131 000 580</v>
      </c>
    </row>
    <row r="881" spans="1:29" ht="15" hidden="1" customHeight="1" x14ac:dyDescent="0.25">
      <c r="A881" s="262" t="s">
        <v>1396</v>
      </c>
      <c r="B881" s="262" t="s">
        <v>255</v>
      </c>
      <c r="C881" s="262" t="s">
        <v>255</v>
      </c>
      <c r="D881" s="262" t="s">
        <v>248</v>
      </c>
      <c r="E881" s="262" t="s">
        <v>256</v>
      </c>
      <c r="F881" s="262" t="s">
        <v>249</v>
      </c>
      <c r="G881" s="262" t="s">
        <v>250</v>
      </c>
      <c r="H881" s="262" t="s">
        <v>224</v>
      </c>
      <c r="I881" s="262" t="s">
        <v>242</v>
      </c>
      <c r="J881" s="262">
        <v>1080</v>
      </c>
      <c r="K881" s="320">
        <v>1</v>
      </c>
      <c r="L881" s="320">
        <v>1</v>
      </c>
      <c r="M881" s="262" t="s">
        <v>6</v>
      </c>
      <c r="Q881" s="321">
        <v>0</v>
      </c>
      <c r="R881" s="321">
        <f t="shared" si="82"/>
        <v>1</v>
      </c>
      <c r="S881" s="300">
        <v>3000</v>
      </c>
      <c r="T881" s="300">
        <v>0</v>
      </c>
      <c r="V881" s="300">
        <v>3000</v>
      </c>
      <c r="W881" s="300">
        <f>V881</f>
        <v>3000</v>
      </c>
      <c r="X881" s="322">
        <f t="shared" si="83"/>
        <v>0</v>
      </c>
      <c r="Y881" s="262" t="s">
        <v>252</v>
      </c>
      <c r="Z881" s="262" t="str">
        <f t="shared" si="84"/>
        <v>141 E 72710 146</v>
      </c>
      <c r="AA881" s="262" t="str">
        <f t="shared" si="85"/>
        <v>446</v>
      </c>
      <c r="AB881" s="262" t="str">
        <f t="shared" si="86"/>
        <v>000</v>
      </c>
      <c r="AC881" s="262" t="str">
        <f t="shared" si="87"/>
        <v>141 E 72710 146 000 446</v>
      </c>
    </row>
    <row r="882" spans="1:29" ht="15" customHeight="1" x14ac:dyDescent="0.25">
      <c r="A882" s="262" t="s">
        <v>2550</v>
      </c>
      <c r="B882" s="262" t="s">
        <v>377</v>
      </c>
      <c r="C882" s="262" t="s">
        <v>377</v>
      </c>
      <c r="D882" s="262" t="s">
        <v>382</v>
      </c>
      <c r="E882" s="262" t="s">
        <v>269</v>
      </c>
      <c r="F882" s="262" t="s">
        <v>222</v>
      </c>
      <c r="G882" s="262" t="s">
        <v>223</v>
      </c>
      <c r="H882" s="262" t="s">
        <v>224</v>
      </c>
      <c r="I882" s="262" t="s">
        <v>412</v>
      </c>
      <c r="J882" s="262">
        <v>960</v>
      </c>
      <c r="K882" s="320">
        <v>0.6</v>
      </c>
      <c r="L882" s="320">
        <v>0.6</v>
      </c>
      <c r="M882" s="262" t="s">
        <v>226</v>
      </c>
      <c r="N882" s="262" t="s">
        <v>233</v>
      </c>
      <c r="O882" s="262" t="s">
        <v>234</v>
      </c>
      <c r="P882" s="262" t="s">
        <v>34</v>
      </c>
      <c r="Q882" s="321">
        <v>9</v>
      </c>
      <c r="R882" s="321">
        <f t="shared" si="82"/>
        <v>10</v>
      </c>
      <c r="S882" s="300">
        <v>0</v>
      </c>
      <c r="T882" s="300">
        <v>44620</v>
      </c>
      <c r="V882" s="300">
        <v>26772</v>
      </c>
      <c r="W882" s="302">
        <f>IFERROR(INDEX('For Formulas'!$A$3:$CL$64,MATCH(ROUNDUP($R882,0),'For Formulas'!$A$3:$A$64,0),MATCH($O882&amp;" - "&amp;$P882,'For Formulas'!$A$3:$CL$3,0))*L882+U882,INDEX('For Formulas'!$A$3:$CL$64,MATCH(ROUNDUP($R882,0),'For Formulas'!$A$3:$A$64,0)*MATCH($O882&amp;" - "&amp;$P882,'For Formulas'!$A$3:$CL$3,0))*L882)</f>
        <v>28914</v>
      </c>
      <c r="X882" s="322">
        <f t="shared" si="83"/>
        <v>8.0008964589870016E-2</v>
      </c>
      <c r="Y882" s="262" t="s">
        <v>1513</v>
      </c>
      <c r="Z882" s="262" t="str">
        <f t="shared" si="84"/>
        <v>141 E 72120 131</v>
      </c>
      <c r="AA882" s="262" t="str">
        <f t="shared" si="85"/>
        <v>580</v>
      </c>
      <c r="AB882" s="262" t="str">
        <f t="shared" si="86"/>
        <v>000</v>
      </c>
      <c r="AC882" s="262" t="str">
        <f t="shared" si="87"/>
        <v>141 E 72120 131 000 580</v>
      </c>
    </row>
    <row r="883" spans="1:29" x14ac:dyDescent="0.25">
      <c r="A883" s="262" t="s">
        <v>2778</v>
      </c>
      <c r="B883" s="262" t="s">
        <v>377</v>
      </c>
      <c r="C883" s="262" t="s">
        <v>377</v>
      </c>
      <c r="D883" s="262" t="s">
        <v>317</v>
      </c>
      <c r="E883" s="262" t="s">
        <v>269</v>
      </c>
      <c r="F883" s="262" t="s">
        <v>222</v>
      </c>
      <c r="G883" s="262" t="s">
        <v>223</v>
      </c>
      <c r="H883" s="262" t="s">
        <v>224</v>
      </c>
      <c r="I883" s="262" t="s">
        <v>412</v>
      </c>
      <c r="J883" s="262">
        <v>960</v>
      </c>
      <c r="K883" s="320">
        <v>0.6</v>
      </c>
      <c r="L883" s="320">
        <v>0.6</v>
      </c>
      <c r="M883" s="262" t="s">
        <v>226</v>
      </c>
      <c r="N883" s="262" t="s">
        <v>227</v>
      </c>
      <c r="O883" s="262" t="s">
        <v>234</v>
      </c>
      <c r="P883" s="262" t="s">
        <v>34</v>
      </c>
      <c r="Q883" s="321">
        <v>9</v>
      </c>
      <c r="R883" s="321">
        <f t="shared" si="82"/>
        <v>10</v>
      </c>
      <c r="S883" s="300">
        <v>0</v>
      </c>
      <c r="T883" s="300">
        <v>44620</v>
      </c>
      <c r="V883" s="300">
        <v>26772</v>
      </c>
      <c r="W883" s="302">
        <f>IFERROR(INDEX('For Formulas'!$A$3:$CL$64,MATCH(ROUNDUP($R883,0),'For Formulas'!$A$3:$A$64,0),MATCH($O883&amp;" - "&amp;$P883,'For Formulas'!$A$3:$CL$3,0))*L883+U883,INDEX('For Formulas'!$A$3:$CL$64,MATCH(ROUNDUP($R883,0),'For Formulas'!$A$3:$A$64,0)*MATCH($O883&amp;" - "&amp;$P883,'For Formulas'!$A$3:$CL$3,0))*L883)</f>
        <v>28914</v>
      </c>
      <c r="X883" s="322">
        <f t="shared" si="83"/>
        <v>8.0008964589870016E-2</v>
      </c>
      <c r="Y883" s="262" t="s">
        <v>443</v>
      </c>
      <c r="Z883" s="262" t="str">
        <f t="shared" si="84"/>
        <v>141 E 72120 131</v>
      </c>
      <c r="AA883" s="262" t="str">
        <f t="shared" si="85"/>
        <v>580</v>
      </c>
      <c r="AB883" s="262" t="str">
        <f t="shared" si="86"/>
        <v>000</v>
      </c>
      <c r="AC883" s="262" t="str">
        <f t="shared" si="87"/>
        <v>141 E 72120 131 000 580</v>
      </c>
    </row>
    <row r="884" spans="1:29" ht="15" hidden="1" customHeight="1" x14ac:dyDescent="0.25">
      <c r="A884" s="262" t="s">
        <v>1906</v>
      </c>
      <c r="B884" s="262" t="s">
        <v>237</v>
      </c>
      <c r="C884" s="262" t="s">
        <v>237</v>
      </c>
      <c r="D884" s="262" t="s">
        <v>407</v>
      </c>
      <c r="E884" s="262" t="s">
        <v>221</v>
      </c>
      <c r="F884" s="262" t="s">
        <v>239</v>
      </c>
      <c r="G884" s="262" t="s">
        <v>240</v>
      </c>
      <c r="H884" s="262" t="s">
        <v>241</v>
      </c>
      <c r="I884" s="262" t="s">
        <v>347</v>
      </c>
      <c r="J884" s="262">
        <v>1330</v>
      </c>
      <c r="K884" s="320">
        <v>0.875</v>
      </c>
      <c r="L884" s="320">
        <v>0.875</v>
      </c>
      <c r="M884" s="262" t="s">
        <v>226</v>
      </c>
      <c r="N884" s="262" t="s">
        <v>11</v>
      </c>
      <c r="O884" s="262" t="s">
        <v>244</v>
      </c>
      <c r="P884" s="262" t="s">
        <v>187</v>
      </c>
      <c r="Q884" s="321">
        <v>22</v>
      </c>
      <c r="R884" s="321">
        <f t="shared" si="82"/>
        <v>23</v>
      </c>
      <c r="S884" s="300">
        <v>0</v>
      </c>
      <c r="T884" s="300">
        <v>20.149999999999999</v>
      </c>
      <c r="V884" s="300">
        <v>26799.5</v>
      </c>
      <c r="W884" s="303">
        <f>IFERROR(INDEX('For Formulas'!$A$3:$CL$64,MATCH($R884,'For Formulas'!$A$3:$A$64,0),MATCH($O884&amp;" - "&amp;$P884,'For Formulas'!$A$3:$CL$3,0))*J884+U884,INDEX('For Formulas'!$A$3:$CL$64,MATCH($R884,'For Formulas'!$A$3:$A$64,0),MATCH($O884&amp;" - "&amp;$P884,'For Formulas'!$A$3:$CL$3,0))*J884)</f>
        <v>28943.46</v>
      </c>
      <c r="X884" s="322">
        <f t="shared" si="83"/>
        <v>7.9999999999999974E-2</v>
      </c>
      <c r="Y884" s="262" t="s">
        <v>876</v>
      </c>
      <c r="Z884" s="262" t="str">
        <f t="shared" si="84"/>
        <v>143 E 73100 165</v>
      </c>
      <c r="AA884" s="262" t="str">
        <f t="shared" si="85"/>
        <v>451</v>
      </c>
      <c r="AB884" s="262" t="str">
        <f t="shared" si="86"/>
        <v>000</v>
      </c>
      <c r="AC884" s="262" t="str">
        <f t="shared" si="87"/>
        <v>143 E 73100 165 000 451</v>
      </c>
    </row>
    <row r="885" spans="1:29" ht="15" customHeight="1" x14ac:dyDescent="0.25">
      <c r="A885" s="262" t="s">
        <v>2807</v>
      </c>
      <c r="B885" s="262" t="s">
        <v>283</v>
      </c>
      <c r="C885" s="262" t="s">
        <v>283</v>
      </c>
      <c r="D885" s="262" t="s">
        <v>392</v>
      </c>
      <c r="E885" s="262" t="s">
        <v>221</v>
      </c>
      <c r="F885" s="262" t="s">
        <v>222</v>
      </c>
      <c r="G885" s="262" t="s">
        <v>571</v>
      </c>
      <c r="H885" s="262" t="s">
        <v>224</v>
      </c>
      <c r="I885" s="262" t="s">
        <v>225</v>
      </c>
      <c r="J885" s="262">
        <v>840</v>
      </c>
      <c r="K885" s="320">
        <v>1</v>
      </c>
      <c r="L885" s="320">
        <v>1</v>
      </c>
      <c r="M885" s="262" t="s">
        <v>226</v>
      </c>
      <c r="N885" s="262" t="s">
        <v>227</v>
      </c>
      <c r="O885" s="262" t="s">
        <v>288</v>
      </c>
      <c r="P885" s="262" t="s">
        <v>1498</v>
      </c>
      <c r="Q885" s="321">
        <v>6</v>
      </c>
      <c r="R885" s="321">
        <f t="shared" si="82"/>
        <v>7</v>
      </c>
      <c r="S885" s="300">
        <v>0</v>
      </c>
      <c r="T885" s="300">
        <v>26280</v>
      </c>
      <c r="V885" s="300">
        <v>13797</v>
      </c>
      <c r="W885" s="302">
        <f>IFERROR(INDEX('For Formulas'!$A$3:$CL$64,MATCH(ROUNDUP($R885,0),'For Formulas'!$A$3:$A$64,0),MATCH($O885&amp;" - "&amp;$P885,'For Formulas'!$A$3:$CL$3,0))*L885+U885,INDEX('For Formulas'!$A$3:$CL$64,MATCH(ROUNDUP($R885,0),'For Formulas'!$A$3:$A$64,0)*MATCH($O885&amp;" - "&amp;$P885,'For Formulas'!$A$3:$CL$3,0))*L885)</f>
        <v>28980</v>
      </c>
      <c r="X885" s="322">
        <f t="shared" si="83"/>
        <v>1.1004566210045663</v>
      </c>
      <c r="Y885" s="262" t="s">
        <v>946</v>
      </c>
      <c r="Z885" s="262" t="str">
        <f t="shared" si="84"/>
        <v>141 E 72410 162</v>
      </c>
      <c r="AA885" s="262" t="str">
        <f t="shared" si="85"/>
        <v>000</v>
      </c>
      <c r="AB885" s="262" t="str">
        <f t="shared" si="86"/>
        <v>000</v>
      </c>
      <c r="AC885" s="262" t="str">
        <f t="shared" si="87"/>
        <v>141 E 72410 162 000 000</v>
      </c>
    </row>
    <row r="886" spans="1:29" ht="15" customHeight="1" x14ac:dyDescent="0.25">
      <c r="A886" s="262" t="s">
        <v>3336</v>
      </c>
      <c r="B886" s="262" t="s">
        <v>332</v>
      </c>
      <c r="C886" s="262" t="s">
        <v>332</v>
      </c>
      <c r="D886" s="262" t="s">
        <v>268</v>
      </c>
      <c r="E886" s="262" t="s">
        <v>221</v>
      </c>
      <c r="F886" s="262" t="s">
        <v>299</v>
      </c>
      <c r="G886" s="262" t="s">
        <v>3334</v>
      </c>
      <c r="H886" s="262" t="s">
        <v>301</v>
      </c>
      <c r="I886" s="262" t="s">
        <v>225</v>
      </c>
      <c r="J886" s="262">
        <v>864</v>
      </c>
      <c r="K886" s="320">
        <v>1</v>
      </c>
      <c r="L886" s="320">
        <v>1</v>
      </c>
      <c r="M886" s="262" t="s">
        <v>226</v>
      </c>
      <c r="N886" s="262" t="s">
        <v>227</v>
      </c>
      <c r="O886" s="262" t="s">
        <v>288</v>
      </c>
      <c r="P886" s="262" t="s">
        <v>334</v>
      </c>
      <c r="Q886" s="321">
        <v>0</v>
      </c>
      <c r="R886" s="321">
        <f t="shared" si="82"/>
        <v>1</v>
      </c>
      <c r="S886" s="300">
        <v>0</v>
      </c>
      <c r="T886" s="300">
        <v>25920</v>
      </c>
      <c r="V886" s="300">
        <v>11664</v>
      </c>
      <c r="W886" s="302">
        <f>IFERROR(INDEX('For Formulas'!$A$3:$CL$64,MATCH(ROUNDUP($R886,0),'For Formulas'!$A$3:$A$64,0),MATCH($O886&amp;" - "&amp;$P886,'For Formulas'!$A$3:$CL$3,0))*L886+U886,INDEX('For Formulas'!$A$3:$CL$64,MATCH(ROUNDUP($R886,0),'For Formulas'!$A$3:$A$64,0)*MATCH($O886&amp;" - "&amp;$P886,'For Formulas'!$A$3:$CL$3,0))*L886)</f>
        <v>29030.399999999998</v>
      </c>
      <c r="X886" s="322">
        <f t="shared" si="83"/>
        <v>1.4888888888888887</v>
      </c>
      <c r="Y886" s="262" t="s">
        <v>1743</v>
      </c>
      <c r="Z886" s="262" t="str">
        <f t="shared" si="84"/>
        <v>141 E 72610 166</v>
      </c>
      <c r="AA886" s="262" t="str">
        <f t="shared" si="85"/>
        <v>000</v>
      </c>
      <c r="AB886" s="262" t="str">
        <f t="shared" si="86"/>
        <v>000</v>
      </c>
      <c r="AC886" s="262" t="str">
        <f t="shared" si="87"/>
        <v>141 E 72610 166 000 000</v>
      </c>
    </row>
    <row r="887" spans="1:29" ht="15" customHeight="1" x14ac:dyDescent="0.25">
      <c r="A887" s="262" t="s">
        <v>1787</v>
      </c>
      <c r="B887" s="262" t="s">
        <v>332</v>
      </c>
      <c r="C887" s="262" t="s">
        <v>332</v>
      </c>
      <c r="D887" s="262" t="s">
        <v>343</v>
      </c>
      <c r="E887" s="262" t="s">
        <v>221</v>
      </c>
      <c r="F887" s="262" t="s">
        <v>299</v>
      </c>
      <c r="G887" s="262" t="s">
        <v>300</v>
      </c>
      <c r="H887" s="262" t="s">
        <v>301</v>
      </c>
      <c r="I887" s="262" t="s">
        <v>225</v>
      </c>
      <c r="J887" s="262">
        <v>1920</v>
      </c>
      <c r="K887" s="320">
        <v>1</v>
      </c>
      <c r="L887" s="320">
        <v>1</v>
      </c>
      <c r="M887" s="262" t="s">
        <v>226</v>
      </c>
      <c r="N887" s="262" t="s">
        <v>227</v>
      </c>
      <c r="O887" s="262" t="s">
        <v>288</v>
      </c>
      <c r="P887" s="262" t="s">
        <v>334</v>
      </c>
      <c r="Q887" s="321">
        <v>0</v>
      </c>
      <c r="R887" s="321">
        <f t="shared" si="82"/>
        <v>1</v>
      </c>
      <c r="S887" s="300">
        <v>0</v>
      </c>
      <c r="T887" s="300">
        <v>25920</v>
      </c>
      <c r="V887" s="300">
        <v>25920</v>
      </c>
      <c r="W887" s="302">
        <f>IFERROR(INDEX('For Formulas'!$A$3:$CL$64,MATCH(ROUNDUP($R887,0),'For Formulas'!$A$3:$A$64,0),MATCH($O887&amp;" - "&amp;$P887,'For Formulas'!$A$3:$CL$3,0))*L887+U887,INDEX('For Formulas'!$A$3:$CL$64,MATCH(ROUNDUP($R887,0),'For Formulas'!$A$3:$A$64,0)*MATCH($O887&amp;" - "&amp;$P887,'For Formulas'!$A$3:$CL$3,0))*L887)</f>
        <v>29030.399999999998</v>
      </c>
      <c r="X887" s="322">
        <f t="shared" si="83"/>
        <v>0.11999999999999991</v>
      </c>
      <c r="Y887" s="262" t="s">
        <v>358</v>
      </c>
      <c r="Z887" s="262" t="str">
        <f t="shared" si="84"/>
        <v>141 E 72610 166</v>
      </c>
      <c r="AA887" s="262" t="str">
        <f t="shared" si="85"/>
        <v>000</v>
      </c>
      <c r="AB887" s="262" t="str">
        <f t="shared" si="86"/>
        <v>000</v>
      </c>
      <c r="AC887" s="262" t="str">
        <f t="shared" si="87"/>
        <v>141 E 72610 166 000 000</v>
      </c>
    </row>
    <row r="888" spans="1:29" ht="15" customHeight="1" x14ac:dyDescent="0.25">
      <c r="A888" s="262" t="s">
        <v>2449</v>
      </c>
      <c r="B888" s="262" t="s">
        <v>332</v>
      </c>
      <c r="C888" s="262" t="s">
        <v>332</v>
      </c>
      <c r="D888" s="262" t="s">
        <v>411</v>
      </c>
      <c r="E888" s="262" t="s">
        <v>221</v>
      </c>
      <c r="F888" s="262" t="s">
        <v>299</v>
      </c>
      <c r="G888" s="262" t="s">
        <v>300</v>
      </c>
      <c r="H888" s="262" t="s">
        <v>301</v>
      </c>
      <c r="I888" s="262" t="s">
        <v>225</v>
      </c>
      <c r="J888" s="262">
        <v>1920</v>
      </c>
      <c r="K888" s="320">
        <v>1</v>
      </c>
      <c r="L888" s="320">
        <v>1</v>
      </c>
      <c r="M888" s="262" t="s">
        <v>226</v>
      </c>
      <c r="N888" s="262" t="s">
        <v>227</v>
      </c>
      <c r="O888" s="262" t="s">
        <v>288</v>
      </c>
      <c r="P888" s="262" t="s">
        <v>334</v>
      </c>
      <c r="Q888" s="321">
        <v>0</v>
      </c>
      <c r="R888" s="321">
        <f t="shared" si="82"/>
        <v>1</v>
      </c>
      <c r="S888" s="300">
        <v>0</v>
      </c>
      <c r="T888" s="300">
        <v>25920</v>
      </c>
      <c r="V888" s="300">
        <v>25920</v>
      </c>
      <c r="W888" s="302">
        <f>IFERROR(INDEX('For Formulas'!$A$3:$CL$64,MATCH(ROUNDUP($R888,0),'For Formulas'!$A$3:$A$64,0),MATCH($O888&amp;" - "&amp;$P888,'For Formulas'!$A$3:$CL$3,0))*L888+U888,INDEX('For Formulas'!$A$3:$CL$64,MATCH(ROUNDUP($R888,0),'For Formulas'!$A$3:$A$64,0)*MATCH($O888&amp;" - "&amp;$P888,'For Formulas'!$A$3:$CL$3,0))*L888)</f>
        <v>29030.399999999998</v>
      </c>
      <c r="X888" s="322">
        <f t="shared" si="83"/>
        <v>0.11999999999999991</v>
      </c>
      <c r="Y888" s="262" t="s">
        <v>1144</v>
      </c>
      <c r="Z888" s="262" t="str">
        <f t="shared" si="84"/>
        <v>141 E 72610 166</v>
      </c>
      <c r="AA888" s="262" t="str">
        <f t="shared" si="85"/>
        <v>000</v>
      </c>
      <c r="AB888" s="262" t="str">
        <f t="shared" si="86"/>
        <v>000</v>
      </c>
      <c r="AC888" s="262" t="str">
        <f t="shared" si="87"/>
        <v>141 E 72610 166 000 000</v>
      </c>
    </row>
    <row r="889" spans="1:29" ht="15" hidden="1" customHeight="1" x14ac:dyDescent="0.25">
      <c r="A889" s="262" t="s">
        <v>1879</v>
      </c>
      <c r="B889" s="262" t="s">
        <v>237</v>
      </c>
      <c r="C889" s="262" t="s">
        <v>237</v>
      </c>
      <c r="D889" s="262" t="s">
        <v>422</v>
      </c>
      <c r="E889" s="262" t="s">
        <v>221</v>
      </c>
      <c r="F889" s="262" t="s">
        <v>239</v>
      </c>
      <c r="G889" s="262" t="s">
        <v>240</v>
      </c>
      <c r="H889" s="262" t="s">
        <v>241</v>
      </c>
      <c r="I889" s="262" t="s">
        <v>347</v>
      </c>
      <c r="J889" s="262">
        <v>1330</v>
      </c>
      <c r="K889" s="320">
        <v>0.875</v>
      </c>
      <c r="L889" s="320">
        <v>0.875</v>
      </c>
      <c r="M889" s="262" t="s">
        <v>226</v>
      </c>
      <c r="N889" s="262" t="s">
        <v>11</v>
      </c>
      <c r="O889" s="262" t="s">
        <v>244</v>
      </c>
      <c r="P889" s="262" t="s">
        <v>187</v>
      </c>
      <c r="Q889" s="321">
        <v>23</v>
      </c>
      <c r="R889" s="321">
        <f t="shared" si="82"/>
        <v>24</v>
      </c>
      <c r="S889" s="300">
        <v>0</v>
      </c>
      <c r="T889" s="300">
        <v>20.25</v>
      </c>
      <c r="V889" s="300">
        <v>26932.5</v>
      </c>
      <c r="W889" s="303">
        <f>IFERROR(INDEX('For Formulas'!$A$3:$CL$64,MATCH($R889,'For Formulas'!$A$3:$A$64,0),MATCH($O889&amp;" - "&amp;$P889,'For Formulas'!$A$3:$CL$3,0))*J889+U889,INDEX('For Formulas'!$A$3:$CL$64,MATCH($R889,'For Formulas'!$A$3:$A$64,0),MATCH($O889&amp;" - "&amp;$P889,'For Formulas'!$A$3:$CL$3,0))*J889)</f>
        <v>29087.100000000006</v>
      </c>
      <c r="X889" s="322">
        <f t="shared" si="83"/>
        <v>8.000000000000021E-2</v>
      </c>
      <c r="Y889" s="262" t="s">
        <v>1321</v>
      </c>
      <c r="Z889" s="262" t="str">
        <f t="shared" si="84"/>
        <v>143 E 73100 165</v>
      </c>
      <c r="AA889" s="262" t="str">
        <f t="shared" si="85"/>
        <v>451</v>
      </c>
      <c r="AB889" s="262" t="str">
        <f t="shared" si="86"/>
        <v>000</v>
      </c>
      <c r="AC889" s="262" t="str">
        <f t="shared" si="87"/>
        <v>143 E 73100 165 000 451</v>
      </c>
    </row>
    <row r="890" spans="1:29" ht="15" hidden="1" customHeight="1" x14ac:dyDescent="0.25">
      <c r="A890" s="262" t="s">
        <v>2643</v>
      </c>
      <c r="B890" s="262" t="s">
        <v>237</v>
      </c>
      <c r="C890" s="262" t="s">
        <v>237</v>
      </c>
      <c r="D890" s="262" t="s">
        <v>220</v>
      </c>
      <c r="E890" s="262" t="s">
        <v>221</v>
      </c>
      <c r="F890" s="262" t="s">
        <v>239</v>
      </c>
      <c r="G890" s="262" t="s">
        <v>240</v>
      </c>
      <c r="H890" s="262" t="s">
        <v>241</v>
      </c>
      <c r="I890" s="262" t="s">
        <v>347</v>
      </c>
      <c r="J890" s="262">
        <v>1330</v>
      </c>
      <c r="K890" s="320">
        <v>0.875</v>
      </c>
      <c r="L890" s="320">
        <v>0.875</v>
      </c>
      <c r="M890" s="262" t="s">
        <v>226</v>
      </c>
      <c r="N890" s="262" t="s">
        <v>11</v>
      </c>
      <c r="O890" s="262" t="s">
        <v>244</v>
      </c>
      <c r="P890" s="262" t="s">
        <v>187</v>
      </c>
      <c r="Q890" s="321">
        <v>23</v>
      </c>
      <c r="R890" s="321">
        <f t="shared" si="82"/>
        <v>24</v>
      </c>
      <c r="S890" s="300">
        <v>0</v>
      </c>
      <c r="T890" s="300">
        <v>20.25</v>
      </c>
      <c r="V890" s="300">
        <v>26932.5</v>
      </c>
      <c r="W890" s="303">
        <f>IFERROR(INDEX('For Formulas'!$A$3:$CL$64,MATCH($R890,'For Formulas'!$A$3:$A$64,0),MATCH($O890&amp;" - "&amp;$P890,'For Formulas'!$A$3:$CL$3,0))*J890+U890,INDEX('For Formulas'!$A$3:$CL$64,MATCH($R890,'For Formulas'!$A$3:$A$64,0),MATCH($O890&amp;" - "&amp;$P890,'For Formulas'!$A$3:$CL$3,0))*J890)</f>
        <v>29087.100000000006</v>
      </c>
      <c r="X890" s="322">
        <f t="shared" si="83"/>
        <v>8.000000000000021E-2</v>
      </c>
      <c r="Y890" s="262" t="s">
        <v>1120</v>
      </c>
      <c r="Z890" s="262" t="str">
        <f t="shared" si="84"/>
        <v>143 E 73100 165</v>
      </c>
      <c r="AA890" s="262" t="str">
        <f t="shared" si="85"/>
        <v>451</v>
      </c>
      <c r="AB890" s="262" t="str">
        <f t="shared" si="86"/>
        <v>000</v>
      </c>
      <c r="AC890" s="262" t="str">
        <f t="shared" si="87"/>
        <v>143 E 73100 165 000 451</v>
      </c>
    </row>
    <row r="891" spans="1:29" ht="15" customHeight="1" x14ac:dyDescent="0.25">
      <c r="A891" s="262" t="s">
        <v>1177</v>
      </c>
      <c r="B891" s="262" t="s">
        <v>283</v>
      </c>
      <c r="C891" s="262" t="s">
        <v>283</v>
      </c>
      <c r="D891" s="262" t="s">
        <v>280</v>
      </c>
      <c r="E891" s="262" t="s">
        <v>221</v>
      </c>
      <c r="F891" s="262" t="s">
        <v>284</v>
      </c>
      <c r="G891" s="262" t="s">
        <v>285</v>
      </c>
      <c r="H891" s="262" t="s">
        <v>286</v>
      </c>
      <c r="I891" s="262" t="s">
        <v>504</v>
      </c>
      <c r="J891" s="262">
        <v>1575</v>
      </c>
      <c r="K891" s="320">
        <v>1</v>
      </c>
      <c r="L891" s="320">
        <v>1</v>
      </c>
      <c r="M891" s="262" t="s">
        <v>226</v>
      </c>
      <c r="N891" s="262" t="s">
        <v>233</v>
      </c>
      <c r="O891" s="262" t="s">
        <v>288</v>
      </c>
      <c r="P891" s="262" t="s">
        <v>289</v>
      </c>
      <c r="Q891" s="321">
        <v>13</v>
      </c>
      <c r="R891" s="321">
        <f t="shared" si="82"/>
        <v>14</v>
      </c>
      <c r="S891" s="300">
        <v>0</v>
      </c>
      <c r="T891" s="300">
        <v>26775</v>
      </c>
      <c r="V891" s="300">
        <v>26775</v>
      </c>
      <c r="W891" s="302">
        <f>IFERROR(INDEX('For Formulas'!$A$3:$CL$64,MATCH(ROUNDUP($R891,0),'For Formulas'!$A$3:$A$64,0),MATCH($O891&amp;" - "&amp;$P891,'For Formulas'!$A$3:$CL$3,0))*L891+U891,INDEX('For Formulas'!$A$3:$CL$64,MATCH(ROUNDUP($R891,0),'For Formulas'!$A$3:$A$64,0)*MATCH($O891&amp;" - "&amp;$P891,'For Formulas'!$A$3:$CL$3,0))*L891)</f>
        <v>29138</v>
      </c>
      <c r="X891" s="322">
        <f t="shared" si="83"/>
        <v>8.8253968253968251E-2</v>
      </c>
      <c r="Y891" s="262" t="s">
        <v>1178</v>
      </c>
      <c r="Z891" s="262" t="str">
        <f t="shared" si="84"/>
        <v>141 E 72410 162</v>
      </c>
      <c r="AA891" s="262" t="str">
        <f t="shared" si="85"/>
        <v>000</v>
      </c>
      <c r="AB891" s="262" t="str">
        <f t="shared" si="86"/>
        <v>000</v>
      </c>
      <c r="AC891" s="262" t="str">
        <f t="shared" si="87"/>
        <v>141 E 72410 162 000 000</v>
      </c>
    </row>
    <row r="892" spans="1:29" ht="15" customHeight="1" x14ac:dyDescent="0.25">
      <c r="A892" s="262" t="s">
        <v>1611</v>
      </c>
      <c r="B892" s="262" t="s">
        <v>283</v>
      </c>
      <c r="C892" s="262" t="s">
        <v>283</v>
      </c>
      <c r="D892" s="262" t="s">
        <v>716</v>
      </c>
      <c r="E892" s="262" t="s">
        <v>221</v>
      </c>
      <c r="F892" s="262" t="s">
        <v>284</v>
      </c>
      <c r="G892" s="262" t="s">
        <v>285</v>
      </c>
      <c r="H892" s="262" t="s">
        <v>286</v>
      </c>
      <c r="I892" s="262" t="s">
        <v>504</v>
      </c>
      <c r="J892" s="262">
        <v>1575</v>
      </c>
      <c r="K892" s="320">
        <v>1</v>
      </c>
      <c r="L892" s="320">
        <v>1</v>
      </c>
      <c r="M892" s="262" t="s">
        <v>226</v>
      </c>
      <c r="N892" s="262" t="s">
        <v>233</v>
      </c>
      <c r="O892" s="262" t="s">
        <v>288</v>
      </c>
      <c r="P892" s="262" t="s">
        <v>289</v>
      </c>
      <c r="Q892" s="321">
        <v>13</v>
      </c>
      <c r="R892" s="321">
        <f t="shared" si="82"/>
        <v>14</v>
      </c>
      <c r="S892" s="300">
        <v>0</v>
      </c>
      <c r="T892" s="300">
        <v>26775</v>
      </c>
      <c r="V892" s="300">
        <v>26775</v>
      </c>
      <c r="W892" s="302">
        <f>IFERROR(INDEX('For Formulas'!$A$3:$CL$64,MATCH(ROUNDUP($R892,0),'For Formulas'!$A$3:$A$64,0),MATCH($O892&amp;" - "&amp;$P892,'For Formulas'!$A$3:$CL$3,0))*L892+U892,INDEX('For Formulas'!$A$3:$CL$64,MATCH(ROUNDUP($R892,0),'For Formulas'!$A$3:$A$64,0)*MATCH($O892&amp;" - "&amp;$P892,'For Formulas'!$A$3:$CL$3,0))*L892)</f>
        <v>29138</v>
      </c>
      <c r="X892" s="322">
        <f t="shared" si="83"/>
        <v>8.8253968253968251E-2</v>
      </c>
      <c r="Y892" s="262" t="s">
        <v>1612</v>
      </c>
      <c r="Z892" s="262" t="str">
        <f t="shared" si="84"/>
        <v>141 E 72410 162</v>
      </c>
      <c r="AA892" s="262" t="str">
        <f t="shared" si="85"/>
        <v>000</v>
      </c>
      <c r="AB892" s="262" t="str">
        <f t="shared" si="86"/>
        <v>000</v>
      </c>
      <c r="AC892" s="262" t="str">
        <f t="shared" si="87"/>
        <v>141 E 72410 162 000 000</v>
      </c>
    </row>
    <row r="893" spans="1:29" ht="15" customHeight="1" x14ac:dyDescent="0.25">
      <c r="A893" s="262" t="s">
        <v>1844</v>
      </c>
      <c r="B893" s="262" t="s">
        <v>283</v>
      </c>
      <c r="C893" s="262" t="s">
        <v>283</v>
      </c>
      <c r="D893" s="262" t="s">
        <v>407</v>
      </c>
      <c r="E893" s="262" t="s">
        <v>221</v>
      </c>
      <c r="F893" s="262" t="s">
        <v>299</v>
      </c>
      <c r="G893" s="262" t="s">
        <v>300</v>
      </c>
      <c r="H893" s="262" t="s">
        <v>301</v>
      </c>
      <c r="I893" s="262" t="s">
        <v>225</v>
      </c>
      <c r="J893" s="262">
        <v>1920</v>
      </c>
      <c r="K893" s="320">
        <v>1</v>
      </c>
      <c r="L893" s="320">
        <v>1</v>
      </c>
      <c r="M893" s="262" t="s">
        <v>226</v>
      </c>
      <c r="N893" s="262" t="s">
        <v>227</v>
      </c>
      <c r="O893" s="262" t="s">
        <v>288</v>
      </c>
      <c r="P893" s="262" t="s">
        <v>1498</v>
      </c>
      <c r="Q893" s="321">
        <v>7</v>
      </c>
      <c r="R893" s="321">
        <f t="shared" si="82"/>
        <v>8</v>
      </c>
      <c r="S893" s="300">
        <v>0</v>
      </c>
      <c r="T893" s="300">
        <v>26460</v>
      </c>
      <c r="V893" s="300">
        <v>26460</v>
      </c>
      <c r="W893" s="302">
        <f>IFERROR(INDEX('For Formulas'!$A$3:$CL$64,MATCH(ROUNDUP($R893,0),'For Formulas'!$A$3:$A$64,0),MATCH($O893&amp;" - "&amp;$P893,'For Formulas'!$A$3:$CL$3,0))*L893+U893,INDEX('For Formulas'!$A$3:$CL$64,MATCH(ROUNDUP($R893,0),'For Formulas'!$A$3:$A$64,0)*MATCH($O893&amp;" - "&amp;$P893,'For Formulas'!$A$3:$CL$3,0))*L893)</f>
        <v>29160</v>
      </c>
      <c r="X893" s="322">
        <f t="shared" si="83"/>
        <v>0.10204081632653061</v>
      </c>
      <c r="Y893" s="262" t="s">
        <v>1848</v>
      </c>
      <c r="Z893" s="262" t="str">
        <f t="shared" si="84"/>
        <v>141 E 72410 162</v>
      </c>
      <c r="AA893" s="262" t="str">
        <f t="shared" si="85"/>
        <v>000</v>
      </c>
      <c r="AB893" s="262" t="str">
        <f t="shared" si="86"/>
        <v>000</v>
      </c>
      <c r="AC893" s="262" t="str">
        <f t="shared" si="87"/>
        <v>141 E 72410 162 000 000</v>
      </c>
    </row>
    <row r="894" spans="1:29" ht="15" hidden="1" customHeight="1" x14ac:dyDescent="0.25">
      <c r="A894" s="262" t="s">
        <v>931</v>
      </c>
      <c r="B894" s="262" t="s">
        <v>237</v>
      </c>
      <c r="C894" s="262" t="s">
        <v>237</v>
      </c>
      <c r="D894" s="262" t="s">
        <v>261</v>
      </c>
      <c r="E894" s="262" t="s">
        <v>221</v>
      </c>
      <c r="F894" s="262" t="s">
        <v>239</v>
      </c>
      <c r="G894" s="262" t="s">
        <v>240</v>
      </c>
      <c r="H894" s="262" t="s">
        <v>241</v>
      </c>
      <c r="I894" s="262" t="s">
        <v>347</v>
      </c>
      <c r="J894" s="262">
        <v>1330</v>
      </c>
      <c r="K894" s="320">
        <v>0.875</v>
      </c>
      <c r="L894" s="320">
        <v>0.875</v>
      </c>
      <c r="M894" s="262" t="s">
        <v>226</v>
      </c>
      <c r="N894" s="262" t="s">
        <v>11</v>
      </c>
      <c r="O894" s="262" t="s">
        <v>244</v>
      </c>
      <c r="P894" s="262" t="s">
        <v>187</v>
      </c>
      <c r="Q894" s="321">
        <v>24</v>
      </c>
      <c r="R894" s="321">
        <f t="shared" si="82"/>
        <v>25</v>
      </c>
      <c r="S894" s="300">
        <v>0</v>
      </c>
      <c r="T894" s="300">
        <v>20.34</v>
      </c>
      <c r="V894" s="300">
        <v>27052.2</v>
      </c>
      <c r="W894" s="303">
        <f>IFERROR(INDEX('For Formulas'!$A$3:$CL$64,MATCH($R894,'For Formulas'!$A$3:$A$64,0),MATCH($O894&amp;" - "&amp;$P894,'For Formulas'!$A$3:$CL$3,0))*J894+U894,INDEX('For Formulas'!$A$3:$CL$64,MATCH($R894,'For Formulas'!$A$3:$A$64,0),MATCH($O894&amp;" - "&amp;$P894,'For Formulas'!$A$3:$CL$3,0))*J894)</f>
        <v>29216.375999999997</v>
      </c>
      <c r="X894" s="322">
        <f t="shared" si="83"/>
        <v>7.9999999999999849E-2</v>
      </c>
      <c r="Y894" s="262" t="s">
        <v>511</v>
      </c>
      <c r="Z894" s="262" t="str">
        <f t="shared" si="84"/>
        <v>143 E 73100 165</v>
      </c>
      <c r="AA894" s="262" t="str">
        <f t="shared" si="85"/>
        <v>451</v>
      </c>
      <c r="AB894" s="262" t="str">
        <f t="shared" si="86"/>
        <v>000</v>
      </c>
      <c r="AC894" s="262" t="str">
        <f t="shared" si="87"/>
        <v>143 E 73100 165 000 451</v>
      </c>
    </row>
    <row r="895" spans="1:29" ht="15" customHeight="1" x14ac:dyDescent="0.25">
      <c r="A895" s="262" t="s">
        <v>755</v>
      </c>
      <c r="B895" s="262" t="s">
        <v>332</v>
      </c>
      <c r="C895" s="262" t="s">
        <v>332</v>
      </c>
      <c r="D895" s="262" t="s">
        <v>364</v>
      </c>
      <c r="E895" s="262" t="s">
        <v>221</v>
      </c>
      <c r="F895" s="262" t="s">
        <v>299</v>
      </c>
      <c r="G895" s="262" t="s">
        <v>713</v>
      </c>
      <c r="H895" s="262" t="s">
        <v>301</v>
      </c>
      <c r="I895" s="262" t="s">
        <v>225</v>
      </c>
      <c r="J895" s="262">
        <v>1648</v>
      </c>
      <c r="K895" s="320">
        <v>1</v>
      </c>
      <c r="L895" s="320">
        <v>1</v>
      </c>
      <c r="M895" s="262" t="s">
        <v>226</v>
      </c>
      <c r="N895" s="262" t="s">
        <v>227</v>
      </c>
      <c r="O895" s="262" t="s">
        <v>288</v>
      </c>
      <c r="P895" s="262" t="s">
        <v>334</v>
      </c>
      <c r="Q895" s="321">
        <v>1</v>
      </c>
      <c r="R895" s="321">
        <f t="shared" si="82"/>
        <v>2</v>
      </c>
      <c r="S895" s="300">
        <v>0</v>
      </c>
      <c r="T895" s="300">
        <v>26040</v>
      </c>
      <c r="V895" s="300">
        <v>22350.91</v>
      </c>
      <c r="W895" s="302">
        <f>IFERROR(INDEX('For Formulas'!$A$3:$CL$64,MATCH(ROUNDUP($R895,0),'For Formulas'!$A$3:$A$64,0),MATCH($O895&amp;" - "&amp;$P895,'For Formulas'!$A$3:$CL$3,0))*L895+U895,INDEX('For Formulas'!$A$3:$CL$64,MATCH(ROUNDUP($R895,0),'For Formulas'!$A$3:$A$64,0)*MATCH($O895&amp;" - "&amp;$P895,'For Formulas'!$A$3:$CL$3,0))*L895)</f>
        <v>29260.800000000003</v>
      </c>
      <c r="X895" s="322">
        <f t="shared" si="83"/>
        <v>0.30915475029875755</v>
      </c>
      <c r="Y895" s="262" t="s">
        <v>756</v>
      </c>
      <c r="Z895" s="262" t="str">
        <f t="shared" si="84"/>
        <v>141 E 72610 166</v>
      </c>
      <c r="AA895" s="262" t="str">
        <f t="shared" si="85"/>
        <v>000</v>
      </c>
      <c r="AB895" s="262" t="str">
        <f t="shared" si="86"/>
        <v>000</v>
      </c>
      <c r="AC895" s="262" t="str">
        <f t="shared" si="87"/>
        <v>141 E 72610 166 000 000</v>
      </c>
    </row>
    <row r="896" spans="1:29" ht="15" customHeight="1" x14ac:dyDescent="0.25">
      <c r="A896" s="262" t="s">
        <v>1742</v>
      </c>
      <c r="B896" s="262" t="s">
        <v>332</v>
      </c>
      <c r="C896" s="262" t="s">
        <v>332</v>
      </c>
      <c r="D896" s="262" t="s">
        <v>268</v>
      </c>
      <c r="E896" s="262" t="s">
        <v>221</v>
      </c>
      <c r="F896" s="262" t="s">
        <v>299</v>
      </c>
      <c r="G896" s="262" t="s">
        <v>300</v>
      </c>
      <c r="H896" s="262" t="s">
        <v>301</v>
      </c>
      <c r="I896" s="262" t="s">
        <v>225</v>
      </c>
      <c r="J896" s="262">
        <v>1920</v>
      </c>
      <c r="K896" s="320">
        <v>1</v>
      </c>
      <c r="L896" s="320">
        <v>1</v>
      </c>
      <c r="M896" s="262" t="s">
        <v>226</v>
      </c>
      <c r="N896" s="262" t="s">
        <v>233</v>
      </c>
      <c r="O896" s="262" t="s">
        <v>288</v>
      </c>
      <c r="P896" s="262" t="s">
        <v>334</v>
      </c>
      <c r="Q896" s="321">
        <v>1</v>
      </c>
      <c r="R896" s="321">
        <f t="shared" si="82"/>
        <v>2</v>
      </c>
      <c r="S896" s="300">
        <v>0</v>
      </c>
      <c r="T896" s="300">
        <v>26040</v>
      </c>
      <c r="V896" s="300">
        <v>26040</v>
      </c>
      <c r="W896" s="302">
        <f>IFERROR(INDEX('For Formulas'!$A$3:$CL$64,MATCH(ROUNDUP($R896,0),'For Formulas'!$A$3:$A$64,0),MATCH($O896&amp;" - "&amp;$P896,'For Formulas'!$A$3:$CL$3,0))*L896+U896,INDEX('For Formulas'!$A$3:$CL$64,MATCH(ROUNDUP($R896,0),'For Formulas'!$A$3:$A$64,0)*MATCH($O896&amp;" - "&amp;$P896,'For Formulas'!$A$3:$CL$3,0))*L896)</f>
        <v>29260.800000000003</v>
      </c>
      <c r="X896" s="322">
        <f t="shared" si="83"/>
        <v>0.12368663594470057</v>
      </c>
      <c r="Y896" s="262" t="s">
        <v>1743</v>
      </c>
      <c r="Z896" s="262" t="str">
        <f t="shared" si="84"/>
        <v>141 E 72610 166</v>
      </c>
      <c r="AA896" s="262" t="str">
        <f t="shared" si="85"/>
        <v>000</v>
      </c>
      <c r="AB896" s="262" t="str">
        <f t="shared" si="86"/>
        <v>000</v>
      </c>
      <c r="AC896" s="262" t="str">
        <f t="shared" si="87"/>
        <v>141 E 72610 166 000 000</v>
      </c>
    </row>
    <row r="897" spans="1:29" ht="15" customHeight="1" x14ac:dyDescent="0.25">
      <c r="A897" s="262" t="s">
        <v>1940</v>
      </c>
      <c r="B897" s="262" t="s">
        <v>231</v>
      </c>
      <c r="C897" s="262" t="s">
        <v>231</v>
      </c>
      <c r="D897" s="262" t="s">
        <v>264</v>
      </c>
      <c r="E897" s="262" t="s">
        <v>221</v>
      </c>
      <c r="F897" s="262" t="s">
        <v>222</v>
      </c>
      <c r="G897" s="262" t="s">
        <v>223</v>
      </c>
      <c r="H897" s="262" t="s">
        <v>224</v>
      </c>
      <c r="I897" s="262" t="s">
        <v>287</v>
      </c>
      <c r="J897" s="262">
        <v>800</v>
      </c>
      <c r="K897" s="320">
        <v>0.5</v>
      </c>
      <c r="L897" s="320">
        <v>0.5</v>
      </c>
      <c r="M897" s="262" t="s">
        <v>226</v>
      </c>
      <c r="N897" s="262" t="s">
        <v>227</v>
      </c>
      <c r="O897" s="262" t="s">
        <v>234</v>
      </c>
      <c r="P897" s="262" t="s">
        <v>35</v>
      </c>
      <c r="Q897" s="321">
        <v>16</v>
      </c>
      <c r="R897" s="321">
        <f t="shared" si="82"/>
        <v>17</v>
      </c>
      <c r="S897" s="300">
        <v>0</v>
      </c>
      <c r="T897" s="300">
        <v>54270</v>
      </c>
      <c r="V897" s="300">
        <v>27135</v>
      </c>
      <c r="W897" s="302">
        <f>IFERROR(INDEX('For Formulas'!$A$3:$CL$64,MATCH(ROUNDUP($R897,0),'For Formulas'!$A$3:$A$64,0),MATCH($O897&amp;" - "&amp;$P897,'For Formulas'!$A$3:$CL$3,0))*L897+U897,INDEX('For Formulas'!$A$3:$CL$64,MATCH(ROUNDUP($R897,0),'For Formulas'!$A$3:$A$64,0)*MATCH($O897&amp;" - "&amp;$P897,'For Formulas'!$A$3:$CL$3,0))*L897)</f>
        <v>29305</v>
      </c>
      <c r="X897" s="322">
        <f t="shared" si="83"/>
        <v>7.9970517781463052E-2</v>
      </c>
      <c r="Y897" s="262" t="s">
        <v>265</v>
      </c>
      <c r="Z897" s="262" t="str">
        <f t="shared" si="84"/>
        <v>141 E 71100 116</v>
      </c>
      <c r="AA897" s="262" t="str">
        <f t="shared" si="85"/>
        <v>000</v>
      </c>
      <c r="AB897" s="262" t="str">
        <f t="shared" si="86"/>
        <v>000</v>
      </c>
      <c r="AC897" s="262" t="str">
        <f t="shared" si="87"/>
        <v>141 E 71100 116 000 000</v>
      </c>
    </row>
    <row r="898" spans="1:29" ht="15" hidden="1" customHeight="1" x14ac:dyDescent="0.25">
      <c r="A898" s="262" t="s">
        <v>1940</v>
      </c>
      <c r="B898" s="262" t="s">
        <v>484</v>
      </c>
      <c r="C898" s="262" t="s">
        <v>484</v>
      </c>
      <c r="D898" s="262" t="s">
        <v>264</v>
      </c>
      <c r="E898" s="262" t="s">
        <v>221</v>
      </c>
      <c r="F898" s="262" t="s">
        <v>222</v>
      </c>
      <c r="G898" s="262" t="s">
        <v>223</v>
      </c>
      <c r="H898" s="262" t="s">
        <v>224</v>
      </c>
      <c r="I898" s="262" t="s">
        <v>287</v>
      </c>
      <c r="J898" s="262">
        <v>800</v>
      </c>
      <c r="K898" s="320">
        <v>0.5</v>
      </c>
      <c r="L898" s="320">
        <v>0.5</v>
      </c>
      <c r="M898" s="262" t="s">
        <v>226</v>
      </c>
      <c r="N898" s="262" t="s">
        <v>227</v>
      </c>
      <c r="O898" s="262" t="s">
        <v>234</v>
      </c>
      <c r="P898" s="262" t="s">
        <v>35</v>
      </c>
      <c r="Q898" s="321">
        <v>16</v>
      </c>
      <c r="R898" s="321">
        <f t="shared" ref="R898:R961" si="89">Q898+1</f>
        <v>17</v>
      </c>
      <c r="S898" s="300">
        <v>0</v>
      </c>
      <c r="T898" s="300">
        <v>54270</v>
      </c>
      <c r="V898" s="300">
        <v>27135</v>
      </c>
      <c r="W898" s="302">
        <f>IFERROR(INDEX('For Formulas'!$A$3:$CL$64,MATCH(ROUNDUP($R898,0),'For Formulas'!$A$3:$A$64,0),MATCH($O898&amp;" - "&amp;$P898,'For Formulas'!$A$3:$CL$3,0))*L898+U898,INDEX('For Formulas'!$A$3:$CL$64,MATCH(ROUNDUP($R898,0),'For Formulas'!$A$3:$A$64,0)*MATCH($O898&amp;" - "&amp;$P898,'For Formulas'!$A$3:$CL$3,0))*L898)</f>
        <v>29305</v>
      </c>
      <c r="X898" s="322">
        <f t="shared" ref="X898:X961" si="90">(W898-V898)/V898</f>
        <v>7.9970517781463052E-2</v>
      </c>
      <c r="Y898" s="262" t="s">
        <v>586</v>
      </c>
      <c r="Z898" s="262" t="str">
        <f t="shared" ref="Z898:Z961" si="91">LEFT(Y898,15)</f>
        <v>142 E 71100 116</v>
      </c>
      <c r="AA898" s="262" t="str">
        <f t="shared" ref="AA898:AA961" si="92">RIGHT(Y898,3)</f>
        <v>000</v>
      </c>
      <c r="AB898" s="262" t="str">
        <f t="shared" ref="AB898:AB961" si="93">MID(Y898,17,3)</f>
        <v>101</v>
      </c>
      <c r="AC898" s="262" t="str">
        <f t="shared" ref="AC898:AC961" si="94">Z898&amp;" " &amp;AB898&amp;" "&amp;AA898</f>
        <v>142 E 71100 116 101 000</v>
      </c>
    </row>
    <row r="899" spans="1:29" ht="15" hidden="1" customHeight="1" x14ac:dyDescent="0.25">
      <c r="A899" s="262" t="s">
        <v>2575</v>
      </c>
      <c r="B899" s="262" t="s">
        <v>237</v>
      </c>
      <c r="C899" s="262" t="s">
        <v>237</v>
      </c>
      <c r="D899" s="262" t="s">
        <v>340</v>
      </c>
      <c r="E899" s="262" t="s">
        <v>221</v>
      </c>
      <c r="F899" s="262" t="s">
        <v>239</v>
      </c>
      <c r="G899" s="262" t="s">
        <v>240</v>
      </c>
      <c r="H899" s="262" t="s">
        <v>241</v>
      </c>
      <c r="I899" s="262" t="s">
        <v>347</v>
      </c>
      <c r="J899" s="262">
        <v>1330</v>
      </c>
      <c r="K899" s="320">
        <v>0.875</v>
      </c>
      <c r="L899" s="320">
        <v>0.875</v>
      </c>
      <c r="M899" s="262" t="s">
        <v>226</v>
      </c>
      <c r="N899" s="262" t="s">
        <v>11</v>
      </c>
      <c r="O899" s="262" t="s">
        <v>244</v>
      </c>
      <c r="P899" s="262" t="s">
        <v>187</v>
      </c>
      <c r="Q899" s="321">
        <v>25</v>
      </c>
      <c r="R899" s="321">
        <f t="shared" si="89"/>
        <v>26</v>
      </c>
      <c r="S899" s="300">
        <v>0</v>
      </c>
      <c r="T899" s="300">
        <v>20.43</v>
      </c>
      <c r="V899" s="300">
        <v>27171.9</v>
      </c>
      <c r="W899" s="303">
        <f>IFERROR(INDEX('For Formulas'!$A$3:$CL$64,MATCH($R899,'For Formulas'!$A$3:$A$64,0),MATCH($O899&amp;" - "&amp;$P899,'For Formulas'!$A$3:$CL$3,0))*J899+U899,INDEX('For Formulas'!$A$3:$CL$64,MATCH($R899,'For Formulas'!$A$3:$A$64,0),MATCH($O899&amp;" - "&amp;$P899,'For Formulas'!$A$3:$CL$3,0))*J899)</f>
        <v>29345.652000000002</v>
      </c>
      <c r="X899" s="322">
        <f t="shared" si="90"/>
        <v>8.0000000000000016E-2</v>
      </c>
      <c r="Y899" s="262" t="s">
        <v>1726</v>
      </c>
      <c r="Z899" s="262" t="str">
        <f t="shared" si="91"/>
        <v>143 E 73100 165</v>
      </c>
      <c r="AA899" s="262" t="str">
        <f t="shared" si="92"/>
        <v>451</v>
      </c>
      <c r="AB899" s="262" t="str">
        <f t="shared" si="93"/>
        <v>000</v>
      </c>
      <c r="AC899" s="262" t="str">
        <f t="shared" si="94"/>
        <v>143 E 73100 165 000 451</v>
      </c>
    </row>
    <row r="900" spans="1:29" ht="15" hidden="1" customHeight="1" x14ac:dyDescent="0.25">
      <c r="A900" s="262" t="s">
        <v>1909</v>
      </c>
      <c r="B900" s="262" t="s">
        <v>237</v>
      </c>
      <c r="C900" s="262" t="s">
        <v>237</v>
      </c>
      <c r="D900" s="262" t="s">
        <v>258</v>
      </c>
      <c r="E900" s="262" t="s">
        <v>221</v>
      </c>
      <c r="F900" s="262" t="s">
        <v>239</v>
      </c>
      <c r="G900" s="262" t="s">
        <v>240</v>
      </c>
      <c r="H900" s="262" t="s">
        <v>241</v>
      </c>
      <c r="I900" s="262" t="s">
        <v>347</v>
      </c>
      <c r="J900" s="262">
        <v>1330</v>
      </c>
      <c r="K900" s="320">
        <v>0.875</v>
      </c>
      <c r="L900" s="320">
        <v>0.875</v>
      </c>
      <c r="M900" s="262" t="s">
        <v>226</v>
      </c>
      <c r="N900" s="262" t="s">
        <v>11</v>
      </c>
      <c r="O900" s="262" t="s">
        <v>244</v>
      </c>
      <c r="P900" s="262" t="s">
        <v>187</v>
      </c>
      <c r="Q900" s="321">
        <v>21</v>
      </c>
      <c r="R900" s="321">
        <f t="shared" si="89"/>
        <v>22</v>
      </c>
      <c r="S900" s="300">
        <v>0</v>
      </c>
      <c r="T900" s="300">
        <v>20.03</v>
      </c>
      <c r="U900" s="262">
        <v>665</v>
      </c>
      <c r="V900" s="300">
        <v>27304.9</v>
      </c>
      <c r="W900" s="303">
        <f>IFERROR(INDEX('For Formulas'!$A$3:$CL$64,MATCH($R900,'For Formulas'!$A$3:$A$64,0),MATCH($O900&amp;" - "&amp;$P900,'For Formulas'!$A$3:$CL$3,0))*J900+U900,INDEX('For Formulas'!$A$3:$CL$64,MATCH($R900,'For Formulas'!$A$3:$A$64,0),MATCH($O900&amp;" - "&amp;$P900,'For Formulas'!$A$3:$CL$3,0))*J900)</f>
        <v>29436.092000000001</v>
      </c>
      <c r="X900" s="322">
        <f t="shared" si="90"/>
        <v>7.8051631758402296E-2</v>
      </c>
      <c r="Y900" s="262" t="s">
        <v>689</v>
      </c>
      <c r="Z900" s="262" t="str">
        <f t="shared" si="91"/>
        <v>143 E 73100 165</v>
      </c>
      <c r="AA900" s="262" t="str">
        <f t="shared" si="92"/>
        <v>451</v>
      </c>
      <c r="AB900" s="262" t="str">
        <f t="shared" si="93"/>
        <v>000</v>
      </c>
      <c r="AC900" s="262" t="str">
        <f t="shared" si="94"/>
        <v>143 E 73100 165 000 451</v>
      </c>
    </row>
    <row r="901" spans="1:29" ht="15" customHeight="1" x14ac:dyDescent="0.25">
      <c r="A901" s="262" t="s">
        <v>3112</v>
      </c>
      <c r="B901" s="262" t="s">
        <v>267</v>
      </c>
      <c r="C901" s="262" t="s">
        <v>267</v>
      </c>
      <c r="D901" s="262" t="s">
        <v>374</v>
      </c>
      <c r="E901" s="262" t="s">
        <v>221</v>
      </c>
      <c r="F901" s="262" t="s">
        <v>249</v>
      </c>
      <c r="G901" s="262" t="s">
        <v>250</v>
      </c>
      <c r="H901" s="262" t="s">
        <v>224</v>
      </c>
      <c r="I901" s="262" t="s">
        <v>242</v>
      </c>
      <c r="J901" s="262">
        <v>1080</v>
      </c>
      <c r="K901" s="320">
        <v>1</v>
      </c>
      <c r="L901" s="320">
        <v>1</v>
      </c>
      <c r="M901" s="262" t="s">
        <v>226</v>
      </c>
      <c r="N901" s="262" t="s">
        <v>227</v>
      </c>
      <c r="O901" s="262" t="s">
        <v>271</v>
      </c>
      <c r="P901" s="262" t="s">
        <v>189</v>
      </c>
      <c r="Q901" s="321">
        <v>24</v>
      </c>
      <c r="R901" s="321">
        <f t="shared" si="89"/>
        <v>25</v>
      </c>
      <c r="S901" s="300">
        <v>0</v>
      </c>
      <c r="T901" s="300">
        <v>27299</v>
      </c>
      <c r="V901" s="300">
        <v>27299</v>
      </c>
      <c r="W901" s="302">
        <f>IFERROR(INDEX('For Formulas'!$A$3:$CL$64,MATCH(ROUNDUP($R901,0),'For Formulas'!$A$3:$A$64,0),MATCH($O901&amp;" - "&amp;$P901,'For Formulas'!$A$3:$CL$3,0))*L901+U901,INDEX('For Formulas'!$A$3:$CL$64,MATCH(ROUNDUP($R901,0),'For Formulas'!$A$3:$A$64,0)*MATCH($O901&amp;" - "&amp;$P901,'For Formulas'!$A$3:$CL$3,0))*L901)</f>
        <v>29483</v>
      </c>
      <c r="X901" s="322">
        <f t="shared" si="90"/>
        <v>8.00029305102751E-2</v>
      </c>
      <c r="Y901" s="262" t="s">
        <v>2624</v>
      </c>
      <c r="Z901" s="262" t="str">
        <f t="shared" si="91"/>
        <v>141 E 71100 163</v>
      </c>
      <c r="AA901" s="262" t="str">
        <f t="shared" si="92"/>
        <v>000</v>
      </c>
      <c r="AB901" s="262" t="str">
        <f t="shared" si="93"/>
        <v>000</v>
      </c>
      <c r="AC901" s="262" t="str">
        <f t="shared" si="94"/>
        <v>141 E 71100 163 000 000</v>
      </c>
    </row>
    <row r="902" spans="1:29" ht="15" customHeight="1" x14ac:dyDescent="0.25">
      <c r="A902" s="262" t="s">
        <v>1017</v>
      </c>
      <c r="B902" s="262" t="s">
        <v>1018</v>
      </c>
      <c r="C902" s="262" t="s">
        <v>1018</v>
      </c>
      <c r="D902" s="262" t="s">
        <v>248</v>
      </c>
      <c r="E902" s="262" t="s">
        <v>221</v>
      </c>
      <c r="F902" s="262" t="s">
        <v>299</v>
      </c>
      <c r="G902" s="262" t="s">
        <v>1019</v>
      </c>
      <c r="H902" s="262" t="s">
        <v>301</v>
      </c>
      <c r="I902" s="262" t="s">
        <v>225</v>
      </c>
      <c r="J902" s="262">
        <v>1600</v>
      </c>
      <c r="K902" s="320">
        <v>1</v>
      </c>
      <c r="L902" s="320">
        <v>1</v>
      </c>
      <c r="M902" s="262" t="s">
        <v>226</v>
      </c>
      <c r="N902" s="262" t="s">
        <v>227</v>
      </c>
      <c r="O902" s="262" t="s">
        <v>288</v>
      </c>
      <c r="P902" s="262" t="s">
        <v>334</v>
      </c>
      <c r="Q902" s="321">
        <v>2</v>
      </c>
      <c r="R902" s="321">
        <f t="shared" si="89"/>
        <v>3</v>
      </c>
      <c r="S902" s="300">
        <v>0</v>
      </c>
      <c r="T902" s="300">
        <v>26220</v>
      </c>
      <c r="V902" s="300">
        <v>21849.91</v>
      </c>
      <c r="W902" s="302">
        <f>IFERROR(INDEX('For Formulas'!$A$3:$CL$64,MATCH(ROUNDUP($R902,0),'For Formulas'!$A$3:$A$64,0),MATCH($O902&amp;" - "&amp;$P902,'For Formulas'!$A$3:$CL$3,0))*L902+U902,INDEX('For Formulas'!$A$3:$CL$64,MATCH(ROUNDUP($R902,0),'For Formulas'!$A$3:$A$64,0)*MATCH($O902&amp;" - "&amp;$P902,'For Formulas'!$A$3:$CL$3,0))*L902)</f>
        <v>29491.199999999997</v>
      </c>
      <c r="X902" s="322">
        <f t="shared" si="90"/>
        <v>0.34971722995655347</v>
      </c>
      <c r="Y902" s="262" t="s">
        <v>509</v>
      </c>
      <c r="Z902" s="262" t="str">
        <f t="shared" si="91"/>
        <v>141 E 72710 142</v>
      </c>
      <c r="AA902" s="262" t="str">
        <f t="shared" si="92"/>
        <v>000</v>
      </c>
      <c r="AB902" s="262" t="str">
        <f t="shared" si="93"/>
        <v>000</v>
      </c>
      <c r="AC902" s="262" t="str">
        <f t="shared" si="94"/>
        <v>141 E 72710 142 000 000</v>
      </c>
    </row>
    <row r="903" spans="1:29" ht="15" hidden="1" customHeight="1" x14ac:dyDescent="0.25">
      <c r="A903" s="262" t="s">
        <v>1424</v>
      </c>
      <c r="B903" s="262" t="s">
        <v>525</v>
      </c>
      <c r="C903" s="262" t="s">
        <v>525</v>
      </c>
      <c r="D903" s="262" t="s">
        <v>274</v>
      </c>
      <c r="E903" s="262" t="s">
        <v>256</v>
      </c>
      <c r="F903" s="262" t="s">
        <v>222</v>
      </c>
      <c r="G903" s="262" t="s">
        <v>223</v>
      </c>
      <c r="H903" s="262" t="s">
        <v>224</v>
      </c>
      <c r="I903" s="262" t="s">
        <v>225</v>
      </c>
      <c r="J903" s="262">
        <v>1600</v>
      </c>
      <c r="K903" s="320">
        <v>1</v>
      </c>
      <c r="L903" s="320">
        <v>1</v>
      </c>
      <c r="M903" s="262" t="s">
        <v>6</v>
      </c>
      <c r="Q903" s="321">
        <v>0</v>
      </c>
      <c r="R903" s="321">
        <f t="shared" si="89"/>
        <v>1</v>
      </c>
      <c r="S903" s="300">
        <v>2340</v>
      </c>
      <c r="T903" s="300">
        <v>0</v>
      </c>
      <c r="V903" s="300">
        <v>2340</v>
      </c>
      <c r="W903" s="300">
        <f>V903</f>
        <v>2340</v>
      </c>
      <c r="X903" s="322">
        <f t="shared" si="90"/>
        <v>0</v>
      </c>
      <c r="Y903" s="262" t="s">
        <v>290</v>
      </c>
      <c r="Z903" s="262" t="str">
        <f t="shared" si="91"/>
        <v>141 E 72410 162</v>
      </c>
      <c r="AA903" s="262" t="str">
        <f t="shared" si="92"/>
        <v>000</v>
      </c>
      <c r="AB903" s="262" t="str">
        <f t="shared" si="93"/>
        <v>000</v>
      </c>
      <c r="AC903" s="262" t="str">
        <f t="shared" si="94"/>
        <v>141 E 72410 162 000 000</v>
      </c>
    </row>
    <row r="904" spans="1:29" ht="15" customHeight="1" x14ac:dyDescent="0.25">
      <c r="A904" s="262" t="s">
        <v>1255</v>
      </c>
      <c r="B904" s="262" t="s">
        <v>332</v>
      </c>
      <c r="C904" s="262" t="s">
        <v>332</v>
      </c>
      <c r="D904" s="262" t="s">
        <v>407</v>
      </c>
      <c r="E904" s="262" t="s">
        <v>221</v>
      </c>
      <c r="F904" s="262" t="s">
        <v>299</v>
      </c>
      <c r="G904" s="262" t="s">
        <v>300</v>
      </c>
      <c r="H904" s="262" t="s">
        <v>301</v>
      </c>
      <c r="I904" s="262" t="s">
        <v>225</v>
      </c>
      <c r="J904" s="262">
        <v>1920</v>
      </c>
      <c r="K904" s="320">
        <v>1</v>
      </c>
      <c r="L904" s="320">
        <v>1</v>
      </c>
      <c r="M904" s="262" t="s">
        <v>226</v>
      </c>
      <c r="N904" s="262" t="s">
        <v>233</v>
      </c>
      <c r="O904" s="262" t="s">
        <v>288</v>
      </c>
      <c r="P904" s="262" t="s">
        <v>334</v>
      </c>
      <c r="Q904" s="321">
        <v>2</v>
      </c>
      <c r="R904" s="321">
        <f t="shared" si="89"/>
        <v>3</v>
      </c>
      <c r="S904" s="300">
        <v>0</v>
      </c>
      <c r="T904" s="300">
        <v>26220</v>
      </c>
      <c r="V904" s="300">
        <v>26220</v>
      </c>
      <c r="W904" s="302">
        <f>IFERROR(INDEX('For Formulas'!$A$3:$CL$64,MATCH(ROUNDUP($R904,0),'For Formulas'!$A$3:$A$64,0),MATCH($O904&amp;" - "&amp;$P904,'For Formulas'!$A$3:$CL$3,0))*L904+U904,INDEX('For Formulas'!$A$3:$CL$64,MATCH(ROUNDUP($R904,0),'For Formulas'!$A$3:$A$64,0)*MATCH($O904&amp;" - "&amp;$P904,'For Formulas'!$A$3:$CL$3,0))*L904)</f>
        <v>29491.199999999997</v>
      </c>
      <c r="X904" s="322">
        <f t="shared" si="90"/>
        <v>0.12475972540045756</v>
      </c>
      <c r="Y904" s="262" t="s">
        <v>1001</v>
      </c>
      <c r="Z904" s="262" t="str">
        <f t="shared" si="91"/>
        <v>141 E 72610 166</v>
      </c>
      <c r="AA904" s="262" t="str">
        <f t="shared" si="92"/>
        <v>000</v>
      </c>
      <c r="AB904" s="262" t="str">
        <f t="shared" si="93"/>
        <v>000</v>
      </c>
      <c r="AC904" s="262" t="str">
        <f t="shared" si="94"/>
        <v>141 E 72610 166 000 000</v>
      </c>
    </row>
    <row r="905" spans="1:29" ht="15" customHeight="1" x14ac:dyDescent="0.25">
      <c r="A905" s="262" t="s">
        <v>1386</v>
      </c>
      <c r="B905" s="262" t="s">
        <v>332</v>
      </c>
      <c r="C905" s="262" t="s">
        <v>332</v>
      </c>
      <c r="D905" s="262" t="s">
        <v>340</v>
      </c>
      <c r="E905" s="262" t="s">
        <v>221</v>
      </c>
      <c r="F905" s="262" t="s">
        <v>299</v>
      </c>
      <c r="G905" s="262" t="s">
        <v>300</v>
      </c>
      <c r="H905" s="262" t="s">
        <v>301</v>
      </c>
      <c r="I905" s="262" t="s">
        <v>225</v>
      </c>
      <c r="J905" s="262">
        <v>1920</v>
      </c>
      <c r="K905" s="320">
        <v>1</v>
      </c>
      <c r="L905" s="320">
        <v>1</v>
      </c>
      <c r="M905" s="262" t="s">
        <v>226</v>
      </c>
      <c r="N905" s="262" t="s">
        <v>233</v>
      </c>
      <c r="O905" s="262" t="s">
        <v>288</v>
      </c>
      <c r="P905" s="262" t="s">
        <v>334</v>
      </c>
      <c r="Q905" s="321">
        <v>2</v>
      </c>
      <c r="R905" s="321">
        <f t="shared" si="89"/>
        <v>3</v>
      </c>
      <c r="S905" s="300">
        <v>0</v>
      </c>
      <c r="T905" s="300">
        <v>26220</v>
      </c>
      <c r="V905" s="300">
        <v>26220</v>
      </c>
      <c r="W905" s="302">
        <f>IFERROR(INDEX('For Formulas'!$A$3:$CL$64,MATCH(ROUNDUP($R905,0),'For Formulas'!$A$3:$A$64,0),MATCH($O905&amp;" - "&amp;$P905,'For Formulas'!$A$3:$CL$3,0))*L905+U905,INDEX('For Formulas'!$A$3:$CL$64,MATCH(ROUNDUP($R905,0),'For Formulas'!$A$3:$A$64,0)*MATCH($O905&amp;" - "&amp;$P905,'For Formulas'!$A$3:$CL$3,0))*L905)</f>
        <v>29491.199999999997</v>
      </c>
      <c r="X905" s="322">
        <f t="shared" si="90"/>
        <v>0.12475972540045756</v>
      </c>
      <c r="Y905" s="262" t="s">
        <v>1387</v>
      </c>
      <c r="Z905" s="262" t="str">
        <f t="shared" si="91"/>
        <v>141 E 72610 166</v>
      </c>
      <c r="AA905" s="262" t="str">
        <f t="shared" si="92"/>
        <v>000</v>
      </c>
      <c r="AB905" s="262" t="str">
        <f t="shared" si="93"/>
        <v>000</v>
      </c>
      <c r="AC905" s="262" t="str">
        <f t="shared" si="94"/>
        <v>141 E 72610 166 000 000</v>
      </c>
    </row>
    <row r="906" spans="1:29" ht="15" customHeight="1" x14ac:dyDescent="0.25">
      <c r="A906" s="262" t="s">
        <v>2662</v>
      </c>
      <c r="B906" s="262" t="s">
        <v>332</v>
      </c>
      <c r="C906" s="262" t="s">
        <v>332</v>
      </c>
      <c r="D906" s="262" t="s">
        <v>295</v>
      </c>
      <c r="E906" s="262" t="s">
        <v>221</v>
      </c>
      <c r="F906" s="262" t="s">
        <v>299</v>
      </c>
      <c r="G906" s="262" t="s">
        <v>300</v>
      </c>
      <c r="H906" s="262" t="s">
        <v>301</v>
      </c>
      <c r="I906" s="262" t="s">
        <v>225</v>
      </c>
      <c r="J906" s="262">
        <v>1920</v>
      </c>
      <c r="K906" s="320">
        <v>1</v>
      </c>
      <c r="L906" s="320">
        <v>1</v>
      </c>
      <c r="M906" s="262" t="s">
        <v>226</v>
      </c>
      <c r="N906" s="262" t="s">
        <v>233</v>
      </c>
      <c r="O906" s="262" t="s">
        <v>288</v>
      </c>
      <c r="P906" s="262" t="s">
        <v>334</v>
      </c>
      <c r="Q906" s="321">
        <v>2</v>
      </c>
      <c r="R906" s="321">
        <f t="shared" si="89"/>
        <v>3</v>
      </c>
      <c r="S906" s="300">
        <v>0</v>
      </c>
      <c r="T906" s="300">
        <v>26220</v>
      </c>
      <c r="V906" s="300">
        <v>26220</v>
      </c>
      <c r="W906" s="302">
        <f>IFERROR(INDEX('For Formulas'!$A$3:$CL$64,MATCH(ROUNDUP($R906,0),'For Formulas'!$A$3:$A$64,0),MATCH($O906&amp;" - "&amp;$P906,'For Formulas'!$A$3:$CL$3,0))*L906+U906,INDEX('For Formulas'!$A$3:$CL$64,MATCH(ROUNDUP($R906,0),'For Formulas'!$A$3:$A$64,0)*MATCH($O906&amp;" - "&amp;$P906,'For Formulas'!$A$3:$CL$3,0))*L906)</f>
        <v>29491.199999999997</v>
      </c>
      <c r="X906" s="322">
        <f t="shared" si="90"/>
        <v>0.12475972540045756</v>
      </c>
      <c r="Y906" s="262" t="s">
        <v>1503</v>
      </c>
      <c r="Z906" s="262" t="str">
        <f t="shared" si="91"/>
        <v>141 E 72610 166</v>
      </c>
      <c r="AA906" s="262" t="str">
        <f t="shared" si="92"/>
        <v>000</v>
      </c>
      <c r="AB906" s="262" t="str">
        <f t="shared" si="93"/>
        <v>000</v>
      </c>
      <c r="AC906" s="262" t="str">
        <f t="shared" si="94"/>
        <v>141 E 72610 166 000 000</v>
      </c>
    </row>
    <row r="907" spans="1:29" ht="15" customHeight="1" x14ac:dyDescent="0.25">
      <c r="A907" s="262" t="s">
        <v>1542</v>
      </c>
      <c r="B907" s="262" t="s">
        <v>377</v>
      </c>
      <c r="C907" s="262" t="s">
        <v>377</v>
      </c>
      <c r="D907" s="262" t="s">
        <v>389</v>
      </c>
      <c r="E907" s="262" t="s">
        <v>269</v>
      </c>
      <c r="F907" s="262" t="s">
        <v>222</v>
      </c>
      <c r="G907" s="262" t="s">
        <v>223</v>
      </c>
      <c r="H907" s="262" t="s">
        <v>224</v>
      </c>
      <c r="I907" s="262" t="s">
        <v>1349</v>
      </c>
      <c r="J907" s="262">
        <v>1600</v>
      </c>
      <c r="K907" s="320">
        <v>0.6</v>
      </c>
      <c r="L907" s="320">
        <v>0.6</v>
      </c>
      <c r="M907" s="262" t="s">
        <v>226</v>
      </c>
      <c r="N907" s="262" t="s">
        <v>227</v>
      </c>
      <c r="O907" s="262" t="s">
        <v>234</v>
      </c>
      <c r="P907" s="262" t="s">
        <v>34</v>
      </c>
      <c r="Q907" s="321">
        <v>10</v>
      </c>
      <c r="R907" s="321">
        <f t="shared" si="89"/>
        <v>11</v>
      </c>
      <c r="S907" s="300">
        <v>0</v>
      </c>
      <c r="T907" s="300">
        <v>45715</v>
      </c>
      <c r="V907" s="300">
        <v>27429</v>
      </c>
      <c r="W907" s="302">
        <f>IFERROR(INDEX('For Formulas'!$A$3:$CL$64,MATCH(ROUNDUP($R907,0),'For Formulas'!$A$3:$A$64,0),MATCH($O907&amp;" - "&amp;$P907,'For Formulas'!$A$3:$CL$3,0))*L907+U907,INDEX('For Formulas'!$A$3:$CL$64,MATCH(ROUNDUP($R907,0),'For Formulas'!$A$3:$A$64,0)*MATCH($O907&amp;" - "&amp;$P907,'For Formulas'!$A$3:$CL$3,0))*L907)</f>
        <v>29622</v>
      </c>
      <c r="X907" s="322">
        <f t="shared" si="90"/>
        <v>7.9951875751941376E-2</v>
      </c>
      <c r="Y907" s="262" t="s">
        <v>1543</v>
      </c>
      <c r="Z907" s="262" t="str">
        <f t="shared" si="91"/>
        <v>141 E 72120 131</v>
      </c>
      <c r="AA907" s="262" t="str">
        <f t="shared" si="92"/>
        <v>580</v>
      </c>
      <c r="AB907" s="262" t="str">
        <f t="shared" si="93"/>
        <v>000</v>
      </c>
      <c r="AC907" s="262" t="str">
        <f t="shared" si="94"/>
        <v>141 E 72120 131 000 580</v>
      </c>
    </row>
    <row r="908" spans="1:29" ht="15" hidden="1" customHeight="1" x14ac:dyDescent="0.25">
      <c r="A908" s="262" t="s">
        <v>2453</v>
      </c>
      <c r="B908" s="262" t="s">
        <v>237</v>
      </c>
      <c r="C908" s="262" t="s">
        <v>237</v>
      </c>
      <c r="D908" s="262" t="s">
        <v>295</v>
      </c>
      <c r="E908" s="262" t="s">
        <v>221</v>
      </c>
      <c r="F908" s="262" t="s">
        <v>239</v>
      </c>
      <c r="G908" s="262" t="s">
        <v>240</v>
      </c>
      <c r="H908" s="262" t="s">
        <v>241</v>
      </c>
      <c r="I908" s="262" t="s">
        <v>504</v>
      </c>
      <c r="J908" s="262">
        <v>1425</v>
      </c>
      <c r="K908" s="320">
        <v>0.9375</v>
      </c>
      <c r="L908" s="320">
        <v>0.9375</v>
      </c>
      <c r="M908" s="262" t="s">
        <v>226</v>
      </c>
      <c r="N908" s="262" t="s">
        <v>11</v>
      </c>
      <c r="O908" s="262" t="s">
        <v>244</v>
      </c>
      <c r="P908" s="262" t="s">
        <v>187</v>
      </c>
      <c r="Q908" s="321">
        <v>15</v>
      </c>
      <c r="R908" s="321">
        <f t="shared" si="89"/>
        <v>16</v>
      </c>
      <c r="S908" s="300">
        <v>0</v>
      </c>
      <c r="T908" s="300">
        <v>19.25</v>
      </c>
      <c r="V908" s="300">
        <v>27431.25</v>
      </c>
      <c r="W908" s="303">
        <f>IFERROR(INDEX('For Formulas'!$A$3:$CL$64,MATCH($R908,'For Formulas'!$A$3:$A$64,0),MATCH($O908&amp;" - "&amp;$P908,'For Formulas'!$A$3:$CL$3,0))*J908+U908,INDEX('For Formulas'!$A$3:$CL$64,MATCH($R908,'For Formulas'!$A$3:$A$64,0),MATCH($O908&amp;" - "&amp;$P908,'For Formulas'!$A$3:$CL$3,0))*J908)</f>
        <v>29625.750000000004</v>
      </c>
      <c r="X908" s="322">
        <f t="shared" si="90"/>
        <v>8.0000000000000127E-2</v>
      </c>
      <c r="Y908" s="262" t="s">
        <v>746</v>
      </c>
      <c r="Z908" s="262" t="str">
        <f t="shared" si="91"/>
        <v>143 E 73100 165</v>
      </c>
      <c r="AA908" s="262" t="str">
        <f t="shared" si="92"/>
        <v>451</v>
      </c>
      <c r="AB908" s="262" t="str">
        <f t="shared" si="93"/>
        <v>000</v>
      </c>
      <c r="AC908" s="262" t="str">
        <f t="shared" si="94"/>
        <v>143 E 73100 165 000 451</v>
      </c>
    </row>
    <row r="909" spans="1:29" ht="15" customHeight="1" x14ac:dyDescent="0.25">
      <c r="A909" s="262" t="s">
        <v>2369</v>
      </c>
      <c r="B909" s="262" t="s">
        <v>377</v>
      </c>
      <c r="C909" s="262" t="s">
        <v>377</v>
      </c>
      <c r="D909" s="262" t="s">
        <v>374</v>
      </c>
      <c r="E909" s="262" t="s">
        <v>269</v>
      </c>
      <c r="F909" s="262" t="s">
        <v>222</v>
      </c>
      <c r="G909" s="262" t="s">
        <v>223</v>
      </c>
      <c r="H909" s="262" t="s">
        <v>224</v>
      </c>
      <c r="I909" s="262" t="s">
        <v>412</v>
      </c>
      <c r="J909" s="262">
        <v>960</v>
      </c>
      <c r="K909" s="320">
        <v>0.6</v>
      </c>
      <c r="L909" s="320">
        <v>0.6</v>
      </c>
      <c r="M909" s="262" t="s">
        <v>226</v>
      </c>
      <c r="N909" s="262" t="s">
        <v>227</v>
      </c>
      <c r="O909" s="262" t="s">
        <v>234</v>
      </c>
      <c r="P909" s="262" t="s">
        <v>34</v>
      </c>
      <c r="Q909" s="321">
        <v>11</v>
      </c>
      <c r="R909" s="321">
        <f t="shared" si="89"/>
        <v>12</v>
      </c>
      <c r="S909" s="300">
        <v>0</v>
      </c>
      <c r="T909" s="300">
        <v>45850</v>
      </c>
      <c r="V909" s="300">
        <v>27510</v>
      </c>
      <c r="W909" s="302">
        <f>IFERROR(INDEX('For Formulas'!$A$3:$CL$64,MATCH(ROUNDUP($R909,0),'For Formulas'!$A$3:$A$64,0),MATCH($O909&amp;" - "&amp;$P909,'For Formulas'!$A$3:$CL$3,0))*L909+U909,INDEX('For Formulas'!$A$3:$CL$64,MATCH(ROUNDUP($R909,0),'For Formulas'!$A$3:$A$64,0)*MATCH($O909&amp;" - "&amp;$P909,'For Formulas'!$A$3:$CL$3,0))*L909)</f>
        <v>29712</v>
      </c>
      <c r="X909" s="322">
        <f t="shared" si="90"/>
        <v>8.004362050163577E-2</v>
      </c>
      <c r="Y909" s="262" t="s">
        <v>2370</v>
      </c>
      <c r="Z909" s="262" t="str">
        <f t="shared" si="91"/>
        <v>141 E 72120 131</v>
      </c>
      <c r="AA909" s="262" t="str">
        <f t="shared" si="92"/>
        <v>580</v>
      </c>
      <c r="AB909" s="262" t="str">
        <f t="shared" si="93"/>
        <v>000</v>
      </c>
      <c r="AC909" s="262" t="str">
        <f t="shared" si="94"/>
        <v>141 E 72120 131 000 580</v>
      </c>
    </row>
    <row r="910" spans="1:29" ht="15" hidden="1" customHeight="1" x14ac:dyDescent="0.25">
      <c r="A910" s="262" t="s">
        <v>1431</v>
      </c>
      <c r="B910" s="262" t="s">
        <v>525</v>
      </c>
      <c r="C910" s="262" t="s">
        <v>525</v>
      </c>
      <c r="D910" s="262" t="s">
        <v>274</v>
      </c>
      <c r="E910" s="262" t="s">
        <v>256</v>
      </c>
      <c r="F910" s="262" t="s">
        <v>222</v>
      </c>
      <c r="G910" s="262" t="s">
        <v>223</v>
      </c>
      <c r="H910" s="262" t="s">
        <v>224</v>
      </c>
      <c r="I910" s="262" t="s">
        <v>225</v>
      </c>
      <c r="J910" s="262">
        <v>1600</v>
      </c>
      <c r="K910" s="320">
        <v>1</v>
      </c>
      <c r="L910" s="320">
        <v>1</v>
      </c>
      <c r="M910" s="262" t="s">
        <v>6</v>
      </c>
      <c r="Q910" s="321">
        <v>0</v>
      </c>
      <c r="R910" s="321">
        <f t="shared" si="89"/>
        <v>1</v>
      </c>
      <c r="S910" s="300">
        <v>1440</v>
      </c>
      <c r="T910" s="300">
        <v>0</v>
      </c>
      <c r="V910" s="300">
        <v>1440</v>
      </c>
      <c r="W910" s="300">
        <f>V910</f>
        <v>1440</v>
      </c>
      <c r="X910" s="322">
        <f t="shared" si="90"/>
        <v>0</v>
      </c>
      <c r="Y910" s="262" t="s">
        <v>1432</v>
      </c>
      <c r="Z910" s="262" t="str">
        <f t="shared" si="91"/>
        <v>141 E 72410 162</v>
      </c>
      <c r="AA910" s="262" t="str">
        <f t="shared" si="92"/>
        <v>000</v>
      </c>
      <c r="AB910" s="262" t="str">
        <f t="shared" si="93"/>
        <v>000</v>
      </c>
      <c r="AC910" s="262" t="str">
        <f t="shared" si="94"/>
        <v>141 E 72410 162 000 000</v>
      </c>
    </row>
    <row r="911" spans="1:29" ht="15" customHeight="1" x14ac:dyDescent="0.25">
      <c r="A911" s="262" t="s">
        <v>1505</v>
      </c>
      <c r="B911" s="262" t="s">
        <v>332</v>
      </c>
      <c r="C911" s="262" t="s">
        <v>332</v>
      </c>
      <c r="D911" s="262" t="s">
        <v>238</v>
      </c>
      <c r="E911" s="262" t="s">
        <v>221</v>
      </c>
      <c r="F911" s="262" t="s">
        <v>299</v>
      </c>
      <c r="G911" s="262" t="s">
        <v>300</v>
      </c>
      <c r="H911" s="262" t="s">
        <v>301</v>
      </c>
      <c r="I911" s="262" t="s">
        <v>225</v>
      </c>
      <c r="J911" s="262">
        <v>1920</v>
      </c>
      <c r="K911" s="320">
        <v>1</v>
      </c>
      <c r="L911" s="320">
        <v>1</v>
      </c>
      <c r="M911" s="262" t="s">
        <v>226</v>
      </c>
      <c r="N911" s="262" t="s">
        <v>233</v>
      </c>
      <c r="O911" s="262" t="s">
        <v>288</v>
      </c>
      <c r="P911" s="262" t="s">
        <v>334</v>
      </c>
      <c r="Q911" s="321">
        <v>3</v>
      </c>
      <c r="R911" s="321">
        <f t="shared" si="89"/>
        <v>4</v>
      </c>
      <c r="S911" s="300">
        <v>0</v>
      </c>
      <c r="T911" s="300">
        <v>26460</v>
      </c>
      <c r="V911" s="300">
        <v>26460</v>
      </c>
      <c r="W911" s="302">
        <f>IFERROR(INDEX('For Formulas'!$A$3:$CL$64,MATCH(ROUNDUP($R911,0),'For Formulas'!$A$3:$A$64,0),MATCH($O911&amp;" - "&amp;$P911,'For Formulas'!$A$3:$CL$3,0))*L911+U911,INDEX('For Formulas'!$A$3:$CL$64,MATCH(ROUNDUP($R911,0),'For Formulas'!$A$3:$A$64,0)*MATCH($O911&amp;" - "&amp;$P911,'For Formulas'!$A$3:$CL$3,0))*L911)</f>
        <v>29721.600000000002</v>
      </c>
      <c r="X911" s="322">
        <f t="shared" si="90"/>
        <v>0.12326530612244906</v>
      </c>
      <c r="Y911" s="262" t="s">
        <v>441</v>
      </c>
      <c r="Z911" s="262" t="str">
        <f t="shared" si="91"/>
        <v>141 E 72610 166</v>
      </c>
      <c r="AA911" s="262" t="str">
        <f t="shared" si="92"/>
        <v>000</v>
      </c>
      <c r="AB911" s="262" t="str">
        <f t="shared" si="93"/>
        <v>000</v>
      </c>
      <c r="AC911" s="262" t="str">
        <f t="shared" si="94"/>
        <v>141 E 72610 166 000 000</v>
      </c>
    </row>
    <row r="912" spans="1:29" ht="15" hidden="1" customHeight="1" x14ac:dyDescent="0.25">
      <c r="A912" s="262" t="s">
        <v>2310</v>
      </c>
      <c r="B912" s="262" t="s">
        <v>237</v>
      </c>
      <c r="C912" s="262" t="s">
        <v>237</v>
      </c>
      <c r="D912" s="262" t="s">
        <v>317</v>
      </c>
      <c r="E912" s="262" t="s">
        <v>221</v>
      </c>
      <c r="F912" s="262" t="s">
        <v>239</v>
      </c>
      <c r="G912" s="262" t="s">
        <v>240</v>
      </c>
      <c r="H912" s="262" t="s">
        <v>241</v>
      </c>
      <c r="I912" s="262" t="s">
        <v>347</v>
      </c>
      <c r="J912" s="262">
        <v>1330</v>
      </c>
      <c r="K912" s="320">
        <v>0.875</v>
      </c>
      <c r="L912" s="320">
        <v>0.875</v>
      </c>
      <c r="M912" s="262" t="s">
        <v>226</v>
      </c>
      <c r="N912" s="262" t="s">
        <v>11</v>
      </c>
      <c r="O912" s="262" t="s">
        <v>244</v>
      </c>
      <c r="P912" s="262" t="s">
        <v>187</v>
      </c>
      <c r="Q912" s="321">
        <v>19</v>
      </c>
      <c r="R912" s="321">
        <f t="shared" si="89"/>
        <v>20</v>
      </c>
      <c r="S912" s="300">
        <v>0</v>
      </c>
      <c r="T912" s="300">
        <v>19.84</v>
      </c>
      <c r="U912" s="262">
        <v>1330</v>
      </c>
      <c r="V912" s="300">
        <v>27717.200000000001</v>
      </c>
      <c r="W912" s="303">
        <f>IFERROR(INDEX('For Formulas'!$A$3:$CL$64,MATCH($R912,'For Formulas'!$A$3:$A$64,0),MATCH($O912&amp;" - "&amp;$P912,'For Formulas'!$A$3:$CL$3,0))*J912+U912,INDEX('For Formulas'!$A$3:$CL$64,MATCH($R912,'For Formulas'!$A$3:$A$64,0),MATCH($O912&amp;" - "&amp;$P912,'For Formulas'!$A$3:$CL$3,0))*J912)</f>
        <v>29828.175999999999</v>
      </c>
      <c r="X912" s="322">
        <f t="shared" si="90"/>
        <v>7.6161228406909739E-2</v>
      </c>
      <c r="Y912" s="262" t="s">
        <v>1854</v>
      </c>
      <c r="Z912" s="262" t="str">
        <f t="shared" si="91"/>
        <v>143 E 73100 165</v>
      </c>
      <c r="AA912" s="262" t="str">
        <f t="shared" si="92"/>
        <v>451</v>
      </c>
      <c r="AB912" s="262" t="str">
        <f t="shared" si="93"/>
        <v>000</v>
      </c>
      <c r="AC912" s="262" t="str">
        <f t="shared" si="94"/>
        <v>143 E 73100 165 000 451</v>
      </c>
    </row>
    <row r="913" spans="1:29" ht="15" customHeight="1" x14ac:dyDescent="0.25">
      <c r="A913" s="262" t="s">
        <v>2600</v>
      </c>
      <c r="B913" s="262" t="s">
        <v>316</v>
      </c>
      <c r="C913" s="262" t="s">
        <v>316</v>
      </c>
      <c r="D913" s="262" t="s">
        <v>601</v>
      </c>
      <c r="E913" s="262" t="s">
        <v>221</v>
      </c>
      <c r="F913" s="262" t="s">
        <v>222</v>
      </c>
      <c r="G913" s="262" t="s">
        <v>223</v>
      </c>
      <c r="H913" s="262" t="s">
        <v>224</v>
      </c>
      <c r="I913" s="262" t="s">
        <v>287</v>
      </c>
      <c r="J913" s="262">
        <v>800</v>
      </c>
      <c r="K913" s="320">
        <v>0.5</v>
      </c>
      <c r="L913" s="320">
        <v>0.5</v>
      </c>
      <c r="M913" s="262" t="s">
        <v>226</v>
      </c>
      <c r="N913" s="262" t="s">
        <v>233</v>
      </c>
      <c r="O913" s="262" t="s">
        <v>234</v>
      </c>
      <c r="P913" s="262" t="s">
        <v>37</v>
      </c>
      <c r="Q913" s="321">
        <v>7</v>
      </c>
      <c r="R913" s="321">
        <f t="shared" si="89"/>
        <v>8</v>
      </c>
      <c r="S913" s="300">
        <v>0</v>
      </c>
      <c r="T913" s="300">
        <v>55260</v>
      </c>
      <c r="V913" s="300">
        <v>27630</v>
      </c>
      <c r="W913" s="302">
        <f>IFERROR(INDEX('For Formulas'!$A$3:$CL$64,MATCH(ROUNDUP($R913,0),'For Formulas'!$A$3:$A$64,0),MATCH($O913&amp;" - "&amp;$P913,'For Formulas'!$A$3:$CL$3,0))*L913+U913,INDEX('For Formulas'!$A$3:$CL$64,MATCH(ROUNDUP($R913,0),'For Formulas'!$A$3:$A$64,0)*MATCH($O913&amp;" - "&amp;$P913,'For Formulas'!$A$3:$CL$3,0))*L913)</f>
        <v>29840</v>
      </c>
      <c r="X913" s="322">
        <f t="shared" si="90"/>
        <v>7.9985522982265647E-2</v>
      </c>
      <c r="Y913" s="262" t="s">
        <v>2601</v>
      </c>
      <c r="Z913" s="262" t="str">
        <f t="shared" si="91"/>
        <v>141 E 71200 116</v>
      </c>
      <c r="AA913" s="262" t="str">
        <f t="shared" si="92"/>
        <v>712</v>
      </c>
      <c r="AB913" s="262" t="str">
        <f t="shared" si="93"/>
        <v>000</v>
      </c>
      <c r="AC913" s="262" t="str">
        <f t="shared" si="94"/>
        <v>141 E 71200 116 000 712</v>
      </c>
    </row>
    <row r="914" spans="1:29" ht="15" customHeight="1" x14ac:dyDescent="0.25">
      <c r="A914" s="262" t="s">
        <v>2600</v>
      </c>
      <c r="B914" s="262" t="s">
        <v>535</v>
      </c>
      <c r="C914" s="262" t="s">
        <v>535</v>
      </c>
      <c r="D914" s="262" t="s">
        <v>601</v>
      </c>
      <c r="E914" s="262" t="s">
        <v>221</v>
      </c>
      <c r="F914" s="262" t="s">
        <v>222</v>
      </c>
      <c r="G914" s="262" t="s">
        <v>223</v>
      </c>
      <c r="H914" s="262" t="s">
        <v>224</v>
      </c>
      <c r="I914" s="262" t="s">
        <v>287</v>
      </c>
      <c r="J914" s="262">
        <v>800</v>
      </c>
      <c r="K914" s="320">
        <v>0.5</v>
      </c>
      <c r="L914" s="320">
        <v>0.5</v>
      </c>
      <c r="M914" s="262" t="s">
        <v>226</v>
      </c>
      <c r="N914" s="262" t="s">
        <v>233</v>
      </c>
      <c r="O914" s="262" t="s">
        <v>234</v>
      </c>
      <c r="P914" s="262" t="s">
        <v>37</v>
      </c>
      <c r="Q914" s="321">
        <v>7</v>
      </c>
      <c r="R914" s="321">
        <f t="shared" si="89"/>
        <v>8</v>
      </c>
      <c r="S914" s="300">
        <v>0</v>
      </c>
      <c r="T914" s="300">
        <v>55260</v>
      </c>
      <c r="V914" s="300">
        <v>27630</v>
      </c>
      <c r="W914" s="302">
        <f>IFERROR(INDEX('For Formulas'!$A$3:$CL$64,MATCH(ROUNDUP($R914,0),'For Formulas'!$A$3:$A$64,0),MATCH($O914&amp;" - "&amp;$P914,'For Formulas'!$A$3:$CL$3,0))*L914+U914,INDEX('For Formulas'!$A$3:$CL$64,MATCH(ROUNDUP($R914,0),'For Formulas'!$A$3:$A$64,0)*MATCH($O914&amp;" - "&amp;$P914,'For Formulas'!$A$3:$CL$3,0))*L914)</f>
        <v>29840</v>
      </c>
      <c r="X914" s="322">
        <f t="shared" si="90"/>
        <v>7.9985522982265647E-2</v>
      </c>
      <c r="Y914" s="262" t="s">
        <v>604</v>
      </c>
      <c r="Z914" s="262" t="str">
        <f t="shared" si="91"/>
        <v>141 E 71150 116</v>
      </c>
      <c r="AA914" s="262" t="str">
        <f t="shared" si="92"/>
        <v>000</v>
      </c>
      <c r="AB914" s="262" t="str">
        <f t="shared" si="93"/>
        <v>000</v>
      </c>
      <c r="AC914" s="262" t="str">
        <f t="shared" si="94"/>
        <v>141 E 71150 116 000 000</v>
      </c>
    </row>
    <row r="915" spans="1:29" ht="15" customHeight="1" x14ac:dyDescent="0.25">
      <c r="A915" s="262" t="s">
        <v>1502</v>
      </c>
      <c r="B915" s="262" t="s">
        <v>332</v>
      </c>
      <c r="C915" s="262" t="s">
        <v>332</v>
      </c>
      <c r="D915" s="262" t="s">
        <v>295</v>
      </c>
      <c r="E915" s="262" t="s">
        <v>221</v>
      </c>
      <c r="F915" s="262" t="s">
        <v>299</v>
      </c>
      <c r="G915" s="262" t="s">
        <v>300</v>
      </c>
      <c r="H915" s="262" t="s">
        <v>301</v>
      </c>
      <c r="I915" s="262" t="s">
        <v>225</v>
      </c>
      <c r="J915" s="262">
        <v>1920</v>
      </c>
      <c r="K915" s="320">
        <v>1</v>
      </c>
      <c r="L915" s="320">
        <v>1</v>
      </c>
      <c r="M915" s="262" t="s">
        <v>226</v>
      </c>
      <c r="N915" s="262" t="s">
        <v>227</v>
      </c>
      <c r="O915" s="262" t="s">
        <v>288</v>
      </c>
      <c r="P915" s="262" t="s">
        <v>334</v>
      </c>
      <c r="Q915" s="321">
        <v>4</v>
      </c>
      <c r="R915" s="321">
        <f t="shared" si="89"/>
        <v>5</v>
      </c>
      <c r="S915" s="300">
        <v>0</v>
      </c>
      <c r="T915" s="300">
        <v>27060</v>
      </c>
      <c r="V915" s="300">
        <v>27060</v>
      </c>
      <c r="W915" s="302">
        <f>IFERROR(INDEX('For Formulas'!$A$3:$CL$64,MATCH(ROUNDUP($R915,0),'For Formulas'!$A$3:$A$64,0),MATCH($O915&amp;" - "&amp;$P915,'For Formulas'!$A$3:$CL$3,0))*L915+U915,INDEX('For Formulas'!$A$3:$CL$64,MATCH(ROUNDUP($R915,0),'For Formulas'!$A$3:$A$64,0)*MATCH($O915&amp;" - "&amp;$P915,'For Formulas'!$A$3:$CL$3,0))*L915)</f>
        <v>29940</v>
      </c>
      <c r="X915" s="322">
        <f t="shared" si="90"/>
        <v>0.10643015521064302</v>
      </c>
      <c r="Y915" s="262" t="s">
        <v>1503</v>
      </c>
      <c r="Z915" s="262" t="str">
        <f t="shared" si="91"/>
        <v>141 E 72610 166</v>
      </c>
      <c r="AA915" s="262" t="str">
        <f t="shared" si="92"/>
        <v>000</v>
      </c>
      <c r="AB915" s="262" t="str">
        <f t="shared" si="93"/>
        <v>000</v>
      </c>
      <c r="AC915" s="262" t="str">
        <f t="shared" si="94"/>
        <v>141 E 72610 166 000 000</v>
      </c>
    </row>
    <row r="916" spans="1:29" ht="15" customHeight="1" x14ac:dyDescent="0.25">
      <c r="A916" s="262" t="s">
        <v>2821</v>
      </c>
      <c r="B916" s="262" t="s">
        <v>332</v>
      </c>
      <c r="C916" s="262" t="s">
        <v>332</v>
      </c>
      <c r="D916" s="262" t="s">
        <v>716</v>
      </c>
      <c r="E916" s="262" t="s">
        <v>221</v>
      </c>
      <c r="F916" s="262" t="s">
        <v>299</v>
      </c>
      <c r="G916" s="262" t="s">
        <v>300</v>
      </c>
      <c r="H916" s="262" t="s">
        <v>301</v>
      </c>
      <c r="I916" s="262" t="s">
        <v>225</v>
      </c>
      <c r="J916" s="262">
        <v>1920</v>
      </c>
      <c r="K916" s="320">
        <v>1</v>
      </c>
      <c r="L916" s="320">
        <v>1</v>
      </c>
      <c r="M916" s="262" t="s">
        <v>226</v>
      </c>
      <c r="N916" s="262" t="s">
        <v>233</v>
      </c>
      <c r="O916" s="262" t="s">
        <v>288</v>
      </c>
      <c r="P916" s="262" t="s">
        <v>334</v>
      </c>
      <c r="Q916" s="321">
        <v>4</v>
      </c>
      <c r="R916" s="321">
        <f t="shared" si="89"/>
        <v>5</v>
      </c>
      <c r="S916" s="300">
        <v>0</v>
      </c>
      <c r="T916" s="300">
        <v>27060</v>
      </c>
      <c r="V916" s="300">
        <v>27060</v>
      </c>
      <c r="W916" s="302">
        <f>IFERROR(INDEX('For Formulas'!$A$3:$CL$64,MATCH(ROUNDUP($R916,0),'For Formulas'!$A$3:$A$64,0),MATCH($O916&amp;" - "&amp;$P916,'For Formulas'!$A$3:$CL$3,0))*L916+U916,INDEX('For Formulas'!$A$3:$CL$64,MATCH(ROUNDUP($R916,0),'For Formulas'!$A$3:$A$64,0)*MATCH($O916&amp;" - "&amp;$P916,'For Formulas'!$A$3:$CL$3,0))*L916)</f>
        <v>29940</v>
      </c>
      <c r="X916" s="322">
        <f t="shared" si="90"/>
        <v>0.10643015521064302</v>
      </c>
      <c r="Y916" s="262" t="s">
        <v>863</v>
      </c>
      <c r="Z916" s="262" t="str">
        <f t="shared" si="91"/>
        <v>141 E 72610 166</v>
      </c>
      <c r="AA916" s="262" t="str">
        <f t="shared" si="92"/>
        <v>000</v>
      </c>
      <c r="AB916" s="262" t="str">
        <f t="shared" si="93"/>
        <v>000</v>
      </c>
      <c r="AC916" s="262" t="str">
        <f t="shared" si="94"/>
        <v>141 E 72610 166 000 000</v>
      </c>
    </row>
    <row r="917" spans="1:29" ht="15" hidden="1" customHeight="1" x14ac:dyDescent="0.25">
      <c r="A917" s="262" t="s">
        <v>1438</v>
      </c>
      <c r="B917" s="262" t="s">
        <v>256</v>
      </c>
      <c r="C917" s="262" t="s">
        <v>273</v>
      </c>
      <c r="D917" s="262" t="s">
        <v>274</v>
      </c>
      <c r="E917" s="262" t="s">
        <v>256</v>
      </c>
      <c r="F917" s="262" t="s">
        <v>249</v>
      </c>
      <c r="G917" s="262" t="s">
        <v>540</v>
      </c>
      <c r="H917" s="262" t="s">
        <v>224</v>
      </c>
      <c r="I917" s="262" t="s">
        <v>242</v>
      </c>
      <c r="J917" s="262">
        <v>594</v>
      </c>
      <c r="K917" s="320">
        <v>1</v>
      </c>
      <c r="L917" s="320">
        <v>0.55000000000000004</v>
      </c>
      <c r="M917" s="262" t="s">
        <v>6</v>
      </c>
      <c r="Q917" s="321">
        <v>0</v>
      </c>
      <c r="R917" s="321">
        <f t="shared" si="89"/>
        <v>1</v>
      </c>
      <c r="S917" s="300">
        <v>250</v>
      </c>
      <c r="T917" s="300">
        <v>0</v>
      </c>
      <c r="V917" s="300">
        <v>137.5</v>
      </c>
      <c r="W917" s="300">
        <f>V917</f>
        <v>137.5</v>
      </c>
      <c r="X917" s="322">
        <f t="shared" si="90"/>
        <v>0</v>
      </c>
      <c r="Y917" s="262" t="s">
        <v>780</v>
      </c>
      <c r="Z917" s="262" t="str">
        <f t="shared" si="91"/>
        <v>141 E 71100 163</v>
      </c>
      <c r="AA917" s="262" t="str">
        <f t="shared" si="92"/>
        <v>000</v>
      </c>
      <c r="AB917" s="262" t="str">
        <f t="shared" si="93"/>
        <v>000</v>
      </c>
      <c r="AC917" s="262" t="str">
        <f t="shared" si="94"/>
        <v>141 E 71100 163 000 000</v>
      </c>
    </row>
    <row r="918" spans="1:29" ht="15" customHeight="1" x14ac:dyDescent="0.25">
      <c r="A918" s="262" t="s">
        <v>2914</v>
      </c>
      <c r="B918" s="262" t="s">
        <v>332</v>
      </c>
      <c r="C918" s="262" t="s">
        <v>332</v>
      </c>
      <c r="D918" s="262" t="s">
        <v>264</v>
      </c>
      <c r="E918" s="262" t="s">
        <v>221</v>
      </c>
      <c r="F918" s="262" t="s">
        <v>299</v>
      </c>
      <c r="G918" s="262" t="s">
        <v>300</v>
      </c>
      <c r="H918" s="262" t="s">
        <v>301</v>
      </c>
      <c r="I918" s="262" t="s">
        <v>225</v>
      </c>
      <c r="J918" s="262">
        <v>1920</v>
      </c>
      <c r="K918" s="320">
        <v>1</v>
      </c>
      <c r="L918" s="320">
        <v>1</v>
      </c>
      <c r="M918" s="262" t="s">
        <v>226</v>
      </c>
      <c r="N918" s="262" t="s">
        <v>233</v>
      </c>
      <c r="O918" s="262" t="s">
        <v>288</v>
      </c>
      <c r="P918" s="262" t="s">
        <v>334</v>
      </c>
      <c r="Q918" s="321">
        <v>4</v>
      </c>
      <c r="R918" s="321">
        <f t="shared" si="89"/>
        <v>5</v>
      </c>
      <c r="S918" s="300">
        <v>0</v>
      </c>
      <c r="T918" s="300">
        <v>27060</v>
      </c>
      <c r="V918" s="300">
        <v>27060</v>
      </c>
      <c r="W918" s="302">
        <f>IFERROR(INDEX('For Formulas'!$A$3:$CL$64,MATCH(ROUNDUP($R918,0),'For Formulas'!$A$3:$A$64,0),MATCH($O918&amp;" - "&amp;$P918,'For Formulas'!$A$3:$CL$3,0))*L918+U918,INDEX('For Formulas'!$A$3:$CL$64,MATCH(ROUNDUP($R918,0),'For Formulas'!$A$3:$A$64,0)*MATCH($O918&amp;" - "&amp;$P918,'For Formulas'!$A$3:$CL$3,0))*L918)</f>
        <v>29940</v>
      </c>
      <c r="X918" s="322">
        <f t="shared" si="90"/>
        <v>0.10643015521064302</v>
      </c>
      <c r="Y918" s="262" t="s">
        <v>1064</v>
      </c>
      <c r="Z918" s="262" t="str">
        <f t="shared" si="91"/>
        <v>141 E 72610 166</v>
      </c>
      <c r="AA918" s="262" t="str">
        <f t="shared" si="92"/>
        <v>000</v>
      </c>
      <c r="AB918" s="262" t="str">
        <f t="shared" si="93"/>
        <v>000</v>
      </c>
      <c r="AC918" s="262" t="str">
        <f t="shared" si="94"/>
        <v>141 E 72610 166 000 000</v>
      </c>
    </row>
    <row r="919" spans="1:29" ht="15" customHeight="1" x14ac:dyDescent="0.25">
      <c r="A919" s="262" t="s">
        <v>2199</v>
      </c>
      <c r="B919" s="262" t="s">
        <v>283</v>
      </c>
      <c r="C919" s="262" t="s">
        <v>283</v>
      </c>
      <c r="D919" s="262" t="s">
        <v>268</v>
      </c>
      <c r="E919" s="262" t="s">
        <v>221</v>
      </c>
      <c r="F919" s="262" t="s">
        <v>284</v>
      </c>
      <c r="G919" s="262" t="s">
        <v>285</v>
      </c>
      <c r="H919" s="262" t="s">
        <v>286</v>
      </c>
      <c r="I919" s="262" t="s">
        <v>504</v>
      </c>
      <c r="J919" s="262">
        <v>1575</v>
      </c>
      <c r="K919" s="320">
        <v>1</v>
      </c>
      <c r="L919" s="320">
        <v>1</v>
      </c>
      <c r="M919" s="262" t="s">
        <v>226</v>
      </c>
      <c r="N919" s="262" t="s">
        <v>233</v>
      </c>
      <c r="O919" s="262" t="s">
        <v>288</v>
      </c>
      <c r="P919" s="262" t="s">
        <v>289</v>
      </c>
      <c r="Q919" s="321">
        <v>14</v>
      </c>
      <c r="R919" s="321">
        <f t="shared" si="89"/>
        <v>15</v>
      </c>
      <c r="S919" s="300">
        <v>0</v>
      </c>
      <c r="T919" s="300">
        <v>27720</v>
      </c>
      <c r="V919" s="300">
        <v>27720</v>
      </c>
      <c r="W919" s="302">
        <f>IFERROR(INDEX('For Formulas'!$A$3:$CL$64,MATCH(ROUNDUP($R919,0),'For Formulas'!$A$3:$A$64,0),MATCH($O919&amp;" - "&amp;$P919,'For Formulas'!$A$3:$CL$3,0))*L919+U919,INDEX('For Formulas'!$A$3:$CL$64,MATCH(ROUNDUP($R919,0),'For Formulas'!$A$3:$A$64,0)*MATCH($O919&amp;" - "&amp;$P919,'For Formulas'!$A$3:$CL$3,0))*L919)</f>
        <v>30083</v>
      </c>
      <c r="X919" s="322">
        <f t="shared" si="90"/>
        <v>8.5245310245310249E-2</v>
      </c>
      <c r="Y919" s="262" t="s">
        <v>290</v>
      </c>
      <c r="Z919" s="262" t="str">
        <f t="shared" si="91"/>
        <v>141 E 72410 162</v>
      </c>
      <c r="AA919" s="262" t="str">
        <f t="shared" si="92"/>
        <v>000</v>
      </c>
      <c r="AB919" s="262" t="str">
        <f t="shared" si="93"/>
        <v>000</v>
      </c>
      <c r="AC919" s="262" t="str">
        <f t="shared" si="94"/>
        <v>141 E 72410 162 000 000</v>
      </c>
    </row>
    <row r="920" spans="1:29" ht="15" customHeight="1" x14ac:dyDescent="0.25">
      <c r="A920" s="262" t="s">
        <v>2742</v>
      </c>
      <c r="B920" s="262" t="s">
        <v>283</v>
      </c>
      <c r="C920" s="262" t="s">
        <v>283</v>
      </c>
      <c r="D920" s="262" t="s">
        <v>280</v>
      </c>
      <c r="E920" s="262" t="s">
        <v>221</v>
      </c>
      <c r="F920" s="262" t="s">
        <v>284</v>
      </c>
      <c r="G920" s="262" t="s">
        <v>285</v>
      </c>
      <c r="H920" s="262" t="s">
        <v>286</v>
      </c>
      <c r="I920" s="262" t="s">
        <v>504</v>
      </c>
      <c r="J920" s="262">
        <v>1575</v>
      </c>
      <c r="K920" s="320">
        <v>1</v>
      </c>
      <c r="L920" s="320">
        <v>1</v>
      </c>
      <c r="M920" s="262" t="s">
        <v>226</v>
      </c>
      <c r="N920" s="262" t="s">
        <v>227</v>
      </c>
      <c r="O920" s="262" t="s">
        <v>288</v>
      </c>
      <c r="P920" s="262" t="s">
        <v>289</v>
      </c>
      <c r="Q920" s="321">
        <v>14</v>
      </c>
      <c r="R920" s="321">
        <f t="shared" si="89"/>
        <v>15</v>
      </c>
      <c r="S920" s="300">
        <v>0</v>
      </c>
      <c r="T920" s="300">
        <v>27720</v>
      </c>
      <c r="V920" s="300">
        <v>27720</v>
      </c>
      <c r="W920" s="302">
        <f>IFERROR(INDEX('For Formulas'!$A$3:$CL$64,MATCH(ROUNDUP($R920,0),'For Formulas'!$A$3:$A$64,0),MATCH($O920&amp;" - "&amp;$P920,'For Formulas'!$A$3:$CL$3,0))*L920+U920,INDEX('For Formulas'!$A$3:$CL$64,MATCH(ROUNDUP($R920,0),'For Formulas'!$A$3:$A$64,0)*MATCH($O920&amp;" - "&amp;$P920,'For Formulas'!$A$3:$CL$3,0))*L920)</f>
        <v>30083</v>
      </c>
      <c r="X920" s="322">
        <f t="shared" si="90"/>
        <v>8.5245310245310249E-2</v>
      </c>
      <c r="Y920" s="262" t="s">
        <v>1178</v>
      </c>
      <c r="Z920" s="262" t="str">
        <f t="shared" si="91"/>
        <v>141 E 72410 162</v>
      </c>
      <c r="AA920" s="262" t="str">
        <f t="shared" si="92"/>
        <v>000</v>
      </c>
      <c r="AB920" s="262" t="str">
        <f t="shared" si="93"/>
        <v>000</v>
      </c>
      <c r="AC920" s="262" t="str">
        <f t="shared" si="94"/>
        <v>141 E 72410 162 000 000</v>
      </c>
    </row>
    <row r="921" spans="1:29" ht="15" customHeight="1" x14ac:dyDescent="0.25">
      <c r="A921" s="262" t="s">
        <v>2603</v>
      </c>
      <c r="B921" s="262" t="s">
        <v>377</v>
      </c>
      <c r="C921" s="262" t="s">
        <v>377</v>
      </c>
      <c r="D921" s="262" t="s">
        <v>333</v>
      </c>
      <c r="E921" s="262" t="s">
        <v>269</v>
      </c>
      <c r="F921" s="262" t="s">
        <v>222</v>
      </c>
      <c r="G921" s="262" t="s">
        <v>223</v>
      </c>
      <c r="H921" s="262" t="s">
        <v>224</v>
      </c>
      <c r="I921" s="262" t="s">
        <v>412</v>
      </c>
      <c r="J921" s="262">
        <v>800</v>
      </c>
      <c r="K921" s="320">
        <v>0.6</v>
      </c>
      <c r="L921" s="320">
        <v>0.6</v>
      </c>
      <c r="M921" s="262" t="s">
        <v>226</v>
      </c>
      <c r="N921" s="262" t="s">
        <v>227</v>
      </c>
      <c r="O921" s="262" t="s">
        <v>234</v>
      </c>
      <c r="P921" s="262" t="s">
        <v>34</v>
      </c>
      <c r="Q921" s="321">
        <v>12</v>
      </c>
      <c r="R921" s="321">
        <f t="shared" si="89"/>
        <v>13</v>
      </c>
      <c r="S921" s="300">
        <v>0</v>
      </c>
      <c r="T921" s="300">
        <v>46510</v>
      </c>
      <c r="V921" s="300">
        <v>27906</v>
      </c>
      <c r="W921" s="302">
        <f>IFERROR(INDEX('For Formulas'!$A$3:$CL$64,MATCH(ROUNDUP($R921,0),'For Formulas'!$A$3:$A$64,0),MATCH($O921&amp;" - "&amp;$P921,'For Formulas'!$A$3:$CL$3,0))*L921+U921,INDEX('For Formulas'!$A$3:$CL$64,MATCH(ROUNDUP($R921,0),'For Formulas'!$A$3:$A$64,0)*MATCH($O921&amp;" - "&amp;$P921,'For Formulas'!$A$3:$CL$3,0))*L921)</f>
        <v>30138</v>
      </c>
      <c r="X921" s="322">
        <f t="shared" si="90"/>
        <v>7.9982799397978935E-2</v>
      </c>
      <c r="Y921" s="262" t="s">
        <v>1134</v>
      </c>
      <c r="Z921" s="262" t="str">
        <f t="shared" si="91"/>
        <v>141 E 72120 131</v>
      </c>
      <c r="AA921" s="262" t="str">
        <f t="shared" si="92"/>
        <v>580</v>
      </c>
      <c r="AB921" s="262" t="str">
        <f t="shared" si="93"/>
        <v>000</v>
      </c>
      <c r="AC921" s="262" t="str">
        <f t="shared" si="94"/>
        <v>141 E 72120 131 000 580</v>
      </c>
    </row>
    <row r="922" spans="1:29" ht="15" hidden="1" customHeight="1" x14ac:dyDescent="0.25">
      <c r="A922" s="262" t="s">
        <v>1770</v>
      </c>
      <c r="B922" s="262" t="s">
        <v>237</v>
      </c>
      <c r="C922" s="262" t="s">
        <v>237</v>
      </c>
      <c r="D922" s="262" t="s">
        <v>268</v>
      </c>
      <c r="E922" s="262" t="s">
        <v>221</v>
      </c>
      <c r="F922" s="262" t="s">
        <v>239</v>
      </c>
      <c r="G922" s="262" t="s">
        <v>240</v>
      </c>
      <c r="H922" s="262" t="s">
        <v>241</v>
      </c>
      <c r="I922" s="262" t="s">
        <v>347</v>
      </c>
      <c r="J922" s="262">
        <v>1330</v>
      </c>
      <c r="K922" s="320">
        <v>0.875</v>
      </c>
      <c r="L922" s="320">
        <v>0.875</v>
      </c>
      <c r="M922" s="262" t="s">
        <v>226</v>
      </c>
      <c r="N922" s="262" t="s">
        <v>11</v>
      </c>
      <c r="O922" s="262" t="s">
        <v>244</v>
      </c>
      <c r="P922" s="262" t="s">
        <v>187</v>
      </c>
      <c r="Q922" s="321">
        <v>26</v>
      </c>
      <c r="R922" s="321">
        <f t="shared" si="89"/>
        <v>27</v>
      </c>
      <c r="S922" s="300">
        <v>0</v>
      </c>
      <c r="T922" s="300">
        <v>20.52</v>
      </c>
      <c r="U922" s="262">
        <v>665</v>
      </c>
      <c r="V922" s="300">
        <v>27956.6</v>
      </c>
      <c r="W922" s="303">
        <f>IFERROR(INDEX('For Formulas'!$A$3:$CL$64,MATCH($R922,'For Formulas'!$A$3:$A$64,0),MATCH($O922&amp;" - "&amp;$P922,'For Formulas'!$A$3:$CL$3,0))*J922+U922,INDEX('For Formulas'!$A$3:$CL$64,MATCH($R922,'For Formulas'!$A$3:$A$64,0),MATCH($O922&amp;" - "&amp;$P922,'For Formulas'!$A$3:$CL$3,0))*J922)</f>
        <v>30139.928</v>
      </c>
      <c r="X922" s="322">
        <f t="shared" si="90"/>
        <v>7.80970504281637E-2</v>
      </c>
      <c r="Y922" s="262" t="s">
        <v>1408</v>
      </c>
      <c r="Z922" s="262" t="str">
        <f t="shared" si="91"/>
        <v>143 E 73100 165</v>
      </c>
      <c r="AA922" s="262" t="str">
        <f t="shared" si="92"/>
        <v>451</v>
      </c>
      <c r="AB922" s="262" t="str">
        <f t="shared" si="93"/>
        <v>000</v>
      </c>
      <c r="AC922" s="262" t="str">
        <f t="shared" si="94"/>
        <v>143 E 73100 165 000 451</v>
      </c>
    </row>
    <row r="923" spans="1:29" ht="15" customHeight="1" x14ac:dyDescent="0.25">
      <c r="A923" s="262" t="s">
        <v>2399</v>
      </c>
      <c r="B923" s="262" t="s">
        <v>231</v>
      </c>
      <c r="C923" s="262" t="s">
        <v>231</v>
      </c>
      <c r="D923" s="262" t="s">
        <v>346</v>
      </c>
      <c r="E923" s="262" t="s">
        <v>221</v>
      </c>
      <c r="F923" s="262" t="s">
        <v>222</v>
      </c>
      <c r="G923" s="262" t="s">
        <v>223</v>
      </c>
      <c r="H923" s="262" t="s">
        <v>224</v>
      </c>
      <c r="I923" s="262" t="s">
        <v>287</v>
      </c>
      <c r="J923" s="262">
        <v>800</v>
      </c>
      <c r="K923" s="320">
        <v>0.5</v>
      </c>
      <c r="L923" s="320">
        <v>0.5</v>
      </c>
      <c r="M923" s="262" t="s">
        <v>226</v>
      </c>
      <c r="N923" s="262" t="s">
        <v>233</v>
      </c>
      <c r="O923" s="262" t="s">
        <v>234</v>
      </c>
      <c r="P923" s="262" t="s">
        <v>35</v>
      </c>
      <c r="Q923" s="321">
        <v>18</v>
      </c>
      <c r="R923" s="321">
        <f t="shared" si="89"/>
        <v>19</v>
      </c>
      <c r="S923" s="300">
        <v>0</v>
      </c>
      <c r="T923" s="300">
        <v>56000</v>
      </c>
      <c r="V923" s="300">
        <v>28000</v>
      </c>
      <c r="W923" s="302">
        <f>IFERROR(INDEX('For Formulas'!$A$3:$CL$64,MATCH(ROUNDUP($R923,0),'For Formulas'!$A$3:$A$64,0),MATCH($O923&amp;" - "&amp;$P923,'For Formulas'!$A$3:$CL$3,0))*L923+U923,INDEX('For Formulas'!$A$3:$CL$64,MATCH(ROUNDUP($R923,0),'For Formulas'!$A$3:$A$64,0)*MATCH($O923&amp;" - "&amp;$P923,'For Formulas'!$A$3:$CL$3,0))*L923)</f>
        <v>30240</v>
      </c>
      <c r="X923" s="322">
        <f t="shared" si="90"/>
        <v>0.08</v>
      </c>
      <c r="Y923" s="262" t="s">
        <v>674</v>
      </c>
      <c r="Z923" s="262" t="str">
        <f t="shared" si="91"/>
        <v>141 E 71100 116</v>
      </c>
      <c r="AA923" s="262" t="str">
        <f t="shared" si="92"/>
        <v>000</v>
      </c>
      <c r="AB923" s="262" t="str">
        <f t="shared" si="93"/>
        <v>000</v>
      </c>
      <c r="AC923" s="262" t="str">
        <f t="shared" si="94"/>
        <v>141 E 71100 116 000 000</v>
      </c>
    </row>
    <row r="924" spans="1:29" ht="15" customHeight="1" x14ac:dyDescent="0.25">
      <c r="A924" s="262" t="s">
        <v>2399</v>
      </c>
      <c r="B924" s="262" t="s">
        <v>435</v>
      </c>
      <c r="C924" s="262" t="s">
        <v>435</v>
      </c>
      <c r="D924" s="262" t="s">
        <v>346</v>
      </c>
      <c r="E924" s="262" t="s">
        <v>221</v>
      </c>
      <c r="F924" s="262" t="s">
        <v>222</v>
      </c>
      <c r="G924" s="262" t="s">
        <v>223</v>
      </c>
      <c r="H924" s="262" t="s">
        <v>224</v>
      </c>
      <c r="I924" s="262" t="s">
        <v>287</v>
      </c>
      <c r="J924" s="262">
        <v>800</v>
      </c>
      <c r="K924" s="320">
        <v>0.5</v>
      </c>
      <c r="L924" s="320">
        <v>0.5</v>
      </c>
      <c r="M924" s="262" t="s">
        <v>226</v>
      </c>
      <c r="N924" s="262" t="s">
        <v>233</v>
      </c>
      <c r="O924" s="262" t="s">
        <v>234</v>
      </c>
      <c r="P924" s="262" t="s">
        <v>35</v>
      </c>
      <c r="Q924" s="321">
        <v>18</v>
      </c>
      <c r="R924" s="321">
        <f t="shared" si="89"/>
        <v>19</v>
      </c>
      <c r="S924" s="300">
        <v>0</v>
      </c>
      <c r="T924" s="300">
        <v>56000</v>
      </c>
      <c r="V924" s="300">
        <v>28000</v>
      </c>
      <c r="W924" s="302">
        <f>IFERROR(INDEX('For Formulas'!$A$3:$CL$64,MATCH(ROUNDUP($R924,0),'For Formulas'!$A$3:$A$64,0),MATCH($O924&amp;" - "&amp;$P924,'For Formulas'!$A$3:$CL$3,0))*L924+U924,INDEX('For Formulas'!$A$3:$CL$64,MATCH(ROUNDUP($R924,0),'For Formulas'!$A$3:$A$64,0)*MATCH($O924&amp;" - "&amp;$P924,'For Formulas'!$A$3:$CL$3,0))*L924)</f>
        <v>30240</v>
      </c>
      <c r="X924" s="322">
        <f t="shared" si="90"/>
        <v>0.08</v>
      </c>
      <c r="Y924" s="262" t="s">
        <v>436</v>
      </c>
      <c r="Z924" s="262" t="str">
        <f t="shared" si="91"/>
        <v>141 E 71300 116</v>
      </c>
      <c r="AA924" s="262" t="str">
        <f t="shared" si="92"/>
        <v>000</v>
      </c>
      <c r="AB924" s="262" t="str">
        <f t="shared" si="93"/>
        <v>000</v>
      </c>
      <c r="AC924" s="262" t="str">
        <f t="shared" si="94"/>
        <v>141 E 71300 116 000 000</v>
      </c>
    </row>
    <row r="925" spans="1:29" ht="15" customHeight="1" x14ac:dyDescent="0.25">
      <c r="A925" s="262" t="s">
        <v>2583</v>
      </c>
      <c r="B925" s="262" t="s">
        <v>231</v>
      </c>
      <c r="C925" s="262" t="s">
        <v>231</v>
      </c>
      <c r="D925" s="262" t="s">
        <v>280</v>
      </c>
      <c r="E925" s="262" t="s">
        <v>221</v>
      </c>
      <c r="F925" s="262" t="s">
        <v>222</v>
      </c>
      <c r="G925" s="262" t="s">
        <v>223</v>
      </c>
      <c r="H925" s="262" t="s">
        <v>224</v>
      </c>
      <c r="I925" s="262" t="s">
        <v>287</v>
      </c>
      <c r="J925" s="262">
        <v>800</v>
      </c>
      <c r="K925" s="320">
        <v>0.5</v>
      </c>
      <c r="L925" s="320">
        <v>0.5</v>
      </c>
      <c r="M925" s="262" t="s">
        <v>226</v>
      </c>
      <c r="N925" s="262" t="s">
        <v>233</v>
      </c>
      <c r="O925" s="262" t="s">
        <v>234</v>
      </c>
      <c r="P925" s="262" t="s">
        <v>35</v>
      </c>
      <c r="Q925" s="321">
        <v>18</v>
      </c>
      <c r="R925" s="321">
        <f t="shared" si="89"/>
        <v>19</v>
      </c>
      <c r="S925" s="300">
        <v>0</v>
      </c>
      <c r="T925" s="300">
        <v>56000</v>
      </c>
      <c r="V925" s="300">
        <v>28000</v>
      </c>
      <c r="W925" s="302">
        <f>IFERROR(INDEX('For Formulas'!$A$3:$CL$64,MATCH(ROUNDUP($R925,0),'For Formulas'!$A$3:$A$64,0),MATCH($O925&amp;" - "&amp;$P925,'For Formulas'!$A$3:$CL$3,0))*L925+U925,INDEX('For Formulas'!$A$3:$CL$64,MATCH(ROUNDUP($R925,0),'For Formulas'!$A$3:$A$64,0)*MATCH($O925&amp;" - "&amp;$P925,'For Formulas'!$A$3:$CL$3,0))*L925)</f>
        <v>30240</v>
      </c>
      <c r="X925" s="322">
        <f t="shared" si="90"/>
        <v>0.08</v>
      </c>
      <c r="Y925" s="262" t="s">
        <v>281</v>
      </c>
      <c r="Z925" s="262" t="str">
        <f t="shared" si="91"/>
        <v>141 E 71100 116</v>
      </c>
      <c r="AA925" s="262" t="str">
        <f t="shared" si="92"/>
        <v>000</v>
      </c>
      <c r="AB925" s="262" t="str">
        <f t="shared" si="93"/>
        <v>000</v>
      </c>
      <c r="AC925" s="262" t="str">
        <f t="shared" si="94"/>
        <v>141 E 71100 116 000 000</v>
      </c>
    </row>
    <row r="926" spans="1:29" ht="15" customHeight="1" x14ac:dyDescent="0.25">
      <c r="A926" s="262" t="s">
        <v>2583</v>
      </c>
      <c r="B926" s="262" t="s">
        <v>231</v>
      </c>
      <c r="C926" s="262" t="s">
        <v>231</v>
      </c>
      <c r="D926" s="262" t="s">
        <v>389</v>
      </c>
      <c r="E926" s="262" t="s">
        <v>221</v>
      </c>
      <c r="F926" s="262" t="s">
        <v>222</v>
      </c>
      <c r="G926" s="262" t="s">
        <v>223</v>
      </c>
      <c r="H926" s="262" t="s">
        <v>224</v>
      </c>
      <c r="I926" s="262" t="s">
        <v>287</v>
      </c>
      <c r="J926" s="262">
        <v>800</v>
      </c>
      <c r="K926" s="320">
        <v>0.5</v>
      </c>
      <c r="L926" s="320">
        <v>0.5</v>
      </c>
      <c r="M926" s="262" t="s">
        <v>226</v>
      </c>
      <c r="N926" s="262" t="s">
        <v>233</v>
      </c>
      <c r="O926" s="262" t="s">
        <v>234</v>
      </c>
      <c r="P926" s="262" t="s">
        <v>35</v>
      </c>
      <c r="Q926" s="321">
        <v>18</v>
      </c>
      <c r="R926" s="321">
        <f t="shared" si="89"/>
        <v>19</v>
      </c>
      <c r="S926" s="300">
        <v>0</v>
      </c>
      <c r="T926" s="300">
        <v>56000</v>
      </c>
      <c r="V926" s="300">
        <v>28000</v>
      </c>
      <c r="W926" s="302">
        <f>IFERROR(INDEX('For Formulas'!$A$3:$CL$64,MATCH(ROUNDUP($R926,0),'For Formulas'!$A$3:$A$64,0),MATCH($O926&amp;" - "&amp;$P926,'For Formulas'!$A$3:$CL$3,0))*L926+U926,INDEX('For Formulas'!$A$3:$CL$64,MATCH(ROUNDUP($R926,0),'For Formulas'!$A$3:$A$64,0)*MATCH($O926&amp;" - "&amp;$P926,'For Formulas'!$A$3:$CL$3,0))*L926)</f>
        <v>30240</v>
      </c>
      <c r="X926" s="322">
        <f t="shared" si="90"/>
        <v>0.08</v>
      </c>
      <c r="Y926" s="262" t="s">
        <v>390</v>
      </c>
      <c r="Z926" s="262" t="str">
        <f t="shared" si="91"/>
        <v>141 E 71100 116</v>
      </c>
      <c r="AA926" s="262" t="str">
        <f t="shared" si="92"/>
        <v>000</v>
      </c>
      <c r="AB926" s="262" t="str">
        <f t="shared" si="93"/>
        <v>000</v>
      </c>
      <c r="AC926" s="262" t="str">
        <f t="shared" si="94"/>
        <v>141 E 71100 116 000 000</v>
      </c>
    </row>
    <row r="927" spans="1:29" ht="15" hidden="1" customHeight="1" x14ac:dyDescent="0.25">
      <c r="A927" s="262" t="s">
        <v>1352</v>
      </c>
      <c r="B927" s="262" t="s">
        <v>484</v>
      </c>
      <c r="C927" s="262" t="s">
        <v>484</v>
      </c>
      <c r="D927" s="262" t="s">
        <v>295</v>
      </c>
      <c r="E927" s="262" t="s">
        <v>221</v>
      </c>
      <c r="F927" s="262" t="s">
        <v>222</v>
      </c>
      <c r="G927" s="262" t="s">
        <v>223</v>
      </c>
      <c r="H927" s="262" t="s">
        <v>224</v>
      </c>
      <c r="I927" s="262" t="s">
        <v>287</v>
      </c>
      <c r="J927" s="262">
        <v>800</v>
      </c>
      <c r="K927" s="320">
        <v>0.5</v>
      </c>
      <c r="L927" s="320">
        <v>0.5</v>
      </c>
      <c r="M927" s="262" t="s">
        <v>226</v>
      </c>
      <c r="N927" s="262" t="s">
        <v>227</v>
      </c>
      <c r="O927" s="262" t="s">
        <v>234</v>
      </c>
      <c r="P927" s="262" t="s">
        <v>37</v>
      </c>
      <c r="Q927" s="321">
        <v>8</v>
      </c>
      <c r="R927" s="321">
        <f t="shared" si="89"/>
        <v>9</v>
      </c>
      <c r="S927" s="300">
        <v>0</v>
      </c>
      <c r="T927" s="300">
        <v>56070</v>
      </c>
      <c r="V927" s="300">
        <v>28035</v>
      </c>
      <c r="W927" s="302">
        <f>IFERROR(INDEX('For Formulas'!$A$3:$CL$64,MATCH(ROUNDUP($R927,0),'For Formulas'!$A$3:$A$64,0),MATCH($O927&amp;" - "&amp;$P927,'For Formulas'!$A$3:$CL$3,0))*L927+U927,INDEX('For Formulas'!$A$3:$CL$64,MATCH(ROUNDUP($R927,0),'For Formulas'!$A$3:$A$64,0)*MATCH($O927&amp;" - "&amp;$P927,'For Formulas'!$A$3:$CL$3,0))*L927)</f>
        <v>30277.5</v>
      </c>
      <c r="X927" s="322">
        <f t="shared" si="90"/>
        <v>7.9989299090422683E-2</v>
      </c>
      <c r="Y927" s="262" t="s">
        <v>1227</v>
      </c>
      <c r="Z927" s="262" t="str">
        <f t="shared" si="91"/>
        <v>142 E 71100 116</v>
      </c>
      <c r="AA927" s="262" t="str">
        <f t="shared" si="92"/>
        <v>000</v>
      </c>
      <c r="AB927" s="262" t="str">
        <f t="shared" si="93"/>
        <v>101</v>
      </c>
      <c r="AC927" s="262" t="str">
        <f t="shared" si="94"/>
        <v>142 E 71100 116 101 000</v>
      </c>
    </row>
    <row r="928" spans="1:29" ht="15" hidden="1" customHeight="1" x14ac:dyDescent="0.25">
      <c r="A928" s="262" t="s">
        <v>1352</v>
      </c>
      <c r="B928" s="262" t="s">
        <v>484</v>
      </c>
      <c r="C928" s="262" t="s">
        <v>484</v>
      </c>
      <c r="D928" s="262" t="s">
        <v>411</v>
      </c>
      <c r="E928" s="262" t="s">
        <v>221</v>
      </c>
      <c r="F928" s="262" t="s">
        <v>222</v>
      </c>
      <c r="G928" s="262" t="s">
        <v>223</v>
      </c>
      <c r="H928" s="262" t="s">
        <v>224</v>
      </c>
      <c r="I928" s="262" t="s">
        <v>287</v>
      </c>
      <c r="J928" s="262">
        <v>800</v>
      </c>
      <c r="K928" s="320">
        <v>0.5</v>
      </c>
      <c r="L928" s="320">
        <v>0.5</v>
      </c>
      <c r="M928" s="262" t="s">
        <v>226</v>
      </c>
      <c r="N928" s="262" t="s">
        <v>233</v>
      </c>
      <c r="O928" s="262" t="s">
        <v>234</v>
      </c>
      <c r="P928" s="262" t="s">
        <v>37</v>
      </c>
      <c r="Q928" s="321">
        <v>8</v>
      </c>
      <c r="R928" s="321">
        <f t="shared" si="89"/>
        <v>9</v>
      </c>
      <c r="S928" s="300">
        <v>0</v>
      </c>
      <c r="T928" s="300">
        <v>56070</v>
      </c>
      <c r="V928" s="300">
        <v>28035</v>
      </c>
      <c r="W928" s="302">
        <f>IFERROR(INDEX('For Formulas'!$A$3:$CL$64,MATCH(ROUNDUP($R928,0),'For Formulas'!$A$3:$A$64,0),MATCH($O928&amp;" - "&amp;$P928,'For Formulas'!$A$3:$CL$3,0))*L928+U928,INDEX('For Formulas'!$A$3:$CL$64,MATCH(ROUNDUP($R928,0),'For Formulas'!$A$3:$A$64,0)*MATCH($O928&amp;" - "&amp;$P928,'For Formulas'!$A$3:$CL$3,0))*L928)</f>
        <v>30277.5</v>
      </c>
      <c r="X928" s="322">
        <f t="shared" si="90"/>
        <v>7.9989299090422683E-2</v>
      </c>
      <c r="Y928" s="262" t="s">
        <v>1353</v>
      </c>
      <c r="Z928" s="262" t="str">
        <f t="shared" si="91"/>
        <v>142 E 71100 116</v>
      </c>
      <c r="AA928" s="262" t="str">
        <f t="shared" si="92"/>
        <v>000</v>
      </c>
      <c r="AB928" s="262" t="str">
        <f t="shared" si="93"/>
        <v>101</v>
      </c>
      <c r="AC928" s="262" t="str">
        <f t="shared" si="94"/>
        <v>142 E 71100 116 101 000</v>
      </c>
    </row>
    <row r="929" spans="1:29" ht="15" customHeight="1" x14ac:dyDescent="0.25">
      <c r="A929" s="262" t="s">
        <v>1042</v>
      </c>
      <c r="B929" s="262" t="s">
        <v>377</v>
      </c>
      <c r="C929" s="262" t="s">
        <v>377</v>
      </c>
      <c r="D929" s="262" t="s">
        <v>407</v>
      </c>
      <c r="E929" s="262" t="s">
        <v>269</v>
      </c>
      <c r="F929" s="262" t="s">
        <v>222</v>
      </c>
      <c r="G929" s="262" t="s">
        <v>223</v>
      </c>
      <c r="H929" s="262" t="s">
        <v>224</v>
      </c>
      <c r="I929" s="262" t="s">
        <v>412</v>
      </c>
      <c r="J929" s="262">
        <v>960</v>
      </c>
      <c r="K929" s="320">
        <v>0.6</v>
      </c>
      <c r="L929" s="320">
        <v>0.6</v>
      </c>
      <c r="M929" s="262" t="s">
        <v>226</v>
      </c>
      <c r="N929" s="262" t="s">
        <v>227</v>
      </c>
      <c r="O929" s="262" t="s">
        <v>234</v>
      </c>
      <c r="P929" s="262" t="s">
        <v>34</v>
      </c>
      <c r="Q929" s="321">
        <v>13</v>
      </c>
      <c r="R929" s="321">
        <f t="shared" si="89"/>
        <v>14</v>
      </c>
      <c r="S929" s="300">
        <v>0</v>
      </c>
      <c r="T929" s="300">
        <v>46755</v>
      </c>
      <c r="V929" s="300">
        <v>28053</v>
      </c>
      <c r="W929" s="302">
        <f>IFERROR(INDEX('For Formulas'!$A$3:$CL$64,MATCH(ROUNDUP($R929,0),'For Formulas'!$A$3:$A$64,0),MATCH($O929&amp;" - "&amp;$P929,'For Formulas'!$A$3:$CL$3,0))*L929+U929,INDEX('For Formulas'!$A$3:$CL$64,MATCH(ROUNDUP($R929,0),'For Formulas'!$A$3:$A$64,0)*MATCH($O929&amp;" - "&amp;$P929,'For Formulas'!$A$3:$CL$3,0))*L929)</f>
        <v>30297</v>
      </c>
      <c r="X929" s="322">
        <f t="shared" si="90"/>
        <v>7.9991444765265748E-2</v>
      </c>
      <c r="Y929" s="262" t="s">
        <v>1043</v>
      </c>
      <c r="Z929" s="262" t="str">
        <f t="shared" si="91"/>
        <v>141 E 72120 131</v>
      </c>
      <c r="AA929" s="262" t="str">
        <f t="shared" si="92"/>
        <v>580</v>
      </c>
      <c r="AB929" s="262" t="str">
        <f t="shared" si="93"/>
        <v>000</v>
      </c>
      <c r="AC929" s="262" t="str">
        <f t="shared" si="94"/>
        <v>141 E 72120 131 000 580</v>
      </c>
    </row>
    <row r="930" spans="1:29" ht="15" hidden="1" customHeight="1" x14ac:dyDescent="0.25">
      <c r="A930" s="262" t="s">
        <v>1453</v>
      </c>
      <c r="B930" s="262" t="s">
        <v>330</v>
      </c>
      <c r="C930" s="262" t="s">
        <v>330</v>
      </c>
      <c r="D930" s="262" t="s">
        <v>328</v>
      </c>
      <c r="E930" s="262" t="s">
        <v>398</v>
      </c>
      <c r="F930" s="262" t="s">
        <v>249</v>
      </c>
      <c r="G930" s="262" t="s">
        <v>250</v>
      </c>
      <c r="H930" s="262" t="s">
        <v>1454</v>
      </c>
      <c r="I930" s="262" t="s">
        <v>242</v>
      </c>
      <c r="J930" s="262">
        <v>498</v>
      </c>
      <c r="K930" s="320">
        <v>1</v>
      </c>
      <c r="L930" s="320">
        <v>0.46111000000000002</v>
      </c>
      <c r="M930" s="262" t="s">
        <v>6</v>
      </c>
      <c r="Q930" s="321">
        <v>0</v>
      </c>
      <c r="R930" s="321">
        <f t="shared" si="89"/>
        <v>1</v>
      </c>
      <c r="S930" s="300">
        <v>3000</v>
      </c>
      <c r="T930" s="300">
        <v>0</v>
      </c>
      <c r="V930" s="300">
        <v>1383.33</v>
      </c>
      <c r="W930" s="300">
        <f>V930</f>
        <v>1383.33</v>
      </c>
      <c r="X930" s="322">
        <f t="shared" si="90"/>
        <v>0</v>
      </c>
      <c r="Y930" s="262" t="s">
        <v>329</v>
      </c>
      <c r="Z930" s="262" t="str">
        <f t="shared" si="91"/>
        <v>141 E 72710 146</v>
      </c>
      <c r="AA930" s="262" t="str">
        <f t="shared" si="92"/>
        <v>712</v>
      </c>
      <c r="AB930" s="262" t="str">
        <f t="shared" si="93"/>
        <v>000</v>
      </c>
      <c r="AC930" s="262" t="str">
        <f t="shared" si="94"/>
        <v>141 E 72710 146 000 712</v>
      </c>
    </row>
    <row r="931" spans="1:29" ht="15" hidden="1" customHeight="1" x14ac:dyDescent="0.25">
      <c r="A931" s="262" t="s">
        <v>1453</v>
      </c>
      <c r="B931" s="262" t="s">
        <v>327</v>
      </c>
      <c r="C931" s="262" t="s">
        <v>327</v>
      </c>
      <c r="D931" s="262" t="s">
        <v>328</v>
      </c>
      <c r="E931" s="262" t="s">
        <v>398</v>
      </c>
      <c r="F931" s="262" t="s">
        <v>249</v>
      </c>
      <c r="G931" s="262" t="s">
        <v>250</v>
      </c>
      <c r="H931" s="262" t="s">
        <v>1454</v>
      </c>
      <c r="I931" s="262" t="s">
        <v>242</v>
      </c>
      <c r="J931" s="262">
        <v>1080</v>
      </c>
      <c r="K931" s="320">
        <v>1</v>
      </c>
      <c r="L931" s="320">
        <v>1</v>
      </c>
      <c r="M931" s="262" t="s">
        <v>226</v>
      </c>
      <c r="N931" s="262" t="s">
        <v>227</v>
      </c>
      <c r="O931" s="262" t="s">
        <v>251</v>
      </c>
      <c r="P931" s="262" t="s">
        <v>186</v>
      </c>
      <c r="Q931" s="321">
        <v>1</v>
      </c>
      <c r="R931" s="321">
        <f t="shared" si="89"/>
        <v>2</v>
      </c>
      <c r="S931" s="300">
        <v>0</v>
      </c>
      <c r="T931" s="300">
        <v>9570</v>
      </c>
      <c r="V931" s="300">
        <v>6459.75</v>
      </c>
      <c r="W931" s="302">
        <f>IFERROR(INDEX('For Formulas'!$A$3:$CL$64,MATCH(ROUNDUP($R931,0),'For Formulas'!$A$3:$A$64,0),MATCH($O931&amp;" - "&amp;$P931,'For Formulas'!$A$3:$CL$3,0))*L931+U931,INDEX('For Formulas'!$A$3:$CL$64,MATCH(ROUNDUP($R931,0),'For Formulas'!$A$3:$A$64,0)*MATCH($O931&amp;" - "&amp;$P931,'For Formulas'!$A$3:$CL$3,0))*L931)</f>
        <v>11130</v>
      </c>
      <c r="X931" s="322">
        <f t="shared" si="90"/>
        <v>0.72297689539068855</v>
      </c>
      <c r="Y931" s="262" t="s">
        <v>329</v>
      </c>
      <c r="Z931" s="262" t="str">
        <f t="shared" si="91"/>
        <v>141 E 72710 146</v>
      </c>
      <c r="AA931" s="262" t="str">
        <f t="shared" si="92"/>
        <v>712</v>
      </c>
      <c r="AB931" s="262" t="str">
        <f t="shared" si="93"/>
        <v>000</v>
      </c>
      <c r="AC931" s="262" t="str">
        <f t="shared" si="94"/>
        <v>141 E 72710 146 000 712</v>
      </c>
    </row>
    <row r="932" spans="1:29" ht="15" customHeight="1" x14ac:dyDescent="0.25">
      <c r="A932" s="262" t="s">
        <v>1823</v>
      </c>
      <c r="B932" s="262" t="s">
        <v>1487</v>
      </c>
      <c r="C932" s="262" t="s">
        <v>1487</v>
      </c>
      <c r="D932" s="262" t="s">
        <v>274</v>
      </c>
      <c r="E932" s="262" t="s">
        <v>759</v>
      </c>
      <c r="F932" s="262" t="s">
        <v>299</v>
      </c>
      <c r="G932" s="262" t="s">
        <v>300</v>
      </c>
      <c r="H932" s="262" t="s">
        <v>301</v>
      </c>
      <c r="I932" s="262" t="s">
        <v>225</v>
      </c>
      <c r="J932" s="262">
        <v>1920</v>
      </c>
      <c r="K932" s="320">
        <v>1</v>
      </c>
      <c r="L932" s="320">
        <v>1</v>
      </c>
      <c r="M932" s="262" t="s">
        <v>6</v>
      </c>
      <c r="Q932" s="321">
        <v>0</v>
      </c>
      <c r="R932" s="321">
        <f t="shared" si="89"/>
        <v>1</v>
      </c>
      <c r="S932" s="300">
        <v>30373</v>
      </c>
      <c r="T932" s="300">
        <v>0</v>
      </c>
      <c r="V932" s="300">
        <v>30373</v>
      </c>
      <c r="W932" s="300">
        <f>V932</f>
        <v>30373</v>
      </c>
      <c r="X932" s="322">
        <f t="shared" si="90"/>
        <v>0</v>
      </c>
      <c r="Y932" s="262" t="s">
        <v>905</v>
      </c>
      <c r="Z932" s="262" t="str">
        <f t="shared" si="91"/>
        <v>141 E 72510 189</v>
      </c>
      <c r="AA932" s="262" t="str">
        <f t="shared" si="92"/>
        <v>000</v>
      </c>
      <c r="AB932" s="262" t="str">
        <f t="shared" si="93"/>
        <v>000</v>
      </c>
      <c r="AC932" s="262" t="str">
        <f t="shared" si="94"/>
        <v>141 E 72510 189 000 000</v>
      </c>
    </row>
    <row r="933" spans="1:29" x14ac:dyDescent="0.25">
      <c r="A933" s="262" t="s">
        <v>735</v>
      </c>
      <c r="B933" s="262" t="s">
        <v>332</v>
      </c>
      <c r="C933" s="262" t="s">
        <v>332</v>
      </c>
      <c r="D933" s="262" t="s">
        <v>371</v>
      </c>
      <c r="E933" s="262" t="s">
        <v>221</v>
      </c>
      <c r="F933" s="262" t="s">
        <v>299</v>
      </c>
      <c r="G933" s="262" t="s">
        <v>300</v>
      </c>
      <c r="H933" s="262" t="s">
        <v>301</v>
      </c>
      <c r="I933" s="262" t="s">
        <v>225</v>
      </c>
      <c r="J933" s="262">
        <v>1920</v>
      </c>
      <c r="K933" s="320">
        <v>1</v>
      </c>
      <c r="L933" s="320">
        <v>1</v>
      </c>
      <c r="M933" s="262" t="s">
        <v>226</v>
      </c>
      <c r="N933" s="262" t="s">
        <v>233</v>
      </c>
      <c r="O933" s="262" t="s">
        <v>288</v>
      </c>
      <c r="P933" s="262" t="s">
        <v>334</v>
      </c>
      <c r="Q933" s="321">
        <v>5</v>
      </c>
      <c r="R933" s="321">
        <f t="shared" si="89"/>
        <v>6</v>
      </c>
      <c r="S933" s="300">
        <v>0</v>
      </c>
      <c r="T933" s="300">
        <v>27540</v>
      </c>
      <c r="V933" s="300">
        <v>27540</v>
      </c>
      <c r="W933" s="302">
        <f>IFERROR(INDEX('For Formulas'!$A$3:$CL$64,MATCH(ROUNDUP($R933,0),'For Formulas'!$A$3:$A$64,0),MATCH($O933&amp;" - "&amp;$P933,'For Formulas'!$A$3:$CL$3,0))*L933+U933,INDEX('For Formulas'!$A$3:$CL$64,MATCH(ROUNDUP($R933,0),'For Formulas'!$A$3:$A$64,0)*MATCH($O933&amp;" - "&amp;$P933,'For Formulas'!$A$3:$CL$3,0))*L933)</f>
        <v>30420</v>
      </c>
      <c r="X933" s="322">
        <f t="shared" si="90"/>
        <v>0.10457516339869281</v>
      </c>
      <c r="Y933" s="262" t="s">
        <v>736</v>
      </c>
      <c r="Z933" s="262" t="str">
        <f t="shared" si="91"/>
        <v>141 E 72610 166</v>
      </c>
      <c r="AA933" s="262" t="str">
        <f t="shared" si="92"/>
        <v>000</v>
      </c>
      <c r="AB933" s="262" t="str">
        <f t="shared" si="93"/>
        <v>000</v>
      </c>
      <c r="AC933" s="262" t="str">
        <f t="shared" si="94"/>
        <v>141 E 72610 166 000 000</v>
      </c>
    </row>
    <row r="934" spans="1:29" ht="15" customHeight="1" x14ac:dyDescent="0.25">
      <c r="A934" s="262" t="s">
        <v>1123</v>
      </c>
      <c r="B934" s="262" t="s">
        <v>332</v>
      </c>
      <c r="C934" s="262" t="s">
        <v>332</v>
      </c>
      <c r="D934" s="262" t="s">
        <v>258</v>
      </c>
      <c r="E934" s="262" t="s">
        <v>221</v>
      </c>
      <c r="F934" s="262" t="s">
        <v>299</v>
      </c>
      <c r="G934" s="262" t="s">
        <v>300</v>
      </c>
      <c r="H934" s="262" t="s">
        <v>301</v>
      </c>
      <c r="I934" s="262" t="s">
        <v>225</v>
      </c>
      <c r="J934" s="262">
        <v>1920</v>
      </c>
      <c r="K934" s="320">
        <v>1</v>
      </c>
      <c r="L934" s="320">
        <v>1</v>
      </c>
      <c r="M934" s="262" t="s">
        <v>226</v>
      </c>
      <c r="N934" s="262" t="s">
        <v>233</v>
      </c>
      <c r="O934" s="262" t="s">
        <v>288</v>
      </c>
      <c r="P934" s="262" t="s">
        <v>334</v>
      </c>
      <c r="Q934" s="321">
        <v>5</v>
      </c>
      <c r="R934" s="321">
        <f t="shared" si="89"/>
        <v>6</v>
      </c>
      <c r="S934" s="300">
        <v>0</v>
      </c>
      <c r="T934" s="300">
        <v>27540</v>
      </c>
      <c r="V934" s="300">
        <v>27540</v>
      </c>
      <c r="W934" s="302">
        <f>IFERROR(INDEX('For Formulas'!$A$3:$CL$64,MATCH(ROUNDUP($R934,0),'For Formulas'!$A$3:$A$64,0),MATCH($O934&amp;" - "&amp;$P934,'For Formulas'!$A$3:$CL$3,0))*L934+U934,INDEX('For Formulas'!$A$3:$CL$64,MATCH(ROUNDUP($R934,0),'For Formulas'!$A$3:$A$64,0)*MATCH($O934&amp;" - "&amp;$P934,'For Formulas'!$A$3:$CL$3,0))*L934)</f>
        <v>30420</v>
      </c>
      <c r="X934" s="322">
        <f t="shared" si="90"/>
        <v>0.10457516339869281</v>
      </c>
      <c r="Y934" s="262" t="s">
        <v>433</v>
      </c>
      <c r="Z934" s="262" t="str">
        <f t="shared" si="91"/>
        <v>141 E 72610 166</v>
      </c>
      <c r="AA934" s="262" t="str">
        <f t="shared" si="92"/>
        <v>000</v>
      </c>
      <c r="AB934" s="262" t="str">
        <f t="shared" si="93"/>
        <v>000</v>
      </c>
      <c r="AC934" s="262" t="str">
        <f t="shared" si="94"/>
        <v>141 E 72610 166 000 000</v>
      </c>
    </row>
    <row r="935" spans="1:29" ht="15" customHeight="1" x14ac:dyDescent="0.25">
      <c r="A935" s="262" t="s">
        <v>1680</v>
      </c>
      <c r="B935" s="262" t="s">
        <v>332</v>
      </c>
      <c r="C935" s="262" t="s">
        <v>332</v>
      </c>
      <c r="D935" s="262" t="s">
        <v>371</v>
      </c>
      <c r="E935" s="262" t="s">
        <v>221</v>
      </c>
      <c r="F935" s="262" t="s">
        <v>299</v>
      </c>
      <c r="G935" s="262" t="s">
        <v>300</v>
      </c>
      <c r="H935" s="262" t="s">
        <v>301</v>
      </c>
      <c r="I935" s="262" t="s">
        <v>225</v>
      </c>
      <c r="J935" s="262">
        <v>1920</v>
      </c>
      <c r="K935" s="320">
        <v>1</v>
      </c>
      <c r="L935" s="320">
        <v>1</v>
      </c>
      <c r="M935" s="262" t="s">
        <v>226</v>
      </c>
      <c r="N935" s="262" t="s">
        <v>233</v>
      </c>
      <c r="O935" s="262" t="s">
        <v>288</v>
      </c>
      <c r="P935" s="262" t="s">
        <v>334</v>
      </c>
      <c r="Q935" s="321">
        <v>5</v>
      </c>
      <c r="R935" s="321">
        <f t="shared" si="89"/>
        <v>6</v>
      </c>
      <c r="S935" s="300">
        <v>0</v>
      </c>
      <c r="T935" s="300">
        <v>27540</v>
      </c>
      <c r="V935" s="300">
        <v>27540</v>
      </c>
      <c r="W935" s="302">
        <f>IFERROR(INDEX('For Formulas'!$A$3:$CL$64,MATCH(ROUNDUP($R935,0),'For Formulas'!$A$3:$A$64,0),MATCH($O935&amp;" - "&amp;$P935,'For Formulas'!$A$3:$CL$3,0))*L935+U935,INDEX('For Formulas'!$A$3:$CL$64,MATCH(ROUNDUP($R935,0),'For Formulas'!$A$3:$A$64,0)*MATCH($O935&amp;" - "&amp;$P935,'For Formulas'!$A$3:$CL$3,0))*L935)</f>
        <v>30420</v>
      </c>
      <c r="X935" s="322">
        <f t="shared" si="90"/>
        <v>0.10457516339869281</v>
      </c>
      <c r="Y935" s="262" t="s">
        <v>736</v>
      </c>
      <c r="Z935" s="262" t="str">
        <f t="shared" si="91"/>
        <v>141 E 72610 166</v>
      </c>
      <c r="AA935" s="262" t="str">
        <f t="shared" si="92"/>
        <v>000</v>
      </c>
      <c r="AB935" s="262" t="str">
        <f t="shared" si="93"/>
        <v>000</v>
      </c>
      <c r="AC935" s="262" t="str">
        <f t="shared" si="94"/>
        <v>141 E 72610 166 000 000</v>
      </c>
    </row>
    <row r="936" spans="1:29" ht="15" customHeight="1" x14ac:dyDescent="0.25">
      <c r="A936" s="262" t="s">
        <v>2764</v>
      </c>
      <c r="B936" s="262" t="s">
        <v>332</v>
      </c>
      <c r="C936" s="262" t="s">
        <v>332</v>
      </c>
      <c r="D936" s="262" t="s">
        <v>389</v>
      </c>
      <c r="E936" s="262" t="s">
        <v>221</v>
      </c>
      <c r="F936" s="262" t="s">
        <v>299</v>
      </c>
      <c r="G936" s="262" t="s">
        <v>300</v>
      </c>
      <c r="H936" s="262" t="s">
        <v>301</v>
      </c>
      <c r="I936" s="262" t="s">
        <v>225</v>
      </c>
      <c r="J936" s="262">
        <v>1920</v>
      </c>
      <c r="K936" s="320">
        <v>1</v>
      </c>
      <c r="L936" s="320">
        <v>1</v>
      </c>
      <c r="M936" s="262" t="s">
        <v>226</v>
      </c>
      <c r="N936" s="262" t="s">
        <v>233</v>
      </c>
      <c r="O936" s="262" t="s">
        <v>288</v>
      </c>
      <c r="P936" s="262" t="s">
        <v>334</v>
      </c>
      <c r="Q936" s="321">
        <v>5</v>
      </c>
      <c r="R936" s="321">
        <f t="shared" si="89"/>
        <v>6</v>
      </c>
      <c r="S936" s="300">
        <v>0</v>
      </c>
      <c r="T936" s="300">
        <v>27540</v>
      </c>
      <c r="V936" s="300">
        <v>27540</v>
      </c>
      <c r="W936" s="302">
        <f>IFERROR(INDEX('For Formulas'!$A$3:$CL$64,MATCH(ROUNDUP($R936,0),'For Formulas'!$A$3:$A$64,0),MATCH($O936&amp;" - "&amp;$P936,'For Formulas'!$A$3:$CL$3,0))*L936+U936,INDEX('For Formulas'!$A$3:$CL$64,MATCH(ROUNDUP($R936,0),'For Formulas'!$A$3:$A$64,0)*MATCH($O936&amp;" - "&amp;$P936,'For Formulas'!$A$3:$CL$3,0))*L936)</f>
        <v>30420</v>
      </c>
      <c r="X936" s="322">
        <f t="shared" si="90"/>
        <v>0.10457516339869281</v>
      </c>
      <c r="Y936" s="262" t="s">
        <v>2459</v>
      </c>
      <c r="Z936" s="262" t="str">
        <f t="shared" si="91"/>
        <v>141 E 72610 166</v>
      </c>
      <c r="AA936" s="262" t="str">
        <f t="shared" si="92"/>
        <v>000</v>
      </c>
      <c r="AB936" s="262" t="str">
        <f t="shared" si="93"/>
        <v>000</v>
      </c>
      <c r="AC936" s="262" t="str">
        <f t="shared" si="94"/>
        <v>141 E 72610 166 000 000</v>
      </c>
    </row>
    <row r="937" spans="1:29" ht="15" hidden="1" customHeight="1" x14ac:dyDescent="0.25">
      <c r="A937" s="262" t="s">
        <v>1415</v>
      </c>
      <c r="B937" s="262" t="s">
        <v>237</v>
      </c>
      <c r="C937" s="262" t="s">
        <v>237</v>
      </c>
      <c r="D937" s="262" t="s">
        <v>422</v>
      </c>
      <c r="E937" s="262" t="s">
        <v>221</v>
      </c>
      <c r="F937" s="262" t="s">
        <v>239</v>
      </c>
      <c r="G937" s="262" t="s">
        <v>240</v>
      </c>
      <c r="H937" s="262" t="s">
        <v>241</v>
      </c>
      <c r="I937" s="262" t="s">
        <v>347</v>
      </c>
      <c r="J937" s="262">
        <v>1330</v>
      </c>
      <c r="K937" s="320">
        <v>0.875</v>
      </c>
      <c r="L937" s="320">
        <v>0.875</v>
      </c>
      <c r="M937" s="262" t="s">
        <v>226</v>
      </c>
      <c r="N937" s="262" t="s">
        <v>11</v>
      </c>
      <c r="O937" s="262" t="s">
        <v>244</v>
      </c>
      <c r="P937" s="262" t="s">
        <v>187</v>
      </c>
      <c r="Q937" s="321">
        <v>24</v>
      </c>
      <c r="R937" s="321">
        <f t="shared" si="89"/>
        <v>25</v>
      </c>
      <c r="S937" s="300">
        <v>0</v>
      </c>
      <c r="T937" s="300">
        <v>20.34</v>
      </c>
      <c r="U937" s="262">
        <v>1330</v>
      </c>
      <c r="V937" s="300">
        <v>28382.2</v>
      </c>
      <c r="W937" s="303">
        <f>IFERROR(INDEX('For Formulas'!$A$3:$CL$64,MATCH($R937,'For Formulas'!$A$3:$A$64,0),MATCH($O937&amp;" - "&amp;$P937,'For Formulas'!$A$3:$CL$3,0))*J937+U937,INDEX('For Formulas'!$A$3:$CL$64,MATCH($R937,'For Formulas'!$A$3:$A$64,0),MATCH($O937&amp;" - "&amp;$P937,'For Formulas'!$A$3:$CL$3,0))*J937)</f>
        <v>30546.375999999997</v>
      </c>
      <c r="X937" s="322">
        <f t="shared" si="90"/>
        <v>7.6251171508903315E-2</v>
      </c>
      <c r="Y937" s="262" t="s">
        <v>1321</v>
      </c>
      <c r="Z937" s="262" t="str">
        <f t="shared" si="91"/>
        <v>143 E 73100 165</v>
      </c>
      <c r="AA937" s="262" t="str">
        <f t="shared" si="92"/>
        <v>451</v>
      </c>
      <c r="AB937" s="262" t="str">
        <f t="shared" si="93"/>
        <v>000</v>
      </c>
      <c r="AC937" s="262" t="str">
        <f t="shared" si="94"/>
        <v>143 E 73100 165 000 451</v>
      </c>
    </row>
    <row r="938" spans="1:29" ht="15" hidden="1" customHeight="1" x14ac:dyDescent="0.25">
      <c r="A938" s="262" t="s">
        <v>1460</v>
      </c>
      <c r="B938" s="262" t="s">
        <v>255</v>
      </c>
      <c r="C938" s="262" t="s">
        <v>255</v>
      </c>
      <c r="D938" s="262" t="s">
        <v>248</v>
      </c>
      <c r="E938" s="262" t="s">
        <v>256</v>
      </c>
      <c r="F938" s="262" t="s">
        <v>249</v>
      </c>
      <c r="G938" s="262" t="s">
        <v>250</v>
      </c>
      <c r="H938" s="262" t="s">
        <v>224</v>
      </c>
      <c r="I938" s="262" t="s">
        <v>242</v>
      </c>
      <c r="J938" s="262">
        <v>1080</v>
      </c>
      <c r="K938" s="320">
        <v>1</v>
      </c>
      <c r="L938" s="320">
        <v>1</v>
      </c>
      <c r="M938" s="262" t="s">
        <v>6</v>
      </c>
      <c r="Q938" s="321">
        <v>0</v>
      </c>
      <c r="R938" s="321">
        <f t="shared" si="89"/>
        <v>1</v>
      </c>
      <c r="S938" s="300">
        <v>3000</v>
      </c>
      <c r="T938" s="300">
        <v>0</v>
      </c>
      <c r="V938" s="300">
        <v>3000</v>
      </c>
      <c r="W938" s="300">
        <f>V938</f>
        <v>3000</v>
      </c>
      <c r="X938" s="322">
        <f t="shared" si="90"/>
        <v>0</v>
      </c>
      <c r="Y938" s="262" t="s">
        <v>252</v>
      </c>
      <c r="Z938" s="262" t="str">
        <f t="shared" si="91"/>
        <v>141 E 72710 146</v>
      </c>
      <c r="AA938" s="262" t="str">
        <f t="shared" si="92"/>
        <v>446</v>
      </c>
      <c r="AB938" s="262" t="str">
        <f t="shared" si="93"/>
        <v>000</v>
      </c>
      <c r="AC938" s="262" t="str">
        <f t="shared" si="94"/>
        <v>141 E 72710 146 000 446</v>
      </c>
    </row>
    <row r="939" spans="1:29" ht="15" hidden="1" customHeight="1" x14ac:dyDescent="0.25">
      <c r="A939" s="262" t="s">
        <v>2276</v>
      </c>
      <c r="B939" s="262" t="s">
        <v>237</v>
      </c>
      <c r="C939" s="262" t="s">
        <v>237</v>
      </c>
      <c r="D939" s="262" t="s">
        <v>389</v>
      </c>
      <c r="E939" s="262" t="s">
        <v>221</v>
      </c>
      <c r="F939" s="262" t="s">
        <v>239</v>
      </c>
      <c r="G939" s="262" t="s">
        <v>240</v>
      </c>
      <c r="H939" s="262" t="s">
        <v>241</v>
      </c>
      <c r="I939" s="262" t="s">
        <v>347</v>
      </c>
      <c r="J939" s="262">
        <v>1330</v>
      </c>
      <c r="K939" s="320">
        <v>0.875</v>
      </c>
      <c r="L939" s="320">
        <v>0.875</v>
      </c>
      <c r="M939" s="262" t="s">
        <v>226</v>
      </c>
      <c r="N939" s="262" t="s">
        <v>11</v>
      </c>
      <c r="O939" s="262" t="s">
        <v>244</v>
      </c>
      <c r="P939" s="262" t="s">
        <v>187</v>
      </c>
      <c r="Q939" s="321">
        <v>24</v>
      </c>
      <c r="R939" s="321">
        <f t="shared" si="89"/>
        <v>25</v>
      </c>
      <c r="S939" s="300">
        <v>0</v>
      </c>
      <c r="T939" s="300">
        <v>20.34</v>
      </c>
      <c r="U939" s="262">
        <v>1330</v>
      </c>
      <c r="V939" s="300">
        <v>28382.2</v>
      </c>
      <c r="W939" s="303">
        <f>IFERROR(INDEX('For Formulas'!$A$3:$CL$64,MATCH($R939,'For Formulas'!$A$3:$A$64,0),MATCH($O939&amp;" - "&amp;$P939,'For Formulas'!$A$3:$CL$3,0))*J939+U939,INDEX('For Formulas'!$A$3:$CL$64,MATCH($R939,'For Formulas'!$A$3:$A$64,0),MATCH($O939&amp;" - "&amp;$P939,'For Formulas'!$A$3:$CL$3,0))*J939)</f>
        <v>30546.375999999997</v>
      </c>
      <c r="X939" s="322">
        <f t="shared" si="90"/>
        <v>7.6251171508903315E-2</v>
      </c>
      <c r="Y939" s="262" t="s">
        <v>988</v>
      </c>
      <c r="Z939" s="262" t="str">
        <f t="shared" si="91"/>
        <v>143 E 73100 165</v>
      </c>
      <c r="AA939" s="262" t="str">
        <f t="shared" si="92"/>
        <v>451</v>
      </c>
      <c r="AB939" s="262" t="str">
        <f t="shared" si="93"/>
        <v>000</v>
      </c>
      <c r="AC939" s="262" t="str">
        <f t="shared" si="94"/>
        <v>143 E 73100 165 000 451</v>
      </c>
    </row>
    <row r="940" spans="1:29" ht="15" customHeight="1" x14ac:dyDescent="0.25">
      <c r="A940" s="262" t="s">
        <v>1413</v>
      </c>
      <c r="B940" s="262" t="s">
        <v>231</v>
      </c>
      <c r="C940" s="262" t="s">
        <v>231</v>
      </c>
      <c r="D940" s="262" t="s">
        <v>340</v>
      </c>
      <c r="E940" s="262" t="s">
        <v>221</v>
      </c>
      <c r="F940" s="262" t="s">
        <v>222</v>
      </c>
      <c r="G940" s="262" t="s">
        <v>223</v>
      </c>
      <c r="H940" s="262" t="s">
        <v>224</v>
      </c>
      <c r="I940" s="262" t="s">
        <v>287</v>
      </c>
      <c r="J940" s="262">
        <v>800</v>
      </c>
      <c r="K940" s="320">
        <v>0.5</v>
      </c>
      <c r="L940" s="320">
        <v>0.5</v>
      </c>
      <c r="M940" s="262" t="s">
        <v>226</v>
      </c>
      <c r="N940" s="262" t="s">
        <v>233</v>
      </c>
      <c r="O940" s="262" t="s">
        <v>234</v>
      </c>
      <c r="P940" s="262" t="s">
        <v>36</v>
      </c>
      <c r="Q940" s="321">
        <v>13</v>
      </c>
      <c r="R940" s="321">
        <f t="shared" si="89"/>
        <v>14</v>
      </c>
      <c r="S940" s="300">
        <v>0</v>
      </c>
      <c r="T940" s="300">
        <v>56765</v>
      </c>
      <c r="V940" s="300">
        <v>28382.5</v>
      </c>
      <c r="W940" s="302">
        <f>IFERROR(INDEX('For Formulas'!$A$3:$CL$64,MATCH(ROUNDUP($R940,0),'For Formulas'!$A$3:$A$64,0),MATCH($O940&amp;" - "&amp;$P940,'For Formulas'!$A$3:$CL$3,0))*L940+U940,INDEX('For Formulas'!$A$3:$CL$64,MATCH(ROUNDUP($R940,0),'For Formulas'!$A$3:$A$64,0)*MATCH($O940&amp;" - "&amp;$P940,'For Formulas'!$A$3:$CL$3,0))*L940)</f>
        <v>30652.5</v>
      </c>
      <c r="X940" s="322">
        <f t="shared" si="90"/>
        <v>7.9978860213159517E-2</v>
      </c>
      <c r="Y940" s="262" t="s">
        <v>439</v>
      </c>
      <c r="Z940" s="262" t="str">
        <f t="shared" si="91"/>
        <v>141 E 71100 116</v>
      </c>
      <c r="AA940" s="262" t="str">
        <f t="shared" si="92"/>
        <v>000</v>
      </c>
      <c r="AB940" s="262" t="str">
        <f t="shared" si="93"/>
        <v>000</v>
      </c>
      <c r="AC940" s="262" t="str">
        <f t="shared" si="94"/>
        <v>141 E 71100 116 000 000</v>
      </c>
    </row>
    <row r="941" spans="1:29" ht="15" customHeight="1" x14ac:dyDescent="0.25">
      <c r="A941" s="262" t="s">
        <v>1413</v>
      </c>
      <c r="B941" s="262" t="s">
        <v>559</v>
      </c>
      <c r="C941" s="262" t="s">
        <v>559</v>
      </c>
      <c r="D941" s="262" t="s">
        <v>340</v>
      </c>
      <c r="E941" s="262" t="s">
        <v>221</v>
      </c>
      <c r="F941" s="262" t="s">
        <v>222</v>
      </c>
      <c r="G941" s="262" t="s">
        <v>223</v>
      </c>
      <c r="H941" s="262" t="s">
        <v>224</v>
      </c>
      <c r="I941" s="262" t="s">
        <v>287</v>
      </c>
      <c r="J941" s="262">
        <v>800</v>
      </c>
      <c r="K941" s="320">
        <v>0.5</v>
      </c>
      <c r="L941" s="320">
        <v>0.5</v>
      </c>
      <c r="M941" s="262" t="s">
        <v>226</v>
      </c>
      <c r="N941" s="262" t="s">
        <v>233</v>
      </c>
      <c r="O941" s="262" t="s">
        <v>234</v>
      </c>
      <c r="P941" s="262" t="s">
        <v>36</v>
      </c>
      <c r="Q941" s="321">
        <v>13</v>
      </c>
      <c r="R941" s="321">
        <f t="shared" si="89"/>
        <v>14</v>
      </c>
      <c r="S941" s="300">
        <v>0</v>
      </c>
      <c r="T941" s="300">
        <v>56765</v>
      </c>
      <c r="V941" s="300">
        <v>28382.5</v>
      </c>
      <c r="W941" s="302">
        <f>IFERROR(INDEX('For Formulas'!$A$3:$CL$64,MATCH(ROUNDUP($R941,0),'For Formulas'!$A$3:$A$64,0),MATCH($O941&amp;" - "&amp;$P941,'For Formulas'!$A$3:$CL$3,0))*L941+U941,INDEX('For Formulas'!$A$3:$CL$64,MATCH(ROUNDUP($R941,0),'For Formulas'!$A$3:$A$64,0)*MATCH($O941&amp;" - "&amp;$P941,'For Formulas'!$A$3:$CL$3,0))*L941)</f>
        <v>30652.5</v>
      </c>
      <c r="X941" s="322">
        <f t="shared" si="90"/>
        <v>7.9978860213159517E-2</v>
      </c>
      <c r="Y941" s="262" t="s">
        <v>1414</v>
      </c>
      <c r="Z941" s="262" t="str">
        <f t="shared" si="91"/>
        <v>141 E 72210 129</v>
      </c>
      <c r="AA941" s="262" t="str">
        <f t="shared" si="92"/>
        <v>000</v>
      </c>
      <c r="AB941" s="262" t="str">
        <f t="shared" si="93"/>
        <v>000</v>
      </c>
      <c r="AC941" s="262" t="str">
        <f t="shared" si="94"/>
        <v>141 E 72210 129 000 000</v>
      </c>
    </row>
    <row r="942" spans="1:29" ht="15" customHeight="1" x14ac:dyDescent="0.25">
      <c r="A942" s="262" t="s">
        <v>2467</v>
      </c>
      <c r="B942" s="262" t="s">
        <v>1018</v>
      </c>
      <c r="C942" s="262" t="s">
        <v>1018</v>
      </c>
      <c r="D942" s="262" t="s">
        <v>248</v>
      </c>
      <c r="E942" s="262" t="s">
        <v>398</v>
      </c>
      <c r="F942" s="262" t="s">
        <v>299</v>
      </c>
      <c r="G942" s="262" t="s">
        <v>300</v>
      </c>
      <c r="H942" s="262" t="s">
        <v>527</v>
      </c>
      <c r="I942" s="262" t="s">
        <v>225</v>
      </c>
      <c r="J942" s="262">
        <v>336</v>
      </c>
      <c r="K942" s="320">
        <v>1</v>
      </c>
      <c r="L942" s="320">
        <v>1</v>
      </c>
      <c r="M942" s="262" t="s">
        <v>226</v>
      </c>
      <c r="N942" s="262" t="s">
        <v>227</v>
      </c>
      <c r="O942" s="262" t="s">
        <v>288</v>
      </c>
      <c r="P942" s="262" t="s">
        <v>334</v>
      </c>
      <c r="Q942" s="321">
        <v>6</v>
      </c>
      <c r="R942" s="321">
        <f t="shared" si="89"/>
        <v>7</v>
      </c>
      <c r="S942" s="300">
        <v>0</v>
      </c>
      <c r="T942" s="300">
        <v>27900</v>
      </c>
      <c r="V942" s="300">
        <v>4882.5</v>
      </c>
      <c r="W942" s="302">
        <f>IFERROR(INDEX('For Formulas'!$A$3:$CL$64,MATCH(ROUNDUP($R942,0),'For Formulas'!$A$3:$A$64,0),MATCH($O942&amp;" - "&amp;$P942,'For Formulas'!$A$3:$CL$3,0))*L942+U942,INDEX('For Formulas'!$A$3:$CL$64,MATCH(ROUNDUP($R942,0),'For Formulas'!$A$3:$A$64,0)*MATCH($O942&amp;" - "&amp;$P942,'For Formulas'!$A$3:$CL$3,0))*L942)</f>
        <v>30780</v>
      </c>
      <c r="X942" s="322">
        <f t="shared" si="90"/>
        <v>5.3041474654377883</v>
      </c>
      <c r="Y942" s="262" t="s">
        <v>509</v>
      </c>
      <c r="Z942" s="262" t="str">
        <f t="shared" si="91"/>
        <v>141 E 72710 142</v>
      </c>
      <c r="AA942" s="262" t="str">
        <f t="shared" si="92"/>
        <v>000</v>
      </c>
      <c r="AB942" s="262" t="str">
        <f t="shared" si="93"/>
        <v>000</v>
      </c>
      <c r="AC942" s="262" t="str">
        <f t="shared" si="94"/>
        <v>141 E 72710 142 000 000</v>
      </c>
    </row>
    <row r="943" spans="1:29" ht="15" customHeight="1" x14ac:dyDescent="0.25">
      <c r="A943" s="262" t="s">
        <v>1599</v>
      </c>
      <c r="B943" s="262" t="s">
        <v>332</v>
      </c>
      <c r="C943" s="262" t="s">
        <v>332</v>
      </c>
      <c r="D943" s="262" t="s">
        <v>258</v>
      </c>
      <c r="E943" s="262" t="s">
        <v>221</v>
      </c>
      <c r="F943" s="262" t="s">
        <v>299</v>
      </c>
      <c r="G943" s="262" t="s">
        <v>300</v>
      </c>
      <c r="H943" s="262" t="s">
        <v>301</v>
      </c>
      <c r="I943" s="262" t="s">
        <v>225</v>
      </c>
      <c r="J943" s="262">
        <v>1920</v>
      </c>
      <c r="K943" s="320">
        <v>1</v>
      </c>
      <c r="L943" s="320">
        <v>1</v>
      </c>
      <c r="M943" s="262" t="s">
        <v>226</v>
      </c>
      <c r="N943" s="262" t="s">
        <v>233</v>
      </c>
      <c r="O943" s="262" t="s">
        <v>288</v>
      </c>
      <c r="P943" s="262" t="s">
        <v>334</v>
      </c>
      <c r="Q943" s="321">
        <v>7</v>
      </c>
      <c r="R943" s="321">
        <f t="shared" si="89"/>
        <v>8</v>
      </c>
      <c r="S943" s="300">
        <v>0</v>
      </c>
      <c r="T943" s="300">
        <v>28080</v>
      </c>
      <c r="V943" s="300">
        <v>28080</v>
      </c>
      <c r="W943" s="302">
        <f>IFERROR(INDEX('For Formulas'!$A$3:$CL$64,MATCH(ROUNDUP($R943,0),'For Formulas'!$A$3:$A$64,0),MATCH($O943&amp;" - "&amp;$P943,'For Formulas'!$A$3:$CL$3,0))*L943+U943,INDEX('For Formulas'!$A$3:$CL$64,MATCH(ROUNDUP($R943,0),'For Formulas'!$A$3:$A$64,0)*MATCH($O943&amp;" - "&amp;$P943,'For Formulas'!$A$3:$CL$3,0))*L943)</f>
        <v>30960</v>
      </c>
      <c r="X943" s="322">
        <f t="shared" si="90"/>
        <v>0.10256410256410256</v>
      </c>
      <c r="Y943" s="262" t="s">
        <v>433</v>
      </c>
      <c r="Z943" s="262" t="str">
        <f t="shared" si="91"/>
        <v>141 E 72610 166</v>
      </c>
      <c r="AA943" s="262" t="str">
        <f t="shared" si="92"/>
        <v>000</v>
      </c>
      <c r="AB943" s="262" t="str">
        <f t="shared" si="93"/>
        <v>000</v>
      </c>
      <c r="AC943" s="262" t="str">
        <f t="shared" si="94"/>
        <v>141 E 72610 166 000 000</v>
      </c>
    </row>
    <row r="944" spans="1:29" ht="15" hidden="1" customHeight="1" x14ac:dyDescent="0.25">
      <c r="A944" s="262" t="s">
        <v>1466</v>
      </c>
      <c r="B944" s="262" t="s">
        <v>525</v>
      </c>
      <c r="C944" s="262" t="s">
        <v>525</v>
      </c>
      <c r="D944" s="262" t="s">
        <v>274</v>
      </c>
      <c r="E944" s="262" t="s">
        <v>256</v>
      </c>
      <c r="F944" s="262" t="s">
        <v>222</v>
      </c>
      <c r="G944" s="262" t="s">
        <v>223</v>
      </c>
      <c r="H944" s="262" t="s">
        <v>224</v>
      </c>
      <c r="I944" s="262" t="s">
        <v>225</v>
      </c>
      <c r="J944" s="262">
        <v>1600</v>
      </c>
      <c r="K944" s="320">
        <v>1</v>
      </c>
      <c r="L944" s="320">
        <v>1</v>
      </c>
      <c r="M944" s="262" t="s">
        <v>6</v>
      </c>
      <c r="Q944" s="321">
        <v>0</v>
      </c>
      <c r="R944" s="321">
        <f t="shared" si="89"/>
        <v>1</v>
      </c>
      <c r="S944" s="300">
        <v>1860</v>
      </c>
      <c r="T944" s="300">
        <v>0</v>
      </c>
      <c r="V944" s="300">
        <v>1860</v>
      </c>
      <c r="W944" s="300">
        <f>V944</f>
        <v>1860</v>
      </c>
      <c r="X944" s="322">
        <f t="shared" si="90"/>
        <v>0</v>
      </c>
      <c r="Y944" s="262" t="s">
        <v>1467</v>
      </c>
      <c r="Z944" s="262" t="str">
        <f t="shared" si="91"/>
        <v>141 E 72410 162</v>
      </c>
      <c r="AA944" s="262" t="str">
        <f t="shared" si="92"/>
        <v>000</v>
      </c>
      <c r="AB944" s="262" t="str">
        <f t="shared" si="93"/>
        <v>000</v>
      </c>
      <c r="AC944" s="262" t="str">
        <f t="shared" si="94"/>
        <v>141 E 72410 162 000 000</v>
      </c>
    </row>
    <row r="945" spans="1:29" ht="15" customHeight="1" x14ac:dyDescent="0.25">
      <c r="A945" s="262" t="s">
        <v>2309</v>
      </c>
      <c r="B945" s="262" t="s">
        <v>332</v>
      </c>
      <c r="C945" s="262" t="s">
        <v>332</v>
      </c>
      <c r="D945" s="262" t="s">
        <v>411</v>
      </c>
      <c r="E945" s="262" t="s">
        <v>221</v>
      </c>
      <c r="F945" s="262" t="s">
        <v>299</v>
      </c>
      <c r="G945" s="262" t="s">
        <v>300</v>
      </c>
      <c r="H945" s="262" t="s">
        <v>301</v>
      </c>
      <c r="I945" s="262" t="s">
        <v>225</v>
      </c>
      <c r="J945" s="262">
        <v>1920</v>
      </c>
      <c r="K945" s="320">
        <v>1</v>
      </c>
      <c r="L945" s="320">
        <v>1</v>
      </c>
      <c r="M945" s="262" t="s">
        <v>226</v>
      </c>
      <c r="N945" s="262" t="s">
        <v>233</v>
      </c>
      <c r="O945" s="262" t="s">
        <v>288</v>
      </c>
      <c r="P945" s="262" t="s">
        <v>334</v>
      </c>
      <c r="Q945" s="321">
        <v>7</v>
      </c>
      <c r="R945" s="321">
        <f t="shared" si="89"/>
        <v>8</v>
      </c>
      <c r="S945" s="300">
        <v>0</v>
      </c>
      <c r="T945" s="300">
        <v>28080</v>
      </c>
      <c r="V945" s="300">
        <v>28080</v>
      </c>
      <c r="W945" s="302">
        <f>IFERROR(INDEX('For Formulas'!$A$3:$CL$64,MATCH(ROUNDUP($R945,0),'For Formulas'!$A$3:$A$64,0),MATCH($O945&amp;" - "&amp;$P945,'For Formulas'!$A$3:$CL$3,0))*L945+U945,INDEX('For Formulas'!$A$3:$CL$64,MATCH(ROUNDUP($R945,0),'For Formulas'!$A$3:$A$64,0)*MATCH($O945&amp;" - "&amp;$P945,'For Formulas'!$A$3:$CL$3,0))*L945)</f>
        <v>30960</v>
      </c>
      <c r="X945" s="322">
        <f t="shared" si="90"/>
        <v>0.10256410256410256</v>
      </c>
      <c r="Y945" s="262" t="s">
        <v>1144</v>
      </c>
      <c r="Z945" s="262" t="str">
        <f t="shared" si="91"/>
        <v>141 E 72610 166</v>
      </c>
      <c r="AA945" s="262" t="str">
        <f t="shared" si="92"/>
        <v>000</v>
      </c>
      <c r="AB945" s="262" t="str">
        <f t="shared" si="93"/>
        <v>000</v>
      </c>
      <c r="AC945" s="262" t="str">
        <f t="shared" si="94"/>
        <v>141 E 72610 166 000 000</v>
      </c>
    </row>
    <row r="946" spans="1:29" ht="15" customHeight="1" x14ac:dyDescent="0.25">
      <c r="A946" s="262" t="s">
        <v>1040</v>
      </c>
      <c r="B946" s="262" t="s">
        <v>283</v>
      </c>
      <c r="C946" s="262" t="s">
        <v>283</v>
      </c>
      <c r="D946" s="262" t="s">
        <v>264</v>
      </c>
      <c r="E946" s="262" t="s">
        <v>221</v>
      </c>
      <c r="F946" s="262" t="s">
        <v>284</v>
      </c>
      <c r="G946" s="262" t="s">
        <v>285</v>
      </c>
      <c r="H946" s="262" t="s">
        <v>286</v>
      </c>
      <c r="I946" s="262" t="s">
        <v>225</v>
      </c>
      <c r="J946" s="262">
        <v>1680</v>
      </c>
      <c r="K946" s="320">
        <v>1</v>
      </c>
      <c r="L946" s="320">
        <v>1</v>
      </c>
      <c r="M946" s="262" t="s">
        <v>226</v>
      </c>
      <c r="N946" s="262" t="s">
        <v>233</v>
      </c>
      <c r="O946" s="262" t="s">
        <v>288</v>
      </c>
      <c r="P946" s="262" t="s">
        <v>289</v>
      </c>
      <c r="Q946" s="321">
        <v>15</v>
      </c>
      <c r="R946" s="321">
        <f t="shared" si="89"/>
        <v>16</v>
      </c>
      <c r="S946" s="300">
        <v>0</v>
      </c>
      <c r="T946" s="300">
        <v>28613</v>
      </c>
      <c r="V946" s="300">
        <v>28613</v>
      </c>
      <c r="W946" s="302">
        <f>IFERROR(INDEX('For Formulas'!$A$3:$CL$64,MATCH(ROUNDUP($R946,0),'For Formulas'!$A$3:$A$64,0),MATCH($O946&amp;" - "&amp;$P946,'For Formulas'!$A$3:$CL$3,0))*L946+U946,INDEX('For Formulas'!$A$3:$CL$64,MATCH(ROUNDUP($R946,0),'For Formulas'!$A$3:$A$64,0)*MATCH($O946&amp;" - "&amp;$P946,'For Formulas'!$A$3:$CL$3,0))*L946)</f>
        <v>30975</v>
      </c>
      <c r="X946" s="322">
        <f t="shared" si="90"/>
        <v>8.2549889910180682E-2</v>
      </c>
      <c r="Y946" s="262" t="s">
        <v>1041</v>
      </c>
      <c r="Z946" s="262" t="str">
        <f t="shared" si="91"/>
        <v>141 E 72410 162</v>
      </c>
      <c r="AA946" s="262" t="str">
        <f t="shared" si="92"/>
        <v>000</v>
      </c>
      <c r="AB946" s="262" t="str">
        <f t="shared" si="93"/>
        <v>000</v>
      </c>
      <c r="AC946" s="262" t="str">
        <f t="shared" si="94"/>
        <v>141 E 72410 162 000 000</v>
      </c>
    </row>
    <row r="947" spans="1:29" ht="15" customHeight="1" x14ac:dyDescent="0.25">
      <c r="A947" s="262" t="s">
        <v>2741</v>
      </c>
      <c r="B947" s="262" t="s">
        <v>283</v>
      </c>
      <c r="C947" s="262" t="s">
        <v>283</v>
      </c>
      <c r="D947" s="262" t="s">
        <v>317</v>
      </c>
      <c r="E947" s="262" t="s">
        <v>221</v>
      </c>
      <c r="F947" s="262" t="s">
        <v>284</v>
      </c>
      <c r="G947" s="262" t="s">
        <v>285</v>
      </c>
      <c r="H947" s="262" t="s">
        <v>286</v>
      </c>
      <c r="I947" s="262" t="s">
        <v>504</v>
      </c>
      <c r="J947" s="262">
        <v>1575</v>
      </c>
      <c r="K947" s="320">
        <v>1</v>
      </c>
      <c r="L947" s="320">
        <v>1</v>
      </c>
      <c r="M947" s="262" t="s">
        <v>226</v>
      </c>
      <c r="N947" s="262" t="s">
        <v>233</v>
      </c>
      <c r="O947" s="262" t="s">
        <v>288</v>
      </c>
      <c r="P947" s="262" t="s">
        <v>289</v>
      </c>
      <c r="Q947" s="321">
        <v>15</v>
      </c>
      <c r="R947" s="321">
        <f t="shared" si="89"/>
        <v>16</v>
      </c>
      <c r="S947" s="300">
        <v>0</v>
      </c>
      <c r="T947" s="300">
        <v>28613</v>
      </c>
      <c r="V947" s="300">
        <v>28613</v>
      </c>
      <c r="W947" s="302">
        <f>IFERROR(INDEX('For Formulas'!$A$3:$CL$64,MATCH(ROUNDUP($R947,0),'For Formulas'!$A$3:$A$64,0),MATCH($O947&amp;" - "&amp;$P947,'For Formulas'!$A$3:$CL$3,0))*L947+U947,INDEX('For Formulas'!$A$3:$CL$64,MATCH(ROUNDUP($R947,0),'For Formulas'!$A$3:$A$64,0)*MATCH($O947&amp;" - "&amp;$P947,'For Formulas'!$A$3:$CL$3,0))*L947)</f>
        <v>30975</v>
      </c>
      <c r="X947" s="322">
        <f t="shared" si="90"/>
        <v>8.2549889910180682E-2</v>
      </c>
      <c r="Y947" s="262" t="s">
        <v>767</v>
      </c>
      <c r="Z947" s="262" t="str">
        <f t="shared" si="91"/>
        <v>141 E 72410 162</v>
      </c>
      <c r="AA947" s="262" t="str">
        <f t="shared" si="92"/>
        <v>000</v>
      </c>
      <c r="AB947" s="262" t="str">
        <f t="shared" si="93"/>
        <v>000</v>
      </c>
      <c r="AC947" s="262" t="str">
        <f t="shared" si="94"/>
        <v>141 E 72410 162 000 000</v>
      </c>
    </row>
    <row r="948" spans="1:29" ht="15" customHeight="1" x14ac:dyDescent="0.25">
      <c r="A948" s="262" t="s">
        <v>2835</v>
      </c>
      <c r="B948" s="262" t="s">
        <v>283</v>
      </c>
      <c r="C948" s="262" t="s">
        <v>283</v>
      </c>
      <c r="D948" s="262" t="s">
        <v>295</v>
      </c>
      <c r="E948" s="262" t="s">
        <v>221</v>
      </c>
      <c r="F948" s="262" t="s">
        <v>284</v>
      </c>
      <c r="G948" s="262" t="s">
        <v>285</v>
      </c>
      <c r="H948" s="262" t="s">
        <v>286</v>
      </c>
      <c r="I948" s="262" t="s">
        <v>225</v>
      </c>
      <c r="J948" s="262">
        <v>1680</v>
      </c>
      <c r="K948" s="320">
        <v>1</v>
      </c>
      <c r="L948" s="320">
        <v>1</v>
      </c>
      <c r="M948" s="262" t="s">
        <v>226</v>
      </c>
      <c r="N948" s="262" t="s">
        <v>233</v>
      </c>
      <c r="O948" s="262" t="s">
        <v>288</v>
      </c>
      <c r="P948" s="262" t="s">
        <v>289</v>
      </c>
      <c r="Q948" s="321">
        <v>15</v>
      </c>
      <c r="R948" s="321">
        <f t="shared" si="89"/>
        <v>16</v>
      </c>
      <c r="S948" s="300">
        <v>0</v>
      </c>
      <c r="T948" s="300">
        <v>28613</v>
      </c>
      <c r="V948" s="300">
        <v>28613</v>
      </c>
      <c r="W948" s="302">
        <f>IFERROR(INDEX('For Formulas'!$A$3:$CL$64,MATCH(ROUNDUP($R948,0),'For Formulas'!$A$3:$A$64,0),MATCH($O948&amp;" - "&amp;$P948,'For Formulas'!$A$3:$CL$3,0))*L948+U948,INDEX('For Formulas'!$A$3:$CL$64,MATCH(ROUNDUP($R948,0),'For Formulas'!$A$3:$A$64,0)*MATCH($O948&amp;" - "&amp;$P948,'For Formulas'!$A$3:$CL$3,0))*L948)</f>
        <v>30975</v>
      </c>
      <c r="X948" s="322">
        <f t="shared" si="90"/>
        <v>8.2549889910180682E-2</v>
      </c>
      <c r="Y948" s="262" t="s">
        <v>1112</v>
      </c>
      <c r="Z948" s="262" t="str">
        <f t="shared" si="91"/>
        <v>141 E 72410 162</v>
      </c>
      <c r="AA948" s="262" t="str">
        <f t="shared" si="92"/>
        <v>000</v>
      </c>
      <c r="AB948" s="262" t="str">
        <f t="shared" si="93"/>
        <v>000</v>
      </c>
      <c r="AC948" s="262" t="str">
        <f t="shared" si="94"/>
        <v>141 E 72410 162 000 000</v>
      </c>
    </row>
    <row r="949" spans="1:29" ht="15" customHeight="1" x14ac:dyDescent="0.25">
      <c r="A949" s="262" t="s">
        <v>2847</v>
      </c>
      <c r="B949" s="262" t="s">
        <v>938</v>
      </c>
      <c r="C949" s="262" t="s">
        <v>497</v>
      </c>
      <c r="D949" s="262" t="s">
        <v>274</v>
      </c>
      <c r="E949" s="262" t="s">
        <v>221</v>
      </c>
      <c r="F949" s="262" t="s">
        <v>299</v>
      </c>
      <c r="G949" s="262" t="s">
        <v>300</v>
      </c>
      <c r="H949" s="262" t="s">
        <v>301</v>
      </c>
      <c r="I949" s="262" t="s">
        <v>225</v>
      </c>
      <c r="J949" s="262">
        <v>1920</v>
      </c>
      <c r="K949" s="320">
        <v>1</v>
      </c>
      <c r="L949" s="320">
        <v>1</v>
      </c>
      <c r="M949" s="262" t="s">
        <v>226</v>
      </c>
      <c r="N949" s="262" t="s">
        <v>227</v>
      </c>
      <c r="O949" s="262" t="s">
        <v>288</v>
      </c>
      <c r="P949" s="262" t="s">
        <v>320</v>
      </c>
      <c r="Q949" s="321">
        <v>0</v>
      </c>
      <c r="R949" s="321">
        <f t="shared" si="89"/>
        <v>1</v>
      </c>
      <c r="S949" s="300">
        <v>0</v>
      </c>
      <c r="T949" s="300">
        <v>28740</v>
      </c>
      <c r="V949" s="300">
        <v>28740</v>
      </c>
      <c r="W949" s="302">
        <f>IFERROR(INDEX('For Formulas'!$A$3:$CL$64,MATCH(ROUNDUP($R949,0),'For Formulas'!$A$3:$A$64,0),MATCH($O949&amp;" - "&amp;$P949,'For Formulas'!$A$3:$CL$3,0))*L949+U949,INDEX('For Formulas'!$A$3:$CL$64,MATCH(ROUNDUP($R949,0),'For Formulas'!$A$3:$A$64,0)*MATCH($O949&amp;" - "&amp;$P949,'For Formulas'!$A$3:$CL$3,0))*L949)</f>
        <v>31044</v>
      </c>
      <c r="X949" s="322">
        <f t="shared" si="90"/>
        <v>8.0167014613778703E-2</v>
      </c>
      <c r="Y949" s="262" t="s">
        <v>840</v>
      </c>
      <c r="Z949" s="262" t="str">
        <f t="shared" si="91"/>
        <v>141 E 72250 189</v>
      </c>
      <c r="AA949" s="262" t="str">
        <f t="shared" si="92"/>
        <v>000</v>
      </c>
      <c r="AB949" s="262" t="str">
        <f t="shared" si="93"/>
        <v>000</v>
      </c>
      <c r="AC949" s="262" t="str">
        <f t="shared" si="94"/>
        <v>141 E 72250 189 000 000</v>
      </c>
    </row>
    <row r="950" spans="1:29" ht="15" hidden="1" customHeight="1" x14ac:dyDescent="0.25">
      <c r="A950" s="262" t="s">
        <v>1474</v>
      </c>
      <c r="B950" s="262" t="s">
        <v>255</v>
      </c>
      <c r="C950" s="262" t="s">
        <v>255</v>
      </c>
      <c r="D950" s="262" t="s">
        <v>248</v>
      </c>
      <c r="E950" s="262" t="s">
        <v>256</v>
      </c>
      <c r="F950" s="262" t="s">
        <v>249</v>
      </c>
      <c r="G950" s="262" t="s">
        <v>250</v>
      </c>
      <c r="H950" s="262" t="s">
        <v>224</v>
      </c>
      <c r="I950" s="262" t="s">
        <v>242</v>
      </c>
      <c r="J950" s="262">
        <v>1080</v>
      </c>
      <c r="K950" s="320">
        <v>1</v>
      </c>
      <c r="L950" s="320">
        <v>1</v>
      </c>
      <c r="M950" s="262" t="s">
        <v>6</v>
      </c>
      <c r="Q950" s="321">
        <v>0</v>
      </c>
      <c r="R950" s="321">
        <f t="shared" si="89"/>
        <v>1</v>
      </c>
      <c r="S950" s="300">
        <v>3000</v>
      </c>
      <c r="T950" s="300">
        <v>0</v>
      </c>
      <c r="V950" s="300">
        <v>3000</v>
      </c>
      <c r="W950" s="300">
        <f>V950</f>
        <v>3000</v>
      </c>
      <c r="X950" s="322">
        <f t="shared" si="90"/>
        <v>0</v>
      </c>
      <c r="Y950" s="262" t="s">
        <v>252</v>
      </c>
      <c r="Z950" s="262" t="str">
        <f t="shared" si="91"/>
        <v>141 E 72710 146</v>
      </c>
      <c r="AA950" s="262" t="str">
        <f t="shared" si="92"/>
        <v>446</v>
      </c>
      <c r="AB950" s="262" t="str">
        <f t="shared" si="93"/>
        <v>000</v>
      </c>
      <c r="AC950" s="262" t="str">
        <f t="shared" si="94"/>
        <v>141 E 72710 146 000 446</v>
      </c>
    </row>
    <row r="951" spans="1:29" ht="15" customHeight="1" x14ac:dyDescent="0.25">
      <c r="A951" s="262" t="s">
        <v>1051</v>
      </c>
      <c r="B951" s="262" t="s">
        <v>1052</v>
      </c>
      <c r="C951" s="262" t="s">
        <v>1052</v>
      </c>
      <c r="D951" s="262" t="s">
        <v>232</v>
      </c>
      <c r="E951" s="262" t="s">
        <v>221</v>
      </c>
      <c r="F951" s="262" t="s">
        <v>222</v>
      </c>
      <c r="G951" s="262" t="s">
        <v>223</v>
      </c>
      <c r="H951" s="262" t="s">
        <v>224</v>
      </c>
      <c r="I951" s="262" t="s">
        <v>225</v>
      </c>
      <c r="J951" s="262">
        <v>1600</v>
      </c>
      <c r="K951" s="320">
        <v>1</v>
      </c>
      <c r="L951" s="320">
        <v>1</v>
      </c>
      <c r="M951" s="262" t="s">
        <v>6</v>
      </c>
      <c r="Q951" s="321">
        <v>0</v>
      </c>
      <c r="R951" s="321">
        <f t="shared" si="89"/>
        <v>1</v>
      </c>
      <c r="S951" s="300">
        <v>28745</v>
      </c>
      <c r="T951" s="300">
        <v>0</v>
      </c>
      <c r="V951" s="300">
        <v>28745</v>
      </c>
      <c r="W951" s="329">
        <f>V951*1.08</f>
        <v>31044.600000000002</v>
      </c>
      <c r="X951" s="322">
        <f t="shared" si="90"/>
        <v>8.0000000000000071E-2</v>
      </c>
      <c r="Y951" s="262" t="s">
        <v>1053</v>
      </c>
      <c r="Z951" s="262" t="str">
        <f t="shared" si="91"/>
        <v>141 E 71200 189</v>
      </c>
      <c r="AA951" s="262" t="str">
        <f t="shared" si="92"/>
        <v>712</v>
      </c>
      <c r="AB951" s="262" t="str">
        <f t="shared" si="93"/>
        <v>000</v>
      </c>
      <c r="AC951" s="262" t="str">
        <f t="shared" si="94"/>
        <v>141 E 71200 189 000 712</v>
      </c>
    </row>
    <row r="952" spans="1:29" ht="15" customHeight="1" x14ac:dyDescent="0.25">
      <c r="A952" s="262" t="s">
        <v>2773</v>
      </c>
      <c r="B952" s="335" t="s">
        <v>3378</v>
      </c>
      <c r="C952" s="335" t="s">
        <v>3379</v>
      </c>
      <c r="D952" s="262" t="s">
        <v>385</v>
      </c>
      <c r="E952" s="262" t="s">
        <v>352</v>
      </c>
      <c r="F952" s="262" t="s">
        <v>222</v>
      </c>
      <c r="G952" s="262" t="s">
        <v>223</v>
      </c>
      <c r="H952" s="262" t="s">
        <v>3355</v>
      </c>
      <c r="I952" s="262" t="s">
        <v>225</v>
      </c>
      <c r="J952" s="262">
        <v>864</v>
      </c>
      <c r="K952" s="320">
        <v>1</v>
      </c>
      <c r="L952" s="320">
        <v>1</v>
      </c>
      <c r="M952" s="262" t="s">
        <v>6</v>
      </c>
      <c r="Q952" s="321">
        <v>0</v>
      </c>
      <c r="R952" s="321">
        <f t="shared" si="89"/>
        <v>1</v>
      </c>
      <c r="S952" s="300">
        <v>28745</v>
      </c>
      <c r="T952" s="300">
        <v>0</v>
      </c>
      <c r="V952" s="300">
        <v>28745</v>
      </c>
      <c r="W952" s="329">
        <f>V952*1.08</f>
        <v>31044.600000000002</v>
      </c>
      <c r="X952" s="322">
        <f t="shared" si="90"/>
        <v>8.0000000000000071E-2</v>
      </c>
      <c r="Y952" s="262" t="s">
        <v>2774</v>
      </c>
      <c r="Z952" s="262" t="str">
        <f t="shared" si="91"/>
        <v>141 E 71200 189</v>
      </c>
      <c r="AA952" s="262" t="str">
        <f t="shared" si="92"/>
        <v>712</v>
      </c>
      <c r="AB952" s="262" t="str">
        <f t="shared" si="93"/>
        <v>000</v>
      </c>
      <c r="AC952" s="262" t="str">
        <f t="shared" si="94"/>
        <v>141 E 71200 189 000 712</v>
      </c>
    </row>
    <row r="953" spans="1:29" ht="15" customHeight="1" x14ac:dyDescent="0.25">
      <c r="A953" s="262" t="s">
        <v>3121</v>
      </c>
      <c r="B953" s="262" t="s">
        <v>1052</v>
      </c>
      <c r="C953" s="262" t="s">
        <v>1052</v>
      </c>
      <c r="D953" s="262" t="s">
        <v>232</v>
      </c>
      <c r="E953" s="262" t="s">
        <v>221</v>
      </c>
      <c r="F953" s="262" t="s">
        <v>222</v>
      </c>
      <c r="G953" s="262" t="s">
        <v>223</v>
      </c>
      <c r="H953" s="262" t="s">
        <v>224</v>
      </c>
      <c r="I953" s="262" t="s">
        <v>225</v>
      </c>
      <c r="J953" s="262">
        <v>1600</v>
      </c>
      <c r="K953" s="320">
        <v>1</v>
      </c>
      <c r="L953" s="320">
        <v>1</v>
      </c>
      <c r="M953" s="262" t="s">
        <v>6</v>
      </c>
      <c r="Q953" s="321">
        <v>0</v>
      </c>
      <c r="R953" s="321">
        <f t="shared" si="89"/>
        <v>1</v>
      </c>
      <c r="S953" s="300">
        <v>28745</v>
      </c>
      <c r="T953" s="300">
        <v>0</v>
      </c>
      <c r="V953" s="300">
        <v>28745</v>
      </c>
      <c r="W953" s="329">
        <f>V953*1.08</f>
        <v>31044.600000000002</v>
      </c>
      <c r="X953" s="322">
        <f t="shared" si="90"/>
        <v>8.0000000000000071E-2</v>
      </c>
      <c r="Y953" s="262" t="s">
        <v>1053</v>
      </c>
      <c r="Z953" s="262" t="str">
        <f t="shared" si="91"/>
        <v>141 E 71200 189</v>
      </c>
      <c r="AA953" s="262" t="str">
        <f t="shared" si="92"/>
        <v>712</v>
      </c>
      <c r="AB953" s="262" t="str">
        <f t="shared" si="93"/>
        <v>000</v>
      </c>
      <c r="AC953" s="262" t="str">
        <f t="shared" si="94"/>
        <v>141 E 71200 189 000 712</v>
      </c>
    </row>
    <row r="954" spans="1:29" ht="15" hidden="1" customHeight="1" x14ac:dyDescent="0.25">
      <c r="A954" s="262" t="s">
        <v>503</v>
      </c>
      <c r="B954" s="262" t="s">
        <v>237</v>
      </c>
      <c r="C954" s="262" t="s">
        <v>237</v>
      </c>
      <c r="D954" s="262" t="s">
        <v>374</v>
      </c>
      <c r="E954" s="262" t="s">
        <v>221</v>
      </c>
      <c r="F954" s="262" t="s">
        <v>239</v>
      </c>
      <c r="G954" s="262" t="s">
        <v>240</v>
      </c>
      <c r="H954" s="262" t="s">
        <v>241</v>
      </c>
      <c r="I954" s="262" t="s">
        <v>504</v>
      </c>
      <c r="J954" s="262">
        <v>1425</v>
      </c>
      <c r="K954" s="320">
        <v>0.9375</v>
      </c>
      <c r="L954" s="320">
        <v>0.9375</v>
      </c>
      <c r="M954" s="262" t="s">
        <v>226</v>
      </c>
      <c r="N954" s="262" t="s">
        <v>11</v>
      </c>
      <c r="O954" s="262" t="s">
        <v>244</v>
      </c>
      <c r="P954" s="262" t="s">
        <v>187</v>
      </c>
      <c r="Q954" s="321">
        <v>15</v>
      </c>
      <c r="R954" s="321">
        <f t="shared" si="89"/>
        <v>16</v>
      </c>
      <c r="S954" s="300">
        <v>0</v>
      </c>
      <c r="T954" s="300">
        <v>19.25</v>
      </c>
      <c r="U954" s="262">
        <v>1425</v>
      </c>
      <c r="V954" s="300">
        <v>28856.25</v>
      </c>
      <c r="W954" s="303">
        <f>IFERROR(INDEX('For Formulas'!$A$3:$CL$64,MATCH($R954,'For Formulas'!$A$3:$A$64,0),MATCH($O954&amp;" - "&amp;$P954,'For Formulas'!$A$3:$CL$3,0))*J954+U954,INDEX('For Formulas'!$A$3:$CL$64,MATCH($R954,'For Formulas'!$A$3:$A$64,0),MATCH($O954&amp;" - "&amp;$P954,'For Formulas'!$A$3:$CL$3,0))*J954)</f>
        <v>31050.750000000004</v>
      </c>
      <c r="X954" s="322">
        <f t="shared" si="90"/>
        <v>7.604938271604951E-2</v>
      </c>
      <c r="Y954" s="262" t="s">
        <v>505</v>
      </c>
      <c r="Z954" s="262" t="str">
        <f t="shared" si="91"/>
        <v>143 E 73100 165</v>
      </c>
      <c r="AA954" s="262" t="str">
        <f t="shared" si="92"/>
        <v>451</v>
      </c>
      <c r="AB954" s="262" t="str">
        <f t="shared" si="93"/>
        <v>000</v>
      </c>
      <c r="AC954" s="262" t="str">
        <f t="shared" si="94"/>
        <v>143 E 73100 165 000 451</v>
      </c>
    </row>
    <row r="955" spans="1:29" ht="15" customHeight="1" x14ac:dyDescent="0.25">
      <c r="A955" s="262" t="s">
        <v>1965</v>
      </c>
      <c r="B955" s="262" t="s">
        <v>332</v>
      </c>
      <c r="C955" s="262" t="s">
        <v>332</v>
      </c>
      <c r="D955" s="262" t="s">
        <v>264</v>
      </c>
      <c r="E955" s="262" t="s">
        <v>221</v>
      </c>
      <c r="F955" s="262" t="s">
        <v>299</v>
      </c>
      <c r="G955" s="262" t="s">
        <v>1966</v>
      </c>
      <c r="H955" s="262" t="s">
        <v>301</v>
      </c>
      <c r="I955" s="262" t="s">
        <v>225</v>
      </c>
      <c r="J955" s="262">
        <v>1152</v>
      </c>
      <c r="K955" s="320">
        <v>1</v>
      </c>
      <c r="L955" s="320">
        <v>1</v>
      </c>
      <c r="M955" s="262" t="s">
        <v>226</v>
      </c>
      <c r="N955" s="262" t="s">
        <v>227</v>
      </c>
      <c r="O955" s="262" t="s">
        <v>288</v>
      </c>
      <c r="P955" s="262" t="s">
        <v>334</v>
      </c>
      <c r="Q955" s="321">
        <v>8</v>
      </c>
      <c r="R955" s="321">
        <f t="shared" si="89"/>
        <v>9</v>
      </c>
      <c r="S955" s="300">
        <v>0</v>
      </c>
      <c r="T955" s="300">
        <v>28260</v>
      </c>
      <c r="V955" s="300">
        <v>16956</v>
      </c>
      <c r="W955" s="302">
        <f>IFERROR(INDEX('For Formulas'!$A$3:$CL$64,MATCH(ROUNDUP($R955,0),'For Formulas'!$A$3:$A$64,0),MATCH($O955&amp;" - "&amp;$P955,'For Formulas'!$A$3:$CL$3,0))*L955+U955,INDEX('For Formulas'!$A$3:$CL$64,MATCH(ROUNDUP($R955,0),'For Formulas'!$A$3:$A$64,0)*MATCH($O955&amp;" - "&amp;$P955,'For Formulas'!$A$3:$CL$3,0))*L955)</f>
        <v>31140</v>
      </c>
      <c r="X955" s="322">
        <f t="shared" si="90"/>
        <v>0.83651804670912955</v>
      </c>
      <c r="Y955" s="262" t="s">
        <v>1064</v>
      </c>
      <c r="Z955" s="262" t="str">
        <f t="shared" si="91"/>
        <v>141 E 72610 166</v>
      </c>
      <c r="AA955" s="262" t="str">
        <f t="shared" si="92"/>
        <v>000</v>
      </c>
      <c r="AB955" s="262" t="str">
        <f t="shared" si="93"/>
        <v>000</v>
      </c>
      <c r="AC955" s="262" t="str">
        <f t="shared" si="94"/>
        <v>141 E 72610 166 000 000</v>
      </c>
    </row>
    <row r="956" spans="1:29" ht="15" customHeight="1" x14ac:dyDescent="0.25">
      <c r="A956" s="262" t="s">
        <v>1203</v>
      </c>
      <c r="B956" s="262" t="s">
        <v>332</v>
      </c>
      <c r="C956" s="262" t="s">
        <v>332</v>
      </c>
      <c r="D956" s="262" t="s">
        <v>280</v>
      </c>
      <c r="E956" s="262" t="s">
        <v>221</v>
      </c>
      <c r="F956" s="262" t="s">
        <v>299</v>
      </c>
      <c r="G956" s="262" t="s">
        <v>1204</v>
      </c>
      <c r="H956" s="262" t="s">
        <v>301</v>
      </c>
      <c r="I956" s="262" t="s">
        <v>225</v>
      </c>
      <c r="J956" s="262">
        <v>1456</v>
      </c>
      <c r="K956" s="320">
        <v>1</v>
      </c>
      <c r="L956" s="320">
        <v>1</v>
      </c>
      <c r="M956" s="262" t="s">
        <v>226</v>
      </c>
      <c r="N956" s="262" t="s">
        <v>227</v>
      </c>
      <c r="O956" s="262" t="s">
        <v>288</v>
      </c>
      <c r="P956" s="262" t="s">
        <v>334</v>
      </c>
      <c r="Q956" s="321">
        <v>8</v>
      </c>
      <c r="R956" s="321">
        <f t="shared" si="89"/>
        <v>9</v>
      </c>
      <c r="S956" s="300">
        <v>0</v>
      </c>
      <c r="T956" s="300">
        <v>28260</v>
      </c>
      <c r="V956" s="300">
        <v>21430.400000000001</v>
      </c>
      <c r="W956" s="302">
        <f>IFERROR(INDEX('For Formulas'!$A$3:$CL$64,MATCH(ROUNDUP($R956,0),'For Formulas'!$A$3:$A$64,0),MATCH($O956&amp;" - "&amp;$P956,'For Formulas'!$A$3:$CL$3,0))*L956+U956,INDEX('For Formulas'!$A$3:$CL$64,MATCH(ROUNDUP($R956,0),'For Formulas'!$A$3:$A$64,0)*MATCH($O956&amp;" - "&amp;$P956,'For Formulas'!$A$3:$CL$3,0))*L956)</f>
        <v>31140</v>
      </c>
      <c r="X956" s="322">
        <f t="shared" si="90"/>
        <v>0.45307600418097643</v>
      </c>
      <c r="Y956" s="262" t="s">
        <v>1205</v>
      </c>
      <c r="Z956" s="262" t="str">
        <f t="shared" si="91"/>
        <v>141 E 72610 166</v>
      </c>
      <c r="AA956" s="262" t="str">
        <f t="shared" si="92"/>
        <v>000</v>
      </c>
      <c r="AB956" s="262" t="str">
        <f t="shared" si="93"/>
        <v>000</v>
      </c>
      <c r="AC956" s="262" t="str">
        <f t="shared" si="94"/>
        <v>141 E 72610 166 000 000</v>
      </c>
    </row>
    <row r="957" spans="1:29" ht="15" customHeight="1" x14ac:dyDescent="0.25">
      <c r="A957" s="262" t="s">
        <v>993</v>
      </c>
      <c r="B957" s="262" t="s">
        <v>332</v>
      </c>
      <c r="C957" s="262" t="s">
        <v>332</v>
      </c>
      <c r="D957" s="262" t="s">
        <v>261</v>
      </c>
      <c r="E957" s="262" t="s">
        <v>221</v>
      </c>
      <c r="F957" s="262" t="s">
        <v>299</v>
      </c>
      <c r="G957" s="262" t="s">
        <v>300</v>
      </c>
      <c r="H957" s="262" t="s">
        <v>301</v>
      </c>
      <c r="I957" s="262" t="s">
        <v>225</v>
      </c>
      <c r="J957" s="262">
        <v>1920</v>
      </c>
      <c r="K957" s="320">
        <v>1</v>
      </c>
      <c r="L957" s="320">
        <v>1</v>
      </c>
      <c r="M957" s="262" t="s">
        <v>226</v>
      </c>
      <c r="N957" s="262" t="s">
        <v>233</v>
      </c>
      <c r="O957" s="262" t="s">
        <v>288</v>
      </c>
      <c r="P957" s="262" t="s">
        <v>334</v>
      </c>
      <c r="Q957" s="321">
        <v>8</v>
      </c>
      <c r="R957" s="321">
        <f t="shared" si="89"/>
        <v>9</v>
      </c>
      <c r="S957" s="300">
        <v>0</v>
      </c>
      <c r="T957" s="300">
        <v>28260</v>
      </c>
      <c r="V957" s="300">
        <v>28260</v>
      </c>
      <c r="W957" s="302">
        <f>IFERROR(INDEX('For Formulas'!$A$3:$CL$64,MATCH(ROUNDUP($R957,0),'For Formulas'!$A$3:$A$64,0),MATCH($O957&amp;" - "&amp;$P957,'For Formulas'!$A$3:$CL$3,0))*L957+U957,INDEX('For Formulas'!$A$3:$CL$64,MATCH(ROUNDUP($R957,0),'For Formulas'!$A$3:$A$64,0)*MATCH($O957&amp;" - "&amp;$P957,'For Formulas'!$A$3:$CL$3,0))*L957)</f>
        <v>31140</v>
      </c>
      <c r="X957" s="322">
        <f t="shared" si="90"/>
        <v>0.10191082802547771</v>
      </c>
      <c r="Y957" s="262" t="s">
        <v>994</v>
      </c>
      <c r="Z957" s="262" t="str">
        <f t="shared" si="91"/>
        <v>141 E 72610 166</v>
      </c>
      <c r="AA957" s="262" t="str">
        <f t="shared" si="92"/>
        <v>000</v>
      </c>
      <c r="AB957" s="262" t="str">
        <f t="shared" si="93"/>
        <v>000</v>
      </c>
      <c r="AC957" s="262" t="str">
        <f t="shared" si="94"/>
        <v>141 E 72610 166 000 000</v>
      </c>
    </row>
    <row r="958" spans="1:29" ht="15" customHeight="1" x14ac:dyDescent="0.25">
      <c r="A958" s="262" t="s">
        <v>1025</v>
      </c>
      <c r="B958" s="262" t="s">
        <v>332</v>
      </c>
      <c r="C958" s="262" t="s">
        <v>332</v>
      </c>
      <c r="D958" s="262" t="s">
        <v>422</v>
      </c>
      <c r="E958" s="262" t="s">
        <v>221</v>
      </c>
      <c r="F958" s="262" t="s">
        <v>299</v>
      </c>
      <c r="G958" s="262" t="s">
        <v>300</v>
      </c>
      <c r="H958" s="262" t="s">
        <v>301</v>
      </c>
      <c r="I958" s="262" t="s">
        <v>225</v>
      </c>
      <c r="J958" s="262">
        <v>1920</v>
      </c>
      <c r="K958" s="320">
        <v>1</v>
      </c>
      <c r="L958" s="320">
        <v>1</v>
      </c>
      <c r="M958" s="262" t="s">
        <v>226</v>
      </c>
      <c r="N958" s="262" t="s">
        <v>227</v>
      </c>
      <c r="O958" s="262" t="s">
        <v>288</v>
      </c>
      <c r="P958" s="262" t="s">
        <v>334</v>
      </c>
      <c r="Q958" s="321">
        <v>8</v>
      </c>
      <c r="R958" s="321">
        <f t="shared" si="89"/>
        <v>9</v>
      </c>
      <c r="S958" s="300">
        <v>0</v>
      </c>
      <c r="T958" s="300">
        <v>28260</v>
      </c>
      <c r="V958" s="300">
        <v>28260</v>
      </c>
      <c r="W958" s="302">
        <f>IFERROR(INDEX('For Formulas'!$A$3:$CL$64,MATCH(ROUNDUP($R958,0),'For Formulas'!$A$3:$A$64,0),MATCH($O958&amp;" - "&amp;$P958,'For Formulas'!$A$3:$CL$3,0))*L958+U958,INDEX('For Formulas'!$A$3:$CL$64,MATCH(ROUNDUP($R958,0),'For Formulas'!$A$3:$A$64,0)*MATCH($O958&amp;" - "&amp;$P958,'For Formulas'!$A$3:$CL$3,0))*L958)</f>
        <v>31140</v>
      </c>
      <c r="X958" s="322">
        <f t="shared" si="90"/>
        <v>0.10191082802547771</v>
      </c>
      <c r="Y958" s="262" t="s">
        <v>1026</v>
      </c>
      <c r="Z958" s="262" t="str">
        <f t="shared" si="91"/>
        <v>141 E 72610 166</v>
      </c>
      <c r="AA958" s="262" t="str">
        <f t="shared" si="92"/>
        <v>000</v>
      </c>
      <c r="AB958" s="262" t="str">
        <f t="shared" si="93"/>
        <v>000</v>
      </c>
      <c r="AC958" s="262" t="str">
        <f t="shared" si="94"/>
        <v>141 E 72610 166 000 000</v>
      </c>
    </row>
    <row r="959" spans="1:29" x14ac:dyDescent="0.25">
      <c r="A959" s="262" t="s">
        <v>1642</v>
      </c>
      <c r="B959" s="262" t="s">
        <v>332</v>
      </c>
      <c r="C959" s="262" t="s">
        <v>332</v>
      </c>
      <c r="D959" s="262" t="s">
        <v>238</v>
      </c>
      <c r="E959" s="262" t="s">
        <v>221</v>
      </c>
      <c r="F959" s="262" t="s">
        <v>299</v>
      </c>
      <c r="G959" s="262" t="s">
        <v>300</v>
      </c>
      <c r="H959" s="262" t="s">
        <v>301</v>
      </c>
      <c r="I959" s="262" t="s">
        <v>225</v>
      </c>
      <c r="J959" s="262">
        <v>1920</v>
      </c>
      <c r="K959" s="320">
        <v>1</v>
      </c>
      <c r="L959" s="320">
        <v>1</v>
      </c>
      <c r="M959" s="262" t="s">
        <v>226</v>
      </c>
      <c r="N959" s="262" t="s">
        <v>233</v>
      </c>
      <c r="O959" s="262" t="s">
        <v>288</v>
      </c>
      <c r="P959" s="262" t="s">
        <v>334</v>
      </c>
      <c r="Q959" s="321">
        <v>8</v>
      </c>
      <c r="R959" s="321">
        <f t="shared" si="89"/>
        <v>9</v>
      </c>
      <c r="S959" s="300">
        <v>0</v>
      </c>
      <c r="T959" s="300">
        <v>28260</v>
      </c>
      <c r="V959" s="300">
        <v>28260</v>
      </c>
      <c r="W959" s="302">
        <f>IFERROR(INDEX('For Formulas'!$A$3:$CL$64,MATCH(ROUNDUP($R959,0),'For Formulas'!$A$3:$A$64,0),MATCH($O959&amp;" - "&amp;$P959,'For Formulas'!$A$3:$CL$3,0))*L959+U959,INDEX('For Formulas'!$A$3:$CL$64,MATCH(ROUNDUP($R959,0),'For Formulas'!$A$3:$A$64,0)*MATCH($O959&amp;" - "&amp;$P959,'For Formulas'!$A$3:$CL$3,0))*L959)</f>
        <v>31140</v>
      </c>
      <c r="X959" s="322">
        <f t="shared" si="90"/>
        <v>0.10191082802547771</v>
      </c>
      <c r="Y959" s="262" t="s">
        <v>441</v>
      </c>
      <c r="Z959" s="262" t="str">
        <f t="shared" si="91"/>
        <v>141 E 72610 166</v>
      </c>
      <c r="AA959" s="262" t="str">
        <f t="shared" si="92"/>
        <v>000</v>
      </c>
      <c r="AB959" s="262" t="str">
        <f t="shared" si="93"/>
        <v>000</v>
      </c>
      <c r="AC959" s="262" t="str">
        <f t="shared" si="94"/>
        <v>141 E 72610 166 000 000</v>
      </c>
    </row>
    <row r="960" spans="1:29" ht="15" hidden="1" customHeight="1" x14ac:dyDescent="0.25">
      <c r="A960" s="262" t="s">
        <v>1483</v>
      </c>
      <c r="B960" s="262" t="s">
        <v>256</v>
      </c>
      <c r="C960" s="262" t="s">
        <v>355</v>
      </c>
      <c r="D960" s="262" t="s">
        <v>274</v>
      </c>
      <c r="E960" s="262" t="s">
        <v>256</v>
      </c>
      <c r="F960" s="262" t="s">
        <v>249</v>
      </c>
      <c r="G960" s="262" t="s">
        <v>250</v>
      </c>
      <c r="H960" s="262" t="s">
        <v>224</v>
      </c>
      <c r="I960" s="262" t="s">
        <v>242</v>
      </c>
      <c r="J960" s="262">
        <v>1080</v>
      </c>
      <c r="K960" s="320">
        <v>1</v>
      </c>
      <c r="L960" s="320">
        <v>1</v>
      </c>
      <c r="M960" s="262" t="s">
        <v>6</v>
      </c>
      <c r="Q960" s="321">
        <v>0</v>
      </c>
      <c r="R960" s="321">
        <f t="shared" si="89"/>
        <v>1</v>
      </c>
      <c r="S960" s="300">
        <v>500</v>
      </c>
      <c r="T960" s="300">
        <v>0</v>
      </c>
      <c r="V960" s="300">
        <v>500</v>
      </c>
      <c r="W960" s="300">
        <f>V960</f>
        <v>500</v>
      </c>
      <c r="X960" s="322">
        <f t="shared" si="90"/>
        <v>0</v>
      </c>
      <c r="Y960" s="262" t="s">
        <v>272</v>
      </c>
      <c r="Z960" s="262" t="str">
        <f t="shared" si="91"/>
        <v>141 E 71100 163</v>
      </c>
      <c r="AA960" s="262" t="str">
        <f t="shared" si="92"/>
        <v>000</v>
      </c>
      <c r="AB960" s="262" t="str">
        <f t="shared" si="93"/>
        <v>000</v>
      </c>
      <c r="AC960" s="262" t="str">
        <f t="shared" si="94"/>
        <v>141 E 71100 163 000 000</v>
      </c>
    </row>
    <row r="961" spans="1:29" ht="15" hidden="1" customHeight="1" x14ac:dyDescent="0.25">
      <c r="A961" s="262" t="s">
        <v>1483</v>
      </c>
      <c r="B961" s="262" t="s">
        <v>749</v>
      </c>
      <c r="C961" s="262" t="s">
        <v>749</v>
      </c>
      <c r="D961" s="262" t="s">
        <v>328</v>
      </c>
      <c r="E961" s="262" t="s">
        <v>256</v>
      </c>
      <c r="F961" s="262" t="s">
        <v>249</v>
      </c>
      <c r="G961" s="262" t="s">
        <v>250</v>
      </c>
      <c r="H961" s="262" t="s">
        <v>224</v>
      </c>
      <c r="I961" s="262" t="s">
        <v>242</v>
      </c>
      <c r="J961" s="262">
        <v>1080</v>
      </c>
      <c r="K961" s="320">
        <v>1</v>
      </c>
      <c r="L961" s="320">
        <v>1</v>
      </c>
      <c r="M961" s="262" t="s">
        <v>6</v>
      </c>
      <c r="Q961" s="321">
        <v>0</v>
      </c>
      <c r="R961" s="321">
        <f t="shared" si="89"/>
        <v>1</v>
      </c>
      <c r="S961" s="300">
        <v>5400</v>
      </c>
      <c r="T961" s="300">
        <v>0</v>
      </c>
      <c r="V961" s="300">
        <v>5400</v>
      </c>
      <c r="W961" s="300">
        <f>V961</f>
        <v>5400</v>
      </c>
      <c r="X961" s="322">
        <f t="shared" si="90"/>
        <v>0</v>
      </c>
      <c r="Y961" s="262" t="s">
        <v>750</v>
      </c>
      <c r="Z961" s="262" t="str">
        <f t="shared" si="91"/>
        <v>141 E 71200 163</v>
      </c>
      <c r="AA961" s="262" t="str">
        <f t="shared" si="92"/>
        <v>712</v>
      </c>
      <c r="AB961" s="262" t="str">
        <f t="shared" si="93"/>
        <v>901</v>
      </c>
      <c r="AC961" s="262" t="str">
        <f t="shared" si="94"/>
        <v>141 E 71200 163 901 712</v>
      </c>
    </row>
    <row r="962" spans="1:29" ht="15" customHeight="1" x14ac:dyDescent="0.25">
      <c r="A962" s="262" t="s">
        <v>2252</v>
      </c>
      <c r="B962" s="262" t="s">
        <v>332</v>
      </c>
      <c r="C962" s="262" t="s">
        <v>332</v>
      </c>
      <c r="D962" s="262" t="s">
        <v>346</v>
      </c>
      <c r="E962" s="262" t="s">
        <v>221</v>
      </c>
      <c r="F962" s="262" t="s">
        <v>299</v>
      </c>
      <c r="G962" s="262" t="s">
        <v>300</v>
      </c>
      <c r="H962" s="262" t="s">
        <v>301</v>
      </c>
      <c r="I962" s="262" t="s">
        <v>225</v>
      </c>
      <c r="J962" s="262">
        <v>1920</v>
      </c>
      <c r="K962" s="320">
        <v>1</v>
      </c>
      <c r="L962" s="320">
        <v>1</v>
      </c>
      <c r="M962" s="262" t="s">
        <v>226</v>
      </c>
      <c r="N962" s="262" t="s">
        <v>233</v>
      </c>
      <c r="O962" s="262" t="s">
        <v>288</v>
      </c>
      <c r="P962" s="262" t="s">
        <v>334</v>
      </c>
      <c r="Q962" s="321">
        <v>8</v>
      </c>
      <c r="R962" s="321">
        <f t="shared" ref="R962:R1025" si="95">Q962+1</f>
        <v>9</v>
      </c>
      <c r="S962" s="300">
        <v>0</v>
      </c>
      <c r="T962" s="300">
        <v>28260</v>
      </c>
      <c r="V962" s="300">
        <v>28260</v>
      </c>
      <c r="W962" s="302">
        <f>IFERROR(INDEX('For Formulas'!$A$3:$CL$64,MATCH(ROUNDUP($R962,0),'For Formulas'!$A$3:$A$64,0),MATCH($O962&amp;" - "&amp;$P962,'For Formulas'!$A$3:$CL$3,0))*L962+U962,INDEX('For Formulas'!$A$3:$CL$64,MATCH(ROUNDUP($R962,0),'For Formulas'!$A$3:$A$64,0)*MATCH($O962&amp;" - "&amp;$P962,'For Formulas'!$A$3:$CL$3,0))*L962)</f>
        <v>31140</v>
      </c>
      <c r="X962" s="322">
        <f t="shared" ref="X962:X1025" si="96">(W962-V962)/V962</f>
        <v>0.10191082802547771</v>
      </c>
      <c r="Y962" s="262" t="s">
        <v>350</v>
      </c>
      <c r="Z962" s="262" t="str">
        <f t="shared" ref="Z962:Z1025" si="97">LEFT(Y962,15)</f>
        <v>141 E 72610 166</v>
      </c>
      <c r="AA962" s="262" t="str">
        <f t="shared" ref="AA962:AA1025" si="98">RIGHT(Y962,3)</f>
        <v>000</v>
      </c>
      <c r="AB962" s="262" t="str">
        <f t="shared" ref="AB962:AB1025" si="99">MID(Y962,17,3)</f>
        <v>000</v>
      </c>
      <c r="AC962" s="262" t="str">
        <f t="shared" ref="AC962:AC1025" si="100">Z962&amp;" " &amp;AB962&amp;" "&amp;AA962</f>
        <v>141 E 72610 166 000 000</v>
      </c>
    </row>
    <row r="963" spans="1:29" ht="15" customHeight="1" x14ac:dyDescent="0.25">
      <c r="A963" s="262" t="s">
        <v>2458</v>
      </c>
      <c r="B963" s="262" t="s">
        <v>332</v>
      </c>
      <c r="C963" s="262" t="s">
        <v>332</v>
      </c>
      <c r="D963" s="262" t="s">
        <v>389</v>
      </c>
      <c r="E963" s="262" t="s">
        <v>221</v>
      </c>
      <c r="F963" s="262" t="s">
        <v>299</v>
      </c>
      <c r="G963" s="262" t="s">
        <v>300</v>
      </c>
      <c r="H963" s="262" t="s">
        <v>301</v>
      </c>
      <c r="I963" s="262" t="s">
        <v>225</v>
      </c>
      <c r="J963" s="262">
        <v>1920</v>
      </c>
      <c r="K963" s="320">
        <v>1</v>
      </c>
      <c r="L963" s="320">
        <v>1</v>
      </c>
      <c r="M963" s="262" t="s">
        <v>226</v>
      </c>
      <c r="N963" s="262" t="s">
        <v>233</v>
      </c>
      <c r="O963" s="262" t="s">
        <v>288</v>
      </c>
      <c r="P963" s="262" t="s">
        <v>334</v>
      </c>
      <c r="Q963" s="321">
        <v>8</v>
      </c>
      <c r="R963" s="321">
        <f t="shared" si="95"/>
        <v>9</v>
      </c>
      <c r="S963" s="300">
        <v>0</v>
      </c>
      <c r="T963" s="300">
        <v>28260</v>
      </c>
      <c r="V963" s="300">
        <v>28260</v>
      </c>
      <c r="W963" s="302">
        <f>IFERROR(INDEX('For Formulas'!$A$3:$CL$64,MATCH(ROUNDUP($R963,0),'For Formulas'!$A$3:$A$64,0),MATCH($O963&amp;" - "&amp;$P963,'For Formulas'!$A$3:$CL$3,0))*L963+U963,INDEX('For Formulas'!$A$3:$CL$64,MATCH(ROUNDUP($R963,0),'For Formulas'!$A$3:$A$64,0)*MATCH($O963&amp;" - "&amp;$P963,'For Formulas'!$A$3:$CL$3,0))*L963)</f>
        <v>31140</v>
      </c>
      <c r="X963" s="322">
        <f t="shared" si="96"/>
        <v>0.10191082802547771</v>
      </c>
      <c r="Y963" s="262" t="s">
        <v>2459</v>
      </c>
      <c r="Z963" s="262" t="str">
        <f t="shared" si="97"/>
        <v>141 E 72610 166</v>
      </c>
      <c r="AA963" s="262" t="str">
        <f t="shared" si="98"/>
        <v>000</v>
      </c>
      <c r="AB963" s="262" t="str">
        <f t="shared" si="99"/>
        <v>000</v>
      </c>
      <c r="AC963" s="262" t="str">
        <f t="shared" si="100"/>
        <v>141 E 72610 166 000 000</v>
      </c>
    </row>
    <row r="964" spans="1:29" ht="15" customHeight="1" x14ac:dyDescent="0.25">
      <c r="A964" s="262" t="s">
        <v>1875</v>
      </c>
      <c r="B964" s="262" t="s">
        <v>231</v>
      </c>
      <c r="C964" s="262" t="s">
        <v>231</v>
      </c>
      <c r="D964" s="262" t="s">
        <v>422</v>
      </c>
      <c r="E964" s="262" t="s">
        <v>269</v>
      </c>
      <c r="F964" s="262" t="s">
        <v>222</v>
      </c>
      <c r="G964" s="262" t="s">
        <v>223</v>
      </c>
      <c r="H964" s="262" t="s">
        <v>224</v>
      </c>
      <c r="I964" s="262" t="s">
        <v>225</v>
      </c>
      <c r="J964" s="262">
        <v>1600</v>
      </c>
      <c r="K964" s="320">
        <v>0.5</v>
      </c>
      <c r="L964" s="320">
        <v>0.5</v>
      </c>
      <c r="M964" s="262" t="s">
        <v>226</v>
      </c>
      <c r="N964" s="262" t="s">
        <v>227</v>
      </c>
      <c r="O964" s="262" t="s">
        <v>234</v>
      </c>
      <c r="P964" s="262" t="s">
        <v>35</v>
      </c>
      <c r="Q964" s="321">
        <v>20</v>
      </c>
      <c r="R964" s="321">
        <f t="shared" si="95"/>
        <v>21</v>
      </c>
      <c r="S964" s="300">
        <v>0</v>
      </c>
      <c r="T964" s="300">
        <v>57710</v>
      </c>
      <c r="V964" s="300">
        <v>28855</v>
      </c>
      <c r="W964" s="302">
        <f>IFERROR(INDEX('For Formulas'!$A$3:$CL$64,MATCH(ROUNDUP($R964,0),'For Formulas'!$A$3:$A$64,0),MATCH($O964&amp;" - "&amp;$P964,'For Formulas'!$A$3:$CL$3,0))*L964+U964,INDEX('For Formulas'!$A$3:$CL$64,MATCH(ROUNDUP($R964,0),'For Formulas'!$A$3:$A$64,0)*MATCH($O964&amp;" - "&amp;$P964,'For Formulas'!$A$3:$CL$3,0))*L964)</f>
        <v>31162.5</v>
      </c>
      <c r="X964" s="322">
        <f t="shared" si="96"/>
        <v>7.9968809565066717E-2</v>
      </c>
      <c r="Y964" s="262" t="s">
        <v>423</v>
      </c>
      <c r="Z964" s="262" t="str">
        <f t="shared" si="97"/>
        <v>141 E 71100 116</v>
      </c>
      <c r="AA964" s="262" t="str">
        <f t="shared" si="98"/>
        <v>000</v>
      </c>
      <c r="AB964" s="262" t="str">
        <f t="shared" si="99"/>
        <v>000</v>
      </c>
      <c r="AC964" s="262" t="str">
        <f t="shared" si="100"/>
        <v>141 E 71100 116 000 000</v>
      </c>
    </row>
    <row r="965" spans="1:29" ht="15" hidden="1" customHeight="1" x14ac:dyDescent="0.25">
      <c r="A965" s="262" t="s">
        <v>2549</v>
      </c>
      <c r="B965" s="262" t="s">
        <v>237</v>
      </c>
      <c r="C965" s="262" t="s">
        <v>237</v>
      </c>
      <c r="D965" s="262" t="s">
        <v>295</v>
      </c>
      <c r="E965" s="262" t="s">
        <v>221</v>
      </c>
      <c r="F965" s="262" t="s">
        <v>239</v>
      </c>
      <c r="G965" s="262" t="s">
        <v>240</v>
      </c>
      <c r="H965" s="262" t="s">
        <v>241</v>
      </c>
      <c r="I965" s="262" t="s">
        <v>225</v>
      </c>
      <c r="J965" s="262">
        <v>1520</v>
      </c>
      <c r="K965" s="320">
        <v>1</v>
      </c>
      <c r="L965" s="320">
        <v>1</v>
      </c>
      <c r="M965" s="262" t="s">
        <v>226</v>
      </c>
      <c r="N965" s="262" t="s">
        <v>11</v>
      </c>
      <c r="O965" s="262" t="s">
        <v>244</v>
      </c>
      <c r="P965" s="262" t="s">
        <v>187</v>
      </c>
      <c r="Q965" s="321">
        <v>13</v>
      </c>
      <c r="R965" s="321">
        <f t="shared" si="95"/>
        <v>14</v>
      </c>
      <c r="S965" s="300">
        <v>0</v>
      </c>
      <c r="T965" s="300">
        <v>18.079999999999998</v>
      </c>
      <c r="U965" s="262">
        <v>1520</v>
      </c>
      <c r="V965" s="300">
        <v>29001.599999999999</v>
      </c>
      <c r="W965" s="303">
        <f>IFERROR(INDEX('For Formulas'!$A$3:$CL$64,MATCH($R965,'For Formulas'!$A$3:$A$64,0),MATCH($O965&amp;" - "&amp;$P965,'For Formulas'!$A$3:$CL$3,0))*J965+U965,INDEX('For Formulas'!$A$3:$CL$64,MATCH($R965,'For Formulas'!$A$3:$A$64,0),MATCH($O965&amp;" - "&amp;$P965,'For Formulas'!$A$3:$CL$3,0))*J965)</f>
        <v>31281.600000000002</v>
      </c>
      <c r="X965" s="322">
        <f t="shared" si="96"/>
        <v>7.8616352201257997E-2</v>
      </c>
      <c r="Y965" s="262" t="s">
        <v>746</v>
      </c>
      <c r="Z965" s="262" t="str">
        <f t="shared" si="97"/>
        <v>143 E 73100 165</v>
      </c>
      <c r="AA965" s="262" t="str">
        <f t="shared" si="98"/>
        <v>451</v>
      </c>
      <c r="AB965" s="262" t="str">
        <f t="shared" si="99"/>
        <v>000</v>
      </c>
      <c r="AC965" s="262" t="str">
        <f t="shared" si="100"/>
        <v>143 E 73100 165 000 451</v>
      </c>
    </row>
    <row r="966" spans="1:29" ht="15" customHeight="1" x14ac:dyDescent="0.25">
      <c r="A966" s="262" t="s">
        <v>3024</v>
      </c>
      <c r="B966" s="262" t="s">
        <v>332</v>
      </c>
      <c r="C966" s="262" t="s">
        <v>332</v>
      </c>
      <c r="D966" s="262" t="s">
        <v>220</v>
      </c>
      <c r="E966" s="262" t="s">
        <v>221</v>
      </c>
      <c r="F966" s="262" t="s">
        <v>299</v>
      </c>
      <c r="G966" s="262" t="s">
        <v>2656</v>
      </c>
      <c r="H966" s="262" t="s">
        <v>301</v>
      </c>
      <c r="I966" s="262" t="s">
        <v>225</v>
      </c>
      <c r="J966" s="262">
        <v>1712</v>
      </c>
      <c r="K966" s="320">
        <v>1</v>
      </c>
      <c r="L966" s="320">
        <v>1</v>
      </c>
      <c r="M966" s="262" t="s">
        <v>226</v>
      </c>
      <c r="N966" s="262" t="s">
        <v>227</v>
      </c>
      <c r="O966" s="262" t="s">
        <v>288</v>
      </c>
      <c r="P966" s="262" t="s">
        <v>334</v>
      </c>
      <c r="Q966" s="321">
        <v>9</v>
      </c>
      <c r="R966" s="321">
        <f t="shared" si="95"/>
        <v>10</v>
      </c>
      <c r="S966" s="300">
        <v>0</v>
      </c>
      <c r="T966" s="300">
        <v>28620</v>
      </c>
      <c r="V966" s="300">
        <v>25519.3</v>
      </c>
      <c r="W966" s="302">
        <f>IFERROR(INDEX('For Formulas'!$A$3:$CL$64,MATCH(ROUNDUP($R966,0),'For Formulas'!$A$3:$A$64,0),MATCH($O966&amp;" - "&amp;$P966,'For Formulas'!$A$3:$CL$3,0))*L966+U966,INDEX('For Formulas'!$A$3:$CL$64,MATCH(ROUNDUP($R966,0),'For Formulas'!$A$3:$A$64,0)*MATCH($O966&amp;" - "&amp;$P966,'For Formulas'!$A$3:$CL$3,0))*L966)</f>
        <v>31500</v>
      </c>
      <c r="X966" s="322">
        <f t="shared" si="96"/>
        <v>0.23435987664238442</v>
      </c>
      <c r="Y966" s="262" t="s">
        <v>519</v>
      </c>
      <c r="Z966" s="262" t="str">
        <f t="shared" si="97"/>
        <v>141 E 72610 166</v>
      </c>
      <c r="AA966" s="262" t="str">
        <f t="shared" si="98"/>
        <v>000</v>
      </c>
      <c r="AB966" s="262" t="str">
        <f t="shared" si="99"/>
        <v>000</v>
      </c>
      <c r="AC966" s="262" t="str">
        <f t="shared" si="100"/>
        <v>141 E 72610 166 000 000</v>
      </c>
    </row>
    <row r="967" spans="1:29" ht="15" hidden="1" customHeight="1" x14ac:dyDescent="0.25">
      <c r="A967" s="262" t="s">
        <v>1493</v>
      </c>
      <c r="B967" s="262" t="s">
        <v>256</v>
      </c>
      <c r="C967" s="262" t="s">
        <v>355</v>
      </c>
      <c r="D967" s="262" t="s">
        <v>274</v>
      </c>
      <c r="E967" s="262" t="s">
        <v>256</v>
      </c>
      <c r="F967" s="262" t="s">
        <v>249</v>
      </c>
      <c r="G967" s="262" t="s">
        <v>250</v>
      </c>
      <c r="H967" s="262" t="s">
        <v>224</v>
      </c>
      <c r="I967" s="262" t="s">
        <v>242</v>
      </c>
      <c r="J967" s="262">
        <v>1080</v>
      </c>
      <c r="K967" s="320">
        <v>1</v>
      </c>
      <c r="L967" s="320">
        <v>1</v>
      </c>
      <c r="M967" s="262" t="s">
        <v>6</v>
      </c>
      <c r="Q967" s="321">
        <v>0</v>
      </c>
      <c r="R967" s="321">
        <f t="shared" si="95"/>
        <v>1</v>
      </c>
      <c r="S967" s="300">
        <v>500</v>
      </c>
      <c r="T967" s="300">
        <v>0</v>
      </c>
      <c r="V967" s="300">
        <v>500</v>
      </c>
      <c r="W967" s="300">
        <f>V967</f>
        <v>500</v>
      </c>
      <c r="X967" s="322">
        <f t="shared" si="96"/>
        <v>0</v>
      </c>
      <c r="Y967" s="262" t="s">
        <v>575</v>
      </c>
      <c r="Z967" s="262" t="str">
        <f t="shared" si="97"/>
        <v>141 E 71200 163</v>
      </c>
      <c r="AA967" s="262" t="str">
        <f t="shared" si="98"/>
        <v>712</v>
      </c>
      <c r="AB967" s="262" t="str">
        <f t="shared" si="99"/>
        <v>901</v>
      </c>
      <c r="AC967" s="262" t="str">
        <f t="shared" si="100"/>
        <v>141 E 71200 163 901 712</v>
      </c>
    </row>
    <row r="968" spans="1:29" ht="15" customHeight="1" x14ac:dyDescent="0.25">
      <c r="A968" s="262" t="s">
        <v>440</v>
      </c>
      <c r="B968" s="262" t="s">
        <v>332</v>
      </c>
      <c r="C968" s="262" t="s">
        <v>332</v>
      </c>
      <c r="D968" s="262" t="s">
        <v>238</v>
      </c>
      <c r="E968" s="262" t="s">
        <v>221</v>
      </c>
      <c r="F968" s="262" t="s">
        <v>299</v>
      </c>
      <c r="G968" s="262" t="s">
        <v>300</v>
      </c>
      <c r="H968" s="262" t="s">
        <v>301</v>
      </c>
      <c r="I968" s="262" t="s">
        <v>225</v>
      </c>
      <c r="J968" s="262">
        <v>1920</v>
      </c>
      <c r="K968" s="320">
        <v>1</v>
      </c>
      <c r="L968" s="320">
        <v>1</v>
      </c>
      <c r="M968" s="262" t="s">
        <v>226</v>
      </c>
      <c r="N968" s="262" t="s">
        <v>233</v>
      </c>
      <c r="O968" s="262" t="s">
        <v>288</v>
      </c>
      <c r="P968" s="262" t="s">
        <v>334</v>
      </c>
      <c r="Q968" s="321">
        <v>9</v>
      </c>
      <c r="R968" s="321">
        <f t="shared" si="95"/>
        <v>10</v>
      </c>
      <c r="S968" s="300">
        <v>0</v>
      </c>
      <c r="T968" s="300">
        <v>28620</v>
      </c>
      <c r="V968" s="300">
        <v>28620</v>
      </c>
      <c r="W968" s="302">
        <f>IFERROR(INDEX('For Formulas'!$A$3:$CL$64,MATCH(ROUNDUP($R968,0),'For Formulas'!$A$3:$A$64,0),MATCH($O968&amp;" - "&amp;$P968,'For Formulas'!$A$3:$CL$3,0))*L968+U968,INDEX('For Formulas'!$A$3:$CL$64,MATCH(ROUNDUP($R968,0),'For Formulas'!$A$3:$A$64,0)*MATCH($O968&amp;" - "&amp;$P968,'For Formulas'!$A$3:$CL$3,0))*L968)</f>
        <v>31500</v>
      </c>
      <c r="X968" s="322">
        <f t="shared" si="96"/>
        <v>0.10062893081761007</v>
      </c>
      <c r="Y968" s="262" t="s">
        <v>441</v>
      </c>
      <c r="Z968" s="262" t="str">
        <f t="shared" si="97"/>
        <v>141 E 72610 166</v>
      </c>
      <c r="AA968" s="262" t="str">
        <f t="shared" si="98"/>
        <v>000</v>
      </c>
      <c r="AB968" s="262" t="str">
        <f t="shared" si="99"/>
        <v>000</v>
      </c>
      <c r="AC968" s="262" t="str">
        <f t="shared" si="100"/>
        <v>141 E 72610 166 000 000</v>
      </c>
    </row>
    <row r="969" spans="1:29" ht="15" hidden="1" customHeight="1" x14ac:dyDescent="0.25">
      <c r="A969" s="262" t="s">
        <v>1494</v>
      </c>
      <c r="B969" s="262" t="s">
        <v>256</v>
      </c>
      <c r="C969" s="262" t="s">
        <v>273</v>
      </c>
      <c r="D969" s="262" t="s">
        <v>274</v>
      </c>
      <c r="E969" s="262" t="s">
        <v>256</v>
      </c>
      <c r="F969" s="262" t="s">
        <v>249</v>
      </c>
      <c r="G969" s="262" t="s">
        <v>250</v>
      </c>
      <c r="H969" s="262" t="s">
        <v>224</v>
      </c>
      <c r="I969" s="262" t="s">
        <v>242</v>
      </c>
      <c r="J969" s="262">
        <v>1080</v>
      </c>
      <c r="K969" s="320">
        <v>1</v>
      </c>
      <c r="L969" s="320">
        <v>1</v>
      </c>
      <c r="M969" s="262" t="s">
        <v>6</v>
      </c>
      <c r="Q969" s="321">
        <v>0</v>
      </c>
      <c r="R969" s="321">
        <f t="shared" si="95"/>
        <v>1</v>
      </c>
      <c r="S969" s="300">
        <v>250</v>
      </c>
      <c r="T969" s="300">
        <v>0</v>
      </c>
      <c r="V969" s="300">
        <v>250</v>
      </c>
      <c r="W969" s="300">
        <f>V969</f>
        <v>250</v>
      </c>
      <c r="X969" s="322">
        <f t="shared" si="96"/>
        <v>0</v>
      </c>
      <c r="Y969" s="262" t="s">
        <v>492</v>
      </c>
      <c r="Z969" s="262" t="str">
        <f t="shared" si="97"/>
        <v>141 E 71200 163</v>
      </c>
      <c r="AA969" s="262" t="str">
        <f t="shared" si="98"/>
        <v>712</v>
      </c>
      <c r="AB969" s="262" t="str">
        <f t="shared" si="99"/>
        <v>911</v>
      </c>
      <c r="AC969" s="262" t="str">
        <f t="shared" si="100"/>
        <v>141 E 71200 163 911 712</v>
      </c>
    </row>
    <row r="970" spans="1:29" ht="15" customHeight="1" x14ac:dyDescent="0.25">
      <c r="A970" s="262" t="s">
        <v>2061</v>
      </c>
      <c r="B970" s="262" t="s">
        <v>332</v>
      </c>
      <c r="C970" s="262" t="s">
        <v>332</v>
      </c>
      <c r="D970" s="262" t="s">
        <v>261</v>
      </c>
      <c r="E970" s="262" t="s">
        <v>221</v>
      </c>
      <c r="F970" s="262" t="s">
        <v>299</v>
      </c>
      <c r="G970" s="262" t="s">
        <v>300</v>
      </c>
      <c r="H970" s="262" t="s">
        <v>301</v>
      </c>
      <c r="I970" s="262" t="s">
        <v>225</v>
      </c>
      <c r="J970" s="262">
        <v>1920</v>
      </c>
      <c r="K970" s="320">
        <v>1</v>
      </c>
      <c r="L970" s="320">
        <v>1</v>
      </c>
      <c r="M970" s="262" t="s">
        <v>226</v>
      </c>
      <c r="N970" s="262" t="s">
        <v>233</v>
      </c>
      <c r="O970" s="262" t="s">
        <v>288</v>
      </c>
      <c r="P970" s="262" t="s">
        <v>334</v>
      </c>
      <c r="Q970" s="321">
        <v>9</v>
      </c>
      <c r="R970" s="321">
        <f t="shared" si="95"/>
        <v>10</v>
      </c>
      <c r="S970" s="300">
        <v>0</v>
      </c>
      <c r="T970" s="300">
        <v>28620</v>
      </c>
      <c r="V970" s="300">
        <v>28620</v>
      </c>
      <c r="W970" s="302">
        <f>IFERROR(INDEX('For Formulas'!$A$3:$CL$64,MATCH(ROUNDUP($R970,0),'For Formulas'!$A$3:$A$64,0),MATCH($O970&amp;" - "&amp;$P970,'For Formulas'!$A$3:$CL$3,0))*L970+U970,INDEX('For Formulas'!$A$3:$CL$64,MATCH(ROUNDUP($R970,0),'For Formulas'!$A$3:$A$64,0)*MATCH($O970&amp;" - "&amp;$P970,'For Formulas'!$A$3:$CL$3,0))*L970)</f>
        <v>31500</v>
      </c>
      <c r="X970" s="322">
        <f t="shared" si="96"/>
        <v>0.10062893081761007</v>
      </c>
      <c r="Y970" s="262" t="s">
        <v>994</v>
      </c>
      <c r="Z970" s="262" t="str">
        <f t="shared" si="97"/>
        <v>141 E 72610 166</v>
      </c>
      <c r="AA970" s="262" t="str">
        <f t="shared" si="98"/>
        <v>000</v>
      </c>
      <c r="AB970" s="262" t="str">
        <f t="shared" si="99"/>
        <v>000</v>
      </c>
      <c r="AC970" s="262" t="str">
        <f t="shared" si="100"/>
        <v>141 E 72610 166 000 000</v>
      </c>
    </row>
    <row r="971" spans="1:29" ht="15" customHeight="1" x14ac:dyDescent="0.25">
      <c r="A971" s="262" t="s">
        <v>2958</v>
      </c>
      <c r="B971" s="262" t="s">
        <v>332</v>
      </c>
      <c r="C971" s="262" t="s">
        <v>332</v>
      </c>
      <c r="D971" s="262" t="s">
        <v>418</v>
      </c>
      <c r="E971" s="262" t="s">
        <v>221</v>
      </c>
      <c r="F971" s="262" t="s">
        <v>299</v>
      </c>
      <c r="G971" s="262" t="s">
        <v>300</v>
      </c>
      <c r="H971" s="262" t="s">
        <v>301</v>
      </c>
      <c r="I971" s="262" t="s">
        <v>225</v>
      </c>
      <c r="J971" s="262">
        <v>1920</v>
      </c>
      <c r="K971" s="320">
        <v>1</v>
      </c>
      <c r="L971" s="320">
        <v>1</v>
      </c>
      <c r="M971" s="262" t="s">
        <v>226</v>
      </c>
      <c r="N971" s="262" t="s">
        <v>233</v>
      </c>
      <c r="O971" s="262" t="s">
        <v>288</v>
      </c>
      <c r="P971" s="262" t="s">
        <v>334</v>
      </c>
      <c r="Q971" s="321">
        <v>9</v>
      </c>
      <c r="R971" s="321">
        <f t="shared" si="95"/>
        <v>10</v>
      </c>
      <c r="S971" s="300">
        <v>0</v>
      </c>
      <c r="T971" s="300">
        <v>28620</v>
      </c>
      <c r="V971" s="300">
        <v>28620</v>
      </c>
      <c r="W971" s="302">
        <f>IFERROR(INDEX('For Formulas'!$A$3:$CL$64,MATCH(ROUNDUP($R971,0),'For Formulas'!$A$3:$A$64,0),MATCH($O971&amp;" - "&amp;$P971,'For Formulas'!$A$3:$CL$3,0))*L971+U971,INDEX('For Formulas'!$A$3:$CL$64,MATCH(ROUNDUP($R971,0),'For Formulas'!$A$3:$A$64,0)*MATCH($O971&amp;" - "&amp;$P971,'For Formulas'!$A$3:$CL$3,0))*L971)</f>
        <v>31500</v>
      </c>
      <c r="X971" s="322">
        <f t="shared" si="96"/>
        <v>0.10062893081761007</v>
      </c>
      <c r="Y971" s="262" t="s">
        <v>2363</v>
      </c>
      <c r="Z971" s="262" t="str">
        <f t="shared" si="97"/>
        <v>141 E 72610 166</v>
      </c>
      <c r="AA971" s="262" t="str">
        <f t="shared" si="98"/>
        <v>000</v>
      </c>
      <c r="AB971" s="262" t="str">
        <f t="shared" si="99"/>
        <v>000</v>
      </c>
      <c r="AC971" s="262" t="str">
        <f t="shared" si="100"/>
        <v>141 E 72610 166 000 000</v>
      </c>
    </row>
    <row r="972" spans="1:29" ht="15" hidden="1" customHeight="1" x14ac:dyDescent="0.25">
      <c r="A972" s="262" t="s">
        <v>1496</v>
      </c>
      <c r="B972" s="262" t="s">
        <v>525</v>
      </c>
      <c r="C972" s="262" t="s">
        <v>525</v>
      </c>
      <c r="D972" s="262" t="s">
        <v>274</v>
      </c>
      <c r="E972" s="262" t="s">
        <v>256</v>
      </c>
      <c r="F972" s="262" t="s">
        <v>222</v>
      </c>
      <c r="G972" s="262" t="s">
        <v>223</v>
      </c>
      <c r="H972" s="262" t="s">
        <v>224</v>
      </c>
      <c r="I972" s="262" t="s">
        <v>225</v>
      </c>
      <c r="J972" s="262">
        <v>1600</v>
      </c>
      <c r="K972" s="320">
        <v>1</v>
      </c>
      <c r="L972" s="320">
        <v>1</v>
      </c>
      <c r="M972" s="262" t="s">
        <v>6</v>
      </c>
      <c r="Q972" s="321">
        <v>0</v>
      </c>
      <c r="R972" s="321">
        <f t="shared" si="95"/>
        <v>1</v>
      </c>
      <c r="S972" s="300">
        <v>1020</v>
      </c>
      <c r="T972" s="300">
        <v>0</v>
      </c>
      <c r="V972" s="300">
        <v>1020</v>
      </c>
      <c r="W972" s="300">
        <f>V972</f>
        <v>1020</v>
      </c>
      <c r="X972" s="322">
        <f t="shared" si="96"/>
        <v>0</v>
      </c>
      <c r="Y972" s="262" t="s">
        <v>1500</v>
      </c>
      <c r="Z972" s="262" t="str">
        <f t="shared" si="97"/>
        <v>141 E 72410 162</v>
      </c>
      <c r="AA972" s="262" t="str">
        <f t="shared" si="98"/>
        <v>000</v>
      </c>
      <c r="AB972" s="262" t="str">
        <f t="shared" si="99"/>
        <v>000</v>
      </c>
      <c r="AC972" s="262" t="str">
        <f t="shared" si="100"/>
        <v>141 E 72410 162 000 000</v>
      </c>
    </row>
    <row r="973" spans="1:29" ht="15" hidden="1" customHeight="1" x14ac:dyDescent="0.25">
      <c r="A973" s="262" t="s">
        <v>2197</v>
      </c>
      <c r="B973" s="262" t="s">
        <v>237</v>
      </c>
      <c r="C973" s="262" t="s">
        <v>237</v>
      </c>
      <c r="D973" s="262" t="s">
        <v>261</v>
      </c>
      <c r="E973" s="262" t="s">
        <v>221</v>
      </c>
      <c r="F973" s="262" t="s">
        <v>239</v>
      </c>
      <c r="G973" s="262" t="s">
        <v>240</v>
      </c>
      <c r="H973" s="262" t="s">
        <v>241</v>
      </c>
      <c r="I973" s="262" t="s">
        <v>504</v>
      </c>
      <c r="J973" s="262">
        <v>1425</v>
      </c>
      <c r="K973" s="320">
        <v>0.9375</v>
      </c>
      <c r="L973" s="320">
        <v>0.9375</v>
      </c>
      <c r="M973" s="262" t="s">
        <v>226</v>
      </c>
      <c r="N973" s="262" t="s">
        <v>11</v>
      </c>
      <c r="O973" s="262" t="s">
        <v>244</v>
      </c>
      <c r="P973" s="262" t="s">
        <v>187</v>
      </c>
      <c r="Q973" s="321">
        <v>26</v>
      </c>
      <c r="R973" s="321">
        <f t="shared" si="95"/>
        <v>27</v>
      </c>
      <c r="S973" s="300">
        <v>0</v>
      </c>
      <c r="T973" s="300">
        <v>20.52</v>
      </c>
      <c r="V973" s="300">
        <v>29241</v>
      </c>
      <c r="W973" s="303">
        <f>IFERROR(INDEX('For Formulas'!$A$3:$CL$64,MATCH($R973,'For Formulas'!$A$3:$A$64,0),MATCH($O973&amp;" - "&amp;$P973,'For Formulas'!$A$3:$CL$3,0))*J973+U973,INDEX('For Formulas'!$A$3:$CL$64,MATCH($R973,'For Formulas'!$A$3:$A$64,0),MATCH($O973&amp;" - "&amp;$P973,'For Formulas'!$A$3:$CL$3,0))*J973)</f>
        <v>31580.28</v>
      </c>
      <c r="X973" s="322">
        <f t="shared" si="96"/>
        <v>7.999999999999996E-2</v>
      </c>
      <c r="Y973" s="262" t="s">
        <v>511</v>
      </c>
      <c r="Z973" s="262" t="str">
        <f t="shared" si="97"/>
        <v>143 E 73100 165</v>
      </c>
      <c r="AA973" s="262" t="str">
        <f t="shared" si="98"/>
        <v>451</v>
      </c>
      <c r="AB973" s="262" t="str">
        <f t="shared" si="99"/>
        <v>000</v>
      </c>
      <c r="AC973" s="262" t="str">
        <f t="shared" si="100"/>
        <v>143 E 73100 165 000 451</v>
      </c>
    </row>
    <row r="974" spans="1:29" ht="15" customHeight="1" x14ac:dyDescent="0.25">
      <c r="A974" s="262" t="s">
        <v>1941</v>
      </c>
      <c r="B974" s="262" t="s">
        <v>231</v>
      </c>
      <c r="C974" s="262" t="s">
        <v>231</v>
      </c>
      <c r="D974" s="262" t="s">
        <v>268</v>
      </c>
      <c r="E974" s="262" t="s">
        <v>269</v>
      </c>
      <c r="F974" s="262" t="s">
        <v>222</v>
      </c>
      <c r="G974" s="262" t="s">
        <v>223</v>
      </c>
      <c r="H974" s="262" t="s">
        <v>224</v>
      </c>
      <c r="I974" s="262" t="s">
        <v>287</v>
      </c>
      <c r="J974" s="262">
        <v>800</v>
      </c>
      <c r="K974" s="320">
        <v>0.5</v>
      </c>
      <c r="L974" s="320">
        <v>0.5</v>
      </c>
      <c r="M974" s="262" t="s">
        <v>226</v>
      </c>
      <c r="N974" s="262" t="s">
        <v>227</v>
      </c>
      <c r="O974" s="262" t="s">
        <v>234</v>
      </c>
      <c r="P974" s="262" t="s">
        <v>35</v>
      </c>
      <c r="Q974" s="321">
        <v>21</v>
      </c>
      <c r="R974" s="321">
        <f t="shared" si="95"/>
        <v>22</v>
      </c>
      <c r="S974" s="300">
        <v>0</v>
      </c>
      <c r="T974" s="300">
        <v>58880</v>
      </c>
      <c r="V974" s="300">
        <v>29440</v>
      </c>
      <c r="W974" s="302">
        <f>IFERROR(INDEX('For Formulas'!$A$3:$CL$64,MATCH(ROUNDUP($R974,0),'For Formulas'!$A$3:$A$64,0),MATCH($O974&amp;" - "&amp;$P974,'For Formulas'!$A$3:$CL$3,0))*L974+U974,INDEX('For Formulas'!$A$3:$CL$64,MATCH(ROUNDUP($R974,0),'For Formulas'!$A$3:$A$64,0)*MATCH($O974&amp;" - "&amp;$P974,'For Formulas'!$A$3:$CL$3,0))*L974)</f>
        <v>31795</v>
      </c>
      <c r="X974" s="322">
        <f t="shared" si="96"/>
        <v>7.9993206521739135E-2</v>
      </c>
      <c r="Y974" s="262" t="s">
        <v>566</v>
      </c>
      <c r="Z974" s="262" t="str">
        <f t="shared" si="97"/>
        <v>141 E 71100 116</v>
      </c>
      <c r="AA974" s="262" t="str">
        <f t="shared" si="98"/>
        <v>000</v>
      </c>
      <c r="AB974" s="262" t="str">
        <f t="shared" si="99"/>
        <v>000</v>
      </c>
      <c r="AC974" s="262" t="str">
        <f t="shared" si="100"/>
        <v>141 E 71100 116 000 000</v>
      </c>
    </row>
    <row r="975" spans="1:29" ht="15" customHeight="1" x14ac:dyDescent="0.25">
      <c r="A975" s="262" t="s">
        <v>996</v>
      </c>
      <c r="B975" s="262" t="s">
        <v>332</v>
      </c>
      <c r="C975" s="262" t="s">
        <v>332</v>
      </c>
      <c r="D975" s="262" t="s">
        <v>346</v>
      </c>
      <c r="E975" s="262" t="s">
        <v>221</v>
      </c>
      <c r="F975" s="262" t="s">
        <v>299</v>
      </c>
      <c r="G975" s="262" t="s">
        <v>300</v>
      </c>
      <c r="H975" s="262" t="s">
        <v>301</v>
      </c>
      <c r="I975" s="262" t="s">
        <v>225</v>
      </c>
      <c r="J975" s="262">
        <v>1920</v>
      </c>
      <c r="K975" s="320">
        <v>1</v>
      </c>
      <c r="L975" s="320">
        <v>1</v>
      </c>
      <c r="M975" s="262" t="s">
        <v>226</v>
      </c>
      <c r="N975" s="262" t="s">
        <v>233</v>
      </c>
      <c r="O975" s="262" t="s">
        <v>288</v>
      </c>
      <c r="P975" s="262" t="s">
        <v>334</v>
      </c>
      <c r="Q975" s="321">
        <v>10</v>
      </c>
      <c r="R975" s="321">
        <f t="shared" si="95"/>
        <v>11</v>
      </c>
      <c r="S975" s="300">
        <v>0</v>
      </c>
      <c r="T975" s="300">
        <v>28920</v>
      </c>
      <c r="V975" s="300">
        <v>28920</v>
      </c>
      <c r="W975" s="302">
        <f>IFERROR(INDEX('For Formulas'!$A$3:$CL$64,MATCH(ROUNDUP($R975,0),'For Formulas'!$A$3:$A$64,0),MATCH($O975&amp;" - "&amp;$P975,'For Formulas'!$A$3:$CL$3,0))*L975+U975,INDEX('For Formulas'!$A$3:$CL$64,MATCH(ROUNDUP($R975,0),'For Formulas'!$A$3:$A$64,0)*MATCH($O975&amp;" - "&amp;$P975,'For Formulas'!$A$3:$CL$3,0))*L975)</f>
        <v>31800</v>
      </c>
      <c r="X975" s="322">
        <f t="shared" si="96"/>
        <v>9.9585062240663894E-2</v>
      </c>
      <c r="Y975" s="262" t="s">
        <v>350</v>
      </c>
      <c r="Z975" s="262" t="str">
        <f t="shared" si="97"/>
        <v>141 E 72610 166</v>
      </c>
      <c r="AA975" s="262" t="str">
        <f t="shared" si="98"/>
        <v>000</v>
      </c>
      <c r="AB975" s="262" t="str">
        <f t="shared" si="99"/>
        <v>000</v>
      </c>
      <c r="AC975" s="262" t="str">
        <f t="shared" si="100"/>
        <v>141 E 72610 166 000 000</v>
      </c>
    </row>
    <row r="976" spans="1:29" ht="15" hidden="1" customHeight="1" x14ac:dyDescent="0.25">
      <c r="A976" s="262" t="s">
        <v>1504</v>
      </c>
      <c r="B976" s="262" t="s">
        <v>255</v>
      </c>
      <c r="C976" s="262" t="s">
        <v>255</v>
      </c>
      <c r="D976" s="262" t="s">
        <v>248</v>
      </c>
      <c r="E976" s="262" t="s">
        <v>256</v>
      </c>
      <c r="F976" s="262" t="s">
        <v>249</v>
      </c>
      <c r="G976" s="262" t="s">
        <v>250</v>
      </c>
      <c r="H976" s="262" t="s">
        <v>224</v>
      </c>
      <c r="I976" s="262" t="s">
        <v>242</v>
      </c>
      <c r="J976" s="262">
        <v>1080</v>
      </c>
      <c r="K976" s="320">
        <v>1</v>
      </c>
      <c r="L976" s="320">
        <v>1</v>
      </c>
      <c r="M976" s="262" t="s">
        <v>6</v>
      </c>
      <c r="Q976" s="321">
        <v>0</v>
      </c>
      <c r="R976" s="321">
        <f t="shared" si="95"/>
        <v>1</v>
      </c>
      <c r="S976" s="300">
        <v>3000</v>
      </c>
      <c r="T976" s="300">
        <v>0</v>
      </c>
      <c r="V976" s="300">
        <v>3000</v>
      </c>
      <c r="W976" s="300">
        <f>V976</f>
        <v>3000</v>
      </c>
      <c r="X976" s="322">
        <f t="shared" si="96"/>
        <v>0</v>
      </c>
      <c r="Y976" s="262" t="s">
        <v>252</v>
      </c>
      <c r="Z976" s="262" t="str">
        <f t="shared" si="97"/>
        <v>141 E 72710 146</v>
      </c>
      <c r="AA976" s="262" t="str">
        <f t="shared" si="98"/>
        <v>446</v>
      </c>
      <c r="AB976" s="262" t="str">
        <f t="shared" si="99"/>
        <v>000</v>
      </c>
      <c r="AC976" s="262" t="str">
        <f t="shared" si="100"/>
        <v>141 E 72710 146 000 446</v>
      </c>
    </row>
    <row r="977" spans="1:29" ht="15" hidden="1" customHeight="1" x14ac:dyDescent="0.25">
      <c r="A977" s="262" t="s">
        <v>1504</v>
      </c>
      <c r="B977" s="262" t="s">
        <v>292</v>
      </c>
      <c r="C977" s="262" t="s">
        <v>292</v>
      </c>
      <c r="D977" s="262" t="s">
        <v>248</v>
      </c>
      <c r="E977" s="262" t="s">
        <v>256</v>
      </c>
      <c r="F977" s="262" t="s">
        <v>249</v>
      </c>
      <c r="G977" s="262" t="s">
        <v>250</v>
      </c>
      <c r="H977" s="262" t="s">
        <v>224</v>
      </c>
      <c r="I977" s="262" t="s">
        <v>242</v>
      </c>
      <c r="J977" s="262">
        <v>1080</v>
      </c>
      <c r="K977" s="320">
        <v>1</v>
      </c>
      <c r="L977" s="320">
        <v>1</v>
      </c>
      <c r="M977" s="262" t="s">
        <v>6</v>
      </c>
      <c r="Q977" s="321">
        <v>0</v>
      </c>
      <c r="R977" s="321">
        <f t="shared" si="95"/>
        <v>1</v>
      </c>
      <c r="S977" s="300">
        <v>7200</v>
      </c>
      <c r="T977" s="300">
        <v>0</v>
      </c>
      <c r="V977" s="300">
        <v>7200</v>
      </c>
      <c r="W977" s="300">
        <f>V977</f>
        <v>7200</v>
      </c>
      <c r="X977" s="322">
        <f t="shared" si="96"/>
        <v>0</v>
      </c>
      <c r="Y977" s="262" t="s">
        <v>252</v>
      </c>
      <c r="Z977" s="262" t="str">
        <f t="shared" si="97"/>
        <v>141 E 72710 146</v>
      </c>
      <c r="AA977" s="262" t="str">
        <f t="shared" si="98"/>
        <v>446</v>
      </c>
      <c r="AB977" s="262" t="str">
        <f t="shared" si="99"/>
        <v>000</v>
      </c>
      <c r="AC977" s="262" t="str">
        <f t="shared" si="100"/>
        <v>141 E 72710 146 000 446</v>
      </c>
    </row>
    <row r="978" spans="1:29" ht="15" customHeight="1" x14ac:dyDescent="0.25">
      <c r="A978" s="262" t="s">
        <v>1063</v>
      </c>
      <c r="B978" s="262" t="s">
        <v>332</v>
      </c>
      <c r="C978" s="262" t="s">
        <v>332</v>
      </c>
      <c r="D978" s="262" t="s">
        <v>264</v>
      </c>
      <c r="E978" s="262" t="s">
        <v>221</v>
      </c>
      <c r="F978" s="262" t="s">
        <v>299</v>
      </c>
      <c r="G978" s="262" t="s">
        <v>300</v>
      </c>
      <c r="H978" s="262" t="s">
        <v>301</v>
      </c>
      <c r="I978" s="262" t="s">
        <v>225</v>
      </c>
      <c r="J978" s="262">
        <v>1920</v>
      </c>
      <c r="K978" s="320">
        <v>1</v>
      </c>
      <c r="L978" s="320">
        <v>1</v>
      </c>
      <c r="M978" s="262" t="s">
        <v>226</v>
      </c>
      <c r="N978" s="262" t="s">
        <v>233</v>
      </c>
      <c r="O978" s="262" t="s">
        <v>288</v>
      </c>
      <c r="P978" s="262" t="s">
        <v>334</v>
      </c>
      <c r="Q978" s="321">
        <v>10</v>
      </c>
      <c r="R978" s="321">
        <f t="shared" si="95"/>
        <v>11</v>
      </c>
      <c r="S978" s="300">
        <v>0</v>
      </c>
      <c r="T978" s="300">
        <v>28920</v>
      </c>
      <c r="V978" s="300">
        <v>28920</v>
      </c>
      <c r="W978" s="302">
        <f>IFERROR(INDEX('For Formulas'!$A$3:$CL$64,MATCH(ROUNDUP($R978,0),'For Formulas'!$A$3:$A$64,0),MATCH($O978&amp;" - "&amp;$P978,'For Formulas'!$A$3:$CL$3,0))*L978+U978,INDEX('For Formulas'!$A$3:$CL$64,MATCH(ROUNDUP($R978,0),'For Formulas'!$A$3:$A$64,0)*MATCH($O978&amp;" - "&amp;$P978,'For Formulas'!$A$3:$CL$3,0))*L978)</f>
        <v>31800</v>
      </c>
      <c r="X978" s="322">
        <f t="shared" si="96"/>
        <v>9.9585062240663894E-2</v>
      </c>
      <c r="Y978" s="262" t="s">
        <v>1064</v>
      </c>
      <c r="Z978" s="262" t="str">
        <f t="shared" si="97"/>
        <v>141 E 72610 166</v>
      </c>
      <c r="AA978" s="262" t="str">
        <f t="shared" si="98"/>
        <v>000</v>
      </c>
      <c r="AB978" s="262" t="str">
        <f t="shared" si="99"/>
        <v>000</v>
      </c>
      <c r="AC978" s="262" t="str">
        <f t="shared" si="100"/>
        <v>141 E 72610 166 000 000</v>
      </c>
    </row>
    <row r="979" spans="1:29" ht="15" customHeight="1" x14ac:dyDescent="0.25">
      <c r="A979" s="262" t="s">
        <v>2034</v>
      </c>
      <c r="B979" s="262" t="s">
        <v>231</v>
      </c>
      <c r="C979" s="262" t="s">
        <v>231</v>
      </c>
      <c r="D979" s="262" t="s">
        <v>411</v>
      </c>
      <c r="E979" s="262" t="s">
        <v>352</v>
      </c>
      <c r="F979" s="262" t="s">
        <v>222</v>
      </c>
      <c r="G979" s="262" t="s">
        <v>223</v>
      </c>
      <c r="H979" s="262" t="s">
        <v>1107</v>
      </c>
      <c r="I979" s="262" t="s">
        <v>225</v>
      </c>
      <c r="J979" s="262">
        <v>416</v>
      </c>
      <c r="K979" s="320">
        <v>0.5</v>
      </c>
      <c r="L979" s="320">
        <v>0.5</v>
      </c>
      <c r="M979" s="262" t="s">
        <v>226</v>
      </c>
      <c r="N979" s="262" t="s">
        <v>227</v>
      </c>
      <c r="O979" s="262" t="s">
        <v>234</v>
      </c>
      <c r="P979" s="262" t="s">
        <v>37</v>
      </c>
      <c r="Q979" s="321">
        <v>13</v>
      </c>
      <c r="R979" s="321">
        <f t="shared" si="95"/>
        <v>14</v>
      </c>
      <c r="S979" s="300">
        <v>0</v>
      </c>
      <c r="T979" s="300">
        <v>58925</v>
      </c>
      <c r="V979" s="300">
        <v>15320.5</v>
      </c>
      <c r="W979" s="302">
        <f>IFERROR(INDEX('For Formulas'!$A$3:$CL$64,MATCH(ROUNDUP($R979,0),'For Formulas'!$A$3:$A$64,0),MATCH($O979&amp;" - "&amp;$P979,'For Formulas'!$A$3:$CL$3,0))*L979+U979,INDEX('For Formulas'!$A$3:$CL$64,MATCH(ROUNDUP($R979,0),'For Formulas'!$A$3:$A$64,0)*MATCH($O979&amp;" - "&amp;$P979,'For Formulas'!$A$3:$CL$3,0))*L979)</f>
        <v>31820</v>
      </c>
      <c r="X979" s="322">
        <f t="shared" si="96"/>
        <v>1.0769557129336509</v>
      </c>
      <c r="Y979" s="262" t="s">
        <v>608</v>
      </c>
      <c r="Z979" s="262" t="str">
        <f t="shared" si="97"/>
        <v>141 E 71100 116</v>
      </c>
      <c r="AA979" s="262" t="str">
        <f t="shared" si="98"/>
        <v>000</v>
      </c>
      <c r="AB979" s="262" t="str">
        <f t="shared" si="99"/>
        <v>000</v>
      </c>
      <c r="AC979" s="262" t="str">
        <f t="shared" si="100"/>
        <v>141 E 71100 116 000 000</v>
      </c>
    </row>
    <row r="980" spans="1:29" ht="15" customHeight="1" x14ac:dyDescent="0.25">
      <c r="A980" s="262" t="s">
        <v>1594</v>
      </c>
      <c r="B980" s="262" t="s">
        <v>231</v>
      </c>
      <c r="C980" s="262" t="s">
        <v>231</v>
      </c>
      <c r="D980" s="262" t="s">
        <v>264</v>
      </c>
      <c r="E980" s="262" t="s">
        <v>221</v>
      </c>
      <c r="F980" s="262" t="s">
        <v>222</v>
      </c>
      <c r="G980" s="262" t="s">
        <v>223</v>
      </c>
      <c r="H980" s="262" t="s">
        <v>224</v>
      </c>
      <c r="I980" s="262" t="s">
        <v>287</v>
      </c>
      <c r="J980" s="262">
        <v>800</v>
      </c>
      <c r="K980" s="320">
        <v>0.5</v>
      </c>
      <c r="L980" s="320">
        <v>0.5</v>
      </c>
      <c r="M980" s="262" t="s">
        <v>226</v>
      </c>
      <c r="N980" s="262" t="s">
        <v>233</v>
      </c>
      <c r="O980" s="262" t="s">
        <v>234</v>
      </c>
      <c r="P980" s="262" t="s">
        <v>37</v>
      </c>
      <c r="Q980" s="321">
        <v>13</v>
      </c>
      <c r="R980" s="321">
        <f t="shared" si="95"/>
        <v>14</v>
      </c>
      <c r="S980" s="300">
        <v>0</v>
      </c>
      <c r="T980" s="300">
        <v>58925</v>
      </c>
      <c r="V980" s="300">
        <v>29462.5</v>
      </c>
      <c r="W980" s="302">
        <f>IFERROR(INDEX('For Formulas'!$A$3:$CL$64,MATCH(ROUNDUP($R980,0),'For Formulas'!$A$3:$A$64,0),MATCH($O980&amp;" - "&amp;$P980,'For Formulas'!$A$3:$CL$3,0))*L980+U980,INDEX('For Formulas'!$A$3:$CL$64,MATCH(ROUNDUP($R980,0),'For Formulas'!$A$3:$A$64,0)*MATCH($O980&amp;" - "&amp;$P980,'For Formulas'!$A$3:$CL$3,0))*L980)</f>
        <v>31820</v>
      </c>
      <c r="X980" s="322">
        <f t="shared" si="96"/>
        <v>8.0016970725498515E-2</v>
      </c>
      <c r="Y980" s="262" t="s">
        <v>265</v>
      </c>
      <c r="Z980" s="262" t="str">
        <f t="shared" si="97"/>
        <v>141 E 71100 116</v>
      </c>
      <c r="AA980" s="262" t="str">
        <f t="shared" si="98"/>
        <v>000</v>
      </c>
      <c r="AB980" s="262" t="str">
        <f t="shared" si="99"/>
        <v>000</v>
      </c>
      <c r="AC980" s="262" t="str">
        <f t="shared" si="100"/>
        <v>141 E 71100 116 000 000</v>
      </c>
    </row>
    <row r="981" spans="1:29" ht="15" hidden="1" customHeight="1" x14ac:dyDescent="0.25">
      <c r="A981" s="262" t="s">
        <v>1594</v>
      </c>
      <c r="B981" s="262" t="s">
        <v>484</v>
      </c>
      <c r="C981" s="262" t="s">
        <v>484</v>
      </c>
      <c r="D981" s="262" t="s">
        <v>264</v>
      </c>
      <c r="E981" s="262" t="s">
        <v>221</v>
      </c>
      <c r="F981" s="262" t="s">
        <v>222</v>
      </c>
      <c r="G981" s="262" t="s">
        <v>223</v>
      </c>
      <c r="H981" s="262" t="s">
        <v>224</v>
      </c>
      <c r="I981" s="262" t="s">
        <v>287</v>
      </c>
      <c r="J981" s="262">
        <v>800</v>
      </c>
      <c r="K981" s="320">
        <v>0.5</v>
      </c>
      <c r="L981" s="320">
        <v>0.5</v>
      </c>
      <c r="M981" s="262" t="s">
        <v>226</v>
      </c>
      <c r="N981" s="262" t="s">
        <v>233</v>
      </c>
      <c r="O981" s="262" t="s">
        <v>234</v>
      </c>
      <c r="P981" s="262" t="s">
        <v>37</v>
      </c>
      <c r="Q981" s="321">
        <v>13</v>
      </c>
      <c r="R981" s="321">
        <f t="shared" si="95"/>
        <v>14</v>
      </c>
      <c r="S981" s="300">
        <v>0</v>
      </c>
      <c r="T981" s="300">
        <v>58925</v>
      </c>
      <c r="V981" s="300">
        <v>29462.5</v>
      </c>
      <c r="W981" s="302">
        <f>IFERROR(INDEX('For Formulas'!$A$3:$CL$64,MATCH(ROUNDUP($R981,0),'For Formulas'!$A$3:$A$64,0),MATCH($O981&amp;" - "&amp;$P981,'For Formulas'!$A$3:$CL$3,0))*L981+U981,INDEX('For Formulas'!$A$3:$CL$64,MATCH(ROUNDUP($R981,0),'For Formulas'!$A$3:$A$64,0)*MATCH($O981&amp;" - "&amp;$P981,'For Formulas'!$A$3:$CL$3,0))*L981)</f>
        <v>31820</v>
      </c>
      <c r="X981" s="322">
        <f t="shared" si="96"/>
        <v>8.0016970725498515E-2</v>
      </c>
      <c r="Y981" s="262" t="s">
        <v>586</v>
      </c>
      <c r="Z981" s="262" t="str">
        <f t="shared" si="97"/>
        <v>142 E 71100 116</v>
      </c>
      <c r="AA981" s="262" t="str">
        <f t="shared" si="98"/>
        <v>000</v>
      </c>
      <c r="AB981" s="262" t="str">
        <f t="shared" si="99"/>
        <v>101</v>
      </c>
      <c r="AC981" s="262" t="str">
        <f t="shared" si="100"/>
        <v>142 E 71100 116 101 000</v>
      </c>
    </row>
    <row r="982" spans="1:29" ht="15" hidden="1" customHeight="1" x14ac:dyDescent="0.25">
      <c r="A982" s="262" t="s">
        <v>1509</v>
      </c>
      <c r="B982" s="262" t="s">
        <v>330</v>
      </c>
      <c r="C982" s="262" t="s">
        <v>330</v>
      </c>
      <c r="D982" s="262" t="s">
        <v>328</v>
      </c>
      <c r="E982" s="262" t="s">
        <v>256</v>
      </c>
      <c r="F982" s="262" t="s">
        <v>249</v>
      </c>
      <c r="G982" s="262" t="s">
        <v>250</v>
      </c>
      <c r="H982" s="262" t="s">
        <v>224</v>
      </c>
      <c r="I982" s="262" t="s">
        <v>242</v>
      </c>
      <c r="J982" s="262">
        <v>1080</v>
      </c>
      <c r="K982" s="320">
        <v>1</v>
      </c>
      <c r="L982" s="320">
        <v>1</v>
      </c>
      <c r="M982" s="262" t="s">
        <v>6</v>
      </c>
      <c r="Q982" s="321">
        <v>0</v>
      </c>
      <c r="R982" s="321">
        <f t="shared" si="95"/>
        <v>1</v>
      </c>
      <c r="S982" s="300">
        <v>3000</v>
      </c>
      <c r="T982" s="300">
        <v>0</v>
      </c>
      <c r="V982" s="300">
        <v>3000</v>
      </c>
      <c r="W982" s="300">
        <f>V982</f>
        <v>3000</v>
      </c>
      <c r="X982" s="322">
        <f t="shared" si="96"/>
        <v>0</v>
      </c>
      <c r="Y982" s="262" t="s">
        <v>329</v>
      </c>
      <c r="Z982" s="262" t="str">
        <f t="shared" si="97"/>
        <v>141 E 72710 146</v>
      </c>
      <c r="AA982" s="262" t="str">
        <f t="shared" si="98"/>
        <v>712</v>
      </c>
      <c r="AB982" s="262" t="str">
        <f t="shared" si="99"/>
        <v>000</v>
      </c>
      <c r="AC982" s="262" t="str">
        <f t="shared" si="100"/>
        <v>141 E 72710 146 000 712</v>
      </c>
    </row>
    <row r="983" spans="1:29" ht="15" customHeight="1" x14ac:dyDescent="0.25">
      <c r="A983" s="262" t="s">
        <v>2425</v>
      </c>
      <c r="B983" s="262" t="s">
        <v>231</v>
      </c>
      <c r="C983" s="262" t="s">
        <v>231</v>
      </c>
      <c r="D983" s="262" t="s">
        <v>382</v>
      </c>
      <c r="E983" s="262" t="s">
        <v>221</v>
      </c>
      <c r="F983" s="262" t="s">
        <v>222</v>
      </c>
      <c r="G983" s="262" t="s">
        <v>223</v>
      </c>
      <c r="H983" s="262" t="s">
        <v>224</v>
      </c>
      <c r="I983" s="262" t="s">
        <v>287</v>
      </c>
      <c r="J983" s="262">
        <v>800</v>
      </c>
      <c r="K983" s="320">
        <v>0.5</v>
      </c>
      <c r="L983" s="320">
        <v>0.5</v>
      </c>
      <c r="M983" s="262" t="s">
        <v>226</v>
      </c>
      <c r="N983" s="262" t="s">
        <v>227</v>
      </c>
      <c r="O983" s="262" t="s">
        <v>234</v>
      </c>
      <c r="P983" s="262" t="s">
        <v>37</v>
      </c>
      <c r="Q983" s="321">
        <v>13</v>
      </c>
      <c r="R983" s="321">
        <f t="shared" si="95"/>
        <v>14</v>
      </c>
      <c r="S983" s="300">
        <v>0</v>
      </c>
      <c r="T983" s="300">
        <v>58925</v>
      </c>
      <c r="V983" s="300">
        <v>29462.5</v>
      </c>
      <c r="W983" s="302">
        <f>IFERROR(INDEX('For Formulas'!$A$3:$CL$64,MATCH(ROUNDUP($R983,0),'For Formulas'!$A$3:$A$64,0),MATCH($O983&amp;" - "&amp;$P983,'For Formulas'!$A$3:$CL$3,0))*L983+U983,INDEX('For Formulas'!$A$3:$CL$64,MATCH(ROUNDUP($R983,0),'For Formulas'!$A$3:$A$64,0)*MATCH($O983&amp;" - "&amp;$P983,'For Formulas'!$A$3:$CL$3,0))*L983)</f>
        <v>31820</v>
      </c>
      <c r="X983" s="322">
        <f t="shared" si="96"/>
        <v>8.0016970725498515E-2</v>
      </c>
      <c r="Y983" s="262" t="s">
        <v>401</v>
      </c>
      <c r="Z983" s="262" t="str">
        <f t="shared" si="97"/>
        <v>141 E 71100 116</v>
      </c>
      <c r="AA983" s="262" t="str">
        <f t="shared" si="98"/>
        <v>000</v>
      </c>
      <c r="AB983" s="262" t="str">
        <f t="shared" si="99"/>
        <v>000</v>
      </c>
      <c r="AC983" s="262" t="str">
        <f t="shared" si="100"/>
        <v>141 E 71100 116 000 000</v>
      </c>
    </row>
    <row r="984" spans="1:29" ht="15" hidden="1" customHeight="1" x14ac:dyDescent="0.25">
      <c r="A984" s="262" t="s">
        <v>1509</v>
      </c>
      <c r="B984" s="262" t="s">
        <v>327</v>
      </c>
      <c r="C984" s="262" t="s">
        <v>327</v>
      </c>
      <c r="D984" s="262" t="s">
        <v>328</v>
      </c>
      <c r="E984" s="262" t="s">
        <v>221</v>
      </c>
      <c r="F984" s="262" t="s">
        <v>249</v>
      </c>
      <c r="G984" s="262" t="s">
        <v>250</v>
      </c>
      <c r="H984" s="262" t="s">
        <v>224</v>
      </c>
      <c r="I984" s="262" t="s">
        <v>242</v>
      </c>
      <c r="J984" s="262">
        <v>1080</v>
      </c>
      <c r="K984" s="320">
        <v>1</v>
      </c>
      <c r="L984" s="320">
        <v>1</v>
      </c>
      <c r="M984" s="262" t="s">
        <v>226</v>
      </c>
      <c r="N984" s="262" t="s">
        <v>227</v>
      </c>
      <c r="O984" s="262" t="s">
        <v>251</v>
      </c>
      <c r="P984" s="262" t="s">
        <v>186</v>
      </c>
      <c r="Q984" s="321">
        <v>5</v>
      </c>
      <c r="R984" s="321">
        <f t="shared" si="95"/>
        <v>6</v>
      </c>
      <c r="S984" s="300">
        <v>0</v>
      </c>
      <c r="T984" s="300">
        <v>11410</v>
      </c>
      <c r="V984" s="300">
        <v>11410</v>
      </c>
      <c r="W984" s="302">
        <f>IFERROR(INDEX('For Formulas'!$A$3:$CL$64,MATCH(ROUNDUP($R984,0),'For Formulas'!$A$3:$A$64,0),MATCH($O984&amp;" - "&amp;$P984,'For Formulas'!$A$3:$CL$3,0))*L984+U984,INDEX('For Formulas'!$A$3:$CL$64,MATCH(ROUNDUP($R984,0),'For Formulas'!$A$3:$A$64,0)*MATCH($O984&amp;" - "&amp;$P984,'For Formulas'!$A$3:$CL$3,0))*L984)</f>
        <v>12970</v>
      </c>
      <c r="X984" s="322">
        <f t="shared" si="96"/>
        <v>0.13672217353198948</v>
      </c>
      <c r="Y984" s="262" t="s">
        <v>329</v>
      </c>
      <c r="Z984" s="262" t="str">
        <f t="shared" si="97"/>
        <v>141 E 72710 146</v>
      </c>
      <c r="AA984" s="262" t="str">
        <f t="shared" si="98"/>
        <v>712</v>
      </c>
      <c r="AB984" s="262" t="str">
        <f t="shared" si="99"/>
        <v>000</v>
      </c>
      <c r="AC984" s="262" t="str">
        <f t="shared" si="100"/>
        <v>141 E 72710 146 000 712</v>
      </c>
    </row>
    <row r="985" spans="1:29" ht="15" hidden="1" customHeight="1" x14ac:dyDescent="0.25">
      <c r="A985" s="262" t="s">
        <v>1510</v>
      </c>
      <c r="B985" s="262" t="s">
        <v>256</v>
      </c>
      <c r="C985" s="262" t="s">
        <v>332</v>
      </c>
      <c r="D985" s="262" t="s">
        <v>317</v>
      </c>
      <c r="E985" s="262" t="s">
        <v>256</v>
      </c>
      <c r="F985" s="262" t="s">
        <v>222</v>
      </c>
      <c r="G985" s="262" t="s">
        <v>223</v>
      </c>
      <c r="H985" s="262" t="s">
        <v>224</v>
      </c>
      <c r="I985" s="262" t="s">
        <v>225</v>
      </c>
      <c r="J985" s="262">
        <v>1600</v>
      </c>
      <c r="K985" s="320">
        <v>1</v>
      </c>
      <c r="L985" s="320">
        <v>1</v>
      </c>
      <c r="M985" s="262" t="s">
        <v>6</v>
      </c>
      <c r="Q985" s="321">
        <v>0</v>
      </c>
      <c r="R985" s="321">
        <f t="shared" si="95"/>
        <v>1</v>
      </c>
      <c r="S985" s="300">
        <v>3106.8</v>
      </c>
      <c r="T985" s="300">
        <v>0</v>
      </c>
      <c r="V985" s="300">
        <v>3106.8</v>
      </c>
      <c r="W985" s="300">
        <f>V985</f>
        <v>3106.8</v>
      </c>
      <c r="X985" s="322">
        <f t="shared" si="96"/>
        <v>0</v>
      </c>
      <c r="Y985" s="262" t="s">
        <v>1511</v>
      </c>
      <c r="Z985" s="262" t="str">
        <f t="shared" si="97"/>
        <v>141 E 72610 166</v>
      </c>
      <c r="AA985" s="262" t="str">
        <f t="shared" si="98"/>
        <v>000</v>
      </c>
      <c r="AB985" s="262" t="str">
        <f t="shared" si="99"/>
        <v>000</v>
      </c>
      <c r="AC985" s="262" t="str">
        <f t="shared" si="100"/>
        <v>141 E 72610 166 000 000</v>
      </c>
    </row>
    <row r="986" spans="1:29" ht="15" hidden="1" customHeight="1" x14ac:dyDescent="0.25">
      <c r="A986" s="262" t="s">
        <v>1510</v>
      </c>
      <c r="B986" s="262" t="s">
        <v>255</v>
      </c>
      <c r="C986" s="262" t="s">
        <v>255</v>
      </c>
      <c r="D986" s="262" t="s">
        <v>248</v>
      </c>
      <c r="E986" s="262" t="s">
        <v>256</v>
      </c>
      <c r="F986" s="262" t="s">
        <v>249</v>
      </c>
      <c r="G986" s="262" t="s">
        <v>250</v>
      </c>
      <c r="H986" s="262" t="s">
        <v>224</v>
      </c>
      <c r="I986" s="262" t="s">
        <v>242</v>
      </c>
      <c r="J986" s="262">
        <v>1080</v>
      </c>
      <c r="K986" s="320">
        <v>1</v>
      </c>
      <c r="L986" s="320">
        <v>1</v>
      </c>
      <c r="M986" s="262" t="s">
        <v>6</v>
      </c>
      <c r="Q986" s="321">
        <v>0</v>
      </c>
      <c r="R986" s="321">
        <f t="shared" si="95"/>
        <v>1</v>
      </c>
      <c r="S986" s="300">
        <v>3000</v>
      </c>
      <c r="T986" s="300">
        <v>0</v>
      </c>
      <c r="V986" s="300">
        <v>3000</v>
      </c>
      <c r="W986" s="300">
        <f>V986</f>
        <v>3000</v>
      </c>
      <c r="X986" s="322">
        <f t="shared" si="96"/>
        <v>0</v>
      </c>
      <c r="Y986" s="262" t="s">
        <v>252</v>
      </c>
      <c r="Z986" s="262" t="str">
        <f t="shared" si="97"/>
        <v>141 E 72710 146</v>
      </c>
      <c r="AA986" s="262" t="str">
        <f t="shared" si="98"/>
        <v>446</v>
      </c>
      <c r="AB986" s="262" t="str">
        <f t="shared" si="99"/>
        <v>000</v>
      </c>
      <c r="AC986" s="262" t="str">
        <f t="shared" si="100"/>
        <v>141 E 72710 146 000 446</v>
      </c>
    </row>
    <row r="987" spans="1:29" ht="15" hidden="1" customHeight="1" x14ac:dyDescent="0.25">
      <c r="A987" s="262" t="s">
        <v>2425</v>
      </c>
      <c r="B987" s="262" t="s">
        <v>484</v>
      </c>
      <c r="C987" s="262" t="s">
        <v>484</v>
      </c>
      <c r="D987" s="262" t="s">
        <v>261</v>
      </c>
      <c r="E987" s="262" t="s">
        <v>221</v>
      </c>
      <c r="F987" s="262" t="s">
        <v>222</v>
      </c>
      <c r="G987" s="262" t="s">
        <v>223</v>
      </c>
      <c r="H987" s="262" t="s">
        <v>224</v>
      </c>
      <c r="I987" s="262" t="s">
        <v>287</v>
      </c>
      <c r="J987" s="262">
        <v>800</v>
      </c>
      <c r="K987" s="320">
        <v>0.5</v>
      </c>
      <c r="L987" s="320">
        <v>0.5</v>
      </c>
      <c r="M987" s="262" t="s">
        <v>226</v>
      </c>
      <c r="N987" s="262" t="s">
        <v>233</v>
      </c>
      <c r="O987" s="262" t="s">
        <v>234</v>
      </c>
      <c r="P987" s="262" t="s">
        <v>37</v>
      </c>
      <c r="Q987" s="321">
        <v>13</v>
      </c>
      <c r="R987" s="321">
        <f t="shared" si="95"/>
        <v>14</v>
      </c>
      <c r="S987" s="300">
        <v>0</v>
      </c>
      <c r="T987" s="300">
        <v>58925</v>
      </c>
      <c r="V987" s="300">
        <v>29462.5</v>
      </c>
      <c r="W987" s="302">
        <f>IFERROR(INDEX('For Formulas'!$A$3:$CL$64,MATCH(ROUNDUP($R987,0),'For Formulas'!$A$3:$A$64,0),MATCH($O987&amp;" - "&amp;$P987,'For Formulas'!$A$3:$CL$3,0))*L987+U987,INDEX('For Formulas'!$A$3:$CL$64,MATCH(ROUNDUP($R987,0),'For Formulas'!$A$3:$A$64,0)*MATCH($O987&amp;" - "&amp;$P987,'For Formulas'!$A$3:$CL$3,0))*L987)</f>
        <v>31820</v>
      </c>
      <c r="X987" s="322">
        <f t="shared" si="96"/>
        <v>8.0016970725498515E-2</v>
      </c>
      <c r="Y987" s="262" t="s">
        <v>2426</v>
      </c>
      <c r="Z987" s="262" t="str">
        <f t="shared" si="97"/>
        <v>142 E 71100 116</v>
      </c>
      <c r="AA987" s="262" t="str">
        <f t="shared" si="98"/>
        <v>000</v>
      </c>
      <c r="AB987" s="262" t="str">
        <f t="shared" si="99"/>
        <v>101</v>
      </c>
      <c r="AC987" s="262" t="str">
        <f t="shared" si="100"/>
        <v>142 E 71100 116 101 000</v>
      </c>
    </row>
    <row r="988" spans="1:29" ht="15" customHeight="1" x14ac:dyDescent="0.25">
      <c r="A988" s="262" t="s">
        <v>2034</v>
      </c>
      <c r="B988" s="262" t="s">
        <v>316</v>
      </c>
      <c r="C988" s="262" t="s">
        <v>316</v>
      </c>
      <c r="D988" s="262" t="s">
        <v>295</v>
      </c>
      <c r="E988" s="262" t="s">
        <v>221</v>
      </c>
      <c r="F988" s="262" t="s">
        <v>222</v>
      </c>
      <c r="G988" s="262" t="s">
        <v>1107</v>
      </c>
      <c r="H988" s="262" t="s">
        <v>224</v>
      </c>
      <c r="I988" s="262" t="s">
        <v>225</v>
      </c>
      <c r="J988" s="262">
        <v>1192</v>
      </c>
      <c r="K988" s="320">
        <v>1</v>
      </c>
      <c r="L988" s="320">
        <v>0.5</v>
      </c>
      <c r="M988" s="262" t="s">
        <v>226</v>
      </c>
      <c r="N988" s="262" t="s">
        <v>227</v>
      </c>
      <c r="O988" s="262" t="s">
        <v>234</v>
      </c>
      <c r="P988" s="262" t="s">
        <v>37</v>
      </c>
      <c r="Q988" s="321">
        <v>13</v>
      </c>
      <c r="R988" s="321">
        <f t="shared" si="95"/>
        <v>14</v>
      </c>
      <c r="S988" s="300">
        <v>0</v>
      </c>
      <c r="T988" s="300">
        <v>58925</v>
      </c>
      <c r="V988" s="300">
        <v>43899.12</v>
      </c>
      <c r="W988" s="302">
        <f>IFERROR(INDEX('For Formulas'!$A$3:$CL$64,MATCH(ROUNDUP($R988,0),'For Formulas'!$A$3:$A$64,0),MATCH($O988&amp;" - "&amp;$P988,'For Formulas'!$A$3:$CL$3,0))*L988+U988,INDEX('For Formulas'!$A$3:$CL$64,MATCH(ROUNDUP($R988,0),'For Formulas'!$A$3:$A$64,0)*MATCH($O988&amp;" - "&amp;$P988,'For Formulas'!$A$3:$CL$3,0))*L988)</f>
        <v>31820</v>
      </c>
      <c r="X988" s="322">
        <f t="shared" si="96"/>
        <v>-0.27515631292836856</v>
      </c>
      <c r="Y988" s="262" t="s">
        <v>1072</v>
      </c>
      <c r="Z988" s="262" t="str">
        <f t="shared" si="97"/>
        <v>141 E 71200 116</v>
      </c>
      <c r="AA988" s="262" t="str">
        <f t="shared" si="98"/>
        <v>712</v>
      </c>
      <c r="AB988" s="262" t="str">
        <f t="shared" si="99"/>
        <v>000</v>
      </c>
      <c r="AC988" s="262" t="str">
        <f t="shared" si="100"/>
        <v>141 E 71200 116 000 712</v>
      </c>
    </row>
    <row r="989" spans="1:29" hidden="1" x14ac:dyDescent="0.25">
      <c r="A989" s="262" t="s">
        <v>1657</v>
      </c>
      <c r="B989" s="262" t="s">
        <v>237</v>
      </c>
      <c r="C989" s="262" t="s">
        <v>237</v>
      </c>
      <c r="D989" s="262" t="s">
        <v>382</v>
      </c>
      <c r="E989" s="262" t="s">
        <v>221</v>
      </c>
      <c r="F989" s="262" t="s">
        <v>239</v>
      </c>
      <c r="G989" s="262" t="s">
        <v>240</v>
      </c>
      <c r="H989" s="262" t="s">
        <v>241</v>
      </c>
      <c r="I989" s="262" t="s">
        <v>504</v>
      </c>
      <c r="J989" s="262">
        <v>1425</v>
      </c>
      <c r="K989" s="320">
        <v>0.9375</v>
      </c>
      <c r="L989" s="320">
        <v>0.9375</v>
      </c>
      <c r="M989" s="262" t="s">
        <v>226</v>
      </c>
      <c r="N989" s="262" t="s">
        <v>11</v>
      </c>
      <c r="O989" s="262" t="s">
        <v>244</v>
      </c>
      <c r="P989" s="262" t="s">
        <v>187</v>
      </c>
      <c r="Q989" s="321">
        <v>29</v>
      </c>
      <c r="R989" s="321">
        <f t="shared" si="95"/>
        <v>30</v>
      </c>
      <c r="S989" s="300">
        <v>0</v>
      </c>
      <c r="T989" s="300">
        <v>20.72</v>
      </c>
      <c r="V989" s="300">
        <v>29526</v>
      </c>
      <c r="W989" s="303">
        <f>IFERROR(INDEX('For Formulas'!$A$3:$CL$64,MATCH($R989,'For Formulas'!$A$3:$A$64,0),MATCH($O989&amp;" - "&amp;$P989,'For Formulas'!$A$3:$CL$3,0))*J989+U989,INDEX('For Formulas'!$A$3:$CL$64,MATCH($R989,'For Formulas'!$A$3:$A$64,0),MATCH($O989&amp;" - "&amp;$P989,'For Formulas'!$A$3:$CL$3,0))*J989)</f>
        <v>31888.080000000002</v>
      </c>
      <c r="X989" s="322">
        <f t="shared" si="96"/>
        <v>8.0000000000000057E-2</v>
      </c>
      <c r="Y989" s="262" t="s">
        <v>528</v>
      </c>
      <c r="Z989" s="262" t="str">
        <f t="shared" si="97"/>
        <v>143 E 73100 165</v>
      </c>
      <c r="AA989" s="262" t="str">
        <f t="shared" si="98"/>
        <v>451</v>
      </c>
      <c r="AB989" s="262" t="str">
        <f t="shared" si="99"/>
        <v>000</v>
      </c>
      <c r="AC989" s="262" t="str">
        <f t="shared" si="100"/>
        <v>143 E 73100 165 000 451</v>
      </c>
    </row>
    <row r="990" spans="1:29" ht="15" customHeight="1" x14ac:dyDescent="0.25">
      <c r="A990" s="262" t="s">
        <v>2343</v>
      </c>
      <c r="B990" s="262" t="s">
        <v>298</v>
      </c>
      <c r="C990" s="262" t="s">
        <v>298</v>
      </c>
      <c r="D990" s="262" t="s">
        <v>298</v>
      </c>
      <c r="E990" s="262" t="s">
        <v>221</v>
      </c>
      <c r="F990" s="262" t="s">
        <v>299</v>
      </c>
      <c r="G990" s="262" t="s">
        <v>300</v>
      </c>
      <c r="H990" s="262" t="s">
        <v>301</v>
      </c>
      <c r="I990" s="262" t="s">
        <v>225</v>
      </c>
      <c r="J990" s="262">
        <v>1920</v>
      </c>
      <c r="K990" s="320">
        <v>1</v>
      </c>
      <c r="L990" s="320">
        <v>1</v>
      </c>
      <c r="M990" s="262" t="s">
        <v>226</v>
      </c>
      <c r="N990" s="262" t="s">
        <v>227</v>
      </c>
      <c r="O990" s="262" t="s">
        <v>288</v>
      </c>
      <c r="P990" s="262" t="s">
        <v>1656</v>
      </c>
      <c r="Q990" s="321">
        <v>5</v>
      </c>
      <c r="R990" s="321">
        <f t="shared" si="95"/>
        <v>6</v>
      </c>
      <c r="S990" s="300">
        <v>0</v>
      </c>
      <c r="T990" s="300">
        <v>29088</v>
      </c>
      <c r="V990" s="300">
        <v>29088</v>
      </c>
      <c r="W990" s="302">
        <f>IFERROR(INDEX('For Formulas'!$A$3:$CL$64,MATCH(ROUNDUP($R990,0),'For Formulas'!$A$3:$A$64,0),MATCH($O990&amp;" - "&amp;$P990,'For Formulas'!$A$3:$CL$3,0))*L990+U990,INDEX('For Formulas'!$A$3:$CL$64,MATCH(ROUNDUP($R990,0),'For Formulas'!$A$3:$A$64,0)*MATCH($O990&amp;" - "&amp;$P990,'For Formulas'!$A$3:$CL$3,0))*L990)</f>
        <v>31968</v>
      </c>
      <c r="X990" s="322">
        <f t="shared" si="96"/>
        <v>9.9009900990099015E-2</v>
      </c>
      <c r="Y990" s="262" t="s">
        <v>303</v>
      </c>
      <c r="Z990" s="262" t="str">
        <f t="shared" si="97"/>
        <v>141 E 72620 167</v>
      </c>
      <c r="AA990" s="262" t="str">
        <f t="shared" si="98"/>
        <v>000</v>
      </c>
      <c r="AB990" s="262" t="str">
        <f t="shared" si="99"/>
        <v>000</v>
      </c>
      <c r="AC990" s="262" t="str">
        <f t="shared" si="100"/>
        <v>141 E 72620 167 000 000</v>
      </c>
    </row>
    <row r="991" spans="1:29" ht="15" hidden="1" customHeight="1" x14ac:dyDescent="0.25">
      <c r="A991" s="262" t="s">
        <v>1515</v>
      </c>
      <c r="B991" s="262" t="s">
        <v>749</v>
      </c>
      <c r="C991" s="262" t="s">
        <v>749</v>
      </c>
      <c r="D991" s="262" t="s">
        <v>328</v>
      </c>
      <c r="E991" s="262" t="s">
        <v>256</v>
      </c>
      <c r="F991" s="262" t="s">
        <v>249</v>
      </c>
      <c r="G991" s="262" t="s">
        <v>250</v>
      </c>
      <c r="H991" s="262" t="s">
        <v>224</v>
      </c>
      <c r="I991" s="262" t="s">
        <v>242</v>
      </c>
      <c r="J991" s="262">
        <v>1080</v>
      </c>
      <c r="K991" s="320">
        <v>1</v>
      </c>
      <c r="L991" s="320">
        <v>1</v>
      </c>
      <c r="M991" s="262" t="s">
        <v>6</v>
      </c>
      <c r="Q991" s="321">
        <v>0</v>
      </c>
      <c r="R991" s="321">
        <f t="shared" si="95"/>
        <v>1</v>
      </c>
      <c r="S991" s="300">
        <v>5400</v>
      </c>
      <c r="T991" s="300">
        <v>0</v>
      </c>
      <c r="V991" s="300">
        <v>5400</v>
      </c>
      <c r="W991" s="300">
        <f>V991</f>
        <v>5400</v>
      </c>
      <c r="X991" s="322">
        <f t="shared" si="96"/>
        <v>0</v>
      </c>
      <c r="Y991" s="262" t="s">
        <v>750</v>
      </c>
      <c r="Z991" s="262" t="str">
        <f t="shared" si="97"/>
        <v>141 E 71200 163</v>
      </c>
      <c r="AA991" s="262" t="str">
        <f t="shared" si="98"/>
        <v>712</v>
      </c>
      <c r="AB991" s="262" t="str">
        <f t="shared" si="99"/>
        <v>901</v>
      </c>
      <c r="AC991" s="262" t="str">
        <f t="shared" si="100"/>
        <v>141 E 71200 163 901 712</v>
      </c>
    </row>
    <row r="992" spans="1:29" ht="15" customHeight="1" x14ac:dyDescent="0.25">
      <c r="A992" s="262" t="s">
        <v>923</v>
      </c>
      <c r="B992" s="262" t="s">
        <v>298</v>
      </c>
      <c r="C992" s="262" t="s">
        <v>298</v>
      </c>
      <c r="D992" s="262" t="s">
        <v>298</v>
      </c>
      <c r="E992" s="262" t="s">
        <v>221</v>
      </c>
      <c r="F992" s="262" t="s">
        <v>299</v>
      </c>
      <c r="G992" s="262" t="s">
        <v>300</v>
      </c>
      <c r="H992" s="262" t="s">
        <v>301</v>
      </c>
      <c r="I992" s="262" t="s">
        <v>225</v>
      </c>
      <c r="J992" s="262">
        <v>1920</v>
      </c>
      <c r="K992" s="320">
        <v>1</v>
      </c>
      <c r="L992" s="320">
        <v>1</v>
      </c>
      <c r="M992" s="262" t="s">
        <v>226</v>
      </c>
      <c r="N992" s="262" t="s">
        <v>233</v>
      </c>
      <c r="O992" s="262" t="s">
        <v>288</v>
      </c>
      <c r="P992" s="262" t="s">
        <v>312</v>
      </c>
      <c r="Q992" s="321">
        <v>1</v>
      </c>
      <c r="R992" s="321">
        <f t="shared" si="95"/>
        <v>2</v>
      </c>
      <c r="S992" s="300">
        <v>0</v>
      </c>
      <c r="T992" s="300">
        <v>29712</v>
      </c>
      <c r="V992" s="300">
        <v>29712</v>
      </c>
      <c r="W992" s="302">
        <f>IFERROR(INDEX('For Formulas'!$A$3:$CL$64,MATCH(ROUNDUP($R992,0),'For Formulas'!$A$3:$A$64,0),MATCH($O992&amp;" - "&amp;$P992,'For Formulas'!$A$3:$CL$3,0))*L992+U992,INDEX('For Formulas'!$A$3:$CL$64,MATCH(ROUNDUP($R992,0),'For Formulas'!$A$3:$A$64,0)*MATCH($O992&amp;" - "&amp;$P992,'For Formulas'!$A$3:$CL$3,0))*L992)</f>
        <v>32088</v>
      </c>
      <c r="X992" s="322">
        <f t="shared" si="96"/>
        <v>7.9967689822294019E-2</v>
      </c>
      <c r="Y992" s="262" t="s">
        <v>303</v>
      </c>
      <c r="Z992" s="262" t="str">
        <f t="shared" si="97"/>
        <v>141 E 72620 167</v>
      </c>
      <c r="AA992" s="262" t="str">
        <f t="shared" si="98"/>
        <v>000</v>
      </c>
      <c r="AB992" s="262" t="str">
        <f t="shared" si="99"/>
        <v>000</v>
      </c>
      <c r="AC992" s="262" t="str">
        <f t="shared" si="100"/>
        <v>141 E 72620 167 000 000</v>
      </c>
    </row>
    <row r="993" spans="1:29" ht="15" customHeight="1" x14ac:dyDescent="0.25">
      <c r="A993" s="262" t="s">
        <v>2688</v>
      </c>
      <c r="B993" s="262" t="s">
        <v>298</v>
      </c>
      <c r="C993" s="262" t="s">
        <v>298</v>
      </c>
      <c r="D993" s="262" t="s">
        <v>298</v>
      </c>
      <c r="E993" s="262" t="s">
        <v>221</v>
      </c>
      <c r="F993" s="262" t="s">
        <v>299</v>
      </c>
      <c r="G993" s="262" t="s">
        <v>300</v>
      </c>
      <c r="H993" s="262" t="s">
        <v>301</v>
      </c>
      <c r="I993" s="262" t="s">
        <v>225</v>
      </c>
      <c r="J993" s="262">
        <v>1920</v>
      </c>
      <c r="K993" s="320">
        <v>1</v>
      </c>
      <c r="L993" s="320">
        <v>1</v>
      </c>
      <c r="M993" s="262" t="s">
        <v>226</v>
      </c>
      <c r="N993" s="262" t="s">
        <v>233</v>
      </c>
      <c r="O993" s="262" t="s">
        <v>288</v>
      </c>
      <c r="P993" s="262" t="s">
        <v>312</v>
      </c>
      <c r="Q993" s="321">
        <v>1</v>
      </c>
      <c r="R993" s="321">
        <f t="shared" si="95"/>
        <v>2</v>
      </c>
      <c r="S993" s="300">
        <v>0</v>
      </c>
      <c r="T993" s="300">
        <v>29712</v>
      </c>
      <c r="V993" s="300">
        <v>29712</v>
      </c>
      <c r="W993" s="302">
        <f>IFERROR(INDEX('For Formulas'!$A$3:$CL$64,MATCH(ROUNDUP($R993,0),'For Formulas'!$A$3:$A$64,0),MATCH($O993&amp;" - "&amp;$P993,'For Formulas'!$A$3:$CL$3,0))*L993+U993,INDEX('For Formulas'!$A$3:$CL$64,MATCH(ROUNDUP($R993,0),'For Formulas'!$A$3:$A$64,0)*MATCH($O993&amp;" - "&amp;$P993,'For Formulas'!$A$3:$CL$3,0))*L993)</f>
        <v>32088</v>
      </c>
      <c r="X993" s="322">
        <f t="shared" si="96"/>
        <v>7.9967689822294019E-2</v>
      </c>
      <c r="Y993" s="262" t="s">
        <v>303</v>
      </c>
      <c r="Z993" s="262" t="str">
        <f t="shared" si="97"/>
        <v>141 E 72620 167</v>
      </c>
      <c r="AA993" s="262" t="str">
        <f t="shared" si="98"/>
        <v>000</v>
      </c>
      <c r="AB993" s="262" t="str">
        <f t="shared" si="99"/>
        <v>000</v>
      </c>
      <c r="AC993" s="262" t="str">
        <f t="shared" si="100"/>
        <v>141 E 72620 167 000 000</v>
      </c>
    </row>
    <row r="994" spans="1:29" ht="15" customHeight="1" x14ac:dyDescent="0.25">
      <c r="A994" s="262" t="s">
        <v>1717</v>
      </c>
      <c r="B994" s="262" t="s">
        <v>283</v>
      </c>
      <c r="C994" s="262" t="s">
        <v>283</v>
      </c>
      <c r="D994" s="262" t="s">
        <v>333</v>
      </c>
      <c r="E994" s="262" t="s">
        <v>269</v>
      </c>
      <c r="F994" s="262" t="s">
        <v>284</v>
      </c>
      <c r="G994" s="262" t="s">
        <v>285</v>
      </c>
      <c r="H994" s="262" t="s">
        <v>286</v>
      </c>
      <c r="I994" s="262" t="s">
        <v>1718</v>
      </c>
      <c r="J994" s="262">
        <v>788</v>
      </c>
      <c r="K994" s="320">
        <v>0.5</v>
      </c>
      <c r="L994" s="320">
        <v>1</v>
      </c>
      <c r="M994" s="262" t="s">
        <v>226</v>
      </c>
      <c r="N994" s="262" t="s">
        <v>233</v>
      </c>
      <c r="O994" s="262" t="s">
        <v>288</v>
      </c>
      <c r="P994" s="262" t="s">
        <v>289</v>
      </c>
      <c r="Q994" s="321">
        <v>16</v>
      </c>
      <c r="R994" s="321">
        <f t="shared" si="95"/>
        <v>17</v>
      </c>
      <c r="S994" s="300">
        <v>0</v>
      </c>
      <c r="T994" s="300">
        <v>29768</v>
      </c>
      <c r="V994" s="300">
        <v>14884</v>
      </c>
      <c r="W994" s="302">
        <f>IFERROR(INDEX('For Formulas'!$A$3:$CL$64,MATCH(ROUNDUP($R994,0),'For Formulas'!$A$3:$A$64,0),MATCH($O994&amp;" - "&amp;$P994,'For Formulas'!$A$3:$CL$3,0))*L994+U994,INDEX('For Formulas'!$A$3:$CL$64,MATCH(ROUNDUP($R994,0),'For Formulas'!$A$3:$A$64,0)*MATCH($O994&amp;" - "&amp;$P994,'For Formulas'!$A$3:$CL$3,0))*L994)</f>
        <v>32151</v>
      </c>
      <c r="X994" s="322">
        <f t="shared" si="96"/>
        <v>1.1601048105348024</v>
      </c>
      <c r="Y994" s="262" t="s">
        <v>1013</v>
      </c>
      <c r="Z994" s="262" t="str">
        <f t="shared" si="97"/>
        <v>141 E 72410 162</v>
      </c>
      <c r="AA994" s="262" t="str">
        <f t="shared" si="98"/>
        <v>000</v>
      </c>
      <c r="AB994" s="262" t="str">
        <f t="shared" si="99"/>
        <v>000</v>
      </c>
      <c r="AC994" s="262" t="str">
        <f t="shared" si="100"/>
        <v>141 E 72410 162 000 000</v>
      </c>
    </row>
    <row r="995" spans="1:29" ht="15" customHeight="1" x14ac:dyDescent="0.25">
      <c r="A995" s="262" t="s">
        <v>1992</v>
      </c>
      <c r="B995" s="262" t="s">
        <v>283</v>
      </c>
      <c r="C995" s="262" t="s">
        <v>283</v>
      </c>
      <c r="D995" s="262" t="s">
        <v>411</v>
      </c>
      <c r="E995" s="262" t="s">
        <v>221</v>
      </c>
      <c r="F995" s="262" t="s">
        <v>284</v>
      </c>
      <c r="G995" s="262" t="s">
        <v>285</v>
      </c>
      <c r="H995" s="262" t="s">
        <v>286</v>
      </c>
      <c r="I995" s="262" t="s">
        <v>504</v>
      </c>
      <c r="J995" s="262">
        <v>1575</v>
      </c>
      <c r="K995" s="320">
        <v>1</v>
      </c>
      <c r="L995" s="320">
        <v>1</v>
      </c>
      <c r="M995" s="262" t="s">
        <v>226</v>
      </c>
      <c r="N995" s="262" t="s">
        <v>233</v>
      </c>
      <c r="O995" s="262" t="s">
        <v>288</v>
      </c>
      <c r="P995" s="262" t="s">
        <v>289</v>
      </c>
      <c r="Q995" s="321">
        <v>16</v>
      </c>
      <c r="R995" s="321">
        <f t="shared" si="95"/>
        <v>17</v>
      </c>
      <c r="S995" s="300">
        <v>0</v>
      </c>
      <c r="T995" s="300">
        <v>29768</v>
      </c>
      <c r="V995" s="300">
        <v>29768</v>
      </c>
      <c r="W995" s="302">
        <f>IFERROR(INDEX('For Formulas'!$A$3:$CL$64,MATCH(ROUNDUP($R995,0),'For Formulas'!$A$3:$A$64,0),MATCH($O995&amp;" - "&amp;$P995,'For Formulas'!$A$3:$CL$3,0))*L995+U995,INDEX('For Formulas'!$A$3:$CL$64,MATCH(ROUNDUP($R995,0),'For Formulas'!$A$3:$A$64,0)*MATCH($O995&amp;" - "&amp;$P995,'For Formulas'!$A$3:$CL$3,0))*L995)</f>
        <v>32151</v>
      </c>
      <c r="X995" s="322">
        <f t="shared" si="96"/>
        <v>8.0052405267401233E-2</v>
      </c>
      <c r="Y995" s="262" t="s">
        <v>1993</v>
      </c>
      <c r="Z995" s="262" t="str">
        <f t="shared" si="97"/>
        <v>141 E 72410 162</v>
      </c>
      <c r="AA995" s="262" t="str">
        <f t="shared" si="98"/>
        <v>000</v>
      </c>
      <c r="AB995" s="262" t="str">
        <f t="shared" si="99"/>
        <v>000</v>
      </c>
      <c r="AC995" s="262" t="str">
        <f t="shared" si="100"/>
        <v>141 E 72410 162 000 000</v>
      </c>
    </row>
    <row r="996" spans="1:29" ht="15" hidden="1" customHeight="1" x14ac:dyDescent="0.25">
      <c r="A996" s="262" t="s">
        <v>844</v>
      </c>
      <c r="B996" s="262" t="s">
        <v>237</v>
      </c>
      <c r="C996" s="262" t="s">
        <v>237</v>
      </c>
      <c r="D996" s="262" t="s">
        <v>364</v>
      </c>
      <c r="E996" s="262" t="s">
        <v>221</v>
      </c>
      <c r="F996" s="262" t="s">
        <v>239</v>
      </c>
      <c r="G996" s="262" t="s">
        <v>240</v>
      </c>
      <c r="H996" s="262" t="s">
        <v>241</v>
      </c>
      <c r="I996" s="262" t="s">
        <v>225</v>
      </c>
      <c r="J996" s="262">
        <v>1520</v>
      </c>
      <c r="K996" s="320">
        <v>1</v>
      </c>
      <c r="L996" s="320">
        <v>1</v>
      </c>
      <c r="M996" s="262" t="s">
        <v>226</v>
      </c>
      <c r="N996" s="262" t="s">
        <v>11</v>
      </c>
      <c r="O996" s="262" t="s">
        <v>244</v>
      </c>
      <c r="P996" s="262" t="s">
        <v>187</v>
      </c>
      <c r="Q996" s="321">
        <v>17</v>
      </c>
      <c r="R996" s="321">
        <f t="shared" si="95"/>
        <v>18</v>
      </c>
      <c r="S996" s="300">
        <v>0</v>
      </c>
      <c r="T996" s="300">
        <v>19.59</v>
      </c>
      <c r="V996" s="300">
        <v>29776.799999999999</v>
      </c>
      <c r="W996" s="303">
        <f>IFERROR(INDEX('For Formulas'!$A$3:$CL$64,MATCH($R996,'For Formulas'!$A$3:$A$64,0),MATCH($O996&amp;" - "&amp;$P996,'For Formulas'!$A$3:$CL$3,0))*J996+U996,INDEX('For Formulas'!$A$3:$CL$64,MATCH($R996,'For Formulas'!$A$3:$A$64,0),MATCH($O996&amp;" - "&amp;$P996,'For Formulas'!$A$3:$CL$3,0))*J996)</f>
        <v>32158.944</v>
      </c>
      <c r="X996" s="322">
        <f t="shared" si="96"/>
        <v>8.0000000000000016E-2</v>
      </c>
      <c r="Y996" s="262" t="s">
        <v>495</v>
      </c>
      <c r="Z996" s="262" t="str">
        <f t="shared" si="97"/>
        <v>143 E 73100 165</v>
      </c>
      <c r="AA996" s="262" t="str">
        <f t="shared" si="98"/>
        <v>451</v>
      </c>
      <c r="AB996" s="262" t="str">
        <f t="shared" si="99"/>
        <v>000</v>
      </c>
      <c r="AC996" s="262" t="str">
        <f t="shared" si="100"/>
        <v>143 E 73100 165 000 451</v>
      </c>
    </row>
    <row r="997" spans="1:29" ht="15" hidden="1" customHeight="1" x14ac:dyDescent="0.25">
      <c r="A997" s="262" t="s">
        <v>1863</v>
      </c>
      <c r="B997" s="262" t="s">
        <v>237</v>
      </c>
      <c r="C997" s="262" t="s">
        <v>237</v>
      </c>
      <c r="D997" s="262" t="s">
        <v>258</v>
      </c>
      <c r="E997" s="262" t="s">
        <v>221</v>
      </c>
      <c r="F997" s="262" t="s">
        <v>239</v>
      </c>
      <c r="G997" s="262" t="s">
        <v>240</v>
      </c>
      <c r="H997" s="262" t="s">
        <v>241</v>
      </c>
      <c r="I997" s="262" t="s">
        <v>504</v>
      </c>
      <c r="J997" s="262">
        <v>1425</v>
      </c>
      <c r="K997" s="320">
        <v>0.9375</v>
      </c>
      <c r="L997" s="320">
        <v>0.9375</v>
      </c>
      <c r="M997" s="262" t="s">
        <v>226</v>
      </c>
      <c r="N997" s="262" t="s">
        <v>11</v>
      </c>
      <c r="O997" s="262" t="s">
        <v>244</v>
      </c>
      <c r="P997" s="262" t="s">
        <v>187</v>
      </c>
      <c r="Q997" s="321">
        <v>39</v>
      </c>
      <c r="R997" s="321">
        <f t="shared" si="95"/>
        <v>40</v>
      </c>
      <c r="S997" s="300">
        <v>0</v>
      </c>
      <c r="T997" s="300">
        <v>21.12</v>
      </c>
      <c r="V997" s="300">
        <v>30808.5</v>
      </c>
      <c r="W997" s="303">
        <f>IFERROR(INDEX('For Formulas'!$A$3:$CL$64,MATCH($R997,'For Formulas'!$A$3:$A$64,0),MATCH($O997&amp;" - "&amp;$P997,'For Formulas'!$A$3:$CL$3,0))*J997+U997,INDEX('For Formulas'!$A$3:$CL$64,MATCH($R997,'For Formulas'!$A$3:$A$64,0),MATCH($O997&amp;" - "&amp;$P997,'For Formulas'!$A$3:$CL$3,0))*J997)</f>
        <v>32226.660000000003</v>
      </c>
      <c r="X997" s="322">
        <f t="shared" si="96"/>
        <v>4.6031452358927034E-2</v>
      </c>
      <c r="Y997" s="262" t="s">
        <v>689</v>
      </c>
      <c r="Z997" s="262" t="str">
        <f t="shared" si="97"/>
        <v>143 E 73100 165</v>
      </c>
      <c r="AA997" s="262" t="str">
        <f t="shared" si="98"/>
        <v>451</v>
      </c>
      <c r="AB997" s="262" t="str">
        <f t="shared" si="99"/>
        <v>000</v>
      </c>
      <c r="AC997" s="262" t="str">
        <f t="shared" si="100"/>
        <v>143 E 73100 165 000 451</v>
      </c>
    </row>
    <row r="998" spans="1:29" ht="15" customHeight="1" x14ac:dyDescent="0.25">
      <c r="A998" s="262" t="s">
        <v>686</v>
      </c>
      <c r="B998" s="262" t="s">
        <v>323</v>
      </c>
      <c r="C998" s="262" t="s">
        <v>323</v>
      </c>
      <c r="D998" s="262" t="s">
        <v>407</v>
      </c>
      <c r="E998" s="262" t="s">
        <v>221</v>
      </c>
      <c r="F998" s="262" t="s">
        <v>222</v>
      </c>
      <c r="G998" s="262" t="s">
        <v>223</v>
      </c>
      <c r="H998" s="262" t="s">
        <v>224</v>
      </c>
      <c r="I998" s="262" t="s">
        <v>287</v>
      </c>
      <c r="J998" s="262">
        <v>800</v>
      </c>
      <c r="K998" s="320">
        <v>0.5</v>
      </c>
      <c r="L998" s="320">
        <v>0.5</v>
      </c>
      <c r="M998" s="262" t="s">
        <v>226</v>
      </c>
      <c r="N998" s="262" t="s">
        <v>227</v>
      </c>
      <c r="O998" s="262" t="s">
        <v>234</v>
      </c>
      <c r="P998" s="262" t="s">
        <v>37</v>
      </c>
      <c r="Q998" s="321">
        <v>15</v>
      </c>
      <c r="R998" s="321">
        <f t="shared" si="95"/>
        <v>16</v>
      </c>
      <c r="S998" s="300">
        <v>0</v>
      </c>
      <c r="T998" s="300">
        <v>60385</v>
      </c>
      <c r="V998" s="300">
        <v>30192.5</v>
      </c>
      <c r="W998" s="302">
        <f>IFERROR(INDEX('For Formulas'!$A$3:$CL$64,MATCH(ROUNDUP($R998,0),'For Formulas'!$A$3:$A$64,0),MATCH($O998&amp;" - "&amp;$P998,'For Formulas'!$A$3:$CL$3,0))*L998+U998,INDEX('For Formulas'!$A$3:$CL$64,MATCH(ROUNDUP($R998,0),'For Formulas'!$A$3:$A$64,0)*MATCH($O998&amp;" - "&amp;$P998,'For Formulas'!$A$3:$CL$3,0))*L998)</f>
        <v>32607.5</v>
      </c>
      <c r="X998" s="322">
        <f t="shared" si="96"/>
        <v>7.9986751676740908E-2</v>
      </c>
      <c r="Y998" s="262" t="s">
        <v>687</v>
      </c>
      <c r="Z998" s="262" t="str">
        <f t="shared" si="97"/>
        <v>141 E 72410 139</v>
      </c>
      <c r="AA998" s="262" t="str">
        <f t="shared" si="98"/>
        <v>000</v>
      </c>
      <c r="AB998" s="262" t="str">
        <f t="shared" si="99"/>
        <v>000</v>
      </c>
      <c r="AC998" s="262" t="str">
        <f t="shared" si="100"/>
        <v>141 E 72410 139 000 000</v>
      </c>
    </row>
    <row r="999" spans="1:29" ht="15" customHeight="1" x14ac:dyDescent="0.25">
      <c r="A999" s="262" t="s">
        <v>686</v>
      </c>
      <c r="B999" s="262" t="s">
        <v>231</v>
      </c>
      <c r="C999" s="262" t="s">
        <v>231</v>
      </c>
      <c r="D999" s="262" t="s">
        <v>407</v>
      </c>
      <c r="E999" s="262" t="s">
        <v>221</v>
      </c>
      <c r="F999" s="262" t="s">
        <v>222</v>
      </c>
      <c r="G999" s="262" t="s">
        <v>223</v>
      </c>
      <c r="H999" s="262" t="s">
        <v>224</v>
      </c>
      <c r="I999" s="262" t="s">
        <v>225</v>
      </c>
      <c r="J999" s="262">
        <v>1600</v>
      </c>
      <c r="K999" s="320">
        <v>0.5</v>
      </c>
      <c r="L999" s="320">
        <v>0.5</v>
      </c>
      <c r="M999" s="262" t="s">
        <v>226</v>
      </c>
      <c r="N999" s="262" t="s">
        <v>227</v>
      </c>
      <c r="O999" s="262" t="s">
        <v>234</v>
      </c>
      <c r="P999" s="262" t="s">
        <v>37</v>
      </c>
      <c r="Q999" s="321">
        <v>15</v>
      </c>
      <c r="R999" s="321">
        <f t="shared" si="95"/>
        <v>16</v>
      </c>
      <c r="S999" s="300">
        <v>0</v>
      </c>
      <c r="T999" s="300">
        <v>60385</v>
      </c>
      <c r="V999" s="300">
        <v>30192.5</v>
      </c>
      <c r="W999" s="302">
        <f>IFERROR(INDEX('For Formulas'!$A$3:$CL$64,MATCH(ROUNDUP($R999,0),'For Formulas'!$A$3:$A$64,0),MATCH($O999&amp;" - "&amp;$P999,'For Formulas'!$A$3:$CL$3,0))*L999+U999,INDEX('For Formulas'!$A$3:$CL$64,MATCH(ROUNDUP($R999,0),'For Formulas'!$A$3:$A$64,0)*MATCH($O999&amp;" - "&amp;$P999,'For Formulas'!$A$3:$CL$3,0))*L999)</f>
        <v>32607.5</v>
      </c>
      <c r="X999" s="322">
        <f t="shared" si="96"/>
        <v>7.9986751676740908E-2</v>
      </c>
      <c r="Y999" s="262" t="s">
        <v>408</v>
      </c>
      <c r="Z999" s="262" t="str">
        <f t="shared" si="97"/>
        <v>141 E 71100 116</v>
      </c>
      <c r="AA999" s="262" t="str">
        <f t="shared" si="98"/>
        <v>000</v>
      </c>
      <c r="AB999" s="262" t="str">
        <f t="shared" si="99"/>
        <v>000</v>
      </c>
      <c r="AC999" s="262" t="str">
        <f t="shared" si="100"/>
        <v>141 E 71100 116 000 000</v>
      </c>
    </row>
    <row r="1000" spans="1:29" ht="15" customHeight="1" x14ac:dyDescent="0.25">
      <c r="A1000" s="262" t="s">
        <v>1474</v>
      </c>
      <c r="B1000" s="262" t="s">
        <v>231</v>
      </c>
      <c r="C1000" s="262" t="s">
        <v>231</v>
      </c>
      <c r="D1000" s="262" t="s">
        <v>232</v>
      </c>
      <c r="E1000" s="262" t="s">
        <v>221</v>
      </c>
      <c r="F1000" s="262" t="s">
        <v>222</v>
      </c>
      <c r="G1000" s="262" t="s">
        <v>223</v>
      </c>
      <c r="H1000" s="262" t="s">
        <v>224</v>
      </c>
      <c r="I1000" s="262" t="s">
        <v>287</v>
      </c>
      <c r="J1000" s="262">
        <v>800</v>
      </c>
      <c r="K1000" s="320">
        <v>0.5</v>
      </c>
      <c r="L1000" s="320">
        <v>0.5</v>
      </c>
      <c r="M1000" s="262" t="s">
        <v>226</v>
      </c>
      <c r="N1000" s="262" t="s">
        <v>233</v>
      </c>
      <c r="O1000" s="262" t="s">
        <v>234</v>
      </c>
      <c r="P1000" s="262" t="s">
        <v>37</v>
      </c>
      <c r="Q1000" s="321">
        <v>15</v>
      </c>
      <c r="R1000" s="321">
        <f t="shared" si="95"/>
        <v>16</v>
      </c>
      <c r="S1000" s="300">
        <v>0</v>
      </c>
      <c r="T1000" s="300">
        <v>60385</v>
      </c>
      <c r="V1000" s="300">
        <v>30192.5</v>
      </c>
      <c r="W1000" s="302">
        <f>IFERROR(INDEX('For Formulas'!$A$3:$CL$64,MATCH(ROUNDUP($R1000,0),'For Formulas'!$A$3:$A$64,0),MATCH($O1000&amp;" - "&amp;$P1000,'For Formulas'!$A$3:$CL$3,0))*L1000+U1000,INDEX('For Formulas'!$A$3:$CL$64,MATCH(ROUNDUP($R1000,0),'For Formulas'!$A$3:$A$64,0)*MATCH($O1000&amp;" - "&amp;$P1000,'For Formulas'!$A$3:$CL$3,0))*L1000)</f>
        <v>32607.5</v>
      </c>
      <c r="X1000" s="322">
        <f t="shared" si="96"/>
        <v>7.9986751676740908E-2</v>
      </c>
      <c r="Y1000" s="262" t="s">
        <v>235</v>
      </c>
      <c r="Z1000" s="262" t="str">
        <f t="shared" si="97"/>
        <v>141 E 71100 116</v>
      </c>
      <c r="AA1000" s="262" t="str">
        <f t="shared" si="98"/>
        <v>000</v>
      </c>
      <c r="AB1000" s="262" t="str">
        <f t="shared" si="99"/>
        <v>000</v>
      </c>
      <c r="AC1000" s="262" t="str">
        <f t="shared" si="100"/>
        <v>141 E 71100 116 000 000</v>
      </c>
    </row>
    <row r="1001" spans="1:29" ht="15" hidden="1" customHeight="1" x14ac:dyDescent="0.25">
      <c r="A1001" s="262" t="s">
        <v>1474</v>
      </c>
      <c r="B1001" s="262" t="s">
        <v>484</v>
      </c>
      <c r="C1001" s="262" t="s">
        <v>484</v>
      </c>
      <c r="D1001" s="262" t="s">
        <v>232</v>
      </c>
      <c r="E1001" s="262" t="s">
        <v>221</v>
      </c>
      <c r="F1001" s="262" t="s">
        <v>222</v>
      </c>
      <c r="G1001" s="262" t="s">
        <v>223</v>
      </c>
      <c r="H1001" s="262" t="s">
        <v>224</v>
      </c>
      <c r="I1001" s="262" t="s">
        <v>287</v>
      </c>
      <c r="J1001" s="262">
        <v>800</v>
      </c>
      <c r="K1001" s="320">
        <v>0.5</v>
      </c>
      <c r="L1001" s="320">
        <v>0.5</v>
      </c>
      <c r="M1001" s="262" t="s">
        <v>226</v>
      </c>
      <c r="N1001" s="262" t="s">
        <v>233</v>
      </c>
      <c r="O1001" s="262" t="s">
        <v>234</v>
      </c>
      <c r="P1001" s="262" t="s">
        <v>37</v>
      </c>
      <c r="Q1001" s="321">
        <v>15</v>
      </c>
      <c r="R1001" s="321">
        <f t="shared" si="95"/>
        <v>16</v>
      </c>
      <c r="S1001" s="300">
        <v>0</v>
      </c>
      <c r="T1001" s="300">
        <v>60385</v>
      </c>
      <c r="V1001" s="300">
        <v>30192.5</v>
      </c>
      <c r="W1001" s="302">
        <f>IFERROR(INDEX('For Formulas'!$A$3:$CL$64,MATCH(ROUNDUP($R1001,0),'For Formulas'!$A$3:$A$64,0),MATCH($O1001&amp;" - "&amp;$P1001,'For Formulas'!$A$3:$CL$3,0))*L1001+U1001,INDEX('For Formulas'!$A$3:$CL$64,MATCH(ROUNDUP($R1001,0),'For Formulas'!$A$3:$A$64,0)*MATCH($O1001&amp;" - "&amp;$P1001,'For Formulas'!$A$3:$CL$3,0))*L1001)</f>
        <v>32607.5</v>
      </c>
      <c r="X1001" s="322">
        <f t="shared" si="96"/>
        <v>7.9986751676740908E-2</v>
      </c>
      <c r="Y1001" s="262" t="s">
        <v>1475</v>
      </c>
      <c r="Z1001" s="262" t="str">
        <f t="shared" si="97"/>
        <v>142 E 71100 116</v>
      </c>
      <c r="AA1001" s="262" t="str">
        <f t="shared" si="98"/>
        <v>000</v>
      </c>
      <c r="AB1001" s="262" t="str">
        <f t="shared" si="99"/>
        <v>101</v>
      </c>
      <c r="AC1001" s="262" t="str">
        <f t="shared" si="100"/>
        <v>142 E 71100 116 101 000</v>
      </c>
    </row>
    <row r="1002" spans="1:29" ht="15" hidden="1" customHeight="1" x14ac:dyDescent="0.25">
      <c r="A1002" s="262" t="s">
        <v>1236</v>
      </c>
      <c r="B1002" s="262" t="s">
        <v>237</v>
      </c>
      <c r="C1002" s="262" t="s">
        <v>237</v>
      </c>
      <c r="D1002" s="262" t="s">
        <v>280</v>
      </c>
      <c r="E1002" s="262" t="s">
        <v>221</v>
      </c>
      <c r="F1002" s="262" t="s">
        <v>239</v>
      </c>
      <c r="G1002" s="262" t="s">
        <v>240</v>
      </c>
      <c r="H1002" s="262" t="s">
        <v>241</v>
      </c>
      <c r="I1002" s="262" t="s">
        <v>504</v>
      </c>
      <c r="J1002" s="262">
        <v>1425</v>
      </c>
      <c r="K1002" s="320">
        <v>0.9375</v>
      </c>
      <c r="L1002" s="320">
        <v>0.9375</v>
      </c>
      <c r="M1002" s="262" t="s">
        <v>226</v>
      </c>
      <c r="N1002" s="262" t="s">
        <v>11</v>
      </c>
      <c r="O1002" s="262" t="s">
        <v>244</v>
      </c>
      <c r="P1002" s="262" t="s">
        <v>187</v>
      </c>
      <c r="Q1002" s="321">
        <v>24</v>
      </c>
      <c r="R1002" s="321">
        <f t="shared" si="95"/>
        <v>25</v>
      </c>
      <c r="S1002" s="300">
        <v>0</v>
      </c>
      <c r="T1002" s="300">
        <v>20.34</v>
      </c>
      <c r="U1002" s="262">
        <v>1425</v>
      </c>
      <c r="V1002" s="300">
        <v>30409.5</v>
      </c>
      <c r="W1002" s="303">
        <f>IFERROR(INDEX('For Formulas'!$A$3:$CL$64,MATCH($R1002,'For Formulas'!$A$3:$A$64,0),MATCH($O1002&amp;" - "&amp;$P1002,'For Formulas'!$A$3:$CL$3,0))*J1002+U1002,INDEX('For Formulas'!$A$3:$CL$64,MATCH($R1002,'For Formulas'!$A$3:$A$64,0),MATCH($O1002&amp;" - "&amp;$P1002,'For Formulas'!$A$3:$CL$3,0))*J1002)</f>
        <v>32728.26</v>
      </c>
      <c r="X1002" s="322">
        <f t="shared" si="96"/>
        <v>7.6251171508903412E-2</v>
      </c>
      <c r="Y1002" s="262" t="s">
        <v>470</v>
      </c>
      <c r="Z1002" s="262" t="str">
        <f t="shared" si="97"/>
        <v>143 E 73100 165</v>
      </c>
      <c r="AA1002" s="262" t="str">
        <f t="shared" si="98"/>
        <v>451</v>
      </c>
      <c r="AB1002" s="262" t="str">
        <f t="shared" si="99"/>
        <v>000</v>
      </c>
      <c r="AC1002" s="262" t="str">
        <f t="shared" si="100"/>
        <v>143 E 73100 165 000 451</v>
      </c>
    </row>
    <row r="1003" spans="1:29" ht="15" customHeight="1" x14ac:dyDescent="0.25">
      <c r="A1003" s="262" t="s">
        <v>757</v>
      </c>
      <c r="B1003" s="262" t="s">
        <v>758</v>
      </c>
      <c r="C1003" s="262" t="s">
        <v>758</v>
      </c>
      <c r="D1003" s="262" t="s">
        <v>274</v>
      </c>
      <c r="E1003" s="262" t="s">
        <v>759</v>
      </c>
      <c r="F1003" s="262" t="s">
        <v>222</v>
      </c>
      <c r="G1003" s="262" t="s">
        <v>223</v>
      </c>
      <c r="H1003" s="262" t="s">
        <v>224</v>
      </c>
      <c r="I1003" s="262" t="s">
        <v>287</v>
      </c>
      <c r="J1003" s="262">
        <v>800</v>
      </c>
      <c r="K1003" s="320">
        <v>0.5</v>
      </c>
      <c r="L1003" s="320">
        <v>0.5</v>
      </c>
      <c r="M1003" s="262" t="s">
        <v>226</v>
      </c>
      <c r="N1003" s="262" t="s">
        <v>227</v>
      </c>
      <c r="O1003" s="262" t="s">
        <v>474</v>
      </c>
      <c r="P1003" s="262" t="s">
        <v>194</v>
      </c>
      <c r="Q1003" s="321">
        <v>1</v>
      </c>
      <c r="R1003" s="321">
        <f t="shared" si="95"/>
        <v>2</v>
      </c>
      <c r="S1003" s="300">
        <v>0</v>
      </c>
      <c r="T1003" s="300">
        <v>60746</v>
      </c>
      <c r="V1003" s="300">
        <v>30373</v>
      </c>
      <c r="W1003" s="340">
        <f>V1003*1.08</f>
        <v>32802.840000000004</v>
      </c>
      <c r="X1003" s="322">
        <f t="shared" si="96"/>
        <v>8.0000000000000127E-2</v>
      </c>
      <c r="Y1003" s="262" t="s">
        <v>760</v>
      </c>
      <c r="Z1003" s="262" t="str">
        <f t="shared" si="97"/>
        <v>141 E 72210 189</v>
      </c>
      <c r="AA1003" s="262" t="str">
        <f t="shared" si="98"/>
        <v>000</v>
      </c>
      <c r="AB1003" s="262" t="str">
        <f t="shared" si="99"/>
        <v>000</v>
      </c>
      <c r="AC1003" s="262" t="str">
        <f t="shared" si="100"/>
        <v>141 E 72210 189 000 000</v>
      </c>
    </row>
    <row r="1004" spans="1:29" ht="15" customHeight="1" x14ac:dyDescent="0.25">
      <c r="A1004" s="262" t="s">
        <v>985</v>
      </c>
      <c r="B1004" s="262" t="s">
        <v>758</v>
      </c>
      <c r="C1004" s="262" t="s">
        <v>758</v>
      </c>
      <c r="D1004" s="262" t="s">
        <v>274</v>
      </c>
      <c r="E1004" s="262" t="s">
        <v>759</v>
      </c>
      <c r="F1004" s="262" t="s">
        <v>222</v>
      </c>
      <c r="G1004" s="262" t="s">
        <v>223</v>
      </c>
      <c r="H1004" s="262" t="s">
        <v>224</v>
      </c>
      <c r="I1004" s="262" t="s">
        <v>287</v>
      </c>
      <c r="J1004" s="262">
        <v>800</v>
      </c>
      <c r="K1004" s="320">
        <v>0.5</v>
      </c>
      <c r="L1004" s="320">
        <v>0.5</v>
      </c>
      <c r="M1004" s="262" t="s">
        <v>226</v>
      </c>
      <c r="N1004" s="262" t="s">
        <v>227</v>
      </c>
      <c r="O1004" s="262" t="s">
        <v>474</v>
      </c>
      <c r="P1004" s="262" t="s">
        <v>194</v>
      </c>
      <c r="Q1004" s="321">
        <v>2</v>
      </c>
      <c r="R1004" s="321">
        <f t="shared" si="95"/>
        <v>3</v>
      </c>
      <c r="S1004" s="300">
        <v>0</v>
      </c>
      <c r="T1004" s="300">
        <v>60746</v>
      </c>
      <c r="V1004" s="300">
        <v>30373</v>
      </c>
      <c r="W1004" s="340">
        <f>V1004*1.08</f>
        <v>32802.840000000004</v>
      </c>
      <c r="X1004" s="322">
        <f t="shared" si="96"/>
        <v>8.0000000000000127E-2</v>
      </c>
      <c r="Y1004" s="262" t="s">
        <v>760</v>
      </c>
      <c r="Z1004" s="262" t="str">
        <f t="shared" si="97"/>
        <v>141 E 72210 189</v>
      </c>
      <c r="AA1004" s="262" t="str">
        <f t="shared" si="98"/>
        <v>000</v>
      </c>
      <c r="AB1004" s="262" t="str">
        <f t="shared" si="99"/>
        <v>000</v>
      </c>
      <c r="AC1004" s="262" t="str">
        <f t="shared" si="100"/>
        <v>141 E 72210 189 000 000</v>
      </c>
    </row>
    <row r="1005" spans="1:29" ht="15" customHeight="1" x14ac:dyDescent="0.25">
      <c r="A1005" s="262" t="s">
        <v>1121</v>
      </c>
      <c r="B1005" s="262" t="s">
        <v>758</v>
      </c>
      <c r="C1005" s="262" t="s">
        <v>758</v>
      </c>
      <c r="D1005" s="262" t="s">
        <v>274</v>
      </c>
      <c r="E1005" s="262" t="s">
        <v>759</v>
      </c>
      <c r="F1005" s="262" t="s">
        <v>222</v>
      </c>
      <c r="G1005" s="262" t="s">
        <v>223</v>
      </c>
      <c r="H1005" s="262" t="s">
        <v>224</v>
      </c>
      <c r="I1005" s="262" t="s">
        <v>287</v>
      </c>
      <c r="J1005" s="262">
        <v>800</v>
      </c>
      <c r="K1005" s="320">
        <v>0.5</v>
      </c>
      <c r="L1005" s="320">
        <v>0.5</v>
      </c>
      <c r="M1005" s="262" t="s">
        <v>226</v>
      </c>
      <c r="N1005" s="262" t="s">
        <v>227</v>
      </c>
      <c r="O1005" s="262" t="s">
        <v>474</v>
      </c>
      <c r="P1005" s="262" t="s">
        <v>194</v>
      </c>
      <c r="Q1005" s="321">
        <v>2</v>
      </c>
      <c r="R1005" s="321">
        <f t="shared" si="95"/>
        <v>3</v>
      </c>
      <c r="S1005" s="300">
        <v>0</v>
      </c>
      <c r="T1005" s="300">
        <v>60746</v>
      </c>
      <c r="V1005" s="300">
        <v>30373</v>
      </c>
      <c r="W1005" s="340">
        <f>V1005*1.08</f>
        <v>32802.840000000004</v>
      </c>
      <c r="X1005" s="322">
        <f t="shared" si="96"/>
        <v>8.0000000000000127E-2</v>
      </c>
      <c r="Y1005" s="262" t="s">
        <v>760</v>
      </c>
      <c r="Z1005" s="262" t="str">
        <f t="shared" si="97"/>
        <v>141 E 72210 189</v>
      </c>
      <c r="AA1005" s="262" t="str">
        <f t="shared" si="98"/>
        <v>000</v>
      </c>
      <c r="AB1005" s="262" t="str">
        <f t="shared" si="99"/>
        <v>000</v>
      </c>
      <c r="AC1005" s="262" t="str">
        <f t="shared" si="100"/>
        <v>141 E 72210 189 000 000</v>
      </c>
    </row>
    <row r="1006" spans="1:29" ht="15" customHeight="1" x14ac:dyDescent="0.25">
      <c r="A1006" s="262" t="s">
        <v>1434</v>
      </c>
      <c r="B1006" s="262" t="s">
        <v>219</v>
      </c>
      <c r="C1006" s="262" t="s">
        <v>219</v>
      </c>
      <c r="D1006" s="262" t="s">
        <v>343</v>
      </c>
      <c r="E1006" s="262" t="s">
        <v>759</v>
      </c>
      <c r="F1006" s="262" t="s">
        <v>222</v>
      </c>
      <c r="G1006" s="262" t="s">
        <v>223</v>
      </c>
      <c r="H1006" s="262" t="s">
        <v>224</v>
      </c>
      <c r="I1006" s="262" t="s">
        <v>287</v>
      </c>
      <c r="J1006" s="262">
        <v>800</v>
      </c>
      <c r="K1006" s="320">
        <v>0.5</v>
      </c>
      <c r="L1006" s="320">
        <v>0.5</v>
      </c>
      <c r="M1006" s="262" t="s">
        <v>226</v>
      </c>
      <c r="N1006" s="262" t="s">
        <v>227</v>
      </c>
      <c r="O1006" s="262" t="s">
        <v>474</v>
      </c>
      <c r="P1006" s="262" t="s">
        <v>194</v>
      </c>
      <c r="Q1006" s="321">
        <v>2</v>
      </c>
      <c r="R1006" s="321">
        <f t="shared" si="95"/>
        <v>3</v>
      </c>
      <c r="S1006" s="300">
        <v>0</v>
      </c>
      <c r="T1006" s="300">
        <v>60746</v>
      </c>
      <c r="V1006" s="300">
        <v>30373</v>
      </c>
      <c r="W1006" s="340">
        <f>V1006*1.08</f>
        <v>32802.840000000004</v>
      </c>
      <c r="X1006" s="322">
        <f t="shared" si="96"/>
        <v>8.0000000000000127E-2</v>
      </c>
      <c r="Y1006" s="262" t="s">
        <v>1435</v>
      </c>
      <c r="Z1006" s="262" t="str">
        <f t="shared" si="97"/>
        <v>141 E 71200 171</v>
      </c>
      <c r="AA1006" s="262" t="str">
        <f t="shared" si="98"/>
        <v>712</v>
      </c>
      <c r="AB1006" s="262" t="str">
        <f t="shared" si="99"/>
        <v>000</v>
      </c>
      <c r="AC1006" s="262" t="str">
        <f t="shared" si="100"/>
        <v>141 E 71200 171 000 712</v>
      </c>
    </row>
    <row r="1007" spans="1:29" ht="15" customHeight="1" x14ac:dyDescent="0.25">
      <c r="A1007" s="262" t="s">
        <v>3084</v>
      </c>
      <c r="B1007" s="262" t="s">
        <v>219</v>
      </c>
      <c r="C1007" s="262" t="s">
        <v>219</v>
      </c>
      <c r="D1007" s="262" t="s">
        <v>422</v>
      </c>
      <c r="E1007" s="262" t="s">
        <v>759</v>
      </c>
      <c r="F1007" s="262" t="s">
        <v>222</v>
      </c>
      <c r="G1007" s="262" t="s">
        <v>223</v>
      </c>
      <c r="H1007" s="262" t="s">
        <v>224</v>
      </c>
      <c r="I1007" s="262" t="s">
        <v>287</v>
      </c>
      <c r="J1007" s="262">
        <v>800</v>
      </c>
      <c r="K1007" s="320">
        <v>0.5</v>
      </c>
      <c r="L1007" s="320">
        <v>0.5</v>
      </c>
      <c r="M1007" s="262" t="s">
        <v>226</v>
      </c>
      <c r="N1007" s="262" t="s">
        <v>227</v>
      </c>
      <c r="O1007" s="262" t="s">
        <v>474</v>
      </c>
      <c r="P1007" s="262" t="s">
        <v>194</v>
      </c>
      <c r="Q1007" s="321">
        <v>7</v>
      </c>
      <c r="R1007" s="321">
        <f t="shared" si="95"/>
        <v>8</v>
      </c>
      <c r="S1007" s="300">
        <v>0</v>
      </c>
      <c r="T1007" s="300">
        <v>60746</v>
      </c>
      <c r="V1007" s="300">
        <v>30373</v>
      </c>
      <c r="W1007" s="340">
        <f>V1007*1.08</f>
        <v>32802.840000000004</v>
      </c>
      <c r="X1007" s="322">
        <f t="shared" si="96"/>
        <v>8.0000000000000127E-2</v>
      </c>
      <c r="Y1007" s="262" t="s">
        <v>3085</v>
      </c>
      <c r="Z1007" s="262" t="str">
        <f t="shared" si="97"/>
        <v>141 E 71200 171</v>
      </c>
      <c r="AA1007" s="262" t="str">
        <f t="shared" si="98"/>
        <v>712</v>
      </c>
      <c r="AB1007" s="262" t="str">
        <f t="shared" si="99"/>
        <v>000</v>
      </c>
      <c r="AC1007" s="262" t="str">
        <f t="shared" si="100"/>
        <v>141 E 71200 171 000 712</v>
      </c>
    </row>
    <row r="1008" spans="1:29" x14ac:dyDescent="0.25">
      <c r="A1008" s="262" t="s">
        <v>1245</v>
      </c>
      <c r="B1008" s="262" t="s">
        <v>332</v>
      </c>
      <c r="C1008" s="262" t="s">
        <v>332</v>
      </c>
      <c r="D1008" s="262" t="s">
        <v>407</v>
      </c>
      <c r="E1008" s="262" t="s">
        <v>221</v>
      </c>
      <c r="F1008" s="262" t="s">
        <v>299</v>
      </c>
      <c r="G1008" s="262" t="s">
        <v>300</v>
      </c>
      <c r="H1008" s="262" t="s">
        <v>301</v>
      </c>
      <c r="I1008" s="262" t="s">
        <v>225</v>
      </c>
      <c r="J1008" s="262">
        <v>1920</v>
      </c>
      <c r="K1008" s="320">
        <v>1</v>
      </c>
      <c r="L1008" s="320">
        <v>1</v>
      </c>
      <c r="M1008" s="262" t="s">
        <v>226</v>
      </c>
      <c r="N1008" s="262" t="s">
        <v>233</v>
      </c>
      <c r="O1008" s="262" t="s">
        <v>288</v>
      </c>
      <c r="P1008" s="262" t="s">
        <v>334</v>
      </c>
      <c r="Q1008" s="321">
        <v>11</v>
      </c>
      <c r="R1008" s="321">
        <f t="shared" si="95"/>
        <v>12</v>
      </c>
      <c r="S1008" s="300">
        <v>0</v>
      </c>
      <c r="T1008" s="300">
        <v>30120</v>
      </c>
      <c r="V1008" s="300">
        <v>30120</v>
      </c>
      <c r="W1008" s="302">
        <f>IFERROR(INDEX('For Formulas'!$A$3:$CL$64,MATCH(ROUNDUP($R1008,0),'For Formulas'!$A$3:$A$64,0),MATCH($O1008&amp;" - "&amp;$P1008,'For Formulas'!$A$3:$CL$3,0))*L1008+U1008,INDEX('For Formulas'!$A$3:$CL$64,MATCH(ROUNDUP($R1008,0),'For Formulas'!$A$3:$A$64,0)*MATCH($O1008&amp;" - "&amp;$P1008,'For Formulas'!$A$3:$CL$3,0))*L1008)</f>
        <v>33000</v>
      </c>
      <c r="X1008" s="322">
        <f t="shared" si="96"/>
        <v>9.5617529880478086E-2</v>
      </c>
      <c r="Y1008" s="262" t="s">
        <v>1001</v>
      </c>
      <c r="Z1008" s="262" t="str">
        <f t="shared" si="97"/>
        <v>141 E 72610 166</v>
      </c>
      <c r="AA1008" s="262" t="str">
        <f t="shared" si="98"/>
        <v>000</v>
      </c>
      <c r="AB1008" s="262" t="str">
        <f t="shared" si="99"/>
        <v>000</v>
      </c>
      <c r="AC1008" s="262" t="str">
        <f t="shared" si="100"/>
        <v>141 E 72610 166 000 000</v>
      </c>
    </row>
    <row r="1009" spans="1:29" ht="15" customHeight="1" x14ac:dyDescent="0.25">
      <c r="A1009" s="262" t="s">
        <v>2262</v>
      </c>
      <c r="B1009" s="262" t="s">
        <v>332</v>
      </c>
      <c r="C1009" s="262" t="s">
        <v>332</v>
      </c>
      <c r="D1009" s="262" t="s">
        <v>382</v>
      </c>
      <c r="E1009" s="262" t="s">
        <v>221</v>
      </c>
      <c r="F1009" s="262" t="s">
        <v>299</v>
      </c>
      <c r="G1009" s="262" t="s">
        <v>300</v>
      </c>
      <c r="H1009" s="262" t="s">
        <v>301</v>
      </c>
      <c r="I1009" s="262" t="s">
        <v>225</v>
      </c>
      <c r="J1009" s="262">
        <v>1920</v>
      </c>
      <c r="K1009" s="320">
        <v>1</v>
      </c>
      <c r="L1009" s="320">
        <v>1</v>
      </c>
      <c r="M1009" s="262" t="s">
        <v>226</v>
      </c>
      <c r="N1009" s="262" t="s">
        <v>233</v>
      </c>
      <c r="O1009" s="262" t="s">
        <v>288</v>
      </c>
      <c r="P1009" s="262" t="s">
        <v>334</v>
      </c>
      <c r="Q1009" s="321">
        <v>11</v>
      </c>
      <c r="R1009" s="321">
        <f t="shared" si="95"/>
        <v>12</v>
      </c>
      <c r="S1009" s="300">
        <v>0</v>
      </c>
      <c r="T1009" s="300">
        <v>30120</v>
      </c>
      <c r="V1009" s="300">
        <v>30120</v>
      </c>
      <c r="W1009" s="302">
        <f>IFERROR(INDEX('For Formulas'!$A$3:$CL$64,MATCH(ROUNDUP($R1009,0),'For Formulas'!$A$3:$A$64,0),MATCH($O1009&amp;" - "&amp;$P1009,'For Formulas'!$A$3:$CL$3,0))*L1009+U1009,INDEX('For Formulas'!$A$3:$CL$64,MATCH(ROUNDUP($R1009,0),'For Formulas'!$A$3:$A$64,0)*MATCH($O1009&amp;" - "&amp;$P1009,'For Formulas'!$A$3:$CL$3,0))*L1009)</f>
        <v>33000</v>
      </c>
      <c r="X1009" s="322">
        <f t="shared" si="96"/>
        <v>9.5617529880478086E-2</v>
      </c>
      <c r="Y1009" s="262" t="s">
        <v>2263</v>
      </c>
      <c r="Z1009" s="262" t="str">
        <f t="shared" si="97"/>
        <v>141 E 72610 166</v>
      </c>
      <c r="AA1009" s="262" t="str">
        <f t="shared" si="98"/>
        <v>000</v>
      </c>
      <c r="AB1009" s="262" t="str">
        <f t="shared" si="99"/>
        <v>000</v>
      </c>
      <c r="AC1009" s="262" t="str">
        <f t="shared" si="100"/>
        <v>141 E 72610 166 000 000</v>
      </c>
    </row>
    <row r="1010" spans="1:29" ht="15" hidden="1" customHeight="1" x14ac:dyDescent="0.25">
      <c r="A1010" s="262" t="s">
        <v>3358</v>
      </c>
      <c r="B1010" s="262" t="s">
        <v>326</v>
      </c>
      <c r="C1010" s="262" t="s">
        <v>326</v>
      </c>
      <c r="D1010" s="262" t="s">
        <v>295</v>
      </c>
      <c r="E1010" s="262" t="s">
        <v>256</v>
      </c>
      <c r="F1010" s="262" t="s">
        <v>222</v>
      </c>
      <c r="G1010" s="262" t="s">
        <v>3343</v>
      </c>
      <c r="H1010" s="262" t="s">
        <v>224</v>
      </c>
      <c r="I1010" s="262" t="s">
        <v>225</v>
      </c>
      <c r="J1010" s="262">
        <v>688</v>
      </c>
      <c r="K1010" s="320">
        <v>1</v>
      </c>
      <c r="L1010" s="320">
        <v>0.43</v>
      </c>
      <c r="M1010" s="262" t="s">
        <v>6</v>
      </c>
      <c r="Q1010" s="321">
        <v>0</v>
      </c>
      <c r="R1010" s="321">
        <f t="shared" si="95"/>
        <v>1</v>
      </c>
      <c r="S1010" s="300">
        <v>6000</v>
      </c>
      <c r="T1010" s="300">
        <v>0</v>
      </c>
      <c r="V1010" s="300">
        <v>2580</v>
      </c>
      <c r="W1010" s="300">
        <f>V1010</f>
        <v>2580</v>
      </c>
      <c r="X1010" s="322">
        <f t="shared" si="96"/>
        <v>0</v>
      </c>
      <c r="Y1010" s="262" t="s">
        <v>1098</v>
      </c>
      <c r="Z1010" s="262" t="str">
        <f t="shared" si="97"/>
        <v>141 E 72210 189</v>
      </c>
      <c r="AA1010" s="262" t="str">
        <f t="shared" si="98"/>
        <v>000</v>
      </c>
      <c r="AB1010" s="262" t="str">
        <f t="shared" si="99"/>
        <v>000</v>
      </c>
      <c r="AC1010" s="262" t="str">
        <f t="shared" si="100"/>
        <v>141 E 72210 189 000 000</v>
      </c>
    </row>
    <row r="1011" spans="1:29" ht="15" customHeight="1" x14ac:dyDescent="0.25">
      <c r="A1011" s="262" t="s">
        <v>2373</v>
      </c>
      <c r="B1011" s="262" t="s">
        <v>332</v>
      </c>
      <c r="C1011" s="262" t="s">
        <v>332</v>
      </c>
      <c r="D1011" s="262" t="s">
        <v>343</v>
      </c>
      <c r="E1011" s="262" t="s">
        <v>221</v>
      </c>
      <c r="F1011" s="262" t="s">
        <v>299</v>
      </c>
      <c r="G1011" s="262" t="s">
        <v>300</v>
      </c>
      <c r="H1011" s="262" t="s">
        <v>301</v>
      </c>
      <c r="I1011" s="262" t="s">
        <v>225</v>
      </c>
      <c r="J1011" s="262">
        <v>1920</v>
      </c>
      <c r="K1011" s="320">
        <v>1</v>
      </c>
      <c r="L1011" s="320">
        <v>1</v>
      </c>
      <c r="M1011" s="262" t="s">
        <v>226</v>
      </c>
      <c r="N1011" s="262" t="s">
        <v>233</v>
      </c>
      <c r="O1011" s="262" t="s">
        <v>288</v>
      </c>
      <c r="P1011" s="262" t="s">
        <v>334</v>
      </c>
      <c r="Q1011" s="321">
        <v>11</v>
      </c>
      <c r="R1011" s="321">
        <f t="shared" si="95"/>
        <v>12</v>
      </c>
      <c r="S1011" s="300">
        <v>0</v>
      </c>
      <c r="T1011" s="300">
        <v>30120</v>
      </c>
      <c r="V1011" s="300">
        <v>30120</v>
      </c>
      <c r="W1011" s="302">
        <f>IFERROR(INDEX('For Formulas'!$A$3:$CL$64,MATCH(ROUNDUP($R1011,0),'For Formulas'!$A$3:$A$64,0),MATCH($O1011&amp;" - "&amp;$P1011,'For Formulas'!$A$3:$CL$3,0))*L1011+U1011,INDEX('For Formulas'!$A$3:$CL$64,MATCH(ROUNDUP($R1011,0),'For Formulas'!$A$3:$A$64,0)*MATCH($O1011&amp;" - "&amp;$P1011,'For Formulas'!$A$3:$CL$3,0))*L1011)</f>
        <v>33000</v>
      </c>
      <c r="X1011" s="322">
        <f t="shared" si="96"/>
        <v>9.5617529880478086E-2</v>
      </c>
      <c r="Y1011" s="262" t="s">
        <v>358</v>
      </c>
      <c r="Z1011" s="262" t="str">
        <f t="shared" si="97"/>
        <v>141 E 72610 166</v>
      </c>
      <c r="AA1011" s="262" t="str">
        <f t="shared" si="98"/>
        <v>000</v>
      </c>
      <c r="AB1011" s="262" t="str">
        <f t="shared" si="99"/>
        <v>000</v>
      </c>
      <c r="AC1011" s="262" t="str">
        <f t="shared" si="100"/>
        <v>141 E 72610 166 000 000</v>
      </c>
    </row>
    <row r="1012" spans="1:29" ht="15" customHeight="1" x14ac:dyDescent="0.25">
      <c r="A1012" s="262" t="s">
        <v>2405</v>
      </c>
      <c r="B1012" s="262" t="s">
        <v>283</v>
      </c>
      <c r="C1012" s="262" t="s">
        <v>283</v>
      </c>
      <c r="D1012" s="262" t="s">
        <v>407</v>
      </c>
      <c r="E1012" s="262" t="s">
        <v>221</v>
      </c>
      <c r="F1012" s="262" t="s">
        <v>284</v>
      </c>
      <c r="G1012" s="262" t="s">
        <v>285</v>
      </c>
      <c r="H1012" s="262" t="s">
        <v>286</v>
      </c>
      <c r="I1012" s="262" t="s">
        <v>504</v>
      </c>
      <c r="J1012" s="262">
        <v>1575</v>
      </c>
      <c r="K1012" s="320">
        <v>1</v>
      </c>
      <c r="L1012" s="320">
        <v>1</v>
      </c>
      <c r="M1012" s="262" t="s">
        <v>226</v>
      </c>
      <c r="N1012" s="262" t="s">
        <v>233</v>
      </c>
      <c r="O1012" s="262" t="s">
        <v>288</v>
      </c>
      <c r="P1012" s="262" t="s">
        <v>289</v>
      </c>
      <c r="Q1012" s="321">
        <v>17</v>
      </c>
      <c r="R1012" s="321">
        <f t="shared" si="95"/>
        <v>18</v>
      </c>
      <c r="S1012" s="300">
        <v>0</v>
      </c>
      <c r="T1012" s="300">
        <v>30555</v>
      </c>
      <c r="V1012" s="300">
        <v>30555</v>
      </c>
      <c r="W1012" s="302">
        <f>IFERROR(INDEX('For Formulas'!$A$3:$CL$64,MATCH(ROUNDUP($R1012,0),'For Formulas'!$A$3:$A$64,0),MATCH($O1012&amp;" - "&amp;$P1012,'For Formulas'!$A$3:$CL$3,0))*L1012+U1012,INDEX('For Formulas'!$A$3:$CL$64,MATCH(ROUNDUP($R1012,0),'For Formulas'!$A$3:$A$64,0)*MATCH($O1012&amp;" - "&amp;$P1012,'For Formulas'!$A$3:$CL$3,0))*L1012)</f>
        <v>33002</v>
      </c>
      <c r="X1012" s="322">
        <f t="shared" si="96"/>
        <v>8.0085092456226484E-2</v>
      </c>
      <c r="Y1012" s="262" t="s">
        <v>1848</v>
      </c>
      <c r="Z1012" s="262" t="str">
        <f t="shared" si="97"/>
        <v>141 E 72410 162</v>
      </c>
      <c r="AA1012" s="262" t="str">
        <f t="shared" si="98"/>
        <v>000</v>
      </c>
      <c r="AB1012" s="262" t="str">
        <f t="shared" si="99"/>
        <v>000</v>
      </c>
      <c r="AC1012" s="262" t="str">
        <f t="shared" si="100"/>
        <v>141 E 72410 162 000 000</v>
      </c>
    </row>
    <row r="1013" spans="1:29" ht="15" customHeight="1" x14ac:dyDescent="0.25">
      <c r="A1013" s="262" t="s">
        <v>2238</v>
      </c>
      <c r="B1013" s="262" t="s">
        <v>316</v>
      </c>
      <c r="C1013" s="262" t="s">
        <v>316</v>
      </c>
      <c r="D1013" s="262" t="s">
        <v>385</v>
      </c>
      <c r="E1013" s="262" t="s">
        <v>578</v>
      </c>
      <c r="F1013" s="262" t="s">
        <v>222</v>
      </c>
      <c r="G1013" s="262" t="s">
        <v>223</v>
      </c>
      <c r="H1013" s="262" t="s">
        <v>224</v>
      </c>
      <c r="I1013" s="262" t="s">
        <v>412</v>
      </c>
      <c r="J1013" s="262">
        <v>960</v>
      </c>
      <c r="K1013" s="320">
        <v>0.6</v>
      </c>
      <c r="L1013" s="320">
        <v>0.6</v>
      </c>
      <c r="M1013" s="262" t="s">
        <v>226</v>
      </c>
      <c r="N1013" s="262" t="s">
        <v>227</v>
      </c>
      <c r="O1013" s="262" t="s">
        <v>474</v>
      </c>
      <c r="P1013" s="262" t="s">
        <v>191</v>
      </c>
      <c r="Q1013" s="321">
        <v>7</v>
      </c>
      <c r="R1013" s="321">
        <f t="shared" si="95"/>
        <v>8</v>
      </c>
      <c r="S1013" s="300">
        <v>0</v>
      </c>
      <c r="T1013" s="300">
        <v>51436</v>
      </c>
      <c r="V1013" s="300">
        <v>30861.599999999999</v>
      </c>
      <c r="W1013" s="340">
        <f>V1013*1.08</f>
        <v>33330.527999999998</v>
      </c>
      <c r="X1013" s="322">
        <f t="shared" si="96"/>
        <v>0.08</v>
      </c>
      <c r="Y1013" s="262" t="s">
        <v>452</v>
      </c>
      <c r="Z1013" s="262" t="str">
        <f t="shared" si="97"/>
        <v>141 E 71200 116</v>
      </c>
      <c r="AA1013" s="262" t="str">
        <f t="shared" si="98"/>
        <v>712</v>
      </c>
      <c r="AB1013" s="262" t="str">
        <f t="shared" si="99"/>
        <v>000</v>
      </c>
      <c r="AC1013" s="262" t="str">
        <f t="shared" si="100"/>
        <v>141 E 71200 116 000 712</v>
      </c>
    </row>
    <row r="1014" spans="1:29" ht="15" customHeight="1" x14ac:dyDescent="0.25">
      <c r="A1014" s="262" t="s">
        <v>576</v>
      </c>
      <c r="B1014" s="262" t="s">
        <v>577</v>
      </c>
      <c r="C1014" s="262" t="s">
        <v>577</v>
      </c>
      <c r="D1014" s="262" t="s">
        <v>392</v>
      </c>
      <c r="E1014" s="262" t="s">
        <v>578</v>
      </c>
      <c r="F1014" s="262" t="s">
        <v>463</v>
      </c>
      <c r="G1014" s="262" t="s">
        <v>464</v>
      </c>
      <c r="H1014" s="262" t="s">
        <v>465</v>
      </c>
      <c r="I1014" s="262" t="s">
        <v>225</v>
      </c>
      <c r="J1014" s="262">
        <v>1760</v>
      </c>
      <c r="K1014" s="320">
        <v>0.5</v>
      </c>
      <c r="L1014" s="320">
        <v>0.5</v>
      </c>
      <c r="M1014" s="262" t="s">
        <v>226</v>
      </c>
      <c r="N1014" s="262" t="s">
        <v>227</v>
      </c>
      <c r="O1014" s="262" t="s">
        <v>474</v>
      </c>
      <c r="P1014" s="262" t="s">
        <v>193</v>
      </c>
      <c r="Q1014" s="321">
        <v>10</v>
      </c>
      <c r="R1014" s="321">
        <f t="shared" si="95"/>
        <v>11</v>
      </c>
      <c r="S1014" s="300">
        <v>0</v>
      </c>
      <c r="T1014" s="300">
        <v>61724</v>
      </c>
      <c r="V1014" s="300">
        <v>30862</v>
      </c>
      <c r="W1014" s="340">
        <f>V1014*1.08</f>
        <v>33330.959999999999</v>
      </c>
      <c r="X1014" s="322">
        <f t="shared" si="96"/>
        <v>7.9999999999999974E-2</v>
      </c>
      <c r="Y1014" s="262" t="s">
        <v>579</v>
      </c>
      <c r="Z1014" s="262" t="str">
        <f t="shared" si="97"/>
        <v>141 E 72130 123</v>
      </c>
      <c r="AA1014" s="262" t="str">
        <f t="shared" si="98"/>
        <v>000</v>
      </c>
      <c r="AB1014" s="262" t="str">
        <f t="shared" si="99"/>
        <v>000</v>
      </c>
      <c r="AC1014" s="262" t="str">
        <f t="shared" si="100"/>
        <v>141 E 72130 123 000 000</v>
      </c>
    </row>
    <row r="1015" spans="1:29" ht="15" customHeight="1" x14ac:dyDescent="0.25">
      <c r="A1015" s="262" t="s">
        <v>961</v>
      </c>
      <c r="B1015" s="262" t="s">
        <v>535</v>
      </c>
      <c r="C1015" s="262" t="s">
        <v>535</v>
      </c>
      <c r="D1015" s="262" t="s">
        <v>324</v>
      </c>
      <c r="E1015" s="262" t="s">
        <v>578</v>
      </c>
      <c r="F1015" s="262" t="s">
        <v>222</v>
      </c>
      <c r="G1015" s="262" t="s">
        <v>223</v>
      </c>
      <c r="H1015" s="262" t="s">
        <v>224</v>
      </c>
      <c r="I1015" s="262" t="s">
        <v>287</v>
      </c>
      <c r="J1015" s="262">
        <v>800</v>
      </c>
      <c r="K1015" s="320">
        <v>0.5</v>
      </c>
      <c r="L1015" s="320">
        <v>0.5</v>
      </c>
      <c r="M1015" s="262" t="s">
        <v>226</v>
      </c>
      <c r="N1015" s="262" t="s">
        <v>227</v>
      </c>
      <c r="O1015" s="262" t="s">
        <v>474</v>
      </c>
      <c r="P1015" s="262" t="s">
        <v>193</v>
      </c>
      <c r="Q1015" s="321">
        <v>2</v>
      </c>
      <c r="R1015" s="321">
        <f t="shared" si="95"/>
        <v>3</v>
      </c>
      <c r="S1015" s="300">
        <v>0</v>
      </c>
      <c r="T1015" s="300">
        <v>61724</v>
      </c>
      <c r="V1015" s="300">
        <v>30862</v>
      </c>
      <c r="W1015" s="340">
        <f>V1015*1.08</f>
        <v>33330.959999999999</v>
      </c>
      <c r="X1015" s="322">
        <f t="shared" si="96"/>
        <v>7.9999999999999974E-2</v>
      </c>
      <c r="Y1015" s="262" t="s">
        <v>536</v>
      </c>
      <c r="Z1015" s="262" t="str">
        <f t="shared" si="97"/>
        <v>141 E 71150 116</v>
      </c>
      <c r="AA1015" s="262" t="str">
        <f t="shared" si="98"/>
        <v>000</v>
      </c>
      <c r="AB1015" s="262" t="str">
        <f t="shared" si="99"/>
        <v>000</v>
      </c>
      <c r="AC1015" s="262" t="str">
        <f t="shared" si="100"/>
        <v>141 E 71150 116 000 000</v>
      </c>
    </row>
    <row r="1016" spans="1:29" ht="15" customHeight="1" x14ac:dyDescent="0.25">
      <c r="A1016" s="262" t="s">
        <v>1608</v>
      </c>
      <c r="B1016" s="262" t="s">
        <v>577</v>
      </c>
      <c r="C1016" s="262" t="s">
        <v>577</v>
      </c>
      <c r="D1016" s="262" t="s">
        <v>280</v>
      </c>
      <c r="E1016" s="262" t="s">
        <v>578</v>
      </c>
      <c r="F1016" s="262" t="s">
        <v>463</v>
      </c>
      <c r="G1016" s="262" t="s">
        <v>464</v>
      </c>
      <c r="H1016" s="262" t="s">
        <v>465</v>
      </c>
      <c r="I1016" s="262" t="s">
        <v>225</v>
      </c>
      <c r="J1016" s="262">
        <v>1760</v>
      </c>
      <c r="K1016" s="320">
        <v>0.5</v>
      </c>
      <c r="L1016" s="320">
        <v>0.5</v>
      </c>
      <c r="M1016" s="262" t="s">
        <v>226</v>
      </c>
      <c r="N1016" s="262" t="s">
        <v>227</v>
      </c>
      <c r="O1016" s="262" t="s">
        <v>474</v>
      </c>
      <c r="P1016" s="262" t="s">
        <v>193</v>
      </c>
      <c r="Q1016" s="321">
        <v>10</v>
      </c>
      <c r="R1016" s="321">
        <f t="shared" si="95"/>
        <v>11</v>
      </c>
      <c r="S1016" s="300">
        <v>0</v>
      </c>
      <c r="T1016" s="300">
        <v>61724</v>
      </c>
      <c r="V1016" s="300">
        <v>30862</v>
      </c>
      <c r="W1016" s="340">
        <f>V1016*1.08</f>
        <v>33330.959999999999</v>
      </c>
      <c r="X1016" s="322">
        <f t="shared" si="96"/>
        <v>7.9999999999999974E-2</v>
      </c>
      <c r="Y1016" s="262" t="s">
        <v>725</v>
      </c>
      <c r="Z1016" s="262" t="str">
        <f t="shared" si="97"/>
        <v>141 E 72130 123</v>
      </c>
      <c r="AA1016" s="262" t="str">
        <f t="shared" si="98"/>
        <v>000</v>
      </c>
      <c r="AB1016" s="262" t="str">
        <f t="shared" si="99"/>
        <v>000</v>
      </c>
      <c r="AC1016" s="262" t="str">
        <f t="shared" si="100"/>
        <v>141 E 72130 123 000 000</v>
      </c>
    </row>
    <row r="1017" spans="1:29" ht="15" hidden="1" customHeight="1" x14ac:dyDescent="0.25">
      <c r="A1017" s="262" t="s">
        <v>1550</v>
      </c>
      <c r="B1017" s="262" t="s">
        <v>256</v>
      </c>
      <c r="C1017" s="262" t="s">
        <v>1032</v>
      </c>
      <c r="D1017" s="262" t="s">
        <v>274</v>
      </c>
      <c r="E1017" s="262" t="s">
        <v>256</v>
      </c>
      <c r="F1017" s="262" t="s">
        <v>249</v>
      </c>
      <c r="G1017" s="262" t="s">
        <v>250</v>
      </c>
      <c r="H1017" s="262" t="s">
        <v>224</v>
      </c>
      <c r="I1017" s="262" t="s">
        <v>242</v>
      </c>
      <c r="J1017" s="262">
        <v>1080</v>
      </c>
      <c r="K1017" s="320">
        <v>1</v>
      </c>
      <c r="L1017" s="320">
        <v>1</v>
      </c>
      <c r="M1017" s="262" t="s">
        <v>6</v>
      </c>
      <c r="Q1017" s="321">
        <v>0</v>
      </c>
      <c r="R1017" s="321">
        <f t="shared" si="95"/>
        <v>1</v>
      </c>
      <c r="S1017" s="300">
        <v>750</v>
      </c>
      <c r="T1017" s="300">
        <v>0</v>
      </c>
      <c r="V1017" s="300">
        <v>750</v>
      </c>
      <c r="W1017" s="300">
        <f>V1017</f>
        <v>750</v>
      </c>
      <c r="X1017" s="322">
        <f t="shared" si="96"/>
        <v>0</v>
      </c>
      <c r="Y1017" s="262" t="s">
        <v>1551</v>
      </c>
      <c r="Z1017" s="262" t="str">
        <f t="shared" si="97"/>
        <v>141 E 73400 163</v>
      </c>
      <c r="AA1017" s="262" t="str">
        <f t="shared" si="98"/>
        <v>000</v>
      </c>
      <c r="AB1017" s="262" t="str">
        <f t="shared" si="99"/>
        <v>000</v>
      </c>
      <c r="AC1017" s="262" t="str">
        <f t="shared" si="100"/>
        <v>141 E 73400 163 000 000</v>
      </c>
    </row>
    <row r="1018" spans="1:29" ht="15" customHeight="1" x14ac:dyDescent="0.25">
      <c r="A1018" s="262" t="s">
        <v>2228</v>
      </c>
      <c r="B1018" s="262" t="s">
        <v>758</v>
      </c>
      <c r="C1018" s="262" t="s">
        <v>758</v>
      </c>
      <c r="D1018" s="262" t="s">
        <v>274</v>
      </c>
      <c r="E1018" s="262" t="s">
        <v>578</v>
      </c>
      <c r="F1018" s="262" t="s">
        <v>222</v>
      </c>
      <c r="G1018" s="262" t="s">
        <v>223</v>
      </c>
      <c r="H1018" s="262" t="s">
        <v>224</v>
      </c>
      <c r="I1018" s="262" t="s">
        <v>287</v>
      </c>
      <c r="J1018" s="262">
        <v>800</v>
      </c>
      <c r="K1018" s="320">
        <v>0.5</v>
      </c>
      <c r="L1018" s="320">
        <v>0.5</v>
      </c>
      <c r="M1018" s="262" t="s">
        <v>226</v>
      </c>
      <c r="N1018" s="262" t="s">
        <v>227</v>
      </c>
      <c r="O1018" s="262" t="s">
        <v>474</v>
      </c>
      <c r="P1018" s="262" t="s">
        <v>193</v>
      </c>
      <c r="Q1018" s="321">
        <v>3</v>
      </c>
      <c r="R1018" s="321">
        <f t="shared" si="95"/>
        <v>4</v>
      </c>
      <c r="S1018" s="300">
        <v>0</v>
      </c>
      <c r="T1018" s="300">
        <v>61724</v>
      </c>
      <c r="V1018" s="300">
        <v>30862</v>
      </c>
      <c r="W1018" s="340">
        <f>V1018*1.08</f>
        <v>33330.959999999999</v>
      </c>
      <c r="X1018" s="322">
        <f t="shared" si="96"/>
        <v>7.9999999999999974E-2</v>
      </c>
      <c r="Y1018" s="262" t="s">
        <v>760</v>
      </c>
      <c r="Z1018" s="262" t="str">
        <f t="shared" si="97"/>
        <v>141 E 72210 189</v>
      </c>
      <c r="AA1018" s="262" t="str">
        <f t="shared" si="98"/>
        <v>000</v>
      </c>
      <c r="AB1018" s="262" t="str">
        <f t="shared" si="99"/>
        <v>000</v>
      </c>
      <c r="AC1018" s="262" t="str">
        <f t="shared" si="100"/>
        <v>141 E 72210 189 000 000</v>
      </c>
    </row>
    <row r="1019" spans="1:29" ht="15" hidden="1" customHeight="1" x14ac:dyDescent="0.25">
      <c r="A1019" s="262" t="s">
        <v>2133</v>
      </c>
      <c r="B1019" s="262" t="s">
        <v>237</v>
      </c>
      <c r="C1019" s="262" t="s">
        <v>237</v>
      </c>
      <c r="D1019" s="262" t="s">
        <v>295</v>
      </c>
      <c r="E1019" s="262" t="s">
        <v>221</v>
      </c>
      <c r="F1019" s="262" t="s">
        <v>239</v>
      </c>
      <c r="G1019" s="262" t="s">
        <v>240</v>
      </c>
      <c r="H1019" s="262" t="s">
        <v>241</v>
      </c>
      <c r="I1019" s="262" t="s">
        <v>225</v>
      </c>
      <c r="J1019" s="262">
        <v>1520</v>
      </c>
      <c r="K1019" s="320">
        <v>1</v>
      </c>
      <c r="L1019" s="320">
        <v>1</v>
      </c>
      <c r="M1019" s="262" t="s">
        <v>226</v>
      </c>
      <c r="N1019" s="262" t="s">
        <v>11</v>
      </c>
      <c r="O1019" s="262" t="s">
        <v>244</v>
      </c>
      <c r="P1019" s="262" t="s">
        <v>187</v>
      </c>
      <c r="Q1019" s="321">
        <v>24</v>
      </c>
      <c r="R1019" s="321">
        <f t="shared" si="95"/>
        <v>25</v>
      </c>
      <c r="S1019" s="300">
        <v>0</v>
      </c>
      <c r="T1019" s="300">
        <v>20.34</v>
      </c>
      <c r="V1019" s="300">
        <v>30916.799999999999</v>
      </c>
      <c r="W1019" s="303">
        <f>IFERROR(INDEX('For Formulas'!$A$3:$CL$64,MATCH($R1019,'For Formulas'!$A$3:$A$64,0),MATCH($O1019&amp;" - "&amp;$P1019,'For Formulas'!$A$3:$CL$3,0))*J1019+U1019,INDEX('For Formulas'!$A$3:$CL$64,MATCH($R1019,'For Formulas'!$A$3:$A$64,0),MATCH($O1019&amp;" - "&amp;$P1019,'For Formulas'!$A$3:$CL$3,0))*J1019)</f>
        <v>33390.144</v>
      </c>
      <c r="X1019" s="322">
        <f t="shared" si="96"/>
        <v>8.0000000000000029E-2</v>
      </c>
      <c r="Y1019" s="262" t="s">
        <v>746</v>
      </c>
      <c r="Z1019" s="262" t="str">
        <f t="shared" si="97"/>
        <v>143 E 73100 165</v>
      </c>
      <c r="AA1019" s="262" t="str">
        <f t="shared" si="98"/>
        <v>451</v>
      </c>
      <c r="AB1019" s="262" t="str">
        <f t="shared" si="99"/>
        <v>000</v>
      </c>
      <c r="AC1019" s="262" t="str">
        <f t="shared" si="100"/>
        <v>143 E 73100 165 000 451</v>
      </c>
    </row>
    <row r="1020" spans="1:29" ht="15" hidden="1" customHeight="1" x14ac:dyDescent="0.25">
      <c r="A1020" s="262" t="s">
        <v>1553</v>
      </c>
      <c r="B1020" s="262" t="s">
        <v>256</v>
      </c>
      <c r="C1020" s="262" t="s">
        <v>273</v>
      </c>
      <c r="D1020" s="262" t="s">
        <v>274</v>
      </c>
      <c r="E1020" s="262" t="s">
        <v>256</v>
      </c>
      <c r="F1020" s="262" t="s">
        <v>249</v>
      </c>
      <c r="G1020" s="262" t="s">
        <v>250</v>
      </c>
      <c r="H1020" s="262" t="s">
        <v>224</v>
      </c>
      <c r="I1020" s="262" t="s">
        <v>242</v>
      </c>
      <c r="J1020" s="262">
        <v>1080</v>
      </c>
      <c r="K1020" s="320">
        <v>1</v>
      </c>
      <c r="L1020" s="320">
        <v>1</v>
      </c>
      <c r="M1020" s="262" t="s">
        <v>6</v>
      </c>
      <c r="Q1020" s="321">
        <v>0</v>
      </c>
      <c r="R1020" s="321">
        <f t="shared" si="95"/>
        <v>1</v>
      </c>
      <c r="S1020" s="300">
        <v>250</v>
      </c>
      <c r="T1020" s="300">
        <v>0</v>
      </c>
      <c r="V1020" s="300">
        <v>250</v>
      </c>
      <c r="W1020" s="300">
        <f>V1020</f>
        <v>250</v>
      </c>
      <c r="X1020" s="322">
        <f t="shared" si="96"/>
        <v>0</v>
      </c>
      <c r="Y1020" s="262" t="s">
        <v>1554</v>
      </c>
      <c r="Z1020" s="262" t="str">
        <f t="shared" si="97"/>
        <v>141 E 72210 137</v>
      </c>
      <c r="AA1020" s="262" t="str">
        <f t="shared" si="98"/>
        <v>000</v>
      </c>
      <c r="AB1020" s="262" t="str">
        <f t="shared" si="99"/>
        <v>000</v>
      </c>
      <c r="AC1020" s="262" t="str">
        <f t="shared" si="100"/>
        <v>141 E 72210 137 000 000</v>
      </c>
    </row>
    <row r="1021" spans="1:29" ht="15" customHeight="1" x14ac:dyDescent="0.25">
      <c r="A1021" s="262" t="s">
        <v>3203</v>
      </c>
      <c r="B1021" s="262" t="s">
        <v>231</v>
      </c>
      <c r="C1021" s="262" t="s">
        <v>231</v>
      </c>
      <c r="D1021" s="262" t="s">
        <v>361</v>
      </c>
      <c r="E1021" s="262" t="s">
        <v>352</v>
      </c>
      <c r="F1021" s="262" t="s">
        <v>222</v>
      </c>
      <c r="G1021" s="262" t="s">
        <v>223</v>
      </c>
      <c r="H1021" s="262" t="s">
        <v>958</v>
      </c>
      <c r="I1021" s="262" t="s">
        <v>225</v>
      </c>
      <c r="J1021" s="262">
        <v>800</v>
      </c>
      <c r="K1021" s="320">
        <v>0.5</v>
      </c>
      <c r="L1021" s="320">
        <v>0.5</v>
      </c>
      <c r="M1021" s="262" t="s">
        <v>226</v>
      </c>
      <c r="N1021" s="262" t="s">
        <v>227</v>
      </c>
      <c r="O1021" s="262" t="s">
        <v>234</v>
      </c>
      <c r="P1021" s="262" t="s">
        <v>35</v>
      </c>
      <c r="Q1021" s="321">
        <v>24</v>
      </c>
      <c r="R1021" s="321">
        <f t="shared" si="95"/>
        <v>25</v>
      </c>
      <c r="S1021" s="300">
        <v>0</v>
      </c>
      <c r="T1021" s="300">
        <v>62085</v>
      </c>
      <c r="V1021" s="300">
        <v>31042.5</v>
      </c>
      <c r="W1021" s="302">
        <f>IFERROR(INDEX('For Formulas'!$A$3:$CL$64,MATCH(ROUNDUP($R1021,0),'For Formulas'!$A$3:$A$64,0),MATCH($O1021&amp;" - "&amp;$P1021,'For Formulas'!$A$3:$CL$3,0))*L1021+U1021,INDEX('For Formulas'!$A$3:$CL$64,MATCH(ROUNDUP($R1021,0),'For Formulas'!$A$3:$A$64,0)*MATCH($O1021&amp;" - "&amp;$P1021,'For Formulas'!$A$3:$CL$3,0))*L1021)</f>
        <v>33525</v>
      </c>
      <c r="X1021" s="322">
        <f t="shared" si="96"/>
        <v>7.9971007489731821E-2</v>
      </c>
      <c r="Y1021" s="262" t="s">
        <v>362</v>
      </c>
      <c r="Z1021" s="262" t="str">
        <f t="shared" si="97"/>
        <v>141 E 71100 116</v>
      </c>
      <c r="AA1021" s="262" t="str">
        <f t="shared" si="98"/>
        <v>000</v>
      </c>
      <c r="AB1021" s="262" t="str">
        <f t="shared" si="99"/>
        <v>000</v>
      </c>
      <c r="AC1021" s="262" t="str">
        <f t="shared" si="100"/>
        <v>141 E 71100 116 000 000</v>
      </c>
    </row>
    <row r="1022" spans="1:29" ht="15" customHeight="1" x14ac:dyDescent="0.25">
      <c r="A1022" s="262" t="s">
        <v>3203</v>
      </c>
      <c r="B1022" s="262" t="s">
        <v>231</v>
      </c>
      <c r="C1022" s="262" t="s">
        <v>231</v>
      </c>
      <c r="D1022" s="262" t="s">
        <v>346</v>
      </c>
      <c r="E1022" s="262" t="s">
        <v>221</v>
      </c>
      <c r="F1022" s="262" t="s">
        <v>222</v>
      </c>
      <c r="G1022" s="262" t="s">
        <v>692</v>
      </c>
      <c r="H1022" s="262" t="s">
        <v>224</v>
      </c>
      <c r="I1022" s="262" t="s">
        <v>225</v>
      </c>
      <c r="J1022" s="262">
        <v>800</v>
      </c>
      <c r="K1022" s="320">
        <v>0.5</v>
      </c>
      <c r="L1022" s="320">
        <v>0.5</v>
      </c>
      <c r="M1022" s="262" t="s">
        <v>226</v>
      </c>
      <c r="N1022" s="262" t="s">
        <v>227</v>
      </c>
      <c r="O1022" s="262" t="s">
        <v>234</v>
      </c>
      <c r="P1022" s="262" t="s">
        <v>35</v>
      </c>
      <c r="Q1022" s="321">
        <v>24</v>
      </c>
      <c r="R1022" s="321">
        <f t="shared" si="95"/>
        <v>25</v>
      </c>
      <c r="S1022" s="300">
        <v>0</v>
      </c>
      <c r="T1022" s="300">
        <v>62085</v>
      </c>
      <c r="V1022" s="300">
        <v>31042.5</v>
      </c>
      <c r="W1022" s="302">
        <f>IFERROR(INDEX('For Formulas'!$A$3:$CL$64,MATCH(ROUNDUP($R1022,0),'For Formulas'!$A$3:$A$64,0),MATCH($O1022&amp;" - "&amp;$P1022,'For Formulas'!$A$3:$CL$3,0))*L1022+U1022,INDEX('For Formulas'!$A$3:$CL$64,MATCH(ROUNDUP($R1022,0),'For Formulas'!$A$3:$A$64,0)*MATCH($O1022&amp;" - "&amp;$P1022,'For Formulas'!$A$3:$CL$3,0))*L1022)</f>
        <v>33525</v>
      </c>
      <c r="X1022" s="322">
        <f t="shared" si="96"/>
        <v>7.9971007489731821E-2</v>
      </c>
      <c r="Y1022" s="262" t="s">
        <v>674</v>
      </c>
      <c r="Z1022" s="262" t="str">
        <f t="shared" si="97"/>
        <v>141 E 71100 116</v>
      </c>
      <c r="AA1022" s="262" t="str">
        <f t="shared" si="98"/>
        <v>000</v>
      </c>
      <c r="AB1022" s="262" t="str">
        <f t="shared" si="99"/>
        <v>000</v>
      </c>
      <c r="AC1022" s="262" t="str">
        <f t="shared" si="100"/>
        <v>141 E 71100 116 000 000</v>
      </c>
    </row>
    <row r="1023" spans="1:29" ht="15" hidden="1" customHeight="1" x14ac:dyDescent="0.25">
      <c r="A1023" s="262" t="s">
        <v>2815</v>
      </c>
      <c r="B1023" s="262" t="s">
        <v>237</v>
      </c>
      <c r="C1023" s="262" t="s">
        <v>237</v>
      </c>
      <c r="D1023" s="262" t="s">
        <v>295</v>
      </c>
      <c r="E1023" s="262" t="s">
        <v>221</v>
      </c>
      <c r="F1023" s="262" t="s">
        <v>239</v>
      </c>
      <c r="G1023" s="262" t="s">
        <v>240</v>
      </c>
      <c r="H1023" s="262" t="s">
        <v>241</v>
      </c>
      <c r="I1023" s="262" t="s">
        <v>225</v>
      </c>
      <c r="J1023" s="262">
        <v>1520</v>
      </c>
      <c r="K1023" s="320">
        <v>1</v>
      </c>
      <c r="L1023" s="320">
        <v>1</v>
      </c>
      <c r="M1023" s="262" t="s">
        <v>226</v>
      </c>
      <c r="N1023" s="262" t="s">
        <v>11</v>
      </c>
      <c r="O1023" s="262" t="s">
        <v>244</v>
      </c>
      <c r="P1023" s="262" t="s">
        <v>187</v>
      </c>
      <c r="Q1023" s="321">
        <v>25</v>
      </c>
      <c r="R1023" s="321">
        <f t="shared" si="95"/>
        <v>26</v>
      </c>
      <c r="S1023" s="300">
        <v>0</v>
      </c>
      <c r="T1023" s="300">
        <v>20.43</v>
      </c>
      <c r="V1023" s="300">
        <v>31053.599999999999</v>
      </c>
      <c r="W1023" s="303">
        <f>IFERROR(INDEX('For Formulas'!$A$3:$CL$64,MATCH($R1023,'For Formulas'!$A$3:$A$64,0),MATCH($O1023&amp;" - "&amp;$P1023,'For Formulas'!$A$3:$CL$3,0))*J1023+U1023,INDEX('For Formulas'!$A$3:$CL$64,MATCH($R1023,'For Formulas'!$A$3:$A$64,0),MATCH($O1023&amp;" - "&amp;$P1023,'For Formulas'!$A$3:$CL$3,0))*J1023)</f>
        <v>33537.888000000006</v>
      </c>
      <c r="X1023" s="322">
        <f t="shared" si="96"/>
        <v>8.0000000000000251E-2</v>
      </c>
      <c r="Y1023" s="262" t="s">
        <v>746</v>
      </c>
      <c r="Z1023" s="262" t="str">
        <f t="shared" si="97"/>
        <v>143 E 73100 165</v>
      </c>
      <c r="AA1023" s="262" t="str">
        <f t="shared" si="98"/>
        <v>451</v>
      </c>
      <c r="AB1023" s="262" t="str">
        <f t="shared" si="99"/>
        <v>000</v>
      </c>
      <c r="AC1023" s="262" t="str">
        <f t="shared" si="100"/>
        <v>143 E 73100 165 000 451</v>
      </c>
    </row>
    <row r="1024" spans="1:29" ht="15" customHeight="1" x14ac:dyDescent="0.25">
      <c r="A1024" s="262" t="s">
        <v>2802</v>
      </c>
      <c r="B1024" s="262" t="s">
        <v>332</v>
      </c>
      <c r="C1024" s="262" t="s">
        <v>332</v>
      </c>
      <c r="D1024" s="262" t="s">
        <v>371</v>
      </c>
      <c r="E1024" s="262" t="s">
        <v>221</v>
      </c>
      <c r="F1024" s="262" t="s">
        <v>299</v>
      </c>
      <c r="G1024" s="262" t="s">
        <v>300</v>
      </c>
      <c r="H1024" s="262" t="s">
        <v>301</v>
      </c>
      <c r="I1024" s="262" t="s">
        <v>225</v>
      </c>
      <c r="J1024" s="262">
        <v>1920</v>
      </c>
      <c r="K1024" s="320">
        <v>1</v>
      </c>
      <c r="L1024" s="320">
        <v>1</v>
      </c>
      <c r="M1024" s="262" t="s">
        <v>226</v>
      </c>
      <c r="N1024" s="262" t="s">
        <v>233</v>
      </c>
      <c r="O1024" s="262" t="s">
        <v>288</v>
      </c>
      <c r="P1024" s="262" t="s">
        <v>334</v>
      </c>
      <c r="Q1024" s="321">
        <v>12</v>
      </c>
      <c r="R1024" s="321">
        <f t="shared" si="95"/>
        <v>13</v>
      </c>
      <c r="S1024" s="300">
        <v>0</v>
      </c>
      <c r="T1024" s="300">
        <v>30660</v>
      </c>
      <c r="V1024" s="300">
        <v>30660</v>
      </c>
      <c r="W1024" s="302">
        <f>IFERROR(INDEX('For Formulas'!$A$3:$CL$64,MATCH(ROUNDUP($R1024,0),'For Formulas'!$A$3:$A$64,0),MATCH($O1024&amp;" - "&amp;$P1024,'For Formulas'!$A$3:$CL$3,0))*L1024+U1024,INDEX('For Formulas'!$A$3:$CL$64,MATCH(ROUNDUP($R1024,0),'For Formulas'!$A$3:$A$64,0)*MATCH($O1024&amp;" - "&amp;$P1024,'For Formulas'!$A$3:$CL$3,0))*L1024)</f>
        <v>33540</v>
      </c>
      <c r="X1024" s="322">
        <f t="shared" si="96"/>
        <v>9.393346379647749E-2</v>
      </c>
      <c r="Y1024" s="262" t="s">
        <v>736</v>
      </c>
      <c r="Z1024" s="262" t="str">
        <f t="shared" si="97"/>
        <v>141 E 72610 166</v>
      </c>
      <c r="AA1024" s="262" t="str">
        <f t="shared" si="98"/>
        <v>000</v>
      </c>
      <c r="AB1024" s="262" t="str">
        <f t="shared" si="99"/>
        <v>000</v>
      </c>
      <c r="AC1024" s="262" t="str">
        <f t="shared" si="100"/>
        <v>141 E 72610 166 000 000</v>
      </c>
    </row>
    <row r="1025" spans="1:29" ht="15" hidden="1" customHeight="1" x14ac:dyDescent="0.25">
      <c r="A1025" s="262" t="s">
        <v>1558</v>
      </c>
      <c r="B1025" s="262" t="s">
        <v>326</v>
      </c>
      <c r="C1025" s="262" t="s">
        <v>326</v>
      </c>
      <c r="D1025" s="262" t="s">
        <v>422</v>
      </c>
      <c r="E1025" s="262" t="s">
        <v>256</v>
      </c>
      <c r="F1025" s="262" t="s">
        <v>222</v>
      </c>
      <c r="G1025" s="262" t="s">
        <v>223</v>
      </c>
      <c r="H1025" s="262" t="s">
        <v>224</v>
      </c>
      <c r="I1025" s="262" t="s">
        <v>225</v>
      </c>
      <c r="J1025" s="262">
        <v>1600</v>
      </c>
      <c r="K1025" s="320">
        <v>1</v>
      </c>
      <c r="L1025" s="320">
        <v>1</v>
      </c>
      <c r="M1025" s="262" t="s">
        <v>6</v>
      </c>
      <c r="Q1025" s="321">
        <v>0</v>
      </c>
      <c r="R1025" s="321">
        <f t="shared" si="95"/>
        <v>1</v>
      </c>
      <c r="S1025" s="300">
        <v>6000</v>
      </c>
      <c r="T1025" s="300">
        <v>0</v>
      </c>
      <c r="V1025" s="300">
        <v>6000</v>
      </c>
      <c r="W1025" s="300">
        <f>V1025</f>
        <v>6000</v>
      </c>
      <c r="X1025" s="322">
        <f t="shared" si="96"/>
        <v>0</v>
      </c>
      <c r="Y1025" s="262" t="s">
        <v>1559</v>
      </c>
      <c r="Z1025" s="262" t="str">
        <f t="shared" si="97"/>
        <v>141 E 72410 139</v>
      </c>
      <c r="AA1025" s="262" t="str">
        <f t="shared" si="98"/>
        <v>000</v>
      </c>
      <c r="AB1025" s="262" t="str">
        <f t="shared" si="99"/>
        <v>000</v>
      </c>
      <c r="AC1025" s="262" t="str">
        <f t="shared" si="100"/>
        <v>141 E 72410 139 000 000</v>
      </c>
    </row>
    <row r="1026" spans="1:29" ht="15" hidden="1" customHeight="1" x14ac:dyDescent="0.25">
      <c r="A1026" s="262" t="s">
        <v>1982</v>
      </c>
      <c r="B1026" s="262" t="s">
        <v>237</v>
      </c>
      <c r="C1026" s="262" t="s">
        <v>237</v>
      </c>
      <c r="D1026" s="262" t="s">
        <v>333</v>
      </c>
      <c r="E1026" s="262" t="s">
        <v>221</v>
      </c>
      <c r="F1026" s="262" t="s">
        <v>239</v>
      </c>
      <c r="G1026" s="262" t="s">
        <v>240</v>
      </c>
      <c r="H1026" s="262" t="s">
        <v>241</v>
      </c>
      <c r="I1026" s="262" t="s">
        <v>225</v>
      </c>
      <c r="J1026" s="262">
        <v>1520</v>
      </c>
      <c r="K1026" s="320">
        <v>1</v>
      </c>
      <c r="L1026" s="320">
        <v>1</v>
      </c>
      <c r="M1026" s="262" t="s">
        <v>226</v>
      </c>
      <c r="N1026" s="262" t="s">
        <v>11</v>
      </c>
      <c r="O1026" s="262" t="s">
        <v>244</v>
      </c>
      <c r="P1026" s="262" t="s">
        <v>187</v>
      </c>
      <c r="Q1026" s="321">
        <v>17</v>
      </c>
      <c r="R1026" s="321">
        <f t="shared" ref="R1026:R1089" si="101">Q1026+1</f>
        <v>18</v>
      </c>
      <c r="S1026" s="300">
        <v>0</v>
      </c>
      <c r="T1026" s="300">
        <v>19.59</v>
      </c>
      <c r="U1026" s="262">
        <v>1520</v>
      </c>
      <c r="V1026" s="300">
        <v>31296.799999999999</v>
      </c>
      <c r="W1026" s="303">
        <f>IFERROR(INDEX('For Formulas'!$A$3:$CL$64,MATCH($R1026,'For Formulas'!$A$3:$A$64,0),MATCH($O1026&amp;" - "&amp;$P1026,'For Formulas'!$A$3:$CL$3,0))*J1026+U1026,INDEX('For Formulas'!$A$3:$CL$64,MATCH($R1026,'For Formulas'!$A$3:$A$64,0),MATCH($O1026&amp;" - "&amp;$P1026,'For Formulas'!$A$3:$CL$3,0))*J1026)</f>
        <v>33678.944000000003</v>
      </c>
      <c r="X1026" s="322">
        <f t="shared" ref="X1026:X1089" si="102">(W1026-V1026)/V1026</f>
        <v>7.6114618746964666E-2</v>
      </c>
      <c r="Y1026" s="262" t="s">
        <v>1062</v>
      </c>
      <c r="Z1026" s="262" t="str">
        <f t="shared" ref="Z1026:Z1089" si="103">LEFT(Y1026,15)</f>
        <v>143 E 73100 165</v>
      </c>
      <c r="AA1026" s="262" t="str">
        <f t="shared" ref="AA1026:AA1089" si="104">RIGHT(Y1026,3)</f>
        <v>451</v>
      </c>
      <c r="AB1026" s="262" t="str">
        <f t="shared" ref="AB1026:AB1089" si="105">MID(Y1026,17,3)</f>
        <v>000</v>
      </c>
      <c r="AC1026" s="262" t="str">
        <f t="shared" ref="AC1026:AC1089" si="106">Z1026&amp;" " &amp;AB1026&amp;" "&amp;AA1026</f>
        <v>143 E 73100 165 000 451</v>
      </c>
    </row>
    <row r="1027" spans="1:29" ht="15" hidden="1" customHeight="1" x14ac:dyDescent="0.25">
      <c r="A1027" s="262" t="s">
        <v>1560</v>
      </c>
      <c r="B1027" s="262" t="s">
        <v>749</v>
      </c>
      <c r="C1027" s="262" t="s">
        <v>749</v>
      </c>
      <c r="D1027" s="262" t="s">
        <v>328</v>
      </c>
      <c r="E1027" s="262" t="s">
        <v>256</v>
      </c>
      <c r="F1027" s="262" t="s">
        <v>249</v>
      </c>
      <c r="G1027" s="262" t="s">
        <v>250</v>
      </c>
      <c r="H1027" s="262" t="s">
        <v>224</v>
      </c>
      <c r="I1027" s="262" t="s">
        <v>242</v>
      </c>
      <c r="J1027" s="262">
        <v>1080</v>
      </c>
      <c r="K1027" s="320">
        <v>1</v>
      </c>
      <c r="L1027" s="320">
        <v>1</v>
      </c>
      <c r="M1027" s="262" t="s">
        <v>6</v>
      </c>
      <c r="Q1027" s="321">
        <v>0</v>
      </c>
      <c r="R1027" s="321">
        <f t="shared" si="101"/>
        <v>1</v>
      </c>
      <c r="S1027" s="300">
        <v>5400</v>
      </c>
      <c r="T1027" s="300">
        <v>0</v>
      </c>
      <c r="V1027" s="300">
        <v>5400</v>
      </c>
      <c r="W1027" s="300">
        <f>V1027</f>
        <v>5400</v>
      </c>
      <c r="X1027" s="322">
        <f t="shared" si="102"/>
        <v>0</v>
      </c>
      <c r="Y1027" s="262" t="s">
        <v>750</v>
      </c>
      <c r="Z1027" s="262" t="str">
        <f t="shared" si="103"/>
        <v>141 E 71200 163</v>
      </c>
      <c r="AA1027" s="262" t="str">
        <f t="shared" si="104"/>
        <v>712</v>
      </c>
      <c r="AB1027" s="262" t="str">
        <f t="shared" si="105"/>
        <v>901</v>
      </c>
      <c r="AC1027" s="262" t="str">
        <f t="shared" si="106"/>
        <v>141 E 71200 163 901 712</v>
      </c>
    </row>
    <row r="1028" spans="1:29" ht="15" hidden="1" customHeight="1" x14ac:dyDescent="0.25">
      <c r="A1028" s="262" t="s">
        <v>1560</v>
      </c>
      <c r="B1028" s="262" t="s">
        <v>256</v>
      </c>
      <c r="C1028" s="262" t="s">
        <v>355</v>
      </c>
      <c r="D1028" s="262" t="s">
        <v>274</v>
      </c>
      <c r="E1028" s="262" t="s">
        <v>256</v>
      </c>
      <c r="F1028" s="262" t="s">
        <v>249</v>
      </c>
      <c r="G1028" s="262" t="s">
        <v>250</v>
      </c>
      <c r="H1028" s="262" t="s">
        <v>224</v>
      </c>
      <c r="I1028" s="262" t="s">
        <v>242</v>
      </c>
      <c r="J1028" s="262">
        <v>1080</v>
      </c>
      <c r="K1028" s="320">
        <v>1</v>
      </c>
      <c r="L1028" s="320">
        <v>1</v>
      </c>
      <c r="M1028" s="262" t="s">
        <v>6</v>
      </c>
      <c r="Q1028" s="321">
        <v>0</v>
      </c>
      <c r="R1028" s="321">
        <f t="shared" si="101"/>
        <v>1</v>
      </c>
      <c r="S1028" s="300">
        <v>500</v>
      </c>
      <c r="T1028" s="300">
        <v>0</v>
      </c>
      <c r="V1028" s="300">
        <v>500</v>
      </c>
      <c r="W1028" s="300">
        <f>V1028</f>
        <v>500</v>
      </c>
      <c r="X1028" s="322">
        <f t="shared" si="102"/>
        <v>0</v>
      </c>
      <c r="Y1028" s="262" t="s">
        <v>575</v>
      </c>
      <c r="Z1028" s="262" t="str">
        <f t="shared" si="103"/>
        <v>141 E 71200 163</v>
      </c>
      <c r="AA1028" s="262" t="str">
        <f t="shared" si="104"/>
        <v>712</v>
      </c>
      <c r="AB1028" s="262" t="str">
        <f t="shared" si="105"/>
        <v>901</v>
      </c>
      <c r="AC1028" s="262" t="str">
        <f t="shared" si="106"/>
        <v>141 E 71200 163 901 712</v>
      </c>
    </row>
    <row r="1029" spans="1:29" ht="15" customHeight="1" x14ac:dyDescent="0.25">
      <c r="A1029" s="262" t="s">
        <v>1000</v>
      </c>
      <c r="B1029" s="262" t="s">
        <v>332</v>
      </c>
      <c r="C1029" s="262" t="s">
        <v>332</v>
      </c>
      <c r="D1029" s="262" t="s">
        <v>407</v>
      </c>
      <c r="E1029" s="262" t="s">
        <v>221</v>
      </c>
      <c r="F1029" s="262" t="s">
        <v>299</v>
      </c>
      <c r="G1029" s="262" t="s">
        <v>300</v>
      </c>
      <c r="H1029" s="262" t="s">
        <v>301</v>
      </c>
      <c r="I1029" s="262" t="s">
        <v>225</v>
      </c>
      <c r="J1029" s="262">
        <v>1920</v>
      </c>
      <c r="K1029" s="320">
        <v>1</v>
      </c>
      <c r="L1029" s="320">
        <v>1</v>
      </c>
      <c r="M1029" s="262" t="s">
        <v>226</v>
      </c>
      <c r="N1029" s="262" t="s">
        <v>233</v>
      </c>
      <c r="O1029" s="262" t="s">
        <v>288</v>
      </c>
      <c r="P1029" s="262" t="s">
        <v>334</v>
      </c>
      <c r="Q1029" s="321">
        <v>13</v>
      </c>
      <c r="R1029" s="321">
        <f t="shared" si="101"/>
        <v>14</v>
      </c>
      <c r="S1029" s="300">
        <v>0</v>
      </c>
      <c r="T1029" s="300">
        <v>31140</v>
      </c>
      <c r="V1029" s="300">
        <v>31140</v>
      </c>
      <c r="W1029" s="302">
        <f>IFERROR(INDEX('For Formulas'!$A$3:$CL$64,MATCH(ROUNDUP($R1029,0),'For Formulas'!$A$3:$A$64,0),MATCH($O1029&amp;" - "&amp;$P1029,'For Formulas'!$A$3:$CL$3,0))*L1029+U1029,INDEX('For Formulas'!$A$3:$CL$64,MATCH(ROUNDUP($R1029,0),'For Formulas'!$A$3:$A$64,0)*MATCH($O1029&amp;" - "&amp;$P1029,'For Formulas'!$A$3:$CL$3,0))*L1029)</f>
        <v>34020</v>
      </c>
      <c r="X1029" s="322">
        <f t="shared" si="102"/>
        <v>9.2485549132947972E-2</v>
      </c>
      <c r="Y1029" s="262" t="s">
        <v>1001</v>
      </c>
      <c r="Z1029" s="262" t="str">
        <f t="shared" si="103"/>
        <v>141 E 72610 166</v>
      </c>
      <c r="AA1029" s="262" t="str">
        <f t="shared" si="104"/>
        <v>000</v>
      </c>
      <c r="AB1029" s="262" t="str">
        <f t="shared" si="105"/>
        <v>000</v>
      </c>
      <c r="AC1029" s="262" t="str">
        <f t="shared" si="106"/>
        <v>141 E 72610 166 000 000</v>
      </c>
    </row>
    <row r="1030" spans="1:29" ht="15" customHeight="1" x14ac:dyDescent="0.25">
      <c r="A1030" s="262" t="s">
        <v>1378</v>
      </c>
      <c r="B1030" s="262" t="s">
        <v>332</v>
      </c>
      <c r="C1030" s="262" t="s">
        <v>332</v>
      </c>
      <c r="D1030" s="262" t="s">
        <v>361</v>
      </c>
      <c r="E1030" s="262" t="s">
        <v>221</v>
      </c>
      <c r="F1030" s="262" t="s">
        <v>299</v>
      </c>
      <c r="G1030" s="262" t="s">
        <v>300</v>
      </c>
      <c r="H1030" s="262" t="s">
        <v>301</v>
      </c>
      <c r="I1030" s="262" t="s">
        <v>225</v>
      </c>
      <c r="J1030" s="262">
        <v>1920</v>
      </c>
      <c r="K1030" s="320">
        <v>1</v>
      </c>
      <c r="L1030" s="320">
        <v>1</v>
      </c>
      <c r="M1030" s="262" t="s">
        <v>226</v>
      </c>
      <c r="N1030" s="262" t="s">
        <v>233</v>
      </c>
      <c r="O1030" s="262" t="s">
        <v>288</v>
      </c>
      <c r="P1030" s="262" t="s">
        <v>334</v>
      </c>
      <c r="Q1030" s="321">
        <v>13</v>
      </c>
      <c r="R1030" s="321">
        <f t="shared" si="101"/>
        <v>14</v>
      </c>
      <c r="S1030" s="300">
        <v>0</v>
      </c>
      <c r="T1030" s="300">
        <v>31140</v>
      </c>
      <c r="V1030" s="300">
        <v>31140</v>
      </c>
      <c r="W1030" s="302">
        <f>IFERROR(INDEX('For Formulas'!$A$3:$CL$64,MATCH(ROUNDUP($R1030,0),'For Formulas'!$A$3:$A$64,0),MATCH($O1030&amp;" - "&amp;$P1030,'For Formulas'!$A$3:$CL$3,0))*L1030+U1030,INDEX('For Formulas'!$A$3:$CL$64,MATCH(ROUNDUP($R1030,0),'For Formulas'!$A$3:$A$64,0)*MATCH($O1030&amp;" - "&amp;$P1030,'For Formulas'!$A$3:$CL$3,0))*L1030)</f>
        <v>34020</v>
      </c>
      <c r="X1030" s="322">
        <f t="shared" si="102"/>
        <v>9.2485549132947972E-2</v>
      </c>
      <c r="Y1030" s="262" t="s">
        <v>950</v>
      </c>
      <c r="Z1030" s="262" t="str">
        <f t="shared" si="103"/>
        <v>141 E 72610 166</v>
      </c>
      <c r="AA1030" s="262" t="str">
        <f t="shared" si="104"/>
        <v>000</v>
      </c>
      <c r="AB1030" s="262" t="str">
        <f t="shared" si="105"/>
        <v>000</v>
      </c>
      <c r="AC1030" s="262" t="str">
        <f t="shared" si="106"/>
        <v>141 E 72610 166 000 000</v>
      </c>
    </row>
    <row r="1031" spans="1:29" ht="15" customHeight="1" x14ac:dyDescent="0.25">
      <c r="A1031" s="262" t="s">
        <v>2803</v>
      </c>
      <c r="B1031" s="262" t="s">
        <v>332</v>
      </c>
      <c r="C1031" s="262" t="s">
        <v>332</v>
      </c>
      <c r="D1031" s="262" t="s">
        <v>371</v>
      </c>
      <c r="E1031" s="262" t="s">
        <v>221</v>
      </c>
      <c r="F1031" s="262" t="s">
        <v>299</v>
      </c>
      <c r="G1031" s="262" t="s">
        <v>300</v>
      </c>
      <c r="H1031" s="262" t="s">
        <v>301</v>
      </c>
      <c r="I1031" s="262" t="s">
        <v>225</v>
      </c>
      <c r="J1031" s="262">
        <v>1920</v>
      </c>
      <c r="K1031" s="320">
        <v>1</v>
      </c>
      <c r="L1031" s="320">
        <v>1</v>
      </c>
      <c r="M1031" s="262" t="s">
        <v>226</v>
      </c>
      <c r="N1031" s="262" t="s">
        <v>233</v>
      </c>
      <c r="O1031" s="262" t="s">
        <v>288</v>
      </c>
      <c r="P1031" s="262" t="s">
        <v>334</v>
      </c>
      <c r="Q1031" s="321">
        <v>13</v>
      </c>
      <c r="R1031" s="321">
        <f t="shared" si="101"/>
        <v>14</v>
      </c>
      <c r="S1031" s="300">
        <v>0</v>
      </c>
      <c r="T1031" s="300">
        <v>31140</v>
      </c>
      <c r="V1031" s="300">
        <v>31140</v>
      </c>
      <c r="W1031" s="302">
        <f>IFERROR(INDEX('For Formulas'!$A$3:$CL$64,MATCH(ROUNDUP($R1031,0),'For Formulas'!$A$3:$A$64,0),MATCH($O1031&amp;" - "&amp;$P1031,'For Formulas'!$A$3:$CL$3,0))*L1031+U1031,INDEX('For Formulas'!$A$3:$CL$64,MATCH(ROUNDUP($R1031,0),'For Formulas'!$A$3:$A$64,0)*MATCH($O1031&amp;" - "&amp;$P1031,'For Formulas'!$A$3:$CL$3,0))*L1031)</f>
        <v>34020</v>
      </c>
      <c r="X1031" s="322">
        <f t="shared" si="102"/>
        <v>9.2485549132947972E-2</v>
      </c>
      <c r="Y1031" s="262" t="s">
        <v>736</v>
      </c>
      <c r="Z1031" s="262" t="str">
        <f t="shared" si="103"/>
        <v>141 E 72610 166</v>
      </c>
      <c r="AA1031" s="262" t="str">
        <f t="shared" si="104"/>
        <v>000</v>
      </c>
      <c r="AB1031" s="262" t="str">
        <f t="shared" si="105"/>
        <v>000</v>
      </c>
      <c r="AC1031" s="262" t="str">
        <f t="shared" si="106"/>
        <v>141 E 72610 166 000 000</v>
      </c>
    </row>
    <row r="1032" spans="1:29" ht="15" hidden="1" customHeight="1" x14ac:dyDescent="0.25">
      <c r="A1032" s="262" t="s">
        <v>940</v>
      </c>
      <c r="B1032" s="262" t="s">
        <v>237</v>
      </c>
      <c r="C1032" s="262" t="s">
        <v>237</v>
      </c>
      <c r="D1032" s="262" t="s">
        <v>346</v>
      </c>
      <c r="E1032" s="262" t="s">
        <v>221</v>
      </c>
      <c r="F1032" s="262" t="s">
        <v>239</v>
      </c>
      <c r="G1032" s="262" t="s">
        <v>240</v>
      </c>
      <c r="H1032" s="262" t="s">
        <v>241</v>
      </c>
      <c r="I1032" s="262" t="s">
        <v>225</v>
      </c>
      <c r="J1032" s="262">
        <v>1520</v>
      </c>
      <c r="K1032" s="320">
        <v>1</v>
      </c>
      <c r="L1032" s="320">
        <v>1</v>
      </c>
      <c r="M1032" s="262" t="s">
        <v>226</v>
      </c>
      <c r="N1032" s="262" t="s">
        <v>11</v>
      </c>
      <c r="O1032" s="262" t="s">
        <v>244</v>
      </c>
      <c r="P1032" s="262" t="s">
        <v>187</v>
      </c>
      <c r="Q1032" s="321">
        <v>20</v>
      </c>
      <c r="R1032" s="321">
        <f t="shared" si="101"/>
        <v>21</v>
      </c>
      <c r="S1032" s="300">
        <v>0</v>
      </c>
      <c r="T1032" s="300">
        <v>19.96</v>
      </c>
      <c r="U1032" s="262">
        <v>1520</v>
      </c>
      <c r="V1032" s="300">
        <v>31859.200000000001</v>
      </c>
      <c r="W1032" s="303">
        <f>IFERROR(INDEX('For Formulas'!$A$3:$CL$64,MATCH($R1032,'For Formulas'!$A$3:$A$64,0),MATCH($O1032&amp;" - "&amp;$P1032,'For Formulas'!$A$3:$CL$3,0))*J1032+U1032,INDEX('For Formulas'!$A$3:$CL$64,MATCH($R1032,'For Formulas'!$A$3:$A$64,0),MATCH($O1032&amp;" - "&amp;$P1032,'For Formulas'!$A$3:$CL$3,0))*J1032)</f>
        <v>34286.336000000003</v>
      </c>
      <c r="X1032" s="322">
        <f t="shared" si="102"/>
        <v>7.6183206106870294E-2</v>
      </c>
      <c r="Y1032" s="262" t="s">
        <v>348</v>
      </c>
      <c r="Z1032" s="262" t="str">
        <f t="shared" si="103"/>
        <v>143 E 73100 165</v>
      </c>
      <c r="AA1032" s="262" t="str">
        <f t="shared" si="104"/>
        <v>451</v>
      </c>
      <c r="AB1032" s="262" t="str">
        <f t="shared" si="105"/>
        <v>000</v>
      </c>
      <c r="AC1032" s="262" t="str">
        <f t="shared" si="106"/>
        <v>143 E 73100 165 000 451</v>
      </c>
    </row>
    <row r="1033" spans="1:29" ht="15" customHeight="1" x14ac:dyDescent="0.25">
      <c r="A1033" s="262" t="s">
        <v>1496</v>
      </c>
      <c r="B1033" s="262" t="s">
        <v>1497</v>
      </c>
      <c r="C1033" s="262" t="s">
        <v>1497</v>
      </c>
      <c r="D1033" s="262" t="s">
        <v>324</v>
      </c>
      <c r="E1033" s="262" t="s">
        <v>221</v>
      </c>
      <c r="F1033" s="262" t="s">
        <v>299</v>
      </c>
      <c r="G1033" s="262" t="s">
        <v>300</v>
      </c>
      <c r="H1033" s="262" t="s">
        <v>301</v>
      </c>
      <c r="I1033" s="262" t="s">
        <v>225</v>
      </c>
      <c r="J1033" s="262">
        <v>1920</v>
      </c>
      <c r="K1033" s="320">
        <v>1</v>
      </c>
      <c r="L1033" s="320">
        <v>1</v>
      </c>
      <c r="M1033" s="262" t="s">
        <v>226</v>
      </c>
      <c r="N1033" s="262" t="s">
        <v>233</v>
      </c>
      <c r="O1033" s="262" t="s">
        <v>288</v>
      </c>
      <c r="P1033" s="262" t="s">
        <v>1498</v>
      </c>
      <c r="Q1033" s="321">
        <v>14</v>
      </c>
      <c r="R1033" s="321">
        <f t="shared" si="101"/>
        <v>15</v>
      </c>
      <c r="S1033" s="300">
        <v>0</v>
      </c>
      <c r="T1033" s="300">
        <v>31680</v>
      </c>
      <c r="V1033" s="300">
        <v>31680</v>
      </c>
      <c r="W1033" s="302">
        <f>IFERROR(INDEX('For Formulas'!$A$3:$CL$64,MATCH(ROUNDUP($R1033,0),'For Formulas'!$A$3:$A$64,0),MATCH($O1033&amp;" - "&amp;$P1033,'For Formulas'!$A$3:$CL$3,0))*L1033+U1033,INDEX('For Formulas'!$A$3:$CL$64,MATCH(ROUNDUP($R1033,0),'For Formulas'!$A$3:$A$64,0)*MATCH($O1033&amp;" - "&amp;$P1033,'For Formulas'!$A$3:$CL$3,0))*L1033)</f>
        <v>34380</v>
      </c>
      <c r="X1033" s="322">
        <f t="shared" si="102"/>
        <v>8.5227272727272721E-2</v>
      </c>
      <c r="Y1033" s="262" t="s">
        <v>1499</v>
      </c>
      <c r="Z1033" s="262" t="str">
        <f t="shared" si="103"/>
        <v>141 E 71150 162</v>
      </c>
      <c r="AA1033" s="262" t="str">
        <f t="shared" si="104"/>
        <v>000</v>
      </c>
      <c r="AB1033" s="262" t="str">
        <f t="shared" si="105"/>
        <v>000</v>
      </c>
      <c r="AC1033" s="262" t="str">
        <f t="shared" si="106"/>
        <v>141 E 71150 162 000 000</v>
      </c>
    </row>
    <row r="1034" spans="1:29" ht="15" hidden="1" customHeight="1" x14ac:dyDescent="0.25">
      <c r="A1034" s="262" t="s">
        <v>1569</v>
      </c>
      <c r="B1034" s="262" t="s">
        <v>330</v>
      </c>
      <c r="C1034" s="262" t="s">
        <v>330</v>
      </c>
      <c r="D1034" s="262" t="s">
        <v>328</v>
      </c>
      <c r="E1034" s="262" t="s">
        <v>256</v>
      </c>
      <c r="F1034" s="262" t="s">
        <v>249</v>
      </c>
      <c r="G1034" s="262" t="s">
        <v>250</v>
      </c>
      <c r="H1034" s="262" t="s">
        <v>224</v>
      </c>
      <c r="I1034" s="262" t="s">
        <v>242</v>
      </c>
      <c r="J1034" s="262">
        <v>1080</v>
      </c>
      <c r="K1034" s="320">
        <v>1</v>
      </c>
      <c r="L1034" s="320">
        <v>1</v>
      </c>
      <c r="M1034" s="262" t="s">
        <v>6</v>
      </c>
      <c r="Q1034" s="321">
        <v>0</v>
      </c>
      <c r="R1034" s="321">
        <f t="shared" si="101"/>
        <v>1</v>
      </c>
      <c r="S1034" s="300">
        <v>3000</v>
      </c>
      <c r="T1034" s="300">
        <v>0</v>
      </c>
      <c r="V1034" s="300">
        <v>3000</v>
      </c>
      <c r="W1034" s="300">
        <f>V1034</f>
        <v>3000</v>
      </c>
      <c r="X1034" s="322">
        <f t="shared" si="102"/>
        <v>0</v>
      </c>
      <c r="Y1034" s="262" t="s">
        <v>329</v>
      </c>
      <c r="Z1034" s="262" t="str">
        <f t="shared" si="103"/>
        <v>141 E 72710 146</v>
      </c>
      <c r="AA1034" s="262" t="str">
        <f t="shared" si="104"/>
        <v>712</v>
      </c>
      <c r="AB1034" s="262" t="str">
        <f t="shared" si="105"/>
        <v>000</v>
      </c>
      <c r="AC1034" s="262" t="str">
        <f t="shared" si="106"/>
        <v>141 E 72710 146 000 712</v>
      </c>
    </row>
    <row r="1035" spans="1:29" ht="15" customHeight="1" x14ac:dyDescent="0.25">
      <c r="A1035" s="262" t="s">
        <v>1998</v>
      </c>
      <c r="B1035" s="262" t="s">
        <v>283</v>
      </c>
      <c r="C1035" s="262" t="s">
        <v>283</v>
      </c>
      <c r="D1035" s="262" t="s">
        <v>407</v>
      </c>
      <c r="E1035" s="262" t="s">
        <v>221</v>
      </c>
      <c r="F1035" s="262" t="s">
        <v>284</v>
      </c>
      <c r="G1035" s="262" t="s">
        <v>285</v>
      </c>
      <c r="H1035" s="262" t="s">
        <v>286</v>
      </c>
      <c r="I1035" s="262" t="s">
        <v>504</v>
      </c>
      <c r="J1035" s="262">
        <v>1575</v>
      </c>
      <c r="K1035" s="320">
        <v>1</v>
      </c>
      <c r="L1035" s="320">
        <v>1</v>
      </c>
      <c r="M1035" s="262" t="s">
        <v>226</v>
      </c>
      <c r="N1035" s="262" t="s">
        <v>233</v>
      </c>
      <c r="O1035" s="262" t="s">
        <v>288</v>
      </c>
      <c r="P1035" s="262" t="s">
        <v>289</v>
      </c>
      <c r="Q1035" s="321">
        <v>18</v>
      </c>
      <c r="R1035" s="321">
        <f t="shared" si="101"/>
        <v>19</v>
      </c>
      <c r="S1035" s="300">
        <v>0</v>
      </c>
      <c r="T1035" s="300">
        <v>31920</v>
      </c>
      <c r="V1035" s="300">
        <v>31920</v>
      </c>
      <c r="W1035" s="302">
        <f>IFERROR(INDEX('For Formulas'!$A$3:$CL$64,MATCH(ROUNDUP($R1035,0),'For Formulas'!$A$3:$A$64,0),MATCH($O1035&amp;" - "&amp;$P1035,'For Formulas'!$A$3:$CL$3,0))*L1035+U1035,INDEX('For Formulas'!$A$3:$CL$64,MATCH(ROUNDUP($R1035,0),'For Formulas'!$A$3:$A$64,0)*MATCH($O1035&amp;" - "&amp;$P1035,'For Formulas'!$A$3:$CL$3,0))*L1035)</f>
        <v>34472</v>
      </c>
      <c r="X1035" s="322">
        <f t="shared" si="102"/>
        <v>7.9949874686716799E-2</v>
      </c>
      <c r="Y1035" s="262" t="s">
        <v>1848</v>
      </c>
      <c r="Z1035" s="262" t="str">
        <f t="shared" si="103"/>
        <v>141 E 72410 162</v>
      </c>
      <c r="AA1035" s="262" t="str">
        <f t="shared" si="104"/>
        <v>000</v>
      </c>
      <c r="AB1035" s="262" t="str">
        <f t="shared" si="105"/>
        <v>000</v>
      </c>
      <c r="AC1035" s="262" t="str">
        <f t="shared" si="106"/>
        <v>141 E 72410 162 000 000</v>
      </c>
    </row>
    <row r="1036" spans="1:29" ht="15" hidden="1" customHeight="1" x14ac:dyDescent="0.25">
      <c r="A1036" s="262" t="s">
        <v>1569</v>
      </c>
      <c r="B1036" s="262" t="s">
        <v>327</v>
      </c>
      <c r="C1036" s="262" t="s">
        <v>327</v>
      </c>
      <c r="D1036" s="262" t="s">
        <v>328</v>
      </c>
      <c r="E1036" s="262" t="s">
        <v>221</v>
      </c>
      <c r="F1036" s="262" t="s">
        <v>249</v>
      </c>
      <c r="G1036" s="262" t="s">
        <v>250</v>
      </c>
      <c r="H1036" s="262" t="s">
        <v>224</v>
      </c>
      <c r="I1036" s="262" t="s">
        <v>242</v>
      </c>
      <c r="J1036" s="262">
        <v>1080</v>
      </c>
      <c r="K1036" s="320">
        <v>1</v>
      </c>
      <c r="L1036" s="320">
        <v>1</v>
      </c>
      <c r="M1036" s="262" t="s">
        <v>226</v>
      </c>
      <c r="N1036" s="262" t="s">
        <v>227</v>
      </c>
      <c r="O1036" s="262" t="s">
        <v>251</v>
      </c>
      <c r="P1036" s="262" t="s">
        <v>186</v>
      </c>
      <c r="Q1036" s="321">
        <v>24</v>
      </c>
      <c r="R1036" s="321">
        <f t="shared" si="101"/>
        <v>25</v>
      </c>
      <c r="S1036" s="300">
        <v>0</v>
      </c>
      <c r="T1036" s="300">
        <v>18030</v>
      </c>
      <c r="V1036" s="300">
        <v>18030</v>
      </c>
      <c r="W1036" s="302">
        <f>IFERROR(INDEX('For Formulas'!$A$3:$CL$64,MATCH(ROUNDUP($R1036,0),'For Formulas'!$A$3:$A$64,0),MATCH($O1036&amp;" - "&amp;$P1036,'For Formulas'!$A$3:$CL$3,0))*L1036+U1036,INDEX('For Formulas'!$A$3:$CL$64,MATCH(ROUNDUP($R1036,0),'For Formulas'!$A$3:$A$64,0)*MATCH($O1036&amp;" - "&amp;$P1036,'For Formulas'!$A$3:$CL$3,0))*L1036)</f>
        <v>19590</v>
      </c>
      <c r="X1036" s="322">
        <f t="shared" si="102"/>
        <v>8.6522462562396013E-2</v>
      </c>
      <c r="Y1036" s="262" t="s">
        <v>329</v>
      </c>
      <c r="Z1036" s="262" t="str">
        <f t="shared" si="103"/>
        <v>141 E 72710 146</v>
      </c>
      <c r="AA1036" s="262" t="str">
        <f t="shared" si="104"/>
        <v>712</v>
      </c>
      <c r="AB1036" s="262" t="str">
        <f t="shared" si="105"/>
        <v>000</v>
      </c>
      <c r="AC1036" s="262" t="str">
        <f t="shared" si="106"/>
        <v>141 E 72710 146 000 712</v>
      </c>
    </row>
    <row r="1037" spans="1:29" ht="15" customHeight="1" x14ac:dyDescent="0.25">
      <c r="A1037" s="262" t="s">
        <v>331</v>
      </c>
      <c r="B1037" s="262" t="s">
        <v>332</v>
      </c>
      <c r="C1037" s="262" t="s">
        <v>332</v>
      </c>
      <c r="D1037" s="262" t="s">
        <v>333</v>
      </c>
      <c r="E1037" s="262" t="s">
        <v>221</v>
      </c>
      <c r="F1037" s="262" t="s">
        <v>299</v>
      </c>
      <c r="G1037" s="262" t="s">
        <v>300</v>
      </c>
      <c r="H1037" s="262" t="s">
        <v>301</v>
      </c>
      <c r="I1037" s="262" t="s">
        <v>225</v>
      </c>
      <c r="J1037" s="262">
        <v>1920</v>
      </c>
      <c r="K1037" s="320">
        <v>1</v>
      </c>
      <c r="L1037" s="320">
        <v>1</v>
      </c>
      <c r="M1037" s="262" t="s">
        <v>226</v>
      </c>
      <c r="N1037" s="262" t="s">
        <v>233</v>
      </c>
      <c r="O1037" s="262" t="s">
        <v>288</v>
      </c>
      <c r="P1037" s="262" t="s">
        <v>334</v>
      </c>
      <c r="Q1037" s="321">
        <v>14</v>
      </c>
      <c r="R1037" s="321">
        <f t="shared" si="101"/>
        <v>15</v>
      </c>
      <c r="S1037" s="300">
        <v>0</v>
      </c>
      <c r="T1037" s="300">
        <v>31680</v>
      </c>
      <c r="V1037" s="300">
        <v>31680</v>
      </c>
      <c r="W1037" s="302">
        <f>IFERROR(INDEX('For Formulas'!$A$3:$CL$64,MATCH(ROUNDUP($R1037,0),'For Formulas'!$A$3:$A$64,0),MATCH($O1037&amp;" - "&amp;$P1037,'For Formulas'!$A$3:$CL$3,0))*L1037+U1037,INDEX('For Formulas'!$A$3:$CL$64,MATCH(ROUNDUP($R1037,0),'For Formulas'!$A$3:$A$64,0)*MATCH($O1037&amp;" - "&amp;$P1037,'For Formulas'!$A$3:$CL$3,0))*L1037)</f>
        <v>34560</v>
      </c>
      <c r="X1037" s="322">
        <f t="shared" si="102"/>
        <v>9.0909090909090912E-2</v>
      </c>
      <c r="Y1037" s="262" t="s">
        <v>335</v>
      </c>
      <c r="Z1037" s="262" t="str">
        <f t="shared" si="103"/>
        <v>141 E 72610 166</v>
      </c>
      <c r="AA1037" s="262" t="str">
        <f t="shared" si="104"/>
        <v>000</v>
      </c>
      <c r="AB1037" s="262" t="str">
        <f t="shared" si="105"/>
        <v>000</v>
      </c>
      <c r="AC1037" s="262" t="str">
        <f t="shared" si="106"/>
        <v>141 E 72610 166 000 000</v>
      </c>
    </row>
    <row r="1038" spans="1:29" ht="15" customHeight="1" x14ac:dyDescent="0.25">
      <c r="A1038" s="262" t="s">
        <v>1981</v>
      </c>
      <c r="B1038" s="262" t="s">
        <v>332</v>
      </c>
      <c r="C1038" s="262" t="s">
        <v>332</v>
      </c>
      <c r="D1038" s="262" t="s">
        <v>248</v>
      </c>
      <c r="E1038" s="262" t="s">
        <v>221</v>
      </c>
      <c r="F1038" s="262" t="s">
        <v>299</v>
      </c>
      <c r="G1038" s="262" t="s">
        <v>300</v>
      </c>
      <c r="H1038" s="262" t="s">
        <v>301</v>
      </c>
      <c r="I1038" s="262" t="s">
        <v>225</v>
      </c>
      <c r="J1038" s="262">
        <v>1920</v>
      </c>
      <c r="K1038" s="320">
        <v>1</v>
      </c>
      <c r="L1038" s="320">
        <v>1</v>
      </c>
      <c r="M1038" s="262" t="s">
        <v>226</v>
      </c>
      <c r="N1038" s="262" t="s">
        <v>233</v>
      </c>
      <c r="O1038" s="262" t="s">
        <v>288</v>
      </c>
      <c r="P1038" s="262" t="s">
        <v>334</v>
      </c>
      <c r="Q1038" s="321">
        <v>14</v>
      </c>
      <c r="R1038" s="321">
        <f t="shared" si="101"/>
        <v>15</v>
      </c>
      <c r="S1038" s="300">
        <v>0</v>
      </c>
      <c r="T1038" s="300">
        <v>31680</v>
      </c>
      <c r="V1038" s="300">
        <v>31680</v>
      </c>
      <c r="W1038" s="302">
        <f>IFERROR(INDEX('For Formulas'!$A$3:$CL$64,MATCH(ROUNDUP($R1038,0),'For Formulas'!$A$3:$A$64,0),MATCH($O1038&amp;" - "&amp;$P1038,'For Formulas'!$A$3:$CL$3,0))*L1038+U1038,INDEX('For Formulas'!$A$3:$CL$64,MATCH(ROUNDUP($R1038,0),'For Formulas'!$A$3:$A$64,0)*MATCH($O1038&amp;" - "&amp;$P1038,'For Formulas'!$A$3:$CL$3,0))*L1038)</f>
        <v>34560</v>
      </c>
      <c r="X1038" s="322">
        <f t="shared" si="102"/>
        <v>9.0909090909090912E-2</v>
      </c>
      <c r="Y1038" s="262" t="s">
        <v>509</v>
      </c>
      <c r="Z1038" s="262" t="str">
        <f t="shared" si="103"/>
        <v>141 E 72710 142</v>
      </c>
      <c r="AA1038" s="262" t="str">
        <f t="shared" si="104"/>
        <v>000</v>
      </c>
      <c r="AB1038" s="262" t="str">
        <f t="shared" si="105"/>
        <v>000</v>
      </c>
      <c r="AC1038" s="262" t="str">
        <f t="shared" si="106"/>
        <v>141 E 72710 142 000 000</v>
      </c>
    </row>
    <row r="1039" spans="1:29" ht="15" customHeight="1" x14ac:dyDescent="0.25">
      <c r="A1039" s="262" t="s">
        <v>2631</v>
      </c>
      <c r="B1039" s="262" t="s">
        <v>332</v>
      </c>
      <c r="C1039" s="262" t="s">
        <v>332</v>
      </c>
      <c r="D1039" s="262" t="s">
        <v>411</v>
      </c>
      <c r="E1039" s="262" t="s">
        <v>221</v>
      </c>
      <c r="F1039" s="262" t="s">
        <v>299</v>
      </c>
      <c r="G1039" s="262" t="s">
        <v>300</v>
      </c>
      <c r="H1039" s="262" t="s">
        <v>301</v>
      </c>
      <c r="I1039" s="262" t="s">
        <v>225</v>
      </c>
      <c r="J1039" s="262">
        <v>1920</v>
      </c>
      <c r="K1039" s="320">
        <v>1</v>
      </c>
      <c r="L1039" s="320">
        <v>1</v>
      </c>
      <c r="M1039" s="262" t="s">
        <v>226</v>
      </c>
      <c r="N1039" s="262" t="s">
        <v>233</v>
      </c>
      <c r="O1039" s="262" t="s">
        <v>288</v>
      </c>
      <c r="P1039" s="262" t="s">
        <v>334</v>
      </c>
      <c r="Q1039" s="321">
        <v>14</v>
      </c>
      <c r="R1039" s="321">
        <f t="shared" si="101"/>
        <v>15</v>
      </c>
      <c r="S1039" s="300">
        <v>0</v>
      </c>
      <c r="T1039" s="300">
        <v>31680</v>
      </c>
      <c r="V1039" s="300">
        <v>31680</v>
      </c>
      <c r="W1039" s="302">
        <f>IFERROR(INDEX('For Formulas'!$A$3:$CL$64,MATCH(ROUNDUP($R1039,0),'For Formulas'!$A$3:$A$64,0),MATCH($O1039&amp;" - "&amp;$P1039,'For Formulas'!$A$3:$CL$3,0))*L1039+U1039,INDEX('For Formulas'!$A$3:$CL$64,MATCH(ROUNDUP($R1039,0),'For Formulas'!$A$3:$A$64,0)*MATCH($O1039&amp;" - "&amp;$P1039,'For Formulas'!$A$3:$CL$3,0))*L1039)</f>
        <v>34560</v>
      </c>
      <c r="X1039" s="322">
        <f t="shared" si="102"/>
        <v>9.0909090909090912E-2</v>
      </c>
      <c r="Y1039" s="262" t="s">
        <v>1144</v>
      </c>
      <c r="Z1039" s="262" t="str">
        <f t="shared" si="103"/>
        <v>141 E 72610 166</v>
      </c>
      <c r="AA1039" s="262" t="str">
        <f t="shared" si="104"/>
        <v>000</v>
      </c>
      <c r="AB1039" s="262" t="str">
        <f t="shared" si="105"/>
        <v>000</v>
      </c>
      <c r="AC1039" s="262" t="str">
        <f t="shared" si="106"/>
        <v>141 E 72610 166 000 000</v>
      </c>
    </row>
    <row r="1040" spans="1:29" ht="15" customHeight="1" x14ac:dyDescent="0.25">
      <c r="A1040" s="262" t="s">
        <v>2521</v>
      </c>
      <c r="B1040" s="262" t="s">
        <v>323</v>
      </c>
      <c r="C1040" s="262" t="s">
        <v>323</v>
      </c>
      <c r="D1040" s="262" t="s">
        <v>280</v>
      </c>
      <c r="E1040" s="262" t="s">
        <v>221</v>
      </c>
      <c r="F1040" s="262" t="s">
        <v>222</v>
      </c>
      <c r="G1040" s="262" t="s">
        <v>223</v>
      </c>
      <c r="H1040" s="262" t="s">
        <v>224</v>
      </c>
      <c r="I1040" s="262" t="s">
        <v>287</v>
      </c>
      <c r="J1040" s="262">
        <v>800</v>
      </c>
      <c r="K1040" s="320">
        <v>0.5</v>
      </c>
      <c r="L1040" s="320">
        <v>0.5</v>
      </c>
      <c r="M1040" s="262" t="s">
        <v>226</v>
      </c>
      <c r="N1040" s="262" t="s">
        <v>233</v>
      </c>
      <c r="O1040" s="262" t="s">
        <v>234</v>
      </c>
      <c r="P1040" s="262" t="s">
        <v>38</v>
      </c>
      <c r="Q1040" s="321">
        <v>10</v>
      </c>
      <c r="R1040" s="321">
        <f t="shared" si="101"/>
        <v>11</v>
      </c>
      <c r="S1040" s="300">
        <v>0</v>
      </c>
      <c r="T1040" s="300">
        <v>64480</v>
      </c>
      <c r="V1040" s="300">
        <v>32240</v>
      </c>
      <c r="W1040" s="302">
        <f>IFERROR(INDEX('For Formulas'!$A$3:$CL$64,MATCH(ROUNDUP($R1040,0),'For Formulas'!$A$3:$A$64,0),MATCH($O1040&amp;" - "&amp;$P1040,'For Formulas'!$A$3:$CL$3,0))*L1040+U1040,INDEX('For Formulas'!$A$3:$CL$64,MATCH(ROUNDUP($R1040,0),'For Formulas'!$A$3:$A$64,0)*MATCH($O1040&amp;" - "&amp;$P1040,'For Formulas'!$A$3:$CL$3,0))*L1040)</f>
        <v>34820</v>
      </c>
      <c r="X1040" s="322">
        <f t="shared" si="102"/>
        <v>8.0024813895781644E-2</v>
      </c>
      <c r="Y1040" s="262" t="s">
        <v>1891</v>
      </c>
      <c r="Z1040" s="262" t="str">
        <f t="shared" si="103"/>
        <v>141 E 72410 139</v>
      </c>
      <c r="AA1040" s="262" t="str">
        <f t="shared" si="104"/>
        <v>000</v>
      </c>
      <c r="AB1040" s="262" t="str">
        <f t="shared" si="105"/>
        <v>000</v>
      </c>
      <c r="AC1040" s="262" t="str">
        <f t="shared" si="106"/>
        <v>141 E 72410 139 000 000</v>
      </c>
    </row>
    <row r="1041" spans="1:29" ht="15" customHeight="1" x14ac:dyDescent="0.25">
      <c r="A1041" s="262" t="s">
        <v>2521</v>
      </c>
      <c r="B1041" s="262" t="s">
        <v>231</v>
      </c>
      <c r="C1041" s="262" t="s">
        <v>231</v>
      </c>
      <c r="D1041" s="262" t="s">
        <v>280</v>
      </c>
      <c r="E1041" s="262" t="s">
        <v>221</v>
      </c>
      <c r="F1041" s="262" t="s">
        <v>222</v>
      </c>
      <c r="G1041" s="262" t="s">
        <v>223</v>
      </c>
      <c r="H1041" s="262" t="s">
        <v>224</v>
      </c>
      <c r="I1041" s="262" t="s">
        <v>287</v>
      </c>
      <c r="J1041" s="262">
        <v>800</v>
      </c>
      <c r="K1041" s="320">
        <v>0.5</v>
      </c>
      <c r="L1041" s="320">
        <v>0.5</v>
      </c>
      <c r="M1041" s="262" t="s">
        <v>226</v>
      </c>
      <c r="N1041" s="262" t="s">
        <v>233</v>
      </c>
      <c r="O1041" s="262" t="s">
        <v>234</v>
      </c>
      <c r="P1041" s="262" t="s">
        <v>38</v>
      </c>
      <c r="Q1041" s="321">
        <v>10</v>
      </c>
      <c r="R1041" s="321">
        <f t="shared" si="101"/>
        <v>11</v>
      </c>
      <c r="S1041" s="300">
        <v>0</v>
      </c>
      <c r="T1041" s="300">
        <v>64480</v>
      </c>
      <c r="V1041" s="300">
        <v>32240</v>
      </c>
      <c r="W1041" s="302">
        <f>IFERROR(INDEX('For Formulas'!$A$3:$CL$64,MATCH(ROUNDUP($R1041,0),'For Formulas'!$A$3:$A$64,0),MATCH($O1041&amp;" - "&amp;$P1041,'For Formulas'!$A$3:$CL$3,0))*L1041+U1041,INDEX('For Formulas'!$A$3:$CL$64,MATCH(ROUNDUP($R1041,0),'For Formulas'!$A$3:$A$64,0)*MATCH($O1041&amp;" - "&amp;$P1041,'For Formulas'!$A$3:$CL$3,0))*L1041)</f>
        <v>34820</v>
      </c>
      <c r="X1041" s="322">
        <f t="shared" si="102"/>
        <v>8.0024813895781644E-2</v>
      </c>
      <c r="Y1041" s="262" t="s">
        <v>281</v>
      </c>
      <c r="Z1041" s="262" t="str">
        <f t="shared" si="103"/>
        <v>141 E 71100 116</v>
      </c>
      <c r="AA1041" s="262" t="str">
        <f t="shared" si="104"/>
        <v>000</v>
      </c>
      <c r="AB1041" s="262" t="str">
        <f t="shared" si="105"/>
        <v>000</v>
      </c>
      <c r="AC1041" s="262" t="str">
        <f t="shared" si="106"/>
        <v>141 E 71100 116 000 000</v>
      </c>
    </row>
    <row r="1042" spans="1:29" ht="15" customHeight="1" x14ac:dyDescent="0.25">
      <c r="A1042" s="262" t="s">
        <v>3163</v>
      </c>
      <c r="B1042" s="262" t="s">
        <v>332</v>
      </c>
      <c r="C1042" s="262" t="s">
        <v>332</v>
      </c>
      <c r="D1042" s="262" t="s">
        <v>374</v>
      </c>
      <c r="E1042" s="262" t="s">
        <v>221</v>
      </c>
      <c r="F1042" s="262" t="s">
        <v>463</v>
      </c>
      <c r="G1042" s="262" t="s">
        <v>464</v>
      </c>
      <c r="H1042" s="262" t="s">
        <v>465</v>
      </c>
      <c r="I1042" s="262" t="s">
        <v>225</v>
      </c>
      <c r="J1042" s="262">
        <v>1760</v>
      </c>
      <c r="K1042" s="320">
        <v>1</v>
      </c>
      <c r="L1042" s="320">
        <v>1</v>
      </c>
      <c r="M1042" s="262" t="s">
        <v>226</v>
      </c>
      <c r="N1042" s="262" t="s">
        <v>227</v>
      </c>
      <c r="O1042" s="262" t="s">
        <v>288</v>
      </c>
      <c r="P1042" s="262" t="s">
        <v>334</v>
      </c>
      <c r="Q1042" s="321">
        <v>15</v>
      </c>
      <c r="R1042" s="321">
        <f t="shared" si="101"/>
        <v>16</v>
      </c>
      <c r="S1042" s="300">
        <v>0</v>
      </c>
      <c r="T1042" s="300">
        <v>32280</v>
      </c>
      <c r="V1042" s="300">
        <v>29589.78</v>
      </c>
      <c r="W1042" s="302">
        <f>IFERROR(INDEX('For Formulas'!$A$3:$CL$64,MATCH(ROUNDUP($R1042,0),'For Formulas'!$A$3:$A$64,0),MATCH($O1042&amp;" - "&amp;$P1042,'For Formulas'!$A$3:$CL$3,0))*L1042+U1042,INDEX('For Formulas'!$A$3:$CL$64,MATCH(ROUNDUP($R1042,0),'For Formulas'!$A$3:$A$64,0)*MATCH($O1042&amp;" - "&amp;$P1042,'For Formulas'!$A$3:$CL$3,0))*L1042)</f>
        <v>35160</v>
      </c>
      <c r="X1042" s="322">
        <f t="shared" si="102"/>
        <v>0.18824810458205507</v>
      </c>
      <c r="Y1042" s="262" t="s">
        <v>3164</v>
      </c>
      <c r="Z1042" s="262" t="str">
        <f t="shared" si="103"/>
        <v>141 E 72610 166</v>
      </c>
      <c r="AA1042" s="262" t="str">
        <f t="shared" si="104"/>
        <v>000</v>
      </c>
      <c r="AB1042" s="262" t="str">
        <f t="shared" si="105"/>
        <v>000</v>
      </c>
      <c r="AC1042" s="262" t="str">
        <f t="shared" si="106"/>
        <v>141 E 72610 166 000 000</v>
      </c>
    </row>
    <row r="1043" spans="1:29" ht="15" customHeight="1" x14ac:dyDescent="0.25">
      <c r="A1043" s="262" t="s">
        <v>508</v>
      </c>
      <c r="B1043" s="262" t="s">
        <v>332</v>
      </c>
      <c r="C1043" s="262" t="s">
        <v>332</v>
      </c>
      <c r="D1043" s="262" t="s">
        <v>248</v>
      </c>
      <c r="E1043" s="262" t="s">
        <v>221</v>
      </c>
      <c r="F1043" s="262" t="s">
        <v>299</v>
      </c>
      <c r="G1043" s="262" t="s">
        <v>300</v>
      </c>
      <c r="H1043" s="262" t="s">
        <v>301</v>
      </c>
      <c r="I1043" s="262" t="s">
        <v>225</v>
      </c>
      <c r="J1043" s="262">
        <v>1920</v>
      </c>
      <c r="K1043" s="320">
        <v>1</v>
      </c>
      <c r="L1043" s="320">
        <v>1</v>
      </c>
      <c r="M1043" s="262" t="s">
        <v>226</v>
      </c>
      <c r="N1043" s="262" t="s">
        <v>233</v>
      </c>
      <c r="O1043" s="262" t="s">
        <v>288</v>
      </c>
      <c r="P1043" s="262" t="s">
        <v>334</v>
      </c>
      <c r="Q1043" s="321">
        <v>15</v>
      </c>
      <c r="R1043" s="321">
        <f t="shared" si="101"/>
        <v>16</v>
      </c>
      <c r="S1043" s="300">
        <v>0</v>
      </c>
      <c r="T1043" s="300">
        <v>32280</v>
      </c>
      <c r="V1043" s="300">
        <v>32280</v>
      </c>
      <c r="W1043" s="302">
        <f>IFERROR(INDEX('For Formulas'!$A$3:$CL$64,MATCH(ROUNDUP($R1043,0),'For Formulas'!$A$3:$A$64,0),MATCH($O1043&amp;" - "&amp;$P1043,'For Formulas'!$A$3:$CL$3,0))*L1043+U1043,INDEX('For Formulas'!$A$3:$CL$64,MATCH(ROUNDUP($R1043,0),'For Formulas'!$A$3:$A$64,0)*MATCH($O1043&amp;" - "&amp;$P1043,'For Formulas'!$A$3:$CL$3,0))*L1043)</f>
        <v>35160</v>
      </c>
      <c r="X1043" s="322">
        <f t="shared" si="102"/>
        <v>8.9219330855018583E-2</v>
      </c>
      <c r="Y1043" s="262" t="s">
        <v>509</v>
      </c>
      <c r="Z1043" s="262" t="str">
        <f t="shared" si="103"/>
        <v>141 E 72710 142</v>
      </c>
      <c r="AA1043" s="262" t="str">
        <f t="shared" si="104"/>
        <v>000</v>
      </c>
      <c r="AB1043" s="262" t="str">
        <f t="shared" si="105"/>
        <v>000</v>
      </c>
      <c r="AC1043" s="262" t="str">
        <f t="shared" si="106"/>
        <v>141 E 72710 142 000 000</v>
      </c>
    </row>
    <row r="1044" spans="1:29" ht="15" hidden="1" customHeight="1" x14ac:dyDescent="0.25">
      <c r="A1044" s="262" t="s">
        <v>1579</v>
      </c>
      <c r="B1044" s="262" t="s">
        <v>330</v>
      </c>
      <c r="C1044" s="262" t="s">
        <v>330</v>
      </c>
      <c r="D1044" s="262" t="s">
        <v>328</v>
      </c>
      <c r="E1044" s="262" t="s">
        <v>256</v>
      </c>
      <c r="F1044" s="262" t="s">
        <v>249</v>
      </c>
      <c r="G1044" s="262" t="s">
        <v>250</v>
      </c>
      <c r="H1044" s="262" t="s">
        <v>224</v>
      </c>
      <c r="I1044" s="262" t="s">
        <v>242</v>
      </c>
      <c r="J1044" s="262">
        <v>1080</v>
      </c>
      <c r="K1044" s="320">
        <v>1</v>
      </c>
      <c r="L1044" s="320">
        <v>1</v>
      </c>
      <c r="M1044" s="262" t="s">
        <v>6</v>
      </c>
      <c r="Q1044" s="321">
        <v>0</v>
      </c>
      <c r="R1044" s="321">
        <f t="shared" si="101"/>
        <v>1</v>
      </c>
      <c r="S1044" s="300">
        <v>3000</v>
      </c>
      <c r="T1044" s="300">
        <v>0</v>
      </c>
      <c r="V1044" s="300">
        <v>3000</v>
      </c>
      <c r="W1044" s="300">
        <f>V1044</f>
        <v>3000</v>
      </c>
      <c r="X1044" s="322">
        <f t="shared" si="102"/>
        <v>0</v>
      </c>
      <c r="Y1044" s="262" t="s">
        <v>329</v>
      </c>
      <c r="Z1044" s="262" t="str">
        <f t="shared" si="103"/>
        <v>141 E 72710 146</v>
      </c>
      <c r="AA1044" s="262" t="str">
        <f t="shared" si="104"/>
        <v>712</v>
      </c>
      <c r="AB1044" s="262" t="str">
        <f t="shared" si="105"/>
        <v>000</v>
      </c>
      <c r="AC1044" s="262" t="str">
        <f t="shared" si="106"/>
        <v>141 E 72710 146 000 712</v>
      </c>
    </row>
    <row r="1045" spans="1:29" ht="15" customHeight="1" x14ac:dyDescent="0.25">
      <c r="A1045" s="262" t="s">
        <v>2018</v>
      </c>
      <c r="B1045" s="262" t="s">
        <v>332</v>
      </c>
      <c r="C1045" s="262" t="s">
        <v>332</v>
      </c>
      <c r="D1045" s="262" t="s">
        <v>264</v>
      </c>
      <c r="E1045" s="262" t="s">
        <v>221</v>
      </c>
      <c r="F1045" s="262" t="s">
        <v>299</v>
      </c>
      <c r="G1045" s="262" t="s">
        <v>300</v>
      </c>
      <c r="H1045" s="262" t="s">
        <v>301</v>
      </c>
      <c r="I1045" s="262" t="s">
        <v>225</v>
      </c>
      <c r="J1045" s="262">
        <v>1920</v>
      </c>
      <c r="K1045" s="320">
        <v>1</v>
      </c>
      <c r="L1045" s="320">
        <v>1</v>
      </c>
      <c r="M1045" s="262" t="s">
        <v>226</v>
      </c>
      <c r="N1045" s="262" t="s">
        <v>233</v>
      </c>
      <c r="O1045" s="262" t="s">
        <v>288</v>
      </c>
      <c r="P1045" s="262" t="s">
        <v>334</v>
      </c>
      <c r="Q1045" s="321">
        <v>15</v>
      </c>
      <c r="R1045" s="321">
        <f t="shared" si="101"/>
        <v>16</v>
      </c>
      <c r="S1045" s="300">
        <v>0</v>
      </c>
      <c r="T1045" s="300">
        <v>32280</v>
      </c>
      <c r="V1045" s="300">
        <v>32280</v>
      </c>
      <c r="W1045" s="302">
        <f>IFERROR(INDEX('For Formulas'!$A$3:$CL$64,MATCH(ROUNDUP($R1045,0),'For Formulas'!$A$3:$A$64,0),MATCH($O1045&amp;" - "&amp;$P1045,'For Formulas'!$A$3:$CL$3,0))*L1045+U1045,INDEX('For Formulas'!$A$3:$CL$64,MATCH(ROUNDUP($R1045,0),'For Formulas'!$A$3:$A$64,0)*MATCH($O1045&amp;" - "&amp;$P1045,'For Formulas'!$A$3:$CL$3,0))*L1045)</f>
        <v>35160</v>
      </c>
      <c r="X1045" s="322">
        <f t="shared" si="102"/>
        <v>8.9219330855018583E-2</v>
      </c>
      <c r="Y1045" s="262" t="s">
        <v>1064</v>
      </c>
      <c r="Z1045" s="262" t="str">
        <f t="shared" si="103"/>
        <v>141 E 72610 166</v>
      </c>
      <c r="AA1045" s="262" t="str">
        <f t="shared" si="104"/>
        <v>000</v>
      </c>
      <c r="AB1045" s="262" t="str">
        <f t="shared" si="105"/>
        <v>000</v>
      </c>
      <c r="AC1045" s="262" t="str">
        <f t="shared" si="106"/>
        <v>141 E 72610 166 000 000</v>
      </c>
    </row>
    <row r="1046" spans="1:29" ht="15" customHeight="1" x14ac:dyDescent="0.25">
      <c r="A1046" s="262" t="s">
        <v>2390</v>
      </c>
      <c r="B1046" s="262" t="s">
        <v>283</v>
      </c>
      <c r="C1046" s="262" t="s">
        <v>283</v>
      </c>
      <c r="D1046" s="262" t="s">
        <v>447</v>
      </c>
      <c r="E1046" s="262" t="s">
        <v>221</v>
      </c>
      <c r="F1046" s="262" t="s">
        <v>299</v>
      </c>
      <c r="G1046" s="262" t="s">
        <v>300</v>
      </c>
      <c r="H1046" s="262" t="s">
        <v>301</v>
      </c>
      <c r="I1046" s="262" t="s">
        <v>225</v>
      </c>
      <c r="J1046" s="262">
        <v>1920</v>
      </c>
      <c r="K1046" s="320">
        <v>1</v>
      </c>
      <c r="L1046" s="320">
        <v>1</v>
      </c>
      <c r="M1046" s="262" t="s">
        <v>226</v>
      </c>
      <c r="N1046" s="262" t="s">
        <v>233</v>
      </c>
      <c r="O1046" s="262" t="s">
        <v>288</v>
      </c>
      <c r="P1046" s="262" t="s">
        <v>1498</v>
      </c>
      <c r="Q1046" s="321">
        <v>15</v>
      </c>
      <c r="R1046" s="321">
        <f t="shared" si="101"/>
        <v>16</v>
      </c>
      <c r="S1046" s="300">
        <v>0</v>
      </c>
      <c r="T1046" s="300">
        <v>32700</v>
      </c>
      <c r="V1046" s="300">
        <v>32700</v>
      </c>
      <c r="W1046" s="302">
        <f>IFERROR(INDEX('For Formulas'!$A$3:$CL$64,MATCH(ROUNDUP($R1046,0),'For Formulas'!$A$3:$A$64,0),MATCH($O1046&amp;" - "&amp;$P1046,'For Formulas'!$A$3:$CL$3,0))*L1046+U1046,INDEX('For Formulas'!$A$3:$CL$64,MATCH(ROUNDUP($R1046,0),'For Formulas'!$A$3:$A$64,0)*MATCH($O1046&amp;" - "&amp;$P1046,'For Formulas'!$A$3:$CL$3,0))*L1046)</f>
        <v>35400</v>
      </c>
      <c r="X1046" s="322">
        <f t="shared" si="102"/>
        <v>8.2568807339449546E-2</v>
      </c>
      <c r="Y1046" s="262" t="s">
        <v>2392</v>
      </c>
      <c r="Z1046" s="262" t="str">
        <f t="shared" si="103"/>
        <v>141 E 72410 162</v>
      </c>
      <c r="AA1046" s="262" t="str">
        <f t="shared" si="104"/>
        <v>000</v>
      </c>
      <c r="AB1046" s="262" t="str">
        <f t="shared" si="105"/>
        <v>000</v>
      </c>
      <c r="AC1046" s="262" t="str">
        <f t="shared" si="106"/>
        <v>141 E 72410 162 000 000</v>
      </c>
    </row>
    <row r="1047" spans="1:29" ht="15" customHeight="1" x14ac:dyDescent="0.25">
      <c r="A1047" s="262" t="s">
        <v>1391</v>
      </c>
      <c r="B1047" s="262" t="s">
        <v>283</v>
      </c>
      <c r="C1047" s="262" t="s">
        <v>283</v>
      </c>
      <c r="D1047" s="262" t="s">
        <v>340</v>
      </c>
      <c r="E1047" s="262" t="s">
        <v>221</v>
      </c>
      <c r="F1047" s="262" t="s">
        <v>284</v>
      </c>
      <c r="G1047" s="262" t="s">
        <v>285</v>
      </c>
      <c r="H1047" s="262" t="s">
        <v>286</v>
      </c>
      <c r="I1047" s="262" t="s">
        <v>504</v>
      </c>
      <c r="J1047" s="262">
        <v>1575</v>
      </c>
      <c r="K1047" s="320">
        <v>1</v>
      </c>
      <c r="L1047" s="320">
        <v>1</v>
      </c>
      <c r="M1047" s="262" t="s">
        <v>226</v>
      </c>
      <c r="N1047" s="262" t="s">
        <v>227</v>
      </c>
      <c r="O1047" s="262" t="s">
        <v>288</v>
      </c>
      <c r="P1047" s="262" t="s">
        <v>289</v>
      </c>
      <c r="Q1047" s="321">
        <v>19</v>
      </c>
      <c r="R1047" s="321">
        <f t="shared" si="101"/>
        <v>20</v>
      </c>
      <c r="S1047" s="300">
        <v>0</v>
      </c>
      <c r="T1047" s="300">
        <v>32865</v>
      </c>
      <c r="V1047" s="300">
        <v>32865</v>
      </c>
      <c r="W1047" s="302">
        <f>IFERROR(INDEX('For Formulas'!$A$3:$CL$64,MATCH(ROUNDUP($R1047,0),'For Formulas'!$A$3:$A$64,0),MATCH($O1047&amp;" - "&amp;$P1047,'For Formulas'!$A$3:$CL$3,0))*L1047+U1047,INDEX('For Formulas'!$A$3:$CL$64,MATCH(ROUNDUP($R1047,0),'For Formulas'!$A$3:$A$64,0)*MATCH($O1047&amp;" - "&amp;$P1047,'For Formulas'!$A$3:$CL$3,0))*L1047)</f>
        <v>35490</v>
      </c>
      <c r="X1047" s="322">
        <f t="shared" si="102"/>
        <v>7.9872204472843447E-2</v>
      </c>
      <c r="Y1047" s="262" t="s">
        <v>1392</v>
      </c>
      <c r="Z1047" s="262" t="str">
        <f t="shared" si="103"/>
        <v>141 E 72410 162</v>
      </c>
      <c r="AA1047" s="262" t="str">
        <f t="shared" si="104"/>
        <v>000</v>
      </c>
      <c r="AB1047" s="262" t="str">
        <f t="shared" si="105"/>
        <v>000</v>
      </c>
      <c r="AC1047" s="262" t="str">
        <f t="shared" si="106"/>
        <v>141 E 72410 162 000 000</v>
      </c>
    </row>
    <row r="1048" spans="1:29" ht="15" customHeight="1" x14ac:dyDescent="0.25">
      <c r="A1048" s="262" t="s">
        <v>424</v>
      </c>
      <c r="B1048" s="262" t="s">
        <v>323</v>
      </c>
      <c r="C1048" s="262" t="s">
        <v>323</v>
      </c>
      <c r="D1048" s="262" t="s">
        <v>346</v>
      </c>
      <c r="E1048" s="262" t="s">
        <v>221</v>
      </c>
      <c r="F1048" s="262" t="s">
        <v>222</v>
      </c>
      <c r="G1048" s="262" t="s">
        <v>223</v>
      </c>
      <c r="H1048" s="262" t="s">
        <v>224</v>
      </c>
      <c r="I1048" s="262" t="s">
        <v>287</v>
      </c>
      <c r="J1048" s="262">
        <v>800</v>
      </c>
      <c r="K1048" s="320">
        <v>0.5</v>
      </c>
      <c r="L1048" s="320">
        <v>0.5</v>
      </c>
      <c r="M1048" s="262" t="s">
        <v>226</v>
      </c>
      <c r="N1048" s="262" t="s">
        <v>233</v>
      </c>
      <c r="O1048" s="262" t="s">
        <v>234</v>
      </c>
      <c r="P1048" s="262" t="s">
        <v>38</v>
      </c>
      <c r="Q1048" s="321">
        <v>14</v>
      </c>
      <c r="R1048" s="321">
        <f t="shared" si="101"/>
        <v>15</v>
      </c>
      <c r="S1048" s="300">
        <v>0</v>
      </c>
      <c r="T1048" s="300">
        <v>65850</v>
      </c>
      <c r="V1048" s="300">
        <v>32925</v>
      </c>
      <c r="W1048" s="302">
        <f>IFERROR(INDEX('For Formulas'!$A$3:$CL$64,MATCH(ROUNDUP($R1048,0),'For Formulas'!$A$3:$A$64,0),MATCH($O1048&amp;" - "&amp;$P1048,'For Formulas'!$A$3:$CL$3,0))*L1048+U1048,INDEX('For Formulas'!$A$3:$CL$64,MATCH(ROUNDUP($R1048,0),'For Formulas'!$A$3:$A$64,0)*MATCH($O1048&amp;" - "&amp;$P1048,'For Formulas'!$A$3:$CL$3,0))*L1048)</f>
        <v>35560</v>
      </c>
      <c r="X1048" s="322">
        <f t="shared" si="102"/>
        <v>8.0030372057706911E-2</v>
      </c>
      <c r="Y1048" s="262" t="s">
        <v>426</v>
      </c>
      <c r="Z1048" s="262" t="str">
        <f t="shared" si="103"/>
        <v>141 E 72410 139</v>
      </c>
      <c r="AA1048" s="262" t="str">
        <f t="shared" si="104"/>
        <v>000</v>
      </c>
      <c r="AB1048" s="262" t="str">
        <f t="shared" si="105"/>
        <v>000</v>
      </c>
      <c r="AC1048" s="262" t="str">
        <f t="shared" si="106"/>
        <v>141 E 72410 139 000 000</v>
      </c>
    </row>
    <row r="1049" spans="1:29" ht="15" customHeight="1" x14ac:dyDescent="0.25">
      <c r="A1049" s="262" t="s">
        <v>424</v>
      </c>
      <c r="B1049" s="262" t="s">
        <v>323</v>
      </c>
      <c r="C1049" s="262" t="s">
        <v>323</v>
      </c>
      <c r="D1049" s="262" t="s">
        <v>261</v>
      </c>
      <c r="E1049" s="262" t="s">
        <v>221</v>
      </c>
      <c r="F1049" s="262" t="s">
        <v>222</v>
      </c>
      <c r="G1049" s="262" t="s">
        <v>223</v>
      </c>
      <c r="H1049" s="262" t="s">
        <v>224</v>
      </c>
      <c r="I1049" s="262" t="s">
        <v>287</v>
      </c>
      <c r="J1049" s="262">
        <v>800</v>
      </c>
      <c r="K1049" s="320">
        <v>0.5</v>
      </c>
      <c r="L1049" s="320">
        <v>0.5</v>
      </c>
      <c r="M1049" s="262" t="s">
        <v>226</v>
      </c>
      <c r="N1049" s="262" t="s">
        <v>233</v>
      </c>
      <c r="O1049" s="262" t="s">
        <v>234</v>
      </c>
      <c r="P1049" s="262" t="s">
        <v>38</v>
      </c>
      <c r="Q1049" s="321">
        <v>14</v>
      </c>
      <c r="R1049" s="321">
        <f t="shared" si="101"/>
        <v>15</v>
      </c>
      <c r="S1049" s="300">
        <v>0</v>
      </c>
      <c r="T1049" s="300">
        <v>65850</v>
      </c>
      <c r="V1049" s="300">
        <v>32925</v>
      </c>
      <c r="W1049" s="302">
        <f>IFERROR(INDEX('For Formulas'!$A$3:$CL$64,MATCH(ROUNDUP($R1049,0),'For Formulas'!$A$3:$A$64,0),MATCH($O1049&amp;" - "&amp;$P1049,'For Formulas'!$A$3:$CL$3,0))*L1049+U1049,INDEX('For Formulas'!$A$3:$CL$64,MATCH(ROUNDUP($R1049,0),'For Formulas'!$A$3:$A$64,0)*MATCH($O1049&amp;" - "&amp;$P1049,'For Formulas'!$A$3:$CL$3,0))*L1049)</f>
        <v>35560</v>
      </c>
      <c r="X1049" s="322">
        <f t="shared" si="102"/>
        <v>8.0030372057706911E-2</v>
      </c>
      <c r="Y1049" s="262" t="s">
        <v>425</v>
      </c>
      <c r="Z1049" s="262" t="str">
        <f t="shared" si="103"/>
        <v>141 E 72410 139</v>
      </c>
      <c r="AA1049" s="262" t="str">
        <f t="shared" si="104"/>
        <v>000</v>
      </c>
      <c r="AB1049" s="262" t="str">
        <f t="shared" si="105"/>
        <v>000</v>
      </c>
      <c r="AC1049" s="262" t="str">
        <f t="shared" si="106"/>
        <v>141 E 72410 139 000 000</v>
      </c>
    </row>
    <row r="1050" spans="1:29" x14ac:dyDescent="0.25">
      <c r="A1050" s="262" t="s">
        <v>2282</v>
      </c>
      <c r="B1050" s="262" t="s">
        <v>231</v>
      </c>
      <c r="C1050" s="262" t="s">
        <v>231</v>
      </c>
      <c r="D1050" s="262" t="s">
        <v>340</v>
      </c>
      <c r="E1050" s="262" t="s">
        <v>221</v>
      </c>
      <c r="F1050" s="262" t="s">
        <v>222</v>
      </c>
      <c r="G1050" s="262" t="s">
        <v>223</v>
      </c>
      <c r="H1050" s="262" t="s">
        <v>224</v>
      </c>
      <c r="I1050" s="262" t="s">
        <v>287</v>
      </c>
      <c r="J1050" s="262">
        <v>800</v>
      </c>
      <c r="K1050" s="320">
        <v>0.5</v>
      </c>
      <c r="L1050" s="320">
        <v>0.5</v>
      </c>
      <c r="M1050" s="262" t="s">
        <v>226</v>
      </c>
      <c r="N1050" s="262" t="s">
        <v>233</v>
      </c>
      <c r="O1050" s="262" t="s">
        <v>234</v>
      </c>
      <c r="P1050" s="262" t="s">
        <v>37</v>
      </c>
      <c r="Q1050" s="321">
        <v>21</v>
      </c>
      <c r="R1050" s="321">
        <f t="shared" si="101"/>
        <v>22</v>
      </c>
      <c r="S1050" s="300">
        <v>0</v>
      </c>
      <c r="T1050" s="300">
        <v>65850</v>
      </c>
      <c r="V1050" s="300">
        <v>32925</v>
      </c>
      <c r="W1050" s="302">
        <f>IFERROR(INDEX('For Formulas'!$A$3:$CL$64,MATCH(ROUNDUP($R1050,0),'For Formulas'!$A$3:$A$64,0),MATCH($O1050&amp;" - "&amp;$P1050,'For Formulas'!$A$3:$CL$3,0))*L1050+U1050,INDEX('For Formulas'!$A$3:$CL$64,MATCH(ROUNDUP($R1050,0),'For Formulas'!$A$3:$A$64,0)*MATCH($O1050&amp;" - "&amp;$P1050,'For Formulas'!$A$3:$CL$3,0))*L1050)</f>
        <v>35560</v>
      </c>
      <c r="X1050" s="322">
        <f t="shared" si="102"/>
        <v>8.0030372057706911E-2</v>
      </c>
      <c r="Y1050" s="262" t="s">
        <v>439</v>
      </c>
      <c r="Z1050" s="262" t="str">
        <f t="shared" si="103"/>
        <v>141 E 71100 116</v>
      </c>
      <c r="AA1050" s="262" t="str">
        <f t="shared" si="104"/>
        <v>000</v>
      </c>
      <c r="AB1050" s="262" t="str">
        <f t="shared" si="105"/>
        <v>000</v>
      </c>
      <c r="AC1050" s="262" t="str">
        <f t="shared" si="106"/>
        <v>141 E 71100 116 000 000</v>
      </c>
    </row>
    <row r="1051" spans="1:29" ht="15" customHeight="1" x14ac:dyDescent="0.25">
      <c r="A1051" s="262" t="s">
        <v>2282</v>
      </c>
      <c r="B1051" s="262" t="s">
        <v>577</v>
      </c>
      <c r="C1051" s="262" t="s">
        <v>577</v>
      </c>
      <c r="D1051" s="262" t="s">
        <v>340</v>
      </c>
      <c r="E1051" s="262" t="s">
        <v>221</v>
      </c>
      <c r="F1051" s="262" t="s">
        <v>222</v>
      </c>
      <c r="G1051" s="262" t="s">
        <v>223</v>
      </c>
      <c r="H1051" s="262" t="s">
        <v>224</v>
      </c>
      <c r="I1051" s="262" t="s">
        <v>287</v>
      </c>
      <c r="J1051" s="262">
        <v>800</v>
      </c>
      <c r="K1051" s="320">
        <v>0.5</v>
      </c>
      <c r="L1051" s="320">
        <v>0.5</v>
      </c>
      <c r="M1051" s="262" t="s">
        <v>226</v>
      </c>
      <c r="N1051" s="262" t="s">
        <v>233</v>
      </c>
      <c r="O1051" s="262" t="s">
        <v>234</v>
      </c>
      <c r="P1051" s="262" t="s">
        <v>37</v>
      </c>
      <c r="Q1051" s="321">
        <v>21</v>
      </c>
      <c r="R1051" s="321">
        <f t="shared" si="101"/>
        <v>22</v>
      </c>
      <c r="S1051" s="300">
        <v>0</v>
      </c>
      <c r="T1051" s="300">
        <v>65850</v>
      </c>
      <c r="V1051" s="300">
        <v>32925</v>
      </c>
      <c r="W1051" s="302">
        <f>IFERROR(INDEX('For Formulas'!$A$3:$CL$64,MATCH(ROUNDUP($R1051,0),'For Formulas'!$A$3:$A$64,0),MATCH($O1051&amp;" - "&amp;$P1051,'For Formulas'!$A$3:$CL$3,0))*L1051+U1051,INDEX('For Formulas'!$A$3:$CL$64,MATCH(ROUNDUP($R1051,0),'For Formulas'!$A$3:$A$64,0)*MATCH($O1051&amp;" - "&amp;$P1051,'For Formulas'!$A$3:$CL$3,0))*L1051)</f>
        <v>35560</v>
      </c>
      <c r="X1051" s="322">
        <f t="shared" si="102"/>
        <v>8.0030372057706911E-2</v>
      </c>
      <c r="Y1051" s="262" t="s">
        <v>2283</v>
      </c>
      <c r="Z1051" s="262" t="str">
        <f t="shared" si="103"/>
        <v>141 E 72130 123</v>
      </c>
      <c r="AA1051" s="262" t="str">
        <f t="shared" si="104"/>
        <v>000</v>
      </c>
      <c r="AB1051" s="262" t="str">
        <f t="shared" si="105"/>
        <v>000</v>
      </c>
      <c r="AC1051" s="262" t="str">
        <f t="shared" si="106"/>
        <v>141 E 72130 123 000 000</v>
      </c>
    </row>
    <row r="1052" spans="1:29" ht="15" hidden="1" customHeight="1" x14ac:dyDescent="0.25">
      <c r="A1052" s="262" t="s">
        <v>3099</v>
      </c>
      <c r="B1052" s="262" t="s">
        <v>237</v>
      </c>
      <c r="C1052" s="262" t="s">
        <v>237</v>
      </c>
      <c r="D1052" s="262" t="s">
        <v>418</v>
      </c>
      <c r="E1052" s="262" t="s">
        <v>221</v>
      </c>
      <c r="F1052" s="262" t="s">
        <v>239</v>
      </c>
      <c r="G1052" s="262" t="s">
        <v>240</v>
      </c>
      <c r="H1052" s="262" t="s">
        <v>241</v>
      </c>
      <c r="I1052" s="262" t="s">
        <v>225</v>
      </c>
      <c r="J1052" s="262">
        <v>1520</v>
      </c>
      <c r="K1052" s="320">
        <v>1</v>
      </c>
      <c r="L1052" s="320">
        <v>1</v>
      </c>
      <c r="M1052" s="262" t="s">
        <v>6</v>
      </c>
      <c r="Q1052" s="321">
        <v>0</v>
      </c>
      <c r="R1052" s="321">
        <f t="shared" si="101"/>
        <v>1</v>
      </c>
      <c r="S1052" s="300">
        <v>32944.449999999997</v>
      </c>
      <c r="T1052" s="300">
        <v>0</v>
      </c>
      <c r="V1052" s="300">
        <v>32944.449999999997</v>
      </c>
      <c r="W1052" s="329">
        <f>V1052*1.08</f>
        <v>35580.006000000001</v>
      </c>
      <c r="X1052" s="322">
        <f t="shared" si="102"/>
        <v>8.0000000000000127E-2</v>
      </c>
      <c r="Y1052" s="262" t="s">
        <v>3100</v>
      </c>
      <c r="Z1052" s="262" t="str">
        <f t="shared" si="103"/>
        <v>143 E 73100 165</v>
      </c>
      <c r="AA1052" s="262" t="str">
        <f t="shared" si="104"/>
        <v>450</v>
      </c>
      <c r="AB1052" s="262" t="str">
        <f t="shared" si="105"/>
        <v>000</v>
      </c>
      <c r="AC1052" s="262" t="str">
        <f t="shared" si="106"/>
        <v>143 E 73100 165 000 450</v>
      </c>
    </row>
    <row r="1053" spans="1:29" ht="15" customHeight="1" x14ac:dyDescent="0.25">
      <c r="A1053" s="262" t="s">
        <v>2864</v>
      </c>
      <c r="B1053" s="262" t="s">
        <v>332</v>
      </c>
      <c r="C1053" s="262" t="s">
        <v>332</v>
      </c>
      <c r="D1053" s="262" t="s">
        <v>238</v>
      </c>
      <c r="E1053" s="262" t="s">
        <v>221</v>
      </c>
      <c r="F1053" s="262" t="s">
        <v>299</v>
      </c>
      <c r="G1053" s="262" t="s">
        <v>300</v>
      </c>
      <c r="H1053" s="262" t="s">
        <v>301</v>
      </c>
      <c r="I1053" s="262" t="s">
        <v>225</v>
      </c>
      <c r="J1053" s="262">
        <v>1920</v>
      </c>
      <c r="K1053" s="320">
        <v>1</v>
      </c>
      <c r="L1053" s="320">
        <v>1</v>
      </c>
      <c r="M1053" s="262" t="s">
        <v>226</v>
      </c>
      <c r="N1053" s="262" t="s">
        <v>233</v>
      </c>
      <c r="O1053" s="262" t="s">
        <v>288</v>
      </c>
      <c r="P1053" s="262" t="s">
        <v>334</v>
      </c>
      <c r="Q1053" s="321">
        <v>16</v>
      </c>
      <c r="R1053" s="321">
        <f t="shared" si="101"/>
        <v>17</v>
      </c>
      <c r="S1053" s="300">
        <v>0</v>
      </c>
      <c r="T1053" s="300">
        <v>32880</v>
      </c>
      <c r="V1053" s="300">
        <v>32880</v>
      </c>
      <c r="W1053" s="302">
        <f>IFERROR(INDEX('For Formulas'!$A$3:$CL$64,MATCH(ROUNDUP($R1053,0),'For Formulas'!$A$3:$A$64,0),MATCH($O1053&amp;" - "&amp;$P1053,'For Formulas'!$A$3:$CL$3,0))*L1053+U1053,INDEX('For Formulas'!$A$3:$CL$64,MATCH(ROUNDUP($R1053,0),'For Formulas'!$A$3:$A$64,0)*MATCH($O1053&amp;" - "&amp;$P1053,'For Formulas'!$A$3:$CL$3,0))*L1053)</f>
        <v>35760</v>
      </c>
      <c r="X1053" s="322">
        <f t="shared" si="102"/>
        <v>8.7591240875912413E-2</v>
      </c>
      <c r="Y1053" s="262" t="s">
        <v>441</v>
      </c>
      <c r="Z1053" s="262" t="str">
        <f t="shared" si="103"/>
        <v>141 E 72610 166</v>
      </c>
      <c r="AA1053" s="262" t="str">
        <f t="shared" si="104"/>
        <v>000</v>
      </c>
      <c r="AB1053" s="262" t="str">
        <f t="shared" si="105"/>
        <v>000</v>
      </c>
      <c r="AC1053" s="262" t="str">
        <f t="shared" si="106"/>
        <v>141 E 72610 166 000 000</v>
      </c>
    </row>
    <row r="1054" spans="1:29" ht="15" customHeight="1" x14ac:dyDescent="0.25">
      <c r="A1054" s="262" t="s">
        <v>1869</v>
      </c>
      <c r="B1054" s="262" t="s">
        <v>577</v>
      </c>
      <c r="C1054" s="262" t="s">
        <v>577</v>
      </c>
      <c r="D1054" s="262" t="s">
        <v>447</v>
      </c>
      <c r="E1054" s="262" t="s">
        <v>221</v>
      </c>
      <c r="F1054" s="262" t="s">
        <v>222</v>
      </c>
      <c r="G1054" s="262" t="s">
        <v>223</v>
      </c>
      <c r="H1054" s="262" t="s">
        <v>224</v>
      </c>
      <c r="I1054" s="262" t="s">
        <v>287</v>
      </c>
      <c r="J1054" s="262">
        <v>800</v>
      </c>
      <c r="K1054" s="320">
        <v>0.5</v>
      </c>
      <c r="L1054" s="320">
        <v>0.5</v>
      </c>
      <c r="M1054" s="262" t="s">
        <v>226</v>
      </c>
      <c r="N1054" s="262" t="s">
        <v>233</v>
      </c>
      <c r="O1054" s="262" t="s">
        <v>234</v>
      </c>
      <c r="P1054" s="262" t="s">
        <v>37</v>
      </c>
      <c r="Q1054" s="321">
        <v>22</v>
      </c>
      <c r="R1054" s="321">
        <f t="shared" si="101"/>
        <v>23</v>
      </c>
      <c r="S1054" s="300">
        <v>0</v>
      </c>
      <c r="T1054" s="300">
        <v>66990</v>
      </c>
      <c r="V1054" s="300">
        <v>33495</v>
      </c>
      <c r="W1054" s="302">
        <f>IFERROR(INDEX('For Formulas'!$A$3:$CL$64,MATCH(ROUNDUP($R1054,0),'For Formulas'!$A$3:$A$64,0),MATCH($O1054&amp;" - "&amp;$P1054,'For Formulas'!$A$3:$CL$3,0))*L1054+U1054,INDEX('For Formulas'!$A$3:$CL$64,MATCH(ROUNDUP($R1054,0),'For Formulas'!$A$3:$A$64,0)*MATCH($O1054&amp;" - "&amp;$P1054,'For Formulas'!$A$3:$CL$3,0))*L1054)</f>
        <v>36175</v>
      </c>
      <c r="X1054" s="322">
        <f t="shared" si="102"/>
        <v>8.0011942080907603E-2</v>
      </c>
      <c r="Y1054" s="262" t="s">
        <v>1870</v>
      </c>
      <c r="Z1054" s="262" t="str">
        <f t="shared" si="103"/>
        <v>141 E 72130 123</v>
      </c>
      <c r="AA1054" s="262" t="str">
        <f t="shared" si="104"/>
        <v>000</v>
      </c>
      <c r="AB1054" s="262" t="str">
        <f t="shared" si="105"/>
        <v>000</v>
      </c>
      <c r="AC1054" s="262" t="str">
        <f t="shared" si="106"/>
        <v>141 E 72130 123 000 000</v>
      </c>
    </row>
    <row r="1055" spans="1:29" ht="15" customHeight="1" x14ac:dyDescent="0.25">
      <c r="A1055" s="262" t="s">
        <v>1869</v>
      </c>
      <c r="B1055" s="262" t="s">
        <v>577</v>
      </c>
      <c r="C1055" s="262" t="s">
        <v>577</v>
      </c>
      <c r="D1055" s="262" t="s">
        <v>601</v>
      </c>
      <c r="E1055" s="262" t="s">
        <v>221</v>
      </c>
      <c r="F1055" s="262" t="s">
        <v>222</v>
      </c>
      <c r="G1055" s="262" t="s">
        <v>223</v>
      </c>
      <c r="H1055" s="262" t="s">
        <v>224</v>
      </c>
      <c r="I1055" s="262" t="s">
        <v>287</v>
      </c>
      <c r="J1055" s="262">
        <v>800</v>
      </c>
      <c r="K1055" s="320">
        <v>0.5</v>
      </c>
      <c r="L1055" s="320">
        <v>0.5</v>
      </c>
      <c r="M1055" s="262" t="s">
        <v>226</v>
      </c>
      <c r="N1055" s="262" t="s">
        <v>233</v>
      </c>
      <c r="O1055" s="262" t="s">
        <v>234</v>
      </c>
      <c r="P1055" s="262" t="s">
        <v>37</v>
      </c>
      <c r="Q1055" s="321">
        <v>22</v>
      </c>
      <c r="R1055" s="321">
        <f t="shared" si="101"/>
        <v>23</v>
      </c>
      <c r="S1055" s="300">
        <v>0</v>
      </c>
      <c r="T1055" s="300">
        <v>66990</v>
      </c>
      <c r="V1055" s="300">
        <v>33495</v>
      </c>
      <c r="W1055" s="302">
        <f>IFERROR(INDEX('For Formulas'!$A$3:$CL$64,MATCH(ROUNDUP($R1055,0),'For Formulas'!$A$3:$A$64,0),MATCH($O1055&amp;" - "&amp;$P1055,'For Formulas'!$A$3:$CL$3,0))*L1055+U1055,INDEX('For Formulas'!$A$3:$CL$64,MATCH(ROUNDUP($R1055,0),'For Formulas'!$A$3:$A$64,0)*MATCH($O1055&amp;" - "&amp;$P1055,'For Formulas'!$A$3:$CL$3,0))*L1055)</f>
        <v>36175</v>
      </c>
      <c r="X1055" s="322">
        <f t="shared" si="102"/>
        <v>8.0011942080907603E-2</v>
      </c>
      <c r="Y1055" s="262" t="s">
        <v>1871</v>
      </c>
      <c r="Z1055" s="262" t="str">
        <f t="shared" si="103"/>
        <v>141 E 72130 123</v>
      </c>
      <c r="AA1055" s="262" t="str">
        <f t="shared" si="104"/>
        <v>000</v>
      </c>
      <c r="AB1055" s="262" t="str">
        <f t="shared" si="105"/>
        <v>000</v>
      </c>
      <c r="AC1055" s="262" t="str">
        <f t="shared" si="106"/>
        <v>141 E 72130 123 000 000</v>
      </c>
    </row>
    <row r="1056" spans="1:29" ht="15" customHeight="1" x14ac:dyDescent="0.25">
      <c r="A1056" s="262" t="s">
        <v>2909</v>
      </c>
      <c r="B1056" s="262" t="s">
        <v>283</v>
      </c>
      <c r="C1056" s="262" t="s">
        <v>283</v>
      </c>
      <c r="D1056" s="262" t="s">
        <v>261</v>
      </c>
      <c r="E1056" s="262" t="s">
        <v>221</v>
      </c>
      <c r="F1056" s="262" t="s">
        <v>284</v>
      </c>
      <c r="G1056" s="262" t="s">
        <v>285</v>
      </c>
      <c r="H1056" s="262" t="s">
        <v>286</v>
      </c>
      <c r="I1056" s="262" t="s">
        <v>504</v>
      </c>
      <c r="J1056" s="262">
        <v>1575</v>
      </c>
      <c r="K1056" s="320">
        <v>1</v>
      </c>
      <c r="L1056" s="320">
        <v>1</v>
      </c>
      <c r="M1056" s="262" t="s">
        <v>226</v>
      </c>
      <c r="N1056" s="262" t="s">
        <v>233</v>
      </c>
      <c r="O1056" s="262" t="s">
        <v>288</v>
      </c>
      <c r="P1056" s="262" t="s">
        <v>289</v>
      </c>
      <c r="Q1056" s="321">
        <v>20</v>
      </c>
      <c r="R1056" s="321">
        <f t="shared" si="101"/>
        <v>21</v>
      </c>
      <c r="S1056" s="300">
        <v>0</v>
      </c>
      <c r="T1056" s="300">
        <v>33600</v>
      </c>
      <c r="V1056" s="300">
        <v>33600</v>
      </c>
      <c r="W1056" s="302">
        <f>IFERROR(INDEX('For Formulas'!$A$3:$CL$64,MATCH(ROUNDUP($R1056,0),'For Formulas'!$A$3:$A$64,0),MATCH($O1056&amp;" - "&amp;$P1056,'For Formulas'!$A$3:$CL$3,0))*L1056+U1056,INDEX('For Formulas'!$A$3:$CL$64,MATCH(ROUNDUP($R1056,0),'For Formulas'!$A$3:$A$64,0)*MATCH($O1056&amp;" - "&amp;$P1056,'For Formulas'!$A$3:$CL$3,0))*L1056)</f>
        <v>36288</v>
      </c>
      <c r="X1056" s="322">
        <f t="shared" si="102"/>
        <v>0.08</v>
      </c>
      <c r="Y1056" s="262" t="s">
        <v>1830</v>
      </c>
      <c r="Z1056" s="262" t="str">
        <f t="shared" si="103"/>
        <v>141 E 72410 162</v>
      </c>
      <c r="AA1056" s="262" t="str">
        <f t="shared" si="104"/>
        <v>000</v>
      </c>
      <c r="AB1056" s="262" t="str">
        <f t="shared" si="105"/>
        <v>000</v>
      </c>
      <c r="AC1056" s="262" t="str">
        <f t="shared" si="106"/>
        <v>141 E 72410 162 000 000</v>
      </c>
    </row>
    <row r="1057" spans="1:29" ht="15" customHeight="1" x14ac:dyDescent="0.25">
      <c r="A1057" s="262" t="s">
        <v>2818</v>
      </c>
      <c r="B1057" s="262" t="s">
        <v>332</v>
      </c>
      <c r="C1057" s="262" t="s">
        <v>332</v>
      </c>
      <c r="D1057" s="262" t="s">
        <v>385</v>
      </c>
      <c r="E1057" s="262" t="s">
        <v>221</v>
      </c>
      <c r="F1057" s="262" t="s">
        <v>299</v>
      </c>
      <c r="G1057" s="262" t="s">
        <v>300</v>
      </c>
      <c r="H1057" s="262" t="s">
        <v>301</v>
      </c>
      <c r="I1057" s="262" t="s">
        <v>225</v>
      </c>
      <c r="J1057" s="262">
        <v>1920</v>
      </c>
      <c r="K1057" s="320">
        <v>1</v>
      </c>
      <c r="L1057" s="320">
        <v>1</v>
      </c>
      <c r="M1057" s="262" t="s">
        <v>226</v>
      </c>
      <c r="N1057" s="262" t="s">
        <v>233</v>
      </c>
      <c r="O1057" s="262" t="s">
        <v>288</v>
      </c>
      <c r="P1057" s="262" t="s">
        <v>334</v>
      </c>
      <c r="Q1057" s="321">
        <v>17</v>
      </c>
      <c r="R1057" s="321">
        <f t="shared" si="101"/>
        <v>18</v>
      </c>
      <c r="S1057" s="300">
        <v>0</v>
      </c>
      <c r="T1057" s="300">
        <v>33420</v>
      </c>
      <c r="V1057" s="300">
        <v>33420</v>
      </c>
      <c r="W1057" s="302">
        <f>IFERROR(INDEX('For Formulas'!$A$3:$CL$64,MATCH(ROUNDUP($R1057,0),'For Formulas'!$A$3:$A$64,0),MATCH($O1057&amp;" - "&amp;$P1057,'For Formulas'!$A$3:$CL$3,0))*L1057+U1057,INDEX('For Formulas'!$A$3:$CL$64,MATCH(ROUNDUP($R1057,0),'For Formulas'!$A$3:$A$64,0)*MATCH($O1057&amp;" - "&amp;$P1057,'For Formulas'!$A$3:$CL$3,0))*L1057)</f>
        <v>36300</v>
      </c>
      <c r="X1057" s="322">
        <f t="shared" si="102"/>
        <v>8.6175942549371637E-2</v>
      </c>
      <c r="Y1057" s="262" t="s">
        <v>2819</v>
      </c>
      <c r="Z1057" s="262" t="str">
        <f t="shared" si="103"/>
        <v>141 E 72610 166</v>
      </c>
      <c r="AA1057" s="262" t="str">
        <f t="shared" si="104"/>
        <v>000</v>
      </c>
      <c r="AB1057" s="262" t="str">
        <f t="shared" si="105"/>
        <v>000</v>
      </c>
      <c r="AC1057" s="262" t="str">
        <f t="shared" si="106"/>
        <v>141 E 72610 166 000 000</v>
      </c>
    </row>
    <row r="1058" spans="1:29" ht="15" hidden="1" customHeight="1" x14ac:dyDescent="0.25">
      <c r="A1058" s="262" t="s">
        <v>1595</v>
      </c>
      <c r="B1058" s="262" t="s">
        <v>256</v>
      </c>
      <c r="C1058" s="262" t="s">
        <v>355</v>
      </c>
      <c r="D1058" s="262" t="s">
        <v>274</v>
      </c>
      <c r="E1058" s="262" t="s">
        <v>256</v>
      </c>
      <c r="F1058" s="262" t="s">
        <v>249</v>
      </c>
      <c r="G1058" s="262" t="s">
        <v>250</v>
      </c>
      <c r="H1058" s="262" t="s">
        <v>224</v>
      </c>
      <c r="I1058" s="262" t="s">
        <v>242</v>
      </c>
      <c r="J1058" s="262">
        <v>1080</v>
      </c>
      <c r="K1058" s="320">
        <v>1</v>
      </c>
      <c r="L1058" s="320">
        <v>1</v>
      </c>
      <c r="M1058" s="262" t="s">
        <v>6</v>
      </c>
      <c r="Q1058" s="321">
        <v>0</v>
      </c>
      <c r="R1058" s="321">
        <f t="shared" si="101"/>
        <v>1</v>
      </c>
      <c r="S1058" s="300">
        <v>500</v>
      </c>
      <c r="T1058" s="300">
        <v>0</v>
      </c>
      <c r="V1058" s="300">
        <v>500</v>
      </c>
      <c r="W1058" s="300">
        <f>V1058</f>
        <v>500</v>
      </c>
      <c r="X1058" s="322">
        <f t="shared" si="102"/>
        <v>0</v>
      </c>
      <c r="Y1058" s="262" t="s">
        <v>649</v>
      </c>
      <c r="Z1058" s="262" t="str">
        <f t="shared" si="103"/>
        <v>141 E 71200 163</v>
      </c>
      <c r="AA1058" s="262" t="str">
        <f t="shared" si="104"/>
        <v>712</v>
      </c>
      <c r="AB1058" s="262" t="str">
        <f t="shared" si="105"/>
        <v>901</v>
      </c>
      <c r="AC1058" s="262" t="str">
        <f t="shared" si="106"/>
        <v>141 E 71200 163 901 712</v>
      </c>
    </row>
    <row r="1059" spans="1:29" ht="15" hidden="1" customHeight="1" x14ac:dyDescent="0.25">
      <c r="A1059" s="262" t="s">
        <v>1595</v>
      </c>
      <c r="B1059" s="262" t="s">
        <v>330</v>
      </c>
      <c r="C1059" s="262" t="s">
        <v>330</v>
      </c>
      <c r="D1059" s="262" t="s">
        <v>328</v>
      </c>
      <c r="E1059" s="262" t="s">
        <v>256</v>
      </c>
      <c r="F1059" s="262" t="s">
        <v>249</v>
      </c>
      <c r="G1059" s="262" t="s">
        <v>250</v>
      </c>
      <c r="H1059" s="262" t="s">
        <v>224</v>
      </c>
      <c r="I1059" s="262" t="s">
        <v>242</v>
      </c>
      <c r="J1059" s="262">
        <v>1080</v>
      </c>
      <c r="K1059" s="320">
        <v>1</v>
      </c>
      <c r="L1059" s="320">
        <v>1</v>
      </c>
      <c r="M1059" s="262" t="s">
        <v>6</v>
      </c>
      <c r="Q1059" s="321">
        <v>0</v>
      </c>
      <c r="R1059" s="321">
        <f t="shared" si="101"/>
        <v>1</v>
      </c>
      <c r="S1059" s="300">
        <v>3000</v>
      </c>
      <c r="T1059" s="300">
        <v>0</v>
      </c>
      <c r="V1059" s="300">
        <v>3000</v>
      </c>
      <c r="W1059" s="300">
        <f>V1059</f>
        <v>3000</v>
      </c>
      <c r="X1059" s="322">
        <f t="shared" si="102"/>
        <v>0</v>
      </c>
      <c r="Y1059" s="262" t="s">
        <v>329</v>
      </c>
      <c r="Z1059" s="262" t="str">
        <f t="shared" si="103"/>
        <v>141 E 72710 146</v>
      </c>
      <c r="AA1059" s="262" t="str">
        <f t="shared" si="104"/>
        <v>712</v>
      </c>
      <c r="AB1059" s="262" t="str">
        <f t="shared" si="105"/>
        <v>000</v>
      </c>
      <c r="AC1059" s="262" t="str">
        <f t="shared" si="106"/>
        <v>141 E 72710 146 000 712</v>
      </c>
    </row>
    <row r="1060" spans="1:29" ht="15" hidden="1" customHeight="1" x14ac:dyDescent="0.25">
      <c r="A1060" s="262" t="s">
        <v>1595</v>
      </c>
      <c r="B1060" s="262" t="s">
        <v>327</v>
      </c>
      <c r="C1060" s="262" t="s">
        <v>327</v>
      </c>
      <c r="D1060" s="262" t="s">
        <v>328</v>
      </c>
      <c r="E1060" s="262" t="s">
        <v>221</v>
      </c>
      <c r="F1060" s="262" t="s">
        <v>249</v>
      </c>
      <c r="G1060" s="262" t="s">
        <v>250</v>
      </c>
      <c r="H1060" s="262" t="s">
        <v>224</v>
      </c>
      <c r="I1060" s="262" t="s">
        <v>242</v>
      </c>
      <c r="J1060" s="262">
        <v>1080</v>
      </c>
      <c r="K1060" s="320">
        <v>1</v>
      </c>
      <c r="L1060" s="320">
        <v>1</v>
      </c>
      <c r="M1060" s="262" t="s">
        <v>226</v>
      </c>
      <c r="N1060" s="262" t="s">
        <v>227</v>
      </c>
      <c r="O1060" s="262" t="s">
        <v>251</v>
      </c>
      <c r="P1060" s="262" t="s">
        <v>186</v>
      </c>
      <c r="Q1060" s="321">
        <v>14</v>
      </c>
      <c r="R1060" s="321">
        <f t="shared" si="101"/>
        <v>15</v>
      </c>
      <c r="S1060" s="300">
        <v>0</v>
      </c>
      <c r="T1060" s="300">
        <v>14430</v>
      </c>
      <c r="V1060" s="300">
        <v>14430</v>
      </c>
      <c r="W1060" s="302">
        <f>IFERROR(INDEX('For Formulas'!$A$3:$CL$64,MATCH(ROUNDUP($R1060,0),'For Formulas'!$A$3:$A$64,0),MATCH($O1060&amp;" - "&amp;$P1060,'For Formulas'!$A$3:$CL$3,0))*L1060+U1060,INDEX('For Formulas'!$A$3:$CL$64,MATCH(ROUNDUP($R1060,0),'For Formulas'!$A$3:$A$64,0)*MATCH($O1060&amp;" - "&amp;$P1060,'For Formulas'!$A$3:$CL$3,0))*L1060)</f>
        <v>15990</v>
      </c>
      <c r="X1060" s="322">
        <f t="shared" si="102"/>
        <v>0.10810810810810811</v>
      </c>
      <c r="Y1060" s="262" t="s">
        <v>329</v>
      </c>
      <c r="Z1060" s="262" t="str">
        <f t="shared" si="103"/>
        <v>141 E 72710 146</v>
      </c>
      <c r="AA1060" s="262" t="str">
        <f t="shared" si="104"/>
        <v>712</v>
      </c>
      <c r="AB1060" s="262" t="str">
        <f t="shared" si="105"/>
        <v>000</v>
      </c>
      <c r="AC1060" s="262" t="str">
        <f t="shared" si="106"/>
        <v>141 E 72710 146 000 712</v>
      </c>
    </row>
    <row r="1061" spans="1:29" ht="15" customHeight="1" x14ac:dyDescent="0.25">
      <c r="A1061" s="262" t="s">
        <v>506</v>
      </c>
      <c r="B1061" s="262" t="s">
        <v>332</v>
      </c>
      <c r="C1061" s="262" t="s">
        <v>332</v>
      </c>
      <c r="D1061" s="262" t="s">
        <v>392</v>
      </c>
      <c r="E1061" s="262" t="s">
        <v>221</v>
      </c>
      <c r="F1061" s="262" t="s">
        <v>299</v>
      </c>
      <c r="G1061" s="262" t="s">
        <v>300</v>
      </c>
      <c r="H1061" s="262" t="s">
        <v>301</v>
      </c>
      <c r="I1061" s="262" t="s">
        <v>225</v>
      </c>
      <c r="J1061" s="262">
        <v>1920</v>
      </c>
      <c r="K1061" s="320">
        <v>1</v>
      </c>
      <c r="L1061" s="320">
        <v>1</v>
      </c>
      <c r="M1061" s="262" t="s">
        <v>226</v>
      </c>
      <c r="N1061" s="262" t="s">
        <v>233</v>
      </c>
      <c r="O1061" s="262" t="s">
        <v>288</v>
      </c>
      <c r="P1061" s="262" t="s">
        <v>334</v>
      </c>
      <c r="Q1061" s="321">
        <v>18</v>
      </c>
      <c r="R1061" s="321">
        <f t="shared" si="101"/>
        <v>19</v>
      </c>
      <c r="S1061" s="300">
        <v>0</v>
      </c>
      <c r="T1061" s="300">
        <v>33780</v>
      </c>
      <c r="V1061" s="300">
        <v>33780</v>
      </c>
      <c r="W1061" s="302">
        <f>IFERROR(INDEX('For Formulas'!$A$3:$CL$64,MATCH(ROUNDUP($R1061,0),'For Formulas'!$A$3:$A$64,0),MATCH($O1061&amp;" - "&amp;$P1061,'For Formulas'!$A$3:$CL$3,0))*L1061+U1061,INDEX('For Formulas'!$A$3:$CL$64,MATCH(ROUNDUP($R1061,0),'For Formulas'!$A$3:$A$64,0)*MATCH($O1061&amp;" - "&amp;$P1061,'For Formulas'!$A$3:$CL$3,0))*L1061)</f>
        <v>36660</v>
      </c>
      <c r="X1061" s="322">
        <f t="shared" si="102"/>
        <v>8.5257548845470696E-2</v>
      </c>
      <c r="Y1061" s="262" t="s">
        <v>507</v>
      </c>
      <c r="Z1061" s="262" t="str">
        <f t="shared" si="103"/>
        <v>141 E 72610 166</v>
      </c>
      <c r="AA1061" s="262" t="str">
        <f t="shared" si="104"/>
        <v>000</v>
      </c>
      <c r="AB1061" s="262" t="str">
        <f t="shared" si="105"/>
        <v>000</v>
      </c>
      <c r="AC1061" s="262" t="str">
        <f t="shared" si="106"/>
        <v>141 E 72610 166 000 000</v>
      </c>
    </row>
    <row r="1062" spans="1:29" ht="15" customHeight="1" x14ac:dyDescent="0.25">
      <c r="A1062" s="262" t="s">
        <v>2087</v>
      </c>
      <c r="B1062" s="262" t="s">
        <v>332</v>
      </c>
      <c r="C1062" s="262" t="s">
        <v>332</v>
      </c>
      <c r="D1062" s="262" t="s">
        <v>374</v>
      </c>
      <c r="E1062" s="262" t="s">
        <v>221</v>
      </c>
      <c r="F1062" s="262" t="s">
        <v>299</v>
      </c>
      <c r="G1062" s="262" t="s">
        <v>300</v>
      </c>
      <c r="H1062" s="262" t="s">
        <v>301</v>
      </c>
      <c r="I1062" s="262" t="s">
        <v>225</v>
      </c>
      <c r="J1062" s="262">
        <v>1920</v>
      </c>
      <c r="K1062" s="320">
        <v>1</v>
      </c>
      <c r="L1062" s="320">
        <v>1</v>
      </c>
      <c r="M1062" s="262" t="s">
        <v>226</v>
      </c>
      <c r="N1062" s="262" t="s">
        <v>233</v>
      </c>
      <c r="O1062" s="262" t="s">
        <v>288</v>
      </c>
      <c r="P1062" s="262" t="s">
        <v>334</v>
      </c>
      <c r="Q1062" s="321">
        <v>18</v>
      </c>
      <c r="R1062" s="321">
        <f t="shared" si="101"/>
        <v>19</v>
      </c>
      <c r="S1062" s="300">
        <v>0</v>
      </c>
      <c r="T1062" s="300">
        <v>33780</v>
      </c>
      <c r="V1062" s="300">
        <v>33780</v>
      </c>
      <c r="W1062" s="302">
        <f>IFERROR(INDEX('For Formulas'!$A$3:$CL$64,MATCH(ROUNDUP($R1062,0),'For Formulas'!$A$3:$A$64,0),MATCH($O1062&amp;" - "&amp;$P1062,'For Formulas'!$A$3:$CL$3,0))*L1062+U1062,INDEX('For Formulas'!$A$3:$CL$64,MATCH(ROUNDUP($R1062,0),'For Formulas'!$A$3:$A$64,0)*MATCH($O1062&amp;" - "&amp;$P1062,'For Formulas'!$A$3:$CL$3,0))*L1062)</f>
        <v>36660</v>
      </c>
      <c r="X1062" s="322">
        <f t="shared" si="102"/>
        <v>8.5257548845470696E-2</v>
      </c>
      <c r="Y1062" s="262" t="s">
        <v>2088</v>
      </c>
      <c r="Z1062" s="262" t="str">
        <f t="shared" si="103"/>
        <v>141 E 72610 166</v>
      </c>
      <c r="AA1062" s="262" t="str">
        <f t="shared" si="104"/>
        <v>000</v>
      </c>
      <c r="AB1062" s="262" t="str">
        <f t="shared" si="105"/>
        <v>000</v>
      </c>
      <c r="AC1062" s="262" t="str">
        <f t="shared" si="106"/>
        <v>141 E 72610 166 000 000</v>
      </c>
    </row>
    <row r="1063" spans="1:29" ht="15" hidden="1" customHeight="1" x14ac:dyDescent="0.25">
      <c r="A1063" s="262" t="s">
        <v>1597</v>
      </c>
      <c r="B1063" s="262" t="s">
        <v>749</v>
      </c>
      <c r="C1063" s="262" t="s">
        <v>749</v>
      </c>
      <c r="D1063" s="262" t="s">
        <v>328</v>
      </c>
      <c r="E1063" s="262" t="s">
        <v>256</v>
      </c>
      <c r="F1063" s="262" t="s">
        <v>249</v>
      </c>
      <c r="G1063" s="262" t="s">
        <v>250</v>
      </c>
      <c r="H1063" s="262" t="s">
        <v>224</v>
      </c>
      <c r="I1063" s="262" t="s">
        <v>242</v>
      </c>
      <c r="J1063" s="262">
        <v>1080</v>
      </c>
      <c r="K1063" s="320">
        <v>1</v>
      </c>
      <c r="L1063" s="320">
        <v>1</v>
      </c>
      <c r="M1063" s="262" t="s">
        <v>6</v>
      </c>
      <c r="Q1063" s="321">
        <v>0</v>
      </c>
      <c r="R1063" s="321">
        <f t="shared" si="101"/>
        <v>1</v>
      </c>
      <c r="S1063" s="300">
        <v>5400</v>
      </c>
      <c r="T1063" s="300">
        <v>0</v>
      </c>
      <c r="V1063" s="300">
        <v>5400</v>
      </c>
      <c r="W1063" s="300">
        <f>V1063</f>
        <v>5400</v>
      </c>
      <c r="X1063" s="322">
        <f t="shared" si="102"/>
        <v>0</v>
      </c>
      <c r="Y1063" s="262" t="s">
        <v>750</v>
      </c>
      <c r="Z1063" s="262" t="str">
        <f t="shared" si="103"/>
        <v>141 E 71200 163</v>
      </c>
      <c r="AA1063" s="262" t="str">
        <f t="shared" si="104"/>
        <v>712</v>
      </c>
      <c r="AB1063" s="262" t="str">
        <f t="shared" si="105"/>
        <v>901</v>
      </c>
      <c r="AC1063" s="262" t="str">
        <f t="shared" si="106"/>
        <v>141 E 71200 163 901 712</v>
      </c>
    </row>
    <row r="1064" spans="1:29" ht="15" customHeight="1" x14ac:dyDescent="0.25">
      <c r="A1064" s="262" t="s">
        <v>2710</v>
      </c>
      <c r="B1064" s="262" t="s">
        <v>332</v>
      </c>
      <c r="C1064" s="262" t="s">
        <v>332</v>
      </c>
      <c r="D1064" s="262" t="s">
        <v>268</v>
      </c>
      <c r="E1064" s="262" t="s">
        <v>221</v>
      </c>
      <c r="F1064" s="262" t="s">
        <v>299</v>
      </c>
      <c r="G1064" s="262" t="s">
        <v>300</v>
      </c>
      <c r="H1064" s="262" t="s">
        <v>301</v>
      </c>
      <c r="I1064" s="262" t="s">
        <v>225</v>
      </c>
      <c r="J1064" s="262">
        <v>1920</v>
      </c>
      <c r="K1064" s="320">
        <v>1</v>
      </c>
      <c r="L1064" s="320">
        <v>1</v>
      </c>
      <c r="M1064" s="262" t="s">
        <v>226</v>
      </c>
      <c r="N1064" s="262" t="s">
        <v>233</v>
      </c>
      <c r="O1064" s="262" t="s">
        <v>288</v>
      </c>
      <c r="P1064" s="262" t="s">
        <v>334</v>
      </c>
      <c r="Q1064" s="321">
        <v>18</v>
      </c>
      <c r="R1064" s="321">
        <f t="shared" si="101"/>
        <v>19</v>
      </c>
      <c r="S1064" s="300">
        <v>0</v>
      </c>
      <c r="T1064" s="300">
        <v>33780</v>
      </c>
      <c r="V1064" s="300">
        <v>33780</v>
      </c>
      <c r="W1064" s="302">
        <f>IFERROR(INDEX('For Formulas'!$A$3:$CL$64,MATCH(ROUNDUP($R1064,0),'For Formulas'!$A$3:$A$64,0),MATCH($O1064&amp;" - "&amp;$P1064,'For Formulas'!$A$3:$CL$3,0))*L1064+U1064,INDEX('For Formulas'!$A$3:$CL$64,MATCH(ROUNDUP($R1064,0),'For Formulas'!$A$3:$A$64,0)*MATCH($O1064&amp;" - "&amp;$P1064,'For Formulas'!$A$3:$CL$3,0))*L1064)</f>
        <v>36660</v>
      </c>
      <c r="X1064" s="322">
        <f t="shared" si="102"/>
        <v>8.5257548845470696E-2</v>
      </c>
      <c r="Y1064" s="262" t="s">
        <v>1743</v>
      </c>
      <c r="Z1064" s="262" t="str">
        <f t="shared" si="103"/>
        <v>141 E 72610 166</v>
      </c>
      <c r="AA1064" s="262" t="str">
        <f t="shared" si="104"/>
        <v>000</v>
      </c>
      <c r="AB1064" s="262" t="str">
        <f t="shared" si="105"/>
        <v>000</v>
      </c>
      <c r="AC1064" s="262" t="str">
        <f t="shared" si="106"/>
        <v>141 E 72610 166 000 000</v>
      </c>
    </row>
    <row r="1065" spans="1:29" ht="15" customHeight="1" x14ac:dyDescent="0.25">
      <c r="A1065" s="262" t="s">
        <v>3339</v>
      </c>
      <c r="B1065" s="262" t="s">
        <v>938</v>
      </c>
      <c r="C1065" s="262" t="s">
        <v>497</v>
      </c>
      <c r="D1065" s="262" t="s">
        <v>274</v>
      </c>
      <c r="E1065" s="262" t="s">
        <v>221</v>
      </c>
      <c r="F1065" s="262" t="s">
        <v>299</v>
      </c>
      <c r="G1065" s="262" t="s">
        <v>634</v>
      </c>
      <c r="H1065" s="262" t="s">
        <v>301</v>
      </c>
      <c r="I1065" s="262" t="s">
        <v>225</v>
      </c>
      <c r="J1065" s="262">
        <v>888</v>
      </c>
      <c r="K1065" s="320">
        <v>1</v>
      </c>
      <c r="L1065" s="320">
        <v>1</v>
      </c>
      <c r="M1065" s="262" t="s">
        <v>226</v>
      </c>
      <c r="N1065" s="262" t="s">
        <v>227</v>
      </c>
      <c r="O1065" s="262" t="s">
        <v>288</v>
      </c>
      <c r="P1065" s="262" t="s">
        <v>320</v>
      </c>
      <c r="Q1065" s="321">
        <v>7</v>
      </c>
      <c r="R1065" s="321">
        <f t="shared" si="101"/>
        <v>8</v>
      </c>
      <c r="S1065" s="300">
        <v>0</v>
      </c>
      <c r="T1065" s="300">
        <v>33960</v>
      </c>
      <c r="V1065" s="300">
        <v>33900</v>
      </c>
      <c r="W1065" s="302">
        <f>IFERROR(INDEX('For Formulas'!$A$3:$CL$64,MATCH(ROUNDUP($R1065,0),'For Formulas'!$A$3:$A$64,0),MATCH($O1065&amp;" - "&amp;$P1065,'For Formulas'!$A$3:$CL$3,0))*L1065+U1065,INDEX('For Formulas'!$A$3:$CL$64,MATCH(ROUNDUP($R1065,0),'For Formulas'!$A$3:$A$64,0)*MATCH($O1065&amp;" - "&amp;$P1065,'For Formulas'!$A$3:$CL$3,0))*L1065)</f>
        <v>36672</v>
      </c>
      <c r="X1065" s="322">
        <f t="shared" si="102"/>
        <v>8.176991150442478E-2</v>
      </c>
      <c r="Y1065" s="262" t="s">
        <v>840</v>
      </c>
      <c r="Z1065" s="262" t="str">
        <f t="shared" si="103"/>
        <v>141 E 72250 189</v>
      </c>
      <c r="AA1065" s="262" t="str">
        <f t="shared" si="104"/>
        <v>000</v>
      </c>
      <c r="AB1065" s="262" t="str">
        <f t="shared" si="105"/>
        <v>000</v>
      </c>
      <c r="AC1065" s="262" t="str">
        <f t="shared" si="106"/>
        <v>141 E 72250 189 000 000</v>
      </c>
    </row>
    <row r="1066" spans="1:29" ht="15" customHeight="1" x14ac:dyDescent="0.25">
      <c r="A1066" s="262" t="s">
        <v>2526</v>
      </c>
      <c r="B1066" s="262" t="s">
        <v>1018</v>
      </c>
      <c r="C1066" s="262" t="s">
        <v>1018</v>
      </c>
      <c r="D1066" s="262" t="s">
        <v>248</v>
      </c>
      <c r="E1066" s="262" t="s">
        <v>221</v>
      </c>
      <c r="F1066" s="262" t="s">
        <v>299</v>
      </c>
      <c r="G1066" s="262" t="s">
        <v>300</v>
      </c>
      <c r="H1066" s="262" t="s">
        <v>301</v>
      </c>
      <c r="I1066" s="262" t="s">
        <v>225</v>
      </c>
      <c r="J1066" s="262">
        <v>1920</v>
      </c>
      <c r="K1066" s="320">
        <v>1</v>
      </c>
      <c r="L1066" s="320">
        <v>1</v>
      </c>
      <c r="M1066" s="262" t="s">
        <v>226</v>
      </c>
      <c r="N1066" s="262" t="s">
        <v>233</v>
      </c>
      <c r="O1066" s="262" t="s">
        <v>288</v>
      </c>
      <c r="P1066" s="262" t="s">
        <v>1656</v>
      </c>
      <c r="Q1066" s="321">
        <v>11</v>
      </c>
      <c r="R1066" s="321">
        <f t="shared" si="101"/>
        <v>12</v>
      </c>
      <c r="S1066" s="300">
        <v>0</v>
      </c>
      <c r="T1066" s="300">
        <v>33960</v>
      </c>
      <c r="V1066" s="300">
        <v>33960</v>
      </c>
      <c r="W1066" s="302">
        <f>IFERROR(INDEX('For Formulas'!$A$3:$CL$64,MATCH(ROUNDUP($R1066,0),'For Formulas'!$A$3:$A$64,0),MATCH($O1066&amp;" - "&amp;$P1066,'For Formulas'!$A$3:$CL$3,0))*L1066+U1066,INDEX('For Formulas'!$A$3:$CL$64,MATCH(ROUNDUP($R1066,0),'For Formulas'!$A$3:$A$64,0)*MATCH($O1066&amp;" - "&amp;$P1066,'For Formulas'!$A$3:$CL$3,0))*L1066)</f>
        <v>36840</v>
      </c>
      <c r="X1066" s="322">
        <f t="shared" si="102"/>
        <v>8.4805653710247356E-2</v>
      </c>
      <c r="Y1066" s="262" t="s">
        <v>509</v>
      </c>
      <c r="Z1066" s="262" t="str">
        <f t="shared" si="103"/>
        <v>141 E 72710 142</v>
      </c>
      <c r="AA1066" s="262" t="str">
        <f t="shared" si="104"/>
        <v>000</v>
      </c>
      <c r="AB1066" s="262" t="str">
        <f t="shared" si="105"/>
        <v>000</v>
      </c>
      <c r="AC1066" s="262" t="str">
        <f t="shared" si="106"/>
        <v>141 E 72710 142 000 000</v>
      </c>
    </row>
    <row r="1067" spans="1:29" ht="15" customHeight="1" x14ac:dyDescent="0.25">
      <c r="A1067" s="262" t="s">
        <v>1495</v>
      </c>
      <c r="B1067" s="262" t="s">
        <v>497</v>
      </c>
      <c r="C1067" s="262" t="s">
        <v>497</v>
      </c>
      <c r="D1067" s="262" t="s">
        <v>274</v>
      </c>
      <c r="E1067" s="262" t="s">
        <v>221</v>
      </c>
      <c r="F1067" s="262" t="s">
        <v>299</v>
      </c>
      <c r="G1067" s="262" t="s">
        <v>713</v>
      </c>
      <c r="H1067" s="262" t="s">
        <v>301</v>
      </c>
      <c r="I1067" s="262" t="s">
        <v>225</v>
      </c>
      <c r="J1067" s="262">
        <v>1648</v>
      </c>
      <c r="K1067" s="320">
        <v>1</v>
      </c>
      <c r="L1067" s="320">
        <v>1</v>
      </c>
      <c r="M1067" s="262" t="s">
        <v>226</v>
      </c>
      <c r="N1067" s="262" t="s">
        <v>227</v>
      </c>
      <c r="O1067" s="262" t="s">
        <v>288</v>
      </c>
      <c r="P1067" s="262" t="s">
        <v>320</v>
      </c>
      <c r="Q1067" s="321">
        <v>8</v>
      </c>
      <c r="R1067" s="321">
        <f t="shared" si="101"/>
        <v>9</v>
      </c>
      <c r="S1067" s="300">
        <v>0</v>
      </c>
      <c r="T1067" s="300">
        <v>34332</v>
      </c>
      <c r="V1067" s="300">
        <v>29468.18</v>
      </c>
      <c r="W1067" s="302">
        <f>IFERROR(INDEX('For Formulas'!$A$3:$CL$64,MATCH(ROUNDUP($R1067,0),'For Formulas'!$A$3:$A$64,0),MATCH($O1067&amp;" - "&amp;$P1067,'For Formulas'!$A$3:$CL$3,0))*L1067+U1067,INDEX('For Formulas'!$A$3:$CL$64,MATCH(ROUNDUP($R1067,0),'For Formulas'!$A$3:$A$64,0)*MATCH($O1067&amp;" - "&amp;$P1067,'For Formulas'!$A$3:$CL$3,0))*L1067)</f>
        <v>37080</v>
      </c>
      <c r="X1067" s="322">
        <f t="shared" si="102"/>
        <v>0.25830641729485837</v>
      </c>
      <c r="Y1067" s="262" t="s">
        <v>840</v>
      </c>
      <c r="Z1067" s="262" t="str">
        <f t="shared" si="103"/>
        <v>141 E 72250 189</v>
      </c>
      <c r="AA1067" s="262" t="str">
        <f t="shared" si="104"/>
        <v>000</v>
      </c>
      <c r="AB1067" s="262" t="str">
        <f t="shared" si="105"/>
        <v>000</v>
      </c>
      <c r="AC1067" s="262" t="str">
        <f t="shared" si="106"/>
        <v>141 E 72250 189 000 000</v>
      </c>
    </row>
    <row r="1068" spans="1:29" ht="15" customHeight="1" x14ac:dyDescent="0.25">
      <c r="A1068" s="262" t="s">
        <v>2655</v>
      </c>
      <c r="B1068" s="262" t="s">
        <v>938</v>
      </c>
      <c r="C1068" s="262" t="s">
        <v>497</v>
      </c>
      <c r="D1068" s="262" t="s">
        <v>274</v>
      </c>
      <c r="E1068" s="262" t="s">
        <v>221</v>
      </c>
      <c r="F1068" s="262" t="s">
        <v>299</v>
      </c>
      <c r="G1068" s="262" t="s">
        <v>2656</v>
      </c>
      <c r="H1068" s="262" t="s">
        <v>301</v>
      </c>
      <c r="I1068" s="262" t="s">
        <v>225</v>
      </c>
      <c r="J1068" s="262">
        <v>1712</v>
      </c>
      <c r="K1068" s="320">
        <v>1</v>
      </c>
      <c r="L1068" s="320">
        <v>1</v>
      </c>
      <c r="M1068" s="262" t="s">
        <v>226</v>
      </c>
      <c r="N1068" s="262" t="s">
        <v>227</v>
      </c>
      <c r="O1068" s="262" t="s">
        <v>288</v>
      </c>
      <c r="P1068" s="262" t="s">
        <v>320</v>
      </c>
      <c r="Q1068" s="321">
        <v>8</v>
      </c>
      <c r="R1068" s="321">
        <f t="shared" si="101"/>
        <v>9</v>
      </c>
      <c r="S1068" s="300">
        <v>0</v>
      </c>
      <c r="T1068" s="300">
        <v>34332</v>
      </c>
      <c r="V1068" s="300">
        <v>30612.47</v>
      </c>
      <c r="W1068" s="302">
        <f>IFERROR(INDEX('For Formulas'!$A$3:$CL$64,MATCH(ROUNDUP($R1068,0),'For Formulas'!$A$3:$A$64,0),MATCH($O1068&amp;" - "&amp;$P1068,'For Formulas'!$A$3:$CL$3,0))*L1068+U1068,INDEX('For Formulas'!$A$3:$CL$64,MATCH(ROUNDUP($R1068,0),'For Formulas'!$A$3:$A$64,0)*MATCH($O1068&amp;" - "&amp;$P1068,'For Formulas'!$A$3:$CL$3,0))*L1068)</f>
        <v>37080</v>
      </c>
      <c r="X1068" s="322">
        <f t="shared" si="102"/>
        <v>0.21127109311989523</v>
      </c>
      <c r="Y1068" s="262" t="s">
        <v>840</v>
      </c>
      <c r="Z1068" s="262" t="str">
        <f t="shared" si="103"/>
        <v>141 E 72250 189</v>
      </c>
      <c r="AA1068" s="262" t="str">
        <f t="shared" si="104"/>
        <v>000</v>
      </c>
      <c r="AB1068" s="262" t="str">
        <f t="shared" si="105"/>
        <v>000</v>
      </c>
      <c r="AC1068" s="262" t="str">
        <f t="shared" si="106"/>
        <v>141 E 72250 189 000 000</v>
      </c>
    </row>
    <row r="1069" spans="1:29" ht="15" customHeight="1" x14ac:dyDescent="0.25">
      <c r="A1069" s="262" t="s">
        <v>839</v>
      </c>
      <c r="B1069" s="262" t="s">
        <v>938</v>
      </c>
      <c r="C1069" s="262" t="s">
        <v>497</v>
      </c>
      <c r="D1069" s="262" t="s">
        <v>274</v>
      </c>
      <c r="E1069" s="262" t="s">
        <v>221</v>
      </c>
      <c r="F1069" s="262" t="s">
        <v>299</v>
      </c>
      <c r="G1069" s="262" t="s">
        <v>300</v>
      </c>
      <c r="H1069" s="262" t="s">
        <v>301</v>
      </c>
      <c r="I1069" s="262" t="s">
        <v>225</v>
      </c>
      <c r="J1069" s="262">
        <v>1920</v>
      </c>
      <c r="K1069" s="320">
        <v>1</v>
      </c>
      <c r="L1069" s="320">
        <v>1</v>
      </c>
      <c r="M1069" s="262" t="s">
        <v>226</v>
      </c>
      <c r="N1069" s="262" t="s">
        <v>227</v>
      </c>
      <c r="O1069" s="262" t="s">
        <v>288</v>
      </c>
      <c r="P1069" s="262" t="s">
        <v>320</v>
      </c>
      <c r="Q1069" s="321">
        <v>8</v>
      </c>
      <c r="R1069" s="321">
        <f t="shared" si="101"/>
        <v>9</v>
      </c>
      <c r="S1069" s="300">
        <v>0</v>
      </c>
      <c r="T1069" s="300">
        <v>34332</v>
      </c>
      <c r="V1069" s="300">
        <v>34332</v>
      </c>
      <c r="W1069" s="302">
        <f>IFERROR(INDEX('For Formulas'!$A$3:$CL$64,MATCH(ROUNDUP($R1069,0),'For Formulas'!$A$3:$A$64,0),MATCH($O1069&amp;" - "&amp;$P1069,'For Formulas'!$A$3:$CL$3,0))*L1069+U1069,INDEX('For Formulas'!$A$3:$CL$64,MATCH(ROUNDUP($R1069,0),'For Formulas'!$A$3:$A$64,0)*MATCH($O1069&amp;" - "&amp;$P1069,'For Formulas'!$A$3:$CL$3,0))*L1069)</f>
        <v>37080</v>
      </c>
      <c r="X1069" s="322">
        <f t="shared" si="102"/>
        <v>8.0041943376441799E-2</v>
      </c>
      <c r="Y1069" s="262" t="s">
        <v>840</v>
      </c>
      <c r="Z1069" s="262" t="str">
        <f t="shared" si="103"/>
        <v>141 E 72250 189</v>
      </c>
      <c r="AA1069" s="262" t="str">
        <f t="shared" si="104"/>
        <v>000</v>
      </c>
      <c r="AB1069" s="262" t="str">
        <f t="shared" si="105"/>
        <v>000</v>
      </c>
      <c r="AC1069" s="262" t="str">
        <f t="shared" si="106"/>
        <v>141 E 72250 189 000 000</v>
      </c>
    </row>
    <row r="1070" spans="1:29" ht="15" customHeight="1" x14ac:dyDescent="0.25">
      <c r="A1070" s="262" t="s">
        <v>1986</v>
      </c>
      <c r="B1070" s="262" t="s">
        <v>588</v>
      </c>
      <c r="C1070" s="262" t="s">
        <v>588</v>
      </c>
      <c r="D1070" s="262" t="s">
        <v>298</v>
      </c>
      <c r="E1070" s="262" t="s">
        <v>221</v>
      </c>
      <c r="F1070" s="262" t="s">
        <v>299</v>
      </c>
      <c r="G1070" s="262" t="s">
        <v>1356</v>
      </c>
      <c r="H1070" s="262" t="s">
        <v>301</v>
      </c>
      <c r="I1070" s="262" t="s">
        <v>225</v>
      </c>
      <c r="J1070" s="262">
        <v>1192</v>
      </c>
      <c r="K1070" s="320">
        <v>1</v>
      </c>
      <c r="L1070" s="320">
        <v>1</v>
      </c>
      <c r="M1070" s="262" t="s">
        <v>226</v>
      </c>
      <c r="N1070" s="262" t="s">
        <v>227</v>
      </c>
      <c r="O1070" s="262" t="s">
        <v>288</v>
      </c>
      <c r="P1070" s="262" t="s">
        <v>312</v>
      </c>
      <c r="Q1070" s="321">
        <v>8</v>
      </c>
      <c r="R1070" s="321">
        <f t="shared" si="101"/>
        <v>9</v>
      </c>
      <c r="S1070" s="300">
        <v>0</v>
      </c>
      <c r="T1070" s="300">
        <v>34512</v>
      </c>
      <c r="V1070" s="300">
        <v>21426.080000000002</v>
      </c>
      <c r="W1070" s="302">
        <f>IFERROR(INDEX('For Formulas'!$A$3:$CL$64,MATCH(ROUNDUP($R1070,0),'For Formulas'!$A$3:$A$64,0),MATCH($O1070&amp;" - "&amp;$P1070,'For Formulas'!$A$3:$CL$3,0))*L1070+U1070,INDEX('For Formulas'!$A$3:$CL$64,MATCH(ROUNDUP($R1070,0),'For Formulas'!$A$3:$A$64,0)*MATCH($O1070&amp;" - "&amp;$P1070,'For Formulas'!$A$3:$CL$3,0))*L1070)</f>
        <v>37272</v>
      </c>
      <c r="X1070" s="322">
        <f t="shared" si="102"/>
        <v>0.73956225310462753</v>
      </c>
      <c r="Y1070" s="262" t="s">
        <v>589</v>
      </c>
      <c r="Z1070" s="262" t="str">
        <f t="shared" si="103"/>
        <v>141 E 72210 189</v>
      </c>
      <c r="AA1070" s="262" t="str">
        <f t="shared" si="104"/>
        <v>128</v>
      </c>
      <c r="AB1070" s="262" t="str">
        <f t="shared" si="105"/>
        <v>000</v>
      </c>
      <c r="AC1070" s="262" t="str">
        <f t="shared" si="106"/>
        <v>141 E 72210 189 000 128</v>
      </c>
    </row>
    <row r="1071" spans="1:29" ht="15" customHeight="1" x14ac:dyDescent="0.25">
      <c r="A1071" s="262" t="s">
        <v>929</v>
      </c>
      <c r="B1071" s="262" t="s">
        <v>298</v>
      </c>
      <c r="C1071" s="262" t="s">
        <v>298</v>
      </c>
      <c r="D1071" s="262" t="s">
        <v>298</v>
      </c>
      <c r="E1071" s="262" t="s">
        <v>221</v>
      </c>
      <c r="F1071" s="262" t="s">
        <v>299</v>
      </c>
      <c r="G1071" s="262" t="s">
        <v>930</v>
      </c>
      <c r="H1071" s="262" t="s">
        <v>301</v>
      </c>
      <c r="I1071" s="262" t="s">
        <v>225</v>
      </c>
      <c r="J1071" s="262">
        <v>1560</v>
      </c>
      <c r="K1071" s="320">
        <v>1</v>
      </c>
      <c r="L1071" s="320">
        <v>1</v>
      </c>
      <c r="M1071" s="262" t="s">
        <v>226</v>
      </c>
      <c r="N1071" s="262" t="s">
        <v>227</v>
      </c>
      <c r="O1071" s="262" t="s">
        <v>288</v>
      </c>
      <c r="P1071" s="262" t="s">
        <v>312</v>
      </c>
      <c r="Q1071" s="321">
        <v>8</v>
      </c>
      <c r="R1071" s="321">
        <f t="shared" si="101"/>
        <v>9</v>
      </c>
      <c r="S1071" s="300">
        <v>0</v>
      </c>
      <c r="T1071" s="300">
        <v>34512</v>
      </c>
      <c r="V1071" s="300">
        <v>28041</v>
      </c>
      <c r="W1071" s="302">
        <f>IFERROR(INDEX('For Formulas'!$A$3:$CL$64,MATCH(ROUNDUP($R1071,0),'For Formulas'!$A$3:$A$64,0),MATCH($O1071&amp;" - "&amp;$P1071,'For Formulas'!$A$3:$CL$3,0))*L1071+U1071,INDEX('For Formulas'!$A$3:$CL$64,MATCH(ROUNDUP($R1071,0),'For Formulas'!$A$3:$A$64,0)*MATCH($O1071&amp;" - "&amp;$P1071,'For Formulas'!$A$3:$CL$3,0))*L1071)</f>
        <v>37272</v>
      </c>
      <c r="X1071" s="322">
        <f t="shared" si="102"/>
        <v>0.32919653364715951</v>
      </c>
      <c r="Y1071" s="262" t="s">
        <v>303</v>
      </c>
      <c r="Z1071" s="262" t="str">
        <f t="shared" si="103"/>
        <v>141 E 72620 167</v>
      </c>
      <c r="AA1071" s="262" t="str">
        <f t="shared" si="104"/>
        <v>000</v>
      </c>
      <c r="AB1071" s="262" t="str">
        <f t="shared" si="105"/>
        <v>000</v>
      </c>
      <c r="AC1071" s="262" t="str">
        <f t="shared" si="106"/>
        <v>141 E 72620 167 000 000</v>
      </c>
    </row>
    <row r="1072" spans="1:29" ht="15" customHeight="1" x14ac:dyDescent="0.25">
      <c r="A1072" s="262" t="s">
        <v>919</v>
      </c>
      <c r="B1072" s="262" t="s">
        <v>298</v>
      </c>
      <c r="C1072" s="262" t="s">
        <v>298</v>
      </c>
      <c r="D1072" s="262" t="s">
        <v>298</v>
      </c>
      <c r="E1072" s="262" t="s">
        <v>221</v>
      </c>
      <c r="F1072" s="262" t="s">
        <v>299</v>
      </c>
      <c r="G1072" s="262" t="s">
        <v>300</v>
      </c>
      <c r="H1072" s="262" t="s">
        <v>301</v>
      </c>
      <c r="I1072" s="262" t="s">
        <v>225</v>
      </c>
      <c r="J1072" s="262">
        <v>1920</v>
      </c>
      <c r="K1072" s="320">
        <v>1</v>
      </c>
      <c r="L1072" s="320">
        <v>1</v>
      </c>
      <c r="M1072" s="262" t="s">
        <v>226</v>
      </c>
      <c r="N1072" s="262" t="s">
        <v>233</v>
      </c>
      <c r="O1072" s="262" t="s">
        <v>288</v>
      </c>
      <c r="P1072" s="262" t="s">
        <v>312</v>
      </c>
      <c r="Q1072" s="321">
        <v>8</v>
      </c>
      <c r="R1072" s="321">
        <f t="shared" si="101"/>
        <v>9</v>
      </c>
      <c r="S1072" s="300">
        <v>0</v>
      </c>
      <c r="T1072" s="300">
        <v>34512</v>
      </c>
      <c r="V1072" s="300">
        <v>34512</v>
      </c>
      <c r="W1072" s="302">
        <f>IFERROR(INDEX('For Formulas'!$A$3:$CL$64,MATCH(ROUNDUP($R1072,0),'For Formulas'!$A$3:$A$64,0),MATCH($O1072&amp;" - "&amp;$P1072,'For Formulas'!$A$3:$CL$3,0))*L1072+U1072,INDEX('For Formulas'!$A$3:$CL$64,MATCH(ROUNDUP($R1072,0),'For Formulas'!$A$3:$A$64,0)*MATCH($O1072&amp;" - "&amp;$P1072,'For Formulas'!$A$3:$CL$3,0))*L1072)</f>
        <v>37272</v>
      </c>
      <c r="X1072" s="322">
        <f t="shared" si="102"/>
        <v>7.9972183588317106E-2</v>
      </c>
      <c r="Y1072" s="262" t="s">
        <v>303</v>
      </c>
      <c r="Z1072" s="262" t="str">
        <f t="shared" si="103"/>
        <v>141 E 72620 167</v>
      </c>
      <c r="AA1072" s="262" t="str">
        <f t="shared" si="104"/>
        <v>000</v>
      </c>
      <c r="AB1072" s="262" t="str">
        <f t="shared" si="105"/>
        <v>000</v>
      </c>
      <c r="AC1072" s="262" t="str">
        <f t="shared" si="106"/>
        <v>141 E 72620 167 000 000</v>
      </c>
    </row>
    <row r="1073" spans="1:29" ht="15" customHeight="1" x14ac:dyDescent="0.25">
      <c r="A1073" s="262" t="s">
        <v>2505</v>
      </c>
      <c r="B1073" s="262" t="s">
        <v>1018</v>
      </c>
      <c r="C1073" s="262" t="s">
        <v>1018</v>
      </c>
      <c r="D1073" s="262" t="s">
        <v>248</v>
      </c>
      <c r="E1073" s="262" t="s">
        <v>221</v>
      </c>
      <c r="F1073" s="262" t="s">
        <v>299</v>
      </c>
      <c r="G1073" s="262" t="s">
        <v>300</v>
      </c>
      <c r="H1073" s="262" t="s">
        <v>301</v>
      </c>
      <c r="I1073" s="262" t="s">
        <v>225</v>
      </c>
      <c r="J1073" s="262">
        <v>1920</v>
      </c>
      <c r="K1073" s="320">
        <v>1</v>
      </c>
      <c r="L1073" s="320">
        <v>1</v>
      </c>
      <c r="M1073" s="262" t="s">
        <v>226</v>
      </c>
      <c r="N1073" s="262" t="s">
        <v>233</v>
      </c>
      <c r="O1073" s="262" t="s">
        <v>288</v>
      </c>
      <c r="P1073" s="262" t="s">
        <v>312</v>
      </c>
      <c r="Q1073" s="321">
        <v>8</v>
      </c>
      <c r="R1073" s="321">
        <f t="shared" si="101"/>
        <v>9</v>
      </c>
      <c r="S1073" s="300">
        <v>0</v>
      </c>
      <c r="T1073" s="300">
        <v>34512</v>
      </c>
      <c r="V1073" s="300">
        <v>34512</v>
      </c>
      <c r="W1073" s="302">
        <f>IFERROR(INDEX('For Formulas'!$A$3:$CL$64,MATCH(ROUNDUP($R1073,0),'For Formulas'!$A$3:$A$64,0),MATCH($O1073&amp;" - "&amp;$P1073,'For Formulas'!$A$3:$CL$3,0))*L1073+U1073,INDEX('For Formulas'!$A$3:$CL$64,MATCH(ROUNDUP($R1073,0),'For Formulas'!$A$3:$A$64,0)*MATCH($O1073&amp;" - "&amp;$P1073,'For Formulas'!$A$3:$CL$3,0))*L1073)</f>
        <v>37272</v>
      </c>
      <c r="X1073" s="322">
        <f t="shared" si="102"/>
        <v>7.9972183588317106E-2</v>
      </c>
      <c r="Y1073" s="262" t="s">
        <v>509</v>
      </c>
      <c r="Z1073" s="262" t="str">
        <f t="shared" si="103"/>
        <v>141 E 72710 142</v>
      </c>
      <c r="AA1073" s="262" t="str">
        <f t="shared" si="104"/>
        <v>000</v>
      </c>
      <c r="AB1073" s="262" t="str">
        <f t="shared" si="105"/>
        <v>000</v>
      </c>
      <c r="AC1073" s="262" t="str">
        <f t="shared" si="106"/>
        <v>141 E 72710 142 000 000</v>
      </c>
    </row>
    <row r="1074" spans="1:29" ht="15" customHeight="1" x14ac:dyDescent="0.25">
      <c r="A1074" s="262" t="s">
        <v>3342</v>
      </c>
      <c r="B1074" s="262" t="s">
        <v>298</v>
      </c>
      <c r="C1074" s="262" t="s">
        <v>298</v>
      </c>
      <c r="D1074" s="262" t="s">
        <v>298</v>
      </c>
      <c r="E1074" s="262" t="s">
        <v>221</v>
      </c>
      <c r="F1074" s="262" t="s">
        <v>299</v>
      </c>
      <c r="G1074" s="262" t="s">
        <v>3343</v>
      </c>
      <c r="H1074" s="262" t="s">
        <v>301</v>
      </c>
      <c r="I1074" s="262" t="s">
        <v>225</v>
      </c>
      <c r="J1074" s="262">
        <v>816</v>
      </c>
      <c r="K1074" s="320">
        <v>1</v>
      </c>
      <c r="L1074" s="320">
        <v>1</v>
      </c>
      <c r="M1074" s="262" t="s">
        <v>226</v>
      </c>
      <c r="N1074" s="262" t="s">
        <v>227</v>
      </c>
      <c r="O1074" s="262" t="s">
        <v>288</v>
      </c>
      <c r="P1074" s="262" t="s">
        <v>312</v>
      </c>
      <c r="Q1074" s="321">
        <v>8</v>
      </c>
      <c r="R1074" s="321">
        <f t="shared" si="101"/>
        <v>9</v>
      </c>
      <c r="S1074" s="300">
        <v>0</v>
      </c>
      <c r="T1074" s="300">
        <v>34512</v>
      </c>
      <c r="V1074" s="300">
        <v>34512</v>
      </c>
      <c r="W1074" s="302">
        <f>IFERROR(INDEX('For Formulas'!$A$3:$CL$64,MATCH(ROUNDUP($R1074,0),'For Formulas'!$A$3:$A$64,0),MATCH($O1074&amp;" - "&amp;$P1074,'For Formulas'!$A$3:$CL$3,0))*L1074+U1074,INDEX('For Formulas'!$A$3:$CL$64,MATCH(ROUNDUP($R1074,0),'For Formulas'!$A$3:$A$64,0)*MATCH($O1074&amp;" - "&amp;$P1074,'For Formulas'!$A$3:$CL$3,0))*L1074)</f>
        <v>37272</v>
      </c>
      <c r="X1074" s="322">
        <f t="shared" si="102"/>
        <v>7.9972183588317106E-2</v>
      </c>
      <c r="Y1074" s="262" t="s">
        <v>303</v>
      </c>
      <c r="Z1074" s="262" t="str">
        <f t="shared" si="103"/>
        <v>141 E 72620 167</v>
      </c>
      <c r="AA1074" s="262" t="str">
        <f t="shared" si="104"/>
        <v>000</v>
      </c>
      <c r="AB1074" s="262" t="str">
        <f t="shared" si="105"/>
        <v>000</v>
      </c>
      <c r="AC1074" s="262" t="str">
        <f t="shared" si="106"/>
        <v>141 E 72620 167 000 000</v>
      </c>
    </row>
    <row r="1075" spans="1:29" ht="15" hidden="1" customHeight="1" x14ac:dyDescent="0.25">
      <c r="A1075" s="262" t="s">
        <v>1609</v>
      </c>
      <c r="B1075" s="262" t="s">
        <v>255</v>
      </c>
      <c r="C1075" s="262" t="s">
        <v>255</v>
      </c>
      <c r="D1075" s="262" t="s">
        <v>248</v>
      </c>
      <c r="E1075" s="262" t="s">
        <v>256</v>
      </c>
      <c r="F1075" s="262" t="s">
        <v>249</v>
      </c>
      <c r="G1075" s="262" t="s">
        <v>250</v>
      </c>
      <c r="H1075" s="262" t="s">
        <v>224</v>
      </c>
      <c r="I1075" s="262" t="s">
        <v>242</v>
      </c>
      <c r="J1075" s="262">
        <v>1080</v>
      </c>
      <c r="K1075" s="320">
        <v>1</v>
      </c>
      <c r="L1075" s="320">
        <v>1</v>
      </c>
      <c r="M1075" s="262" t="s">
        <v>6</v>
      </c>
      <c r="Q1075" s="321">
        <v>0</v>
      </c>
      <c r="R1075" s="321">
        <f t="shared" si="101"/>
        <v>1</v>
      </c>
      <c r="S1075" s="300">
        <v>3000</v>
      </c>
      <c r="T1075" s="300">
        <v>0</v>
      </c>
      <c r="V1075" s="300">
        <v>3000</v>
      </c>
      <c r="W1075" s="300">
        <f>V1075</f>
        <v>3000</v>
      </c>
      <c r="X1075" s="322">
        <f t="shared" si="102"/>
        <v>0</v>
      </c>
      <c r="Y1075" s="262" t="s">
        <v>252</v>
      </c>
      <c r="Z1075" s="262" t="str">
        <f t="shared" si="103"/>
        <v>141 E 72710 146</v>
      </c>
      <c r="AA1075" s="262" t="str">
        <f t="shared" si="104"/>
        <v>446</v>
      </c>
      <c r="AB1075" s="262" t="str">
        <f t="shared" si="105"/>
        <v>000</v>
      </c>
      <c r="AC1075" s="262" t="str">
        <f t="shared" si="106"/>
        <v>141 E 72710 146 000 446</v>
      </c>
    </row>
    <row r="1076" spans="1:29" ht="15" customHeight="1" x14ac:dyDescent="0.25">
      <c r="A1076" s="262" t="s">
        <v>1815</v>
      </c>
      <c r="B1076" s="262" t="s">
        <v>231</v>
      </c>
      <c r="C1076" s="262" t="s">
        <v>231</v>
      </c>
      <c r="D1076" s="262" t="s">
        <v>343</v>
      </c>
      <c r="E1076" s="262" t="s">
        <v>221</v>
      </c>
      <c r="F1076" s="262" t="s">
        <v>222</v>
      </c>
      <c r="G1076" s="262" t="s">
        <v>223</v>
      </c>
      <c r="H1076" s="262" t="s">
        <v>224</v>
      </c>
      <c r="I1076" s="262" t="s">
        <v>287</v>
      </c>
      <c r="J1076" s="262">
        <v>800</v>
      </c>
      <c r="K1076" s="320">
        <v>0.5</v>
      </c>
      <c r="L1076" s="320">
        <v>0.5</v>
      </c>
      <c r="M1076" s="262" t="s">
        <v>226</v>
      </c>
      <c r="N1076" s="262" t="s">
        <v>227</v>
      </c>
      <c r="O1076" s="262" t="s">
        <v>234</v>
      </c>
      <c r="P1076" s="262" t="s">
        <v>37</v>
      </c>
      <c r="Q1076" s="321">
        <v>24</v>
      </c>
      <c r="R1076" s="321">
        <f t="shared" si="101"/>
        <v>25</v>
      </c>
      <c r="S1076" s="300">
        <v>0</v>
      </c>
      <c r="T1076" s="300">
        <v>69070</v>
      </c>
      <c r="V1076" s="300">
        <v>34535</v>
      </c>
      <c r="W1076" s="302">
        <f>IFERROR(INDEX('For Formulas'!$A$3:$CL$64,MATCH(ROUNDUP($R1076,0),'For Formulas'!$A$3:$A$64,0),MATCH($O1076&amp;" - "&amp;$P1076,'For Formulas'!$A$3:$CL$3,0))*L1076+U1076,INDEX('For Formulas'!$A$3:$CL$64,MATCH(ROUNDUP($R1076,0),'For Formulas'!$A$3:$A$64,0)*MATCH($O1076&amp;" - "&amp;$P1076,'For Formulas'!$A$3:$CL$3,0))*L1076)</f>
        <v>37297.5</v>
      </c>
      <c r="X1076" s="322">
        <f t="shared" si="102"/>
        <v>7.9991313160561753E-2</v>
      </c>
      <c r="Y1076" s="262" t="s">
        <v>344</v>
      </c>
      <c r="Z1076" s="262" t="str">
        <f t="shared" si="103"/>
        <v>141 E 71100 116</v>
      </c>
      <c r="AA1076" s="262" t="str">
        <f t="shared" si="104"/>
        <v>000</v>
      </c>
      <c r="AB1076" s="262" t="str">
        <f t="shared" si="105"/>
        <v>000</v>
      </c>
      <c r="AC1076" s="262" t="str">
        <f t="shared" si="106"/>
        <v>141 E 71100 116 000 000</v>
      </c>
    </row>
    <row r="1077" spans="1:29" ht="15" hidden="1" customHeight="1" x14ac:dyDescent="0.25">
      <c r="A1077" s="262" t="s">
        <v>1815</v>
      </c>
      <c r="B1077" s="262" t="s">
        <v>484</v>
      </c>
      <c r="C1077" s="262" t="s">
        <v>484</v>
      </c>
      <c r="D1077" s="262" t="s">
        <v>343</v>
      </c>
      <c r="E1077" s="262" t="s">
        <v>221</v>
      </c>
      <c r="F1077" s="262" t="s">
        <v>222</v>
      </c>
      <c r="G1077" s="262" t="s">
        <v>223</v>
      </c>
      <c r="H1077" s="262" t="s">
        <v>224</v>
      </c>
      <c r="I1077" s="262" t="s">
        <v>287</v>
      </c>
      <c r="J1077" s="262">
        <v>800</v>
      </c>
      <c r="K1077" s="320">
        <v>0.5</v>
      </c>
      <c r="L1077" s="320">
        <v>0.5</v>
      </c>
      <c r="M1077" s="262" t="s">
        <v>226</v>
      </c>
      <c r="N1077" s="262" t="s">
        <v>227</v>
      </c>
      <c r="O1077" s="262" t="s">
        <v>234</v>
      </c>
      <c r="P1077" s="262" t="s">
        <v>37</v>
      </c>
      <c r="Q1077" s="321">
        <v>24</v>
      </c>
      <c r="R1077" s="321">
        <f t="shared" si="101"/>
        <v>25</v>
      </c>
      <c r="S1077" s="300">
        <v>0</v>
      </c>
      <c r="T1077" s="300">
        <v>69070</v>
      </c>
      <c r="V1077" s="300">
        <v>34535</v>
      </c>
      <c r="W1077" s="302">
        <f>IFERROR(INDEX('For Formulas'!$A$3:$CL$64,MATCH(ROUNDUP($R1077,0),'For Formulas'!$A$3:$A$64,0),MATCH($O1077&amp;" - "&amp;$P1077,'For Formulas'!$A$3:$CL$3,0))*L1077+U1077,INDEX('For Formulas'!$A$3:$CL$64,MATCH(ROUNDUP($R1077,0),'For Formulas'!$A$3:$A$64,0)*MATCH($O1077&amp;" - "&amp;$P1077,'For Formulas'!$A$3:$CL$3,0))*L1077)</f>
        <v>37297.5</v>
      </c>
      <c r="X1077" s="322">
        <f t="shared" si="102"/>
        <v>7.9991313160561753E-2</v>
      </c>
      <c r="Y1077" s="262" t="s">
        <v>485</v>
      </c>
      <c r="Z1077" s="262" t="str">
        <f t="shared" si="103"/>
        <v>142 E 71100 116</v>
      </c>
      <c r="AA1077" s="262" t="str">
        <f t="shared" si="104"/>
        <v>000</v>
      </c>
      <c r="AB1077" s="262" t="str">
        <f t="shared" si="105"/>
        <v>101</v>
      </c>
      <c r="AC1077" s="262" t="str">
        <f t="shared" si="106"/>
        <v>142 E 71100 116 101 000</v>
      </c>
    </row>
    <row r="1078" spans="1:29" ht="15" hidden="1" customHeight="1" x14ac:dyDescent="0.25">
      <c r="A1078" s="262" t="s">
        <v>1611</v>
      </c>
      <c r="B1078" s="262" t="s">
        <v>525</v>
      </c>
      <c r="C1078" s="262" t="s">
        <v>525</v>
      </c>
      <c r="D1078" s="262" t="s">
        <v>274</v>
      </c>
      <c r="E1078" s="262" t="s">
        <v>256</v>
      </c>
      <c r="F1078" s="262" t="s">
        <v>222</v>
      </c>
      <c r="G1078" s="262" t="s">
        <v>223</v>
      </c>
      <c r="H1078" s="262" t="s">
        <v>224</v>
      </c>
      <c r="I1078" s="262" t="s">
        <v>225</v>
      </c>
      <c r="J1078" s="262">
        <v>1600</v>
      </c>
      <c r="K1078" s="320">
        <v>1</v>
      </c>
      <c r="L1078" s="320">
        <v>1</v>
      </c>
      <c r="M1078" s="262" t="s">
        <v>6</v>
      </c>
      <c r="Q1078" s="321">
        <v>0</v>
      </c>
      <c r="R1078" s="321">
        <f t="shared" si="101"/>
        <v>1</v>
      </c>
      <c r="S1078" s="300">
        <v>1590</v>
      </c>
      <c r="T1078" s="300">
        <v>0</v>
      </c>
      <c r="V1078" s="300">
        <v>1590</v>
      </c>
      <c r="W1078" s="300">
        <f>V1078</f>
        <v>1590</v>
      </c>
      <c r="X1078" s="322">
        <f t="shared" si="102"/>
        <v>0</v>
      </c>
      <c r="Y1078" s="262" t="s">
        <v>1612</v>
      </c>
      <c r="Z1078" s="262" t="str">
        <f t="shared" si="103"/>
        <v>141 E 72410 162</v>
      </c>
      <c r="AA1078" s="262" t="str">
        <f t="shared" si="104"/>
        <v>000</v>
      </c>
      <c r="AB1078" s="262" t="str">
        <f t="shared" si="105"/>
        <v>000</v>
      </c>
      <c r="AC1078" s="262" t="str">
        <f t="shared" si="106"/>
        <v>141 E 72410 162 000 000</v>
      </c>
    </row>
    <row r="1079" spans="1:29" ht="15" customHeight="1" x14ac:dyDescent="0.25">
      <c r="A1079" s="262" t="s">
        <v>2019</v>
      </c>
      <c r="B1079" s="262" t="s">
        <v>323</v>
      </c>
      <c r="C1079" s="262" t="s">
        <v>323</v>
      </c>
      <c r="D1079" s="262" t="s">
        <v>238</v>
      </c>
      <c r="E1079" s="262" t="s">
        <v>221</v>
      </c>
      <c r="F1079" s="262" t="s">
        <v>222</v>
      </c>
      <c r="G1079" s="262" t="s">
        <v>223</v>
      </c>
      <c r="H1079" s="262" t="s">
        <v>224</v>
      </c>
      <c r="I1079" s="262" t="s">
        <v>287</v>
      </c>
      <c r="J1079" s="262">
        <v>800</v>
      </c>
      <c r="K1079" s="320">
        <v>0.5</v>
      </c>
      <c r="L1079" s="320">
        <v>0.5</v>
      </c>
      <c r="M1079" s="262" t="s">
        <v>226</v>
      </c>
      <c r="N1079" s="262" t="s">
        <v>233</v>
      </c>
      <c r="O1079" s="262" t="s">
        <v>234</v>
      </c>
      <c r="P1079" s="262" t="s">
        <v>37</v>
      </c>
      <c r="Q1079" s="321">
        <v>24</v>
      </c>
      <c r="R1079" s="321">
        <f t="shared" si="101"/>
        <v>25</v>
      </c>
      <c r="S1079" s="300">
        <v>0</v>
      </c>
      <c r="T1079" s="300">
        <v>69070</v>
      </c>
      <c r="V1079" s="300">
        <v>34535</v>
      </c>
      <c r="W1079" s="302">
        <f>IFERROR(INDEX('For Formulas'!$A$3:$CL$64,MATCH(ROUNDUP($R1079,0),'For Formulas'!$A$3:$A$64,0),MATCH($O1079&amp;" - "&amp;$P1079,'For Formulas'!$A$3:$CL$3,0))*L1079+U1079,INDEX('For Formulas'!$A$3:$CL$64,MATCH(ROUNDUP($R1079,0),'For Formulas'!$A$3:$A$64,0)*MATCH($O1079&amp;" - "&amp;$P1079,'For Formulas'!$A$3:$CL$3,0))*L1079)</f>
        <v>37297.5</v>
      </c>
      <c r="X1079" s="322">
        <f t="shared" si="102"/>
        <v>7.9991313160561753E-2</v>
      </c>
      <c r="Y1079" s="262" t="s">
        <v>1099</v>
      </c>
      <c r="Z1079" s="262" t="str">
        <f t="shared" si="103"/>
        <v>141 E 72410 139</v>
      </c>
      <c r="AA1079" s="262" t="str">
        <f t="shared" si="104"/>
        <v>000</v>
      </c>
      <c r="AB1079" s="262" t="str">
        <f t="shared" si="105"/>
        <v>000</v>
      </c>
      <c r="AC1079" s="262" t="str">
        <f t="shared" si="106"/>
        <v>141 E 72410 139 000 000</v>
      </c>
    </row>
    <row r="1080" spans="1:29" ht="15" hidden="1" customHeight="1" x14ac:dyDescent="0.25">
      <c r="A1080" s="262" t="s">
        <v>1613</v>
      </c>
      <c r="B1080" s="262" t="s">
        <v>256</v>
      </c>
      <c r="C1080" s="262" t="s">
        <v>273</v>
      </c>
      <c r="D1080" s="262" t="s">
        <v>274</v>
      </c>
      <c r="E1080" s="262" t="s">
        <v>256</v>
      </c>
      <c r="F1080" s="262" t="s">
        <v>249</v>
      </c>
      <c r="G1080" s="262" t="s">
        <v>1614</v>
      </c>
      <c r="H1080" s="262" t="s">
        <v>224</v>
      </c>
      <c r="I1080" s="262" t="s">
        <v>242</v>
      </c>
      <c r="J1080" s="262">
        <v>804</v>
      </c>
      <c r="K1080" s="320">
        <v>1</v>
      </c>
      <c r="L1080" s="320">
        <v>0.74443999999999999</v>
      </c>
      <c r="M1080" s="262" t="s">
        <v>6</v>
      </c>
      <c r="Q1080" s="321">
        <v>0</v>
      </c>
      <c r="R1080" s="321">
        <f t="shared" si="101"/>
        <v>1</v>
      </c>
      <c r="S1080" s="300">
        <v>250</v>
      </c>
      <c r="T1080" s="300">
        <v>0</v>
      </c>
      <c r="V1080" s="300">
        <v>186.11</v>
      </c>
      <c r="W1080" s="300">
        <f>V1080</f>
        <v>186.11</v>
      </c>
      <c r="X1080" s="322">
        <f t="shared" si="102"/>
        <v>0</v>
      </c>
      <c r="Y1080" s="262" t="s">
        <v>889</v>
      </c>
      <c r="Z1080" s="262" t="str">
        <f t="shared" si="103"/>
        <v>141 E 71100 163</v>
      </c>
      <c r="AA1080" s="262" t="str">
        <f t="shared" si="104"/>
        <v>000</v>
      </c>
      <c r="AB1080" s="262" t="str">
        <f t="shared" si="105"/>
        <v>000</v>
      </c>
      <c r="AC1080" s="262" t="str">
        <f t="shared" si="106"/>
        <v>141 E 71100 163 000 000</v>
      </c>
    </row>
    <row r="1081" spans="1:29" ht="15" customHeight="1" x14ac:dyDescent="0.25">
      <c r="A1081" s="262" t="s">
        <v>2019</v>
      </c>
      <c r="B1081" s="262" t="s">
        <v>323</v>
      </c>
      <c r="C1081" s="262" t="s">
        <v>323</v>
      </c>
      <c r="D1081" s="262" t="s">
        <v>258</v>
      </c>
      <c r="E1081" s="262" t="s">
        <v>221</v>
      </c>
      <c r="F1081" s="262" t="s">
        <v>222</v>
      </c>
      <c r="G1081" s="262" t="s">
        <v>223</v>
      </c>
      <c r="H1081" s="262" t="s">
        <v>224</v>
      </c>
      <c r="I1081" s="262" t="s">
        <v>287</v>
      </c>
      <c r="J1081" s="262">
        <v>800</v>
      </c>
      <c r="K1081" s="320">
        <v>0.5</v>
      </c>
      <c r="L1081" s="320">
        <v>0.5</v>
      </c>
      <c r="M1081" s="262" t="s">
        <v>226</v>
      </c>
      <c r="N1081" s="262" t="s">
        <v>233</v>
      </c>
      <c r="O1081" s="262" t="s">
        <v>234</v>
      </c>
      <c r="P1081" s="262" t="s">
        <v>37</v>
      </c>
      <c r="Q1081" s="321">
        <v>24</v>
      </c>
      <c r="R1081" s="321">
        <f t="shared" si="101"/>
        <v>25</v>
      </c>
      <c r="S1081" s="300">
        <v>0</v>
      </c>
      <c r="T1081" s="300">
        <v>69070</v>
      </c>
      <c r="V1081" s="300">
        <v>34535</v>
      </c>
      <c r="W1081" s="302">
        <f>IFERROR(INDEX('For Formulas'!$A$3:$CL$64,MATCH(ROUNDUP($R1081,0),'For Formulas'!$A$3:$A$64,0),MATCH($O1081&amp;" - "&amp;$P1081,'For Formulas'!$A$3:$CL$3,0))*L1081+U1081,INDEX('For Formulas'!$A$3:$CL$64,MATCH(ROUNDUP($R1081,0),'For Formulas'!$A$3:$A$64,0)*MATCH($O1081&amp;" - "&amp;$P1081,'For Formulas'!$A$3:$CL$3,0))*L1081)</f>
        <v>37297.5</v>
      </c>
      <c r="X1081" s="322">
        <f t="shared" si="102"/>
        <v>7.9991313160561753E-2</v>
      </c>
      <c r="Y1081" s="262" t="s">
        <v>2020</v>
      </c>
      <c r="Z1081" s="262" t="str">
        <f t="shared" si="103"/>
        <v>141 E 72410 139</v>
      </c>
      <c r="AA1081" s="262" t="str">
        <f t="shared" si="104"/>
        <v>000</v>
      </c>
      <c r="AB1081" s="262" t="str">
        <f t="shared" si="105"/>
        <v>000</v>
      </c>
      <c r="AC1081" s="262" t="str">
        <f t="shared" si="106"/>
        <v>141 E 72410 139 000 000</v>
      </c>
    </row>
    <row r="1082" spans="1:29" ht="15" customHeight="1" x14ac:dyDescent="0.25">
      <c r="A1082" s="262" t="s">
        <v>2394</v>
      </c>
      <c r="B1082" s="262" t="s">
        <v>2396</v>
      </c>
      <c r="C1082" s="262" t="s">
        <v>2396</v>
      </c>
      <c r="D1082" s="262" t="s">
        <v>385</v>
      </c>
      <c r="E1082" s="262" t="s">
        <v>221</v>
      </c>
      <c r="F1082" s="262" t="s">
        <v>299</v>
      </c>
      <c r="G1082" s="262" t="s">
        <v>300</v>
      </c>
      <c r="H1082" s="262" t="s">
        <v>301</v>
      </c>
      <c r="I1082" s="262" t="s">
        <v>225</v>
      </c>
      <c r="J1082" s="262">
        <v>1920</v>
      </c>
      <c r="K1082" s="320">
        <v>1</v>
      </c>
      <c r="L1082" s="320">
        <v>1</v>
      </c>
      <c r="M1082" s="262" t="s">
        <v>226</v>
      </c>
      <c r="N1082" s="262" t="s">
        <v>233</v>
      </c>
      <c r="O1082" s="262" t="s">
        <v>288</v>
      </c>
      <c r="P1082" s="262" t="s">
        <v>1422</v>
      </c>
      <c r="Q1082" s="321">
        <v>13</v>
      </c>
      <c r="R1082" s="321">
        <f t="shared" si="101"/>
        <v>14</v>
      </c>
      <c r="S1082" s="300">
        <v>0</v>
      </c>
      <c r="T1082" s="300">
        <v>34560</v>
      </c>
      <c r="V1082" s="300">
        <v>34560</v>
      </c>
      <c r="W1082" s="302">
        <f>IFERROR(INDEX('For Formulas'!$A$3:$CL$64,MATCH(ROUNDUP($R1082,0),'For Formulas'!$A$3:$A$64,0),MATCH($O1082&amp;" - "&amp;$P1082,'For Formulas'!$A$3:$CL$3,0))*L1082+U1082,INDEX('For Formulas'!$A$3:$CL$64,MATCH(ROUNDUP($R1082,0),'For Formulas'!$A$3:$A$64,0)*MATCH($O1082&amp;" - "&amp;$P1082,'For Formulas'!$A$3:$CL$3,0))*L1082)</f>
        <v>37320</v>
      </c>
      <c r="X1082" s="322">
        <f t="shared" si="102"/>
        <v>7.9861111111111105E-2</v>
      </c>
      <c r="Y1082" s="262" t="s">
        <v>2395</v>
      </c>
      <c r="Z1082" s="262" t="str">
        <f t="shared" si="103"/>
        <v>141 E 72130 162</v>
      </c>
      <c r="AA1082" s="262" t="str">
        <f t="shared" si="104"/>
        <v>000</v>
      </c>
      <c r="AB1082" s="262" t="str">
        <f t="shared" si="105"/>
        <v>000</v>
      </c>
      <c r="AC1082" s="262" t="str">
        <f t="shared" si="106"/>
        <v>141 E 72130 162 000 000</v>
      </c>
    </row>
    <row r="1083" spans="1:29" ht="15" hidden="1" customHeight="1" x14ac:dyDescent="0.25">
      <c r="A1083" s="262" t="s">
        <v>1616</v>
      </c>
      <c r="B1083" s="262" t="s">
        <v>326</v>
      </c>
      <c r="C1083" s="262" t="s">
        <v>326</v>
      </c>
      <c r="D1083" s="262" t="s">
        <v>264</v>
      </c>
      <c r="E1083" s="262" t="s">
        <v>256</v>
      </c>
      <c r="F1083" s="262" t="s">
        <v>222</v>
      </c>
      <c r="G1083" s="262" t="s">
        <v>223</v>
      </c>
      <c r="H1083" s="262" t="s">
        <v>224</v>
      </c>
      <c r="I1083" s="262" t="s">
        <v>225</v>
      </c>
      <c r="J1083" s="262">
        <v>1600</v>
      </c>
      <c r="K1083" s="320">
        <v>1</v>
      </c>
      <c r="L1083" s="320">
        <v>1</v>
      </c>
      <c r="M1083" s="262" t="s">
        <v>6</v>
      </c>
      <c r="Q1083" s="321">
        <v>0</v>
      </c>
      <c r="R1083" s="321">
        <f t="shared" si="101"/>
        <v>1</v>
      </c>
      <c r="S1083" s="300">
        <v>6500</v>
      </c>
      <c r="T1083" s="300">
        <v>0</v>
      </c>
      <c r="V1083" s="300">
        <v>6500</v>
      </c>
      <c r="W1083" s="300">
        <f>V1083</f>
        <v>6500</v>
      </c>
      <c r="X1083" s="322">
        <f t="shared" si="102"/>
        <v>0</v>
      </c>
      <c r="Y1083" s="262" t="s">
        <v>1617</v>
      </c>
      <c r="Z1083" s="262" t="str">
        <f t="shared" si="103"/>
        <v>141 E 72410 139</v>
      </c>
      <c r="AA1083" s="262" t="str">
        <f t="shared" si="104"/>
        <v>000</v>
      </c>
      <c r="AB1083" s="262" t="str">
        <f t="shared" si="105"/>
        <v>000</v>
      </c>
      <c r="AC1083" s="262" t="str">
        <f t="shared" si="106"/>
        <v>141 E 72410 139 000 000</v>
      </c>
    </row>
    <row r="1084" spans="1:29" ht="15" customHeight="1" x14ac:dyDescent="0.25">
      <c r="A1084" s="262" t="s">
        <v>1466</v>
      </c>
      <c r="B1084" s="262" t="s">
        <v>283</v>
      </c>
      <c r="C1084" s="262" t="s">
        <v>283</v>
      </c>
      <c r="D1084" s="262" t="s">
        <v>389</v>
      </c>
      <c r="E1084" s="262" t="s">
        <v>221</v>
      </c>
      <c r="F1084" s="262" t="s">
        <v>284</v>
      </c>
      <c r="G1084" s="262" t="s">
        <v>285</v>
      </c>
      <c r="H1084" s="262" t="s">
        <v>286</v>
      </c>
      <c r="I1084" s="262" t="s">
        <v>504</v>
      </c>
      <c r="J1084" s="262">
        <v>1575</v>
      </c>
      <c r="K1084" s="320">
        <v>1</v>
      </c>
      <c r="L1084" s="320">
        <v>1</v>
      </c>
      <c r="M1084" s="262" t="s">
        <v>226</v>
      </c>
      <c r="N1084" s="262" t="s">
        <v>233</v>
      </c>
      <c r="O1084" s="262" t="s">
        <v>288</v>
      </c>
      <c r="P1084" s="262" t="s">
        <v>289</v>
      </c>
      <c r="Q1084" s="321">
        <v>21</v>
      </c>
      <c r="R1084" s="321">
        <f t="shared" si="101"/>
        <v>22</v>
      </c>
      <c r="S1084" s="300">
        <v>0</v>
      </c>
      <c r="T1084" s="300">
        <v>34808</v>
      </c>
      <c r="V1084" s="300">
        <v>34808</v>
      </c>
      <c r="W1084" s="302">
        <f>IFERROR(INDEX('For Formulas'!$A$3:$CL$64,MATCH(ROUNDUP($R1084,0),'For Formulas'!$A$3:$A$64,0),MATCH($O1084&amp;" - "&amp;$P1084,'For Formulas'!$A$3:$CL$3,0))*L1084+U1084,INDEX('For Formulas'!$A$3:$CL$64,MATCH(ROUNDUP($R1084,0),'For Formulas'!$A$3:$A$64,0)*MATCH($O1084&amp;" - "&amp;$P1084,'For Formulas'!$A$3:$CL$3,0))*L1084)</f>
        <v>37590</v>
      </c>
      <c r="X1084" s="322">
        <f t="shared" si="102"/>
        <v>7.99241553665824E-2</v>
      </c>
      <c r="Y1084" s="262" t="s">
        <v>1467</v>
      </c>
      <c r="Z1084" s="262" t="str">
        <f t="shared" si="103"/>
        <v>141 E 72410 162</v>
      </c>
      <c r="AA1084" s="262" t="str">
        <f t="shared" si="104"/>
        <v>000</v>
      </c>
      <c r="AB1084" s="262" t="str">
        <f t="shared" si="105"/>
        <v>000</v>
      </c>
      <c r="AC1084" s="262" t="str">
        <f t="shared" si="106"/>
        <v>141 E 72410 162 000 000</v>
      </c>
    </row>
    <row r="1085" spans="1:29" ht="15" customHeight="1" x14ac:dyDescent="0.25">
      <c r="A1085" s="262" t="s">
        <v>1829</v>
      </c>
      <c r="B1085" s="262" t="s">
        <v>283</v>
      </c>
      <c r="C1085" s="262" t="s">
        <v>283</v>
      </c>
      <c r="D1085" s="262" t="s">
        <v>261</v>
      </c>
      <c r="E1085" s="262" t="s">
        <v>221</v>
      </c>
      <c r="F1085" s="262" t="s">
        <v>284</v>
      </c>
      <c r="G1085" s="262" t="s">
        <v>285</v>
      </c>
      <c r="H1085" s="262" t="s">
        <v>286</v>
      </c>
      <c r="I1085" s="262" t="s">
        <v>504</v>
      </c>
      <c r="J1085" s="262">
        <v>1575</v>
      </c>
      <c r="K1085" s="320">
        <v>1</v>
      </c>
      <c r="L1085" s="320">
        <v>1</v>
      </c>
      <c r="M1085" s="262" t="s">
        <v>226</v>
      </c>
      <c r="N1085" s="262" t="s">
        <v>227</v>
      </c>
      <c r="O1085" s="262" t="s">
        <v>288</v>
      </c>
      <c r="P1085" s="262" t="s">
        <v>289</v>
      </c>
      <c r="Q1085" s="321">
        <v>21</v>
      </c>
      <c r="R1085" s="321">
        <f t="shared" si="101"/>
        <v>22</v>
      </c>
      <c r="S1085" s="300">
        <v>0</v>
      </c>
      <c r="T1085" s="300">
        <v>34808</v>
      </c>
      <c r="V1085" s="300">
        <v>34808</v>
      </c>
      <c r="W1085" s="302">
        <f>IFERROR(INDEX('For Formulas'!$A$3:$CL$64,MATCH(ROUNDUP($R1085,0),'For Formulas'!$A$3:$A$64,0),MATCH($O1085&amp;" - "&amp;$P1085,'For Formulas'!$A$3:$CL$3,0))*L1085+U1085,INDEX('For Formulas'!$A$3:$CL$64,MATCH(ROUNDUP($R1085,0),'For Formulas'!$A$3:$A$64,0)*MATCH($O1085&amp;" - "&amp;$P1085,'For Formulas'!$A$3:$CL$3,0))*L1085)</f>
        <v>37590</v>
      </c>
      <c r="X1085" s="322">
        <f t="shared" si="102"/>
        <v>7.99241553665824E-2</v>
      </c>
      <c r="Y1085" s="262" t="s">
        <v>1830</v>
      </c>
      <c r="Z1085" s="262" t="str">
        <f t="shared" si="103"/>
        <v>141 E 72410 162</v>
      </c>
      <c r="AA1085" s="262" t="str">
        <f t="shared" si="104"/>
        <v>000</v>
      </c>
      <c r="AB1085" s="262" t="str">
        <f t="shared" si="105"/>
        <v>000</v>
      </c>
      <c r="AC1085" s="262" t="str">
        <f t="shared" si="106"/>
        <v>141 E 72410 162 000 000</v>
      </c>
    </row>
    <row r="1086" spans="1:29" ht="15" customHeight="1" x14ac:dyDescent="0.25">
      <c r="A1086" s="262" t="s">
        <v>2919</v>
      </c>
      <c r="B1086" s="262" t="s">
        <v>283</v>
      </c>
      <c r="C1086" s="262" t="s">
        <v>283</v>
      </c>
      <c r="D1086" s="262" t="s">
        <v>220</v>
      </c>
      <c r="E1086" s="262" t="s">
        <v>221</v>
      </c>
      <c r="F1086" s="262" t="s">
        <v>284</v>
      </c>
      <c r="G1086" s="262" t="s">
        <v>285</v>
      </c>
      <c r="H1086" s="262" t="s">
        <v>286</v>
      </c>
      <c r="I1086" s="262" t="s">
        <v>504</v>
      </c>
      <c r="J1086" s="262">
        <v>1575</v>
      </c>
      <c r="K1086" s="320">
        <v>1</v>
      </c>
      <c r="L1086" s="320">
        <v>1</v>
      </c>
      <c r="M1086" s="262" t="s">
        <v>226</v>
      </c>
      <c r="N1086" s="262" t="s">
        <v>233</v>
      </c>
      <c r="O1086" s="262" t="s">
        <v>288</v>
      </c>
      <c r="P1086" s="262" t="s">
        <v>289</v>
      </c>
      <c r="Q1086" s="321">
        <v>21</v>
      </c>
      <c r="R1086" s="321">
        <f t="shared" si="101"/>
        <v>22</v>
      </c>
      <c r="S1086" s="300">
        <v>0</v>
      </c>
      <c r="T1086" s="300">
        <v>34808</v>
      </c>
      <c r="V1086" s="300">
        <v>34808</v>
      </c>
      <c r="W1086" s="302">
        <f>IFERROR(INDEX('For Formulas'!$A$3:$CL$64,MATCH(ROUNDUP($R1086,0),'For Formulas'!$A$3:$A$64,0),MATCH($O1086&amp;" - "&amp;$P1086,'For Formulas'!$A$3:$CL$3,0))*L1086+U1086,INDEX('For Formulas'!$A$3:$CL$64,MATCH(ROUNDUP($R1086,0),'For Formulas'!$A$3:$A$64,0)*MATCH($O1086&amp;" - "&amp;$P1086,'For Formulas'!$A$3:$CL$3,0))*L1086)</f>
        <v>37590</v>
      </c>
      <c r="X1086" s="322">
        <f t="shared" si="102"/>
        <v>7.99241553665824E-2</v>
      </c>
      <c r="Y1086" s="262" t="s">
        <v>524</v>
      </c>
      <c r="Z1086" s="262" t="str">
        <f t="shared" si="103"/>
        <v>141 E 72410 162</v>
      </c>
      <c r="AA1086" s="262" t="str">
        <f t="shared" si="104"/>
        <v>000</v>
      </c>
      <c r="AB1086" s="262" t="str">
        <f t="shared" si="105"/>
        <v>000</v>
      </c>
      <c r="AC1086" s="262" t="str">
        <f t="shared" si="106"/>
        <v>141 E 72410 162 000 000</v>
      </c>
    </row>
    <row r="1087" spans="1:29" ht="15" customHeight="1" x14ac:dyDescent="0.25">
      <c r="A1087" s="262" t="s">
        <v>3167</v>
      </c>
      <c r="B1087" s="262" t="s">
        <v>283</v>
      </c>
      <c r="C1087" s="262" t="s">
        <v>283</v>
      </c>
      <c r="D1087" s="262" t="s">
        <v>264</v>
      </c>
      <c r="E1087" s="262" t="s">
        <v>221</v>
      </c>
      <c r="F1087" s="262" t="s">
        <v>284</v>
      </c>
      <c r="G1087" s="262" t="s">
        <v>285</v>
      </c>
      <c r="H1087" s="262" t="s">
        <v>286</v>
      </c>
      <c r="I1087" s="262" t="s">
        <v>225</v>
      </c>
      <c r="J1087" s="262">
        <v>1680</v>
      </c>
      <c r="K1087" s="320">
        <v>1</v>
      </c>
      <c r="L1087" s="320">
        <v>1</v>
      </c>
      <c r="M1087" s="262" t="s">
        <v>226</v>
      </c>
      <c r="N1087" s="262" t="s">
        <v>227</v>
      </c>
      <c r="O1087" s="262" t="s">
        <v>288</v>
      </c>
      <c r="P1087" s="262" t="s">
        <v>289</v>
      </c>
      <c r="Q1087" s="321">
        <v>21</v>
      </c>
      <c r="R1087" s="321">
        <f t="shared" si="101"/>
        <v>22</v>
      </c>
      <c r="S1087" s="300">
        <v>0</v>
      </c>
      <c r="T1087" s="300">
        <v>34808</v>
      </c>
      <c r="V1087" s="300">
        <v>34808</v>
      </c>
      <c r="W1087" s="302">
        <f>IFERROR(INDEX('For Formulas'!$A$3:$CL$64,MATCH(ROUNDUP($R1087,0),'For Formulas'!$A$3:$A$64,0),MATCH($O1087&amp;" - "&amp;$P1087,'For Formulas'!$A$3:$CL$3,0))*L1087+U1087,INDEX('For Formulas'!$A$3:$CL$64,MATCH(ROUNDUP($R1087,0),'For Formulas'!$A$3:$A$64,0)*MATCH($O1087&amp;" - "&amp;$P1087,'For Formulas'!$A$3:$CL$3,0))*L1087)</f>
        <v>37590</v>
      </c>
      <c r="X1087" s="322">
        <f t="shared" si="102"/>
        <v>7.99241553665824E-2</v>
      </c>
      <c r="Y1087" s="262" t="s">
        <v>1041</v>
      </c>
      <c r="Z1087" s="262" t="str">
        <f t="shared" si="103"/>
        <v>141 E 72410 162</v>
      </c>
      <c r="AA1087" s="262" t="str">
        <f t="shared" si="104"/>
        <v>000</v>
      </c>
      <c r="AB1087" s="262" t="str">
        <f t="shared" si="105"/>
        <v>000</v>
      </c>
      <c r="AC1087" s="262" t="str">
        <f t="shared" si="106"/>
        <v>141 E 72410 162 000 000</v>
      </c>
    </row>
    <row r="1088" spans="1:29" ht="15" hidden="1" customHeight="1" x14ac:dyDescent="0.25">
      <c r="A1088" s="262" t="s">
        <v>1622</v>
      </c>
      <c r="B1088" s="262" t="s">
        <v>256</v>
      </c>
      <c r="C1088" s="262" t="s">
        <v>355</v>
      </c>
      <c r="D1088" s="262" t="s">
        <v>274</v>
      </c>
      <c r="E1088" s="262" t="s">
        <v>256</v>
      </c>
      <c r="F1088" s="262" t="s">
        <v>249</v>
      </c>
      <c r="G1088" s="262" t="s">
        <v>1567</v>
      </c>
      <c r="H1088" s="262" t="s">
        <v>224</v>
      </c>
      <c r="I1088" s="262" t="s">
        <v>242</v>
      </c>
      <c r="J1088" s="262">
        <v>978</v>
      </c>
      <c r="K1088" s="320">
        <v>1</v>
      </c>
      <c r="L1088" s="320">
        <v>1</v>
      </c>
      <c r="M1088" s="262" t="s">
        <v>6</v>
      </c>
      <c r="Q1088" s="321">
        <v>0</v>
      </c>
      <c r="R1088" s="321">
        <f t="shared" si="101"/>
        <v>1</v>
      </c>
      <c r="S1088" s="300">
        <v>500</v>
      </c>
      <c r="T1088" s="300">
        <v>0</v>
      </c>
      <c r="V1088" s="300">
        <v>452.77</v>
      </c>
      <c r="W1088" s="300">
        <f>V1088</f>
        <v>452.77</v>
      </c>
      <c r="X1088" s="322">
        <f t="shared" si="102"/>
        <v>0</v>
      </c>
      <c r="Y1088" s="262" t="s">
        <v>1623</v>
      </c>
      <c r="Z1088" s="262" t="str">
        <f t="shared" si="103"/>
        <v>141 E 72210 137</v>
      </c>
      <c r="AA1088" s="262" t="str">
        <f t="shared" si="104"/>
        <v>000</v>
      </c>
      <c r="AB1088" s="262" t="str">
        <f t="shared" si="105"/>
        <v>000</v>
      </c>
      <c r="AC1088" s="262" t="str">
        <f t="shared" si="106"/>
        <v>141 E 72210 137 000 000</v>
      </c>
    </row>
    <row r="1089" spans="1:29" ht="15" customHeight="1" x14ac:dyDescent="0.25">
      <c r="A1089" s="262" t="s">
        <v>696</v>
      </c>
      <c r="B1089" s="262" t="s">
        <v>323</v>
      </c>
      <c r="C1089" s="262" t="s">
        <v>323</v>
      </c>
      <c r="D1089" s="262" t="s">
        <v>346</v>
      </c>
      <c r="E1089" s="262" t="s">
        <v>269</v>
      </c>
      <c r="F1089" s="262" t="s">
        <v>222</v>
      </c>
      <c r="G1089" s="262" t="s">
        <v>223</v>
      </c>
      <c r="H1089" s="262" t="s">
        <v>224</v>
      </c>
      <c r="I1089" s="262" t="s">
        <v>287</v>
      </c>
      <c r="J1089" s="262">
        <v>800</v>
      </c>
      <c r="K1089" s="320">
        <v>0.5</v>
      </c>
      <c r="L1089" s="320">
        <v>0.5</v>
      </c>
      <c r="M1089" s="262" t="s">
        <v>226</v>
      </c>
      <c r="N1089" s="262" t="s">
        <v>233</v>
      </c>
      <c r="O1089" s="262" t="s">
        <v>234</v>
      </c>
      <c r="P1089" s="262" t="s">
        <v>37</v>
      </c>
      <c r="Q1089" s="321">
        <v>25</v>
      </c>
      <c r="R1089" s="321">
        <f t="shared" si="101"/>
        <v>26</v>
      </c>
      <c r="S1089" s="300">
        <v>0</v>
      </c>
      <c r="T1089" s="300">
        <v>69945</v>
      </c>
      <c r="V1089" s="300">
        <v>34972.5</v>
      </c>
      <c r="W1089" s="302">
        <f>IFERROR(INDEX('For Formulas'!$A$3:$CL$64,MATCH(ROUNDUP($R1089,0),'For Formulas'!$A$3:$A$64,0),MATCH($O1089&amp;" - "&amp;$P1089,'For Formulas'!$A$3:$CL$3,0))*L1089+U1089,INDEX('For Formulas'!$A$3:$CL$64,MATCH(ROUNDUP($R1089,0),'For Formulas'!$A$3:$A$64,0)*MATCH($O1089&amp;" - "&amp;$P1089,'For Formulas'!$A$3:$CL$3,0))*L1089)</f>
        <v>37770</v>
      </c>
      <c r="X1089" s="322">
        <f t="shared" si="102"/>
        <v>7.9991421831438994E-2</v>
      </c>
      <c r="Y1089" s="262" t="s">
        <v>426</v>
      </c>
      <c r="Z1089" s="262" t="str">
        <f t="shared" si="103"/>
        <v>141 E 72410 139</v>
      </c>
      <c r="AA1089" s="262" t="str">
        <f t="shared" si="104"/>
        <v>000</v>
      </c>
      <c r="AB1089" s="262" t="str">
        <f t="shared" si="105"/>
        <v>000</v>
      </c>
      <c r="AC1089" s="262" t="str">
        <f t="shared" si="106"/>
        <v>141 E 72410 139 000 000</v>
      </c>
    </row>
    <row r="1090" spans="1:29" ht="15" customHeight="1" x14ac:dyDescent="0.25">
      <c r="A1090" s="262" t="s">
        <v>696</v>
      </c>
      <c r="B1090" s="262" t="s">
        <v>323</v>
      </c>
      <c r="C1090" s="262" t="s">
        <v>323</v>
      </c>
      <c r="D1090" s="262" t="s">
        <v>261</v>
      </c>
      <c r="E1090" s="262" t="s">
        <v>269</v>
      </c>
      <c r="F1090" s="262" t="s">
        <v>222</v>
      </c>
      <c r="G1090" s="262" t="s">
        <v>223</v>
      </c>
      <c r="H1090" s="262" t="s">
        <v>224</v>
      </c>
      <c r="I1090" s="262" t="s">
        <v>287</v>
      </c>
      <c r="J1090" s="262">
        <v>800</v>
      </c>
      <c r="K1090" s="320">
        <v>0.5</v>
      </c>
      <c r="L1090" s="320">
        <v>0.5</v>
      </c>
      <c r="M1090" s="262" t="s">
        <v>226</v>
      </c>
      <c r="N1090" s="262" t="s">
        <v>233</v>
      </c>
      <c r="O1090" s="262" t="s">
        <v>234</v>
      </c>
      <c r="P1090" s="262" t="s">
        <v>37</v>
      </c>
      <c r="Q1090" s="321">
        <v>25</v>
      </c>
      <c r="R1090" s="321">
        <f t="shared" ref="R1090:R1153" si="107">Q1090+1</f>
        <v>26</v>
      </c>
      <c r="S1090" s="300">
        <v>0</v>
      </c>
      <c r="T1090" s="300">
        <v>69945</v>
      </c>
      <c r="V1090" s="300">
        <v>34972.5</v>
      </c>
      <c r="W1090" s="302">
        <f>IFERROR(INDEX('For Formulas'!$A$3:$CL$64,MATCH(ROUNDUP($R1090,0),'For Formulas'!$A$3:$A$64,0),MATCH($O1090&amp;" - "&amp;$P1090,'For Formulas'!$A$3:$CL$3,0))*L1090+U1090,INDEX('For Formulas'!$A$3:$CL$64,MATCH(ROUNDUP($R1090,0),'For Formulas'!$A$3:$A$64,0)*MATCH($O1090&amp;" - "&amp;$P1090,'For Formulas'!$A$3:$CL$3,0))*L1090)</f>
        <v>37770</v>
      </c>
      <c r="X1090" s="322">
        <f t="shared" ref="X1090:X1153" si="108">(W1090-V1090)/V1090</f>
        <v>7.9991421831438994E-2</v>
      </c>
      <c r="Y1090" s="262" t="s">
        <v>425</v>
      </c>
      <c r="Z1090" s="262" t="str">
        <f t="shared" ref="Z1090:Z1153" si="109">LEFT(Y1090,15)</f>
        <v>141 E 72410 139</v>
      </c>
      <c r="AA1090" s="262" t="str">
        <f t="shared" ref="AA1090:AA1153" si="110">RIGHT(Y1090,3)</f>
        <v>000</v>
      </c>
      <c r="AB1090" s="262" t="str">
        <f t="shared" ref="AB1090:AB1153" si="111">MID(Y1090,17,3)</f>
        <v>000</v>
      </c>
      <c r="AC1090" s="262" t="str">
        <f t="shared" ref="AC1090:AC1153" si="112">Z1090&amp;" " &amp;AB1090&amp;" "&amp;AA1090</f>
        <v>141 E 72410 139 000 000</v>
      </c>
    </row>
    <row r="1091" spans="1:29" ht="15" customHeight="1" x14ac:dyDescent="0.25">
      <c r="A1091" s="262" t="s">
        <v>3037</v>
      </c>
      <c r="B1091" s="262" t="s">
        <v>298</v>
      </c>
      <c r="C1091" s="262" t="s">
        <v>298</v>
      </c>
      <c r="D1091" s="262" t="s">
        <v>298</v>
      </c>
      <c r="E1091" s="262" t="s">
        <v>221</v>
      </c>
      <c r="F1091" s="262" t="s">
        <v>299</v>
      </c>
      <c r="G1091" s="262" t="s">
        <v>300</v>
      </c>
      <c r="H1091" s="262" t="s">
        <v>301</v>
      </c>
      <c r="I1091" s="262" t="s">
        <v>225</v>
      </c>
      <c r="J1091" s="262">
        <v>1920</v>
      </c>
      <c r="K1091" s="320">
        <v>1</v>
      </c>
      <c r="L1091" s="320">
        <v>1</v>
      </c>
      <c r="M1091" s="262" t="s">
        <v>226</v>
      </c>
      <c r="N1091" s="262" t="s">
        <v>233</v>
      </c>
      <c r="O1091" s="262" t="s">
        <v>288</v>
      </c>
      <c r="P1091" s="262" t="s">
        <v>312</v>
      </c>
      <c r="Q1091" s="321">
        <v>9</v>
      </c>
      <c r="R1091" s="321">
        <f t="shared" si="107"/>
        <v>10</v>
      </c>
      <c r="S1091" s="300">
        <v>0</v>
      </c>
      <c r="T1091" s="300">
        <v>35016</v>
      </c>
      <c r="V1091" s="300">
        <v>35016</v>
      </c>
      <c r="W1091" s="302">
        <f>IFERROR(INDEX('For Formulas'!$A$3:$CL$64,MATCH(ROUNDUP($R1091,0),'For Formulas'!$A$3:$A$64,0),MATCH($O1091&amp;" - "&amp;$P1091,'For Formulas'!$A$3:$CL$3,0))*L1091+U1091,INDEX('For Formulas'!$A$3:$CL$64,MATCH(ROUNDUP($R1091,0),'For Formulas'!$A$3:$A$64,0)*MATCH($O1091&amp;" - "&amp;$P1091,'For Formulas'!$A$3:$CL$3,0))*L1091)</f>
        <v>37812</v>
      </c>
      <c r="X1091" s="322">
        <f t="shared" si="108"/>
        <v>7.9849211788896507E-2</v>
      </c>
      <c r="Y1091" s="262" t="s">
        <v>303</v>
      </c>
      <c r="Z1091" s="262" t="str">
        <f t="shared" si="109"/>
        <v>141 E 72620 167</v>
      </c>
      <c r="AA1091" s="262" t="str">
        <f t="shared" si="110"/>
        <v>000</v>
      </c>
      <c r="AB1091" s="262" t="str">
        <f t="shared" si="111"/>
        <v>000</v>
      </c>
      <c r="AC1091" s="262" t="str">
        <f t="shared" si="112"/>
        <v>141 E 72620 167 000 000</v>
      </c>
    </row>
    <row r="1092" spans="1:29" ht="15" customHeight="1" x14ac:dyDescent="0.25">
      <c r="A1092" s="262" t="s">
        <v>2866</v>
      </c>
      <c r="B1092" s="262" t="s">
        <v>332</v>
      </c>
      <c r="C1092" s="262" t="s">
        <v>332</v>
      </c>
      <c r="D1092" s="262" t="s">
        <v>340</v>
      </c>
      <c r="E1092" s="262" t="s">
        <v>221</v>
      </c>
      <c r="F1092" s="262" t="s">
        <v>299</v>
      </c>
      <c r="G1092" s="262" t="s">
        <v>300</v>
      </c>
      <c r="H1092" s="262" t="s">
        <v>301</v>
      </c>
      <c r="I1092" s="262" t="s">
        <v>225</v>
      </c>
      <c r="J1092" s="262">
        <v>1920</v>
      </c>
      <c r="K1092" s="320">
        <v>1</v>
      </c>
      <c r="L1092" s="320">
        <v>1</v>
      </c>
      <c r="M1092" s="262" t="s">
        <v>226</v>
      </c>
      <c r="N1092" s="262" t="s">
        <v>233</v>
      </c>
      <c r="O1092" s="262" t="s">
        <v>288</v>
      </c>
      <c r="P1092" s="262" t="s">
        <v>334</v>
      </c>
      <c r="Q1092" s="321">
        <v>20</v>
      </c>
      <c r="R1092" s="321">
        <f t="shared" si="107"/>
        <v>21</v>
      </c>
      <c r="S1092" s="300">
        <v>0</v>
      </c>
      <c r="T1092" s="300">
        <v>34980</v>
      </c>
      <c r="V1092" s="300">
        <v>34980</v>
      </c>
      <c r="W1092" s="302">
        <f>IFERROR(INDEX('For Formulas'!$A$3:$CL$64,MATCH(ROUNDUP($R1092,0),'For Formulas'!$A$3:$A$64,0),MATCH($O1092&amp;" - "&amp;$P1092,'For Formulas'!$A$3:$CL$3,0))*L1092+U1092,INDEX('For Formulas'!$A$3:$CL$64,MATCH(ROUNDUP($R1092,0),'For Formulas'!$A$3:$A$64,0)*MATCH($O1092&amp;" - "&amp;$P1092,'For Formulas'!$A$3:$CL$3,0))*L1092)</f>
        <v>37860</v>
      </c>
      <c r="X1092" s="322">
        <f t="shared" si="108"/>
        <v>8.2332761578044603E-2</v>
      </c>
      <c r="Y1092" s="262" t="s">
        <v>1387</v>
      </c>
      <c r="Z1092" s="262" t="str">
        <f t="shared" si="109"/>
        <v>141 E 72610 166</v>
      </c>
      <c r="AA1092" s="262" t="str">
        <f t="shared" si="110"/>
        <v>000</v>
      </c>
      <c r="AB1092" s="262" t="str">
        <f t="shared" si="111"/>
        <v>000</v>
      </c>
      <c r="AC1092" s="262" t="str">
        <f t="shared" si="112"/>
        <v>141 E 72610 166 000 000</v>
      </c>
    </row>
    <row r="1093" spans="1:29" ht="15" customHeight="1" x14ac:dyDescent="0.25">
      <c r="A1093" s="262" t="s">
        <v>2969</v>
      </c>
      <c r="B1093" s="262" t="s">
        <v>332</v>
      </c>
      <c r="C1093" s="262" t="s">
        <v>332</v>
      </c>
      <c r="D1093" s="262" t="s">
        <v>268</v>
      </c>
      <c r="E1093" s="262" t="s">
        <v>221</v>
      </c>
      <c r="F1093" s="262" t="s">
        <v>299</v>
      </c>
      <c r="G1093" s="262" t="s">
        <v>300</v>
      </c>
      <c r="H1093" s="262" t="s">
        <v>301</v>
      </c>
      <c r="I1093" s="262" t="s">
        <v>225</v>
      </c>
      <c r="J1093" s="262">
        <v>1920</v>
      </c>
      <c r="K1093" s="320">
        <v>1</v>
      </c>
      <c r="L1093" s="320">
        <v>1</v>
      </c>
      <c r="M1093" s="262" t="s">
        <v>226</v>
      </c>
      <c r="N1093" s="262" t="s">
        <v>233</v>
      </c>
      <c r="O1093" s="262" t="s">
        <v>288</v>
      </c>
      <c r="P1093" s="262" t="s">
        <v>334</v>
      </c>
      <c r="Q1093" s="321">
        <v>20</v>
      </c>
      <c r="R1093" s="321">
        <f t="shared" si="107"/>
        <v>21</v>
      </c>
      <c r="S1093" s="300">
        <v>0</v>
      </c>
      <c r="T1093" s="300">
        <v>34980</v>
      </c>
      <c r="V1093" s="300">
        <v>34980</v>
      </c>
      <c r="W1093" s="302">
        <f>IFERROR(INDEX('For Formulas'!$A$3:$CL$64,MATCH(ROUNDUP($R1093,0),'For Formulas'!$A$3:$A$64,0),MATCH($O1093&amp;" - "&amp;$P1093,'For Formulas'!$A$3:$CL$3,0))*L1093+U1093,INDEX('For Formulas'!$A$3:$CL$64,MATCH(ROUNDUP($R1093,0),'For Formulas'!$A$3:$A$64,0)*MATCH($O1093&amp;" - "&amp;$P1093,'For Formulas'!$A$3:$CL$3,0))*L1093)</f>
        <v>37860</v>
      </c>
      <c r="X1093" s="322">
        <f t="shared" si="108"/>
        <v>8.2332761578044603E-2</v>
      </c>
      <c r="Y1093" s="262" t="s">
        <v>1743</v>
      </c>
      <c r="Z1093" s="262" t="str">
        <f t="shared" si="109"/>
        <v>141 E 72610 166</v>
      </c>
      <c r="AA1093" s="262" t="str">
        <f t="shared" si="110"/>
        <v>000</v>
      </c>
      <c r="AB1093" s="262" t="str">
        <f t="shared" si="111"/>
        <v>000</v>
      </c>
      <c r="AC1093" s="262" t="str">
        <f t="shared" si="112"/>
        <v>141 E 72610 166 000 000</v>
      </c>
    </row>
    <row r="1094" spans="1:29" ht="15" hidden="1" customHeight="1" x14ac:dyDescent="0.25">
      <c r="A1094" s="262" t="s">
        <v>512</v>
      </c>
      <c r="B1094" s="262" t="s">
        <v>237</v>
      </c>
      <c r="C1094" s="262" t="s">
        <v>237</v>
      </c>
      <c r="D1094" s="262" t="s">
        <v>343</v>
      </c>
      <c r="E1094" s="262" t="s">
        <v>221</v>
      </c>
      <c r="F1094" s="262" t="s">
        <v>239</v>
      </c>
      <c r="G1094" s="262" t="s">
        <v>240</v>
      </c>
      <c r="H1094" s="262" t="s">
        <v>241</v>
      </c>
      <c r="I1094" s="262" t="s">
        <v>225</v>
      </c>
      <c r="J1094" s="262">
        <v>1520</v>
      </c>
      <c r="K1094" s="320">
        <v>1</v>
      </c>
      <c r="L1094" s="320">
        <v>1</v>
      </c>
      <c r="M1094" s="262" t="s">
        <v>6</v>
      </c>
      <c r="Q1094" s="321">
        <v>0</v>
      </c>
      <c r="R1094" s="321">
        <f t="shared" si="107"/>
        <v>1</v>
      </c>
      <c r="S1094" s="300">
        <v>35248.26</v>
      </c>
      <c r="T1094" s="300">
        <v>0</v>
      </c>
      <c r="V1094" s="300">
        <v>35248.26</v>
      </c>
      <c r="W1094" s="329">
        <f>V1094*1.08</f>
        <v>38068.120800000004</v>
      </c>
      <c r="X1094" s="322">
        <f t="shared" si="108"/>
        <v>8.0000000000000057E-2</v>
      </c>
      <c r="Y1094" s="262" t="s">
        <v>513</v>
      </c>
      <c r="Z1094" s="262" t="str">
        <f t="shared" si="109"/>
        <v>143 E 73100 165</v>
      </c>
      <c r="AA1094" s="262" t="str">
        <f t="shared" si="110"/>
        <v>450</v>
      </c>
      <c r="AB1094" s="262" t="str">
        <f t="shared" si="111"/>
        <v>000</v>
      </c>
      <c r="AC1094" s="262" t="str">
        <f t="shared" si="112"/>
        <v>143 E 73100 165 000 450</v>
      </c>
    </row>
    <row r="1095" spans="1:29" ht="15" hidden="1" customHeight="1" x14ac:dyDescent="0.25">
      <c r="A1095" s="262" t="s">
        <v>2090</v>
      </c>
      <c r="B1095" s="262" t="s">
        <v>237</v>
      </c>
      <c r="C1095" s="262" t="s">
        <v>237</v>
      </c>
      <c r="D1095" s="262" t="s">
        <v>716</v>
      </c>
      <c r="E1095" s="262" t="s">
        <v>221</v>
      </c>
      <c r="F1095" s="262" t="s">
        <v>239</v>
      </c>
      <c r="G1095" s="262" t="s">
        <v>240</v>
      </c>
      <c r="H1095" s="262" t="s">
        <v>241</v>
      </c>
      <c r="I1095" s="262" t="s">
        <v>225</v>
      </c>
      <c r="J1095" s="262">
        <v>1520</v>
      </c>
      <c r="K1095" s="320">
        <v>1</v>
      </c>
      <c r="L1095" s="320">
        <v>1</v>
      </c>
      <c r="M1095" s="262" t="s">
        <v>6</v>
      </c>
      <c r="Q1095" s="321">
        <v>0</v>
      </c>
      <c r="R1095" s="321">
        <f t="shared" si="107"/>
        <v>1</v>
      </c>
      <c r="S1095" s="300">
        <v>35248.26</v>
      </c>
      <c r="T1095" s="300">
        <v>0</v>
      </c>
      <c r="V1095" s="300">
        <v>35248.26</v>
      </c>
      <c r="W1095" s="329">
        <f>V1095*1.08</f>
        <v>38068.120800000004</v>
      </c>
      <c r="X1095" s="322">
        <f t="shared" si="108"/>
        <v>8.0000000000000057E-2</v>
      </c>
      <c r="Y1095" s="262" t="s">
        <v>2091</v>
      </c>
      <c r="Z1095" s="262" t="str">
        <f t="shared" si="109"/>
        <v>143 E 73100 165</v>
      </c>
      <c r="AA1095" s="262" t="str">
        <f t="shared" si="110"/>
        <v>450</v>
      </c>
      <c r="AB1095" s="262" t="str">
        <f t="shared" si="111"/>
        <v>000</v>
      </c>
      <c r="AC1095" s="262" t="str">
        <f t="shared" si="112"/>
        <v>143 E 73100 165 000 450</v>
      </c>
    </row>
    <row r="1096" spans="1:29" ht="15" hidden="1" customHeight="1" x14ac:dyDescent="0.25">
      <c r="A1096" s="262" t="s">
        <v>1631</v>
      </c>
      <c r="B1096" s="262" t="s">
        <v>326</v>
      </c>
      <c r="C1096" s="262" t="s">
        <v>326</v>
      </c>
      <c r="D1096" s="262" t="s">
        <v>389</v>
      </c>
      <c r="E1096" s="262" t="s">
        <v>256</v>
      </c>
      <c r="F1096" s="262" t="s">
        <v>222</v>
      </c>
      <c r="G1096" s="262" t="s">
        <v>223</v>
      </c>
      <c r="H1096" s="262" t="s">
        <v>224</v>
      </c>
      <c r="I1096" s="262" t="s">
        <v>225</v>
      </c>
      <c r="J1096" s="262">
        <v>1600</v>
      </c>
      <c r="K1096" s="320">
        <v>1</v>
      </c>
      <c r="L1096" s="320">
        <v>1</v>
      </c>
      <c r="M1096" s="262" t="s">
        <v>6</v>
      </c>
      <c r="Q1096" s="321">
        <v>0</v>
      </c>
      <c r="R1096" s="321">
        <f t="shared" si="107"/>
        <v>1</v>
      </c>
      <c r="S1096" s="300">
        <v>7000</v>
      </c>
      <c r="T1096" s="300">
        <v>0</v>
      </c>
      <c r="V1096" s="300">
        <v>7000</v>
      </c>
      <c r="W1096" s="300">
        <f>V1096</f>
        <v>7000</v>
      </c>
      <c r="X1096" s="322">
        <f t="shared" si="108"/>
        <v>0</v>
      </c>
      <c r="Y1096" s="262" t="s">
        <v>1632</v>
      </c>
      <c r="Z1096" s="262" t="str">
        <f t="shared" si="109"/>
        <v>141 E 72410 139</v>
      </c>
      <c r="AA1096" s="262" t="str">
        <f t="shared" si="110"/>
        <v>000</v>
      </c>
      <c r="AB1096" s="262" t="str">
        <f t="shared" si="111"/>
        <v>000</v>
      </c>
      <c r="AC1096" s="262" t="str">
        <f t="shared" si="112"/>
        <v>141 E 72410 139 000 000</v>
      </c>
    </row>
    <row r="1097" spans="1:29" ht="15" hidden="1" customHeight="1" x14ac:dyDescent="0.25">
      <c r="A1097" s="262" t="s">
        <v>2415</v>
      </c>
      <c r="B1097" s="262" t="s">
        <v>237</v>
      </c>
      <c r="C1097" s="262" t="s">
        <v>237</v>
      </c>
      <c r="D1097" s="262" t="s">
        <v>258</v>
      </c>
      <c r="E1097" s="262" t="s">
        <v>221</v>
      </c>
      <c r="F1097" s="262" t="s">
        <v>239</v>
      </c>
      <c r="G1097" s="262" t="s">
        <v>240</v>
      </c>
      <c r="H1097" s="262" t="s">
        <v>241</v>
      </c>
      <c r="I1097" s="262" t="s">
        <v>225</v>
      </c>
      <c r="J1097" s="262">
        <v>1520</v>
      </c>
      <c r="K1097" s="320">
        <v>1</v>
      </c>
      <c r="L1097" s="320">
        <v>1</v>
      </c>
      <c r="M1097" s="262" t="s">
        <v>6</v>
      </c>
      <c r="Q1097" s="321">
        <v>0</v>
      </c>
      <c r="R1097" s="321">
        <f t="shared" si="107"/>
        <v>1</v>
      </c>
      <c r="S1097" s="300">
        <v>35248.26</v>
      </c>
      <c r="T1097" s="300">
        <v>0</v>
      </c>
      <c r="V1097" s="300">
        <v>35248.26</v>
      </c>
      <c r="W1097" s="329">
        <f>V1097*1.08</f>
        <v>38068.120800000004</v>
      </c>
      <c r="X1097" s="322">
        <f t="shared" si="108"/>
        <v>8.0000000000000057E-2</v>
      </c>
      <c r="Y1097" s="262" t="s">
        <v>2416</v>
      </c>
      <c r="Z1097" s="262" t="str">
        <f t="shared" si="109"/>
        <v>143 E 73100 165</v>
      </c>
      <c r="AA1097" s="262" t="str">
        <f t="shared" si="110"/>
        <v>450</v>
      </c>
      <c r="AB1097" s="262" t="str">
        <f t="shared" si="111"/>
        <v>000</v>
      </c>
      <c r="AC1097" s="262" t="str">
        <f t="shared" si="112"/>
        <v>143 E 73100 165 000 450</v>
      </c>
    </row>
    <row r="1098" spans="1:29" ht="15" hidden="1" customHeight="1" x14ac:dyDescent="0.25">
      <c r="A1098" s="262" t="s">
        <v>2739</v>
      </c>
      <c r="B1098" s="262" t="s">
        <v>237</v>
      </c>
      <c r="C1098" s="262" t="s">
        <v>237</v>
      </c>
      <c r="D1098" s="262" t="s">
        <v>364</v>
      </c>
      <c r="E1098" s="262" t="s">
        <v>221</v>
      </c>
      <c r="F1098" s="262" t="s">
        <v>239</v>
      </c>
      <c r="G1098" s="262" t="s">
        <v>240</v>
      </c>
      <c r="H1098" s="262" t="s">
        <v>241</v>
      </c>
      <c r="I1098" s="262" t="s">
        <v>225</v>
      </c>
      <c r="J1098" s="262">
        <v>1520</v>
      </c>
      <c r="K1098" s="320">
        <v>1</v>
      </c>
      <c r="L1098" s="320">
        <v>1</v>
      </c>
      <c r="M1098" s="262" t="s">
        <v>6</v>
      </c>
      <c r="Q1098" s="321">
        <v>0</v>
      </c>
      <c r="R1098" s="321">
        <f t="shared" si="107"/>
        <v>1</v>
      </c>
      <c r="S1098" s="300">
        <v>35248.26</v>
      </c>
      <c r="T1098" s="300">
        <v>0</v>
      </c>
      <c r="V1098" s="300">
        <v>35248.26</v>
      </c>
      <c r="W1098" s="329">
        <f>V1098*1.08</f>
        <v>38068.120800000004</v>
      </c>
      <c r="X1098" s="322">
        <f t="shared" si="108"/>
        <v>8.0000000000000057E-2</v>
      </c>
      <c r="Y1098" s="262" t="s">
        <v>2740</v>
      </c>
      <c r="Z1098" s="262" t="str">
        <f t="shared" si="109"/>
        <v>143 E 73100 165</v>
      </c>
      <c r="AA1098" s="262" t="str">
        <f t="shared" si="110"/>
        <v>450</v>
      </c>
      <c r="AB1098" s="262" t="str">
        <f t="shared" si="111"/>
        <v>000</v>
      </c>
      <c r="AC1098" s="262" t="str">
        <f t="shared" si="112"/>
        <v>143 E 73100 165 000 450</v>
      </c>
    </row>
    <row r="1099" spans="1:29" ht="15" hidden="1" customHeight="1" x14ac:dyDescent="0.25">
      <c r="A1099" s="262" t="s">
        <v>1635</v>
      </c>
      <c r="B1099" s="262" t="s">
        <v>749</v>
      </c>
      <c r="C1099" s="262" t="s">
        <v>749</v>
      </c>
      <c r="D1099" s="262" t="s">
        <v>328</v>
      </c>
      <c r="E1099" s="262" t="s">
        <v>256</v>
      </c>
      <c r="F1099" s="262" t="s">
        <v>249</v>
      </c>
      <c r="G1099" s="262" t="s">
        <v>250</v>
      </c>
      <c r="H1099" s="262" t="s">
        <v>224</v>
      </c>
      <c r="I1099" s="262" t="s">
        <v>242</v>
      </c>
      <c r="J1099" s="262">
        <v>1080</v>
      </c>
      <c r="K1099" s="320">
        <v>1</v>
      </c>
      <c r="L1099" s="320">
        <v>1</v>
      </c>
      <c r="M1099" s="262" t="s">
        <v>6</v>
      </c>
      <c r="Q1099" s="321">
        <v>0</v>
      </c>
      <c r="R1099" s="321">
        <f t="shared" si="107"/>
        <v>1</v>
      </c>
      <c r="S1099" s="300">
        <v>5400</v>
      </c>
      <c r="T1099" s="300">
        <v>0</v>
      </c>
      <c r="V1099" s="300">
        <v>5400</v>
      </c>
      <c r="W1099" s="300">
        <f>V1099</f>
        <v>5400</v>
      </c>
      <c r="X1099" s="322">
        <f t="shared" si="108"/>
        <v>0</v>
      </c>
      <c r="Y1099" s="262" t="s">
        <v>750</v>
      </c>
      <c r="Z1099" s="262" t="str">
        <f t="shared" si="109"/>
        <v>141 E 71200 163</v>
      </c>
      <c r="AA1099" s="262" t="str">
        <f t="shared" si="110"/>
        <v>712</v>
      </c>
      <c r="AB1099" s="262" t="str">
        <f t="shared" si="111"/>
        <v>901</v>
      </c>
      <c r="AC1099" s="262" t="str">
        <f t="shared" si="112"/>
        <v>141 E 71200 163 901 712</v>
      </c>
    </row>
    <row r="1100" spans="1:29" ht="15" hidden="1" customHeight="1" x14ac:dyDescent="0.25">
      <c r="A1100" s="262" t="s">
        <v>500</v>
      </c>
      <c r="B1100" s="262" t="s">
        <v>237</v>
      </c>
      <c r="C1100" s="262" t="s">
        <v>237</v>
      </c>
      <c r="D1100" s="262" t="s">
        <v>392</v>
      </c>
      <c r="E1100" s="262" t="s">
        <v>221</v>
      </c>
      <c r="F1100" s="262" t="s">
        <v>239</v>
      </c>
      <c r="G1100" s="262" t="s">
        <v>240</v>
      </c>
      <c r="H1100" s="262" t="s">
        <v>241</v>
      </c>
      <c r="I1100" s="262" t="s">
        <v>225</v>
      </c>
      <c r="J1100" s="262">
        <v>1520</v>
      </c>
      <c r="K1100" s="320">
        <v>1</v>
      </c>
      <c r="L1100" s="320">
        <v>1</v>
      </c>
      <c r="M1100" s="262" t="s">
        <v>6</v>
      </c>
      <c r="Q1100" s="321">
        <v>0</v>
      </c>
      <c r="R1100" s="321">
        <f t="shared" si="107"/>
        <v>1</v>
      </c>
      <c r="S1100" s="300">
        <v>35265.980000000003</v>
      </c>
      <c r="T1100" s="300">
        <v>0</v>
      </c>
      <c r="V1100" s="300">
        <v>35265.980000000003</v>
      </c>
      <c r="W1100" s="329">
        <f>V1100*1.08</f>
        <v>38087.258400000006</v>
      </c>
      <c r="X1100" s="322">
        <f t="shared" si="108"/>
        <v>8.0000000000000071E-2</v>
      </c>
      <c r="Y1100" s="262" t="s">
        <v>501</v>
      </c>
      <c r="Z1100" s="262" t="str">
        <f t="shared" si="109"/>
        <v>143 E 73100 165</v>
      </c>
      <c r="AA1100" s="262" t="str">
        <f t="shared" si="110"/>
        <v>450</v>
      </c>
      <c r="AB1100" s="262" t="str">
        <f t="shared" si="111"/>
        <v>000</v>
      </c>
      <c r="AC1100" s="262" t="str">
        <f t="shared" si="112"/>
        <v>143 E 73100 165 000 450</v>
      </c>
    </row>
    <row r="1101" spans="1:29" ht="15" hidden="1" customHeight="1" x14ac:dyDescent="0.25">
      <c r="A1101" s="262" t="s">
        <v>626</v>
      </c>
      <c r="B1101" s="262" t="s">
        <v>237</v>
      </c>
      <c r="C1101" s="262" t="s">
        <v>237</v>
      </c>
      <c r="D1101" s="262" t="s">
        <v>371</v>
      </c>
      <c r="E1101" s="262" t="s">
        <v>221</v>
      </c>
      <c r="F1101" s="262" t="s">
        <v>239</v>
      </c>
      <c r="G1101" s="262" t="s">
        <v>240</v>
      </c>
      <c r="H1101" s="262" t="s">
        <v>241</v>
      </c>
      <c r="I1101" s="262" t="s">
        <v>225</v>
      </c>
      <c r="J1101" s="262">
        <v>1520</v>
      </c>
      <c r="K1101" s="320">
        <v>1</v>
      </c>
      <c r="L1101" s="320">
        <v>1</v>
      </c>
      <c r="M1101" s="262" t="s">
        <v>6</v>
      </c>
      <c r="Q1101" s="321">
        <v>0</v>
      </c>
      <c r="R1101" s="321">
        <f t="shared" si="107"/>
        <v>1</v>
      </c>
      <c r="S1101" s="300">
        <v>35265.980000000003</v>
      </c>
      <c r="T1101" s="300">
        <v>0</v>
      </c>
      <c r="V1101" s="300">
        <v>35265.980000000003</v>
      </c>
      <c r="W1101" s="329">
        <f>V1101*1.08</f>
        <v>38087.258400000006</v>
      </c>
      <c r="X1101" s="322">
        <f t="shared" si="108"/>
        <v>8.0000000000000071E-2</v>
      </c>
      <c r="Y1101" s="262" t="s">
        <v>627</v>
      </c>
      <c r="Z1101" s="262" t="str">
        <f t="shared" si="109"/>
        <v>143 E 73100 165</v>
      </c>
      <c r="AA1101" s="262" t="str">
        <f t="shared" si="110"/>
        <v>450</v>
      </c>
      <c r="AB1101" s="262" t="str">
        <f t="shared" si="111"/>
        <v>000</v>
      </c>
      <c r="AC1101" s="262" t="str">
        <f t="shared" si="112"/>
        <v>143 E 73100 165 000 450</v>
      </c>
    </row>
    <row r="1102" spans="1:29" ht="15" hidden="1" customHeight="1" x14ac:dyDescent="0.25">
      <c r="A1102" s="262" t="s">
        <v>1376</v>
      </c>
      <c r="B1102" s="262" t="s">
        <v>237</v>
      </c>
      <c r="C1102" s="262" t="s">
        <v>237</v>
      </c>
      <c r="D1102" s="262" t="s">
        <v>220</v>
      </c>
      <c r="E1102" s="262" t="s">
        <v>221</v>
      </c>
      <c r="F1102" s="262" t="s">
        <v>239</v>
      </c>
      <c r="G1102" s="262" t="s">
        <v>240</v>
      </c>
      <c r="H1102" s="262" t="s">
        <v>241</v>
      </c>
      <c r="I1102" s="262" t="s">
        <v>225</v>
      </c>
      <c r="J1102" s="262">
        <v>1520</v>
      </c>
      <c r="K1102" s="320">
        <v>1</v>
      </c>
      <c r="L1102" s="320">
        <v>1</v>
      </c>
      <c r="M1102" s="262" t="s">
        <v>6</v>
      </c>
      <c r="Q1102" s="321">
        <v>0</v>
      </c>
      <c r="R1102" s="321">
        <f t="shared" si="107"/>
        <v>1</v>
      </c>
      <c r="S1102" s="300">
        <v>35265.980000000003</v>
      </c>
      <c r="T1102" s="300">
        <v>0</v>
      </c>
      <c r="V1102" s="300">
        <v>35265.980000000003</v>
      </c>
      <c r="W1102" s="329">
        <f>V1102*1.08</f>
        <v>38087.258400000006</v>
      </c>
      <c r="X1102" s="322">
        <f t="shared" si="108"/>
        <v>8.0000000000000071E-2</v>
      </c>
      <c r="Y1102" s="262" t="s">
        <v>1377</v>
      </c>
      <c r="Z1102" s="262" t="str">
        <f t="shared" si="109"/>
        <v>143 E 73100 165</v>
      </c>
      <c r="AA1102" s="262" t="str">
        <f t="shared" si="110"/>
        <v>450</v>
      </c>
      <c r="AB1102" s="262" t="str">
        <f t="shared" si="111"/>
        <v>000</v>
      </c>
      <c r="AC1102" s="262" t="str">
        <f t="shared" si="112"/>
        <v>143 E 73100 165 000 450</v>
      </c>
    </row>
    <row r="1103" spans="1:29" ht="15" hidden="1" customHeight="1" x14ac:dyDescent="0.25">
      <c r="A1103" s="262" t="s">
        <v>2016</v>
      </c>
      <c r="B1103" s="262" t="s">
        <v>237</v>
      </c>
      <c r="C1103" s="262" t="s">
        <v>237</v>
      </c>
      <c r="D1103" s="262" t="s">
        <v>333</v>
      </c>
      <c r="E1103" s="262" t="s">
        <v>221</v>
      </c>
      <c r="F1103" s="262" t="s">
        <v>239</v>
      </c>
      <c r="G1103" s="262" t="s">
        <v>240</v>
      </c>
      <c r="H1103" s="262" t="s">
        <v>241</v>
      </c>
      <c r="I1103" s="262" t="s">
        <v>225</v>
      </c>
      <c r="J1103" s="262">
        <v>1520</v>
      </c>
      <c r="K1103" s="320">
        <v>1</v>
      </c>
      <c r="L1103" s="320">
        <v>1</v>
      </c>
      <c r="M1103" s="262" t="s">
        <v>6</v>
      </c>
      <c r="Q1103" s="321">
        <v>0</v>
      </c>
      <c r="R1103" s="321">
        <f t="shared" si="107"/>
        <v>1</v>
      </c>
      <c r="S1103" s="300">
        <v>35265.980000000003</v>
      </c>
      <c r="T1103" s="300">
        <v>0</v>
      </c>
      <c r="V1103" s="300">
        <v>35265.980000000003</v>
      </c>
      <c r="W1103" s="329">
        <f>V1103*1.08</f>
        <v>38087.258400000006</v>
      </c>
      <c r="X1103" s="322">
        <f t="shared" si="108"/>
        <v>8.0000000000000071E-2</v>
      </c>
      <c r="Y1103" s="262" t="s">
        <v>2017</v>
      </c>
      <c r="Z1103" s="262" t="str">
        <f t="shared" si="109"/>
        <v>143 E 73100 165</v>
      </c>
      <c r="AA1103" s="262" t="str">
        <f t="shared" si="110"/>
        <v>450</v>
      </c>
      <c r="AB1103" s="262" t="str">
        <f t="shared" si="111"/>
        <v>000</v>
      </c>
      <c r="AC1103" s="262" t="str">
        <f t="shared" si="112"/>
        <v>143 E 73100 165 000 450</v>
      </c>
    </row>
    <row r="1104" spans="1:29" ht="15" hidden="1" customHeight="1" x14ac:dyDescent="0.25">
      <c r="A1104" s="262" t="s">
        <v>1640</v>
      </c>
      <c r="B1104" s="262" t="s">
        <v>256</v>
      </c>
      <c r="C1104" s="262" t="s">
        <v>1641</v>
      </c>
      <c r="D1104" s="262" t="s">
        <v>274</v>
      </c>
      <c r="E1104" s="262" t="s">
        <v>256</v>
      </c>
      <c r="F1104" s="262" t="s">
        <v>249</v>
      </c>
      <c r="G1104" s="262" t="s">
        <v>250</v>
      </c>
      <c r="H1104" s="262" t="s">
        <v>224</v>
      </c>
      <c r="I1104" s="262" t="s">
        <v>242</v>
      </c>
      <c r="J1104" s="262">
        <v>1080</v>
      </c>
      <c r="K1104" s="320">
        <v>1</v>
      </c>
      <c r="L1104" s="320">
        <v>1</v>
      </c>
      <c r="M1104" s="262" t="s">
        <v>6</v>
      </c>
      <c r="Q1104" s="321">
        <v>0</v>
      </c>
      <c r="R1104" s="321">
        <f t="shared" si="107"/>
        <v>1</v>
      </c>
      <c r="S1104" s="300">
        <v>8100</v>
      </c>
      <c r="T1104" s="300">
        <v>0</v>
      </c>
      <c r="V1104" s="300">
        <v>8100</v>
      </c>
      <c r="W1104" s="300">
        <f>V1104</f>
        <v>8100</v>
      </c>
      <c r="X1104" s="322">
        <f t="shared" si="108"/>
        <v>0</v>
      </c>
      <c r="Y1104" s="262" t="s">
        <v>750</v>
      </c>
      <c r="Z1104" s="262" t="str">
        <f t="shared" si="109"/>
        <v>141 E 71200 163</v>
      </c>
      <c r="AA1104" s="262" t="str">
        <f t="shared" si="110"/>
        <v>712</v>
      </c>
      <c r="AB1104" s="262" t="str">
        <f t="shared" si="111"/>
        <v>901</v>
      </c>
      <c r="AC1104" s="262" t="str">
        <f t="shared" si="112"/>
        <v>141 E 71200 163 901 712</v>
      </c>
    </row>
    <row r="1105" spans="1:29" ht="15" hidden="1" customHeight="1" x14ac:dyDescent="0.25">
      <c r="A1105" s="262" t="s">
        <v>2079</v>
      </c>
      <c r="B1105" s="262" t="s">
        <v>237</v>
      </c>
      <c r="C1105" s="262" t="s">
        <v>237</v>
      </c>
      <c r="D1105" s="262" t="s">
        <v>382</v>
      </c>
      <c r="E1105" s="262" t="s">
        <v>221</v>
      </c>
      <c r="F1105" s="262" t="s">
        <v>239</v>
      </c>
      <c r="G1105" s="262" t="s">
        <v>240</v>
      </c>
      <c r="H1105" s="262" t="s">
        <v>241</v>
      </c>
      <c r="I1105" s="262" t="s">
        <v>225</v>
      </c>
      <c r="J1105" s="262">
        <v>1520</v>
      </c>
      <c r="K1105" s="320">
        <v>1</v>
      </c>
      <c r="L1105" s="320">
        <v>1</v>
      </c>
      <c r="M1105" s="262" t="s">
        <v>6</v>
      </c>
      <c r="Q1105" s="321">
        <v>0</v>
      </c>
      <c r="R1105" s="321">
        <f t="shared" si="107"/>
        <v>1</v>
      </c>
      <c r="S1105" s="300">
        <v>35265.980000000003</v>
      </c>
      <c r="T1105" s="300">
        <v>0</v>
      </c>
      <c r="V1105" s="300">
        <v>35265.980000000003</v>
      </c>
      <c r="W1105" s="329">
        <f>V1105*1.08</f>
        <v>38087.258400000006</v>
      </c>
      <c r="X1105" s="322">
        <f t="shared" si="108"/>
        <v>8.0000000000000071E-2</v>
      </c>
      <c r="Y1105" s="262" t="s">
        <v>2080</v>
      </c>
      <c r="Z1105" s="262" t="str">
        <f t="shared" si="109"/>
        <v>143 E 73100 165</v>
      </c>
      <c r="AA1105" s="262" t="str">
        <f t="shared" si="110"/>
        <v>450</v>
      </c>
      <c r="AB1105" s="262" t="str">
        <f t="shared" si="111"/>
        <v>000</v>
      </c>
      <c r="AC1105" s="262" t="str">
        <f t="shared" si="112"/>
        <v>143 E 73100 165 000 450</v>
      </c>
    </row>
    <row r="1106" spans="1:29" ht="15" customHeight="1" x14ac:dyDescent="0.25">
      <c r="A1106" s="262" t="s">
        <v>2358</v>
      </c>
      <c r="B1106" s="262" t="s">
        <v>1018</v>
      </c>
      <c r="C1106" s="262" t="s">
        <v>1018</v>
      </c>
      <c r="D1106" s="262" t="s">
        <v>248</v>
      </c>
      <c r="E1106" s="262" t="s">
        <v>221</v>
      </c>
      <c r="F1106" s="262" t="s">
        <v>299</v>
      </c>
      <c r="G1106" s="262" t="s">
        <v>819</v>
      </c>
      <c r="H1106" s="262" t="s">
        <v>301</v>
      </c>
      <c r="I1106" s="262" t="s">
        <v>225</v>
      </c>
      <c r="J1106" s="262">
        <v>1608</v>
      </c>
      <c r="K1106" s="320">
        <v>1</v>
      </c>
      <c r="L1106" s="320">
        <v>1</v>
      </c>
      <c r="M1106" s="262" t="s">
        <v>226</v>
      </c>
      <c r="N1106" s="262" t="s">
        <v>227</v>
      </c>
      <c r="O1106" s="262" t="s">
        <v>288</v>
      </c>
      <c r="P1106" s="262" t="s">
        <v>302</v>
      </c>
      <c r="Q1106" s="321">
        <v>8</v>
      </c>
      <c r="R1106" s="321">
        <f t="shared" si="107"/>
        <v>9</v>
      </c>
      <c r="S1106" s="300">
        <v>0</v>
      </c>
      <c r="T1106" s="300">
        <v>35328</v>
      </c>
      <c r="V1106" s="300">
        <v>29587.200000000001</v>
      </c>
      <c r="W1106" s="302">
        <f>IFERROR(INDEX('For Formulas'!$A$3:$CL$64,MATCH(ROUNDUP($R1106,0),'For Formulas'!$A$3:$A$64,0),MATCH($O1106&amp;" - "&amp;$P1106,'For Formulas'!$A$3:$CL$3,0))*L1106+U1106,INDEX('For Formulas'!$A$3:$CL$64,MATCH(ROUNDUP($R1106,0),'For Formulas'!$A$3:$A$64,0)*MATCH($O1106&amp;" - "&amp;$P1106,'For Formulas'!$A$3:$CL$3,0))*L1106)</f>
        <v>38160</v>
      </c>
      <c r="X1106" s="322">
        <f t="shared" si="108"/>
        <v>0.28974691758598309</v>
      </c>
      <c r="Y1106" s="262" t="s">
        <v>509</v>
      </c>
      <c r="Z1106" s="262" t="str">
        <f t="shared" si="109"/>
        <v>141 E 72710 142</v>
      </c>
      <c r="AA1106" s="262" t="str">
        <f t="shared" si="110"/>
        <v>000</v>
      </c>
      <c r="AB1106" s="262" t="str">
        <f t="shared" si="111"/>
        <v>000</v>
      </c>
      <c r="AC1106" s="262" t="str">
        <f t="shared" si="112"/>
        <v>141 E 72710 142 000 000</v>
      </c>
    </row>
    <row r="1107" spans="1:29" ht="15" hidden="1" customHeight="1" x14ac:dyDescent="0.25">
      <c r="A1107" s="262" t="s">
        <v>1643</v>
      </c>
      <c r="B1107" s="262" t="s">
        <v>330</v>
      </c>
      <c r="C1107" s="262" t="s">
        <v>330</v>
      </c>
      <c r="D1107" s="262" t="s">
        <v>328</v>
      </c>
      <c r="E1107" s="262" t="s">
        <v>256</v>
      </c>
      <c r="F1107" s="262" t="s">
        <v>249</v>
      </c>
      <c r="G1107" s="262" t="s">
        <v>250</v>
      </c>
      <c r="H1107" s="262" t="s">
        <v>224</v>
      </c>
      <c r="I1107" s="262" t="s">
        <v>242</v>
      </c>
      <c r="J1107" s="262">
        <v>1080</v>
      </c>
      <c r="K1107" s="320">
        <v>1</v>
      </c>
      <c r="L1107" s="320">
        <v>1</v>
      </c>
      <c r="M1107" s="262" t="s">
        <v>6</v>
      </c>
      <c r="Q1107" s="321">
        <v>0</v>
      </c>
      <c r="R1107" s="321">
        <f t="shared" si="107"/>
        <v>1</v>
      </c>
      <c r="S1107" s="300">
        <v>3000</v>
      </c>
      <c r="T1107" s="300">
        <v>0</v>
      </c>
      <c r="V1107" s="300">
        <v>3000</v>
      </c>
      <c r="W1107" s="300">
        <f>V1107</f>
        <v>3000</v>
      </c>
      <c r="X1107" s="322">
        <f t="shared" si="108"/>
        <v>0</v>
      </c>
      <c r="Y1107" s="262" t="s">
        <v>329</v>
      </c>
      <c r="Z1107" s="262" t="str">
        <f t="shared" si="109"/>
        <v>141 E 72710 146</v>
      </c>
      <c r="AA1107" s="262" t="str">
        <f t="shared" si="110"/>
        <v>712</v>
      </c>
      <c r="AB1107" s="262" t="str">
        <f t="shared" si="111"/>
        <v>000</v>
      </c>
      <c r="AC1107" s="262" t="str">
        <f t="shared" si="112"/>
        <v>141 E 72710 146 000 712</v>
      </c>
    </row>
    <row r="1108" spans="1:29" ht="15" hidden="1" customHeight="1" x14ac:dyDescent="0.25">
      <c r="A1108" s="262" t="s">
        <v>1643</v>
      </c>
      <c r="B1108" s="262" t="s">
        <v>256</v>
      </c>
      <c r="C1108" s="262" t="s">
        <v>1644</v>
      </c>
      <c r="D1108" s="262" t="s">
        <v>274</v>
      </c>
      <c r="E1108" s="262" t="s">
        <v>256</v>
      </c>
      <c r="F1108" s="262" t="s">
        <v>249</v>
      </c>
      <c r="G1108" s="262" t="s">
        <v>250</v>
      </c>
      <c r="H1108" s="262" t="s">
        <v>224</v>
      </c>
      <c r="I1108" s="262" t="s">
        <v>242</v>
      </c>
      <c r="J1108" s="262">
        <v>1080</v>
      </c>
      <c r="K1108" s="320">
        <v>1</v>
      </c>
      <c r="L1108" s="320">
        <v>1</v>
      </c>
      <c r="M1108" s="262" t="s">
        <v>6</v>
      </c>
      <c r="Q1108" s="321">
        <v>0</v>
      </c>
      <c r="R1108" s="321">
        <f t="shared" si="107"/>
        <v>1</v>
      </c>
      <c r="S1108" s="300">
        <v>5000</v>
      </c>
      <c r="T1108" s="300">
        <v>0</v>
      </c>
      <c r="V1108" s="300">
        <v>5000</v>
      </c>
      <c r="W1108" s="300">
        <f>V1108</f>
        <v>5000</v>
      </c>
      <c r="X1108" s="322">
        <f t="shared" si="108"/>
        <v>0</v>
      </c>
      <c r="Y1108" s="262" t="s">
        <v>329</v>
      </c>
      <c r="Z1108" s="262" t="str">
        <f t="shared" si="109"/>
        <v>141 E 72710 146</v>
      </c>
      <c r="AA1108" s="262" t="str">
        <f t="shared" si="110"/>
        <v>712</v>
      </c>
      <c r="AB1108" s="262" t="str">
        <f t="shared" si="111"/>
        <v>000</v>
      </c>
      <c r="AC1108" s="262" t="str">
        <f t="shared" si="112"/>
        <v>141 E 72710 146 000 712</v>
      </c>
    </row>
    <row r="1109" spans="1:29" ht="15" hidden="1" customHeight="1" x14ac:dyDescent="0.25">
      <c r="A1109" s="262" t="s">
        <v>1643</v>
      </c>
      <c r="B1109" s="262" t="s">
        <v>327</v>
      </c>
      <c r="C1109" s="262" t="s">
        <v>327</v>
      </c>
      <c r="D1109" s="262" t="s">
        <v>328</v>
      </c>
      <c r="E1109" s="262" t="s">
        <v>221</v>
      </c>
      <c r="F1109" s="262" t="s">
        <v>249</v>
      </c>
      <c r="G1109" s="262" t="s">
        <v>250</v>
      </c>
      <c r="H1109" s="262" t="s">
        <v>224</v>
      </c>
      <c r="I1109" s="262" t="s">
        <v>242</v>
      </c>
      <c r="J1109" s="262">
        <v>1080</v>
      </c>
      <c r="K1109" s="320">
        <v>1</v>
      </c>
      <c r="L1109" s="320">
        <v>1</v>
      </c>
      <c r="M1109" s="262" t="s">
        <v>226</v>
      </c>
      <c r="N1109" s="262" t="s">
        <v>227</v>
      </c>
      <c r="O1109" s="262" t="s">
        <v>251</v>
      </c>
      <c r="P1109" s="262" t="s">
        <v>186</v>
      </c>
      <c r="Q1109" s="321">
        <v>18</v>
      </c>
      <c r="R1109" s="321">
        <f t="shared" si="107"/>
        <v>19</v>
      </c>
      <c r="S1109" s="300">
        <v>0</v>
      </c>
      <c r="T1109" s="300">
        <v>16010</v>
      </c>
      <c r="V1109" s="300">
        <v>16010</v>
      </c>
      <c r="W1109" s="302">
        <f>IFERROR(INDEX('For Formulas'!$A$3:$CL$64,MATCH(ROUNDUP($R1109,0),'For Formulas'!$A$3:$A$64,0),MATCH($O1109&amp;" - "&amp;$P1109,'For Formulas'!$A$3:$CL$3,0))*L1109+U1109,INDEX('For Formulas'!$A$3:$CL$64,MATCH(ROUNDUP($R1109,0),'For Formulas'!$A$3:$A$64,0)*MATCH($O1109&amp;" - "&amp;$P1109,'For Formulas'!$A$3:$CL$3,0))*L1109)</f>
        <v>17580</v>
      </c>
      <c r="X1109" s="322">
        <f t="shared" si="108"/>
        <v>9.8063710181136785E-2</v>
      </c>
      <c r="Y1109" s="262" t="s">
        <v>329</v>
      </c>
      <c r="Z1109" s="262" t="str">
        <f t="shared" si="109"/>
        <v>141 E 72710 146</v>
      </c>
      <c r="AA1109" s="262" t="str">
        <f t="shared" si="110"/>
        <v>712</v>
      </c>
      <c r="AB1109" s="262" t="str">
        <f t="shared" si="111"/>
        <v>000</v>
      </c>
      <c r="AC1109" s="262" t="str">
        <f t="shared" si="112"/>
        <v>141 E 72710 146 000 712</v>
      </c>
    </row>
    <row r="1110" spans="1:29" ht="15" customHeight="1" x14ac:dyDescent="0.25">
      <c r="A1110" s="262" t="s">
        <v>1547</v>
      </c>
      <c r="B1110" s="262" t="s">
        <v>1018</v>
      </c>
      <c r="C1110" s="262" t="s">
        <v>1018</v>
      </c>
      <c r="D1110" s="262" t="s">
        <v>248</v>
      </c>
      <c r="E1110" s="262" t="s">
        <v>221</v>
      </c>
      <c r="F1110" s="262" t="s">
        <v>299</v>
      </c>
      <c r="G1110" s="262" t="s">
        <v>300</v>
      </c>
      <c r="H1110" s="262" t="s">
        <v>301</v>
      </c>
      <c r="I1110" s="262" t="s">
        <v>225</v>
      </c>
      <c r="J1110" s="262">
        <v>1920</v>
      </c>
      <c r="K1110" s="320">
        <v>1</v>
      </c>
      <c r="L1110" s="320">
        <v>1</v>
      </c>
      <c r="M1110" s="262" t="s">
        <v>226</v>
      </c>
      <c r="N1110" s="262" t="s">
        <v>233</v>
      </c>
      <c r="O1110" s="262" t="s">
        <v>288</v>
      </c>
      <c r="P1110" s="262" t="s">
        <v>302</v>
      </c>
      <c r="Q1110" s="321">
        <v>8</v>
      </c>
      <c r="R1110" s="321">
        <f t="shared" si="107"/>
        <v>9</v>
      </c>
      <c r="S1110" s="300">
        <v>0</v>
      </c>
      <c r="T1110" s="300">
        <v>35328</v>
      </c>
      <c r="V1110" s="300">
        <v>35328</v>
      </c>
      <c r="W1110" s="302">
        <f>IFERROR(INDEX('For Formulas'!$A$3:$CL$64,MATCH(ROUNDUP($R1110,0),'For Formulas'!$A$3:$A$64,0),MATCH($O1110&amp;" - "&amp;$P1110,'For Formulas'!$A$3:$CL$3,0))*L1110+U1110,INDEX('For Formulas'!$A$3:$CL$64,MATCH(ROUNDUP($R1110,0),'For Formulas'!$A$3:$A$64,0)*MATCH($O1110&amp;" - "&amp;$P1110,'For Formulas'!$A$3:$CL$3,0))*L1110)</f>
        <v>38160</v>
      </c>
      <c r="X1110" s="322">
        <f t="shared" si="108"/>
        <v>8.0163043478260865E-2</v>
      </c>
      <c r="Y1110" s="262" t="s">
        <v>509</v>
      </c>
      <c r="Z1110" s="262" t="str">
        <f t="shared" si="109"/>
        <v>141 E 72710 142</v>
      </c>
      <c r="AA1110" s="262" t="str">
        <f t="shared" si="110"/>
        <v>000</v>
      </c>
      <c r="AB1110" s="262" t="str">
        <f t="shared" si="111"/>
        <v>000</v>
      </c>
      <c r="AC1110" s="262" t="str">
        <f t="shared" si="112"/>
        <v>141 E 72710 142 000 000</v>
      </c>
    </row>
    <row r="1111" spans="1:29" ht="15" customHeight="1" x14ac:dyDescent="0.25">
      <c r="A1111" s="262" t="s">
        <v>2378</v>
      </c>
      <c r="B1111" s="262" t="s">
        <v>515</v>
      </c>
      <c r="C1111" s="262" t="s">
        <v>515</v>
      </c>
      <c r="D1111" s="262" t="s">
        <v>274</v>
      </c>
      <c r="E1111" s="262" t="s">
        <v>221</v>
      </c>
      <c r="F1111" s="262" t="s">
        <v>299</v>
      </c>
      <c r="G1111" s="262" t="s">
        <v>300</v>
      </c>
      <c r="H1111" s="262" t="s">
        <v>301</v>
      </c>
      <c r="I1111" s="262" t="s">
        <v>225</v>
      </c>
      <c r="J1111" s="262">
        <v>1920</v>
      </c>
      <c r="K1111" s="320">
        <v>1</v>
      </c>
      <c r="L1111" s="320">
        <v>1</v>
      </c>
      <c r="M1111" s="262" t="s">
        <v>226</v>
      </c>
      <c r="N1111" s="262" t="s">
        <v>233</v>
      </c>
      <c r="O1111" s="262" t="s">
        <v>288</v>
      </c>
      <c r="P1111" s="262" t="s">
        <v>302</v>
      </c>
      <c r="Q1111" s="321">
        <v>8</v>
      </c>
      <c r="R1111" s="321">
        <f t="shared" si="107"/>
        <v>9</v>
      </c>
      <c r="S1111" s="300">
        <v>0</v>
      </c>
      <c r="T1111" s="300">
        <v>35328</v>
      </c>
      <c r="V1111" s="300">
        <v>35328</v>
      </c>
      <c r="W1111" s="302">
        <f>IFERROR(INDEX('For Formulas'!$A$3:$CL$64,MATCH(ROUNDUP($R1111,0),'For Formulas'!$A$3:$A$64,0),MATCH($O1111&amp;" - "&amp;$P1111,'For Formulas'!$A$3:$CL$3,0))*L1111+U1111,INDEX('For Formulas'!$A$3:$CL$64,MATCH(ROUNDUP($R1111,0),'For Formulas'!$A$3:$A$64,0)*MATCH($O1111&amp;" - "&amp;$P1111,'For Formulas'!$A$3:$CL$3,0))*L1111)</f>
        <v>38160</v>
      </c>
      <c r="X1111" s="322">
        <f t="shared" si="108"/>
        <v>8.0163043478260865E-2</v>
      </c>
      <c r="Y1111" s="262" t="s">
        <v>516</v>
      </c>
      <c r="Z1111" s="262" t="str">
        <f t="shared" si="109"/>
        <v>141 E 72510 119</v>
      </c>
      <c r="AA1111" s="262" t="str">
        <f t="shared" si="110"/>
        <v>000</v>
      </c>
      <c r="AB1111" s="262" t="str">
        <f t="shared" si="111"/>
        <v>000</v>
      </c>
      <c r="AC1111" s="262" t="str">
        <f t="shared" si="112"/>
        <v>141 E 72510 119 000 000</v>
      </c>
    </row>
    <row r="1112" spans="1:29" ht="15" hidden="1" customHeight="1" x14ac:dyDescent="0.25">
      <c r="A1112" s="262" t="s">
        <v>1645</v>
      </c>
      <c r="B1112" s="262" t="s">
        <v>326</v>
      </c>
      <c r="C1112" s="262" t="s">
        <v>326</v>
      </c>
      <c r="D1112" s="262" t="s">
        <v>407</v>
      </c>
      <c r="E1112" s="262" t="s">
        <v>256</v>
      </c>
      <c r="F1112" s="262" t="s">
        <v>222</v>
      </c>
      <c r="G1112" s="262" t="s">
        <v>223</v>
      </c>
      <c r="H1112" s="262" t="s">
        <v>224</v>
      </c>
      <c r="I1112" s="262" t="s">
        <v>225</v>
      </c>
      <c r="J1112" s="262">
        <v>1600</v>
      </c>
      <c r="K1112" s="320">
        <v>1</v>
      </c>
      <c r="L1112" s="320">
        <v>1</v>
      </c>
      <c r="M1112" s="262" t="s">
        <v>6</v>
      </c>
      <c r="Q1112" s="321">
        <v>0</v>
      </c>
      <c r="R1112" s="321">
        <f t="shared" si="107"/>
        <v>1</v>
      </c>
      <c r="S1112" s="300">
        <v>7000</v>
      </c>
      <c r="T1112" s="300">
        <v>0</v>
      </c>
      <c r="V1112" s="300">
        <v>7000</v>
      </c>
      <c r="W1112" s="300">
        <f>V1112</f>
        <v>7000</v>
      </c>
      <c r="X1112" s="322">
        <f t="shared" si="108"/>
        <v>0</v>
      </c>
      <c r="Y1112" s="262" t="s">
        <v>1646</v>
      </c>
      <c r="Z1112" s="262" t="str">
        <f t="shared" si="109"/>
        <v>141 E 72410 139</v>
      </c>
      <c r="AA1112" s="262" t="str">
        <f t="shared" si="110"/>
        <v>000</v>
      </c>
      <c r="AB1112" s="262" t="str">
        <f t="shared" si="111"/>
        <v>000</v>
      </c>
      <c r="AC1112" s="262" t="str">
        <f t="shared" si="112"/>
        <v>141 E 72410 139 000 000</v>
      </c>
    </row>
    <row r="1113" spans="1:29" ht="15" customHeight="1" x14ac:dyDescent="0.25">
      <c r="A1113" s="262" t="s">
        <v>2846</v>
      </c>
      <c r="B1113" s="262" t="s">
        <v>1018</v>
      </c>
      <c r="C1113" s="262" t="s">
        <v>1018</v>
      </c>
      <c r="D1113" s="262" t="s">
        <v>248</v>
      </c>
      <c r="E1113" s="262" t="s">
        <v>221</v>
      </c>
      <c r="F1113" s="262" t="s">
        <v>299</v>
      </c>
      <c r="G1113" s="262" t="s">
        <v>300</v>
      </c>
      <c r="H1113" s="262" t="s">
        <v>301</v>
      </c>
      <c r="I1113" s="262" t="s">
        <v>225</v>
      </c>
      <c r="J1113" s="262">
        <v>1920</v>
      </c>
      <c r="K1113" s="320">
        <v>1</v>
      </c>
      <c r="L1113" s="320">
        <v>1</v>
      </c>
      <c r="M1113" s="262" t="s">
        <v>226</v>
      </c>
      <c r="N1113" s="262" t="s">
        <v>233</v>
      </c>
      <c r="O1113" s="262" t="s">
        <v>288</v>
      </c>
      <c r="P1113" s="262" t="s">
        <v>302</v>
      </c>
      <c r="Q1113" s="321">
        <v>8</v>
      </c>
      <c r="R1113" s="321">
        <f t="shared" si="107"/>
        <v>9</v>
      </c>
      <c r="S1113" s="300">
        <v>0</v>
      </c>
      <c r="T1113" s="300">
        <v>35328</v>
      </c>
      <c r="V1113" s="300">
        <v>35328</v>
      </c>
      <c r="W1113" s="302">
        <f>IFERROR(INDEX('For Formulas'!$A$3:$CL$64,MATCH(ROUNDUP($R1113,0),'For Formulas'!$A$3:$A$64,0),MATCH($O1113&amp;" - "&amp;$P1113,'For Formulas'!$A$3:$CL$3,0))*L1113+U1113,INDEX('For Formulas'!$A$3:$CL$64,MATCH(ROUNDUP($R1113,0),'For Formulas'!$A$3:$A$64,0)*MATCH($O1113&amp;" - "&amp;$P1113,'For Formulas'!$A$3:$CL$3,0))*L1113)</f>
        <v>38160</v>
      </c>
      <c r="X1113" s="322">
        <f t="shared" si="108"/>
        <v>8.0163043478260865E-2</v>
      </c>
      <c r="Y1113" s="262" t="s">
        <v>509</v>
      </c>
      <c r="Z1113" s="262" t="str">
        <f t="shared" si="109"/>
        <v>141 E 72710 142</v>
      </c>
      <c r="AA1113" s="262" t="str">
        <f t="shared" si="110"/>
        <v>000</v>
      </c>
      <c r="AB1113" s="262" t="str">
        <f t="shared" si="111"/>
        <v>000</v>
      </c>
      <c r="AC1113" s="262" t="str">
        <f t="shared" si="112"/>
        <v>141 E 72710 142 000 000</v>
      </c>
    </row>
    <row r="1114" spans="1:29" ht="15" hidden="1" customHeight="1" x14ac:dyDescent="0.25">
      <c r="A1114" s="262" t="s">
        <v>1648</v>
      </c>
      <c r="B1114" s="262" t="s">
        <v>256</v>
      </c>
      <c r="C1114" s="262" t="s">
        <v>273</v>
      </c>
      <c r="D1114" s="262" t="s">
        <v>274</v>
      </c>
      <c r="E1114" s="262" t="s">
        <v>256</v>
      </c>
      <c r="F1114" s="262" t="s">
        <v>249</v>
      </c>
      <c r="G1114" s="262" t="s">
        <v>250</v>
      </c>
      <c r="H1114" s="262" t="s">
        <v>224</v>
      </c>
      <c r="I1114" s="262" t="s">
        <v>242</v>
      </c>
      <c r="J1114" s="262">
        <v>1080</v>
      </c>
      <c r="K1114" s="320">
        <v>1</v>
      </c>
      <c r="L1114" s="320">
        <v>1</v>
      </c>
      <c r="M1114" s="262" t="s">
        <v>6</v>
      </c>
      <c r="Q1114" s="321">
        <v>0</v>
      </c>
      <c r="R1114" s="321">
        <f t="shared" si="107"/>
        <v>1</v>
      </c>
      <c r="S1114" s="300">
        <v>250</v>
      </c>
      <c r="T1114" s="300">
        <v>0</v>
      </c>
      <c r="V1114" s="300">
        <v>250</v>
      </c>
      <c r="W1114" s="300">
        <f>V1114</f>
        <v>250</v>
      </c>
      <c r="X1114" s="322">
        <f t="shared" si="108"/>
        <v>0</v>
      </c>
      <c r="Y1114" s="262" t="s">
        <v>570</v>
      </c>
      <c r="Z1114" s="262" t="str">
        <f t="shared" si="109"/>
        <v>141 E 71200 163</v>
      </c>
      <c r="AA1114" s="262" t="str">
        <f t="shared" si="110"/>
        <v>712</v>
      </c>
      <c r="AB1114" s="262" t="str">
        <f t="shared" si="111"/>
        <v>901</v>
      </c>
      <c r="AC1114" s="262" t="str">
        <f t="shared" si="112"/>
        <v>141 E 71200 163 901 712</v>
      </c>
    </row>
    <row r="1115" spans="1:29" ht="15" customHeight="1" x14ac:dyDescent="0.25">
      <c r="A1115" s="262" t="s">
        <v>2365</v>
      </c>
      <c r="B1115" s="262" t="s">
        <v>231</v>
      </c>
      <c r="C1115" s="262" t="s">
        <v>231</v>
      </c>
      <c r="D1115" s="262" t="s">
        <v>407</v>
      </c>
      <c r="E1115" s="262" t="s">
        <v>221</v>
      </c>
      <c r="F1115" s="262" t="s">
        <v>222</v>
      </c>
      <c r="G1115" s="262" t="s">
        <v>223</v>
      </c>
      <c r="H1115" s="262" t="s">
        <v>224</v>
      </c>
      <c r="I1115" s="262" t="s">
        <v>287</v>
      </c>
      <c r="J1115" s="262">
        <v>800</v>
      </c>
      <c r="K1115" s="320">
        <v>0.5</v>
      </c>
      <c r="L1115" s="320">
        <v>0.5</v>
      </c>
      <c r="M1115" s="262" t="s">
        <v>226</v>
      </c>
      <c r="N1115" s="262" t="s">
        <v>233</v>
      </c>
      <c r="O1115" s="262" t="s">
        <v>234</v>
      </c>
      <c r="P1115" s="262" t="s">
        <v>37</v>
      </c>
      <c r="Q1115" s="321">
        <v>26</v>
      </c>
      <c r="R1115" s="321">
        <f t="shared" si="107"/>
        <v>27</v>
      </c>
      <c r="S1115" s="300">
        <v>0</v>
      </c>
      <c r="T1115" s="300">
        <v>71150</v>
      </c>
      <c r="V1115" s="300">
        <v>35575</v>
      </c>
      <c r="W1115" s="302">
        <f>IFERROR(INDEX('For Formulas'!$A$3:$CL$64,MATCH(ROUNDUP($R1115,0),'For Formulas'!$A$3:$A$64,0),MATCH($O1115&amp;" - "&amp;$P1115,'For Formulas'!$A$3:$CL$3,0))*L1115+U1115,INDEX('For Formulas'!$A$3:$CL$64,MATCH(ROUNDUP($R1115,0),'For Formulas'!$A$3:$A$64,0)*MATCH($O1115&amp;" - "&amp;$P1115,'For Formulas'!$A$3:$CL$3,0))*L1115)</f>
        <v>38420</v>
      </c>
      <c r="X1115" s="322">
        <f t="shared" si="108"/>
        <v>7.9971890372452559E-2</v>
      </c>
      <c r="Y1115" s="262" t="s">
        <v>408</v>
      </c>
      <c r="Z1115" s="262" t="str">
        <f t="shared" si="109"/>
        <v>141 E 71100 116</v>
      </c>
      <c r="AA1115" s="262" t="str">
        <f t="shared" si="110"/>
        <v>000</v>
      </c>
      <c r="AB1115" s="262" t="str">
        <f t="shared" si="111"/>
        <v>000</v>
      </c>
      <c r="AC1115" s="262" t="str">
        <f t="shared" si="112"/>
        <v>141 E 71100 116 000 000</v>
      </c>
    </row>
    <row r="1116" spans="1:29" ht="15" customHeight="1" x14ac:dyDescent="0.25">
      <c r="A1116" s="262" t="s">
        <v>2365</v>
      </c>
      <c r="B1116" s="262" t="s">
        <v>323</v>
      </c>
      <c r="C1116" s="262" t="s">
        <v>323</v>
      </c>
      <c r="D1116" s="262" t="s">
        <v>407</v>
      </c>
      <c r="E1116" s="262" t="s">
        <v>221</v>
      </c>
      <c r="F1116" s="262" t="s">
        <v>222</v>
      </c>
      <c r="G1116" s="262" t="s">
        <v>223</v>
      </c>
      <c r="H1116" s="262" t="s">
        <v>224</v>
      </c>
      <c r="I1116" s="262" t="s">
        <v>287</v>
      </c>
      <c r="J1116" s="262">
        <v>800</v>
      </c>
      <c r="K1116" s="320">
        <v>0.5</v>
      </c>
      <c r="L1116" s="320">
        <v>0.5</v>
      </c>
      <c r="M1116" s="262" t="s">
        <v>226</v>
      </c>
      <c r="N1116" s="262" t="s">
        <v>233</v>
      </c>
      <c r="O1116" s="262" t="s">
        <v>234</v>
      </c>
      <c r="P1116" s="262" t="s">
        <v>37</v>
      </c>
      <c r="Q1116" s="321">
        <v>26</v>
      </c>
      <c r="R1116" s="321">
        <f t="shared" si="107"/>
        <v>27</v>
      </c>
      <c r="S1116" s="300">
        <v>0</v>
      </c>
      <c r="T1116" s="300">
        <v>71150</v>
      </c>
      <c r="V1116" s="300">
        <v>35575</v>
      </c>
      <c r="W1116" s="302">
        <f>IFERROR(INDEX('For Formulas'!$A$3:$CL$64,MATCH(ROUNDUP($R1116,0),'For Formulas'!$A$3:$A$64,0),MATCH($O1116&amp;" - "&amp;$P1116,'For Formulas'!$A$3:$CL$3,0))*L1116+U1116,INDEX('For Formulas'!$A$3:$CL$64,MATCH(ROUNDUP($R1116,0),'For Formulas'!$A$3:$A$64,0)*MATCH($O1116&amp;" - "&amp;$P1116,'For Formulas'!$A$3:$CL$3,0))*L1116)</f>
        <v>38420</v>
      </c>
      <c r="X1116" s="322">
        <f t="shared" si="108"/>
        <v>7.9971890372452559E-2</v>
      </c>
      <c r="Y1116" s="262" t="s">
        <v>687</v>
      </c>
      <c r="Z1116" s="262" t="str">
        <f t="shared" si="109"/>
        <v>141 E 72410 139</v>
      </c>
      <c r="AA1116" s="262" t="str">
        <f t="shared" si="110"/>
        <v>000</v>
      </c>
      <c r="AB1116" s="262" t="str">
        <f t="shared" si="111"/>
        <v>000</v>
      </c>
      <c r="AC1116" s="262" t="str">
        <f t="shared" si="112"/>
        <v>141 E 72410 139 000 000</v>
      </c>
    </row>
    <row r="1117" spans="1:29" ht="15" customHeight="1" x14ac:dyDescent="0.25">
      <c r="A1117" s="262" t="s">
        <v>1603</v>
      </c>
      <c r="B1117" s="262" t="s">
        <v>332</v>
      </c>
      <c r="C1117" s="262" t="s">
        <v>332</v>
      </c>
      <c r="D1117" s="262" t="s">
        <v>346</v>
      </c>
      <c r="E1117" s="262" t="s">
        <v>221</v>
      </c>
      <c r="F1117" s="262" t="s">
        <v>299</v>
      </c>
      <c r="G1117" s="262" t="s">
        <v>300</v>
      </c>
      <c r="H1117" s="262" t="s">
        <v>301</v>
      </c>
      <c r="I1117" s="262" t="s">
        <v>225</v>
      </c>
      <c r="J1117" s="262">
        <v>1920</v>
      </c>
      <c r="K1117" s="320">
        <v>1</v>
      </c>
      <c r="L1117" s="320">
        <v>1</v>
      </c>
      <c r="M1117" s="262" t="s">
        <v>226</v>
      </c>
      <c r="N1117" s="262" t="s">
        <v>233</v>
      </c>
      <c r="O1117" s="262" t="s">
        <v>288</v>
      </c>
      <c r="P1117" s="262" t="s">
        <v>334</v>
      </c>
      <c r="Q1117" s="321">
        <v>21</v>
      </c>
      <c r="R1117" s="321">
        <f t="shared" si="107"/>
        <v>22</v>
      </c>
      <c r="S1117" s="300">
        <v>0</v>
      </c>
      <c r="T1117" s="300">
        <v>35700</v>
      </c>
      <c r="V1117" s="300">
        <v>35700</v>
      </c>
      <c r="W1117" s="302">
        <f>IFERROR(INDEX('For Formulas'!$A$3:$CL$64,MATCH(ROUNDUP($R1117,0),'For Formulas'!$A$3:$A$64,0),MATCH($O1117&amp;" - "&amp;$P1117,'For Formulas'!$A$3:$CL$3,0))*L1117+U1117,INDEX('For Formulas'!$A$3:$CL$64,MATCH(ROUNDUP($R1117,0),'For Formulas'!$A$3:$A$64,0)*MATCH($O1117&amp;" - "&amp;$P1117,'For Formulas'!$A$3:$CL$3,0))*L1117)</f>
        <v>38580</v>
      </c>
      <c r="X1117" s="322">
        <f t="shared" si="108"/>
        <v>8.067226890756303E-2</v>
      </c>
      <c r="Y1117" s="262" t="s">
        <v>350</v>
      </c>
      <c r="Z1117" s="262" t="str">
        <f t="shared" si="109"/>
        <v>141 E 72610 166</v>
      </c>
      <c r="AA1117" s="262" t="str">
        <f t="shared" si="110"/>
        <v>000</v>
      </c>
      <c r="AB1117" s="262" t="str">
        <f t="shared" si="111"/>
        <v>000</v>
      </c>
      <c r="AC1117" s="262" t="str">
        <f t="shared" si="112"/>
        <v>141 E 72610 166 000 000</v>
      </c>
    </row>
    <row r="1118" spans="1:29" ht="15" customHeight="1" x14ac:dyDescent="0.25">
      <c r="A1118" s="262" t="s">
        <v>2099</v>
      </c>
      <c r="B1118" s="262" t="s">
        <v>332</v>
      </c>
      <c r="C1118" s="262" t="s">
        <v>332</v>
      </c>
      <c r="D1118" s="262" t="s">
        <v>407</v>
      </c>
      <c r="E1118" s="262" t="s">
        <v>221</v>
      </c>
      <c r="F1118" s="262" t="s">
        <v>299</v>
      </c>
      <c r="G1118" s="262" t="s">
        <v>300</v>
      </c>
      <c r="H1118" s="262" t="s">
        <v>301</v>
      </c>
      <c r="I1118" s="262" t="s">
        <v>225</v>
      </c>
      <c r="J1118" s="262">
        <v>1920</v>
      </c>
      <c r="K1118" s="320">
        <v>1</v>
      </c>
      <c r="L1118" s="320">
        <v>1</v>
      </c>
      <c r="M1118" s="262" t="s">
        <v>226</v>
      </c>
      <c r="N1118" s="262" t="s">
        <v>233</v>
      </c>
      <c r="O1118" s="262" t="s">
        <v>288</v>
      </c>
      <c r="P1118" s="262" t="s">
        <v>334</v>
      </c>
      <c r="Q1118" s="321">
        <v>21</v>
      </c>
      <c r="R1118" s="321">
        <f t="shared" si="107"/>
        <v>22</v>
      </c>
      <c r="S1118" s="300">
        <v>0</v>
      </c>
      <c r="T1118" s="300">
        <v>35700</v>
      </c>
      <c r="V1118" s="300">
        <v>35700</v>
      </c>
      <c r="W1118" s="302">
        <f>IFERROR(INDEX('For Formulas'!$A$3:$CL$64,MATCH(ROUNDUP($R1118,0),'For Formulas'!$A$3:$A$64,0),MATCH($O1118&amp;" - "&amp;$P1118,'For Formulas'!$A$3:$CL$3,0))*L1118+U1118,INDEX('For Formulas'!$A$3:$CL$64,MATCH(ROUNDUP($R1118,0),'For Formulas'!$A$3:$A$64,0)*MATCH($O1118&amp;" - "&amp;$P1118,'For Formulas'!$A$3:$CL$3,0))*L1118)</f>
        <v>38580</v>
      </c>
      <c r="X1118" s="322">
        <f t="shared" si="108"/>
        <v>8.067226890756303E-2</v>
      </c>
      <c r="Y1118" s="262" t="s">
        <v>1001</v>
      </c>
      <c r="Z1118" s="262" t="str">
        <f t="shared" si="109"/>
        <v>141 E 72610 166</v>
      </c>
      <c r="AA1118" s="262" t="str">
        <f t="shared" si="110"/>
        <v>000</v>
      </c>
      <c r="AB1118" s="262" t="str">
        <f t="shared" si="111"/>
        <v>000</v>
      </c>
      <c r="AC1118" s="262" t="str">
        <f t="shared" si="112"/>
        <v>141 E 72610 166 000 000</v>
      </c>
    </row>
    <row r="1119" spans="1:29" ht="15" customHeight="1" x14ac:dyDescent="0.25">
      <c r="A1119" s="262" t="s">
        <v>2755</v>
      </c>
      <c r="B1119" s="262" t="s">
        <v>332</v>
      </c>
      <c r="C1119" s="262" t="s">
        <v>332</v>
      </c>
      <c r="D1119" s="262" t="s">
        <v>346</v>
      </c>
      <c r="E1119" s="262" t="s">
        <v>221</v>
      </c>
      <c r="F1119" s="262" t="s">
        <v>299</v>
      </c>
      <c r="G1119" s="262" t="s">
        <v>300</v>
      </c>
      <c r="H1119" s="262" t="s">
        <v>301</v>
      </c>
      <c r="I1119" s="262" t="s">
        <v>225</v>
      </c>
      <c r="J1119" s="262">
        <v>1920</v>
      </c>
      <c r="K1119" s="320">
        <v>1</v>
      </c>
      <c r="L1119" s="320">
        <v>1</v>
      </c>
      <c r="M1119" s="262" t="s">
        <v>226</v>
      </c>
      <c r="N1119" s="262" t="s">
        <v>233</v>
      </c>
      <c r="O1119" s="262" t="s">
        <v>288</v>
      </c>
      <c r="P1119" s="262" t="s">
        <v>334</v>
      </c>
      <c r="Q1119" s="321">
        <v>21</v>
      </c>
      <c r="R1119" s="321">
        <f t="shared" si="107"/>
        <v>22</v>
      </c>
      <c r="S1119" s="300">
        <v>0</v>
      </c>
      <c r="T1119" s="300">
        <v>35700</v>
      </c>
      <c r="V1119" s="300">
        <v>35700</v>
      </c>
      <c r="W1119" s="302">
        <f>IFERROR(INDEX('For Formulas'!$A$3:$CL$64,MATCH(ROUNDUP($R1119,0),'For Formulas'!$A$3:$A$64,0),MATCH($O1119&amp;" - "&amp;$P1119,'For Formulas'!$A$3:$CL$3,0))*L1119+U1119,INDEX('For Formulas'!$A$3:$CL$64,MATCH(ROUNDUP($R1119,0),'For Formulas'!$A$3:$A$64,0)*MATCH($O1119&amp;" - "&amp;$P1119,'For Formulas'!$A$3:$CL$3,0))*L1119)</f>
        <v>38580</v>
      </c>
      <c r="X1119" s="322">
        <f t="shared" si="108"/>
        <v>8.067226890756303E-2</v>
      </c>
      <c r="Y1119" s="262" t="s">
        <v>350</v>
      </c>
      <c r="Z1119" s="262" t="str">
        <f t="shared" si="109"/>
        <v>141 E 72610 166</v>
      </c>
      <c r="AA1119" s="262" t="str">
        <f t="shared" si="110"/>
        <v>000</v>
      </c>
      <c r="AB1119" s="262" t="str">
        <f t="shared" si="111"/>
        <v>000</v>
      </c>
      <c r="AC1119" s="262" t="str">
        <f t="shared" si="112"/>
        <v>141 E 72610 166 000 000</v>
      </c>
    </row>
    <row r="1120" spans="1:29" ht="15" hidden="1" customHeight="1" x14ac:dyDescent="0.25">
      <c r="A1120" s="262" t="s">
        <v>1653</v>
      </c>
      <c r="B1120" s="262" t="s">
        <v>256</v>
      </c>
      <c r="C1120" s="262" t="s">
        <v>273</v>
      </c>
      <c r="D1120" s="262" t="s">
        <v>274</v>
      </c>
      <c r="E1120" s="262" t="s">
        <v>256</v>
      </c>
      <c r="F1120" s="262" t="s">
        <v>249</v>
      </c>
      <c r="G1120" s="262" t="s">
        <v>250</v>
      </c>
      <c r="H1120" s="262" t="s">
        <v>224</v>
      </c>
      <c r="I1120" s="262" t="s">
        <v>242</v>
      </c>
      <c r="J1120" s="262">
        <v>1080</v>
      </c>
      <c r="K1120" s="320">
        <v>1</v>
      </c>
      <c r="L1120" s="320">
        <v>1</v>
      </c>
      <c r="M1120" s="262" t="s">
        <v>6</v>
      </c>
      <c r="Q1120" s="321">
        <v>0</v>
      </c>
      <c r="R1120" s="321">
        <f t="shared" si="107"/>
        <v>1</v>
      </c>
      <c r="S1120" s="300">
        <v>262.5</v>
      </c>
      <c r="T1120" s="300">
        <v>0</v>
      </c>
      <c r="V1120" s="300">
        <v>262.5</v>
      </c>
      <c r="W1120" s="300">
        <f>V1120</f>
        <v>262.5</v>
      </c>
      <c r="X1120" s="322">
        <f t="shared" si="108"/>
        <v>0</v>
      </c>
      <c r="Y1120" s="262" t="s">
        <v>1654</v>
      </c>
      <c r="Z1120" s="262" t="str">
        <f t="shared" si="109"/>
        <v>141 E 72410 162</v>
      </c>
      <c r="AA1120" s="262" t="str">
        <f t="shared" si="110"/>
        <v>000</v>
      </c>
      <c r="AB1120" s="262" t="str">
        <f t="shared" si="111"/>
        <v>000</v>
      </c>
      <c r="AC1120" s="262" t="str">
        <f t="shared" si="112"/>
        <v>141 E 72410 162 000 000</v>
      </c>
    </row>
    <row r="1121" spans="1:29" ht="15" customHeight="1" x14ac:dyDescent="0.25">
      <c r="A1121" s="262" t="s">
        <v>2899</v>
      </c>
      <c r="B1121" s="262" t="s">
        <v>231</v>
      </c>
      <c r="C1121" s="262" t="s">
        <v>231</v>
      </c>
      <c r="D1121" s="262" t="s">
        <v>407</v>
      </c>
      <c r="E1121" s="262" t="s">
        <v>221</v>
      </c>
      <c r="F1121" s="262" t="s">
        <v>222</v>
      </c>
      <c r="G1121" s="262" t="s">
        <v>223</v>
      </c>
      <c r="H1121" s="262" t="s">
        <v>224</v>
      </c>
      <c r="I1121" s="262" t="s">
        <v>225</v>
      </c>
      <c r="J1121" s="262">
        <v>1600</v>
      </c>
      <c r="K1121" s="320">
        <v>0.5</v>
      </c>
      <c r="L1121" s="320">
        <v>0.5</v>
      </c>
      <c r="M1121" s="262" t="s">
        <v>226</v>
      </c>
      <c r="N1121" s="262" t="s">
        <v>233</v>
      </c>
      <c r="O1121" s="262" t="s">
        <v>234</v>
      </c>
      <c r="P1121" s="262" t="s">
        <v>37</v>
      </c>
      <c r="Q1121" s="321">
        <v>27</v>
      </c>
      <c r="R1121" s="321">
        <f t="shared" si="107"/>
        <v>28</v>
      </c>
      <c r="S1121" s="300">
        <v>0</v>
      </c>
      <c r="T1121" s="300">
        <v>71500</v>
      </c>
      <c r="V1121" s="300">
        <v>35750</v>
      </c>
      <c r="W1121" s="302">
        <f>IFERROR(INDEX('For Formulas'!$A$3:$CL$64,MATCH(ROUNDUP($R1121,0),'For Formulas'!$A$3:$A$64,0),MATCH($O1121&amp;" - "&amp;$P1121,'For Formulas'!$A$3:$CL$3,0))*L1121+U1121,INDEX('For Formulas'!$A$3:$CL$64,MATCH(ROUNDUP($R1121,0),'For Formulas'!$A$3:$A$64,0)*MATCH($O1121&amp;" - "&amp;$P1121,'For Formulas'!$A$3:$CL$3,0))*L1121)</f>
        <v>38610</v>
      </c>
      <c r="X1121" s="322">
        <f t="shared" si="108"/>
        <v>0.08</v>
      </c>
      <c r="Y1121" s="262" t="s">
        <v>408</v>
      </c>
      <c r="Z1121" s="262" t="str">
        <f t="shared" si="109"/>
        <v>141 E 71100 116</v>
      </c>
      <c r="AA1121" s="262" t="str">
        <f t="shared" si="110"/>
        <v>000</v>
      </c>
      <c r="AB1121" s="262" t="str">
        <f t="shared" si="111"/>
        <v>000</v>
      </c>
      <c r="AC1121" s="262" t="str">
        <f t="shared" si="112"/>
        <v>141 E 71100 116 000 000</v>
      </c>
    </row>
    <row r="1122" spans="1:29" ht="15" customHeight="1" x14ac:dyDescent="0.25">
      <c r="A1122" s="262" t="s">
        <v>2899</v>
      </c>
      <c r="B1122" s="262" t="s">
        <v>323</v>
      </c>
      <c r="C1122" s="262" t="s">
        <v>323</v>
      </c>
      <c r="D1122" s="262" t="s">
        <v>407</v>
      </c>
      <c r="E1122" s="262" t="s">
        <v>221</v>
      </c>
      <c r="F1122" s="262" t="s">
        <v>222</v>
      </c>
      <c r="G1122" s="262" t="s">
        <v>223</v>
      </c>
      <c r="H1122" s="262" t="s">
        <v>224</v>
      </c>
      <c r="I1122" s="262" t="s">
        <v>287</v>
      </c>
      <c r="J1122" s="262">
        <v>800</v>
      </c>
      <c r="K1122" s="320">
        <v>0.5</v>
      </c>
      <c r="L1122" s="320">
        <v>0.5</v>
      </c>
      <c r="M1122" s="262" t="s">
        <v>226</v>
      </c>
      <c r="N1122" s="262" t="s">
        <v>233</v>
      </c>
      <c r="O1122" s="262" t="s">
        <v>234</v>
      </c>
      <c r="P1122" s="262" t="s">
        <v>37</v>
      </c>
      <c r="Q1122" s="321">
        <v>27</v>
      </c>
      <c r="R1122" s="321">
        <f t="shared" si="107"/>
        <v>28</v>
      </c>
      <c r="S1122" s="300">
        <v>0</v>
      </c>
      <c r="T1122" s="300">
        <v>71500</v>
      </c>
      <c r="V1122" s="300">
        <v>35750</v>
      </c>
      <c r="W1122" s="302">
        <f>IFERROR(INDEX('For Formulas'!$A$3:$CL$64,MATCH(ROUNDUP($R1122,0),'For Formulas'!$A$3:$A$64,0),MATCH($O1122&amp;" - "&amp;$P1122,'For Formulas'!$A$3:$CL$3,0))*L1122+U1122,INDEX('For Formulas'!$A$3:$CL$64,MATCH(ROUNDUP($R1122,0),'For Formulas'!$A$3:$A$64,0)*MATCH($O1122&amp;" - "&amp;$P1122,'For Formulas'!$A$3:$CL$3,0))*L1122)</f>
        <v>38610</v>
      </c>
      <c r="X1122" s="322">
        <f t="shared" si="108"/>
        <v>0.08</v>
      </c>
      <c r="Y1122" s="262" t="s">
        <v>687</v>
      </c>
      <c r="Z1122" s="262" t="str">
        <f t="shared" si="109"/>
        <v>141 E 72410 139</v>
      </c>
      <c r="AA1122" s="262" t="str">
        <f t="shared" si="110"/>
        <v>000</v>
      </c>
      <c r="AB1122" s="262" t="str">
        <f t="shared" si="111"/>
        <v>000</v>
      </c>
      <c r="AC1122" s="262" t="str">
        <f t="shared" si="112"/>
        <v>141 E 72410 139 000 000</v>
      </c>
    </row>
    <row r="1123" spans="1:29" ht="15" customHeight="1" x14ac:dyDescent="0.25">
      <c r="A1123" s="262" t="s">
        <v>2272</v>
      </c>
      <c r="B1123" s="262" t="s">
        <v>298</v>
      </c>
      <c r="C1123" s="262" t="s">
        <v>298</v>
      </c>
      <c r="D1123" s="262" t="s">
        <v>298</v>
      </c>
      <c r="E1123" s="262" t="s">
        <v>221</v>
      </c>
      <c r="F1123" s="262" t="s">
        <v>299</v>
      </c>
      <c r="G1123" s="262" t="s">
        <v>930</v>
      </c>
      <c r="H1123" s="262" t="s">
        <v>301</v>
      </c>
      <c r="I1123" s="262" t="s">
        <v>225</v>
      </c>
      <c r="J1123" s="262">
        <v>1560</v>
      </c>
      <c r="K1123" s="320">
        <v>1</v>
      </c>
      <c r="L1123" s="320">
        <v>1</v>
      </c>
      <c r="M1123" s="262" t="s">
        <v>226</v>
      </c>
      <c r="N1123" s="262" t="s">
        <v>227</v>
      </c>
      <c r="O1123" s="262" t="s">
        <v>288</v>
      </c>
      <c r="P1123" s="262" t="s">
        <v>320</v>
      </c>
      <c r="Q1123" s="321">
        <v>10</v>
      </c>
      <c r="R1123" s="321">
        <f t="shared" si="107"/>
        <v>11</v>
      </c>
      <c r="S1123" s="300">
        <v>0</v>
      </c>
      <c r="T1123" s="300">
        <v>35760</v>
      </c>
      <c r="V1123" s="300">
        <v>29055</v>
      </c>
      <c r="W1123" s="302">
        <f>IFERROR(INDEX('For Formulas'!$A$3:$CL$64,MATCH(ROUNDUP($R1123,0),'For Formulas'!$A$3:$A$64,0),MATCH($O1123&amp;" - "&amp;$P1123,'For Formulas'!$A$3:$CL$3,0))*L1123+U1123,INDEX('For Formulas'!$A$3:$CL$64,MATCH(ROUNDUP($R1123,0),'For Formulas'!$A$3:$A$64,0)*MATCH($O1123&amp;" - "&amp;$P1123,'For Formulas'!$A$3:$CL$3,0))*L1123)</f>
        <v>38616</v>
      </c>
      <c r="X1123" s="322">
        <f t="shared" si="108"/>
        <v>0.32906556530717607</v>
      </c>
      <c r="Y1123" s="262" t="s">
        <v>303</v>
      </c>
      <c r="Z1123" s="262" t="str">
        <f t="shared" si="109"/>
        <v>141 E 72620 167</v>
      </c>
      <c r="AA1123" s="262" t="str">
        <f t="shared" si="110"/>
        <v>000</v>
      </c>
      <c r="AB1123" s="262" t="str">
        <f t="shared" si="111"/>
        <v>000</v>
      </c>
      <c r="AC1123" s="262" t="str">
        <f t="shared" si="112"/>
        <v>141 E 72620 167 000 000</v>
      </c>
    </row>
    <row r="1124" spans="1:29" ht="15" customHeight="1" x14ac:dyDescent="0.25">
      <c r="A1124" s="262" t="s">
        <v>640</v>
      </c>
      <c r="B1124" s="262" t="s">
        <v>298</v>
      </c>
      <c r="C1124" s="262" t="s">
        <v>298</v>
      </c>
      <c r="D1124" s="262" t="s">
        <v>298</v>
      </c>
      <c r="E1124" s="262" t="s">
        <v>221</v>
      </c>
      <c r="F1124" s="262" t="s">
        <v>299</v>
      </c>
      <c r="G1124" s="262" t="s">
        <v>300</v>
      </c>
      <c r="H1124" s="262" t="s">
        <v>301</v>
      </c>
      <c r="I1124" s="262" t="s">
        <v>225</v>
      </c>
      <c r="J1124" s="262">
        <v>1920</v>
      </c>
      <c r="K1124" s="320">
        <v>1</v>
      </c>
      <c r="L1124" s="320">
        <v>1</v>
      </c>
      <c r="M1124" s="262" t="s">
        <v>6</v>
      </c>
      <c r="Q1124" s="321">
        <v>0</v>
      </c>
      <c r="R1124" s="321">
        <f t="shared" si="107"/>
        <v>1</v>
      </c>
      <c r="S1124" s="300">
        <v>36000</v>
      </c>
      <c r="T1124" s="300">
        <v>0</v>
      </c>
      <c r="V1124" s="300">
        <v>36000</v>
      </c>
      <c r="W1124" s="329">
        <f>V1124*1.08</f>
        <v>38880</v>
      </c>
      <c r="X1124" s="322">
        <f t="shared" si="108"/>
        <v>0.08</v>
      </c>
      <c r="Y1124" s="262" t="s">
        <v>303</v>
      </c>
      <c r="Z1124" s="262" t="str">
        <f t="shared" si="109"/>
        <v>141 E 72620 167</v>
      </c>
      <c r="AA1124" s="262" t="str">
        <f t="shared" si="110"/>
        <v>000</v>
      </c>
      <c r="AB1124" s="262" t="str">
        <f t="shared" si="111"/>
        <v>000</v>
      </c>
      <c r="AC1124" s="262" t="str">
        <f t="shared" si="112"/>
        <v>141 E 72620 167 000 000</v>
      </c>
    </row>
    <row r="1125" spans="1:29" ht="15" customHeight="1" x14ac:dyDescent="0.25">
      <c r="A1125" s="262" t="s">
        <v>1510</v>
      </c>
      <c r="B1125" s="262" t="s">
        <v>332</v>
      </c>
      <c r="C1125" s="262" t="s">
        <v>332</v>
      </c>
      <c r="D1125" s="262" t="s">
        <v>317</v>
      </c>
      <c r="E1125" s="262" t="s">
        <v>221</v>
      </c>
      <c r="F1125" s="262" t="s">
        <v>299</v>
      </c>
      <c r="G1125" s="262" t="s">
        <v>300</v>
      </c>
      <c r="H1125" s="262" t="s">
        <v>301</v>
      </c>
      <c r="I1125" s="262" t="s">
        <v>225</v>
      </c>
      <c r="J1125" s="262">
        <v>1920</v>
      </c>
      <c r="K1125" s="320">
        <v>1</v>
      </c>
      <c r="L1125" s="320">
        <v>1</v>
      </c>
      <c r="M1125" s="262" t="s">
        <v>226</v>
      </c>
      <c r="N1125" s="262" t="s">
        <v>233</v>
      </c>
      <c r="O1125" s="262" t="s">
        <v>288</v>
      </c>
      <c r="P1125" s="262" t="s">
        <v>334</v>
      </c>
      <c r="Q1125" s="321">
        <v>22</v>
      </c>
      <c r="R1125" s="321">
        <f t="shared" si="107"/>
        <v>23</v>
      </c>
      <c r="S1125" s="300">
        <v>0</v>
      </c>
      <c r="T1125" s="300">
        <v>36000</v>
      </c>
      <c r="V1125" s="300">
        <v>36000</v>
      </c>
      <c r="W1125" s="302">
        <f>IFERROR(INDEX('For Formulas'!$A$3:$CL$64,MATCH(ROUNDUP($R1125,0),'For Formulas'!$A$3:$A$64,0),MATCH($O1125&amp;" - "&amp;$P1125,'For Formulas'!$A$3:$CL$3,0))*L1125+U1125,INDEX('For Formulas'!$A$3:$CL$64,MATCH(ROUNDUP($R1125,0),'For Formulas'!$A$3:$A$64,0)*MATCH($O1125&amp;" - "&amp;$P1125,'For Formulas'!$A$3:$CL$3,0))*L1125)</f>
        <v>38880</v>
      </c>
      <c r="X1125" s="322">
        <f t="shared" si="108"/>
        <v>0.08</v>
      </c>
      <c r="Y1125" s="262" t="s">
        <v>1511</v>
      </c>
      <c r="Z1125" s="262" t="str">
        <f t="shared" si="109"/>
        <v>141 E 72610 166</v>
      </c>
      <c r="AA1125" s="262" t="str">
        <f t="shared" si="110"/>
        <v>000</v>
      </c>
      <c r="AB1125" s="262" t="str">
        <f t="shared" si="111"/>
        <v>000</v>
      </c>
      <c r="AC1125" s="262" t="str">
        <f t="shared" si="112"/>
        <v>141 E 72610 166 000 000</v>
      </c>
    </row>
    <row r="1126" spans="1:29" x14ac:dyDescent="0.25">
      <c r="A1126" s="262" t="s">
        <v>2178</v>
      </c>
      <c r="B1126" s="262" t="s">
        <v>332</v>
      </c>
      <c r="C1126" s="262" t="s">
        <v>332</v>
      </c>
      <c r="D1126" s="262" t="s">
        <v>374</v>
      </c>
      <c r="E1126" s="262" t="s">
        <v>221</v>
      </c>
      <c r="F1126" s="262" t="s">
        <v>299</v>
      </c>
      <c r="G1126" s="262" t="s">
        <v>300</v>
      </c>
      <c r="H1126" s="262" t="s">
        <v>301</v>
      </c>
      <c r="I1126" s="262" t="s">
        <v>225</v>
      </c>
      <c r="J1126" s="262">
        <v>1920</v>
      </c>
      <c r="K1126" s="320">
        <v>1</v>
      </c>
      <c r="L1126" s="320">
        <v>1</v>
      </c>
      <c r="M1126" s="262" t="s">
        <v>226</v>
      </c>
      <c r="N1126" s="262" t="s">
        <v>233</v>
      </c>
      <c r="O1126" s="262" t="s">
        <v>288</v>
      </c>
      <c r="P1126" s="262" t="s">
        <v>334</v>
      </c>
      <c r="Q1126" s="321">
        <v>22</v>
      </c>
      <c r="R1126" s="321">
        <f t="shared" si="107"/>
        <v>23</v>
      </c>
      <c r="S1126" s="300">
        <v>0</v>
      </c>
      <c r="T1126" s="300">
        <v>36000</v>
      </c>
      <c r="V1126" s="300">
        <v>36000</v>
      </c>
      <c r="W1126" s="302">
        <f>IFERROR(INDEX('For Formulas'!$A$3:$CL$64,MATCH(ROUNDUP($R1126,0),'For Formulas'!$A$3:$A$64,0),MATCH($O1126&amp;" - "&amp;$P1126,'For Formulas'!$A$3:$CL$3,0))*L1126+U1126,INDEX('For Formulas'!$A$3:$CL$64,MATCH(ROUNDUP($R1126,0),'For Formulas'!$A$3:$A$64,0)*MATCH($O1126&amp;" - "&amp;$P1126,'For Formulas'!$A$3:$CL$3,0))*L1126)</f>
        <v>38880</v>
      </c>
      <c r="X1126" s="322">
        <f t="shared" si="108"/>
        <v>0.08</v>
      </c>
      <c r="Y1126" s="262" t="s">
        <v>2088</v>
      </c>
      <c r="Z1126" s="262" t="str">
        <f t="shared" si="109"/>
        <v>141 E 72610 166</v>
      </c>
      <c r="AA1126" s="262" t="str">
        <f t="shared" si="110"/>
        <v>000</v>
      </c>
      <c r="AB1126" s="262" t="str">
        <f t="shared" si="111"/>
        <v>000</v>
      </c>
      <c r="AC1126" s="262" t="str">
        <f t="shared" si="112"/>
        <v>141 E 72610 166 000 000</v>
      </c>
    </row>
    <row r="1127" spans="1:29" ht="15" customHeight="1" x14ac:dyDescent="0.25">
      <c r="A1127" s="262" t="s">
        <v>2351</v>
      </c>
      <c r="B1127" s="262" t="s">
        <v>298</v>
      </c>
      <c r="C1127" s="262" t="s">
        <v>298</v>
      </c>
      <c r="D1127" s="262" t="s">
        <v>298</v>
      </c>
      <c r="E1127" s="262" t="s">
        <v>221</v>
      </c>
      <c r="F1127" s="262" t="s">
        <v>299</v>
      </c>
      <c r="G1127" s="262" t="s">
        <v>300</v>
      </c>
      <c r="H1127" s="262" t="s">
        <v>301</v>
      </c>
      <c r="I1127" s="262" t="s">
        <v>225</v>
      </c>
      <c r="J1127" s="262">
        <v>1920</v>
      </c>
      <c r="K1127" s="320">
        <v>1</v>
      </c>
      <c r="L1127" s="320">
        <v>1</v>
      </c>
      <c r="M1127" s="262" t="s">
        <v>6</v>
      </c>
      <c r="Q1127" s="321">
        <v>0</v>
      </c>
      <c r="R1127" s="321">
        <f t="shared" si="107"/>
        <v>1</v>
      </c>
      <c r="S1127" s="300">
        <v>36000</v>
      </c>
      <c r="T1127" s="300">
        <v>0</v>
      </c>
      <c r="V1127" s="300">
        <v>36000</v>
      </c>
      <c r="W1127" s="329">
        <f>V1127*1.08</f>
        <v>38880</v>
      </c>
      <c r="X1127" s="322">
        <f t="shared" si="108"/>
        <v>0.08</v>
      </c>
      <c r="Y1127" s="262" t="s">
        <v>303</v>
      </c>
      <c r="Z1127" s="262" t="str">
        <f t="shared" si="109"/>
        <v>141 E 72620 167</v>
      </c>
      <c r="AA1127" s="262" t="str">
        <f t="shared" si="110"/>
        <v>000</v>
      </c>
      <c r="AB1127" s="262" t="str">
        <f t="shared" si="111"/>
        <v>000</v>
      </c>
      <c r="AC1127" s="262" t="str">
        <f t="shared" si="112"/>
        <v>141 E 72620 167 000 000</v>
      </c>
    </row>
    <row r="1128" spans="1:29" ht="15" customHeight="1" x14ac:dyDescent="0.25">
      <c r="A1128" s="262" t="s">
        <v>2512</v>
      </c>
      <c r="B1128" s="262" t="s">
        <v>332</v>
      </c>
      <c r="C1128" s="262" t="s">
        <v>332</v>
      </c>
      <c r="D1128" s="262" t="s">
        <v>411</v>
      </c>
      <c r="E1128" s="262" t="s">
        <v>221</v>
      </c>
      <c r="F1128" s="262" t="s">
        <v>299</v>
      </c>
      <c r="G1128" s="262" t="s">
        <v>300</v>
      </c>
      <c r="H1128" s="262" t="s">
        <v>301</v>
      </c>
      <c r="I1128" s="262" t="s">
        <v>225</v>
      </c>
      <c r="J1128" s="262">
        <v>1920</v>
      </c>
      <c r="K1128" s="320">
        <v>1</v>
      </c>
      <c r="L1128" s="320">
        <v>1</v>
      </c>
      <c r="M1128" s="262" t="s">
        <v>226</v>
      </c>
      <c r="N1128" s="262" t="s">
        <v>233</v>
      </c>
      <c r="O1128" s="262" t="s">
        <v>288</v>
      </c>
      <c r="P1128" s="262" t="s">
        <v>334</v>
      </c>
      <c r="Q1128" s="321">
        <v>22</v>
      </c>
      <c r="R1128" s="321">
        <f t="shared" si="107"/>
        <v>23</v>
      </c>
      <c r="S1128" s="300">
        <v>0</v>
      </c>
      <c r="T1128" s="300">
        <v>36000</v>
      </c>
      <c r="V1128" s="300">
        <v>36000</v>
      </c>
      <c r="W1128" s="302">
        <f>IFERROR(INDEX('For Formulas'!$A$3:$CL$64,MATCH(ROUNDUP($R1128,0),'For Formulas'!$A$3:$A$64,0),MATCH($O1128&amp;" - "&amp;$P1128,'For Formulas'!$A$3:$CL$3,0))*L1128+U1128,INDEX('For Formulas'!$A$3:$CL$64,MATCH(ROUNDUP($R1128,0),'For Formulas'!$A$3:$A$64,0)*MATCH($O1128&amp;" - "&amp;$P1128,'For Formulas'!$A$3:$CL$3,0))*L1128)</f>
        <v>38880</v>
      </c>
      <c r="X1128" s="322">
        <f t="shared" si="108"/>
        <v>0.08</v>
      </c>
      <c r="Y1128" s="262" t="s">
        <v>1144</v>
      </c>
      <c r="Z1128" s="262" t="str">
        <f t="shared" si="109"/>
        <v>141 E 72610 166</v>
      </c>
      <c r="AA1128" s="262" t="str">
        <f t="shared" si="110"/>
        <v>000</v>
      </c>
      <c r="AB1128" s="262" t="str">
        <f t="shared" si="111"/>
        <v>000</v>
      </c>
      <c r="AC1128" s="262" t="str">
        <f t="shared" si="112"/>
        <v>141 E 72610 166 000 000</v>
      </c>
    </row>
    <row r="1129" spans="1:29" ht="15" customHeight="1" x14ac:dyDescent="0.25">
      <c r="A1129" s="262" t="s">
        <v>3215</v>
      </c>
      <c r="B1129" s="262" t="s">
        <v>332</v>
      </c>
      <c r="C1129" s="262" t="s">
        <v>332</v>
      </c>
      <c r="D1129" s="262" t="s">
        <v>295</v>
      </c>
      <c r="E1129" s="262" t="s">
        <v>221</v>
      </c>
      <c r="F1129" s="262" t="s">
        <v>299</v>
      </c>
      <c r="G1129" s="262" t="s">
        <v>300</v>
      </c>
      <c r="H1129" s="262" t="s">
        <v>301</v>
      </c>
      <c r="I1129" s="262" t="s">
        <v>225</v>
      </c>
      <c r="J1129" s="262">
        <v>1920</v>
      </c>
      <c r="K1129" s="320">
        <v>1</v>
      </c>
      <c r="L1129" s="320">
        <v>1</v>
      </c>
      <c r="M1129" s="262" t="s">
        <v>226</v>
      </c>
      <c r="N1129" s="262" t="s">
        <v>233</v>
      </c>
      <c r="O1129" s="262" t="s">
        <v>288</v>
      </c>
      <c r="P1129" s="262" t="s">
        <v>334</v>
      </c>
      <c r="Q1129" s="321">
        <v>22</v>
      </c>
      <c r="R1129" s="321">
        <f t="shared" si="107"/>
        <v>23</v>
      </c>
      <c r="S1129" s="300">
        <v>0</v>
      </c>
      <c r="T1129" s="300">
        <v>36000</v>
      </c>
      <c r="V1129" s="300">
        <v>36000</v>
      </c>
      <c r="W1129" s="302">
        <f>IFERROR(INDEX('For Formulas'!$A$3:$CL$64,MATCH(ROUNDUP($R1129,0),'For Formulas'!$A$3:$A$64,0),MATCH($O1129&amp;" - "&amp;$P1129,'For Formulas'!$A$3:$CL$3,0))*L1129+U1129,INDEX('For Formulas'!$A$3:$CL$64,MATCH(ROUNDUP($R1129,0),'For Formulas'!$A$3:$A$64,0)*MATCH($O1129&amp;" - "&amp;$P1129,'For Formulas'!$A$3:$CL$3,0))*L1129)</f>
        <v>38880</v>
      </c>
      <c r="X1129" s="322">
        <f t="shared" si="108"/>
        <v>0.08</v>
      </c>
      <c r="Y1129" s="262" t="s">
        <v>1503</v>
      </c>
      <c r="Z1129" s="262" t="str">
        <f t="shared" si="109"/>
        <v>141 E 72610 166</v>
      </c>
      <c r="AA1129" s="262" t="str">
        <f t="shared" si="110"/>
        <v>000</v>
      </c>
      <c r="AB1129" s="262" t="str">
        <f t="shared" si="111"/>
        <v>000</v>
      </c>
      <c r="AC1129" s="262" t="str">
        <f t="shared" si="112"/>
        <v>141 E 72610 166 000 000</v>
      </c>
    </row>
    <row r="1130" spans="1:29" ht="15" customHeight="1" x14ac:dyDescent="0.25">
      <c r="A1130" s="262" t="s">
        <v>593</v>
      </c>
      <c r="B1130" s="262" t="s">
        <v>283</v>
      </c>
      <c r="C1130" s="262" t="s">
        <v>283</v>
      </c>
      <c r="D1130" s="262" t="s">
        <v>418</v>
      </c>
      <c r="E1130" s="262" t="s">
        <v>221</v>
      </c>
      <c r="F1130" s="262" t="s">
        <v>284</v>
      </c>
      <c r="G1130" s="262" t="s">
        <v>285</v>
      </c>
      <c r="H1130" s="262" t="s">
        <v>286</v>
      </c>
      <c r="I1130" s="262" t="s">
        <v>504</v>
      </c>
      <c r="J1130" s="262">
        <v>1575</v>
      </c>
      <c r="K1130" s="320">
        <v>1</v>
      </c>
      <c r="L1130" s="320">
        <v>1</v>
      </c>
      <c r="M1130" s="262" t="s">
        <v>226</v>
      </c>
      <c r="N1130" s="262" t="s">
        <v>233</v>
      </c>
      <c r="O1130" s="262" t="s">
        <v>288</v>
      </c>
      <c r="P1130" s="262" t="s">
        <v>289</v>
      </c>
      <c r="Q1130" s="321">
        <v>22</v>
      </c>
      <c r="R1130" s="321">
        <f t="shared" si="107"/>
        <v>23</v>
      </c>
      <c r="S1130" s="300">
        <v>0</v>
      </c>
      <c r="T1130" s="300">
        <v>36015</v>
      </c>
      <c r="V1130" s="300">
        <v>36015</v>
      </c>
      <c r="W1130" s="302">
        <f>IFERROR(INDEX('For Formulas'!$A$3:$CL$64,MATCH(ROUNDUP($R1130,0),'For Formulas'!$A$3:$A$64,0),MATCH($O1130&amp;" - "&amp;$P1130,'For Formulas'!$A$3:$CL$3,0))*L1130+U1130,INDEX('For Formulas'!$A$3:$CL$64,MATCH(ROUNDUP($R1130,0),'For Formulas'!$A$3:$A$64,0)*MATCH($O1130&amp;" - "&amp;$P1130,'For Formulas'!$A$3:$CL$3,0))*L1130)</f>
        <v>38892</v>
      </c>
      <c r="X1130" s="322">
        <f t="shared" si="108"/>
        <v>7.9883381924198249E-2</v>
      </c>
      <c r="Y1130" s="262" t="s">
        <v>594</v>
      </c>
      <c r="Z1130" s="262" t="str">
        <f t="shared" si="109"/>
        <v>141 E 72410 162</v>
      </c>
      <c r="AA1130" s="262" t="str">
        <f t="shared" si="110"/>
        <v>000</v>
      </c>
      <c r="AB1130" s="262" t="str">
        <f t="shared" si="111"/>
        <v>000</v>
      </c>
      <c r="AC1130" s="262" t="str">
        <f t="shared" si="112"/>
        <v>141 E 72410 162 000 000</v>
      </c>
    </row>
    <row r="1131" spans="1:29" ht="15" customHeight="1" x14ac:dyDescent="0.25">
      <c r="A1131" s="262" t="s">
        <v>2761</v>
      </c>
      <c r="B1131" s="262" t="s">
        <v>283</v>
      </c>
      <c r="C1131" s="262" t="s">
        <v>283</v>
      </c>
      <c r="D1131" s="262" t="s">
        <v>422</v>
      </c>
      <c r="E1131" s="262" t="s">
        <v>221</v>
      </c>
      <c r="F1131" s="262" t="s">
        <v>284</v>
      </c>
      <c r="G1131" s="262" t="s">
        <v>285</v>
      </c>
      <c r="H1131" s="262" t="s">
        <v>286</v>
      </c>
      <c r="I1131" s="262" t="s">
        <v>504</v>
      </c>
      <c r="J1131" s="262">
        <v>1575</v>
      </c>
      <c r="K1131" s="320">
        <v>1</v>
      </c>
      <c r="L1131" s="320">
        <v>1</v>
      </c>
      <c r="M1131" s="262" t="s">
        <v>226</v>
      </c>
      <c r="N1131" s="262" t="s">
        <v>233</v>
      </c>
      <c r="O1131" s="262" t="s">
        <v>288</v>
      </c>
      <c r="P1131" s="262" t="s">
        <v>289</v>
      </c>
      <c r="Q1131" s="321">
        <v>22</v>
      </c>
      <c r="R1131" s="321">
        <f t="shared" si="107"/>
        <v>23</v>
      </c>
      <c r="S1131" s="300">
        <v>0</v>
      </c>
      <c r="T1131" s="300">
        <v>36015</v>
      </c>
      <c r="V1131" s="300">
        <v>36015</v>
      </c>
      <c r="W1131" s="302">
        <f>IFERROR(INDEX('For Formulas'!$A$3:$CL$64,MATCH(ROUNDUP($R1131,0),'For Formulas'!$A$3:$A$64,0),MATCH($O1131&amp;" - "&amp;$P1131,'For Formulas'!$A$3:$CL$3,0))*L1131+U1131,INDEX('For Formulas'!$A$3:$CL$64,MATCH(ROUNDUP($R1131,0),'For Formulas'!$A$3:$A$64,0)*MATCH($O1131&amp;" - "&amp;$P1131,'For Formulas'!$A$3:$CL$3,0))*L1131)</f>
        <v>38892</v>
      </c>
      <c r="X1131" s="322">
        <f t="shared" si="108"/>
        <v>7.9883381924198249E-2</v>
      </c>
      <c r="Y1131" s="262" t="s">
        <v>1176</v>
      </c>
      <c r="Z1131" s="262" t="str">
        <f t="shared" si="109"/>
        <v>141 E 72410 162</v>
      </c>
      <c r="AA1131" s="262" t="str">
        <f t="shared" si="110"/>
        <v>000</v>
      </c>
      <c r="AB1131" s="262" t="str">
        <f t="shared" si="111"/>
        <v>000</v>
      </c>
      <c r="AC1131" s="262" t="str">
        <f t="shared" si="112"/>
        <v>141 E 72410 162 000 000</v>
      </c>
    </row>
    <row r="1132" spans="1:29" ht="15" customHeight="1" x14ac:dyDescent="0.25">
      <c r="A1132" s="262" t="s">
        <v>2863</v>
      </c>
      <c r="B1132" s="262" t="s">
        <v>283</v>
      </c>
      <c r="C1132" s="262" t="s">
        <v>283</v>
      </c>
      <c r="D1132" s="262" t="s">
        <v>333</v>
      </c>
      <c r="E1132" s="262" t="s">
        <v>221</v>
      </c>
      <c r="F1132" s="262" t="s">
        <v>284</v>
      </c>
      <c r="G1132" s="262" t="s">
        <v>285</v>
      </c>
      <c r="H1132" s="262" t="s">
        <v>286</v>
      </c>
      <c r="I1132" s="262" t="s">
        <v>504</v>
      </c>
      <c r="J1132" s="262">
        <v>1575</v>
      </c>
      <c r="K1132" s="320">
        <v>1</v>
      </c>
      <c r="L1132" s="320">
        <v>1</v>
      </c>
      <c r="M1132" s="262" t="s">
        <v>226</v>
      </c>
      <c r="N1132" s="262" t="s">
        <v>227</v>
      </c>
      <c r="O1132" s="262" t="s">
        <v>288</v>
      </c>
      <c r="P1132" s="262" t="s">
        <v>289</v>
      </c>
      <c r="Q1132" s="321">
        <v>22</v>
      </c>
      <c r="R1132" s="321">
        <f t="shared" si="107"/>
        <v>23</v>
      </c>
      <c r="S1132" s="300">
        <v>0</v>
      </c>
      <c r="T1132" s="300">
        <v>36015</v>
      </c>
      <c r="V1132" s="300">
        <v>36015</v>
      </c>
      <c r="W1132" s="302">
        <f>IFERROR(INDEX('For Formulas'!$A$3:$CL$64,MATCH(ROUNDUP($R1132,0),'For Formulas'!$A$3:$A$64,0),MATCH($O1132&amp;" - "&amp;$P1132,'For Formulas'!$A$3:$CL$3,0))*L1132+U1132,INDEX('For Formulas'!$A$3:$CL$64,MATCH(ROUNDUP($R1132,0),'For Formulas'!$A$3:$A$64,0)*MATCH($O1132&amp;" - "&amp;$P1132,'For Formulas'!$A$3:$CL$3,0))*L1132)</f>
        <v>38892</v>
      </c>
      <c r="X1132" s="322">
        <f t="shared" si="108"/>
        <v>7.9883381924198249E-2</v>
      </c>
      <c r="Y1132" s="262" t="s">
        <v>1013</v>
      </c>
      <c r="Z1132" s="262" t="str">
        <f t="shared" si="109"/>
        <v>141 E 72410 162</v>
      </c>
      <c r="AA1132" s="262" t="str">
        <f t="shared" si="110"/>
        <v>000</v>
      </c>
      <c r="AB1132" s="262" t="str">
        <f t="shared" si="111"/>
        <v>000</v>
      </c>
      <c r="AC1132" s="262" t="str">
        <f t="shared" si="112"/>
        <v>141 E 72410 162 000 000</v>
      </c>
    </row>
    <row r="1133" spans="1:29" ht="15" customHeight="1" x14ac:dyDescent="0.25">
      <c r="A1133" s="262" t="s">
        <v>794</v>
      </c>
      <c r="B1133" s="262" t="s">
        <v>758</v>
      </c>
      <c r="C1133" s="262" t="s">
        <v>758</v>
      </c>
      <c r="D1133" s="262" t="s">
        <v>274</v>
      </c>
      <c r="E1133" s="262" t="s">
        <v>795</v>
      </c>
      <c r="F1133" s="262" t="s">
        <v>222</v>
      </c>
      <c r="G1133" s="262" t="s">
        <v>223</v>
      </c>
      <c r="H1133" s="262" t="s">
        <v>224</v>
      </c>
      <c r="I1133" s="262" t="s">
        <v>287</v>
      </c>
      <c r="J1133" s="262">
        <v>800</v>
      </c>
      <c r="K1133" s="320">
        <v>0.5</v>
      </c>
      <c r="L1133" s="320">
        <v>0.5</v>
      </c>
      <c r="M1133" s="262" t="s">
        <v>226</v>
      </c>
      <c r="N1133" s="262" t="s">
        <v>227</v>
      </c>
      <c r="O1133" s="262" t="s">
        <v>474</v>
      </c>
      <c r="P1133" s="262" t="s">
        <v>195</v>
      </c>
      <c r="Q1133" s="321">
        <v>2</v>
      </c>
      <c r="R1133" s="321">
        <f t="shared" si="107"/>
        <v>3</v>
      </c>
      <c r="S1133" s="300">
        <v>0</v>
      </c>
      <c r="T1133" s="300">
        <v>72896</v>
      </c>
      <c r="V1133" s="300">
        <v>36448</v>
      </c>
      <c r="W1133" s="340">
        <f>V1133*1.08</f>
        <v>39363.840000000004</v>
      </c>
      <c r="X1133" s="322">
        <f t="shared" si="108"/>
        <v>8.0000000000000099E-2</v>
      </c>
      <c r="Y1133" s="262" t="s">
        <v>760</v>
      </c>
      <c r="Z1133" s="262" t="str">
        <f t="shared" si="109"/>
        <v>141 E 72210 189</v>
      </c>
      <c r="AA1133" s="262" t="str">
        <f t="shared" si="110"/>
        <v>000</v>
      </c>
      <c r="AB1133" s="262" t="str">
        <f t="shared" si="111"/>
        <v>000</v>
      </c>
      <c r="AC1133" s="262" t="str">
        <f t="shared" si="112"/>
        <v>141 E 72210 189 000 000</v>
      </c>
    </row>
    <row r="1134" spans="1:29" ht="15" customHeight="1" x14ac:dyDescent="0.25">
      <c r="A1134" s="262" t="s">
        <v>858</v>
      </c>
      <c r="B1134" s="262" t="s">
        <v>543</v>
      </c>
      <c r="C1134" s="262" t="s">
        <v>543</v>
      </c>
      <c r="D1134" s="262" t="s">
        <v>274</v>
      </c>
      <c r="E1134" s="262" t="s">
        <v>795</v>
      </c>
      <c r="F1134" s="262" t="s">
        <v>299</v>
      </c>
      <c r="G1134" s="262" t="s">
        <v>300</v>
      </c>
      <c r="H1134" s="262" t="s">
        <v>301</v>
      </c>
      <c r="I1134" s="262" t="s">
        <v>287</v>
      </c>
      <c r="J1134" s="262">
        <v>960</v>
      </c>
      <c r="K1134" s="320">
        <v>0.5</v>
      </c>
      <c r="L1134" s="320">
        <v>0.5</v>
      </c>
      <c r="M1134" s="262" t="s">
        <v>226</v>
      </c>
      <c r="N1134" s="262" t="s">
        <v>227</v>
      </c>
      <c r="O1134" s="262" t="s">
        <v>474</v>
      </c>
      <c r="P1134" s="262" t="s">
        <v>195</v>
      </c>
      <c r="Q1134" s="321">
        <v>1</v>
      </c>
      <c r="R1134" s="321">
        <f t="shared" si="107"/>
        <v>2</v>
      </c>
      <c r="S1134" s="300">
        <v>0</v>
      </c>
      <c r="T1134" s="300">
        <v>72896</v>
      </c>
      <c r="V1134" s="300">
        <v>36448</v>
      </c>
      <c r="W1134" s="340">
        <f>V1134*1.08</f>
        <v>39363.840000000004</v>
      </c>
      <c r="X1134" s="322">
        <f t="shared" si="108"/>
        <v>8.0000000000000099E-2</v>
      </c>
      <c r="Y1134" s="262" t="s">
        <v>3385</v>
      </c>
      <c r="Z1134" s="262" t="str">
        <f t="shared" si="109"/>
        <v>141 E 72120 189</v>
      </c>
      <c r="AA1134" s="262" t="str">
        <f t="shared" si="110"/>
        <v>000</v>
      </c>
      <c r="AB1134" s="262" t="str">
        <f t="shared" si="111"/>
        <v>000</v>
      </c>
      <c r="AC1134" s="262" t="str">
        <f t="shared" si="112"/>
        <v>141 E 72120 189 000 000</v>
      </c>
    </row>
    <row r="1135" spans="1:29" ht="15" customHeight="1" x14ac:dyDescent="0.25">
      <c r="A1135" s="262" t="s">
        <v>1358</v>
      </c>
      <c r="B1135" s="262" t="s">
        <v>758</v>
      </c>
      <c r="C1135" s="262" t="s">
        <v>758</v>
      </c>
      <c r="D1135" s="262" t="s">
        <v>274</v>
      </c>
      <c r="E1135" s="262" t="s">
        <v>795</v>
      </c>
      <c r="F1135" s="262" t="s">
        <v>222</v>
      </c>
      <c r="G1135" s="262" t="s">
        <v>223</v>
      </c>
      <c r="H1135" s="262" t="s">
        <v>224</v>
      </c>
      <c r="I1135" s="262" t="s">
        <v>287</v>
      </c>
      <c r="J1135" s="262">
        <v>800</v>
      </c>
      <c r="K1135" s="320">
        <v>0.5</v>
      </c>
      <c r="L1135" s="320">
        <v>0.5</v>
      </c>
      <c r="M1135" s="262" t="s">
        <v>226</v>
      </c>
      <c r="N1135" s="262" t="s">
        <v>227</v>
      </c>
      <c r="O1135" s="262" t="s">
        <v>474</v>
      </c>
      <c r="P1135" s="262" t="s">
        <v>195</v>
      </c>
      <c r="Q1135" s="321">
        <v>1</v>
      </c>
      <c r="R1135" s="321">
        <f t="shared" si="107"/>
        <v>2</v>
      </c>
      <c r="S1135" s="300">
        <v>0</v>
      </c>
      <c r="T1135" s="300">
        <v>72896</v>
      </c>
      <c r="V1135" s="300">
        <v>36448</v>
      </c>
      <c r="W1135" s="340">
        <f>V1135*1.08</f>
        <v>39363.840000000004</v>
      </c>
      <c r="X1135" s="322">
        <f t="shared" si="108"/>
        <v>8.0000000000000099E-2</v>
      </c>
      <c r="Y1135" s="262" t="s">
        <v>760</v>
      </c>
      <c r="Z1135" s="262" t="str">
        <f t="shared" si="109"/>
        <v>141 E 72210 189</v>
      </c>
      <c r="AA1135" s="262" t="str">
        <f t="shared" si="110"/>
        <v>000</v>
      </c>
      <c r="AB1135" s="262" t="str">
        <f t="shared" si="111"/>
        <v>000</v>
      </c>
      <c r="AC1135" s="262" t="str">
        <f t="shared" si="112"/>
        <v>141 E 72210 189 000 000</v>
      </c>
    </row>
    <row r="1136" spans="1:29" ht="15" hidden="1" customHeight="1" x14ac:dyDescent="0.25">
      <c r="A1136" s="262" t="s">
        <v>1674</v>
      </c>
      <c r="B1136" s="262" t="s">
        <v>255</v>
      </c>
      <c r="C1136" s="262" t="s">
        <v>255</v>
      </c>
      <c r="D1136" s="262" t="s">
        <v>248</v>
      </c>
      <c r="E1136" s="262" t="s">
        <v>256</v>
      </c>
      <c r="F1136" s="262" t="s">
        <v>249</v>
      </c>
      <c r="G1136" s="262" t="s">
        <v>250</v>
      </c>
      <c r="H1136" s="262" t="s">
        <v>224</v>
      </c>
      <c r="I1136" s="262" t="s">
        <v>242</v>
      </c>
      <c r="J1136" s="262">
        <v>1080</v>
      </c>
      <c r="K1136" s="320">
        <v>1</v>
      </c>
      <c r="L1136" s="320">
        <v>1</v>
      </c>
      <c r="M1136" s="262" t="s">
        <v>6</v>
      </c>
      <c r="Q1136" s="321">
        <v>0</v>
      </c>
      <c r="R1136" s="321">
        <f t="shared" si="107"/>
        <v>1</v>
      </c>
      <c r="S1136" s="300">
        <v>3000</v>
      </c>
      <c r="T1136" s="300">
        <v>0</v>
      </c>
      <c r="V1136" s="300">
        <v>3000</v>
      </c>
      <c r="W1136" s="300">
        <f>V1136</f>
        <v>3000</v>
      </c>
      <c r="X1136" s="322">
        <f t="shared" si="108"/>
        <v>0</v>
      </c>
      <c r="Y1136" s="262" t="s">
        <v>252</v>
      </c>
      <c r="Z1136" s="262" t="str">
        <f t="shared" si="109"/>
        <v>141 E 72710 146</v>
      </c>
      <c r="AA1136" s="262" t="str">
        <f t="shared" si="110"/>
        <v>446</v>
      </c>
      <c r="AB1136" s="262" t="str">
        <f t="shared" si="111"/>
        <v>000</v>
      </c>
      <c r="AC1136" s="262" t="str">
        <f t="shared" si="112"/>
        <v>141 E 72710 146 000 446</v>
      </c>
    </row>
    <row r="1137" spans="1:29" ht="15" customHeight="1" x14ac:dyDescent="0.25">
      <c r="A1137" s="262" t="s">
        <v>1804</v>
      </c>
      <c r="B1137" s="262" t="s">
        <v>543</v>
      </c>
      <c r="C1137" s="262" t="s">
        <v>543</v>
      </c>
      <c r="D1137" s="262" t="s">
        <v>274</v>
      </c>
      <c r="E1137" s="262" t="s">
        <v>795</v>
      </c>
      <c r="F1137" s="262" t="s">
        <v>299</v>
      </c>
      <c r="G1137" s="262" t="s">
        <v>300</v>
      </c>
      <c r="H1137" s="262" t="s">
        <v>301</v>
      </c>
      <c r="I1137" s="262" t="s">
        <v>287</v>
      </c>
      <c r="J1137" s="262">
        <v>960</v>
      </c>
      <c r="K1137" s="320">
        <v>0.5</v>
      </c>
      <c r="L1137" s="320">
        <v>0.5</v>
      </c>
      <c r="M1137" s="262" t="s">
        <v>226</v>
      </c>
      <c r="N1137" s="262" t="s">
        <v>227</v>
      </c>
      <c r="O1137" s="262" t="s">
        <v>474</v>
      </c>
      <c r="P1137" s="262" t="s">
        <v>195</v>
      </c>
      <c r="Q1137" s="321">
        <v>3</v>
      </c>
      <c r="R1137" s="321">
        <f t="shared" si="107"/>
        <v>4</v>
      </c>
      <c r="S1137" s="300">
        <v>0</v>
      </c>
      <c r="T1137" s="300">
        <v>72896</v>
      </c>
      <c r="V1137" s="300">
        <v>36448</v>
      </c>
      <c r="W1137" s="340">
        <f>V1137*1.08</f>
        <v>39363.840000000004</v>
      </c>
      <c r="X1137" s="322">
        <f t="shared" si="108"/>
        <v>8.0000000000000099E-2</v>
      </c>
      <c r="Y1137" s="262" t="s">
        <v>544</v>
      </c>
      <c r="Z1137" s="262" t="str">
        <f t="shared" si="109"/>
        <v>141 E 72210 105</v>
      </c>
      <c r="AA1137" s="262" t="str">
        <f t="shared" si="110"/>
        <v>000</v>
      </c>
      <c r="AB1137" s="262" t="str">
        <f t="shared" si="111"/>
        <v>000</v>
      </c>
      <c r="AC1137" s="262" t="str">
        <f t="shared" si="112"/>
        <v>141 E 72210 105 000 000</v>
      </c>
    </row>
    <row r="1138" spans="1:29" ht="15" customHeight="1" x14ac:dyDescent="0.25">
      <c r="A1138" s="262" t="s">
        <v>1858</v>
      </c>
      <c r="B1138" s="262" t="s">
        <v>543</v>
      </c>
      <c r="C1138" s="262" t="s">
        <v>543</v>
      </c>
      <c r="D1138" s="262" t="s">
        <v>274</v>
      </c>
      <c r="E1138" s="262" t="s">
        <v>795</v>
      </c>
      <c r="F1138" s="262" t="s">
        <v>299</v>
      </c>
      <c r="G1138" s="262" t="s">
        <v>300</v>
      </c>
      <c r="H1138" s="262" t="s">
        <v>301</v>
      </c>
      <c r="I1138" s="262" t="s">
        <v>225</v>
      </c>
      <c r="J1138" s="262">
        <v>1920</v>
      </c>
      <c r="K1138" s="320">
        <v>0.5</v>
      </c>
      <c r="L1138" s="320">
        <v>0.5</v>
      </c>
      <c r="M1138" s="262" t="s">
        <v>226</v>
      </c>
      <c r="N1138" s="262" t="s">
        <v>227</v>
      </c>
      <c r="O1138" s="262" t="s">
        <v>474</v>
      </c>
      <c r="P1138" s="262" t="s">
        <v>195</v>
      </c>
      <c r="Q1138" s="321">
        <v>11</v>
      </c>
      <c r="R1138" s="321">
        <f t="shared" si="107"/>
        <v>12</v>
      </c>
      <c r="S1138" s="300">
        <v>0</v>
      </c>
      <c r="T1138" s="300">
        <v>72896</v>
      </c>
      <c r="V1138" s="300">
        <v>36448</v>
      </c>
      <c r="W1138" s="340">
        <f>V1138*1.08</f>
        <v>39363.840000000004</v>
      </c>
      <c r="X1138" s="322">
        <f t="shared" si="108"/>
        <v>8.0000000000000099E-2</v>
      </c>
      <c r="Y1138" s="262" t="s">
        <v>1859</v>
      </c>
      <c r="Z1138" s="262" t="str">
        <f t="shared" si="109"/>
        <v>141 E 72215 105</v>
      </c>
      <c r="AA1138" s="262" t="str">
        <f t="shared" si="110"/>
        <v>000</v>
      </c>
      <c r="AB1138" s="262" t="str">
        <f t="shared" si="111"/>
        <v>000</v>
      </c>
      <c r="AC1138" s="262" t="str">
        <f t="shared" si="112"/>
        <v>141 E 72215 105 000 000</v>
      </c>
    </row>
    <row r="1139" spans="1:29" ht="15" customHeight="1" x14ac:dyDescent="0.25">
      <c r="A1139" s="262" t="s">
        <v>2130</v>
      </c>
      <c r="B1139" s="262" t="s">
        <v>2131</v>
      </c>
      <c r="C1139" s="262" t="s">
        <v>2131</v>
      </c>
      <c r="D1139" s="262" t="s">
        <v>298</v>
      </c>
      <c r="E1139" s="262" t="s">
        <v>795</v>
      </c>
      <c r="F1139" s="262" t="s">
        <v>299</v>
      </c>
      <c r="G1139" s="262" t="s">
        <v>300</v>
      </c>
      <c r="H1139" s="262" t="s">
        <v>301</v>
      </c>
      <c r="I1139" s="262" t="s">
        <v>287</v>
      </c>
      <c r="J1139" s="262">
        <v>960</v>
      </c>
      <c r="K1139" s="320">
        <v>0.5</v>
      </c>
      <c r="L1139" s="320">
        <v>0.5</v>
      </c>
      <c r="M1139" s="262" t="s">
        <v>226</v>
      </c>
      <c r="N1139" s="262" t="s">
        <v>227</v>
      </c>
      <c r="O1139" s="262" t="s">
        <v>474</v>
      </c>
      <c r="P1139" s="262" t="s">
        <v>195</v>
      </c>
      <c r="Q1139" s="321">
        <v>3</v>
      </c>
      <c r="R1139" s="321">
        <f t="shared" si="107"/>
        <v>4</v>
      </c>
      <c r="S1139" s="300">
        <v>0</v>
      </c>
      <c r="T1139" s="300">
        <v>72896</v>
      </c>
      <c r="V1139" s="300">
        <v>36448</v>
      </c>
      <c r="W1139" s="340">
        <f>V1139*1.08</f>
        <v>39363.840000000004</v>
      </c>
      <c r="X1139" s="322">
        <f t="shared" si="108"/>
        <v>8.0000000000000099E-2</v>
      </c>
      <c r="Y1139" s="262" t="s">
        <v>2132</v>
      </c>
      <c r="Z1139" s="262" t="str">
        <f t="shared" si="109"/>
        <v>141 E 72610 189</v>
      </c>
      <c r="AA1139" s="262" t="str">
        <f t="shared" si="110"/>
        <v>000</v>
      </c>
      <c r="AB1139" s="262" t="str">
        <f t="shared" si="111"/>
        <v>000</v>
      </c>
      <c r="AC1139" s="262" t="str">
        <f t="shared" si="112"/>
        <v>141 E 72610 189 000 000</v>
      </c>
    </row>
    <row r="1140" spans="1:29" ht="15" customHeight="1" x14ac:dyDescent="0.25">
      <c r="A1140" s="262" t="s">
        <v>2682</v>
      </c>
      <c r="B1140" s="262" t="s">
        <v>543</v>
      </c>
      <c r="C1140" s="262" t="s">
        <v>543</v>
      </c>
      <c r="D1140" s="262" t="s">
        <v>274</v>
      </c>
      <c r="E1140" s="262" t="s">
        <v>795</v>
      </c>
      <c r="F1140" s="262" t="s">
        <v>299</v>
      </c>
      <c r="G1140" s="262" t="s">
        <v>300</v>
      </c>
      <c r="H1140" s="262" t="s">
        <v>301</v>
      </c>
      <c r="I1140" s="262" t="s">
        <v>287</v>
      </c>
      <c r="J1140" s="262">
        <v>960</v>
      </c>
      <c r="K1140" s="320">
        <v>0.5</v>
      </c>
      <c r="L1140" s="320">
        <v>0.5</v>
      </c>
      <c r="M1140" s="262" t="s">
        <v>226</v>
      </c>
      <c r="N1140" s="262" t="s">
        <v>227</v>
      </c>
      <c r="O1140" s="262" t="s">
        <v>474</v>
      </c>
      <c r="P1140" s="262" t="s">
        <v>195</v>
      </c>
      <c r="Q1140" s="321">
        <v>3</v>
      </c>
      <c r="R1140" s="321">
        <f t="shared" si="107"/>
        <v>4</v>
      </c>
      <c r="S1140" s="300">
        <v>0</v>
      </c>
      <c r="T1140" s="300">
        <v>72896</v>
      </c>
      <c r="V1140" s="300">
        <v>36448</v>
      </c>
      <c r="W1140" s="340">
        <f>V1140*1.08</f>
        <v>39363.840000000004</v>
      </c>
      <c r="X1140" s="322">
        <f t="shared" si="108"/>
        <v>8.0000000000000099E-2</v>
      </c>
      <c r="Y1140" s="262" t="s">
        <v>2683</v>
      </c>
      <c r="Z1140" s="262" t="str">
        <f t="shared" si="109"/>
        <v>141 E 72230 105</v>
      </c>
      <c r="AA1140" s="262" t="str">
        <f t="shared" si="110"/>
        <v>000</v>
      </c>
      <c r="AB1140" s="262" t="str">
        <f t="shared" si="111"/>
        <v>000</v>
      </c>
      <c r="AC1140" s="262" t="str">
        <f t="shared" si="112"/>
        <v>141 E 72230 105 000 000</v>
      </c>
    </row>
    <row r="1141" spans="1:29" ht="15" customHeight="1" x14ac:dyDescent="0.25">
      <c r="A1141" s="262" t="s">
        <v>3021</v>
      </c>
      <c r="B1141" s="262" t="s">
        <v>461</v>
      </c>
      <c r="C1141" s="262" t="s">
        <v>462</v>
      </c>
      <c r="D1141" s="262" t="s">
        <v>274</v>
      </c>
      <c r="E1141" s="262" t="s">
        <v>578</v>
      </c>
      <c r="F1141" s="262" t="s">
        <v>222</v>
      </c>
      <c r="G1141" s="262" t="s">
        <v>223</v>
      </c>
      <c r="H1141" s="262" t="s">
        <v>224</v>
      </c>
      <c r="I1141" s="262" t="s">
        <v>412</v>
      </c>
      <c r="J1141" s="262">
        <v>960</v>
      </c>
      <c r="K1141" s="320">
        <v>0.6</v>
      </c>
      <c r="L1141" s="320">
        <v>0.5</v>
      </c>
      <c r="M1141" s="262" t="s">
        <v>226</v>
      </c>
      <c r="N1141" s="262" t="s">
        <v>227</v>
      </c>
      <c r="O1141" s="262" t="s">
        <v>474</v>
      </c>
      <c r="P1141" s="262" t="s">
        <v>195</v>
      </c>
      <c r="Q1141" s="321">
        <v>1</v>
      </c>
      <c r="R1141" s="321">
        <f t="shared" si="107"/>
        <v>2</v>
      </c>
      <c r="S1141" s="300">
        <v>0</v>
      </c>
      <c r="T1141" s="300">
        <v>72896</v>
      </c>
      <c r="V1141" s="300">
        <v>36448</v>
      </c>
      <c r="W1141" s="340">
        <f>V1141*1.08</f>
        <v>39363.840000000004</v>
      </c>
      <c r="X1141" s="322">
        <f t="shared" si="108"/>
        <v>8.0000000000000099E-2</v>
      </c>
      <c r="Y1141" s="262" t="s">
        <v>760</v>
      </c>
      <c r="Z1141" s="262" t="str">
        <f t="shared" si="109"/>
        <v>141 E 72210 189</v>
      </c>
      <c r="AA1141" s="262" t="str">
        <f t="shared" si="110"/>
        <v>000</v>
      </c>
      <c r="AB1141" s="262" t="str">
        <f t="shared" si="111"/>
        <v>000</v>
      </c>
      <c r="AC1141" s="262" t="str">
        <f t="shared" si="112"/>
        <v>141 E 72210 189 000 000</v>
      </c>
    </row>
    <row r="1142" spans="1:29" ht="15" customHeight="1" x14ac:dyDescent="0.25">
      <c r="A1142" s="262" t="s">
        <v>2898</v>
      </c>
      <c r="B1142" s="262" t="s">
        <v>332</v>
      </c>
      <c r="C1142" s="262" t="s">
        <v>332</v>
      </c>
      <c r="D1142" s="262" t="s">
        <v>422</v>
      </c>
      <c r="E1142" s="262" t="s">
        <v>221</v>
      </c>
      <c r="F1142" s="262" t="s">
        <v>299</v>
      </c>
      <c r="G1142" s="262" t="s">
        <v>300</v>
      </c>
      <c r="H1142" s="262" t="s">
        <v>301</v>
      </c>
      <c r="I1142" s="262" t="s">
        <v>225</v>
      </c>
      <c r="J1142" s="262">
        <v>1920</v>
      </c>
      <c r="K1142" s="320">
        <v>1</v>
      </c>
      <c r="L1142" s="320">
        <v>1</v>
      </c>
      <c r="M1142" s="262" t="s">
        <v>226</v>
      </c>
      <c r="N1142" s="262" t="s">
        <v>227</v>
      </c>
      <c r="O1142" s="262" t="s">
        <v>288</v>
      </c>
      <c r="P1142" s="262" t="s">
        <v>334</v>
      </c>
      <c r="Q1142" s="321">
        <v>23</v>
      </c>
      <c r="R1142" s="321">
        <f t="shared" si="107"/>
        <v>24</v>
      </c>
      <c r="S1142" s="300">
        <v>0</v>
      </c>
      <c r="T1142" s="300">
        <v>36540</v>
      </c>
      <c r="V1142" s="300">
        <v>36540</v>
      </c>
      <c r="W1142" s="302">
        <f>IFERROR(INDEX('For Formulas'!$A$3:$CL$64,MATCH(ROUNDUP($R1142,0),'For Formulas'!$A$3:$A$64,0),MATCH($O1142&amp;" - "&amp;$P1142,'For Formulas'!$A$3:$CL$3,0))*L1142+U1142,INDEX('For Formulas'!$A$3:$CL$64,MATCH(ROUNDUP($R1142,0),'For Formulas'!$A$3:$A$64,0)*MATCH($O1142&amp;" - "&amp;$P1142,'For Formulas'!$A$3:$CL$3,0))*L1142)</f>
        <v>39468</v>
      </c>
      <c r="X1142" s="322">
        <f t="shared" si="108"/>
        <v>8.0131362889983584E-2</v>
      </c>
      <c r="Y1142" s="262" t="s">
        <v>1026</v>
      </c>
      <c r="Z1142" s="262" t="str">
        <f t="shared" si="109"/>
        <v>141 E 72610 166</v>
      </c>
      <c r="AA1142" s="262" t="str">
        <f t="shared" si="110"/>
        <v>000</v>
      </c>
      <c r="AB1142" s="262" t="str">
        <f t="shared" si="111"/>
        <v>000</v>
      </c>
      <c r="AC1142" s="262" t="str">
        <f t="shared" si="112"/>
        <v>141 E 72610 166 000 000</v>
      </c>
    </row>
    <row r="1143" spans="1:29" ht="15" hidden="1" customHeight="1" x14ac:dyDescent="0.25">
      <c r="A1143" s="262" t="s">
        <v>1827</v>
      </c>
      <c r="B1143" s="262" t="s">
        <v>237</v>
      </c>
      <c r="C1143" s="262" t="s">
        <v>237</v>
      </c>
      <c r="D1143" s="262" t="s">
        <v>261</v>
      </c>
      <c r="E1143" s="262" t="s">
        <v>221</v>
      </c>
      <c r="F1143" s="262" t="s">
        <v>239</v>
      </c>
      <c r="G1143" s="262" t="s">
        <v>240</v>
      </c>
      <c r="H1143" s="262" t="s">
        <v>241</v>
      </c>
      <c r="I1143" s="262" t="s">
        <v>225</v>
      </c>
      <c r="J1143" s="262">
        <v>1520</v>
      </c>
      <c r="K1143" s="320">
        <v>1</v>
      </c>
      <c r="L1143" s="320">
        <v>1</v>
      </c>
      <c r="M1143" s="262" t="s">
        <v>6</v>
      </c>
      <c r="Q1143" s="321">
        <v>0</v>
      </c>
      <c r="R1143" s="321">
        <f t="shared" si="107"/>
        <v>1</v>
      </c>
      <c r="S1143" s="300">
        <v>36648.269999999997</v>
      </c>
      <c r="T1143" s="300">
        <v>0</v>
      </c>
      <c r="V1143" s="300">
        <v>36648.269999999997</v>
      </c>
      <c r="W1143" s="329">
        <f>V1143*1.08</f>
        <v>39580.131600000001</v>
      </c>
      <c r="X1143" s="322">
        <f t="shared" si="108"/>
        <v>8.0000000000000113E-2</v>
      </c>
      <c r="Y1143" s="262" t="s">
        <v>1828</v>
      </c>
      <c r="Z1143" s="262" t="str">
        <f t="shared" si="109"/>
        <v>143 E 73100 165</v>
      </c>
      <c r="AA1143" s="262" t="str">
        <f t="shared" si="110"/>
        <v>450</v>
      </c>
      <c r="AB1143" s="262" t="str">
        <f t="shared" si="111"/>
        <v>000</v>
      </c>
      <c r="AC1143" s="262" t="str">
        <f t="shared" si="112"/>
        <v>143 E 73100 165 000 450</v>
      </c>
    </row>
    <row r="1144" spans="1:29" hidden="1" x14ac:dyDescent="0.25">
      <c r="A1144" s="262" t="s">
        <v>1217</v>
      </c>
      <c r="B1144" s="262" t="s">
        <v>237</v>
      </c>
      <c r="C1144" s="262" t="s">
        <v>237</v>
      </c>
      <c r="D1144" s="262" t="s">
        <v>374</v>
      </c>
      <c r="E1144" s="262" t="s">
        <v>221</v>
      </c>
      <c r="F1144" s="262" t="s">
        <v>239</v>
      </c>
      <c r="G1144" s="262" t="s">
        <v>240</v>
      </c>
      <c r="H1144" s="262" t="s">
        <v>241</v>
      </c>
      <c r="I1144" s="262" t="s">
        <v>225</v>
      </c>
      <c r="J1144" s="262">
        <v>1520</v>
      </c>
      <c r="K1144" s="320">
        <v>1</v>
      </c>
      <c r="L1144" s="320">
        <v>1</v>
      </c>
      <c r="M1144" s="262" t="s">
        <v>6</v>
      </c>
      <c r="Q1144" s="321">
        <v>0</v>
      </c>
      <c r="R1144" s="321">
        <f t="shared" si="107"/>
        <v>1</v>
      </c>
      <c r="S1144" s="300">
        <v>36984.980000000003</v>
      </c>
      <c r="T1144" s="300">
        <v>0</v>
      </c>
      <c r="V1144" s="300">
        <v>36984.980000000003</v>
      </c>
      <c r="W1144" s="329">
        <f>V1144*1.08</f>
        <v>39943.778400000003</v>
      </c>
      <c r="X1144" s="322">
        <f t="shared" si="108"/>
        <v>7.9999999999999988E-2</v>
      </c>
      <c r="Y1144" s="262" t="s">
        <v>1218</v>
      </c>
      <c r="Z1144" s="262" t="str">
        <f t="shared" si="109"/>
        <v>143 E 73100 165</v>
      </c>
      <c r="AA1144" s="262" t="str">
        <f t="shared" si="110"/>
        <v>450</v>
      </c>
      <c r="AB1144" s="262" t="str">
        <f t="shared" si="111"/>
        <v>000</v>
      </c>
      <c r="AC1144" s="262" t="str">
        <f t="shared" si="112"/>
        <v>143 E 73100 165 000 450</v>
      </c>
    </row>
    <row r="1145" spans="1:29" ht="15" hidden="1" customHeight="1" x14ac:dyDescent="0.25">
      <c r="A1145" s="262" t="s">
        <v>1683</v>
      </c>
      <c r="B1145" s="262" t="s">
        <v>255</v>
      </c>
      <c r="C1145" s="262" t="s">
        <v>255</v>
      </c>
      <c r="D1145" s="262" t="s">
        <v>248</v>
      </c>
      <c r="E1145" s="262" t="s">
        <v>256</v>
      </c>
      <c r="F1145" s="262" t="s">
        <v>249</v>
      </c>
      <c r="G1145" s="262" t="s">
        <v>250</v>
      </c>
      <c r="H1145" s="262" t="s">
        <v>224</v>
      </c>
      <c r="I1145" s="262" t="s">
        <v>242</v>
      </c>
      <c r="J1145" s="262">
        <v>1080</v>
      </c>
      <c r="K1145" s="320">
        <v>1</v>
      </c>
      <c r="L1145" s="320">
        <v>1</v>
      </c>
      <c r="M1145" s="262" t="s">
        <v>6</v>
      </c>
      <c r="Q1145" s="321">
        <v>0</v>
      </c>
      <c r="R1145" s="321">
        <f t="shared" si="107"/>
        <v>1</v>
      </c>
      <c r="S1145" s="300">
        <v>3000</v>
      </c>
      <c r="T1145" s="300">
        <v>0</v>
      </c>
      <c r="V1145" s="300">
        <v>3000</v>
      </c>
      <c r="W1145" s="300">
        <f>V1145</f>
        <v>3000</v>
      </c>
      <c r="X1145" s="322">
        <f t="shared" si="108"/>
        <v>0</v>
      </c>
      <c r="Y1145" s="262" t="s">
        <v>252</v>
      </c>
      <c r="Z1145" s="262" t="str">
        <f t="shared" si="109"/>
        <v>141 E 72710 146</v>
      </c>
      <c r="AA1145" s="262" t="str">
        <f t="shared" si="110"/>
        <v>446</v>
      </c>
      <c r="AB1145" s="262" t="str">
        <f t="shared" si="111"/>
        <v>000</v>
      </c>
      <c r="AC1145" s="262" t="str">
        <f t="shared" si="112"/>
        <v>141 E 72710 146 000 446</v>
      </c>
    </row>
    <row r="1146" spans="1:29" ht="15" hidden="1" customHeight="1" x14ac:dyDescent="0.25">
      <c r="A1146" s="262" t="s">
        <v>1790</v>
      </c>
      <c r="B1146" s="262" t="s">
        <v>237</v>
      </c>
      <c r="C1146" s="262" t="s">
        <v>237</v>
      </c>
      <c r="D1146" s="262" t="s">
        <v>317</v>
      </c>
      <c r="E1146" s="262" t="s">
        <v>221</v>
      </c>
      <c r="F1146" s="262" t="s">
        <v>239</v>
      </c>
      <c r="G1146" s="262" t="s">
        <v>240</v>
      </c>
      <c r="H1146" s="262" t="s">
        <v>241</v>
      </c>
      <c r="I1146" s="262" t="s">
        <v>225</v>
      </c>
      <c r="J1146" s="262">
        <v>1520</v>
      </c>
      <c r="K1146" s="320">
        <v>1</v>
      </c>
      <c r="L1146" s="320">
        <v>1</v>
      </c>
      <c r="M1146" s="262" t="s">
        <v>6</v>
      </c>
      <c r="Q1146" s="321">
        <v>0</v>
      </c>
      <c r="R1146" s="321">
        <f t="shared" si="107"/>
        <v>1</v>
      </c>
      <c r="S1146" s="300">
        <v>36984.980000000003</v>
      </c>
      <c r="T1146" s="300">
        <v>0</v>
      </c>
      <c r="V1146" s="300">
        <v>36984.980000000003</v>
      </c>
      <c r="W1146" s="329">
        <f>V1146*1.08</f>
        <v>39943.778400000003</v>
      </c>
      <c r="X1146" s="322">
        <f t="shared" si="108"/>
        <v>7.9999999999999988E-2</v>
      </c>
      <c r="Y1146" s="262" t="s">
        <v>1791</v>
      </c>
      <c r="Z1146" s="262" t="str">
        <f t="shared" si="109"/>
        <v>143 E 73100 165</v>
      </c>
      <c r="AA1146" s="262" t="str">
        <f t="shared" si="110"/>
        <v>450</v>
      </c>
      <c r="AB1146" s="262" t="str">
        <f t="shared" si="111"/>
        <v>000</v>
      </c>
      <c r="AC1146" s="262" t="str">
        <f t="shared" si="112"/>
        <v>143 E 73100 165 000 450</v>
      </c>
    </row>
    <row r="1147" spans="1:29" ht="15" customHeight="1" x14ac:dyDescent="0.25">
      <c r="A1147" s="262" t="s">
        <v>2556</v>
      </c>
      <c r="B1147" s="262" t="s">
        <v>283</v>
      </c>
      <c r="C1147" s="262" t="s">
        <v>283</v>
      </c>
      <c r="D1147" s="262" t="s">
        <v>264</v>
      </c>
      <c r="E1147" s="262" t="s">
        <v>221</v>
      </c>
      <c r="F1147" s="262" t="s">
        <v>284</v>
      </c>
      <c r="G1147" s="262" t="s">
        <v>285</v>
      </c>
      <c r="H1147" s="262" t="s">
        <v>286</v>
      </c>
      <c r="I1147" s="262" t="s">
        <v>504</v>
      </c>
      <c r="J1147" s="262">
        <v>1575</v>
      </c>
      <c r="K1147" s="320">
        <v>1</v>
      </c>
      <c r="L1147" s="320">
        <v>1</v>
      </c>
      <c r="M1147" s="262" t="s">
        <v>226</v>
      </c>
      <c r="N1147" s="262" t="s">
        <v>233</v>
      </c>
      <c r="O1147" s="262" t="s">
        <v>288</v>
      </c>
      <c r="P1147" s="262" t="s">
        <v>289</v>
      </c>
      <c r="Q1147" s="321">
        <v>22.5</v>
      </c>
      <c r="R1147" s="321">
        <f t="shared" si="107"/>
        <v>23.5</v>
      </c>
      <c r="S1147" s="300">
        <v>0</v>
      </c>
      <c r="T1147" s="300">
        <v>36015</v>
      </c>
      <c r="V1147" s="300">
        <v>36015</v>
      </c>
      <c r="W1147" s="302">
        <f>IFERROR(INDEX('For Formulas'!$A$3:$CL$64,MATCH(ROUNDUP($R1147,0),'For Formulas'!$A$3:$A$64,0),MATCH($O1147&amp;" - "&amp;$P1147,'For Formulas'!$A$3:$CL$3,0))*L1147+U1147,INDEX('For Formulas'!$A$3:$CL$64,MATCH(ROUNDUP($R1147,0),'For Formulas'!$A$3:$A$64,0)*MATCH($O1147&amp;" - "&amp;$P1147,'For Formulas'!$A$3:$CL$3,0))*L1147)</f>
        <v>39974</v>
      </c>
      <c r="X1147" s="322">
        <f t="shared" si="108"/>
        <v>0.10992641954741079</v>
      </c>
      <c r="Y1147" s="262" t="s">
        <v>1041</v>
      </c>
      <c r="Z1147" s="262" t="str">
        <f t="shared" si="109"/>
        <v>141 E 72410 162</v>
      </c>
      <c r="AA1147" s="262" t="str">
        <f t="shared" si="110"/>
        <v>000</v>
      </c>
      <c r="AB1147" s="262" t="str">
        <f t="shared" si="111"/>
        <v>000</v>
      </c>
      <c r="AC1147" s="262" t="str">
        <f t="shared" si="112"/>
        <v>141 E 72410 162 000 000</v>
      </c>
    </row>
    <row r="1148" spans="1:29" ht="15" hidden="1" customHeight="1" x14ac:dyDescent="0.25">
      <c r="A1148" s="262" t="s">
        <v>1649</v>
      </c>
      <c r="B1148" s="262" t="s">
        <v>237</v>
      </c>
      <c r="C1148" s="262" t="s">
        <v>237</v>
      </c>
      <c r="D1148" s="262" t="s">
        <v>340</v>
      </c>
      <c r="E1148" s="262" t="s">
        <v>221</v>
      </c>
      <c r="F1148" s="262" t="s">
        <v>239</v>
      </c>
      <c r="G1148" s="262" t="s">
        <v>240</v>
      </c>
      <c r="H1148" s="262" t="s">
        <v>241</v>
      </c>
      <c r="I1148" s="262" t="s">
        <v>225</v>
      </c>
      <c r="J1148" s="262">
        <v>1520</v>
      </c>
      <c r="K1148" s="320">
        <v>1</v>
      </c>
      <c r="L1148" s="320">
        <v>1</v>
      </c>
      <c r="M1148" s="262" t="s">
        <v>6</v>
      </c>
      <c r="Q1148" s="321">
        <v>0</v>
      </c>
      <c r="R1148" s="321">
        <f t="shared" si="107"/>
        <v>1</v>
      </c>
      <c r="S1148" s="300">
        <v>37197.64</v>
      </c>
      <c r="T1148" s="300">
        <v>0</v>
      </c>
      <c r="V1148" s="300">
        <v>37197.64</v>
      </c>
      <c r="W1148" s="329">
        <f>V1148*1.08</f>
        <v>40173.451200000003</v>
      </c>
      <c r="X1148" s="322">
        <f t="shared" si="108"/>
        <v>8.0000000000000099E-2</v>
      </c>
      <c r="Y1148" s="262" t="s">
        <v>1650</v>
      </c>
      <c r="Z1148" s="262" t="str">
        <f t="shared" si="109"/>
        <v>143 E 73100 165</v>
      </c>
      <c r="AA1148" s="262" t="str">
        <f t="shared" si="110"/>
        <v>450</v>
      </c>
      <c r="AB1148" s="262" t="str">
        <f t="shared" si="111"/>
        <v>000</v>
      </c>
      <c r="AC1148" s="262" t="str">
        <f t="shared" si="112"/>
        <v>143 E 73100 165 000 450</v>
      </c>
    </row>
    <row r="1149" spans="1:29" ht="15" hidden="1" customHeight="1" x14ac:dyDescent="0.25">
      <c r="A1149" s="262" t="s">
        <v>1685</v>
      </c>
      <c r="B1149" s="262" t="s">
        <v>256</v>
      </c>
      <c r="C1149" s="262" t="s">
        <v>1032</v>
      </c>
      <c r="D1149" s="262" t="s">
        <v>274</v>
      </c>
      <c r="E1149" s="262" t="s">
        <v>256</v>
      </c>
      <c r="F1149" s="262" t="s">
        <v>249</v>
      </c>
      <c r="G1149" s="262" t="s">
        <v>250</v>
      </c>
      <c r="H1149" s="262" t="s">
        <v>224</v>
      </c>
      <c r="I1149" s="262" t="s">
        <v>242</v>
      </c>
      <c r="J1149" s="262">
        <v>1080</v>
      </c>
      <c r="K1149" s="320">
        <v>1</v>
      </c>
      <c r="L1149" s="320">
        <v>1</v>
      </c>
      <c r="M1149" s="262" t="s">
        <v>6</v>
      </c>
      <c r="Q1149" s="321">
        <v>0</v>
      </c>
      <c r="R1149" s="321">
        <f t="shared" si="107"/>
        <v>1</v>
      </c>
      <c r="S1149" s="300">
        <v>750</v>
      </c>
      <c r="T1149" s="300">
        <v>0</v>
      </c>
      <c r="V1149" s="300">
        <v>750</v>
      </c>
      <c r="W1149" s="300">
        <f>V1149</f>
        <v>750</v>
      </c>
      <c r="X1149" s="322">
        <f t="shared" si="108"/>
        <v>0</v>
      </c>
      <c r="Y1149" s="262" t="s">
        <v>784</v>
      </c>
      <c r="Z1149" s="262" t="str">
        <f t="shared" si="109"/>
        <v>141 E 71200 163</v>
      </c>
      <c r="AA1149" s="262" t="str">
        <f t="shared" si="110"/>
        <v>712</v>
      </c>
      <c r="AB1149" s="262" t="str">
        <f t="shared" si="111"/>
        <v>901</v>
      </c>
      <c r="AC1149" s="262" t="str">
        <f t="shared" si="112"/>
        <v>141 E 71200 163 901 712</v>
      </c>
    </row>
    <row r="1150" spans="1:29" ht="15" customHeight="1" x14ac:dyDescent="0.25">
      <c r="A1150" s="262" t="s">
        <v>3102</v>
      </c>
      <c r="B1150" s="262" t="s">
        <v>1334</v>
      </c>
      <c r="C1150" s="262" t="s">
        <v>1334</v>
      </c>
      <c r="D1150" s="262" t="s">
        <v>298</v>
      </c>
      <c r="E1150" s="262" t="s">
        <v>221</v>
      </c>
      <c r="F1150" s="262" t="s">
        <v>299</v>
      </c>
      <c r="G1150" s="262" t="s">
        <v>300</v>
      </c>
      <c r="H1150" s="262" t="s">
        <v>301</v>
      </c>
      <c r="I1150" s="262" t="s">
        <v>225</v>
      </c>
      <c r="J1150" s="262">
        <v>1920</v>
      </c>
      <c r="K1150" s="320">
        <v>1</v>
      </c>
      <c r="L1150" s="320">
        <v>1</v>
      </c>
      <c r="M1150" s="262" t="s">
        <v>226</v>
      </c>
      <c r="N1150" s="262" t="s">
        <v>233</v>
      </c>
      <c r="O1150" s="262" t="s">
        <v>288</v>
      </c>
      <c r="P1150" s="262" t="s">
        <v>312</v>
      </c>
      <c r="Q1150" s="321">
        <v>11</v>
      </c>
      <c r="R1150" s="321">
        <f t="shared" si="107"/>
        <v>12</v>
      </c>
      <c r="S1150" s="300">
        <v>0</v>
      </c>
      <c r="T1150" s="300">
        <v>37512</v>
      </c>
      <c r="V1150" s="300">
        <v>37512</v>
      </c>
      <c r="W1150" s="302">
        <f>IFERROR(INDEX('For Formulas'!$A$3:$CL$64,MATCH(ROUNDUP($R1150,0),'For Formulas'!$A$3:$A$64,0),MATCH($O1150&amp;" - "&amp;$P1150,'For Formulas'!$A$3:$CL$3,0))*L1150+U1150,INDEX('For Formulas'!$A$3:$CL$64,MATCH(ROUNDUP($R1150,0),'For Formulas'!$A$3:$A$64,0)*MATCH($O1150&amp;" - "&amp;$P1150,'For Formulas'!$A$3:$CL$3,0))*L1150)</f>
        <v>40512</v>
      </c>
      <c r="X1150" s="322">
        <f t="shared" si="108"/>
        <v>7.9974408189379398E-2</v>
      </c>
      <c r="Y1150" s="262" t="s">
        <v>1335</v>
      </c>
      <c r="Z1150" s="262" t="str">
        <f t="shared" si="109"/>
        <v>141 E 72620 161</v>
      </c>
      <c r="AA1150" s="262" t="str">
        <f t="shared" si="110"/>
        <v>000</v>
      </c>
      <c r="AB1150" s="262" t="str">
        <f t="shared" si="111"/>
        <v>000</v>
      </c>
      <c r="AC1150" s="262" t="str">
        <f t="shared" si="112"/>
        <v>141 E 72620 161 000 000</v>
      </c>
    </row>
    <row r="1151" spans="1:29" ht="15" hidden="1" customHeight="1" x14ac:dyDescent="0.25">
      <c r="A1151" s="262" t="s">
        <v>1688</v>
      </c>
      <c r="B1151" s="262" t="s">
        <v>255</v>
      </c>
      <c r="C1151" s="262" t="s">
        <v>255</v>
      </c>
      <c r="D1151" s="262" t="s">
        <v>248</v>
      </c>
      <c r="E1151" s="262" t="s">
        <v>256</v>
      </c>
      <c r="F1151" s="262" t="s">
        <v>249</v>
      </c>
      <c r="G1151" s="262" t="s">
        <v>250</v>
      </c>
      <c r="H1151" s="262" t="s">
        <v>224</v>
      </c>
      <c r="I1151" s="262" t="s">
        <v>242</v>
      </c>
      <c r="J1151" s="262">
        <v>1080</v>
      </c>
      <c r="K1151" s="320">
        <v>1</v>
      </c>
      <c r="L1151" s="320">
        <v>1</v>
      </c>
      <c r="M1151" s="262" t="s">
        <v>6</v>
      </c>
      <c r="Q1151" s="321">
        <v>0</v>
      </c>
      <c r="R1151" s="321">
        <f t="shared" si="107"/>
        <v>1</v>
      </c>
      <c r="S1151" s="300">
        <v>3000</v>
      </c>
      <c r="T1151" s="300">
        <v>0</v>
      </c>
      <c r="V1151" s="300">
        <v>3000</v>
      </c>
      <c r="W1151" s="300">
        <f>V1151</f>
        <v>3000</v>
      </c>
      <c r="X1151" s="322">
        <f t="shared" si="108"/>
        <v>0</v>
      </c>
      <c r="Y1151" s="262" t="s">
        <v>252</v>
      </c>
      <c r="Z1151" s="262" t="str">
        <f t="shared" si="109"/>
        <v>141 E 72710 146</v>
      </c>
      <c r="AA1151" s="262" t="str">
        <f t="shared" si="110"/>
        <v>446</v>
      </c>
      <c r="AB1151" s="262" t="str">
        <f t="shared" si="111"/>
        <v>000</v>
      </c>
      <c r="AC1151" s="262" t="str">
        <f t="shared" si="112"/>
        <v>141 E 72710 146 000 446</v>
      </c>
    </row>
    <row r="1152" spans="1:29" ht="15" hidden="1" customHeight="1" x14ac:dyDescent="0.25">
      <c r="A1152" s="262" t="s">
        <v>2517</v>
      </c>
      <c r="B1152" s="262" t="s">
        <v>237</v>
      </c>
      <c r="C1152" s="262" t="s">
        <v>237</v>
      </c>
      <c r="D1152" s="262" t="s">
        <v>264</v>
      </c>
      <c r="E1152" s="262" t="s">
        <v>221</v>
      </c>
      <c r="F1152" s="262" t="s">
        <v>239</v>
      </c>
      <c r="G1152" s="262" t="s">
        <v>240</v>
      </c>
      <c r="H1152" s="262" t="s">
        <v>241</v>
      </c>
      <c r="I1152" s="262" t="s">
        <v>225</v>
      </c>
      <c r="J1152" s="262">
        <v>1520</v>
      </c>
      <c r="K1152" s="320">
        <v>1</v>
      </c>
      <c r="L1152" s="320">
        <v>1</v>
      </c>
      <c r="M1152" s="262" t="s">
        <v>6</v>
      </c>
      <c r="Q1152" s="321">
        <v>0</v>
      </c>
      <c r="R1152" s="321">
        <f t="shared" si="107"/>
        <v>1</v>
      </c>
      <c r="S1152" s="300">
        <v>37999.17</v>
      </c>
      <c r="T1152" s="300">
        <v>0</v>
      </c>
      <c r="V1152" s="300">
        <v>37999.17</v>
      </c>
      <c r="W1152" s="329">
        <f>V1152*1.08</f>
        <v>41039.103600000002</v>
      </c>
      <c r="X1152" s="322">
        <f t="shared" si="108"/>
        <v>8.0000000000000113E-2</v>
      </c>
      <c r="Y1152" s="262" t="s">
        <v>3372</v>
      </c>
      <c r="Z1152" s="262" t="str">
        <f t="shared" si="109"/>
        <v>143 E 73100 165</v>
      </c>
      <c r="AA1152" s="262" t="str">
        <f t="shared" si="110"/>
        <v>450</v>
      </c>
      <c r="AB1152" s="262" t="str">
        <f t="shared" si="111"/>
        <v>000</v>
      </c>
      <c r="AC1152" s="262" t="str">
        <f t="shared" si="112"/>
        <v>143 E 73100 165 000 450</v>
      </c>
    </row>
    <row r="1153" spans="1:29" ht="15" customHeight="1" x14ac:dyDescent="0.25">
      <c r="A1153" s="262" t="s">
        <v>3178</v>
      </c>
      <c r="B1153" s="262" t="s">
        <v>298</v>
      </c>
      <c r="C1153" s="262" t="s">
        <v>298</v>
      </c>
      <c r="D1153" s="262" t="s">
        <v>298</v>
      </c>
      <c r="E1153" s="262" t="s">
        <v>221</v>
      </c>
      <c r="F1153" s="262" t="s">
        <v>299</v>
      </c>
      <c r="G1153" s="262" t="s">
        <v>300</v>
      </c>
      <c r="H1153" s="262" t="s">
        <v>301</v>
      </c>
      <c r="I1153" s="262" t="s">
        <v>225</v>
      </c>
      <c r="J1153" s="262">
        <v>1920</v>
      </c>
      <c r="K1153" s="320">
        <v>1</v>
      </c>
      <c r="L1153" s="320">
        <v>1</v>
      </c>
      <c r="M1153" s="262" t="s">
        <v>226</v>
      </c>
      <c r="N1153" s="262" t="s">
        <v>233</v>
      </c>
      <c r="O1153" s="262" t="s">
        <v>288</v>
      </c>
      <c r="P1153" s="262" t="s">
        <v>3179</v>
      </c>
      <c r="Q1153" s="321">
        <v>20</v>
      </c>
      <c r="R1153" s="321">
        <f t="shared" si="107"/>
        <v>21</v>
      </c>
      <c r="S1153" s="300">
        <v>0</v>
      </c>
      <c r="T1153" s="300">
        <v>38100</v>
      </c>
      <c r="V1153" s="300">
        <v>38100</v>
      </c>
      <c r="W1153" s="302">
        <f>IFERROR(INDEX('For Formulas'!$A$3:$CL$64,MATCH(ROUNDUP($R1153,0),'For Formulas'!$A$3:$A$64,0),MATCH($O1153&amp;" - "&amp;$P1153,'For Formulas'!$A$3:$CL$3,0))*L1153+U1153,INDEX('For Formulas'!$A$3:$CL$64,MATCH(ROUNDUP($R1153,0),'For Formulas'!$A$3:$A$64,0)*MATCH($O1153&amp;" - "&amp;$P1153,'For Formulas'!$A$3:$CL$3,0))*L1153)</f>
        <v>41148</v>
      </c>
      <c r="X1153" s="322">
        <f t="shared" si="108"/>
        <v>0.08</v>
      </c>
      <c r="Y1153" s="262" t="s">
        <v>303</v>
      </c>
      <c r="Z1153" s="262" t="str">
        <f t="shared" si="109"/>
        <v>141 E 72620 167</v>
      </c>
      <c r="AA1153" s="262" t="str">
        <f t="shared" si="110"/>
        <v>000</v>
      </c>
      <c r="AB1153" s="262" t="str">
        <f t="shared" si="111"/>
        <v>000</v>
      </c>
      <c r="AC1153" s="262" t="str">
        <f t="shared" si="112"/>
        <v>141 E 72620 167 000 000</v>
      </c>
    </row>
    <row r="1154" spans="1:29" ht="15" hidden="1" customHeight="1" x14ac:dyDescent="0.25">
      <c r="A1154" s="262" t="s">
        <v>428</v>
      </c>
      <c r="B1154" s="262" t="s">
        <v>237</v>
      </c>
      <c r="C1154" s="262" t="s">
        <v>237</v>
      </c>
      <c r="D1154" s="262" t="s">
        <v>238</v>
      </c>
      <c r="E1154" s="262" t="s">
        <v>221</v>
      </c>
      <c r="F1154" s="262" t="s">
        <v>239</v>
      </c>
      <c r="G1154" s="262" t="s">
        <v>240</v>
      </c>
      <c r="H1154" s="262" t="s">
        <v>241</v>
      </c>
      <c r="I1154" s="262" t="s">
        <v>225</v>
      </c>
      <c r="J1154" s="262">
        <v>1520</v>
      </c>
      <c r="K1154" s="320">
        <v>1</v>
      </c>
      <c r="L1154" s="320">
        <v>1</v>
      </c>
      <c r="M1154" s="262" t="s">
        <v>6</v>
      </c>
      <c r="Q1154" s="321">
        <v>0</v>
      </c>
      <c r="R1154" s="321">
        <f t="shared" ref="R1154:R1217" si="113">Q1154+1</f>
        <v>1</v>
      </c>
      <c r="S1154" s="300">
        <v>38207.769999999997</v>
      </c>
      <c r="T1154" s="300">
        <v>0</v>
      </c>
      <c r="V1154" s="300">
        <v>38207.769999999997</v>
      </c>
      <c r="W1154" s="329">
        <f>V1154*1.08</f>
        <v>41264.391600000003</v>
      </c>
      <c r="X1154" s="322">
        <f t="shared" ref="X1154:X1217" si="114">(W1154-V1154)/V1154</f>
        <v>8.0000000000000154E-2</v>
      </c>
      <c r="Y1154" s="262" t="s">
        <v>429</v>
      </c>
      <c r="Z1154" s="262" t="str">
        <f t="shared" ref="Z1154:Z1217" si="115">LEFT(Y1154,15)</f>
        <v>143 E 73100 165</v>
      </c>
      <c r="AA1154" s="262" t="str">
        <f t="shared" ref="AA1154:AA1217" si="116">RIGHT(Y1154,3)</f>
        <v>450</v>
      </c>
      <c r="AB1154" s="262" t="str">
        <f t="shared" ref="AB1154:AB1217" si="117">MID(Y1154,17,3)</f>
        <v>000</v>
      </c>
      <c r="AC1154" s="262" t="str">
        <f t="shared" ref="AC1154:AC1217" si="118">Z1154&amp;" " &amp;AB1154&amp;" "&amp;AA1154</f>
        <v>143 E 73100 165 000 450</v>
      </c>
    </row>
    <row r="1155" spans="1:29" ht="15" hidden="1" customHeight="1" x14ac:dyDescent="0.25">
      <c r="A1155" s="262" t="s">
        <v>2012</v>
      </c>
      <c r="B1155" s="262" t="s">
        <v>237</v>
      </c>
      <c r="C1155" s="262" t="s">
        <v>237</v>
      </c>
      <c r="D1155" s="262" t="s">
        <v>407</v>
      </c>
      <c r="E1155" s="262" t="s">
        <v>221</v>
      </c>
      <c r="F1155" s="262" t="s">
        <v>239</v>
      </c>
      <c r="G1155" s="262" t="s">
        <v>240</v>
      </c>
      <c r="H1155" s="262" t="s">
        <v>241</v>
      </c>
      <c r="I1155" s="262" t="s">
        <v>225</v>
      </c>
      <c r="J1155" s="262">
        <v>1520</v>
      </c>
      <c r="K1155" s="320">
        <v>1</v>
      </c>
      <c r="L1155" s="320">
        <v>1</v>
      </c>
      <c r="M1155" s="262" t="s">
        <v>6</v>
      </c>
      <c r="Q1155" s="321">
        <v>0</v>
      </c>
      <c r="R1155" s="321">
        <f t="shared" si="113"/>
        <v>1</v>
      </c>
      <c r="S1155" s="300">
        <v>38207.769999999997</v>
      </c>
      <c r="T1155" s="300">
        <v>0</v>
      </c>
      <c r="V1155" s="300">
        <v>38207.769999999997</v>
      </c>
      <c r="W1155" s="329">
        <f>V1155*1.08</f>
        <v>41264.391600000003</v>
      </c>
      <c r="X1155" s="322">
        <f t="shared" si="114"/>
        <v>8.0000000000000154E-2</v>
      </c>
      <c r="Y1155" s="262" t="s">
        <v>2013</v>
      </c>
      <c r="Z1155" s="262" t="str">
        <f t="shared" si="115"/>
        <v>143 E 73100 165</v>
      </c>
      <c r="AA1155" s="262" t="str">
        <f t="shared" si="116"/>
        <v>450</v>
      </c>
      <c r="AB1155" s="262" t="str">
        <f t="shared" si="117"/>
        <v>000</v>
      </c>
      <c r="AC1155" s="262" t="str">
        <f t="shared" si="118"/>
        <v>143 E 73100 165 000 450</v>
      </c>
    </row>
    <row r="1156" spans="1:29" ht="15" customHeight="1" x14ac:dyDescent="0.25">
      <c r="A1156" s="262" t="s">
        <v>2105</v>
      </c>
      <c r="B1156" s="262" t="s">
        <v>231</v>
      </c>
      <c r="C1156" s="262" t="s">
        <v>231</v>
      </c>
      <c r="D1156" s="262" t="s">
        <v>232</v>
      </c>
      <c r="E1156" s="262" t="s">
        <v>221</v>
      </c>
      <c r="F1156" s="262" t="s">
        <v>222</v>
      </c>
      <c r="G1156" s="262" t="s">
        <v>223</v>
      </c>
      <c r="H1156" s="262" t="s">
        <v>224</v>
      </c>
      <c r="I1156" s="262" t="s">
        <v>287</v>
      </c>
      <c r="J1156" s="262">
        <v>800</v>
      </c>
      <c r="K1156" s="320">
        <v>0.5</v>
      </c>
      <c r="L1156" s="320">
        <v>0.5</v>
      </c>
      <c r="M1156" s="262" t="s">
        <v>226</v>
      </c>
      <c r="N1156" s="262" t="s">
        <v>233</v>
      </c>
      <c r="O1156" s="262" t="s">
        <v>234</v>
      </c>
      <c r="P1156" s="262" t="s">
        <v>37</v>
      </c>
      <c r="Q1156" s="321">
        <v>40</v>
      </c>
      <c r="R1156" s="321">
        <f t="shared" si="113"/>
        <v>41</v>
      </c>
      <c r="S1156" s="300">
        <v>0</v>
      </c>
      <c r="T1156" s="300">
        <v>76830</v>
      </c>
      <c r="V1156" s="300">
        <v>38415</v>
      </c>
      <c r="W1156" s="302">
        <f>IFERROR(INDEX('For Formulas'!$A$3:$CL$64,MATCH(ROUNDUP($R1156,0),'For Formulas'!$A$3:$A$64,0),MATCH($O1156&amp;" - "&amp;$P1156,'For Formulas'!$A$3:$CL$3,0))*L1156+U1156,INDEX('For Formulas'!$A$3:$CL$64,MATCH(ROUNDUP($R1156,0),'For Formulas'!$A$3:$A$64,0)*MATCH($O1156&amp;" - "&amp;$P1156,'For Formulas'!$A$3:$CL$3,0))*L1156)</f>
        <v>41487.5</v>
      </c>
      <c r="X1156" s="322">
        <f t="shared" si="114"/>
        <v>7.9981777951321095E-2</v>
      </c>
      <c r="Y1156" s="262" t="s">
        <v>235</v>
      </c>
      <c r="Z1156" s="262" t="str">
        <f t="shared" si="115"/>
        <v>141 E 71100 116</v>
      </c>
      <c r="AA1156" s="262" t="str">
        <f t="shared" si="116"/>
        <v>000</v>
      </c>
      <c r="AB1156" s="262" t="str">
        <f t="shared" si="117"/>
        <v>000</v>
      </c>
      <c r="AC1156" s="262" t="str">
        <f t="shared" si="118"/>
        <v>141 E 71100 116 000 000</v>
      </c>
    </row>
    <row r="1157" spans="1:29" ht="15" hidden="1" customHeight="1" x14ac:dyDescent="0.25">
      <c r="A1157" s="262" t="s">
        <v>1692</v>
      </c>
      <c r="B1157" s="262" t="s">
        <v>326</v>
      </c>
      <c r="C1157" s="262" t="s">
        <v>326</v>
      </c>
      <c r="D1157" s="262" t="s">
        <v>343</v>
      </c>
      <c r="E1157" s="262" t="s">
        <v>256</v>
      </c>
      <c r="F1157" s="262" t="s">
        <v>222</v>
      </c>
      <c r="G1157" s="262" t="s">
        <v>223</v>
      </c>
      <c r="H1157" s="262" t="s">
        <v>224</v>
      </c>
      <c r="I1157" s="262" t="s">
        <v>225</v>
      </c>
      <c r="J1157" s="262">
        <v>1600</v>
      </c>
      <c r="K1157" s="320">
        <v>1</v>
      </c>
      <c r="L1157" s="320">
        <v>1</v>
      </c>
      <c r="M1157" s="262" t="s">
        <v>6</v>
      </c>
      <c r="Q1157" s="321">
        <v>0</v>
      </c>
      <c r="R1157" s="321">
        <f t="shared" si="113"/>
        <v>1</v>
      </c>
      <c r="S1157" s="300">
        <v>6500</v>
      </c>
      <c r="T1157" s="300">
        <v>0</v>
      </c>
      <c r="V1157" s="300">
        <v>6500</v>
      </c>
      <c r="W1157" s="300">
        <f>V1157</f>
        <v>6500</v>
      </c>
      <c r="X1157" s="322">
        <f t="shared" si="114"/>
        <v>0</v>
      </c>
      <c r="Y1157" s="262" t="s">
        <v>1693</v>
      </c>
      <c r="Z1157" s="262" t="str">
        <f t="shared" si="115"/>
        <v>141 E 72410 139</v>
      </c>
      <c r="AA1157" s="262" t="str">
        <f t="shared" si="116"/>
        <v>000</v>
      </c>
      <c r="AB1157" s="262" t="str">
        <f t="shared" si="117"/>
        <v>000</v>
      </c>
      <c r="AC1157" s="262" t="str">
        <f t="shared" si="118"/>
        <v>141 E 72410 139 000 000</v>
      </c>
    </row>
    <row r="1158" spans="1:29" ht="15" hidden="1" customHeight="1" x14ac:dyDescent="0.25">
      <c r="A1158" s="262" t="s">
        <v>2105</v>
      </c>
      <c r="B1158" s="262" t="s">
        <v>484</v>
      </c>
      <c r="C1158" s="262" t="s">
        <v>484</v>
      </c>
      <c r="D1158" s="262" t="s">
        <v>232</v>
      </c>
      <c r="E1158" s="262" t="s">
        <v>221</v>
      </c>
      <c r="F1158" s="262" t="s">
        <v>222</v>
      </c>
      <c r="G1158" s="262" t="s">
        <v>223</v>
      </c>
      <c r="H1158" s="262" t="s">
        <v>224</v>
      </c>
      <c r="I1158" s="262" t="s">
        <v>287</v>
      </c>
      <c r="J1158" s="262">
        <v>800</v>
      </c>
      <c r="K1158" s="320">
        <v>0.5</v>
      </c>
      <c r="L1158" s="320">
        <v>0.5</v>
      </c>
      <c r="M1158" s="262" t="s">
        <v>226</v>
      </c>
      <c r="N1158" s="262" t="s">
        <v>233</v>
      </c>
      <c r="O1158" s="262" t="s">
        <v>234</v>
      </c>
      <c r="P1158" s="262" t="s">
        <v>37</v>
      </c>
      <c r="Q1158" s="321">
        <v>40</v>
      </c>
      <c r="R1158" s="321">
        <f t="shared" si="113"/>
        <v>41</v>
      </c>
      <c r="S1158" s="300">
        <v>0</v>
      </c>
      <c r="T1158" s="300">
        <v>76830</v>
      </c>
      <c r="V1158" s="300">
        <v>38415</v>
      </c>
      <c r="W1158" s="302">
        <f>IFERROR(INDEX('For Formulas'!$A$3:$CL$64,MATCH(ROUNDUP($R1158,0),'For Formulas'!$A$3:$A$64,0),MATCH($O1158&amp;" - "&amp;$P1158,'For Formulas'!$A$3:$CL$3,0))*L1158+U1158,INDEX('For Formulas'!$A$3:$CL$64,MATCH(ROUNDUP($R1158,0),'For Formulas'!$A$3:$A$64,0)*MATCH($O1158&amp;" - "&amp;$P1158,'For Formulas'!$A$3:$CL$3,0))*L1158)</f>
        <v>41487.5</v>
      </c>
      <c r="X1158" s="322">
        <f t="shared" si="114"/>
        <v>7.9981777951321095E-2</v>
      </c>
      <c r="Y1158" s="262" t="s">
        <v>1475</v>
      </c>
      <c r="Z1158" s="262" t="str">
        <f t="shared" si="115"/>
        <v>142 E 71100 116</v>
      </c>
      <c r="AA1158" s="262" t="str">
        <f t="shared" si="116"/>
        <v>000</v>
      </c>
      <c r="AB1158" s="262" t="str">
        <f t="shared" si="117"/>
        <v>101</v>
      </c>
      <c r="AC1158" s="262" t="str">
        <f t="shared" si="118"/>
        <v>142 E 71100 116 101 000</v>
      </c>
    </row>
    <row r="1159" spans="1:29" ht="15" hidden="1" customHeight="1" x14ac:dyDescent="0.25">
      <c r="A1159" s="262" t="s">
        <v>1695</v>
      </c>
      <c r="B1159" s="262" t="s">
        <v>330</v>
      </c>
      <c r="C1159" s="262" t="s">
        <v>330</v>
      </c>
      <c r="D1159" s="262" t="s">
        <v>328</v>
      </c>
      <c r="E1159" s="262" t="s">
        <v>256</v>
      </c>
      <c r="F1159" s="262" t="s">
        <v>249</v>
      </c>
      <c r="G1159" s="262" t="s">
        <v>250</v>
      </c>
      <c r="H1159" s="262" t="s">
        <v>224</v>
      </c>
      <c r="I1159" s="262" t="s">
        <v>242</v>
      </c>
      <c r="J1159" s="262">
        <v>1080</v>
      </c>
      <c r="K1159" s="320">
        <v>1</v>
      </c>
      <c r="L1159" s="320">
        <v>1</v>
      </c>
      <c r="M1159" s="262" t="s">
        <v>6</v>
      </c>
      <c r="Q1159" s="321">
        <v>0</v>
      </c>
      <c r="R1159" s="321">
        <f t="shared" si="113"/>
        <v>1</v>
      </c>
      <c r="S1159" s="300">
        <v>3000</v>
      </c>
      <c r="T1159" s="300">
        <v>0</v>
      </c>
      <c r="V1159" s="300">
        <v>3000</v>
      </c>
      <c r="W1159" s="300">
        <f>V1159</f>
        <v>3000</v>
      </c>
      <c r="X1159" s="322">
        <f t="shared" si="114"/>
        <v>0</v>
      </c>
      <c r="Y1159" s="262" t="s">
        <v>329</v>
      </c>
      <c r="Z1159" s="262" t="str">
        <f t="shared" si="115"/>
        <v>141 E 72710 146</v>
      </c>
      <c r="AA1159" s="262" t="str">
        <f t="shared" si="116"/>
        <v>712</v>
      </c>
      <c r="AB1159" s="262" t="str">
        <f t="shared" si="117"/>
        <v>000</v>
      </c>
      <c r="AC1159" s="262" t="str">
        <f t="shared" si="118"/>
        <v>141 E 72710 146 000 712</v>
      </c>
    </row>
    <row r="1160" spans="1:29" ht="15" hidden="1" customHeight="1" x14ac:dyDescent="0.25">
      <c r="A1160" s="262" t="s">
        <v>2050</v>
      </c>
      <c r="B1160" s="262" t="s">
        <v>237</v>
      </c>
      <c r="C1160" s="262" t="s">
        <v>237</v>
      </c>
      <c r="D1160" s="262" t="s">
        <v>389</v>
      </c>
      <c r="E1160" s="262" t="s">
        <v>221</v>
      </c>
      <c r="F1160" s="262" t="s">
        <v>239</v>
      </c>
      <c r="G1160" s="262" t="s">
        <v>240</v>
      </c>
      <c r="H1160" s="262" t="s">
        <v>241</v>
      </c>
      <c r="I1160" s="262" t="s">
        <v>225</v>
      </c>
      <c r="J1160" s="262">
        <v>1520</v>
      </c>
      <c r="K1160" s="320">
        <v>1</v>
      </c>
      <c r="L1160" s="320">
        <v>1</v>
      </c>
      <c r="M1160" s="262" t="s">
        <v>6</v>
      </c>
      <c r="Q1160" s="321">
        <v>0</v>
      </c>
      <c r="R1160" s="321">
        <f t="shared" si="113"/>
        <v>1</v>
      </c>
      <c r="S1160" s="300">
        <v>38473.699999999997</v>
      </c>
      <c r="T1160" s="300">
        <v>0</v>
      </c>
      <c r="V1160" s="300">
        <v>38473.699999999997</v>
      </c>
      <c r="W1160" s="329">
        <f>V1160*1.08</f>
        <v>41551.595999999998</v>
      </c>
      <c r="X1160" s="322">
        <f t="shared" si="114"/>
        <v>8.0000000000000029E-2</v>
      </c>
      <c r="Y1160" s="262" t="s">
        <v>2051</v>
      </c>
      <c r="Z1160" s="262" t="str">
        <f t="shared" si="115"/>
        <v>143 E 73100 165</v>
      </c>
      <c r="AA1160" s="262" t="str">
        <f t="shared" si="116"/>
        <v>450</v>
      </c>
      <c r="AB1160" s="262" t="str">
        <f t="shared" si="117"/>
        <v>000</v>
      </c>
      <c r="AC1160" s="262" t="str">
        <f t="shared" si="118"/>
        <v>143 E 73100 165 000 450</v>
      </c>
    </row>
    <row r="1161" spans="1:29" ht="15" customHeight="1" x14ac:dyDescent="0.25">
      <c r="A1161" s="262" t="s">
        <v>2630</v>
      </c>
      <c r="B1161" s="262" t="s">
        <v>298</v>
      </c>
      <c r="C1161" s="262" t="s">
        <v>298</v>
      </c>
      <c r="D1161" s="262" t="s">
        <v>298</v>
      </c>
      <c r="E1161" s="262" t="s">
        <v>221</v>
      </c>
      <c r="F1161" s="262" t="s">
        <v>299</v>
      </c>
      <c r="G1161" s="262" t="s">
        <v>300</v>
      </c>
      <c r="H1161" s="262" t="s">
        <v>301</v>
      </c>
      <c r="I1161" s="262" t="s">
        <v>225</v>
      </c>
      <c r="J1161" s="262">
        <v>1920</v>
      </c>
      <c r="K1161" s="320">
        <v>1</v>
      </c>
      <c r="L1161" s="320">
        <v>1</v>
      </c>
      <c r="M1161" s="262" t="s">
        <v>226</v>
      </c>
      <c r="N1161" s="262" t="s">
        <v>233</v>
      </c>
      <c r="O1161" s="262" t="s">
        <v>288</v>
      </c>
      <c r="P1161" s="262" t="s">
        <v>302</v>
      </c>
      <c r="Q1161" s="321">
        <v>11</v>
      </c>
      <c r="R1161" s="321">
        <f t="shared" si="113"/>
        <v>12</v>
      </c>
      <c r="S1161" s="300">
        <v>0</v>
      </c>
      <c r="T1161" s="300">
        <v>38508</v>
      </c>
      <c r="V1161" s="300">
        <v>38508</v>
      </c>
      <c r="W1161" s="302">
        <f>IFERROR(INDEX('For Formulas'!$A$3:$CL$64,MATCH(ROUNDUP($R1161,0),'For Formulas'!$A$3:$A$64,0),MATCH($O1161&amp;" - "&amp;$P1161,'For Formulas'!$A$3:$CL$3,0))*L1161+U1161,INDEX('For Formulas'!$A$3:$CL$64,MATCH(ROUNDUP($R1161,0),'For Formulas'!$A$3:$A$64,0)*MATCH($O1161&amp;" - "&amp;$P1161,'For Formulas'!$A$3:$CL$3,0))*L1161)</f>
        <v>41592</v>
      </c>
      <c r="X1161" s="322">
        <f t="shared" si="114"/>
        <v>8.0087254596447485E-2</v>
      </c>
      <c r="Y1161" s="262" t="s">
        <v>303</v>
      </c>
      <c r="Z1161" s="262" t="str">
        <f t="shared" si="115"/>
        <v>141 E 72620 167</v>
      </c>
      <c r="AA1161" s="262" t="str">
        <f t="shared" si="116"/>
        <v>000</v>
      </c>
      <c r="AB1161" s="262" t="str">
        <f t="shared" si="117"/>
        <v>000</v>
      </c>
      <c r="AC1161" s="262" t="str">
        <f t="shared" si="118"/>
        <v>141 E 72620 167 000 000</v>
      </c>
    </row>
    <row r="1162" spans="1:29" ht="15" customHeight="1" x14ac:dyDescent="0.25">
      <c r="A1162" s="262" t="s">
        <v>2701</v>
      </c>
      <c r="B1162" s="262" t="s">
        <v>298</v>
      </c>
      <c r="C1162" s="262" t="s">
        <v>298</v>
      </c>
      <c r="D1162" s="262" t="s">
        <v>298</v>
      </c>
      <c r="E1162" s="262" t="s">
        <v>221</v>
      </c>
      <c r="F1162" s="262" t="s">
        <v>299</v>
      </c>
      <c r="G1162" s="262" t="s">
        <v>300</v>
      </c>
      <c r="H1162" s="262" t="s">
        <v>301</v>
      </c>
      <c r="I1162" s="262" t="s">
        <v>225</v>
      </c>
      <c r="J1162" s="262">
        <v>1920</v>
      </c>
      <c r="K1162" s="320">
        <v>1</v>
      </c>
      <c r="L1162" s="320">
        <v>1</v>
      </c>
      <c r="M1162" s="262" t="s">
        <v>226</v>
      </c>
      <c r="N1162" s="262" t="s">
        <v>233</v>
      </c>
      <c r="O1162" s="262" t="s">
        <v>288</v>
      </c>
      <c r="P1162" s="262" t="s">
        <v>302</v>
      </c>
      <c r="Q1162" s="321">
        <v>11</v>
      </c>
      <c r="R1162" s="321">
        <f t="shared" si="113"/>
        <v>12</v>
      </c>
      <c r="S1162" s="300">
        <v>0</v>
      </c>
      <c r="T1162" s="300">
        <v>38508</v>
      </c>
      <c r="V1162" s="300">
        <v>38508</v>
      </c>
      <c r="W1162" s="302">
        <f>IFERROR(INDEX('For Formulas'!$A$3:$CL$64,MATCH(ROUNDUP($R1162,0),'For Formulas'!$A$3:$A$64,0),MATCH($O1162&amp;" - "&amp;$P1162,'For Formulas'!$A$3:$CL$3,0))*L1162+U1162,INDEX('For Formulas'!$A$3:$CL$64,MATCH(ROUNDUP($R1162,0),'For Formulas'!$A$3:$A$64,0)*MATCH($O1162&amp;" - "&amp;$P1162,'For Formulas'!$A$3:$CL$3,0))*L1162)</f>
        <v>41592</v>
      </c>
      <c r="X1162" s="322">
        <f t="shared" si="114"/>
        <v>8.0087254596447485E-2</v>
      </c>
      <c r="Y1162" s="262" t="s">
        <v>303</v>
      </c>
      <c r="Z1162" s="262" t="str">
        <f t="shared" si="115"/>
        <v>141 E 72620 167</v>
      </c>
      <c r="AA1162" s="262" t="str">
        <f t="shared" si="116"/>
        <v>000</v>
      </c>
      <c r="AB1162" s="262" t="str">
        <f t="shared" si="117"/>
        <v>000</v>
      </c>
      <c r="AC1162" s="262" t="str">
        <f t="shared" si="118"/>
        <v>141 E 72620 167 000 000</v>
      </c>
    </row>
    <row r="1163" spans="1:29" ht="15" hidden="1" customHeight="1" x14ac:dyDescent="0.25">
      <c r="A1163" s="262" t="s">
        <v>1697</v>
      </c>
      <c r="B1163" s="262" t="s">
        <v>326</v>
      </c>
      <c r="C1163" s="262" t="s">
        <v>326</v>
      </c>
      <c r="D1163" s="262" t="s">
        <v>411</v>
      </c>
      <c r="E1163" s="262" t="s">
        <v>256</v>
      </c>
      <c r="F1163" s="262" t="s">
        <v>222</v>
      </c>
      <c r="G1163" s="262" t="s">
        <v>223</v>
      </c>
      <c r="H1163" s="262" t="s">
        <v>224</v>
      </c>
      <c r="I1163" s="262" t="s">
        <v>225</v>
      </c>
      <c r="J1163" s="262">
        <v>1600</v>
      </c>
      <c r="K1163" s="320">
        <v>1</v>
      </c>
      <c r="L1163" s="320">
        <v>1</v>
      </c>
      <c r="M1163" s="262" t="s">
        <v>6</v>
      </c>
      <c r="Q1163" s="321">
        <v>0</v>
      </c>
      <c r="R1163" s="321">
        <f t="shared" si="113"/>
        <v>1</v>
      </c>
      <c r="S1163" s="300">
        <v>6500</v>
      </c>
      <c r="T1163" s="300">
        <v>0</v>
      </c>
      <c r="V1163" s="300">
        <v>6500</v>
      </c>
      <c r="W1163" s="300">
        <f>V1163</f>
        <v>6500</v>
      </c>
      <c r="X1163" s="322">
        <f t="shared" si="114"/>
        <v>0</v>
      </c>
      <c r="Y1163" s="262" t="s">
        <v>802</v>
      </c>
      <c r="Z1163" s="262" t="str">
        <f t="shared" si="115"/>
        <v>141 E 72210 189</v>
      </c>
      <c r="AA1163" s="262" t="str">
        <f t="shared" si="116"/>
        <v>000</v>
      </c>
      <c r="AB1163" s="262" t="str">
        <f t="shared" si="117"/>
        <v>000</v>
      </c>
      <c r="AC1163" s="262" t="str">
        <f t="shared" si="118"/>
        <v>141 E 72210 189 000 000</v>
      </c>
    </row>
    <row r="1164" spans="1:29" ht="15" hidden="1" customHeight="1" x14ac:dyDescent="0.25">
      <c r="A1164" s="262" t="s">
        <v>1699</v>
      </c>
      <c r="B1164" s="262" t="s">
        <v>256</v>
      </c>
      <c r="C1164" s="262" t="s">
        <v>355</v>
      </c>
      <c r="D1164" s="262" t="s">
        <v>274</v>
      </c>
      <c r="E1164" s="262" t="s">
        <v>256</v>
      </c>
      <c r="F1164" s="262" t="s">
        <v>249</v>
      </c>
      <c r="G1164" s="262" t="s">
        <v>250</v>
      </c>
      <c r="H1164" s="262" t="s">
        <v>224</v>
      </c>
      <c r="I1164" s="262" t="s">
        <v>242</v>
      </c>
      <c r="J1164" s="262">
        <v>1080</v>
      </c>
      <c r="K1164" s="320">
        <v>1</v>
      </c>
      <c r="L1164" s="320">
        <v>1</v>
      </c>
      <c r="M1164" s="262" t="s">
        <v>6</v>
      </c>
      <c r="Q1164" s="321">
        <v>0</v>
      </c>
      <c r="R1164" s="321">
        <f t="shared" si="113"/>
        <v>1</v>
      </c>
      <c r="S1164" s="300">
        <v>500</v>
      </c>
      <c r="T1164" s="300">
        <v>0</v>
      </c>
      <c r="V1164" s="300">
        <v>500</v>
      </c>
      <c r="W1164" s="300">
        <f>V1164</f>
        <v>500</v>
      </c>
      <c r="X1164" s="322">
        <f t="shared" si="114"/>
        <v>0</v>
      </c>
      <c r="Y1164" s="262" t="s">
        <v>649</v>
      </c>
      <c r="Z1164" s="262" t="str">
        <f t="shared" si="115"/>
        <v>141 E 71200 163</v>
      </c>
      <c r="AA1164" s="262" t="str">
        <f t="shared" si="116"/>
        <v>712</v>
      </c>
      <c r="AB1164" s="262" t="str">
        <f t="shared" si="117"/>
        <v>901</v>
      </c>
      <c r="AC1164" s="262" t="str">
        <f t="shared" si="118"/>
        <v>141 E 71200 163 901 712</v>
      </c>
    </row>
    <row r="1165" spans="1:29" ht="15" customHeight="1" x14ac:dyDescent="0.25">
      <c r="A1165" s="262" t="s">
        <v>349</v>
      </c>
      <c r="B1165" s="262" t="s">
        <v>332</v>
      </c>
      <c r="C1165" s="262" t="s">
        <v>332</v>
      </c>
      <c r="D1165" s="262" t="s">
        <v>346</v>
      </c>
      <c r="E1165" s="262" t="s">
        <v>221</v>
      </c>
      <c r="F1165" s="262" t="s">
        <v>299</v>
      </c>
      <c r="G1165" s="262" t="s">
        <v>300</v>
      </c>
      <c r="H1165" s="262" t="s">
        <v>301</v>
      </c>
      <c r="I1165" s="262" t="s">
        <v>225</v>
      </c>
      <c r="J1165" s="262">
        <v>1920</v>
      </c>
      <c r="K1165" s="320">
        <v>1</v>
      </c>
      <c r="L1165" s="320">
        <v>1</v>
      </c>
      <c r="M1165" s="262" t="s">
        <v>226</v>
      </c>
      <c r="N1165" s="262" t="s">
        <v>233</v>
      </c>
      <c r="O1165" s="262" t="s">
        <v>288</v>
      </c>
      <c r="P1165" s="262" t="s">
        <v>334</v>
      </c>
      <c r="Q1165" s="321">
        <v>26</v>
      </c>
      <c r="R1165" s="321">
        <f t="shared" si="113"/>
        <v>27</v>
      </c>
      <c r="S1165" s="300">
        <v>0</v>
      </c>
      <c r="T1165" s="300">
        <v>38580</v>
      </c>
      <c r="V1165" s="300">
        <v>38580</v>
      </c>
      <c r="W1165" s="302">
        <f>IFERROR(INDEX('For Formulas'!$A$3:$CL$64,MATCH(ROUNDUP($R1165,0),'For Formulas'!$A$3:$A$64,0),MATCH($O1165&amp;" - "&amp;$P1165,'For Formulas'!$A$3:$CL$3,0))*L1165+U1165,INDEX('For Formulas'!$A$3:$CL$64,MATCH(ROUNDUP($R1165,0),'For Formulas'!$A$3:$A$64,0)*MATCH($O1165&amp;" - "&amp;$P1165,'For Formulas'!$A$3:$CL$3,0))*L1165)</f>
        <v>41664</v>
      </c>
      <c r="X1165" s="322">
        <f t="shared" si="114"/>
        <v>7.9937791601866245E-2</v>
      </c>
      <c r="Y1165" s="262" t="s">
        <v>350</v>
      </c>
      <c r="Z1165" s="262" t="str">
        <f t="shared" si="115"/>
        <v>141 E 72610 166</v>
      </c>
      <c r="AA1165" s="262" t="str">
        <f t="shared" si="116"/>
        <v>000</v>
      </c>
      <c r="AB1165" s="262" t="str">
        <f t="shared" si="117"/>
        <v>000</v>
      </c>
      <c r="AC1165" s="262" t="str">
        <f t="shared" si="118"/>
        <v>141 E 72610 166 000 000</v>
      </c>
    </row>
    <row r="1166" spans="1:29" ht="15" hidden="1" customHeight="1" x14ac:dyDescent="0.25">
      <c r="A1166" s="262" t="s">
        <v>877</v>
      </c>
      <c r="B1166" s="262" t="s">
        <v>237</v>
      </c>
      <c r="C1166" s="262" t="s">
        <v>237</v>
      </c>
      <c r="D1166" s="262" t="s">
        <v>361</v>
      </c>
      <c r="E1166" s="262" t="s">
        <v>221</v>
      </c>
      <c r="F1166" s="262" t="s">
        <v>239</v>
      </c>
      <c r="G1166" s="262" t="s">
        <v>240</v>
      </c>
      <c r="H1166" s="262" t="s">
        <v>241</v>
      </c>
      <c r="I1166" s="262" t="s">
        <v>225</v>
      </c>
      <c r="J1166" s="262">
        <v>1520</v>
      </c>
      <c r="K1166" s="320">
        <v>1</v>
      </c>
      <c r="L1166" s="320">
        <v>1</v>
      </c>
      <c r="M1166" s="262" t="s">
        <v>6</v>
      </c>
      <c r="Q1166" s="321">
        <v>0</v>
      </c>
      <c r="R1166" s="321">
        <f t="shared" si="113"/>
        <v>1</v>
      </c>
      <c r="S1166" s="300">
        <v>38952.080000000002</v>
      </c>
      <c r="T1166" s="300">
        <v>0</v>
      </c>
      <c r="V1166" s="300">
        <v>38952.080000000002</v>
      </c>
      <c r="W1166" s="329">
        <f>V1166*1.08</f>
        <v>42068.246400000004</v>
      </c>
      <c r="X1166" s="322">
        <f t="shared" si="114"/>
        <v>8.0000000000000043E-2</v>
      </c>
      <c r="Y1166" s="262" t="s">
        <v>878</v>
      </c>
      <c r="Z1166" s="262" t="str">
        <f t="shared" si="115"/>
        <v>143 E 73100 165</v>
      </c>
      <c r="AA1166" s="262" t="str">
        <f t="shared" si="116"/>
        <v>450</v>
      </c>
      <c r="AB1166" s="262" t="str">
        <f t="shared" si="117"/>
        <v>000</v>
      </c>
      <c r="AC1166" s="262" t="str">
        <f t="shared" si="118"/>
        <v>143 E 73100 165 000 450</v>
      </c>
    </row>
    <row r="1167" spans="1:29" ht="15" hidden="1" customHeight="1" x14ac:dyDescent="0.25">
      <c r="A1167" s="262" t="s">
        <v>1700</v>
      </c>
      <c r="B1167" s="262" t="s">
        <v>326</v>
      </c>
      <c r="C1167" s="262" t="s">
        <v>326</v>
      </c>
      <c r="D1167" s="262" t="s">
        <v>392</v>
      </c>
      <c r="E1167" s="262" t="s">
        <v>256</v>
      </c>
      <c r="F1167" s="262" t="s">
        <v>222</v>
      </c>
      <c r="G1167" s="262" t="s">
        <v>223</v>
      </c>
      <c r="H1167" s="262" t="s">
        <v>224</v>
      </c>
      <c r="I1167" s="262" t="s">
        <v>225</v>
      </c>
      <c r="J1167" s="262">
        <v>1600</v>
      </c>
      <c r="K1167" s="320">
        <v>1</v>
      </c>
      <c r="L1167" s="320">
        <v>1</v>
      </c>
      <c r="M1167" s="262" t="s">
        <v>6</v>
      </c>
      <c r="Q1167" s="321">
        <v>0</v>
      </c>
      <c r="R1167" s="321">
        <f t="shared" si="113"/>
        <v>1</v>
      </c>
      <c r="S1167" s="300">
        <v>7000</v>
      </c>
      <c r="T1167" s="300">
        <v>0</v>
      </c>
      <c r="V1167" s="300">
        <v>7000</v>
      </c>
      <c r="W1167" s="300">
        <f>V1167</f>
        <v>7000</v>
      </c>
      <c r="X1167" s="322">
        <f t="shared" si="114"/>
        <v>0</v>
      </c>
      <c r="Y1167" s="262" t="s">
        <v>1701</v>
      </c>
      <c r="Z1167" s="262" t="str">
        <f t="shared" si="115"/>
        <v>141 E 72410 139</v>
      </c>
      <c r="AA1167" s="262" t="str">
        <f t="shared" si="116"/>
        <v>000</v>
      </c>
      <c r="AB1167" s="262" t="str">
        <f t="shared" si="117"/>
        <v>000</v>
      </c>
      <c r="AC1167" s="262" t="str">
        <f t="shared" si="118"/>
        <v>141 E 72410 139 000 000</v>
      </c>
    </row>
    <row r="1168" spans="1:29" ht="15" hidden="1" customHeight="1" x14ac:dyDescent="0.25">
      <c r="A1168" s="262" t="s">
        <v>1702</v>
      </c>
      <c r="B1168" s="262" t="s">
        <v>256</v>
      </c>
      <c r="C1168" s="262" t="s">
        <v>355</v>
      </c>
      <c r="D1168" s="262" t="s">
        <v>274</v>
      </c>
      <c r="E1168" s="262" t="s">
        <v>256</v>
      </c>
      <c r="F1168" s="262" t="s">
        <v>284</v>
      </c>
      <c r="G1168" s="262" t="s">
        <v>285</v>
      </c>
      <c r="H1168" s="262" t="s">
        <v>286</v>
      </c>
      <c r="I1168" s="262" t="s">
        <v>287</v>
      </c>
      <c r="J1168" s="262">
        <v>840</v>
      </c>
      <c r="K1168" s="320">
        <v>0.5</v>
      </c>
      <c r="L1168" s="320">
        <v>0</v>
      </c>
      <c r="M1168" s="262" t="s">
        <v>6</v>
      </c>
      <c r="Q1168" s="321">
        <v>0</v>
      </c>
      <c r="R1168" s="321">
        <f t="shared" si="113"/>
        <v>1</v>
      </c>
      <c r="S1168" s="300">
        <v>525</v>
      </c>
      <c r="T1168" s="300">
        <v>0</v>
      </c>
      <c r="V1168" s="300">
        <v>262.5</v>
      </c>
      <c r="W1168" s="300">
        <f>V1168</f>
        <v>262.5</v>
      </c>
      <c r="X1168" s="322">
        <f t="shared" si="114"/>
        <v>0</v>
      </c>
      <c r="Y1168" s="262" t="s">
        <v>1654</v>
      </c>
      <c r="Z1168" s="262" t="str">
        <f t="shared" si="115"/>
        <v>141 E 72410 162</v>
      </c>
      <c r="AA1168" s="262" t="str">
        <f t="shared" si="116"/>
        <v>000</v>
      </c>
      <c r="AB1168" s="262" t="str">
        <f t="shared" si="117"/>
        <v>000</v>
      </c>
      <c r="AC1168" s="262" t="str">
        <f t="shared" si="118"/>
        <v>141 E 72410 162 000 000</v>
      </c>
    </row>
    <row r="1169" spans="1:29" ht="15" customHeight="1" x14ac:dyDescent="0.25">
      <c r="A1169" s="262" t="s">
        <v>3154</v>
      </c>
      <c r="B1169" s="262" t="s">
        <v>298</v>
      </c>
      <c r="C1169" s="262" t="s">
        <v>298</v>
      </c>
      <c r="D1169" s="262" t="s">
        <v>298</v>
      </c>
      <c r="E1169" s="262" t="s">
        <v>221</v>
      </c>
      <c r="F1169" s="262" t="s">
        <v>299</v>
      </c>
      <c r="G1169" s="262" t="s">
        <v>300</v>
      </c>
      <c r="H1169" s="262" t="s">
        <v>301</v>
      </c>
      <c r="I1169" s="262" t="s">
        <v>225</v>
      </c>
      <c r="J1169" s="262">
        <v>1920</v>
      </c>
      <c r="K1169" s="320">
        <v>1</v>
      </c>
      <c r="L1169" s="320">
        <v>1</v>
      </c>
      <c r="M1169" s="262" t="s">
        <v>226</v>
      </c>
      <c r="N1169" s="262" t="s">
        <v>227</v>
      </c>
      <c r="O1169" s="262" t="s">
        <v>288</v>
      </c>
      <c r="P1169" s="262" t="s">
        <v>312</v>
      </c>
      <c r="Q1169" s="321">
        <v>13</v>
      </c>
      <c r="R1169" s="321">
        <f t="shared" si="113"/>
        <v>14</v>
      </c>
      <c r="S1169" s="300">
        <v>0</v>
      </c>
      <c r="T1169" s="300">
        <v>38952</v>
      </c>
      <c r="V1169" s="300">
        <v>38952</v>
      </c>
      <c r="W1169" s="302">
        <f>IFERROR(INDEX('For Formulas'!$A$3:$CL$64,MATCH(ROUNDUP($R1169,0),'For Formulas'!$A$3:$A$64,0),MATCH($O1169&amp;" - "&amp;$P1169,'For Formulas'!$A$3:$CL$3,0))*L1169+U1169,INDEX('For Formulas'!$A$3:$CL$64,MATCH(ROUNDUP($R1169,0),'For Formulas'!$A$3:$A$64,0)*MATCH($O1169&amp;" - "&amp;$P1169,'For Formulas'!$A$3:$CL$3,0))*L1169)</f>
        <v>42072</v>
      </c>
      <c r="X1169" s="322">
        <f t="shared" si="114"/>
        <v>8.0098582871226121E-2</v>
      </c>
      <c r="Y1169" s="262" t="s">
        <v>303</v>
      </c>
      <c r="Z1169" s="262" t="str">
        <f t="shared" si="115"/>
        <v>141 E 72620 167</v>
      </c>
      <c r="AA1169" s="262" t="str">
        <f t="shared" si="116"/>
        <v>000</v>
      </c>
      <c r="AB1169" s="262" t="str">
        <f t="shared" si="117"/>
        <v>000</v>
      </c>
      <c r="AC1169" s="262" t="str">
        <f t="shared" si="118"/>
        <v>141 E 72620 167 000 000</v>
      </c>
    </row>
    <row r="1170" spans="1:29" ht="15" customHeight="1" x14ac:dyDescent="0.25">
      <c r="A1170" s="262" t="s">
        <v>3359</v>
      </c>
      <c r="B1170" s="262" t="s">
        <v>231</v>
      </c>
      <c r="C1170" s="262" t="s">
        <v>231</v>
      </c>
      <c r="D1170" s="262" t="s">
        <v>333</v>
      </c>
      <c r="E1170" s="262" t="s">
        <v>221</v>
      </c>
      <c r="F1170" s="262" t="s">
        <v>222</v>
      </c>
      <c r="G1170" s="262" t="s">
        <v>3360</v>
      </c>
      <c r="H1170" s="262" t="s">
        <v>224</v>
      </c>
      <c r="I1170" s="262" t="s">
        <v>225</v>
      </c>
      <c r="J1170" s="262">
        <v>704</v>
      </c>
      <c r="K1170" s="320">
        <v>1</v>
      </c>
      <c r="L1170" s="320">
        <v>1</v>
      </c>
      <c r="M1170" s="262" t="s">
        <v>226</v>
      </c>
      <c r="N1170" s="262" t="s">
        <v>227</v>
      </c>
      <c r="O1170" s="262" t="s">
        <v>234</v>
      </c>
      <c r="P1170" s="262" t="s">
        <v>34</v>
      </c>
      <c r="Q1170" s="321">
        <v>0</v>
      </c>
      <c r="R1170" s="321">
        <f t="shared" si="113"/>
        <v>1</v>
      </c>
      <c r="S1170" s="300">
        <v>0</v>
      </c>
      <c r="T1170" s="300">
        <v>39000</v>
      </c>
      <c r="V1170" s="300">
        <v>17160</v>
      </c>
      <c r="W1170" s="302">
        <f>IFERROR(INDEX('For Formulas'!$A$3:$CL$64,MATCH(ROUNDUP($R1170,0),'For Formulas'!$A$3:$A$64,0),MATCH($O1170&amp;" - "&amp;$P1170,'For Formulas'!$A$3:$CL$3,0))*L1170+U1170,INDEX('For Formulas'!$A$3:$CL$64,MATCH(ROUNDUP($R1170,0),'For Formulas'!$A$3:$A$64,0)*MATCH($O1170&amp;" - "&amp;$P1170,'For Formulas'!$A$3:$CL$3,0))*L1170)</f>
        <v>42120</v>
      </c>
      <c r="X1170" s="322">
        <f t="shared" si="114"/>
        <v>1.4545454545454546</v>
      </c>
      <c r="Y1170" s="262" t="s">
        <v>618</v>
      </c>
      <c r="Z1170" s="262" t="str">
        <f t="shared" si="115"/>
        <v>141 E 71100 116</v>
      </c>
      <c r="AA1170" s="262" t="str">
        <f t="shared" si="116"/>
        <v>000</v>
      </c>
      <c r="AB1170" s="262" t="str">
        <f t="shared" si="117"/>
        <v>000</v>
      </c>
      <c r="AC1170" s="262" t="str">
        <f t="shared" si="118"/>
        <v>141 E 71100 116 000 000</v>
      </c>
    </row>
    <row r="1171" spans="1:29" ht="15" customHeight="1" x14ac:dyDescent="0.25">
      <c r="A1171" s="262" t="s">
        <v>2773</v>
      </c>
      <c r="B1171" s="262" t="s">
        <v>316</v>
      </c>
      <c r="C1171" s="262" t="s">
        <v>316</v>
      </c>
      <c r="D1171" s="262" t="s">
        <v>385</v>
      </c>
      <c r="E1171" s="262" t="s">
        <v>221</v>
      </c>
      <c r="F1171" s="262" t="s">
        <v>222</v>
      </c>
      <c r="G1171" s="262" t="s">
        <v>3355</v>
      </c>
      <c r="H1171" s="262" t="s">
        <v>224</v>
      </c>
      <c r="I1171" s="262" t="s">
        <v>225</v>
      </c>
      <c r="J1171" s="262">
        <v>744</v>
      </c>
      <c r="K1171" s="320">
        <v>1</v>
      </c>
      <c r="L1171" s="320">
        <v>1</v>
      </c>
      <c r="M1171" s="262" t="s">
        <v>226</v>
      </c>
      <c r="N1171" s="262" t="s">
        <v>227</v>
      </c>
      <c r="O1171" s="262" t="s">
        <v>234</v>
      </c>
      <c r="P1171" s="262" t="s">
        <v>34</v>
      </c>
      <c r="Q1171" s="321">
        <v>0</v>
      </c>
      <c r="R1171" s="321">
        <f t="shared" si="113"/>
        <v>1</v>
      </c>
      <c r="S1171" s="300">
        <v>0</v>
      </c>
      <c r="T1171" s="300">
        <v>39000</v>
      </c>
      <c r="V1171" s="300">
        <v>18135</v>
      </c>
      <c r="W1171" s="302">
        <f>IFERROR(INDEX('For Formulas'!$A$3:$CL$64,MATCH(ROUNDUP($R1171,0),'For Formulas'!$A$3:$A$64,0),MATCH($O1171&amp;" - "&amp;$P1171,'For Formulas'!$A$3:$CL$3,0))*L1171+U1171,INDEX('For Formulas'!$A$3:$CL$64,MATCH(ROUNDUP($R1171,0),'For Formulas'!$A$3:$A$64,0)*MATCH($O1171&amp;" - "&amp;$P1171,'For Formulas'!$A$3:$CL$3,0))*L1171)</f>
        <v>42120</v>
      </c>
      <c r="X1171" s="322">
        <f t="shared" si="114"/>
        <v>1.3225806451612903</v>
      </c>
      <c r="Y1171" s="262" t="s">
        <v>452</v>
      </c>
      <c r="Z1171" s="262" t="str">
        <f t="shared" si="115"/>
        <v>141 E 71200 116</v>
      </c>
      <c r="AA1171" s="262" t="str">
        <f t="shared" si="116"/>
        <v>712</v>
      </c>
      <c r="AB1171" s="262" t="str">
        <f t="shared" si="117"/>
        <v>000</v>
      </c>
      <c r="AC1171" s="262" t="str">
        <f t="shared" si="118"/>
        <v>141 E 71200 116 000 712</v>
      </c>
    </row>
    <row r="1172" spans="1:29" ht="15" customHeight="1" x14ac:dyDescent="0.25">
      <c r="A1172" s="262" t="s">
        <v>562</v>
      </c>
      <c r="B1172" s="262" t="s">
        <v>231</v>
      </c>
      <c r="C1172" s="262" t="s">
        <v>231</v>
      </c>
      <c r="D1172" s="262" t="s">
        <v>447</v>
      </c>
      <c r="E1172" s="262" t="s">
        <v>221</v>
      </c>
      <c r="F1172" s="262" t="s">
        <v>222</v>
      </c>
      <c r="G1172" s="262" t="s">
        <v>419</v>
      </c>
      <c r="H1172" s="262" t="s">
        <v>224</v>
      </c>
      <c r="I1172" s="262" t="s">
        <v>225</v>
      </c>
      <c r="J1172" s="262">
        <v>832</v>
      </c>
      <c r="K1172" s="320">
        <v>1</v>
      </c>
      <c r="L1172" s="320">
        <v>1</v>
      </c>
      <c r="M1172" s="262" t="s">
        <v>226</v>
      </c>
      <c r="N1172" s="262" t="s">
        <v>227</v>
      </c>
      <c r="O1172" s="262" t="s">
        <v>234</v>
      </c>
      <c r="P1172" s="262" t="s">
        <v>34</v>
      </c>
      <c r="Q1172" s="321">
        <v>0</v>
      </c>
      <c r="R1172" s="321">
        <f t="shared" si="113"/>
        <v>1</v>
      </c>
      <c r="S1172" s="300">
        <v>0</v>
      </c>
      <c r="T1172" s="300">
        <v>39000</v>
      </c>
      <c r="V1172" s="300">
        <v>20280</v>
      </c>
      <c r="W1172" s="302">
        <f>IFERROR(INDEX('For Formulas'!$A$3:$CL$64,MATCH(ROUNDUP($R1172,0),'For Formulas'!$A$3:$A$64,0),MATCH($O1172&amp;" - "&amp;$P1172,'For Formulas'!$A$3:$CL$3,0))*L1172+U1172,INDEX('For Formulas'!$A$3:$CL$64,MATCH(ROUNDUP($R1172,0),'For Formulas'!$A$3:$A$64,0)*MATCH($O1172&amp;" - "&amp;$P1172,'For Formulas'!$A$3:$CL$3,0))*L1172)</f>
        <v>42120</v>
      </c>
      <c r="X1172" s="322">
        <f t="shared" si="114"/>
        <v>1.0769230769230769</v>
      </c>
      <c r="Y1172" s="262" t="s">
        <v>448</v>
      </c>
      <c r="Z1172" s="262" t="str">
        <f t="shared" si="115"/>
        <v>141 E 71100 116</v>
      </c>
      <c r="AA1172" s="262" t="str">
        <f t="shared" si="116"/>
        <v>000</v>
      </c>
      <c r="AB1172" s="262" t="str">
        <f t="shared" si="117"/>
        <v>000</v>
      </c>
      <c r="AC1172" s="262" t="str">
        <f t="shared" si="118"/>
        <v>141 E 71100 116 000 000</v>
      </c>
    </row>
    <row r="1173" spans="1:29" ht="15" customHeight="1" x14ac:dyDescent="0.25">
      <c r="A1173" s="262" t="s">
        <v>3031</v>
      </c>
      <c r="B1173" s="262" t="s">
        <v>231</v>
      </c>
      <c r="C1173" s="262" t="s">
        <v>231</v>
      </c>
      <c r="D1173" s="262" t="s">
        <v>295</v>
      </c>
      <c r="E1173" s="262" t="s">
        <v>221</v>
      </c>
      <c r="F1173" s="262" t="s">
        <v>222</v>
      </c>
      <c r="G1173" s="262" t="s">
        <v>3032</v>
      </c>
      <c r="H1173" s="262" t="s">
        <v>224</v>
      </c>
      <c r="I1173" s="262" t="s">
        <v>225</v>
      </c>
      <c r="J1173" s="262">
        <v>944</v>
      </c>
      <c r="K1173" s="320">
        <v>1</v>
      </c>
      <c r="L1173" s="320">
        <v>1</v>
      </c>
      <c r="M1173" s="262" t="s">
        <v>226</v>
      </c>
      <c r="N1173" s="262" t="s">
        <v>227</v>
      </c>
      <c r="O1173" s="262" t="s">
        <v>234</v>
      </c>
      <c r="P1173" s="262" t="s">
        <v>34</v>
      </c>
      <c r="Q1173" s="321">
        <v>0</v>
      </c>
      <c r="R1173" s="321">
        <f t="shared" si="113"/>
        <v>1</v>
      </c>
      <c r="S1173" s="300">
        <v>0</v>
      </c>
      <c r="T1173" s="300">
        <v>39000</v>
      </c>
      <c r="V1173" s="300">
        <v>23010</v>
      </c>
      <c r="W1173" s="302">
        <f>IFERROR(INDEX('For Formulas'!$A$3:$CL$64,MATCH(ROUNDUP($R1173,0),'For Formulas'!$A$3:$A$64,0),MATCH($O1173&amp;" - "&amp;$P1173,'For Formulas'!$A$3:$CL$3,0))*L1173+U1173,INDEX('For Formulas'!$A$3:$CL$64,MATCH(ROUNDUP($R1173,0),'For Formulas'!$A$3:$A$64,0)*MATCH($O1173&amp;" - "&amp;$P1173,'For Formulas'!$A$3:$CL$3,0))*L1173)</f>
        <v>42120</v>
      </c>
      <c r="X1173" s="322">
        <f t="shared" si="114"/>
        <v>0.83050847457627119</v>
      </c>
      <c r="Y1173" s="262" t="s">
        <v>296</v>
      </c>
      <c r="Z1173" s="262" t="str">
        <f t="shared" si="115"/>
        <v>141 E 71100 116</v>
      </c>
      <c r="AA1173" s="262" t="str">
        <f t="shared" si="116"/>
        <v>000</v>
      </c>
      <c r="AB1173" s="262" t="str">
        <f t="shared" si="117"/>
        <v>000</v>
      </c>
      <c r="AC1173" s="262" t="str">
        <f t="shared" si="118"/>
        <v>141 E 71100 116 000 000</v>
      </c>
    </row>
    <row r="1174" spans="1:29" ht="15" customHeight="1" x14ac:dyDescent="0.25">
      <c r="A1174" s="262" t="s">
        <v>1720</v>
      </c>
      <c r="B1174" s="262" t="s">
        <v>231</v>
      </c>
      <c r="C1174" s="262" t="s">
        <v>231</v>
      </c>
      <c r="D1174" s="262" t="s">
        <v>407</v>
      </c>
      <c r="E1174" s="262" t="s">
        <v>221</v>
      </c>
      <c r="F1174" s="262" t="s">
        <v>222</v>
      </c>
      <c r="G1174" s="262" t="s">
        <v>1721</v>
      </c>
      <c r="H1174" s="262" t="s">
        <v>224</v>
      </c>
      <c r="I1174" s="262" t="s">
        <v>225</v>
      </c>
      <c r="J1174" s="262">
        <v>1064</v>
      </c>
      <c r="K1174" s="320">
        <v>1</v>
      </c>
      <c r="L1174" s="320">
        <v>1</v>
      </c>
      <c r="M1174" s="262" t="s">
        <v>226</v>
      </c>
      <c r="N1174" s="262" t="s">
        <v>227</v>
      </c>
      <c r="O1174" s="262" t="s">
        <v>234</v>
      </c>
      <c r="P1174" s="262" t="s">
        <v>34</v>
      </c>
      <c r="Q1174" s="321">
        <v>0</v>
      </c>
      <c r="R1174" s="321">
        <f t="shared" si="113"/>
        <v>1</v>
      </c>
      <c r="S1174" s="300">
        <v>0</v>
      </c>
      <c r="T1174" s="300">
        <v>39000</v>
      </c>
      <c r="V1174" s="300">
        <v>25935</v>
      </c>
      <c r="W1174" s="302">
        <f>IFERROR(INDEX('For Formulas'!$A$3:$CL$64,MATCH(ROUNDUP($R1174,0),'For Formulas'!$A$3:$A$64,0),MATCH($O1174&amp;" - "&amp;$P1174,'For Formulas'!$A$3:$CL$3,0))*L1174+U1174,INDEX('For Formulas'!$A$3:$CL$64,MATCH(ROUNDUP($R1174,0),'For Formulas'!$A$3:$A$64,0)*MATCH($O1174&amp;" - "&amp;$P1174,'For Formulas'!$A$3:$CL$3,0))*L1174)</f>
        <v>42120</v>
      </c>
      <c r="X1174" s="322">
        <f t="shared" si="114"/>
        <v>0.62406015037593987</v>
      </c>
      <c r="Y1174" s="262" t="s">
        <v>408</v>
      </c>
      <c r="Z1174" s="262" t="str">
        <f t="shared" si="115"/>
        <v>141 E 71100 116</v>
      </c>
      <c r="AA1174" s="262" t="str">
        <f t="shared" si="116"/>
        <v>000</v>
      </c>
      <c r="AB1174" s="262" t="str">
        <f t="shared" si="117"/>
        <v>000</v>
      </c>
      <c r="AC1174" s="262" t="str">
        <f t="shared" si="118"/>
        <v>141 E 71100 116 000 000</v>
      </c>
    </row>
    <row r="1175" spans="1:29" ht="15" hidden="1" customHeight="1" x14ac:dyDescent="0.25">
      <c r="A1175" s="262" t="s">
        <v>1709</v>
      </c>
      <c r="B1175" s="262" t="s">
        <v>326</v>
      </c>
      <c r="C1175" s="262" t="s">
        <v>326</v>
      </c>
      <c r="D1175" s="262" t="s">
        <v>220</v>
      </c>
      <c r="E1175" s="262" t="s">
        <v>256</v>
      </c>
      <c r="F1175" s="262" t="s">
        <v>222</v>
      </c>
      <c r="G1175" s="262" t="s">
        <v>223</v>
      </c>
      <c r="H1175" s="262" t="s">
        <v>224</v>
      </c>
      <c r="I1175" s="262" t="s">
        <v>225</v>
      </c>
      <c r="J1175" s="262">
        <v>1600</v>
      </c>
      <c r="K1175" s="320">
        <v>1</v>
      </c>
      <c r="L1175" s="320">
        <v>1</v>
      </c>
      <c r="M1175" s="262" t="s">
        <v>6</v>
      </c>
      <c r="Q1175" s="321">
        <v>0</v>
      </c>
      <c r="R1175" s="321">
        <f t="shared" si="113"/>
        <v>1</v>
      </c>
      <c r="S1175" s="300">
        <v>6500</v>
      </c>
      <c r="T1175" s="300">
        <v>0</v>
      </c>
      <c r="V1175" s="300">
        <v>6500</v>
      </c>
      <c r="W1175" s="300">
        <f>V1175</f>
        <v>6500</v>
      </c>
      <c r="X1175" s="322">
        <f t="shared" si="114"/>
        <v>0</v>
      </c>
      <c r="Y1175" s="262" t="s">
        <v>1710</v>
      </c>
      <c r="Z1175" s="262" t="str">
        <f t="shared" si="115"/>
        <v>141 E 72410 139</v>
      </c>
      <c r="AA1175" s="262" t="str">
        <f t="shared" si="116"/>
        <v>000</v>
      </c>
      <c r="AB1175" s="262" t="str">
        <f t="shared" si="117"/>
        <v>000</v>
      </c>
      <c r="AC1175" s="262" t="str">
        <f t="shared" si="118"/>
        <v>141 E 72410 139 000 000</v>
      </c>
    </row>
    <row r="1176" spans="1:29" ht="15" customHeight="1" x14ac:dyDescent="0.25">
      <c r="A1176" s="262" t="s">
        <v>1561</v>
      </c>
      <c r="B1176" s="262" t="s">
        <v>1562</v>
      </c>
      <c r="C1176" s="262" t="s">
        <v>1562</v>
      </c>
      <c r="D1176" s="262" t="s">
        <v>328</v>
      </c>
      <c r="E1176" s="262" t="s">
        <v>221</v>
      </c>
      <c r="F1176" s="262" t="s">
        <v>222</v>
      </c>
      <c r="G1176" s="262" t="s">
        <v>713</v>
      </c>
      <c r="H1176" s="262" t="s">
        <v>224</v>
      </c>
      <c r="I1176" s="262" t="s">
        <v>225</v>
      </c>
      <c r="J1176" s="262">
        <v>1504</v>
      </c>
      <c r="K1176" s="320">
        <v>1</v>
      </c>
      <c r="L1176" s="320">
        <v>1</v>
      </c>
      <c r="M1176" s="262" t="s">
        <v>226</v>
      </c>
      <c r="N1176" s="262" t="s">
        <v>227</v>
      </c>
      <c r="O1176" s="262" t="s">
        <v>234</v>
      </c>
      <c r="P1176" s="262" t="s">
        <v>34</v>
      </c>
      <c r="Q1176" s="321">
        <v>0</v>
      </c>
      <c r="R1176" s="321">
        <f t="shared" si="113"/>
        <v>1</v>
      </c>
      <c r="S1176" s="300">
        <v>0</v>
      </c>
      <c r="T1176" s="300">
        <v>39000</v>
      </c>
      <c r="V1176" s="300">
        <v>30549.87</v>
      </c>
      <c r="W1176" s="302">
        <f>IFERROR(INDEX('For Formulas'!$A$3:$CL$64,MATCH(ROUNDUP($R1176,0),'For Formulas'!$A$3:$A$64,0),MATCH($O1176&amp;" - "&amp;$P1176,'For Formulas'!$A$3:$CL$3,0))*L1176+U1176,INDEX('For Formulas'!$A$3:$CL$64,MATCH(ROUNDUP($R1176,0),'For Formulas'!$A$3:$A$64,0)*MATCH($O1176&amp;" - "&amp;$P1176,'For Formulas'!$A$3:$CL$3,0))*L1176)</f>
        <v>42120</v>
      </c>
      <c r="X1176" s="322">
        <f t="shared" si="114"/>
        <v>0.37872927118838806</v>
      </c>
      <c r="Y1176" s="262" t="s">
        <v>1563</v>
      </c>
      <c r="Z1176" s="262" t="str">
        <f t="shared" si="115"/>
        <v>141 E 72220 162</v>
      </c>
      <c r="AA1176" s="262" t="str">
        <f t="shared" si="116"/>
        <v>712</v>
      </c>
      <c r="AB1176" s="262" t="str">
        <f t="shared" si="117"/>
        <v>000</v>
      </c>
      <c r="AC1176" s="262" t="str">
        <f t="shared" si="118"/>
        <v>141 E 72220 162 000 712</v>
      </c>
    </row>
    <row r="1177" spans="1:29" ht="15" customHeight="1" x14ac:dyDescent="0.25">
      <c r="A1177" s="262" t="s">
        <v>1241</v>
      </c>
      <c r="B1177" s="262" t="s">
        <v>231</v>
      </c>
      <c r="C1177" s="262" t="s">
        <v>231</v>
      </c>
      <c r="D1177" s="262" t="s">
        <v>295</v>
      </c>
      <c r="E1177" s="262" t="s">
        <v>221</v>
      </c>
      <c r="F1177" s="262" t="s">
        <v>222</v>
      </c>
      <c r="G1177" s="262" t="s">
        <v>850</v>
      </c>
      <c r="H1177" s="262" t="s">
        <v>224</v>
      </c>
      <c r="I1177" s="262" t="s">
        <v>225</v>
      </c>
      <c r="J1177" s="262">
        <v>1344</v>
      </c>
      <c r="K1177" s="320">
        <v>1</v>
      </c>
      <c r="L1177" s="320">
        <v>1</v>
      </c>
      <c r="M1177" s="262" t="s">
        <v>226</v>
      </c>
      <c r="N1177" s="262" t="s">
        <v>227</v>
      </c>
      <c r="O1177" s="262" t="s">
        <v>234</v>
      </c>
      <c r="P1177" s="262" t="s">
        <v>34</v>
      </c>
      <c r="Q1177" s="321">
        <v>0</v>
      </c>
      <c r="R1177" s="321">
        <f t="shared" si="113"/>
        <v>1</v>
      </c>
      <c r="S1177" s="300">
        <v>0</v>
      </c>
      <c r="T1177" s="300">
        <v>39000</v>
      </c>
      <c r="V1177" s="300">
        <v>32760</v>
      </c>
      <c r="W1177" s="302">
        <f>IFERROR(INDEX('For Formulas'!$A$3:$CL$64,MATCH(ROUNDUP($R1177,0),'For Formulas'!$A$3:$A$64,0),MATCH($O1177&amp;" - "&amp;$P1177,'For Formulas'!$A$3:$CL$3,0))*L1177+U1177,INDEX('For Formulas'!$A$3:$CL$64,MATCH(ROUNDUP($R1177,0),'For Formulas'!$A$3:$A$64,0)*MATCH($O1177&amp;" - "&amp;$P1177,'For Formulas'!$A$3:$CL$3,0))*L1177)</f>
        <v>42120</v>
      </c>
      <c r="X1177" s="322">
        <f t="shared" si="114"/>
        <v>0.2857142857142857</v>
      </c>
      <c r="Y1177" s="262" t="s">
        <v>296</v>
      </c>
      <c r="Z1177" s="262" t="str">
        <f t="shared" si="115"/>
        <v>141 E 71100 116</v>
      </c>
      <c r="AA1177" s="262" t="str">
        <f t="shared" si="116"/>
        <v>000</v>
      </c>
      <c r="AB1177" s="262" t="str">
        <f t="shared" si="117"/>
        <v>000</v>
      </c>
      <c r="AC1177" s="262" t="str">
        <f t="shared" si="118"/>
        <v>141 E 71100 116 000 000</v>
      </c>
    </row>
    <row r="1178" spans="1:29" ht="15" hidden="1" customHeight="1" x14ac:dyDescent="0.25">
      <c r="A1178" s="262" t="s">
        <v>1713</v>
      </c>
      <c r="B1178" s="262" t="s">
        <v>255</v>
      </c>
      <c r="C1178" s="262" t="s">
        <v>255</v>
      </c>
      <c r="D1178" s="262" t="s">
        <v>248</v>
      </c>
      <c r="E1178" s="262" t="s">
        <v>256</v>
      </c>
      <c r="F1178" s="262" t="s">
        <v>249</v>
      </c>
      <c r="G1178" s="262" t="s">
        <v>250</v>
      </c>
      <c r="H1178" s="262" t="s">
        <v>224</v>
      </c>
      <c r="I1178" s="262" t="s">
        <v>242</v>
      </c>
      <c r="J1178" s="262">
        <v>1080</v>
      </c>
      <c r="K1178" s="320">
        <v>1</v>
      </c>
      <c r="L1178" s="320">
        <v>1</v>
      </c>
      <c r="M1178" s="262" t="s">
        <v>6</v>
      </c>
      <c r="Q1178" s="321">
        <v>0</v>
      </c>
      <c r="R1178" s="321">
        <f t="shared" si="113"/>
        <v>1</v>
      </c>
      <c r="S1178" s="300">
        <v>3000</v>
      </c>
      <c r="T1178" s="300">
        <v>0</v>
      </c>
      <c r="V1178" s="300">
        <v>3000</v>
      </c>
      <c r="W1178" s="300">
        <f>V1178</f>
        <v>3000</v>
      </c>
      <c r="X1178" s="322">
        <f t="shared" si="114"/>
        <v>0</v>
      </c>
      <c r="Y1178" s="262" t="s">
        <v>252</v>
      </c>
      <c r="Z1178" s="262" t="str">
        <f t="shared" si="115"/>
        <v>141 E 72710 146</v>
      </c>
      <c r="AA1178" s="262" t="str">
        <f t="shared" si="116"/>
        <v>446</v>
      </c>
      <c r="AB1178" s="262" t="str">
        <f t="shared" si="117"/>
        <v>000</v>
      </c>
      <c r="AC1178" s="262" t="str">
        <f t="shared" si="118"/>
        <v>141 E 72710 146 000 446</v>
      </c>
    </row>
    <row r="1179" spans="1:29" ht="15" customHeight="1" x14ac:dyDescent="0.25">
      <c r="A1179" s="262" t="s">
        <v>1762</v>
      </c>
      <c r="B1179" s="262" t="s">
        <v>231</v>
      </c>
      <c r="C1179" s="262" t="s">
        <v>231</v>
      </c>
      <c r="D1179" s="262" t="s">
        <v>374</v>
      </c>
      <c r="E1179" s="262" t="s">
        <v>221</v>
      </c>
      <c r="F1179" s="262" t="s">
        <v>222</v>
      </c>
      <c r="G1179" s="262" t="s">
        <v>850</v>
      </c>
      <c r="H1179" s="262" t="s">
        <v>224</v>
      </c>
      <c r="I1179" s="262" t="s">
        <v>225</v>
      </c>
      <c r="J1179" s="262">
        <v>1344</v>
      </c>
      <c r="K1179" s="320">
        <v>1</v>
      </c>
      <c r="L1179" s="320">
        <v>1</v>
      </c>
      <c r="M1179" s="262" t="s">
        <v>226</v>
      </c>
      <c r="N1179" s="262" t="s">
        <v>227</v>
      </c>
      <c r="O1179" s="262" t="s">
        <v>234</v>
      </c>
      <c r="P1179" s="262" t="s">
        <v>34</v>
      </c>
      <c r="Q1179" s="321">
        <v>0</v>
      </c>
      <c r="R1179" s="321">
        <f t="shared" si="113"/>
        <v>1</v>
      </c>
      <c r="S1179" s="300">
        <v>0</v>
      </c>
      <c r="T1179" s="300">
        <v>39000</v>
      </c>
      <c r="V1179" s="300">
        <v>32760</v>
      </c>
      <c r="W1179" s="302">
        <f>IFERROR(INDEX('For Formulas'!$A$3:$CL$64,MATCH(ROUNDUP($R1179,0),'For Formulas'!$A$3:$A$64,0),MATCH($O1179&amp;" - "&amp;$P1179,'For Formulas'!$A$3:$CL$3,0))*L1179+U1179,INDEX('For Formulas'!$A$3:$CL$64,MATCH(ROUNDUP($R1179,0),'For Formulas'!$A$3:$A$64,0)*MATCH($O1179&amp;" - "&amp;$P1179,'For Formulas'!$A$3:$CL$3,0))*L1179)</f>
        <v>42120</v>
      </c>
      <c r="X1179" s="322">
        <f t="shared" si="114"/>
        <v>0.2857142857142857</v>
      </c>
      <c r="Y1179" s="262" t="s">
        <v>375</v>
      </c>
      <c r="Z1179" s="262" t="str">
        <f t="shared" si="115"/>
        <v>141 E 71100 116</v>
      </c>
      <c r="AA1179" s="262" t="str">
        <f t="shared" si="116"/>
        <v>000</v>
      </c>
      <c r="AB1179" s="262" t="str">
        <f t="shared" si="117"/>
        <v>000</v>
      </c>
      <c r="AC1179" s="262" t="str">
        <f t="shared" si="118"/>
        <v>141 E 71100 116 000 000</v>
      </c>
    </row>
    <row r="1180" spans="1:29" ht="15" customHeight="1" x14ac:dyDescent="0.25">
      <c r="A1180" s="262" t="s">
        <v>2096</v>
      </c>
      <c r="B1180" s="262" t="s">
        <v>231</v>
      </c>
      <c r="C1180" s="262" t="s">
        <v>231</v>
      </c>
      <c r="D1180" s="262" t="s">
        <v>447</v>
      </c>
      <c r="E1180" s="262" t="s">
        <v>221</v>
      </c>
      <c r="F1180" s="262" t="s">
        <v>222</v>
      </c>
      <c r="G1180" s="262" t="s">
        <v>527</v>
      </c>
      <c r="H1180" s="262" t="s">
        <v>224</v>
      </c>
      <c r="I1180" s="262" t="s">
        <v>225</v>
      </c>
      <c r="J1180" s="262">
        <v>1440</v>
      </c>
      <c r="K1180" s="320">
        <v>1</v>
      </c>
      <c r="L1180" s="320">
        <v>1</v>
      </c>
      <c r="M1180" s="262" t="s">
        <v>226</v>
      </c>
      <c r="N1180" s="262" t="s">
        <v>227</v>
      </c>
      <c r="O1180" s="262" t="s">
        <v>234</v>
      </c>
      <c r="P1180" s="262" t="s">
        <v>34</v>
      </c>
      <c r="Q1180" s="321">
        <v>0</v>
      </c>
      <c r="R1180" s="321">
        <f t="shared" si="113"/>
        <v>1</v>
      </c>
      <c r="S1180" s="300">
        <v>0</v>
      </c>
      <c r="T1180" s="300">
        <v>39000</v>
      </c>
      <c r="V1180" s="300">
        <v>35100</v>
      </c>
      <c r="W1180" s="302">
        <f>IFERROR(INDEX('For Formulas'!$A$3:$CL$64,MATCH(ROUNDUP($R1180,0),'For Formulas'!$A$3:$A$64,0),MATCH($O1180&amp;" - "&amp;$P1180,'For Formulas'!$A$3:$CL$3,0))*L1180+U1180,INDEX('For Formulas'!$A$3:$CL$64,MATCH(ROUNDUP($R1180,0),'For Formulas'!$A$3:$A$64,0)*MATCH($O1180&amp;" - "&amp;$P1180,'For Formulas'!$A$3:$CL$3,0))*L1180)</f>
        <v>42120</v>
      </c>
      <c r="X1180" s="322">
        <f t="shared" si="114"/>
        <v>0.2</v>
      </c>
      <c r="Y1180" s="262" t="s">
        <v>448</v>
      </c>
      <c r="Z1180" s="262" t="str">
        <f t="shared" si="115"/>
        <v>141 E 71100 116</v>
      </c>
      <c r="AA1180" s="262" t="str">
        <f t="shared" si="116"/>
        <v>000</v>
      </c>
      <c r="AB1180" s="262" t="str">
        <f t="shared" si="117"/>
        <v>000</v>
      </c>
      <c r="AC1180" s="262" t="str">
        <f t="shared" si="118"/>
        <v>141 E 71100 116 000 000</v>
      </c>
    </row>
    <row r="1181" spans="1:29" ht="15" customHeight="1" x14ac:dyDescent="0.25">
      <c r="A1181" s="262" t="s">
        <v>3220</v>
      </c>
      <c r="B1181" s="262" t="s">
        <v>938</v>
      </c>
      <c r="C1181" s="262" t="s">
        <v>497</v>
      </c>
      <c r="D1181" s="262" t="s">
        <v>274</v>
      </c>
      <c r="E1181" s="262" t="s">
        <v>221</v>
      </c>
      <c r="F1181" s="262" t="s">
        <v>299</v>
      </c>
      <c r="G1181" s="262" t="s">
        <v>3221</v>
      </c>
      <c r="H1181" s="262" t="s">
        <v>301</v>
      </c>
      <c r="I1181" s="262" t="s">
        <v>225</v>
      </c>
      <c r="J1181" s="262">
        <v>1760</v>
      </c>
      <c r="K1181" s="320">
        <v>1</v>
      </c>
      <c r="L1181" s="320">
        <v>1</v>
      </c>
      <c r="M1181" s="262" t="s">
        <v>226</v>
      </c>
      <c r="N1181" s="262" t="s">
        <v>227</v>
      </c>
      <c r="O1181" s="262" t="s">
        <v>234</v>
      </c>
      <c r="P1181" s="262" t="s">
        <v>34</v>
      </c>
      <c r="Q1181" s="321">
        <v>0</v>
      </c>
      <c r="R1181" s="321">
        <f t="shared" si="113"/>
        <v>1</v>
      </c>
      <c r="S1181" s="300">
        <v>0</v>
      </c>
      <c r="T1181" s="300">
        <v>39000</v>
      </c>
      <c r="V1181" s="300">
        <v>35749.74</v>
      </c>
      <c r="W1181" s="302">
        <f>IFERROR(INDEX('For Formulas'!$A$3:$CL$64,MATCH(ROUNDUP($R1181,0),'For Formulas'!$A$3:$A$64,0),MATCH($O1181&amp;" - "&amp;$P1181,'For Formulas'!$A$3:$CL$3,0))*L1181+U1181,INDEX('For Formulas'!$A$3:$CL$64,MATCH(ROUNDUP($R1181,0),'For Formulas'!$A$3:$A$64,0)*MATCH($O1181&amp;" - "&amp;$P1181,'For Formulas'!$A$3:$CL$3,0))*L1181)</f>
        <v>42120</v>
      </c>
      <c r="X1181" s="322">
        <f t="shared" si="114"/>
        <v>0.17819038683917707</v>
      </c>
      <c r="Y1181" s="262" t="s">
        <v>840</v>
      </c>
      <c r="Z1181" s="262" t="str">
        <f t="shared" si="115"/>
        <v>141 E 72250 189</v>
      </c>
      <c r="AA1181" s="262" t="str">
        <f t="shared" si="116"/>
        <v>000</v>
      </c>
      <c r="AB1181" s="262" t="str">
        <f t="shared" si="117"/>
        <v>000</v>
      </c>
      <c r="AC1181" s="262" t="str">
        <f t="shared" si="118"/>
        <v>141 E 72250 189 000 000</v>
      </c>
    </row>
    <row r="1182" spans="1:29" ht="15" customHeight="1" x14ac:dyDescent="0.25">
      <c r="A1182" s="262" t="s">
        <v>695</v>
      </c>
      <c r="B1182" s="262" t="s">
        <v>231</v>
      </c>
      <c r="C1182" s="262" t="s">
        <v>231</v>
      </c>
      <c r="D1182" s="262" t="s">
        <v>411</v>
      </c>
      <c r="E1182" s="262" t="s">
        <v>221</v>
      </c>
      <c r="F1182" s="262" t="s">
        <v>222</v>
      </c>
      <c r="G1182" s="262" t="s">
        <v>223</v>
      </c>
      <c r="H1182" s="262" t="s">
        <v>224</v>
      </c>
      <c r="I1182" s="262" t="s">
        <v>225</v>
      </c>
      <c r="J1182" s="262">
        <v>1600</v>
      </c>
      <c r="K1182" s="320">
        <v>1</v>
      </c>
      <c r="L1182" s="320">
        <v>1</v>
      </c>
      <c r="M1182" s="262" t="s">
        <v>226</v>
      </c>
      <c r="N1182" s="262" t="s">
        <v>227</v>
      </c>
      <c r="O1182" s="262" t="s">
        <v>234</v>
      </c>
      <c r="P1182" s="262" t="s">
        <v>34</v>
      </c>
      <c r="Q1182" s="321">
        <v>0</v>
      </c>
      <c r="R1182" s="321">
        <f t="shared" si="113"/>
        <v>1</v>
      </c>
      <c r="S1182" s="300">
        <v>0</v>
      </c>
      <c r="T1182" s="300">
        <v>39000</v>
      </c>
      <c r="V1182" s="300">
        <v>39000</v>
      </c>
      <c r="W1182" s="302">
        <f>IFERROR(INDEX('For Formulas'!$A$3:$CL$64,MATCH(ROUNDUP($R1182,0),'For Formulas'!$A$3:$A$64,0),MATCH($O1182&amp;" - "&amp;$P1182,'For Formulas'!$A$3:$CL$3,0))*L1182+U1182,INDEX('For Formulas'!$A$3:$CL$64,MATCH(ROUNDUP($R1182,0),'For Formulas'!$A$3:$A$64,0)*MATCH($O1182&amp;" - "&amp;$P1182,'For Formulas'!$A$3:$CL$3,0))*L1182)</f>
        <v>42120</v>
      </c>
      <c r="X1182" s="322">
        <f t="shared" si="114"/>
        <v>0.08</v>
      </c>
      <c r="Y1182" s="262" t="s">
        <v>608</v>
      </c>
      <c r="Z1182" s="262" t="str">
        <f t="shared" si="115"/>
        <v>141 E 71100 116</v>
      </c>
      <c r="AA1182" s="262" t="str">
        <f t="shared" si="116"/>
        <v>000</v>
      </c>
      <c r="AB1182" s="262" t="str">
        <f t="shared" si="117"/>
        <v>000</v>
      </c>
      <c r="AC1182" s="262" t="str">
        <f t="shared" si="118"/>
        <v>141 E 71100 116 000 000</v>
      </c>
    </row>
    <row r="1183" spans="1:29" ht="15" customHeight="1" x14ac:dyDescent="0.25">
      <c r="A1183" s="262" t="s">
        <v>893</v>
      </c>
      <c r="B1183" s="262" t="s">
        <v>231</v>
      </c>
      <c r="C1183" s="262" t="s">
        <v>231</v>
      </c>
      <c r="D1183" s="262" t="s">
        <v>422</v>
      </c>
      <c r="E1183" s="262" t="s">
        <v>221</v>
      </c>
      <c r="F1183" s="262" t="s">
        <v>222</v>
      </c>
      <c r="G1183" s="262" t="s">
        <v>223</v>
      </c>
      <c r="H1183" s="262" t="s">
        <v>224</v>
      </c>
      <c r="I1183" s="262" t="s">
        <v>225</v>
      </c>
      <c r="J1183" s="262">
        <v>1600</v>
      </c>
      <c r="K1183" s="320">
        <v>1</v>
      </c>
      <c r="L1183" s="320">
        <v>1</v>
      </c>
      <c r="M1183" s="262" t="s">
        <v>226</v>
      </c>
      <c r="N1183" s="262" t="s">
        <v>227</v>
      </c>
      <c r="O1183" s="262" t="s">
        <v>234</v>
      </c>
      <c r="P1183" s="262" t="s">
        <v>34</v>
      </c>
      <c r="Q1183" s="321">
        <v>0</v>
      </c>
      <c r="R1183" s="321">
        <f t="shared" si="113"/>
        <v>1</v>
      </c>
      <c r="S1183" s="300">
        <v>0</v>
      </c>
      <c r="T1183" s="300">
        <v>39000</v>
      </c>
      <c r="V1183" s="300">
        <v>39000</v>
      </c>
      <c r="W1183" s="302">
        <f>IFERROR(INDEX('For Formulas'!$A$3:$CL$64,MATCH(ROUNDUP($R1183,0),'For Formulas'!$A$3:$A$64,0),MATCH($O1183&amp;" - "&amp;$P1183,'For Formulas'!$A$3:$CL$3,0))*L1183+U1183,INDEX('For Formulas'!$A$3:$CL$64,MATCH(ROUNDUP($R1183,0),'For Formulas'!$A$3:$A$64,0)*MATCH($O1183&amp;" - "&amp;$P1183,'For Formulas'!$A$3:$CL$3,0))*L1183)</f>
        <v>42120</v>
      </c>
      <c r="X1183" s="322">
        <f t="shared" si="114"/>
        <v>0.08</v>
      </c>
      <c r="Y1183" s="262" t="s">
        <v>423</v>
      </c>
      <c r="Z1183" s="262" t="str">
        <f t="shared" si="115"/>
        <v>141 E 71100 116</v>
      </c>
      <c r="AA1183" s="262" t="str">
        <f t="shared" si="116"/>
        <v>000</v>
      </c>
      <c r="AB1183" s="262" t="str">
        <f t="shared" si="117"/>
        <v>000</v>
      </c>
      <c r="AC1183" s="262" t="str">
        <f t="shared" si="118"/>
        <v>141 E 71100 116 000 000</v>
      </c>
    </row>
    <row r="1184" spans="1:29" ht="15" hidden="1" customHeight="1" x14ac:dyDescent="0.25">
      <c r="A1184" s="262" t="s">
        <v>1719</v>
      </c>
      <c r="B1184" s="262" t="s">
        <v>326</v>
      </c>
      <c r="C1184" s="262" t="s">
        <v>326</v>
      </c>
      <c r="D1184" s="262" t="s">
        <v>392</v>
      </c>
      <c r="E1184" s="262" t="s">
        <v>256</v>
      </c>
      <c r="F1184" s="262" t="s">
        <v>222</v>
      </c>
      <c r="G1184" s="262" t="s">
        <v>223</v>
      </c>
      <c r="H1184" s="262" t="s">
        <v>224</v>
      </c>
      <c r="I1184" s="262" t="s">
        <v>225</v>
      </c>
      <c r="J1184" s="262">
        <v>1600</v>
      </c>
      <c r="K1184" s="320">
        <v>1</v>
      </c>
      <c r="L1184" s="320">
        <v>1</v>
      </c>
      <c r="M1184" s="262" t="s">
        <v>6</v>
      </c>
      <c r="Q1184" s="321">
        <v>0</v>
      </c>
      <c r="R1184" s="321">
        <f t="shared" si="113"/>
        <v>1</v>
      </c>
      <c r="S1184" s="300">
        <v>7000</v>
      </c>
      <c r="T1184" s="300">
        <v>0</v>
      </c>
      <c r="V1184" s="300">
        <v>7000</v>
      </c>
      <c r="W1184" s="300">
        <f>V1184</f>
        <v>7000</v>
      </c>
      <c r="X1184" s="322">
        <f t="shared" si="114"/>
        <v>0</v>
      </c>
      <c r="Y1184" s="262" t="s">
        <v>1701</v>
      </c>
      <c r="Z1184" s="262" t="str">
        <f t="shared" si="115"/>
        <v>141 E 72410 139</v>
      </c>
      <c r="AA1184" s="262" t="str">
        <f t="shared" si="116"/>
        <v>000</v>
      </c>
      <c r="AB1184" s="262" t="str">
        <f t="shared" si="117"/>
        <v>000</v>
      </c>
      <c r="AC1184" s="262" t="str">
        <f t="shared" si="118"/>
        <v>141 E 72410 139 000 000</v>
      </c>
    </row>
    <row r="1185" spans="1:29" ht="15" customHeight="1" x14ac:dyDescent="0.25">
      <c r="A1185" s="262" t="s">
        <v>1046</v>
      </c>
      <c r="B1185" s="262" t="s">
        <v>316</v>
      </c>
      <c r="C1185" s="262" t="s">
        <v>316</v>
      </c>
      <c r="D1185" s="262" t="s">
        <v>716</v>
      </c>
      <c r="E1185" s="262" t="s">
        <v>221</v>
      </c>
      <c r="F1185" s="262" t="s">
        <v>222</v>
      </c>
      <c r="G1185" s="262" t="s">
        <v>223</v>
      </c>
      <c r="H1185" s="262" t="s">
        <v>224</v>
      </c>
      <c r="I1185" s="262" t="s">
        <v>225</v>
      </c>
      <c r="J1185" s="262">
        <v>1600</v>
      </c>
      <c r="K1185" s="320">
        <v>1</v>
      </c>
      <c r="L1185" s="320">
        <v>1</v>
      </c>
      <c r="M1185" s="262" t="s">
        <v>226</v>
      </c>
      <c r="N1185" s="262" t="s">
        <v>227</v>
      </c>
      <c r="O1185" s="262" t="s">
        <v>234</v>
      </c>
      <c r="P1185" s="262" t="s">
        <v>34</v>
      </c>
      <c r="Q1185" s="321">
        <v>0</v>
      </c>
      <c r="R1185" s="321">
        <f t="shared" si="113"/>
        <v>1</v>
      </c>
      <c r="S1185" s="300">
        <v>0</v>
      </c>
      <c r="T1185" s="300">
        <v>39000</v>
      </c>
      <c r="V1185" s="300">
        <v>39000</v>
      </c>
      <c r="W1185" s="302">
        <f>IFERROR(INDEX('For Formulas'!$A$3:$CL$64,MATCH(ROUNDUP($R1185,0),'For Formulas'!$A$3:$A$64,0),MATCH($O1185&amp;" - "&amp;$P1185,'For Formulas'!$A$3:$CL$3,0))*L1185+U1185,INDEX('For Formulas'!$A$3:$CL$64,MATCH(ROUNDUP($R1185,0),'For Formulas'!$A$3:$A$64,0)*MATCH($O1185&amp;" - "&amp;$P1185,'For Formulas'!$A$3:$CL$3,0))*L1185)</f>
        <v>42120</v>
      </c>
      <c r="X1185" s="322">
        <f t="shared" si="114"/>
        <v>0.08</v>
      </c>
      <c r="Y1185" s="262" t="s">
        <v>1047</v>
      </c>
      <c r="Z1185" s="262" t="str">
        <f t="shared" si="115"/>
        <v>141 E 71200 116</v>
      </c>
      <c r="AA1185" s="262" t="str">
        <f t="shared" si="116"/>
        <v>712</v>
      </c>
      <c r="AB1185" s="262" t="str">
        <f t="shared" si="117"/>
        <v>000</v>
      </c>
      <c r="AC1185" s="262" t="str">
        <f t="shared" si="118"/>
        <v>141 E 71200 116 000 712</v>
      </c>
    </row>
    <row r="1186" spans="1:29" ht="15" customHeight="1" x14ac:dyDescent="0.25">
      <c r="A1186" s="262" t="s">
        <v>1161</v>
      </c>
      <c r="B1186" s="262" t="s">
        <v>231</v>
      </c>
      <c r="C1186" s="262" t="s">
        <v>231</v>
      </c>
      <c r="D1186" s="262" t="s">
        <v>264</v>
      </c>
      <c r="E1186" s="262" t="s">
        <v>221</v>
      </c>
      <c r="F1186" s="262" t="s">
        <v>222</v>
      </c>
      <c r="G1186" s="262" t="s">
        <v>223</v>
      </c>
      <c r="H1186" s="262" t="s">
        <v>224</v>
      </c>
      <c r="I1186" s="262" t="s">
        <v>225</v>
      </c>
      <c r="J1186" s="262">
        <v>1600</v>
      </c>
      <c r="K1186" s="320">
        <v>1</v>
      </c>
      <c r="L1186" s="320">
        <v>1</v>
      </c>
      <c r="M1186" s="262" t="s">
        <v>226</v>
      </c>
      <c r="N1186" s="262" t="s">
        <v>227</v>
      </c>
      <c r="O1186" s="262" t="s">
        <v>234</v>
      </c>
      <c r="P1186" s="262" t="s">
        <v>34</v>
      </c>
      <c r="Q1186" s="321">
        <v>0</v>
      </c>
      <c r="R1186" s="321">
        <f t="shared" si="113"/>
        <v>1</v>
      </c>
      <c r="S1186" s="300">
        <v>0</v>
      </c>
      <c r="T1186" s="300">
        <v>39000</v>
      </c>
      <c r="V1186" s="300">
        <v>39000</v>
      </c>
      <c r="W1186" s="302">
        <f>IFERROR(INDEX('For Formulas'!$A$3:$CL$64,MATCH(ROUNDUP($R1186,0),'For Formulas'!$A$3:$A$64,0),MATCH($O1186&amp;" - "&amp;$P1186,'For Formulas'!$A$3:$CL$3,0))*L1186+U1186,INDEX('For Formulas'!$A$3:$CL$64,MATCH(ROUNDUP($R1186,0),'For Formulas'!$A$3:$A$64,0)*MATCH($O1186&amp;" - "&amp;$P1186,'For Formulas'!$A$3:$CL$3,0))*L1186)</f>
        <v>42120</v>
      </c>
      <c r="X1186" s="322">
        <f t="shared" si="114"/>
        <v>0.08</v>
      </c>
      <c r="Y1186" s="262" t="s">
        <v>265</v>
      </c>
      <c r="Z1186" s="262" t="str">
        <f t="shared" si="115"/>
        <v>141 E 71100 116</v>
      </c>
      <c r="AA1186" s="262" t="str">
        <f t="shared" si="116"/>
        <v>000</v>
      </c>
      <c r="AB1186" s="262" t="str">
        <f t="shared" si="117"/>
        <v>000</v>
      </c>
      <c r="AC1186" s="262" t="str">
        <f t="shared" si="118"/>
        <v>141 E 71100 116 000 000</v>
      </c>
    </row>
    <row r="1187" spans="1:29" ht="15" customHeight="1" x14ac:dyDescent="0.25">
      <c r="A1187" s="262" t="s">
        <v>1239</v>
      </c>
      <c r="B1187" s="262" t="s">
        <v>231</v>
      </c>
      <c r="C1187" s="262" t="s">
        <v>231</v>
      </c>
      <c r="D1187" s="262" t="s">
        <v>374</v>
      </c>
      <c r="E1187" s="262" t="s">
        <v>221</v>
      </c>
      <c r="F1187" s="262" t="s">
        <v>222</v>
      </c>
      <c r="G1187" s="262" t="s">
        <v>223</v>
      </c>
      <c r="H1187" s="262" t="s">
        <v>224</v>
      </c>
      <c r="I1187" s="262" t="s">
        <v>225</v>
      </c>
      <c r="J1187" s="262">
        <v>1600</v>
      </c>
      <c r="K1187" s="320">
        <v>1</v>
      </c>
      <c r="L1187" s="320">
        <v>1</v>
      </c>
      <c r="M1187" s="262" t="s">
        <v>226</v>
      </c>
      <c r="N1187" s="262" t="s">
        <v>227</v>
      </c>
      <c r="O1187" s="262" t="s">
        <v>234</v>
      </c>
      <c r="P1187" s="262" t="s">
        <v>34</v>
      </c>
      <c r="Q1187" s="321">
        <v>0</v>
      </c>
      <c r="R1187" s="321">
        <f t="shared" si="113"/>
        <v>1</v>
      </c>
      <c r="S1187" s="300">
        <v>0</v>
      </c>
      <c r="T1187" s="300">
        <v>39000</v>
      </c>
      <c r="V1187" s="300">
        <v>39000</v>
      </c>
      <c r="W1187" s="302">
        <f>IFERROR(INDEX('For Formulas'!$A$3:$CL$64,MATCH(ROUNDUP($R1187,0),'For Formulas'!$A$3:$A$64,0),MATCH($O1187&amp;" - "&amp;$P1187,'For Formulas'!$A$3:$CL$3,0))*L1187+U1187,INDEX('For Formulas'!$A$3:$CL$64,MATCH(ROUNDUP($R1187,0),'For Formulas'!$A$3:$A$64,0)*MATCH($O1187&amp;" - "&amp;$P1187,'For Formulas'!$A$3:$CL$3,0))*L1187)</f>
        <v>42120</v>
      </c>
      <c r="X1187" s="322">
        <f t="shared" si="114"/>
        <v>0.08</v>
      </c>
      <c r="Y1187" s="262" t="s">
        <v>375</v>
      </c>
      <c r="Z1187" s="262" t="str">
        <f t="shared" si="115"/>
        <v>141 E 71100 116</v>
      </c>
      <c r="AA1187" s="262" t="str">
        <f t="shared" si="116"/>
        <v>000</v>
      </c>
      <c r="AB1187" s="262" t="str">
        <f t="shared" si="117"/>
        <v>000</v>
      </c>
      <c r="AC1187" s="262" t="str">
        <f t="shared" si="118"/>
        <v>141 E 71100 116 000 000</v>
      </c>
    </row>
    <row r="1188" spans="1:29" ht="15" hidden="1" customHeight="1" x14ac:dyDescent="0.25">
      <c r="A1188" s="262" t="s">
        <v>1727</v>
      </c>
      <c r="B1188" s="262" t="s">
        <v>256</v>
      </c>
      <c r="C1188" s="262" t="s">
        <v>273</v>
      </c>
      <c r="D1188" s="262" t="s">
        <v>274</v>
      </c>
      <c r="E1188" s="262" t="s">
        <v>256</v>
      </c>
      <c r="F1188" s="262" t="s">
        <v>249</v>
      </c>
      <c r="G1188" s="262" t="s">
        <v>250</v>
      </c>
      <c r="H1188" s="262" t="s">
        <v>224</v>
      </c>
      <c r="I1188" s="262" t="s">
        <v>242</v>
      </c>
      <c r="J1188" s="262">
        <v>1080</v>
      </c>
      <c r="K1188" s="320">
        <v>1</v>
      </c>
      <c r="L1188" s="320">
        <v>0</v>
      </c>
      <c r="M1188" s="262" t="s">
        <v>6</v>
      </c>
      <c r="Q1188" s="321">
        <v>0</v>
      </c>
      <c r="R1188" s="321">
        <f t="shared" si="113"/>
        <v>1</v>
      </c>
      <c r="S1188" s="300">
        <v>250</v>
      </c>
      <c r="T1188" s="300">
        <v>0</v>
      </c>
      <c r="V1188" s="300">
        <v>250</v>
      </c>
      <c r="W1188" s="300">
        <f>V1188</f>
        <v>250</v>
      </c>
      <c r="X1188" s="322">
        <f t="shared" si="114"/>
        <v>0</v>
      </c>
      <c r="Y1188" s="262" t="s">
        <v>684</v>
      </c>
      <c r="Z1188" s="262" t="str">
        <f t="shared" si="115"/>
        <v>141 E 71200 163</v>
      </c>
      <c r="AA1188" s="262" t="str">
        <f t="shared" si="116"/>
        <v>712</v>
      </c>
      <c r="AB1188" s="262" t="str">
        <f t="shared" si="117"/>
        <v>901</v>
      </c>
      <c r="AC1188" s="262" t="str">
        <f t="shared" si="118"/>
        <v>141 E 71200 163 901 712</v>
      </c>
    </row>
    <row r="1189" spans="1:29" ht="15" customHeight="1" x14ac:dyDescent="0.25">
      <c r="A1189" s="262" t="s">
        <v>1292</v>
      </c>
      <c r="B1189" s="262" t="s">
        <v>231</v>
      </c>
      <c r="C1189" s="262" t="s">
        <v>231</v>
      </c>
      <c r="D1189" s="262" t="s">
        <v>268</v>
      </c>
      <c r="E1189" s="262" t="s">
        <v>221</v>
      </c>
      <c r="F1189" s="262" t="s">
        <v>222</v>
      </c>
      <c r="G1189" s="262" t="s">
        <v>223</v>
      </c>
      <c r="H1189" s="262" t="s">
        <v>224</v>
      </c>
      <c r="I1189" s="262" t="s">
        <v>225</v>
      </c>
      <c r="J1189" s="262">
        <v>1600</v>
      </c>
      <c r="K1189" s="320">
        <v>1</v>
      </c>
      <c r="L1189" s="320">
        <v>1</v>
      </c>
      <c r="M1189" s="262" t="s">
        <v>226</v>
      </c>
      <c r="N1189" s="262" t="s">
        <v>227</v>
      </c>
      <c r="O1189" s="262" t="s">
        <v>234</v>
      </c>
      <c r="P1189" s="262" t="s">
        <v>34</v>
      </c>
      <c r="Q1189" s="321">
        <v>0</v>
      </c>
      <c r="R1189" s="321">
        <f t="shared" si="113"/>
        <v>1</v>
      </c>
      <c r="S1189" s="300">
        <v>0</v>
      </c>
      <c r="T1189" s="300">
        <v>39000</v>
      </c>
      <c r="V1189" s="300">
        <v>39000</v>
      </c>
      <c r="W1189" s="302">
        <f>IFERROR(INDEX('For Formulas'!$A$3:$CL$64,MATCH(ROUNDUP($R1189,0),'For Formulas'!$A$3:$A$64,0),MATCH($O1189&amp;" - "&amp;$P1189,'For Formulas'!$A$3:$CL$3,0))*L1189+U1189,INDEX('For Formulas'!$A$3:$CL$64,MATCH(ROUNDUP($R1189,0),'For Formulas'!$A$3:$A$64,0)*MATCH($O1189&amp;" - "&amp;$P1189,'For Formulas'!$A$3:$CL$3,0))*L1189)</f>
        <v>42120</v>
      </c>
      <c r="X1189" s="322">
        <f t="shared" si="114"/>
        <v>0.08</v>
      </c>
      <c r="Y1189" s="262" t="s">
        <v>566</v>
      </c>
      <c r="Z1189" s="262" t="str">
        <f t="shared" si="115"/>
        <v>141 E 71100 116</v>
      </c>
      <c r="AA1189" s="262" t="str">
        <f t="shared" si="116"/>
        <v>000</v>
      </c>
      <c r="AB1189" s="262" t="str">
        <f t="shared" si="117"/>
        <v>000</v>
      </c>
      <c r="AC1189" s="262" t="str">
        <f t="shared" si="118"/>
        <v>141 E 71100 116 000 000</v>
      </c>
    </row>
    <row r="1190" spans="1:29" ht="15" customHeight="1" x14ac:dyDescent="0.25">
      <c r="A1190" s="262" t="s">
        <v>1294</v>
      </c>
      <c r="B1190" s="262" t="s">
        <v>231</v>
      </c>
      <c r="C1190" s="262" t="s">
        <v>231</v>
      </c>
      <c r="D1190" s="262" t="s">
        <v>295</v>
      </c>
      <c r="E1190" s="262" t="s">
        <v>221</v>
      </c>
      <c r="F1190" s="262" t="s">
        <v>222</v>
      </c>
      <c r="G1190" s="262" t="s">
        <v>223</v>
      </c>
      <c r="H1190" s="262" t="s">
        <v>224</v>
      </c>
      <c r="I1190" s="262" t="s">
        <v>225</v>
      </c>
      <c r="J1190" s="262">
        <v>1600</v>
      </c>
      <c r="K1190" s="320">
        <v>1</v>
      </c>
      <c r="L1190" s="320">
        <v>1</v>
      </c>
      <c r="M1190" s="262" t="s">
        <v>226</v>
      </c>
      <c r="N1190" s="262" t="s">
        <v>227</v>
      </c>
      <c r="O1190" s="262" t="s">
        <v>234</v>
      </c>
      <c r="P1190" s="262" t="s">
        <v>34</v>
      </c>
      <c r="Q1190" s="321">
        <v>0</v>
      </c>
      <c r="R1190" s="321">
        <f t="shared" si="113"/>
        <v>1</v>
      </c>
      <c r="S1190" s="300">
        <v>0</v>
      </c>
      <c r="T1190" s="300">
        <v>39000</v>
      </c>
      <c r="V1190" s="300">
        <v>39000</v>
      </c>
      <c r="W1190" s="302">
        <f>IFERROR(INDEX('For Formulas'!$A$3:$CL$64,MATCH(ROUNDUP($R1190,0),'For Formulas'!$A$3:$A$64,0),MATCH($O1190&amp;" - "&amp;$P1190,'For Formulas'!$A$3:$CL$3,0))*L1190+U1190,INDEX('For Formulas'!$A$3:$CL$64,MATCH(ROUNDUP($R1190,0),'For Formulas'!$A$3:$A$64,0)*MATCH($O1190&amp;" - "&amp;$P1190,'For Formulas'!$A$3:$CL$3,0))*L1190)</f>
        <v>42120</v>
      </c>
      <c r="X1190" s="322">
        <f t="shared" si="114"/>
        <v>0.08</v>
      </c>
      <c r="Y1190" s="262" t="s">
        <v>296</v>
      </c>
      <c r="Z1190" s="262" t="str">
        <f t="shared" si="115"/>
        <v>141 E 71100 116</v>
      </c>
      <c r="AA1190" s="262" t="str">
        <f t="shared" si="116"/>
        <v>000</v>
      </c>
      <c r="AB1190" s="262" t="str">
        <f t="shared" si="117"/>
        <v>000</v>
      </c>
      <c r="AC1190" s="262" t="str">
        <f t="shared" si="118"/>
        <v>141 E 71100 116 000 000</v>
      </c>
    </row>
    <row r="1191" spans="1:29" ht="15" customHeight="1" x14ac:dyDescent="0.25">
      <c r="A1191" s="262" t="s">
        <v>1343</v>
      </c>
      <c r="B1191" s="262" t="s">
        <v>231</v>
      </c>
      <c r="C1191" s="262" t="s">
        <v>231</v>
      </c>
      <c r="D1191" s="262" t="s">
        <v>333</v>
      </c>
      <c r="E1191" s="262" t="s">
        <v>221</v>
      </c>
      <c r="F1191" s="262" t="s">
        <v>222</v>
      </c>
      <c r="G1191" s="262" t="s">
        <v>223</v>
      </c>
      <c r="H1191" s="262" t="s">
        <v>224</v>
      </c>
      <c r="I1191" s="262" t="s">
        <v>225</v>
      </c>
      <c r="J1191" s="262">
        <v>1600</v>
      </c>
      <c r="K1191" s="320">
        <v>1</v>
      </c>
      <c r="L1191" s="320">
        <v>1</v>
      </c>
      <c r="M1191" s="262" t="s">
        <v>226</v>
      </c>
      <c r="N1191" s="262" t="s">
        <v>227</v>
      </c>
      <c r="O1191" s="262" t="s">
        <v>234</v>
      </c>
      <c r="P1191" s="262" t="s">
        <v>34</v>
      </c>
      <c r="Q1191" s="321">
        <v>0</v>
      </c>
      <c r="R1191" s="321">
        <f t="shared" si="113"/>
        <v>1</v>
      </c>
      <c r="S1191" s="300">
        <v>0</v>
      </c>
      <c r="T1191" s="300">
        <v>39000</v>
      </c>
      <c r="V1191" s="300">
        <v>39000</v>
      </c>
      <c r="W1191" s="302">
        <f>IFERROR(INDEX('For Formulas'!$A$3:$CL$64,MATCH(ROUNDUP($R1191,0),'For Formulas'!$A$3:$A$64,0),MATCH($O1191&amp;" - "&amp;$P1191,'For Formulas'!$A$3:$CL$3,0))*L1191+U1191,INDEX('For Formulas'!$A$3:$CL$64,MATCH(ROUNDUP($R1191,0),'For Formulas'!$A$3:$A$64,0)*MATCH($O1191&amp;" - "&amp;$P1191,'For Formulas'!$A$3:$CL$3,0))*L1191)</f>
        <v>42120</v>
      </c>
      <c r="X1191" s="322">
        <f t="shared" si="114"/>
        <v>0.08</v>
      </c>
      <c r="Y1191" s="262" t="s">
        <v>618</v>
      </c>
      <c r="Z1191" s="262" t="str">
        <f t="shared" si="115"/>
        <v>141 E 71100 116</v>
      </c>
      <c r="AA1191" s="262" t="str">
        <f t="shared" si="116"/>
        <v>000</v>
      </c>
      <c r="AB1191" s="262" t="str">
        <f t="shared" si="117"/>
        <v>000</v>
      </c>
      <c r="AC1191" s="262" t="str">
        <f t="shared" si="118"/>
        <v>141 E 71100 116 000 000</v>
      </c>
    </row>
    <row r="1192" spans="1:29" ht="15" hidden="1" customHeight="1" x14ac:dyDescent="0.25">
      <c r="A1192" s="262" t="s">
        <v>1729</v>
      </c>
      <c r="B1192" s="262" t="s">
        <v>292</v>
      </c>
      <c r="C1192" s="262" t="s">
        <v>292</v>
      </c>
      <c r="D1192" s="262" t="s">
        <v>248</v>
      </c>
      <c r="E1192" s="262" t="s">
        <v>256</v>
      </c>
      <c r="F1192" s="262" t="s">
        <v>249</v>
      </c>
      <c r="G1192" s="262" t="s">
        <v>250</v>
      </c>
      <c r="H1192" s="262" t="s">
        <v>224</v>
      </c>
      <c r="I1192" s="262" t="s">
        <v>242</v>
      </c>
      <c r="J1192" s="262">
        <v>1080</v>
      </c>
      <c r="K1192" s="320">
        <v>1</v>
      </c>
      <c r="L1192" s="320">
        <v>1</v>
      </c>
      <c r="M1192" s="262" t="s">
        <v>6</v>
      </c>
      <c r="Q1192" s="321">
        <v>0</v>
      </c>
      <c r="R1192" s="321">
        <f t="shared" si="113"/>
        <v>1</v>
      </c>
      <c r="S1192" s="300">
        <v>2000</v>
      </c>
      <c r="T1192" s="300">
        <v>0</v>
      </c>
      <c r="V1192" s="300">
        <v>2000</v>
      </c>
      <c r="W1192" s="300">
        <f>V1192</f>
        <v>2000</v>
      </c>
      <c r="X1192" s="322">
        <f t="shared" si="114"/>
        <v>0</v>
      </c>
      <c r="Y1192" s="262" t="s">
        <v>252</v>
      </c>
      <c r="Z1192" s="262" t="str">
        <f t="shared" si="115"/>
        <v>141 E 72710 146</v>
      </c>
      <c r="AA1192" s="262" t="str">
        <f t="shared" si="116"/>
        <v>446</v>
      </c>
      <c r="AB1192" s="262" t="str">
        <f t="shared" si="117"/>
        <v>000</v>
      </c>
      <c r="AC1192" s="262" t="str">
        <f t="shared" si="118"/>
        <v>141 E 72710 146 000 446</v>
      </c>
    </row>
    <row r="1193" spans="1:29" ht="15" customHeight="1" x14ac:dyDescent="0.25">
      <c r="A1193" s="262" t="s">
        <v>1457</v>
      </c>
      <c r="B1193" s="262" t="s">
        <v>231</v>
      </c>
      <c r="C1193" s="262" t="s">
        <v>231</v>
      </c>
      <c r="D1193" s="262" t="s">
        <v>411</v>
      </c>
      <c r="E1193" s="262" t="s">
        <v>221</v>
      </c>
      <c r="F1193" s="262" t="s">
        <v>222</v>
      </c>
      <c r="G1193" s="262" t="s">
        <v>223</v>
      </c>
      <c r="H1193" s="262" t="s">
        <v>224</v>
      </c>
      <c r="I1193" s="262" t="s">
        <v>225</v>
      </c>
      <c r="J1193" s="262">
        <v>1600</v>
      </c>
      <c r="K1193" s="320">
        <v>1</v>
      </c>
      <c r="L1193" s="320">
        <v>1</v>
      </c>
      <c r="M1193" s="262" t="s">
        <v>226</v>
      </c>
      <c r="N1193" s="262" t="s">
        <v>227</v>
      </c>
      <c r="O1193" s="262" t="s">
        <v>234</v>
      </c>
      <c r="P1193" s="262" t="s">
        <v>34</v>
      </c>
      <c r="Q1193" s="321">
        <v>0</v>
      </c>
      <c r="R1193" s="321">
        <f t="shared" si="113"/>
        <v>1</v>
      </c>
      <c r="S1193" s="300">
        <v>0</v>
      </c>
      <c r="T1193" s="300">
        <v>39000</v>
      </c>
      <c r="V1193" s="300">
        <v>39000</v>
      </c>
      <c r="W1193" s="302">
        <f>IFERROR(INDEX('For Formulas'!$A$3:$CL$64,MATCH(ROUNDUP($R1193,0),'For Formulas'!$A$3:$A$64,0),MATCH($O1193&amp;" - "&amp;$P1193,'For Formulas'!$A$3:$CL$3,0))*L1193+U1193,INDEX('For Formulas'!$A$3:$CL$64,MATCH(ROUNDUP($R1193,0),'For Formulas'!$A$3:$A$64,0)*MATCH($O1193&amp;" - "&amp;$P1193,'For Formulas'!$A$3:$CL$3,0))*L1193)</f>
        <v>42120</v>
      </c>
      <c r="X1193" s="322">
        <f t="shared" si="114"/>
        <v>0.08</v>
      </c>
      <c r="Y1193" s="262" t="s">
        <v>608</v>
      </c>
      <c r="Z1193" s="262" t="str">
        <f t="shared" si="115"/>
        <v>141 E 71100 116</v>
      </c>
      <c r="AA1193" s="262" t="str">
        <f t="shared" si="116"/>
        <v>000</v>
      </c>
      <c r="AB1193" s="262" t="str">
        <f t="shared" si="117"/>
        <v>000</v>
      </c>
      <c r="AC1193" s="262" t="str">
        <f t="shared" si="118"/>
        <v>141 E 71100 116 000 000</v>
      </c>
    </row>
    <row r="1194" spans="1:29" ht="15" hidden="1" customHeight="1" x14ac:dyDescent="0.25">
      <c r="A1194" s="262" t="s">
        <v>1731</v>
      </c>
      <c r="B1194" s="262" t="s">
        <v>256</v>
      </c>
      <c r="C1194" s="262" t="s">
        <v>355</v>
      </c>
      <c r="D1194" s="262" t="s">
        <v>274</v>
      </c>
      <c r="E1194" s="262" t="s">
        <v>256</v>
      </c>
      <c r="F1194" s="262" t="s">
        <v>249</v>
      </c>
      <c r="G1194" s="262" t="s">
        <v>250</v>
      </c>
      <c r="H1194" s="262" t="s">
        <v>224</v>
      </c>
      <c r="I1194" s="262" t="s">
        <v>270</v>
      </c>
      <c r="J1194" s="262">
        <v>540</v>
      </c>
      <c r="K1194" s="320">
        <v>0.5</v>
      </c>
      <c r="L1194" s="320">
        <v>0.5</v>
      </c>
      <c r="M1194" s="262" t="s">
        <v>6</v>
      </c>
      <c r="Q1194" s="321">
        <v>0</v>
      </c>
      <c r="R1194" s="321">
        <f t="shared" si="113"/>
        <v>1</v>
      </c>
      <c r="S1194" s="300">
        <v>500</v>
      </c>
      <c r="T1194" s="300">
        <v>0</v>
      </c>
      <c r="V1194" s="300">
        <v>250</v>
      </c>
      <c r="W1194" s="300">
        <f>V1194</f>
        <v>250</v>
      </c>
      <c r="X1194" s="322">
        <f t="shared" si="114"/>
        <v>0</v>
      </c>
      <c r="Y1194" s="262" t="s">
        <v>1024</v>
      </c>
      <c r="Z1194" s="262" t="str">
        <f t="shared" si="115"/>
        <v>141 E 71100 163</v>
      </c>
      <c r="AA1194" s="262" t="str">
        <f t="shared" si="116"/>
        <v>000</v>
      </c>
      <c r="AB1194" s="262" t="str">
        <f t="shared" si="117"/>
        <v>000</v>
      </c>
      <c r="AC1194" s="262" t="str">
        <f t="shared" si="118"/>
        <v>141 E 71100 163 000 000</v>
      </c>
    </row>
    <row r="1195" spans="1:29" ht="15" customHeight="1" x14ac:dyDescent="0.25">
      <c r="A1195" s="262" t="s">
        <v>1463</v>
      </c>
      <c r="B1195" s="262" t="s">
        <v>231</v>
      </c>
      <c r="C1195" s="262" t="s">
        <v>231</v>
      </c>
      <c r="D1195" s="262" t="s">
        <v>317</v>
      </c>
      <c r="E1195" s="262" t="s">
        <v>221</v>
      </c>
      <c r="F1195" s="262" t="s">
        <v>222</v>
      </c>
      <c r="G1195" s="262" t="s">
        <v>223</v>
      </c>
      <c r="H1195" s="262" t="s">
        <v>224</v>
      </c>
      <c r="I1195" s="262" t="s">
        <v>225</v>
      </c>
      <c r="J1195" s="262">
        <v>1600</v>
      </c>
      <c r="K1195" s="320">
        <v>1</v>
      </c>
      <c r="L1195" s="320">
        <v>1</v>
      </c>
      <c r="M1195" s="262" t="s">
        <v>226</v>
      </c>
      <c r="N1195" s="262" t="s">
        <v>227</v>
      </c>
      <c r="O1195" s="262" t="s">
        <v>234</v>
      </c>
      <c r="P1195" s="262" t="s">
        <v>34</v>
      </c>
      <c r="Q1195" s="321">
        <v>0</v>
      </c>
      <c r="R1195" s="321">
        <f t="shared" si="113"/>
        <v>1</v>
      </c>
      <c r="S1195" s="300">
        <v>0</v>
      </c>
      <c r="T1195" s="300">
        <v>39000</v>
      </c>
      <c r="V1195" s="300">
        <v>39000</v>
      </c>
      <c r="W1195" s="302">
        <f>IFERROR(INDEX('For Formulas'!$A$3:$CL$64,MATCH(ROUNDUP($R1195,0),'For Formulas'!$A$3:$A$64,0),MATCH($O1195&amp;" - "&amp;$P1195,'For Formulas'!$A$3:$CL$3,0))*L1195+U1195,INDEX('For Formulas'!$A$3:$CL$64,MATCH(ROUNDUP($R1195,0),'For Formulas'!$A$3:$A$64,0)*MATCH($O1195&amp;" - "&amp;$P1195,'For Formulas'!$A$3:$CL$3,0))*L1195)</f>
        <v>42120</v>
      </c>
      <c r="X1195" s="322">
        <f t="shared" si="114"/>
        <v>0.08</v>
      </c>
      <c r="Y1195" s="262" t="s">
        <v>396</v>
      </c>
      <c r="Z1195" s="262" t="str">
        <f t="shared" si="115"/>
        <v>141 E 71100 116</v>
      </c>
      <c r="AA1195" s="262" t="str">
        <f t="shared" si="116"/>
        <v>000</v>
      </c>
      <c r="AB1195" s="262" t="str">
        <f t="shared" si="117"/>
        <v>000</v>
      </c>
      <c r="AC1195" s="262" t="str">
        <f t="shared" si="118"/>
        <v>141 E 71100 116 000 000</v>
      </c>
    </row>
    <row r="1196" spans="1:29" ht="15" hidden="1" customHeight="1" x14ac:dyDescent="0.25">
      <c r="A1196" s="262" t="s">
        <v>2022</v>
      </c>
      <c r="B1196" s="262" t="s">
        <v>484</v>
      </c>
      <c r="C1196" s="262" t="s">
        <v>484</v>
      </c>
      <c r="D1196" s="262" t="s">
        <v>343</v>
      </c>
      <c r="E1196" s="262" t="s">
        <v>221</v>
      </c>
      <c r="F1196" s="262" t="s">
        <v>222</v>
      </c>
      <c r="G1196" s="262" t="s">
        <v>223</v>
      </c>
      <c r="H1196" s="262" t="s">
        <v>224</v>
      </c>
      <c r="I1196" s="262" t="s">
        <v>225</v>
      </c>
      <c r="J1196" s="262">
        <v>1600</v>
      </c>
      <c r="K1196" s="320">
        <v>1</v>
      </c>
      <c r="L1196" s="320">
        <v>1</v>
      </c>
      <c r="M1196" s="262" t="s">
        <v>226</v>
      </c>
      <c r="N1196" s="262" t="s">
        <v>227</v>
      </c>
      <c r="O1196" s="262" t="s">
        <v>234</v>
      </c>
      <c r="P1196" s="262" t="s">
        <v>34</v>
      </c>
      <c r="Q1196" s="321">
        <v>0</v>
      </c>
      <c r="R1196" s="321">
        <f t="shared" si="113"/>
        <v>1</v>
      </c>
      <c r="S1196" s="300">
        <v>0</v>
      </c>
      <c r="T1196" s="300">
        <v>39000</v>
      </c>
      <c r="V1196" s="300">
        <v>39000</v>
      </c>
      <c r="W1196" s="302">
        <f>IFERROR(INDEX('For Formulas'!$A$3:$CL$64,MATCH(ROUNDUP($R1196,0),'For Formulas'!$A$3:$A$64,0),MATCH($O1196&amp;" - "&amp;$P1196,'For Formulas'!$A$3:$CL$3,0))*L1196+U1196,INDEX('For Formulas'!$A$3:$CL$64,MATCH(ROUNDUP($R1196,0),'For Formulas'!$A$3:$A$64,0)*MATCH($O1196&amp;" - "&amp;$P1196,'For Formulas'!$A$3:$CL$3,0))*L1196)</f>
        <v>42120</v>
      </c>
      <c r="X1196" s="322">
        <f t="shared" si="114"/>
        <v>0.08</v>
      </c>
      <c r="Y1196" s="262" t="s">
        <v>2023</v>
      </c>
      <c r="Z1196" s="262" t="str">
        <f t="shared" si="115"/>
        <v>142 E 73400 116</v>
      </c>
      <c r="AA1196" s="262" t="str">
        <f t="shared" si="116"/>
        <v>000</v>
      </c>
      <c r="AB1196" s="262" t="str">
        <f t="shared" si="117"/>
        <v>101</v>
      </c>
      <c r="AC1196" s="262" t="str">
        <f t="shared" si="118"/>
        <v>142 E 73400 116 101 000</v>
      </c>
    </row>
    <row r="1197" spans="1:29" ht="15" hidden="1" customHeight="1" x14ac:dyDescent="0.25">
      <c r="A1197" s="262" t="s">
        <v>1732</v>
      </c>
      <c r="B1197" s="262" t="s">
        <v>255</v>
      </c>
      <c r="C1197" s="262" t="s">
        <v>255</v>
      </c>
      <c r="D1197" s="262" t="s">
        <v>248</v>
      </c>
      <c r="E1197" s="262" t="s">
        <v>256</v>
      </c>
      <c r="F1197" s="262" t="s">
        <v>249</v>
      </c>
      <c r="G1197" s="262" t="s">
        <v>250</v>
      </c>
      <c r="H1197" s="262" t="s">
        <v>224</v>
      </c>
      <c r="I1197" s="262" t="s">
        <v>242</v>
      </c>
      <c r="J1197" s="262">
        <v>1080</v>
      </c>
      <c r="K1197" s="320">
        <v>1</v>
      </c>
      <c r="L1197" s="320">
        <v>1</v>
      </c>
      <c r="M1197" s="262" t="s">
        <v>6</v>
      </c>
      <c r="Q1197" s="321">
        <v>0</v>
      </c>
      <c r="R1197" s="321">
        <f t="shared" si="113"/>
        <v>1</v>
      </c>
      <c r="S1197" s="300">
        <v>3000</v>
      </c>
      <c r="T1197" s="300">
        <v>0</v>
      </c>
      <c r="V1197" s="300">
        <v>3000</v>
      </c>
      <c r="W1197" s="300">
        <f>V1197</f>
        <v>3000</v>
      </c>
      <c r="X1197" s="322">
        <f t="shared" si="114"/>
        <v>0</v>
      </c>
      <c r="Y1197" s="262" t="s">
        <v>252</v>
      </c>
      <c r="Z1197" s="262" t="str">
        <f t="shared" si="115"/>
        <v>141 E 72710 146</v>
      </c>
      <c r="AA1197" s="262" t="str">
        <f t="shared" si="116"/>
        <v>446</v>
      </c>
      <c r="AB1197" s="262" t="str">
        <f t="shared" si="117"/>
        <v>000</v>
      </c>
      <c r="AC1197" s="262" t="str">
        <f t="shared" si="118"/>
        <v>141 E 72710 146 000 446</v>
      </c>
    </row>
    <row r="1198" spans="1:29" ht="15" hidden="1" customHeight="1" x14ac:dyDescent="0.25">
      <c r="A1198" s="262" t="s">
        <v>1732</v>
      </c>
      <c r="B1198" s="262" t="s">
        <v>292</v>
      </c>
      <c r="C1198" s="262" t="s">
        <v>292</v>
      </c>
      <c r="D1198" s="262" t="s">
        <v>248</v>
      </c>
      <c r="E1198" s="262" t="s">
        <v>256</v>
      </c>
      <c r="F1198" s="262" t="s">
        <v>249</v>
      </c>
      <c r="G1198" s="262" t="s">
        <v>250</v>
      </c>
      <c r="H1198" s="262" t="s">
        <v>224</v>
      </c>
      <c r="I1198" s="262" t="s">
        <v>242</v>
      </c>
      <c r="J1198" s="262">
        <v>1080</v>
      </c>
      <c r="K1198" s="320">
        <v>1</v>
      </c>
      <c r="L1198" s="320">
        <v>1</v>
      </c>
      <c r="M1198" s="262" t="s">
        <v>6</v>
      </c>
      <c r="Q1198" s="321">
        <v>0</v>
      </c>
      <c r="R1198" s="321">
        <f t="shared" si="113"/>
        <v>1</v>
      </c>
      <c r="S1198" s="300">
        <v>1000</v>
      </c>
      <c r="T1198" s="300">
        <v>0</v>
      </c>
      <c r="V1198" s="300">
        <v>1000</v>
      </c>
      <c r="W1198" s="300">
        <f>V1198</f>
        <v>1000</v>
      </c>
      <c r="X1198" s="322">
        <f t="shared" si="114"/>
        <v>0</v>
      </c>
      <c r="Y1198" s="262" t="s">
        <v>252</v>
      </c>
      <c r="Z1198" s="262" t="str">
        <f t="shared" si="115"/>
        <v>141 E 72710 146</v>
      </c>
      <c r="AA1198" s="262" t="str">
        <f t="shared" si="116"/>
        <v>446</v>
      </c>
      <c r="AB1198" s="262" t="str">
        <f t="shared" si="117"/>
        <v>000</v>
      </c>
      <c r="AC1198" s="262" t="str">
        <f t="shared" si="118"/>
        <v>141 E 72710 146 000 446</v>
      </c>
    </row>
    <row r="1199" spans="1:29" ht="15" customHeight="1" x14ac:dyDescent="0.25">
      <c r="A1199" s="262" t="s">
        <v>2074</v>
      </c>
      <c r="B1199" s="262" t="s">
        <v>316</v>
      </c>
      <c r="C1199" s="262" t="s">
        <v>316</v>
      </c>
      <c r="D1199" s="262" t="s">
        <v>220</v>
      </c>
      <c r="E1199" s="262" t="s">
        <v>221</v>
      </c>
      <c r="F1199" s="262" t="s">
        <v>222</v>
      </c>
      <c r="G1199" s="262" t="s">
        <v>223</v>
      </c>
      <c r="H1199" s="262" t="s">
        <v>224</v>
      </c>
      <c r="I1199" s="262" t="s">
        <v>225</v>
      </c>
      <c r="J1199" s="262">
        <v>1600</v>
      </c>
      <c r="K1199" s="320">
        <v>1</v>
      </c>
      <c r="L1199" s="320">
        <v>1</v>
      </c>
      <c r="M1199" s="262" t="s">
        <v>226</v>
      </c>
      <c r="N1199" s="262" t="s">
        <v>227</v>
      </c>
      <c r="O1199" s="262" t="s">
        <v>234</v>
      </c>
      <c r="P1199" s="262" t="s">
        <v>34</v>
      </c>
      <c r="Q1199" s="321">
        <v>0</v>
      </c>
      <c r="R1199" s="321">
        <f t="shared" si="113"/>
        <v>1</v>
      </c>
      <c r="S1199" s="300">
        <v>0</v>
      </c>
      <c r="T1199" s="300">
        <v>39000</v>
      </c>
      <c r="V1199" s="300">
        <v>39000</v>
      </c>
      <c r="W1199" s="302">
        <f>IFERROR(INDEX('For Formulas'!$A$3:$CL$64,MATCH(ROUNDUP($R1199,0),'For Formulas'!$A$3:$A$64,0),MATCH($O1199&amp;" - "&amp;$P1199,'For Formulas'!$A$3:$CL$3,0))*L1199+U1199,INDEX('For Formulas'!$A$3:$CL$64,MATCH(ROUNDUP($R1199,0),'For Formulas'!$A$3:$A$64,0)*MATCH($O1199&amp;" - "&amp;$P1199,'For Formulas'!$A$3:$CL$3,0))*L1199)</f>
        <v>42120</v>
      </c>
      <c r="X1199" s="322">
        <f t="shared" si="114"/>
        <v>0.08</v>
      </c>
      <c r="Y1199" s="262" t="s">
        <v>613</v>
      </c>
      <c r="Z1199" s="262" t="str">
        <f t="shared" si="115"/>
        <v>141 E 71200 116</v>
      </c>
      <c r="AA1199" s="262" t="str">
        <f t="shared" si="116"/>
        <v>712</v>
      </c>
      <c r="AB1199" s="262" t="str">
        <f t="shared" si="117"/>
        <v>000</v>
      </c>
      <c r="AC1199" s="262" t="str">
        <f t="shared" si="118"/>
        <v>141 E 71200 116 000 712</v>
      </c>
    </row>
    <row r="1200" spans="1:29" ht="15" customHeight="1" x14ac:dyDescent="0.25">
      <c r="A1200" s="262" t="s">
        <v>2141</v>
      </c>
      <c r="B1200" s="262" t="s">
        <v>231</v>
      </c>
      <c r="C1200" s="262" t="s">
        <v>231</v>
      </c>
      <c r="D1200" s="262" t="s">
        <v>295</v>
      </c>
      <c r="E1200" s="262" t="s">
        <v>221</v>
      </c>
      <c r="F1200" s="262" t="s">
        <v>222</v>
      </c>
      <c r="G1200" s="262" t="s">
        <v>223</v>
      </c>
      <c r="H1200" s="262" t="s">
        <v>224</v>
      </c>
      <c r="I1200" s="262" t="s">
        <v>225</v>
      </c>
      <c r="J1200" s="262">
        <v>1600</v>
      </c>
      <c r="K1200" s="320">
        <v>1</v>
      </c>
      <c r="L1200" s="320">
        <v>1</v>
      </c>
      <c r="M1200" s="262" t="s">
        <v>226</v>
      </c>
      <c r="N1200" s="262" t="s">
        <v>227</v>
      </c>
      <c r="O1200" s="262" t="s">
        <v>234</v>
      </c>
      <c r="P1200" s="262" t="s">
        <v>34</v>
      </c>
      <c r="Q1200" s="321">
        <v>0</v>
      </c>
      <c r="R1200" s="321">
        <f t="shared" si="113"/>
        <v>1</v>
      </c>
      <c r="S1200" s="300">
        <v>0</v>
      </c>
      <c r="T1200" s="300">
        <v>39000</v>
      </c>
      <c r="V1200" s="300">
        <v>39000</v>
      </c>
      <c r="W1200" s="302">
        <f>IFERROR(INDEX('For Formulas'!$A$3:$CL$64,MATCH(ROUNDUP($R1200,0),'For Formulas'!$A$3:$A$64,0),MATCH($O1200&amp;" - "&amp;$P1200,'For Formulas'!$A$3:$CL$3,0))*L1200+U1200,INDEX('For Formulas'!$A$3:$CL$64,MATCH(ROUNDUP($R1200,0),'For Formulas'!$A$3:$A$64,0)*MATCH($O1200&amp;" - "&amp;$P1200,'For Formulas'!$A$3:$CL$3,0))*L1200)</f>
        <v>42120</v>
      </c>
      <c r="X1200" s="322">
        <f t="shared" si="114"/>
        <v>0.08</v>
      </c>
      <c r="Y1200" s="262" t="s">
        <v>296</v>
      </c>
      <c r="Z1200" s="262" t="str">
        <f t="shared" si="115"/>
        <v>141 E 71100 116</v>
      </c>
      <c r="AA1200" s="262" t="str">
        <f t="shared" si="116"/>
        <v>000</v>
      </c>
      <c r="AB1200" s="262" t="str">
        <f t="shared" si="117"/>
        <v>000</v>
      </c>
      <c r="AC1200" s="262" t="str">
        <f t="shared" si="118"/>
        <v>141 E 71100 116 000 000</v>
      </c>
    </row>
    <row r="1201" spans="1:29" ht="15" customHeight="1" x14ac:dyDescent="0.25">
      <c r="A1201" s="262" t="s">
        <v>2327</v>
      </c>
      <c r="B1201" s="262" t="s">
        <v>231</v>
      </c>
      <c r="C1201" s="262" t="s">
        <v>231</v>
      </c>
      <c r="D1201" s="262" t="s">
        <v>392</v>
      </c>
      <c r="E1201" s="262" t="s">
        <v>221</v>
      </c>
      <c r="F1201" s="262" t="s">
        <v>222</v>
      </c>
      <c r="G1201" s="262" t="s">
        <v>223</v>
      </c>
      <c r="H1201" s="262" t="s">
        <v>224</v>
      </c>
      <c r="I1201" s="262" t="s">
        <v>225</v>
      </c>
      <c r="J1201" s="262">
        <v>1600</v>
      </c>
      <c r="K1201" s="320">
        <v>1</v>
      </c>
      <c r="L1201" s="320">
        <v>1</v>
      </c>
      <c r="M1201" s="262" t="s">
        <v>226</v>
      </c>
      <c r="N1201" s="262" t="s">
        <v>227</v>
      </c>
      <c r="O1201" s="262" t="s">
        <v>234</v>
      </c>
      <c r="P1201" s="262" t="s">
        <v>34</v>
      </c>
      <c r="Q1201" s="321">
        <v>0</v>
      </c>
      <c r="R1201" s="321">
        <f t="shared" si="113"/>
        <v>1</v>
      </c>
      <c r="S1201" s="300">
        <v>0</v>
      </c>
      <c r="T1201" s="300">
        <v>39000</v>
      </c>
      <c r="V1201" s="300">
        <v>39000</v>
      </c>
      <c r="W1201" s="302">
        <f>IFERROR(INDEX('For Formulas'!$A$3:$CL$64,MATCH(ROUNDUP($R1201,0),'For Formulas'!$A$3:$A$64,0),MATCH($O1201&amp;" - "&amp;$P1201,'For Formulas'!$A$3:$CL$3,0))*L1201+U1201,INDEX('For Formulas'!$A$3:$CL$64,MATCH(ROUNDUP($R1201,0),'For Formulas'!$A$3:$A$64,0)*MATCH($O1201&amp;" - "&amp;$P1201,'For Formulas'!$A$3:$CL$3,0))*L1201)</f>
        <v>42120</v>
      </c>
      <c r="X1201" s="322">
        <f t="shared" si="114"/>
        <v>0.08</v>
      </c>
      <c r="Y1201" s="262" t="s">
        <v>572</v>
      </c>
      <c r="Z1201" s="262" t="str">
        <f t="shared" si="115"/>
        <v>141 E 71100 116</v>
      </c>
      <c r="AA1201" s="262" t="str">
        <f t="shared" si="116"/>
        <v>000</v>
      </c>
      <c r="AB1201" s="262" t="str">
        <f t="shared" si="117"/>
        <v>000</v>
      </c>
      <c r="AC1201" s="262" t="str">
        <f t="shared" si="118"/>
        <v>141 E 71100 116 000 000</v>
      </c>
    </row>
    <row r="1202" spans="1:29" ht="15" customHeight="1" x14ac:dyDescent="0.25">
      <c r="A1202" s="262" t="s">
        <v>2345</v>
      </c>
      <c r="B1202" s="262" t="s">
        <v>231</v>
      </c>
      <c r="C1202" s="262" t="s">
        <v>231</v>
      </c>
      <c r="D1202" s="262" t="s">
        <v>258</v>
      </c>
      <c r="E1202" s="262" t="s">
        <v>221</v>
      </c>
      <c r="F1202" s="262" t="s">
        <v>222</v>
      </c>
      <c r="G1202" s="262" t="s">
        <v>223</v>
      </c>
      <c r="H1202" s="262" t="s">
        <v>224</v>
      </c>
      <c r="I1202" s="262" t="s">
        <v>225</v>
      </c>
      <c r="J1202" s="262">
        <v>1600</v>
      </c>
      <c r="K1202" s="320">
        <v>1</v>
      </c>
      <c r="L1202" s="320">
        <v>1</v>
      </c>
      <c r="M1202" s="262" t="s">
        <v>226</v>
      </c>
      <c r="N1202" s="262" t="s">
        <v>227</v>
      </c>
      <c r="O1202" s="262" t="s">
        <v>234</v>
      </c>
      <c r="P1202" s="262" t="s">
        <v>34</v>
      </c>
      <c r="Q1202" s="321">
        <v>0</v>
      </c>
      <c r="R1202" s="321">
        <f t="shared" si="113"/>
        <v>1</v>
      </c>
      <c r="S1202" s="300">
        <v>0</v>
      </c>
      <c r="T1202" s="300">
        <v>39000</v>
      </c>
      <c r="V1202" s="300">
        <v>39000</v>
      </c>
      <c r="W1202" s="302">
        <f>IFERROR(INDEX('For Formulas'!$A$3:$CL$64,MATCH(ROUNDUP($R1202,0),'For Formulas'!$A$3:$A$64,0),MATCH($O1202&amp;" - "&amp;$P1202,'For Formulas'!$A$3:$CL$3,0))*L1202+U1202,INDEX('For Formulas'!$A$3:$CL$64,MATCH(ROUNDUP($R1202,0),'For Formulas'!$A$3:$A$64,0)*MATCH($O1202&amp;" - "&amp;$P1202,'For Formulas'!$A$3:$CL$3,0))*L1202)</f>
        <v>42120</v>
      </c>
      <c r="X1202" s="322">
        <f t="shared" si="114"/>
        <v>0.08</v>
      </c>
      <c r="Y1202" s="262" t="s">
        <v>259</v>
      </c>
      <c r="Z1202" s="262" t="str">
        <f t="shared" si="115"/>
        <v>141 E 71100 116</v>
      </c>
      <c r="AA1202" s="262" t="str">
        <f t="shared" si="116"/>
        <v>000</v>
      </c>
      <c r="AB1202" s="262" t="str">
        <f t="shared" si="117"/>
        <v>000</v>
      </c>
      <c r="AC1202" s="262" t="str">
        <f t="shared" si="118"/>
        <v>141 E 71100 116 000 000</v>
      </c>
    </row>
    <row r="1203" spans="1:29" ht="15" hidden="1" customHeight="1" x14ac:dyDescent="0.25">
      <c r="A1203" s="262" t="s">
        <v>1737</v>
      </c>
      <c r="B1203" s="262" t="s">
        <v>256</v>
      </c>
      <c r="C1203" s="262" t="s">
        <v>273</v>
      </c>
      <c r="D1203" s="262" t="s">
        <v>274</v>
      </c>
      <c r="E1203" s="262" t="s">
        <v>256</v>
      </c>
      <c r="F1203" s="262" t="s">
        <v>249</v>
      </c>
      <c r="G1203" s="262" t="s">
        <v>250</v>
      </c>
      <c r="H1203" s="262" t="s">
        <v>224</v>
      </c>
      <c r="I1203" s="262" t="s">
        <v>242</v>
      </c>
      <c r="J1203" s="262">
        <v>1080</v>
      </c>
      <c r="K1203" s="320">
        <v>1</v>
      </c>
      <c r="L1203" s="320">
        <v>1</v>
      </c>
      <c r="M1203" s="262" t="s">
        <v>6</v>
      </c>
      <c r="Q1203" s="321">
        <v>0</v>
      </c>
      <c r="R1203" s="321">
        <f t="shared" si="113"/>
        <v>1</v>
      </c>
      <c r="S1203" s="300">
        <v>250</v>
      </c>
      <c r="T1203" s="300">
        <v>0</v>
      </c>
      <c r="V1203" s="300">
        <v>250</v>
      </c>
      <c r="W1203" s="300">
        <f>V1203</f>
        <v>250</v>
      </c>
      <c r="X1203" s="322">
        <f t="shared" si="114"/>
        <v>0</v>
      </c>
      <c r="Y1203" s="262" t="s">
        <v>575</v>
      </c>
      <c r="Z1203" s="262" t="str">
        <f t="shared" si="115"/>
        <v>141 E 71200 163</v>
      </c>
      <c r="AA1203" s="262" t="str">
        <f t="shared" si="116"/>
        <v>712</v>
      </c>
      <c r="AB1203" s="262" t="str">
        <f t="shared" si="117"/>
        <v>901</v>
      </c>
      <c r="AC1203" s="262" t="str">
        <f t="shared" si="118"/>
        <v>141 E 71200 163 901 712</v>
      </c>
    </row>
    <row r="1204" spans="1:29" ht="15" customHeight="1" x14ac:dyDescent="0.25">
      <c r="A1204" s="262" t="s">
        <v>2420</v>
      </c>
      <c r="B1204" s="262" t="s">
        <v>231</v>
      </c>
      <c r="C1204" s="262" t="s">
        <v>231</v>
      </c>
      <c r="D1204" s="262" t="s">
        <v>261</v>
      </c>
      <c r="E1204" s="262" t="s">
        <v>221</v>
      </c>
      <c r="F1204" s="262" t="s">
        <v>222</v>
      </c>
      <c r="G1204" s="262" t="s">
        <v>223</v>
      </c>
      <c r="H1204" s="262" t="s">
        <v>224</v>
      </c>
      <c r="I1204" s="262" t="s">
        <v>225</v>
      </c>
      <c r="J1204" s="262">
        <v>1600</v>
      </c>
      <c r="K1204" s="320">
        <v>1</v>
      </c>
      <c r="L1204" s="320">
        <v>1</v>
      </c>
      <c r="M1204" s="262" t="s">
        <v>226</v>
      </c>
      <c r="N1204" s="262" t="s">
        <v>227</v>
      </c>
      <c r="O1204" s="262" t="s">
        <v>234</v>
      </c>
      <c r="P1204" s="262" t="s">
        <v>34</v>
      </c>
      <c r="Q1204" s="321">
        <v>0</v>
      </c>
      <c r="R1204" s="321">
        <f t="shared" si="113"/>
        <v>1</v>
      </c>
      <c r="S1204" s="300">
        <v>0</v>
      </c>
      <c r="T1204" s="300">
        <v>39000</v>
      </c>
      <c r="V1204" s="300">
        <v>39000</v>
      </c>
      <c r="W1204" s="302">
        <f>IFERROR(INDEX('For Formulas'!$A$3:$CL$64,MATCH(ROUNDUP($R1204,0),'For Formulas'!$A$3:$A$64,0),MATCH($O1204&amp;" - "&amp;$P1204,'For Formulas'!$A$3:$CL$3,0))*L1204+U1204,INDEX('For Formulas'!$A$3:$CL$64,MATCH(ROUNDUP($R1204,0),'For Formulas'!$A$3:$A$64,0)*MATCH($O1204&amp;" - "&amp;$P1204,'For Formulas'!$A$3:$CL$3,0))*L1204)</f>
        <v>42120</v>
      </c>
      <c r="X1204" s="322">
        <f t="shared" si="114"/>
        <v>0.08</v>
      </c>
      <c r="Y1204" s="262" t="s">
        <v>262</v>
      </c>
      <c r="Z1204" s="262" t="str">
        <f t="shared" si="115"/>
        <v>141 E 71100 116</v>
      </c>
      <c r="AA1204" s="262" t="str">
        <f t="shared" si="116"/>
        <v>000</v>
      </c>
      <c r="AB1204" s="262" t="str">
        <f t="shared" si="117"/>
        <v>000</v>
      </c>
      <c r="AC1204" s="262" t="str">
        <f t="shared" si="118"/>
        <v>141 E 71100 116 000 000</v>
      </c>
    </row>
    <row r="1205" spans="1:29" ht="15" customHeight="1" x14ac:dyDescent="0.25">
      <c r="A1205" s="262" t="s">
        <v>2520</v>
      </c>
      <c r="B1205" s="262" t="s">
        <v>231</v>
      </c>
      <c r="C1205" s="262" t="s">
        <v>231</v>
      </c>
      <c r="D1205" s="262" t="s">
        <v>382</v>
      </c>
      <c r="E1205" s="262" t="s">
        <v>221</v>
      </c>
      <c r="F1205" s="262" t="s">
        <v>222</v>
      </c>
      <c r="G1205" s="262" t="s">
        <v>223</v>
      </c>
      <c r="H1205" s="262" t="s">
        <v>224</v>
      </c>
      <c r="I1205" s="262" t="s">
        <v>225</v>
      </c>
      <c r="J1205" s="262">
        <v>1600</v>
      </c>
      <c r="K1205" s="320">
        <v>1</v>
      </c>
      <c r="L1205" s="320">
        <v>1</v>
      </c>
      <c r="M1205" s="262" t="s">
        <v>226</v>
      </c>
      <c r="N1205" s="262" t="s">
        <v>227</v>
      </c>
      <c r="O1205" s="262" t="s">
        <v>234</v>
      </c>
      <c r="P1205" s="262" t="s">
        <v>34</v>
      </c>
      <c r="Q1205" s="321">
        <v>0</v>
      </c>
      <c r="R1205" s="321">
        <f t="shared" si="113"/>
        <v>1</v>
      </c>
      <c r="S1205" s="300">
        <v>0</v>
      </c>
      <c r="T1205" s="300">
        <v>39000</v>
      </c>
      <c r="V1205" s="300">
        <v>39000</v>
      </c>
      <c r="W1205" s="302">
        <f>IFERROR(INDEX('For Formulas'!$A$3:$CL$64,MATCH(ROUNDUP($R1205,0),'For Formulas'!$A$3:$A$64,0),MATCH($O1205&amp;" - "&amp;$P1205,'For Formulas'!$A$3:$CL$3,0))*L1205+U1205,INDEX('For Formulas'!$A$3:$CL$64,MATCH(ROUNDUP($R1205,0),'For Formulas'!$A$3:$A$64,0)*MATCH($O1205&amp;" - "&amp;$P1205,'For Formulas'!$A$3:$CL$3,0))*L1205)</f>
        <v>42120</v>
      </c>
      <c r="X1205" s="322">
        <f t="shared" si="114"/>
        <v>0.08</v>
      </c>
      <c r="Y1205" s="262" t="s">
        <v>401</v>
      </c>
      <c r="Z1205" s="262" t="str">
        <f t="shared" si="115"/>
        <v>141 E 71100 116</v>
      </c>
      <c r="AA1205" s="262" t="str">
        <f t="shared" si="116"/>
        <v>000</v>
      </c>
      <c r="AB1205" s="262" t="str">
        <f t="shared" si="117"/>
        <v>000</v>
      </c>
      <c r="AC1205" s="262" t="str">
        <f t="shared" si="118"/>
        <v>141 E 71100 116 000 000</v>
      </c>
    </row>
    <row r="1206" spans="1:29" ht="15" customHeight="1" x14ac:dyDescent="0.25">
      <c r="A1206" s="262" t="s">
        <v>2533</v>
      </c>
      <c r="B1206" s="262" t="s">
        <v>231</v>
      </c>
      <c r="C1206" s="262" t="s">
        <v>231</v>
      </c>
      <c r="D1206" s="262" t="s">
        <v>264</v>
      </c>
      <c r="E1206" s="262" t="s">
        <v>221</v>
      </c>
      <c r="F1206" s="262" t="s">
        <v>222</v>
      </c>
      <c r="G1206" s="262" t="s">
        <v>223</v>
      </c>
      <c r="H1206" s="262" t="s">
        <v>224</v>
      </c>
      <c r="I1206" s="262" t="s">
        <v>225</v>
      </c>
      <c r="J1206" s="262">
        <v>1600</v>
      </c>
      <c r="K1206" s="320">
        <v>1</v>
      </c>
      <c r="L1206" s="320">
        <v>1</v>
      </c>
      <c r="M1206" s="262" t="s">
        <v>226</v>
      </c>
      <c r="N1206" s="262" t="s">
        <v>227</v>
      </c>
      <c r="O1206" s="262" t="s">
        <v>234</v>
      </c>
      <c r="P1206" s="262" t="s">
        <v>34</v>
      </c>
      <c r="Q1206" s="321">
        <v>0</v>
      </c>
      <c r="R1206" s="321">
        <f t="shared" si="113"/>
        <v>1</v>
      </c>
      <c r="S1206" s="300">
        <v>0</v>
      </c>
      <c r="T1206" s="300">
        <v>39000</v>
      </c>
      <c r="V1206" s="300">
        <v>39000</v>
      </c>
      <c r="W1206" s="302">
        <f>IFERROR(INDEX('For Formulas'!$A$3:$CL$64,MATCH(ROUNDUP($R1206,0),'For Formulas'!$A$3:$A$64,0),MATCH($O1206&amp;" - "&amp;$P1206,'For Formulas'!$A$3:$CL$3,0))*L1206+U1206,INDEX('For Formulas'!$A$3:$CL$64,MATCH(ROUNDUP($R1206,0),'For Formulas'!$A$3:$A$64,0)*MATCH($O1206&amp;" - "&amp;$P1206,'For Formulas'!$A$3:$CL$3,0))*L1206)</f>
        <v>42120</v>
      </c>
      <c r="X1206" s="322">
        <f t="shared" si="114"/>
        <v>0.08</v>
      </c>
      <c r="Y1206" s="262" t="s">
        <v>265</v>
      </c>
      <c r="Z1206" s="262" t="str">
        <f t="shared" si="115"/>
        <v>141 E 71100 116</v>
      </c>
      <c r="AA1206" s="262" t="str">
        <f t="shared" si="116"/>
        <v>000</v>
      </c>
      <c r="AB1206" s="262" t="str">
        <f t="shared" si="117"/>
        <v>000</v>
      </c>
      <c r="AC1206" s="262" t="str">
        <f t="shared" si="118"/>
        <v>141 E 71100 116 000 000</v>
      </c>
    </row>
    <row r="1207" spans="1:29" ht="15" customHeight="1" x14ac:dyDescent="0.25">
      <c r="A1207" s="262" t="s">
        <v>2613</v>
      </c>
      <c r="B1207" s="262" t="s">
        <v>231</v>
      </c>
      <c r="C1207" s="262" t="s">
        <v>231</v>
      </c>
      <c r="D1207" s="262" t="s">
        <v>317</v>
      </c>
      <c r="E1207" s="262" t="s">
        <v>221</v>
      </c>
      <c r="F1207" s="262" t="s">
        <v>222</v>
      </c>
      <c r="G1207" s="262" t="s">
        <v>223</v>
      </c>
      <c r="H1207" s="262" t="s">
        <v>224</v>
      </c>
      <c r="I1207" s="262" t="s">
        <v>225</v>
      </c>
      <c r="J1207" s="262">
        <v>1600</v>
      </c>
      <c r="K1207" s="320">
        <v>1</v>
      </c>
      <c r="L1207" s="320">
        <v>1</v>
      </c>
      <c r="M1207" s="262" t="s">
        <v>226</v>
      </c>
      <c r="N1207" s="262" t="s">
        <v>227</v>
      </c>
      <c r="O1207" s="262" t="s">
        <v>234</v>
      </c>
      <c r="P1207" s="262" t="s">
        <v>34</v>
      </c>
      <c r="Q1207" s="321">
        <v>0</v>
      </c>
      <c r="R1207" s="321">
        <f t="shared" si="113"/>
        <v>1</v>
      </c>
      <c r="S1207" s="300">
        <v>0</v>
      </c>
      <c r="T1207" s="300">
        <v>39000</v>
      </c>
      <c r="V1207" s="300">
        <v>39000</v>
      </c>
      <c r="W1207" s="302">
        <f>IFERROR(INDEX('For Formulas'!$A$3:$CL$64,MATCH(ROUNDUP($R1207,0),'For Formulas'!$A$3:$A$64,0),MATCH($O1207&amp;" - "&amp;$P1207,'For Formulas'!$A$3:$CL$3,0))*L1207+U1207,INDEX('For Formulas'!$A$3:$CL$64,MATCH(ROUNDUP($R1207,0),'For Formulas'!$A$3:$A$64,0)*MATCH($O1207&amp;" - "&amp;$P1207,'For Formulas'!$A$3:$CL$3,0))*L1207)</f>
        <v>42120</v>
      </c>
      <c r="X1207" s="322">
        <f t="shared" si="114"/>
        <v>0.08</v>
      </c>
      <c r="Y1207" s="262" t="s">
        <v>396</v>
      </c>
      <c r="Z1207" s="262" t="str">
        <f t="shared" si="115"/>
        <v>141 E 71100 116</v>
      </c>
      <c r="AA1207" s="262" t="str">
        <f t="shared" si="116"/>
        <v>000</v>
      </c>
      <c r="AB1207" s="262" t="str">
        <f t="shared" si="117"/>
        <v>000</v>
      </c>
      <c r="AC1207" s="262" t="str">
        <f t="shared" si="118"/>
        <v>141 E 71100 116 000 000</v>
      </c>
    </row>
    <row r="1208" spans="1:29" ht="15" customHeight="1" x14ac:dyDescent="0.25">
      <c r="A1208" s="262" t="s">
        <v>2777</v>
      </c>
      <c r="B1208" s="262" t="s">
        <v>231</v>
      </c>
      <c r="C1208" s="262" t="s">
        <v>231</v>
      </c>
      <c r="D1208" s="262" t="s">
        <v>258</v>
      </c>
      <c r="E1208" s="262" t="s">
        <v>221</v>
      </c>
      <c r="F1208" s="262" t="s">
        <v>222</v>
      </c>
      <c r="G1208" s="262" t="s">
        <v>223</v>
      </c>
      <c r="H1208" s="262" t="s">
        <v>224</v>
      </c>
      <c r="I1208" s="262" t="s">
        <v>225</v>
      </c>
      <c r="J1208" s="262">
        <v>1600</v>
      </c>
      <c r="K1208" s="320">
        <v>1</v>
      </c>
      <c r="L1208" s="320">
        <v>1</v>
      </c>
      <c r="M1208" s="262" t="s">
        <v>226</v>
      </c>
      <c r="N1208" s="262" t="s">
        <v>227</v>
      </c>
      <c r="O1208" s="262" t="s">
        <v>234</v>
      </c>
      <c r="P1208" s="262" t="s">
        <v>34</v>
      </c>
      <c r="Q1208" s="321">
        <v>0</v>
      </c>
      <c r="R1208" s="321">
        <f t="shared" si="113"/>
        <v>1</v>
      </c>
      <c r="S1208" s="300">
        <v>0</v>
      </c>
      <c r="T1208" s="300">
        <v>39000</v>
      </c>
      <c r="V1208" s="300">
        <v>39000</v>
      </c>
      <c r="W1208" s="302">
        <f>IFERROR(INDEX('For Formulas'!$A$3:$CL$64,MATCH(ROUNDUP($R1208,0),'For Formulas'!$A$3:$A$64,0),MATCH($O1208&amp;" - "&amp;$P1208,'For Formulas'!$A$3:$CL$3,0))*L1208+U1208,INDEX('For Formulas'!$A$3:$CL$64,MATCH(ROUNDUP($R1208,0),'For Formulas'!$A$3:$A$64,0)*MATCH($O1208&amp;" - "&amp;$P1208,'For Formulas'!$A$3:$CL$3,0))*L1208)</f>
        <v>42120</v>
      </c>
      <c r="X1208" s="322">
        <f t="shared" si="114"/>
        <v>0.08</v>
      </c>
      <c r="Y1208" s="262" t="s">
        <v>259</v>
      </c>
      <c r="Z1208" s="262" t="str">
        <f t="shared" si="115"/>
        <v>141 E 71100 116</v>
      </c>
      <c r="AA1208" s="262" t="str">
        <f t="shared" si="116"/>
        <v>000</v>
      </c>
      <c r="AB1208" s="262" t="str">
        <f t="shared" si="117"/>
        <v>000</v>
      </c>
      <c r="AC1208" s="262" t="str">
        <f t="shared" si="118"/>
        <v>141 E 71100 116 000 000</v>
      </c>
    </row>
    <row r="1209" spans="1:29" ht="15" customHeight="1" x14ac:dyDescent="0.25">
      <c r="A1209" s="262" t="s">
        <v>2848</v>
      </c>
      <c r="B1209" s="262" t="s">
        <v>316</v>
      </c>
      <c r="C1209" s="262" t="s">
        <v>316</v>
      </c>
      <c r="D1209" s="262" t="s">
        <v>364</v>
      </c>
      <c r="E1209" s="262" t="s">
        <v>221</v>
      </c>
      <c r="F1209" s="262" t="s">
        <v>222</v>
      </c>
      <c r="G1209" s="262" t="s">
        <v>223</v>
      </c>
      <c r="H1209" s="262" t="s">
        <v>224</v>
      </c>
      <c r="I1209" s="262" t="s">
        <v>225</v>
      </c>
      <c r="J1209" s="262">
        <v>1600</v>
      </c>
      <c r="K1209" s="320">
        <v>1</v>
      </c>
      <c r="L1209" s="320">
        <v>1</v>
      </c>
      <c r="M1209" s="262" t="s">
        <v>226</v>
      </c>
      <c r="N1209" s="262" t="s">
        <v>227</v>
      </c>
      <c r="O1209" s="262" t="s">
        <v>234</v>
      </c>
      <c r="P1209" s="262" t="s">
        <v>34</v>
      </c>
      <c r="Q1209" s="321">
        <v>0</v>
      </c>
      <c r="R1209" s="321">
        <f t="shared" si="113"/>
        <v>1</v>
      </c>
      <c r="S1209" s="300">
        <v>0</v>
      </c>
      <c r="T1209" s="300">
        <v>39000</v>
      </c>
      <c r="V1209" s="300">
        <v>39000</v>
      </c>
      <c r="W1209" s="302">
        <f>IFERROR(INDEX('For Formulas'!$A$3:$CL$64,MATCH(ROUNDUP($R1209,0),'For Formulas'!$A$3:$A$64,0),MATCH($O1209&amp;" - "&amp;$P1209,'For Formulas'!$A$3:$CL$3,0))*L1209+U1209,INDEX('For Formulas'!$A$3:$CL$64,MATCH(ROUNDUP($R1209,0),'For Formulas'!$A$3:$A$64,0)*MATCH($O1209&amp;" - "&amp;$P1209,'For Formulas'!$A$3:$CL$3,0))*L1209)</f>
        <v>42120</v>
      </c>
      <c r="X1209" s="322">
        <f t="shared" si="114"/>
        <v>0.08</v>
      </c>
      <c r="Y1209" s="262" t="s">
        <v>838</v>
      </c>
      <c r="Z1209" s="262" t="str">
        <f t="shared" si="115"/>
        <v>141 E 71200 116</v>
      </c>
      <c r="AA1209" s="262" t="str">
        <f t="shared" si="116"/>
        <v>712</v>
      </c>
      <c r="AB1209" s="262" t="str">
        <f t="shared" si="117"/>
        <v>000</v>
      </c>
      <c r="AC1209" s="262" t="str">
        <f t="shared" si="118"/>
        <v>141 E 71200 116 000 712</v>
      </c>
    </row>
    <row r="1210" spans="1:29" ht="15" customHeight="1" x14ac:dyDescent="0.25">
      <c r="A1210" s="262" t="s">
        <v>2911</v>
      </c>
      <c r="B1210" s="262" t="s">
        <v>231</v>
      </c>
      <c r="C1210" s="262" t="s">
        <v>231</v>
      </c>
      <c r="D1210" s="262" t="s">
        <v>382</v>
      </c>
      <c r="E1210" s="262" t="s">
        <v>221</v>
      </c>
      <c r="F1210" s="262" t="s">
        <v>222</v>
      </c>
      <c r="G1210" s="262" t="s">
        <v>223</v>
      </c>
      <c r="H1210" s="262" t="s">
        <v>224</v>
      </c>
      <c r="I1210" s="262" t="s">
        <v>225</v>
      </c>
      <c r="J1210" s="262">
        <v>1600</v>
      </c>
      <c r="K1210" s="320">
        <v>1</v>
      </c>
      <c r="L1210" s="320">
        <v>1</v>
      </c>
      <c r="M1210" s="262" t="s">
        <v>226</v>
      </c>
      <c r="N1210" s="262" t="s">
        <v>227</v>
      </c>
      <c r="O1210" s="262" t="s">
        <v>234</v>
      </c>
      <c r="P1210" s="262" t="s">
        <v>34</v>
      </c>
      <c r="Q1210" s="321">
        <v>0</v>
      </c>
      <c r="R1210" s="321">
        <f t="shared" si="113"/>
        <v>1</v>
      </c>
      <c r="S1210" s="300">
        <v>0</v>
      </c>
      <c r="T1210" s="300">
        <v>39000</v>
      </c>
      <c r="V1210" s="300">
        <v>39000</v>
      </c>
      <c r="W1210" s="302">
        <f>IFERROR(INDEX('For Formulas'!$A$3:$CL$64,MATCH(ROUNDUP($R1210,0),'For Formulas'!$A$3:$A$64,0),MATCH($O1210&amp;" - "&amp;$P1210,'For Formulas'!$A$3:$CL$3,0))*L1210+U1210,INDEX('For Formulas'!$A$3:$CL$64,MATCH(ROUNDUP($R1210,0),'For Formulas'!$A$3:$A$64,0)*MATCH($O1210&amp;" - "&amp;$P1210,'For Formulas'!$A$3:$CL$3,0))*L1210)</f>
        <v>42120</v>
      </c>
      <c r="X1210" s="322">
        <f t="shared" si="114"/>
        <v>0.08</v>
      </c>
      <c r="Y1210" s="262" t="s">
        <v>401</v>
      </c>
      <c r="Z1210" s="262" t="str">
        <f t="shared" si="115"/>
        <v>141 E 71100 116</v>
      </c>
      <c r="AA1210" s="262" t="str">
        <f t="shared" si="116"/>
        <v>000</v>
      </c>
      <c r="AB1210" s="262" t="str">
        <f t="shared" si="117"/>
        <v>000</v>
      </c>
      <c r="AC1210" s="262" t="str">
        <f t="shared" si="118"/>
        <v>141 E 71100 116 000 000</v>
      </c>
    </row>
    <row r="1211" spans="1:29" ht="15" customHeight="1" x14ac:dyDescent="0.25">
      <c r="A1211" s="335" t="s">
        <v>2996</v>
      </c>
      <c r="B1211" s="335" t="s">
        <v>381</v>
      </c>
      <c r="C1211" s="335" t="s">
        <v>231</v>
      </c>
      <c r="D1211" s="335" t="s">
        <v>364</v>
      </c>
      <c r="E1211" s="335" t="s">
        <v>221</v>
      </c>
      <c r="F1211" s="335" t="s">
        <v>306</v>
      </c>
      <c r="G1211" s="335" t="s">
        <v>250</v>
      </c>
      <c r="H1211" s="335" t="s">
        <v>224</v>
      </c>
      <c r="I1211" s="335" t="s">
        <v>307</v>
      </c>
      <c r="J1211" s="335">
        <v>1170</v>
      </c>
      <c r="K1211" s="336">
        <v>1</v>
      </c>
      <c r="L1211" s="336">
        <v>0</v>
      </c>
      <c r="M1211" s="335" t="s">
        <v>226</v>
      </c>
      <c r="N1211" s="335" t="s">
        <v>233</v>
      </c>
      <c r="O1211" s="335" t="s">
        <v>271</v>
      </c>
      <c r="P1211" s="335" t="s">
        <v>308</v>
      </c>
      <c r="Q1211" s="337">
        <v>3</v>
      </c>
      <c r="R1211" s="337">
        <f t="shared" si="113"/>
        <v>4</v>
      </c>
      <c r="S1211" s="338">
        <v>0</v>
      </c>
      <c r="T1211" s="338">
        <v>17403</v>
      </c>
      <c r="U1211" s="335"/>
      <c r="V1211" s="338">
        <v>39000</v>
      </c>
      <c r="W1211" s="340">
        <f>V1211*1.08</f>
        <v>42120</v>
      </c>
      <c r="X1211" s="339">
        <f t="shared" si="114"/>
        <v>0.08</v>
      </c>
      <c r="Y1211" s="335" t="s">
        <v>365</v>
      </c>
      <c r="Z1211" s="335" t="str">
        <f t="shared" si="115"/>
        <v>141 E 71100 116</v>
      </c>
      <c r="AA1211" s="335" t="str">
        <f t="shared" si="116"/>
        <v>000</v>
      </c>
      <c r="AB1211" s="335" t="str">
        <f t="shared" si="117"/>
        <v>000</v>
      </c>
      <c r="AC1211" s="335" t="str">
        <f t="shared" si="118"/>
        <v>141 E 71100 116 000 000</v>
      </c>
    </row>
    <row r="1212" spans="1:29" ht="15" customHeight="1" x14ac:dyDescent="0.25">
      <c r="A1212" s="262" t="s">
        <v>3088</v>
      </c>
      <c r="B1212" s="262" t="s">
        <v>231</v>
      </c>
      <c r="C1212" s="262" t="s">
        <v>231</v>
      </c>
      <c r="D1212" s="262" t="s">
        <v>295</v>
      </c>
      <c r="E1212" s="262" t="s">
        <v>221</v>
      </c>
      <c r="F1212" s="262" t="s">
        <v>222</v>
      </c>
      <c r="G1212" s="262" t="s">
        <v>223</v>
      </c>
      <c r="H1212" s="262" t="s">
        <v>224</v>
      </c>
      <c r="I1212" s="262" t="s">
        <v>225</v>
      </c>
      <c r="J1212" s="262">
        <v>1600</v>
      </c>
      <c r="K1212" s="320">
        <v>1</v>
      </c>
      <c r="L1212" s="320">
        <v>1</v>
      </c>
      <c r="M1212" s="262" t="s">
        <v>226</v>
      </c>
      <c r="N1212" s="262" t="s">
        <v>227</v>
      </c>
      <c r="O1212" s="262" t="s">
        <v>234</v>
      </c>
      <c r="P1212" s="262" t="s">
        <v>34</v>
      </c>
      <c r="Q1212" s="321">
        <v>0</v>
      </c>
      <c r="R1212" s="321">
        <f t="shared" si="113"/>
        <v>1</v>
      </c>
      <c r="S1212" s="300">
        <v>0</v>
      </c>
      <c r="T1212" s="300">
        <v>39000</v>
      </c>
      <c r="V1212" s="300">
        <v>39000</v>
      </c>
      <c r="W1212" s="302">
        <f>IFERROR(INDEX('For Formulas'!$A$3:$CL$64,MATCH(ROUNDUP($R1212,0),'For Formulas'!$A$3:$A$64,0),MATCH($O1212&amp;" - "&amp;$P1212,'For Formulas'!$A$3:$CL$3,0))*L1212+U1212,INDEX('For Formulas'!$A$3:$CL$64,MATCH(ROUNDUP($R1212,0),'For Formulas'!$A$3:$A$64,0)*MATCH($O1212&amp;" - "&amp;$P1212,'For Formulas'!$A$3:$CL$3,0))*L1212)</f>
        <v>42120</v>
      </c>
      <c r="X1212" s="322">
        <f t="shared" si="114"/>
        <v>0.08</v>
      </c>
      <c r="Y1212" s="262" t="s">
        <v>296</v>
      </c>
      <c r="Z1212" s="262" t="str">
        <f t="shared" si="115"/>
        <v>141 E 71100 116</v>
      </c>
      <c r="AA1212" s="262" t="str">
        <f t="shared" si="116"/>
        <v>000</v>
      </c>
      <c r="AB1212" s="262" t="str">
        <f t="shared" si="117"/>
        <v>000</v>
      </c>
      <c r="AC1212" s="262" t="str">
        <f t="shared" si="118"/>
        <v>141 E 71100 116 000 000</v>
      </c>
    </row>
    <row r="1213" spans="1:29" ht="15" hidden="1" customHeight="1" x14ac:dyDescent="0.25">
      <c r="A1213" s="262" t="s">
        <v>2585</v>
      </c>
      <c r="B1213" s="262" t="s">
        <v>237</v>
      </c>
      <c r="C1213" s="262" t="s">
        <v>237</v>
      </c>
      <c r="D1213" s="262" t="s">
        <v>268</v>
      </c>
      <c r="E1213" s="262" t="s">
        <v>221</v>
      </c>
      <c r="F1213" s="262" t="s">
        <v>239</v>
      </c>
      <c r="G1213" s="262" t="s">
        <v>240</v>
      </c>
      <c r="H1213" s="262" t="s">
        <v>241</v>
      </c>
      <c r="I1213" s="262" t="s">
        <v>225</v>
      </c>
      <c r="J1213" s="262">
        <v>1520</v>
      </c>
      <c r="K1213" s="320">
        <v>1</v>
      </c>
      <c r="L1213" s="320">
        <v>1</v>
      </c>
      <c r="M1213" s="262" t="s">
        <v>6</v>
      </c>
      <c r="Q1213" s="321">
        <v>0</v>
      </c>
      <c r="R1213" s="321">
        <f t="shared" si="113"/>
        <v>1</v>
      </c>
      <c r="S1213" s="300">
        <v>39005.24</v>
      </c>
      <c r="T1213" s="300">
        <v>0</v>
      </c>
      <c r="V1213" s="300">
        <v>39005.24</v>
      </c>
      <c r="W1213" s="329">
        <f>V1213*1.08</f>
        <v>42125.659200000002</v>
      </c>
      <c r="X1213" s="322">
        <f t="shared" si="114"/>
        <v>8.0000000000000099E-2</v>
      </c>
      <c r="Y1213" s="262" t="s">
        <v>2586</v>
      </c>
      <c r="Z1213" s="262" t="str">
        <f t="shared" si="115"/>
        <v>143 E 73100 165</v>
      </c>
      <c r="AA1213" s="262" t="str">
        <f t="shared" si="116"/>
        <v>450</v>
      </c>
      <c r="AB1213" s="262" t="str">
        <f t="shared" si="117"/>
        <v>000</v>
      </c>
      <c r="AC1213" s="262" t="str">
        <f t="shared" si="118"/>
        <v>143 E 73100 165 000 450</v>
      </c>
    </row>
    <row r="1214" spans="1:29" ht="15" customHeight="1" x14ac:dyDescent="0.25">
      <c r="A1214" s="262" t="s">
        <v>351</v>
      </c>
      <c r="B1214" s="262" t="s">
        <v>231</v>
      </c>
      <c r="C1214" s="262" t="s">
        <v>231</v>
      </c>
      <c r="D1214" s="262" t="s">
        <v>264</v>
      </c>
      <c r="E1214" s="262" t="s">
        <v>221</v>
      </c>
      <c r="F1214" s="262" t="s">
        <v>222</v>
      </c>
      <c r="G1214" s="262" t="s">
        <v>356</v>
      </c>
      <c r="H1214" s="262" t="s">
        <v>224</v>
      </c>
      <c r="I1214" s="262" t="s">
        <v>225</v>
      </c>
      <c r="J1214" s="262">
        <v>1360</v>
      </c>
      <c r="K1214" s="320">
        <v>1</v>
      </c>
      <c r="L1214" s="320">
        <v>1</v>
      </c>
      <c r="M1214" s="262" t="s">
        <v>226</v>
      </c>
      <c r="N1214" s="262" t="s">
        <v>227</v>
      </c>
      <c r="O1214" s="262" t="s">
        <v>234</v>
      </c>
      <c r="P1214" s="262" t="s">
        <v>34</v>
      </c>
      <c r="Q1214" s="321">
        <v>1</v>
      </c>
      <c r="R1214" s="321">
        <f t="shared" si="113"/>
        <v>2</v>
      </c>
      <c r="S1214" s="300">
        <v>0</v>
      </c>
      <c r="T1214" s="300">
        <v>39190</v>
      </c>
      <c r="V1214" s="300">
        <v>33311.5</v>
      </c>
      <c r="W1214" s="302">
        <f>IFERROR(INDEX('For Formulas'!$A$3:$CL$64,MATCH(ROUNDUP($R1214,0),'For Formulas'!$A$3:$A$64,0),MATCH($O1214&amp;" - "&amp;$P1214,'For Formulas'!$A$3:$CL$3,0))*L1214+U1214,INDEX('For Formulas'!$A$3:$CL$64,MATCH(ROUNDUP($R1214,0),'For Formulas'!$A$3:$A$64,0)*MATCH($O1214&amp;" - "&amp;$P1214,'For Formulas'!$A$3:$CL$3,0))*L1214)</f>
        <v>42325</v>
      </c>
      <c r="X1214" s="322">
        <f t="shared" si="114"/>
        <v>0.2705822313615418</v>
      </c>
      <c r="Y1214" s="262" t="s">
        <v>265</v>
      </c>
      <c r="Z1214" s="262" t="str">
        <f t="shared" si="115"/>
        <v>141 E 71100 116</v>
      </c>
      <c r="AA1214" s="262" t="str">
        <f t="shared" si="116"/>
        <v>000</v>
      </c>
      <c r="AB1214" s="262" t="str">
        <f t="shared" si="117"/>
        <v>000</v>
      </c>
      <c r="AC1214" s="262" t="str">
        <f t="shared" si="118"/>
        <v>141 E 71100 116 000 000</v>
      </c>
    </row>
    <row r="1215" spans="1:29" ht="15" customHeight="1" x14ac:dyDescent="0.25">
      <c r="A1215" s="262" t="s">
        <v>427</v>
      </c>
      <c r="B1215" s="262" t="s">
        <v>231</v>
      </c>
      <c r="C1215" s="262" t="s">
        <v>231</v>
      </c>
      <c r="D1215" s="262" t="s">
        <v>264</v>
      </c>
      <c r="E1215" s="262" t="s">
        <v>221</v>
      </c>
      <c r="F1215" s="262" t="s">
        <v>222</v>
      </c>
      <c r="G1215" s="262" t="s">
        <v>223</v>
      </c>
      <c r="H1215" s="262" t="s">
        <v>224</v>
      </c>
      <c r="I1215" s="262" t="s">
        <v>225</v>
      </c>
      <c r="J1215" s="262">
        <v>1600</v>
      </c>
      <c r="K1215" s="320">
        <v>1</v>
      </c>
      <c r="L1215" s="320">
        <v>1</v>
      </c>
      <c r="M1215" s="262" t="s">
        <v>226</v>
      </c>
      <c r="N1215" s="262" t="s">
        <v>227</v>
      </c>
      <c r="O1215" s="262" t="s">
        <v>234</v>
      </c>
      <c r="P1215" s="262" t="s">
        <v>34</v>
      </c>
      <c r="Q1215" s="321">
        <v>1</v>
      </c>
      <c r="R1215" s="321">
        <f t="shared" si="113"/>
        <v>2</v>
      </c>
      <c r="S1215" s="300">
        <v>0</v>
      </c>
      <c r="T1215" s="300">
        <v>39190</v>
      </c>
      <c r="V1215" s="300">
        <v>39190</v>
      </c>
      <c r="W1215" s="302">
        <f>IFERROR(INDEX('For Formulas'!$A$3:$CL$64,MATCH(ROUNDUP($R1215,0),'For Formulas'!$A$3:$A$64,0),MATCH($O1215&amp;" - "&amp;$P1215,'For Formulas'!$A$3:$CL$3,0))*L1215+U1215,INDEX('For Formulas'!$A$3:$CL$64,MATCH(ROUNDUP($R1215,0),'For Formulas'!$A$3:$A$64,0)*MATCH($O1215&amp;" - "&amp;$P1215,'For Formulas'!$A$3:$CL$3,0))*L1215)</f>
        <v>42325</v>
      </c>
      <c r="X1215" s="322">
        <f t="shared" si="114"/>
        <v>7.9994896657310535E-2</v>
      </c>
      <c r="Y1215" s="262" t="s">
        <v>265</v>
      </c>
      <c r="Z1215" s="262" t="str">
        <f t="shared" si="115"/>
        <v>141 E 71100 116</v>
      </c>
      <c r="AA1215" s="262" t="str">
        <f t="shared" si="116"/>
        <v>000</v>
      </c>
      <c r="AB1215" s="262" t="str">
        <f t="shared" si="117"/>
        <v>000</v>
      </c>
      <c r="AC1215" s="262" t="str">
        <f t="shared" si="118"/>
        <v>141 E 71100 116 000 000</v>
      </c>
    </row>
    <row r="1216" spans="1:29" ht="15" customHeight="1" x14ac:dyDescent="0.25">
      <c r="A1216" s="262" t="s">
        <v>637</v>
      </c>
      <c r="B1216" s="262" t="s">
        <v>231</v>
      </c>
      <c r="C1216" s="262" t="s">
        <v>231</v>
      </c>
      <c r="D1216" s="262" t="s">
        <v>371</v>
      </c>
      <c r="E1216" s="262" t="s">
        <v>221</v>
      </c>
      <c r="F1216" s="262" t="s">
        <v>222</v>
      </c>
      <c r="G1216" s="262" t="s">
        <v>223</v>
      </c>
      <c r="H1216" s="262" t="s">
        <v>224</v>
      </c>
      <c r="I1216" s="262" t="s">
        <v>225</v>
      </c>
      <c r="J1216" s="262">
        <v>1600</v>
      </c>
      <c r="K1216" s="320">
        <v>1</v>
      </c>
      <c r="L1216" s="320">
        <v>1</v>
      </c>
      <c r="M1216" s="262" t="s">
        <v>226</v>
      </c>
      <c r="N1216" s="262" t="s">
        <v>227</v>
      </c>
      <c r="O1216" s="262" t="s">
        <v>234</v>
      </c>
      <c r="P1216" s="262" t="s">
        <v>34</v>
      </c>
      <c r="Q1216" s="321">
        <v>1</v>
      </c>
      <c r="R1216" s="321">
        <f t="shared" si="113"/>
        <v>2</v>
      </c>
      <c r="S1216" s="300">
        <v>0</v>
      </c>
      <c r="T1216" s="300">
        <v>39190</v>
      </c>
      <c r="V1216" s="300">
        <v>39190</v>
      </c>
      <c r="W1216" s="302">
        <f>IFERROR(INDEX('For Formulas'!$A$3:$CL$64,MATCH(ROUNDUP($R1216,0),'For Formulas'!$A$3:$A$64,0),MATCH($O1216&amp;" - "&amp;$P1216,'For Formulas'!$A$3:$CL$3,0))*L1216+U1216,INDEX('For Formulas'!$A$3:$CL$64,MATCH(ROUNDUP($R1216,0),'For Formulas'!$A$3:$A$64,0)*MATCH($O1216&amp;" - "&amp;$P1216,'For Formulas'!$A$3:$CL$3,0))*L1216)</f>
        <v>42325</v>
      </c>
      <c r="X1216" s="322">
        <f t="shared" si="114"/>
        <v>7.9994896657310535E-2</v>
      </c>
      <c r="Y1216" s="262" t="s">
        <v>372</v>
      </c>
      <c r="Z1216" s="262" t="str">
        <f t="shared" si="115"/>
        <v>141 E 71100 116</v>
      </c>
      <c r="AA1216" s="262" t="str">
        <f t="shared" si="116"/>
        <v>000</v>
      </c>
      <c r="AB1216" s="262" t="str">
        <f t="shared" si="117"/>
        <v>000</v>
      </c>
      <c r="AC1216" s="262" t="str">
        <f t="shared" si="118"/>
        <v>141 E 71100 116 000 000</v>
      </c>
    </row>
    <row r="1217" spans="1:29" ht="15" customHeight="1" x14ac:dyDescent="0.25">
      <c r="A1217" s="262" t="s">
        <v>816</v>
      </c>
      <c r="B1217" s="262" t="s">
        <v>231</v>
      </c>
      <c r="C1217" s="262" t="s">
        <v>231</v>
      </c>
      <c r="D1217" s="262" t="s">
        <v>392</v>
      </c>
      <c r="E1217" s="262" t="s">
        <v>221</v>
      </c>
      <c r="F1217" s="262" t="s">
        <v>222</v>
      </c>
      <c r="G1217" s="262" t="s">
        <v>223</v>
      </c>
      <c r="H1217" s="262" t="s">
        <v>224</v>
      </c>
      <c r="I1217" s="262" t="s">
        <v>225</v>
      </c>
      <c r="J1217" s="262">
        <v>1600</v>
      </c>
      <c r="K1217" s="320">
        <v>1</v>
      </c>
      <c r="L1217" s="320">
        <v>1</v>
      </c>
      <c r="M1217" s="262" t="s">
        <v>226</v>
      </c>
      <c r="N1217" s="262" t="s">
        <v>233</v>
      </c>
      <c r="O1217" s="262" t="s">
        <v>234</v>
      </c>
      <c r="P1217" s="262" t="s">
        <v>34</v>
      </c>
      <c r="Q1217" s="321">
        <v>1</v>
      </c>
      <c r="R1217" s="321">
        <f t="shared" si="113"/>
        <v>2</v>
      </c>
      <c r="S1217" s="300">
        <v>0</v>
      </c>
      <c r="T1217" s="300">
        <v>39190</v>
      </c>
      <c r="V1217" s="300">
        <v>39190</v>
      </c>
      <c r="W1217" s="302">
        <f>IFERROR(INDEX('For Formulas'!$A$3:$CL$64,MATCH(ROUNDUP($R1217,0),'For Formulas'!$A$3:$A$64,0),MATCH($O1217&amp;" - "&amp;$P1217,'For Formulas'!$A$3:$CL$3,0))*L1217+U1217,INDEX('For Formulas'!$A$3:$CL$64,MATCH(ROUNDUP($R1217,0),'For Formulas'!$A$3:$A$64,0)*MATCH($O1217&amp;" - "&amp;$P1217,'For Formulas'!$A$3:$CL$3,0))*L1217)</f>
        <v>42325</v>
      </c>
      <c r="X1217" s="322">
        <f t="shared" si="114"/>
        <v>7.9994896657310535E-2</v>
      </c>
      <c r="Y1217" s="262" t="s">
        <v>572</v>
      </c>
      <c r="Z1217" s="262" t="str">
        <f t="shared" si="115"/>
        <v>141 E 71100 116</v>
      </c>
      <c r="AA1217" s="262" t="str">
        <f t="shared" si="116"/>
        <v>000</v>
      </c>
      <c r="AB1217" s="262" t="str">
        <f t="shared" si="117"/>
        <v>000</v>
      </c>
      <c r="AC1217" s="262" t="str">
        <f t="shared" si="118"/>
        <v>141 E 71100 116 000 000</v>
      </c>
    </row>
    <row r="1218" spans="1:29" ht="15" customHeight="1" x14ac:dyDescent="0.25">
      <c r="A1218" s="262" t="s">
        <v>1135</v>
      </c>
      <c r="B1218" s="262" t="s">
        <v>231</v>
      </c>
      <c r="C1218" s="262" t="s">
        <v>231</v>
      </c>
      <c r="D1218" s="262" t="s">
        <v>268</v>
      </c>
      <c r="E1218" s="262" t="s">
        <v>221</v>
      </c>
      <c r="F1218" s="262" t="s">
        <v>222</v>
      </c>
      <c r="G1218" s="262" t="s">
        <v>223</v>
      </c>
      <c r="H1218" s="262" t="s">
        <v>224</v>
      </c>
      <c r="I1218" s="262" t="s">
        <v>225</v>
      </c>
      <c r="J1218" s="262">
        <v>1600</v>
      </c>
      <c r="K1218" s="320">
        <v>1</v>
      </c>
      <c r="L1218" s="320">
        <v>1</v>
      </c>
      <c r="M1218" s="262" t="s">
        <v>226</v>
      </c>
      <c r="N1218" s="262" t="s">
        <v>233</v>
      </c>
      <c r="O1218" s="262" t="s">
        <v>234</v>
      </c>
      <c r="P1218" s="262" t="s">
        <v>34</v>
      </c>
      <c r="Q1218" s="321">
        <v>1</v>
      </c>
      <c r="R1218" s="321">
        <f t="shared" ref="R1218:R1281" si="119">Q1218+1</f>
        <v>2</v>
      </c>
      <c r="S1218" s="300">
        <v>0</v>
      </c>
      <c r="T1218" s="300">
        <v>39190</v>
      </c>
      <c r="V1218" s="300">
        <v>39190</v>
      </c>
      <c r="W1218" s="302">
        <f>IFERROR(INDEX('For Formulas'!$A$3:$CL$64,MATCH(ROUNDUP($R1218,0),'For Formulas'!$A$3:$A$64,0),MATCH($O1218&amp;" - "&amp;$P1218,'For Formulas'!$A$3:$CL$3,0))*L1218+U1218,INDEX('For Formulas'!$A$3:$CL$64,MATCH(ROUNDUP($R1218,0),'For Formulas'!$A$3:$A$64,0)*MATCH($O1218&amp;" - "&amp;$P1218,'For Formulas'!$A$3:$CL$3,0))*L1218)</f>
        <v>42325</v>
      </c>
      <c r="X1218" s="322">
        <f t="shared" ref="X1218:X1281" si="120">(W1218-V1218)/V1218</f>
        <v>7.9994896657310535E-2</v>
      </c>
      <c r="Y1218" s="262" t="s">
        <v>566</v>
      </c>
      <c r="Z1218" s="262" t="str">
        <f t="shared" ref="Z1218:Z1281" si="121">LEFT(Y1218,15)</f>
        <v>141 E 71100 116</v>
      </c>
      <c r="AA1218" s="262" t="str">
        <f t="shared" ref="AA1218:AA1281" si="122">RIGHT(Y1218,3)</f>
        <v>000</v>
      </c>
      <c r="AB1218" s="262" t="str">
        <f t="shared" ref="AB1218:AB1281" si="123">MID(Y1218,17,3)</f>
        <v>000</v>
      </c>
      <c r="AC1218" s="262" t="str">
        <f t="shared" ref="AC1218:AC1281" si="124">Z1218&amp;" " &amp;AB1218&amp;" "&amp;AA1218</f>
        <v>141 E 71100 116 000 000</v>
      </c>
    </row>
    <row r="1219" spans="1:29" ht="15" customHeight="1" x14ac:dyDescent="0.25">
      <c r="A1219" s="262" t="s">
        <v>1194</v>
      </c>
      <c r="B1219" s="262" t="s">
        <v>231</v>
      </c>
      <c r="C1219" s="262" t="s">
        <v>231</v>
      </c>
      <c r="D1219" s="262" t="s">
        <v>268</v>
      </c>
      <c r="E1219" s="262" t="s">
        <v>221</v>
      </c>
      <c r="F1219" s="262" t="s">
        <v>222</v>
      </c>
      <c r="G1219" s="262" t="s">
        <v>223</v>
      </c>
      <c r="H1219" s="262" t="s">
        <v>224</v>
      </c>
      <c r="I1219" s="262" t="s">
        <v>225</v>
      </c>
      <c r="J1219" s="262">
        <v>1600</v>
      </c>
      <c r="K1219" s="320">
        <v>1</v>
      </c>
      <c r="L1219" s="320">
        <v>1</v>
      </c>
      <c r="M1219" s="262" t="s">
        <v>226</v>
      </c>
      <c r="N1219" s="262" t="s">
        <v>233</v>
      </c>
      <c r="O1219" s="262" t="s">
        <v>234</v>
      </c>
      <c r="P1219" s="262" t="s">
        <v>34</v>
      </c>
      <c r="Q1219" s="321">
        <v>1</v>
      </c>
      <c r="R1219" s="321">
        <f t="shared" si="119"/>
        <v>2</v>
      </c>
      <c r="S1219" s="300">
        <v>0</v>
      </c>
      <c r="T1219" s="300">
        <v>39190</v>
      </c>
      <c r="V1219" s="300">
        <v>39190</v>
      </c>
      <c r="W1219" s="302">
        <f>IFERROR(INDEX('For Formulas'!$A$3:$CL$64,MATCH(ROUNDUP($R1219,0),'For Formulas'!$A$3:$A$64,0),MATCH($O1219&amp;" - "&amp;$P1219,'For Formulas'!$A$3:$CL$3,0))*L1219+U1219,INDEX('For Formulas'!$A$3:$CL$64,MATCH(ROUNDUP($R1219,0),'For Formulas'!$A$3:$A$64,0)*MATCH($O1219&amp;" - "&amp;$P1219,'For Formulas'!$A$3:$CL$3,0))*L1219)</f>
        <v>42325</v>
      </c>
      <c r="X1219" s="322">
        <f t="shared" si="120"/>
        <v>7.9994896657310535E-2</v>
      </c>
      <c r="Y1219" s="262" t="s">
        <v>566</v>
      </c>
      <c r="Z1219" s="262" t="str">
        <f t="shared" si="121"/>
        <v>141 E 71100 116</v>
      </c>
      <c r="AA1219" s="262" t="str">
        <f t="shared" si="122"/>
        <v>000</v>
      </c>
      <c r="AB1219" s="262" t="str">
        <f t="shared" si="123"/>
        <v>000</v>
      </c>
      <c r="AC1219" s="262" t="str">
        <f t="shared" si="124"/>
        <v>141 E 71100 116 000 000</v>
      </c>
    </row>
    <row r="1220" spans="1:29" ht="15" customHeight="1" x14ac:dyDescent="0.25">
      <c r="A1220" s="262" t="s">
        <v>1379</v>
      </c>
      <c r="B1220" s="262" t="s">
        <v>231</v>
      </c>
      <c r="C1220" s="262" t="s">
        <v>231</v>
      </c>
      <c r="D1220" s="262" t="s">
        <v>268</v>
      </c>
      <c r="E1220" s="262" t="s">
        <v>221</v>
      </c>
      <c r="F1220" s="262" t="s">
        <v>222</v>
      </c>
      <c r="G1220" s="262" t="s">
        <v>223</v>
      </c>
      <c r="H1220" s="262" t="s">
        <v>224</v>
      </c>
      <c r="I1220" s="262" t="s">
        <v>225</v>
      </c>
      <c r="J1220" s="262">
        <v>1600</v>
      </c>
      <c r="K1220" s="320">
        <v>1</v>
      </c>
      <c r="L1220" s="320">
        <v>1</v>
      </c>
      <c r="M1220" s="262" t="s">
        <v>226</v>
      </c>
      <c r="N1220" s="262" t="s">
        <v>233</v>
      </c>
      <c r="O1220" s="262" t="s">
        <v>234</v>
      </c>
      <c r="P1220" s="262" t="s">
        <v>34</v>
      </c>
      <c r="Q1220" s="321">
        <v>1</v>
      </c>
      <c r="R1220" s="321">
        <f t="shared" si="119"/>
        <v>2</v>
      </c>
      <c r="S1220" s="300">
        <v>0</v>
      </c>
      <c r="T1220" s="300">
        <v>39190</v>
      </c>
      <c r="V1220" s="300">
        <v>39190</v>
      </c>
      <c r="W1220" s="302">
        <f>IFERROR(INDEX('For Formulas'!$A$3:$CL$64,MATCH(ROUNDUP($R1220,0),'For Formulas'!$A$3:$A$64,0),MATCH($O1220&amp;" - "&amp;$P1220,'For Formulas'!$A$3:$CL$3,0))*L1220+U1220,INDEX('For Formulas'!$A$3:$CL$64,MATCH(ROUNDUP($R1220,0),'For Formulas'!$A$3:$A$64,0)*MATCH($O1220&amp;" - "&amp;$P1220,'For Formulas'!$A$3:$CL$3,0))*L1220)</f>
        <v>42325</v>
      </c>
      <c r="X1220" s="322">
        <f t="shared" si="120"/>
        <v>7.9994896657310535E-2</v>
      </c>
      <c r="Y1220" s="262" t="s">
        <v>566</v>
      </c>
      <c r="Z1220" s="262" t="str">
        <f t="shared" si="121"/>
        <v>141 E 71100 116</v>
      </c>
      <c r="AA1220" s="262" t="str">
        <f t="shared" si="122"/>
        <v>000</v>
      </c>
      <c r="AB1220" s="262" t="str">
        <f t="shared" si="123"/>
        <v>000</v>
      </c>
      <c r="AC1220" s="262" t="str">
        <f t="shared" si="124"/>
        <v>141 E 71100 116 000 000</v>
      </c>
    </row>
    <row r="1221" spans="1:29" x14ac:dyDescent="0.25">
      <c r="A1221" s="262" t="s">
        <v>1445</v>
      </c>
      <c r="B1221" s="262" t="s">
        <v>231</v>
      </c>
      <c r="C1221" s="262" t="s">
        <v>231</v>
      </c>
      <c r="D1221" s="262" t="s">
        <v>238</v>
      </c>
      <c r="E1221" s="262" t="s">
        <v>221</v>
      </c>
      <c r="F1221" s="262" t="s">
        <v>222</v>
      </c>
      <c r="G1221" s="262" t="s">
        <v>223</v>
      </c>
      <c r="H1221" s="262" t="s">
        <v>224</v>
      </c>
      <c r="I1221" s="262" t="s">
        <v>225</v>
      </c>
      <c r="J1221" s="262">
        <v>1600</v>
      </c>
      <c r="K1221" s="320">
        <v>1</v>
      </c>
      <c r="L1221" s="320">
        <v>1</v>
      </c>
      <c r="M1221" s="262" t="s">
        <v>226</v>
      </c>
      <c r="N1221" s="262" t="s">
        <v>233</v>
      </c>
      <c r="O1221" s="262" t="s">
        <v>234</v>
      </c>
      <c r="P1221" s="262" t="s">
        <v>34</v>
      </c>
      <c r="Q1221" s="321">
        <v>1</v>
      </c>
      <c r="R1221" s="321">
        <f t="shared" si="119"/>
        <v>2</v>
      </c>
      <c r="S1221" s="300">
        <v>0</v>
      </c>
      <c r="T1221" s="300">
        <v>39190</v>
      </c>
      <c r="V1221" s="300">
        <v>39190</v>
      </c>
      <c r="W1221" s="302">
        <f>IFERROR(INDEX('For Formulas'!$A$3:$CL$64,MATCH(ROUNDUP($R1221,0),'For Formulas'!$A$3:$A$64,0),MATCH($O1221&amp;" - "&amp;$P1221,'For Formulas'!$A$3:$CL$3,0))*L1221+U1221,INDEX('For Formulas'!$A$3:$CL$64,MATCH(ROUNDUP($R1221,0),'For Formulas'!$A$3:$A$64,0)*MATCH($O1221&amp;" - "&amp;$P1221,'For Formulas'!$A$3:$CL$3,0))*L1221)</f>
        <v>42325</v>
      </c>
      <c r="X1221" s="322">
        <f t="shared" si="120"/>
        <v>7.9994896657310535E-2</v>
      </c>
      <c r="Y1221" s="262" t="s">
        <v>538</v>
      </c>
      <c r="Z1221" s="262" t="str">
        <f t="shared" si="121"/>
        <v>141 E 71100 116</v>
      </c>
      <c r="AA1221" s="262" t="str">
        <f t="shared" si="122"/>
        <v>000</v>
      </c>
      <c r="AB1221" s="262" t="str">
        <f t="shared" si="123"/>
        <v>000</v>
      </c>
      <c r="AC1221" s="262" t="str">
        <f t="shared" si="124"/>
        <v>141 E 71100 116 000 000</v>
      </c>
    </row>
    <row r="1222" spans="1:29" ht="15" customHeight="1" x14ac:dyDescent="0.25">
      <c r="A1222" s="262" t="s">
        <v>1507</v>
      </c>
      <c r="B1222" s="262" t="s">
        <v>316</v>
      </c>
      <c r="C1222" s="262" t="s">
        <v>316</v>
      </c>
      <c r="D1222" s="262" t="s">
        <v>343</v>
      </c>
      <c r="E1222" s="262" t="s">
        <v>221</v>
      </c>
      <c r="F1222" s="262" t="s">
        <v>222</v>
      </c>
      <c r="G1222" s="262" t="s">
        <v>223</v>
      </c>
      <c r="H1222" s="262" t="s">
        <v>224</v>
      </c>
      <c r="I1222" s="262" t="s">
        <v>225</v>
      </c>
      <c r="J1222" s="262">
        <v>1600</v>
      </c>
      <c r="K1222" s="320">
        <v>1</v>
      </c>
      <c r="L1222" s="320">
        <v>1</v>
      </c>
      <c r="M1222" s="262" t="s">
        <v>226</v>
      </c>
      <c r="N1222" s="262" t="s">
        <v>233</v>
      </c>
      <c r="O1222" s="262" t="s">
        <v>234</v>
      </c>
      <c r="P1222" s="262" t="s">
        <v>34</v>
      </c>
      <c r="Q1222" s="321">
        <v>1</v>
      </c>
      <c r="R1222" s="321">
        <f t="shared" si="119"/>
        <v>2</v>
      </c>
      <c r="S1222" s="300">
        <v>0</v>
      </c>
      <c r="T1222" s="300">
        <v>39190</v>
      </c>
      <c r="V1222" s="300">
        <v>39190</v>
      </c>
      <c r="W1222" s="302">
        <f>IFERROR(INDEX('For Formulas'!$A$3:$CL$64,MATCH(ROUNDUP($R1222,0),'For Formulas'!$A$3:$A$64,0),MATCH($O1222&amp;" - "&amp;$P1222,'For Formulas'!$A$3:$CL$3,0))*L1222+U1222,INDEX('For Formulas'!$A$3:$CL$64,MATCH(ROUNDUP($R1222,0),'For Formulas'!$A$3:$A$64,0)*MATCH($O1222&amp;" - "&amp;$P1222,'For Formulas'!$A$3:$CL$3,0))*L1222)</f>
        <v>42325</v>
      </c>
      <c r="X1222" s="322">
        <f t="shared" si="120"/>
        <v>7.9994896657310535E-2</v>
      </c>
      <c r="Y1222" s="262" t="s">
        <v>1508</v>
      </c>
      <c r="Z1222" s="262" t="str">
        <f t="shared" si="121"/>
        <v>141 E 71200 116</v>
      </c>
      <c r="AA1222" s="262" t="str">
        <f t="shared" si="122"/>
        <v>712</v>
      </c>
      <c r="AB1222" s="262" t="str">
        <f t="shared" si="123"/>
        <v>000</v>
      </c>
      <c r="AC1222" s="262" t="str">
        <f t="shared" si="124"/>
        <v>141 E 71200 116 000 712</v>
      </c>
    </row>
    <row r="1223" spans="1:29" ht="15" customHeight="1" x14ac:dyDescent="0.25">
      <c r="A1223" s="262" t="s">
        <v>1548</v>
      </c>
      <c r="B1223" s="262" t="s">
        <v>231</v>
      </c>
      <c r="C1223" s="262" t="s">
        <v>231</v>
      </c>
      <c r="D1223" s="262" t="s">
        <v>220</v>
      </c>
      <c r="E1223" s="262" t="s">
        <v>221</v>
      </c>
      <c r="F1223" s="262" t="s">
        <v>222</v>
      </c>
      <c r="G1223" s="262" t="s">
        <v>223</v>
      </c>
      <c r="H1223" s="262" t="s">
        <v>224</v>
      </c>
      <c r="I1223" s="262" t="s">
        <v>225</v>
      </c>
      <c r="J1223" s="262">
        <v>1600</v>
      </c>
      <c r="K1223" s="320">
        <v>1</v>
      </c>
      <c r="L1223" s="320">
        <v>1</v>
      </c>
      <c r="M1223" s="262" t="s">
        <v>226</v>
      </c>
      <c r="N1223" s="262" t="s">
        <v>233</v>
      </c>
      <c r="O1223" s="262" t="s">
        <v>234</v>
      </c>
      <c r="P1223" s="262" t="s">
        <v>34</v>
      </c>
      <c r="Q1223" s="321">
        <v>1</v>
      </c>
      <c r="R1223" s="321">
        <f t="shared" si="119"/>
        <v>2</v>
      </c>
      <c r="S1223" s="300">
        <v>0</v>
      </c>
      <c r="T1223" s="300">
        <v>39190</v>
      </c>
      <c r="V1223" s="300">
        <v>39190</v>
      </c>
      <c r="W1223" s="302">
        <f>IFERROR(INDEX('For Formulas'!$A$3:$CL$64,MATCH(ROUNDUP($R1223,0),'For Formulas'!$A$3:$A$64,0),MATCH($O1223&amp;" - "&amp;$P1223,'For Formulas'!$A$3:$CL$3,0))*L1223+U1223,INDEX('For Formulas'!$A$3:$CL$64,MATCH(ROUNDUP($R1223,0),'For Formulas'!$A$3:$A$64,0)*MATCH($O1223&amp;" - "&amp;$P1223,'For Formulas'!$A$3:$CL$3,0))*L1223)</f>
        <v>42325</v>
      </c>
      <c r="X1223" s="322">
        <f t="shared" si="120"/>
        <v>7.9994896657310535E-2</v>
      </c>
      <c r="Y1223" s="262" t="s">
        <v>655</v>
      </c>
      <c r="Z1223" s="262" t="str">
        <f t="shared" si="121"/>
        <v>141 E 71100 116</v>
      </c>
      <c r="AA1223" s="262" t="str">
        <f t="shared" si="122"/>
        <v>000</v>
      </c>
      <c r="AB1223" s="262" t="str">
        <f t="shared" si="123"/>
        <v>000</v>
      </c>
      <c r="AC1223" s="262" t="str">
        <f t="shared" si="124"/>
        <v>141 E 71100 116 000 000</v>
      </c>
    </row>
    <row r="1224" spans="1:29" ht="15" customHeight="1" x14ac:dyDescent="0.25">
      <c r="A1224" s="262" t="s">
        <v>1565</v>
      </c>
      <c r="B1224" s="262" t="s">
        <v>231</v>
      </c>
      <c r="C1224" s="262" t="s">
        <v>231</v>
      </c>
      <c r="D1224" s="262" t="s">
        <v>371</v>
      </c>
      <c r="E1224" s="262" t="s">
        <v>221</v>
      </c>
      <c r="F1224" s="262" t="s">
        <v>222</v>
      </c>
      <c r="G1224" s="262" t="s">
        <v>223</v>
      </c>
      <c r="H1224" s="262" t="s">
        <v>224</v>
      </c>
      <c r="I1224" s="262" t="s">
        <v>225</v>
      </c>
      <c r="J1224" s="262">
        <v>1600</v>
      </c>
      <c r="K1224" s="320">
        <v>1</v>
      </c>
      <c r="L1224" s="320">
        <v>1</v>
      </c>
      <c r="M1224" s="262" t="s">
        <v>226</v>
      </c>
      <c r="N1224" s="262" t="s">
        <v>227</v>
      </c>
      <c r="O1224" s="262" t="s">
        <v>234</v>
      </c>
      <c r="P1224" s="262" t="s">
        <v>34</v>
      </c>
      <c r="Q1224" s="321">
        <v>1</v>
      </c>
      <c r="R1224" s="321">
        <f t="shared" si="119"/>
        <v>2</v>
      </c>
      <c r="S1224" s="300">
        <v>0</v>
      </c>
      <c r="T1224" s="300">
        <v>39190</v>
      </c>
      <c r="V1224" s="300">
        <v>39190</v>
      </c>
      <c r="W1224" s="302">
        <f>IFERROR(INDEX('For Formulas'!$A$3:$CL$64,MATCH(ROUNDUP($R1224,0),'For Formulas'!$A$3:$A$64,0),MATCH($O1224&amp;" - "&amp;$P1224,'For Formulas'!$A$3:$CL$3,0))*L1224+U1224,INDEX('For Formulas'!$A$3:$CL$64,MATCH(ROUNDUP($R1224,0),'For Formulas'!$A$3:$A$64,0)*MATCH($O1224&amp;" - "&amp;$P1224,'For Formulas'!$A$3:$CL$3,0))*L1224)</f>
        <v>42325</v>
      </c>
      <c r="X1224" s="322">
        <f t="shared" si="120"/>
        <v>7.9994896657310535E-2</v>
      </c>
      <c r="Y1224" s="262" t="s">
        <v>372</v>
      </c>
      <c r="Z1224" s="262" t="str">
        <f t="shared" si="121"/>
        <v>141 E 71100 116</v>
      </c>
      <c r="AA1224" s="262" t="str">
        <f t="shared" si="122"/>
        <v>000</v>
      </c>
      <c r="AB1224" s="262" t="str">
        <f t="shared" si="123"/>
        <v>000</v>
      </c>
      <c r="AC1224" s="262" t="str">
        <f t="shared" si="124"/>
        <v>141 E 71100 116 000 000</v>
      </c>
    </row>
    <row r="1225" spans="1:29" ht="15" customHeight="1" x14ac:dyDescent="0.25">
      <c r="A1225" s="262" t="s">
        <v>1678</v>
      </c>
      <c r="B1225" s="262" t="s">
        <v>231</v>
      </c>
      <c r="C1225" s="262" t="s">
        <v>231</v>
      </c>
      <c r="D1225" s="262" t="s">
        <v>317</v>
      </c>
      <c r="E1225" s="262" t="s">
        <v>221</v>
      </c>
      <c r="F1225" s="262" t="s">
        <v>222</v>
      </c>
      <c r="G1225" s="262" t="s">
        <v>223</v>
      </c>
      <c r="H1225" s="262" t="s">
        <v>224</v>
      </c>
      <c r="I1225" s="262" t="s">
        <v>225</v>
      </c>
      <c r="J1225" s="262">
        <v>1600</v>
      </c>
      <c r="K1225" s="320">
        <v>1</v>
      </c>
      <c r="L1225" s="320">
        <v>1</v>
      </c>
      <c r="M1225" s="262" t="s">
        <v>226</v>
      </c>
      <c r="N1225" s="262" t="s">
        <v>233</v>
      </c>
      <c r="O1225" s="262" t="s">
        <v>234</v>
      </c>
      <c r="P1225" s="262" t="s">
        <v>34</v>
      </c>
      <c r="Q1225" s="321">
        <v>1</v>
      </c>
      <c r="R1225" s="321">
        <f t="shared" si="119"/>
        <v>2</v>
      </c>
      <c r="S1225" s="300">
        <v>0</v>
      </c>
      <c r="T1225" s="300">
        <v>39190</v>
      </c>
      <c r="V1225" s="300">
        <v>39190</v>
      </c>
      <c r="W1225" s="302">
        <f>IFERROR(INDEX('For Formulas'!$A$3:$CL$64,MATCH(ROUNDUP($R1225,0),'For Formulas'!$A$3:$A$64,0),MATCH($O1225&amp;" - "&amp;$P1225,'For Formulas'!$A$3:$CL$3,0))*L1225+U1225,INDEX('For Formulas'!$A$3:$CL$64,MATCH(ROUNDUP($R1225,0),'For Formulas'!$A$3:$A$64,0)*MATCH($O1225&amp;" - "&amp;$P1225,'For Formulas'!$A$3:$CL$3,0))*L1225)</f>
        <v>42325</v>
      </c>
      <c r="X1225" s="322">
        <f t="shared" si="120"/>
        <v>7.9994896657310535E-2</v>
      </c>
      <c r="Y1225" s="262" t="s">
        <v>396</v>
      </c>
      <c r="Z1225" s="262" t="str">
        <f t="shared" si="121"/>
        <v>141 E 71100 116</v>
      </c>
      <c r="AA1225" s="262" t="str">
        <f t="shared" si="122"/>
        <v>000</v>
      </c>
      <c r="AB1225" s="262" t="str">
        <f t="shared" si="123"/>
        <v>000</v>
      </c>
      <c r="AC1225" s="262" t="str">
        <f t="shared" si="124"/>
        <v>141 E 71100 116 000 000</v>
      </c>
    </row>
    <row r="1226" spans="1:29" ht="15" customHeight="1" x14ac:dyDescent="0.25">
      <c r="A1226" s="262" t="s">
        <v>1910</v>
      </c>
      <c r="B1226" s="262" t="s">
        <v>231</v>
      </c>
      <c r="C1226" s="262" t="s">
        <v>231</v>
      </c>
      <c r="D1226" s="262" t="s">
        <v>238</v>
      </c>
      <c r="E1226" s="262" t="s">
        <v>221</v>
      </c>
      <c r="F1226" s="262" t="s">
        <v>222</v>
      </c>
      <c r="G1226" s="262" t="s">
        <v>223</v>
      </c>
      <c r="H1226" s="262" t="s">
        <v>224</v>
      </c>
      <c r="I1226" s="262" t="s">
        <v>225</v>
      </c>
      <c r="J1226" s="262">
        <v>1600</v>
      </c>
      <c r="K1226" s="320">
        <v>1</v>
      </c>
      <c r="L1226" s="320">
        <v>1</v>
      </c>
      <c r="M1226" s="262" t="s">
        <v>226</v>
      </c>
      <c r="N1226" s="262" t="s">
        <v>233</v>
      </c>
      <c r="O1226" s="262" t="s">
        <v>234</v>
      </c>
      <c r="P1226" s="262" t="s">
        <v>34</v>
      </c>
      <c r="Q1226" s="321">
        <v>1</v>
      </c>
      <c r="R1226" s="321">
        <f t="shared" si="119"/>
        <v>2</v>
      </c>
      <c r="S1226" s="300">
        <v>0</v>
      </c>
      <c r="T1226" s="300">
        <v>39190</v>
      </c>
      <c r="V1226" s="300">
        <v>39190</v>
      </c>
      <c r="W1226" s="302">
        <f>IFERROR(INDEX('For Formulas'!$A$3:$CL$64,MATCH(ROUNDUP($R1226,0),'For Formulas'!$A$3:$A$64,0),MATCH($O1226&amp;" - "&amp;$P1226,'For Formulas'!$A$3:$CL$3,0))*L1226+U1226,INDEX('For Formulas'!$A$3:$CL$64,MATCH(ROUNDUP($R1226,0),'For Formulas'!$A$3:$A$64,0)*MATCH($O1226&amp;" - "&amp;$P1226,'For Formulas'!$A$3:$CL$3,0))*L1226)</f>
        <v>42325</v>
      </c>
      <c r="X1226" s="322">
        <f t="shared" si="120"/>
        <v>7.9994896657310535E-2</v>
      </c>
      <c r="Y1226" s="262" t="s">
        <v>538</v>
      </c>
      <c r="Z1226" s="262" t="str">
        <f t="shared" si="121"/>
        <v>141 E 71100 116</v>
      </c>
      <c r="AA1226" s="262" t="str">
        <f t="shared" si="122"/>
        <v>000</v>
      </c>
      <c r="AB1226" s="262" t="str">
        <f t="shared" si="123"/>
        <v>000</v>
      </c>
      <c r="AC1226" s="262" t="str">
        <f t="shared" si="124"/>
        <v>141 E 71100 116 000 000</v>
      </c>
    </row>
    <row r="1227" spans="1:29" ht="15" customHeight="1" x14ac:dyDescent="0.25">
      <c r="A1227" s="262" t="s">
        <v>1960</v>
      </c>
      <c r="B1227" s="262" t="s">
        <v>231</v>
      </c>
      <c r="C1227" s="262" t="s">
        <v>231</v>
      </c>
      <c r="D1227" s="262" t="s">
        <v>382</v>
      </c>
      <c r="E1227" s="262" t="s">
        <v>221</v>
      </c>
      <c r="F1227" s="262" t="s">
        <v>222</v>
      </c>
      <c r="G1227" s="262" t="s">
        <v>223</v>
      </c>
      <c r="H1227" s="262" t="s">
        <v>224</v>
      </c>
      <c r="I1227" s="262" t="s">
        <v>225</v>
      </c>
      <c r="J1227" s="262">
        <v>1600</v>
      </c>
      <c r="K1227" s="320">
        <v>1</v>
      </c>
      <c r="L1227" s="320">
        <v>1</v>
      </c>
      <c r="M1227" s="262" t="s">
        <v>226</v>
      </c>
      <c r="N1227" s="262" t="s">
        <v>233</v>
      </c>
      <c r="O1227" s="262" t="s">
        <v>234</v>
      </c>
      <c r="P1227" s="262" t="s">
        <v>34</v>
      </c>
      <c r="Q1227" s="321">
        <v>1</v>
      </c>
      <c r="R1227" s="321">
        <f t="shared" si="119"/>
        <v>2</v>
      </c>
      <c r="S1227" s="300">
        <v>0</v>
      </c>
      <c r="T1227" s="300">
        <v>39190</v>
      </c>
      <c r="V1227" s="300">
        <v>39190</v>
      </c>
      <c r="W1227" s="302">
        <f>IFERROR(INDEX('For Formulas'!$A$3:$CL$64,MATCH(ROUNDUP($R1227,0),'For Formulas'!$A$3:$A$64,0),MATCH($O1227&amp;" - "&amp;$P1227,'For Formulas'!$A$3:$CL$3,0))*L1227+U1227,INDEX('For Formulas'!$A$3:$CL$64,MATCH(ROUNDUP($R1227,0),'For Formulas'!$A$3:$A$64,0)*MATCH($O1227&amp;" - "&amp;$P1227,'For Formulas'!$A$3:$CL$3,0))*L1227)</f>
        <v>42325</v>
      </c>
      <c r="X1227" s="322">
        <f t="shared" si="120"/>
        <v>7.9994896657310535E-2</v>
      </c>
      <c r="Y1227" s="262" t="s">
        <v>401</v>
      </c>
      <c r="Z1227" s="262" t="str">
        <f t="shared" si="121"/>
        <v>141 E 71100 116</v>
      </c>
      <c r="AA1227" s="262" t="str">
        <f t="shared" si="122"/>
        <v>000</v>
      </c>
      <c r="AB1227" s="262" t="str">
        <f t="shared" si="123"/>
        <v>000</v>
      </c>
      <c r="AC1227" s="262" t="str">
        <f t="shared" si="124"/>
        <v>141 E 71100 116 000 000</v>
      </c>
    </row>
    <row r="1228" spans="1:29" ht="15" customHeight="1" x14ac:dyDescent="0.25">
      <c r="A1228" s="262" t="s">
        <v>2001</v>
      </c>
      <c r="B1228" s="262" t="s">
        <v>316</v>
      </c>
      <c r="C1228" s="262" t="s">
        <v>316</v>
      </c>
      <c r="D1228" s="262" t="s">
        <v>392</v>
      </c>
      <c r="E1228" s="262" t="s">
        <v>221</v>
      </c>
      <c r="F1228" s="262" t="s">
        <v>222</v>
      </c>
      <c r="G1228" s="262" t="s">
        <v>223</v>
      </c>
      <c r="H1228" s="262" t="s">
        <v>224</v>
      </c>
      <c r="I1228" s="262" t="s">
        <v>225</v>
      </c>
      <c r="J1228" s="262">
        <v>1600</v>
      </c>
      <c r="K1228" s="320">
        <v>1</v>
      </c>
      <c r="L1228" s="320">
        <v>1</v>
      </c>
      <c r="M1228" s="262" t="s">
        <v>226</v>
      </c>
      <c r="N1228" s="262" t="s">
        <v>227</v>
      </c>
      <c r="O1228" s="262" t="s">
        <v>234</v>
      </c>
      <c r="P1228" s="262" t="s">
        <v>34</v>
      </c>
      <c r="Q1228" s="321">
        <v>1</v>
      </c>
      <c r="R1228" s="321">
        <f t="shared" si="119"/>
        <v>2</v>
      </c>
      <c r="S1228" s="300">
        <v>0</v>
      </c>
      <c r="T1228" s="300">
        <v>39190</v>
      </c>
      <c r="V1228" s="300">
        <v>39190</v>
      </c>
      <c r="W1228" s="302">
        <f>IFERROR(INDEX('For Formulas'!$A$3:$CL$64,MATCH(ROUNDUP($R1228,0),'For Formulas'!$A$3:$A$64,0),MATCH($O1228&amp;" - "&amp;$P1228,'For Formulas'!$A$3:$CL$3,0))*L1228+U1228,INDEX('For Formulas'!$A$3:$CL$64,MATCH(ROUNDUP($R1228,0),'For Formulas'!$A$3:$A$64,0)*MATCH($O1228&amp;" - "&amp;$P1228,'For Formulas'!$A$3:$CL$3,0))*L1228)</f>
        <v>42325</v>
      </c>
      <c r="X1228" s="322">
        <f t="shared" si="120"/>
        <v>7.9994896657310535E-2</v>
      </c>
      <c r="Y1228" s="262" t="s">
        <v>2002</v>
      </c>
      <c r="Z1228" s="262" t="str">
        <f t="shared" si="121"/>
        <v>141 E 71200 116</v>
      </c>
      <c r="AA1228" s="262" t="str">
        <f t="shared" si="122"/>
        <v>712</v>
      </c>
      <c r="AB1228" s="262" t="str">
        <f t="shared" si="123"/>
        <v>000</v>
      </c>
      <c r="AC1228" s="262" t="str">
        <f t="shared" si="124"/>
        <v>141 E 71200 116 000 712</v>
      </c>
    </row>
    <row r="1229" spans="1:29" ht="15" hidden="1" customHeight="1" x14ac:dyDescent="0.25">
      <c r="A1229" s="262" t="s">
        <v>1766</v>
      </c>
      <c r="B1229" s="262" t="s">
        <v>256</v>
      </c>
      <c r="C1229" s="262" t="s">
        <v>273</v>
      </c>
      <c r="D1229" s="262" t="s">
        <v>274</v>
      </c>
      <c r="E1229" s="262" t="s">
        <v>256</v>
      </c>
      <c r="F1229" s="262" t="s">
        <v>249</v>
      </c>
      <c r="G1229" s="262" t="s">
        <v>250</v>
      </c>
      <c r="H1229" s="262" t="s">
        <v>224</v>
      </c>
      <c r="I1229" s="262" t="s">
        <v>270</v>
      </c>
      <c r="J1229" s="262">
        <v>540</v>
      </c>
      <c r="K1229" s="320">
        <v>0.5</v>
      </c>
      <c r="L1229" s="320">
        <v>0.5</v>
      </c>
      <c r="M1229" s="262" t="s">
        <v>6</v>
      </c>
      <c r="Q1229" s="321">
        <v>0</v>
      </c>
      <c r="R1229" s="321">
        <f t="shared" si="119"/>
        <v>1</v>
      </c>
      <c r="S1229" s="300">
        <v>250</v>
      </c>
      <c r="T1229" s="300">
        <v>0</v>
      </c>
      <c r="V1229" s="300">
        <v>125</v>
      </c>
      <c r="W1229" s="300">
        <f>V1229</f>
        <v>125</v>
      </c>
      <c r="X1229" s="322">
        <f t="shared" si="120"/>
        <v>0</v>
      </c>
      <c r="Y1229" s="262" t="s">
        <v>780</v>
      </c>
      <c r="Z1229" s="262" t="str">
        <f t="shared" si="121"/>
        <v>141 E 71100 163</v>
      </c>
      <c r="AA1229" s="262" t="str">
        <f t="shared" si="122"/>
        <v>000</v>
      </c>
      <c r="AB1229" s="262" t="str">
        <f t="shared" si="123"/>
        <v>000</v>
      </c>
      <c r="AC1229" s="262" t="str">
        <f t="shared" si="124"/>
        <v>141 E 71100 163 000 000</v>
      </c>
    </row>
    <row r="1230" spans="1:29" ht="15" hidden="1" customHeight="1" x14ac:dyDescent="0.25">
      <c r="A1230" s="262" t="s">
        <v>1766</v>
      </c>
      <c r="B1230" s="262" t="s">
        <v>256</v>
      </c>
      <c r="C1230" s="262" t="s">
        <v>590</v>
      </c>
      <c r="D1230" s="262" t="s">
        <v>274</v>
      </c>
      <c r="E1230" s="262" t="s">
        <v>256</v>
      </c>
      <c r="F1230" s="262" t="s">
        <v>521</v>
      </c>
      <c r="G1230" s="262" t="s">
        <v>522</v>
      </c>
      <c r="H1230" s="262" t="s">
        <v>523</v>
      </c>
      <c r="I1230" s="262" t="s">
        <v>1718</v>
      </c>
      <c r="J1230" s="262">
        <v>788</v>
      </c>
      <c r="K1230" s="320">
        <v>0.5</v>
      </c>
      <c r="L1230" s="320">
        <v>0</v>
      </c>
      <c r="M1230" s="262" t="s">
        <v>6</v>
      </c>
      <c r="Q1230" s="321">
        <v>0</v>
      </c>
      <c r="R1230" s="321">
        <f t="shared" si="119"/>
        <v>1</v>
      </c>
      <c r="S1230" s="300">
        <v>262.5</v>
      </c>
      <c r="T1230" s="300">
        <v>0</v>
      </c>
      <c r="V1230" s="300">
        <v>131.25</v>
      </c>
      <c r="W1230" s="300">
        <f>V1230</f>
        <v>131.25</v>
      </c>
      <c r="X1230" s="322">
        <f t="shared" si="120"/>
        <v>0</v>
      </c>
      <c r="Y1230" s="262" t="s">
        <v>1176</v>
      </c>
      <c r="Z1230" s="262" t="str">
        <f t="shared" si="121"/>
        <v>141 E 72410 162</v>
      </c>
      <c r="AA1230" s="262" t="str">
        <f t="shared" si="122"/>
        <v>000</v>
      </c>
      <c r="AB1230" s="262" t="str">
        <f t="shared" si="123"/>
        <v>000</v>
      </c>
      <c r="AC1230" s="262" t="str">
        <f t="shared" si="124"/>
        <v>141 E 72410 162 000 000</v>
      </c>
    </row>
    <row r="1231" spans="1:29" ht="15" customHeight="1" x14ac:dyDescent="0.25">
      <c r="A1231" s="262" t="s">
        <v>2047</v>
      </c>
      <c r="B1231" s="262" t="s">
        <v>231</v>
      </c>
      <c r="C1231" s="262" t="s">
        <v>231</v>
      </c>
      <c r="D1231" s="262" t="s">
        <v>407</v>
      </c>
      <c r="E1231" s="262" t="s">
        <v>221</v>
      </c>
      <c r="F1231" s="262" t="s">
        <v>222</v>
      </c>
      <c r="G1231" s="262" t="s">
        <v>223</v>
      </c>
      <c r="H1231" s="262" t="s">
        <v>224</v>
      </c>
      <c r="I1231" s="262" t="s">
        <v>225</v>
      </c>
      <c r="J1231" s="262">
        <v>1600</v>
      </c>
      <c r="K1231" s="320">
        <v>1</v>
      </c>
      <c r="L1231" s="320">
        <v>1</v>
      </c>
      <c r="M1231" s="262" t="s">
        <v>226</v>
      </c>
      <c r="N1231" s="262" t="s">
        <v>233</v>
      </c>
      <c r="O1231" s="262" t="s">
        <v>234</v>
      </c>
      <c r="P1231" s="262" t="s">
        <v>34</v>
      </c>
      <c r="Q1231" s="321">
        <v>1</v>
      </c>
      <c r="R1231" s="321">
        <f t="shared" si="119"/>
        <v>2</v>
      </c>
      <c r="S1231" s="300">
        <v>0</v>
      </c>
      <c r="T1231" s="300">
        <v>39190</v>
      </c>
      <c r="V1231" s="300">
        <v>39190</v>
      </c>
      <c r="W1231" s="302">
        <f>IFERROR(INDEX('For Formulas'!$A$3:$CL$64,MATCH(ROUNDUP($R1231,0),'For Formulas'!$A$3:$A$64,0),MATCH($O1231&amp;" - "&amp;$P1231,'For Formulas'!$A$3:$CL$3,0))*L1231+U1231,INDEX('For Formulas'!$A$3:$CL$64,MATCH(ROUNDUP($R1231,0),'For Formulas'!$A$3:$A$64,0)*MATCH($O1231&amp;" - "&amp;$P1231,'For Formulas'!$A$3:$CL$3,0))*L1231)</f>
        <v>42325</v>
      </c>
      <c r="X1231" s="322">
        <f t="shared" si="120"/>
        <v>7.9994896657310535E-2</v>
      </c>
      <c r="Y1231" s="262" t="s">
        <v>408</v>
      </c>
      <c r="Z1231" s="262" t="str">
        <f t="shared" si="121"/>
        <v>141 E 71100 116</v>
      </c>
      <c r="AA1231" s="262" t="str">
        <f t="shared" si="122"/>
        <v>000</v>
      </c>
      <c r="AB1231" s="262" t="str">
        <f t="shared" si="123"/>
        <v>000</v>
      </c>
      <c r="AC1231" s="262" t="str">
        <f t="shared" si="124"/>
        <v>141 E 71100 116 000 000</v>
      </c>
    </row>
    <row r="1232" spans="1:29" ht="15" customHeight="1" x14ac:dyDescent="0.25">
      <c r="A1232" s="262" t="s">
        <v>2078</v>
      </c>
      <c r="B1232" s="262" t="s">
        <v>231</v>
      </c>
      <c r="C1232" s="262" t="s">
        <v>231</v>
      </c>
      <c r="D1232" s="262" t="s">
        <v>346</v>
      </c>
      <c r="E1232" s="262" t="s">
        <v>221</v>
      </c>
      <c r="F1232" s="262" t="s">
        <v>222</v>
      </c>
      <c r="G1232" s="262" t="s">
        <v>223</v>
      </c>
      <c r="H1232" s="262" t="s">
        <v>224</v>
      </c>
      <c r="I1232" s="262" t="s">
        <v>225</v>
      </c>
      <c r="J1232" s="262">
        <v>1600</v>
      </c>
      <c r="K1232" s="320">
        <v>1</v>
      </c>
      <c r="L1232" s="320">
        <v>1</v>
      </c>
      <c r="M1232" s="262" t="s">
        <v>226</v>
      </c>
      <c r="N1232" s="262" t="s">
        <v>227</v>
      </c>
      <c r="O1232" s="262" t="s">
        <v>234</v>
      </c>
      <c r="P1232" s="262" t="s">
        <v>34</v>
      </c>
      <c r="Q1232" s="321">
        <v>1</v>
      </c>
      <c r="R1232" s="321">
        <f t="shared" si="119"/>
        <v>2</v>
      </c>
      <c r="S1232" s="300">
        <v>0</v>
      </c>
      <c r="T1232" s="300">
        <v>39190</v>
      </c>
      <c r="V1232" s="300">
        <v>39190</v>
      </c>
      <c r="W1232" s="302">
        <f>IFERROR(INDEX('For Formulas'!$A$3:$CL$64,MATCH(ROUNDUP($R1232,0),'For Formulas'!$A$3:$A$64,0),MATCH($O1232&amp;" - "&amp;$P1232,'For Formulas'!$A$3:$CL$3,0))*L1232+U1232,INDEX('For Formulas'!$A$3:$CL$64,MATCH(ROUNDUP($R1232,0),'For Formulas'!$A$3:$A$64,0)*MATCH($O1232&amp;" - "&amp;$P1232,'For Formulas'!$A$3:$CL$3,0))*L1232)</f>
        <v>42325</v>
      </c>
      <c r="X1232" s="322">
        <f t="shared" si="120"/>
        <v>7.9994896657310535E-2</v>
      </c>
      <c r="Y1232" s="262" t="s">
        <v>674</v>
      </c>
      <c r="Z1232" s="262" t="str">
        <f t="shared" si="121"/>
        <v>141 E 71100 116</v>
      </c>
      <c r="AA1232" s="262" t="str">
        <f t="shared" si="122"/>
        <v>000</v>
      </c>
      <c r="AB1232" s="262" t="str">
        <f t="shared" si="123"/>
        <v>000</v>
      </c>
      <c r="AC1232" s="262" t="str">
        <f t="shared" si="124"/>
        <v>141 E 71100 116 000 000</v>
      </c>
    </row>
    <row r="1233" spans="1:29" ht="15" customHeight="1" x14ac:dyDescent="0.25">
      <c r="A1233" s="262" t="s">
        <v>2316</v>
      </c>
      <c r="B1233" s="262" t="s">
        <v>231</v>
      </c>
      <c r="C1233" s="262" t="s">
        <v>231</v>
      </c>
      <c r="D1233" s="262" t="s">
        <v>716</v>
      </c>
      <c r="E1233" s="262" t="s">
        <v>221</v>
      </c>
      <c r="F1233" s="262" t="s">
        <v>222</v>
      </c>
      <c r="G1233" s="262" t="s">
        <v>223</v>
      </c>
      <c r="H1233" s="262" t="s">
        <v>224</v>
      </c>
      <c r="I1233" s="262" t="s">
        <v>225</v>
      </c>
      <c r="J1233" s="262">
        <v>1600</v>
      </c>
      <c r="K1233" s="320">
        <v>1</v>
      </c>
      <c r="L1233" s="320">
        <v>1</v>
      </c>
      <c r="M1233" s="262" t="s">
        <v>226</v>
      </c>
      <c r="N1233" s="262" t="s">
        <v>233</v>
      </c>
      <c r="O1233" s="262" t="s">
        <v>234</v>
      </c>
      <c r="P1233" s="262" t="s">
        <v>34</v>
      </c>
      <c r="Q1233" s="321">
        <v>1</v>
      </c>
      <c r="R1233" s="321">
        <f t="shared" si="119"/>
        <v>2</v>
      </c>
      <c r="S1233" s="300">
        <v>0</v>
      </c>
      <c r="T1233" s="300">
        <v>39190</v>
      </c>
      <c r="V1233" s="300">
        <v>39190</v>
      </c>
      <c r="W1233" s="302">
        <f>IFERROR(INDEX('For Formulas'!$A$3:$CL$64,MATCH(ROUNDUP($R1233,0),'For Formulas'!$A$3:$A$64,0),MATCH($O1233&amp;" - "&amp;$P1233,'For Formulas'!$A$3:$CL$3,0))*L1233+U1233,INDEX('For Formulas'!$A$3:$CL$64,MATCH(ROUNDUP($R1233,0),'For Formulas'!$A$3:$A$64,0)*MATCH($O1233&amp;" - "&amp;$P1233,'For Formulas'!$A$3:$CL$3,0))*L1233)</f>
        <v>42325</v>
      </c>
      <c r="X1233" s="322">
        <f t="shared" si="120"/>
        <v>7.9994896657310535E-2</v>
      </c>
      <c r="Y1233" s="262" t="s">
        <v>913</v>
      </c>
      <c r="Z1233" s="262" t="str">
        <f t="shared" si="121"/>
        <v>141 E 71100 116</v>
      </c>
      <c r="AA1233" s="262" t="str">
        <f t="shared" si="122"/>
        <v>000</v>
      </c>
      <c r="AB1233" s="262" t="str">
        <f t="shared" si="123"/>
        <v>000</v>
      </c>
      <c r="AC1233" s="262" t="str">
        <f t="shared" si="124"/>
        <v>141 E 71100 116 000 000</v>
      </c>
    </row>
    <row r="1234" spans="1:29" ht="15" hidden="1" customHeight="1" x14ac:dyDescent="0.25">
      <c r="A1234" s="262" t="s">
        <v>1768</v>
      </c>
      <c r="B1234" s="262" t="s">
        <v>749</v>
      </c>
      <c r="C1234" s="262" t="s">
        <v>749</v>
      </c>
      <c r="D1234" s="262" t="s">
        <v>328</v>
      </c>
      <c r="E1234" s="262" t="s">
        <v>256</v>
      </c>
      <c r="F1234" s="262" t="s">
        <v>249</v>
      </c>
      <c r="G1234" s="262" t="s">
        <v>250</v>
      </c>
      <c r="H1234" s="262" t="s">
        <v>224</v>
      </c>
      <c r="I1234" s="262" t="s">
        <v>242</v>
      </c>
      <c r="J1234" s="262">
        <v>1080</v>
      </c>
      <c r="K1234" s="320">
        <v>1</v>
      </c>
      <c r="L1234" s="320">
        <v>1</v>
      </c>
      <c r="M1234" s="262" t="s">
        <v>6</v>
      </c>
      <c r="Q1234" s="321">
        <v>0</v>
      </c>
      <c r="R1234" s="321">
        <f t="shared" si="119"/>
        <v>1</v>
      </c>
      <c r="S1234" s="300">
        <v>5400</v>
      </c>
      <c r="T1234" s="300">
        <v>0</v>
      </c>
      <c r="V1234" s="300">
        <v>5400</v>
      </c>
      <c r="W1234" s="300">
        <f>V1234</f>
        <v>5400</v>
      </c>
      <c r="X1234" s="322">
        <f t="shared" si="120"/>
        <v>0</v>
      </c>
      <c r="Y1234" s="262" t="s">
        <v>750</v>
      </c>
      <c r="Z1234" s="262" t="str">
        <f t="shared" si="121"/>
        <v>141 E 71200 163</v>
      </c>
      <c r="AA1234" s="262" t="str">
        <f t="shared" si="122"/>
        <v>712</v>
      </c>
      <c r="AB1234" s="262" t="str">
        <f t="shared" si="123"/>
        <v>901</v>
      </c>
      <c r="AC1234" s="262" t="str">
        <f t="shared" si="124"/>
        <v>141 E 71200 163 901 712</v>
      </c>
    </row>
    <row r="1235" spans="1:29" ht="15" customHeight="1" x14ac:dyDescent="0.25">
      <c r="A1235" s="262" t="s">
        <v>2510</v>
      </c>
      <c r="B1235" s="262" t="s">
        <v>231</v>
      </c>
      <c r="C1235" s="262" t="s">
        <v>231</v>
      </c>
      <c r="D1235" s="262" t="s">
        <v>716</v>
      </c>
      <c r="E1235" s="262" t="s">
        <v>221</v>
      </c>
      <c r="F1235" s="262" t="s">
        <v>222</v>
      </c>
      <c r="G1235" s="262" t="s">
        <v>223</v>
      </c>
      <c r="H1235" s="262" t="s">
        <v>224</v>
      </c>
      <c r="I1235" s="262" t="s">
        <v>225</v>
      </c>
      <c r="J1235" s="262">
        <v>1600</v>
      </c>
      <c r="K1235" s="320">
        <v>1</v>
      </c>
      <c r="L1235" s="320">
        <v>1</v>
      </c>
      <c r="M1235" s="262" t="s">
        <v>226</v>
      </c>
      <c r="N1235" s="262" t="s">
        <v>227</v>
      </c>
      <c r="O1235" s="262" t="s">
        <v>234</v>
      </c>
      <c r="P1235" s="262" t="s">
        <v>34</v>
      </c>
      <c r="Q1235" s="321">
        <v>1</v>
      </c>
      <c r="R1235" s="321">
        <f t="shared" si="119"/>
        <v>2</v>
      </c>
      <c r="S1235" s="300">
        <v>0</v>
      </c>
      <c r="T1235" s="300">
        <v>39190</v>
      </c>
      <c r="V1235" s="300">
        <v>39190</v>
      </c>
      <c r="W1235" s="302">
        <f>IFERROR(INDEX('For Formulas'!$A$3:$CL$64,MATCH(ROUNDUP($R1235,0),'For Formulas'!$A$3:$A$64,0),MATCH($O1235&amp;" - "&amp;$P1235,'For Formulas'!$A$3:$CL$3,0))*L1235+U1235,INDEX('For Formulas'!$A$3:$CL$64,MATCH(ROUNDUP($R1235,0),'For Formulas'!$A$3:$A$64,0)*MATCH($O1235&amp;" - "&amp;$P1235,'For Formulas'!$A$3:$CL$3,0))*L1235)</f>
        <v>42325</v>
      </c>
      <c r="X1235" s="322">
        <f t="shared" si="120"/>
        <v>7.9994896657310535E-2</v>
      </c>
      <c r="Y1235" s="262" t="s">
        <v>913</v>
      </c>
      <c r="Z1235" s="262" t="str">
        <f t="shared" si="121"/>
        <v>141 E 71100 116</v>
      </c>
      <c r="AA1235" s="262" t="str">
        <f t="shared" si="122"/>
        <v>000</v>
      </c>
      <c r="AB1235" s="262" t="str">
        <f t="shared" si="123"/>
        <v>000</v>
      </c>
      <c r="AC1235" s="262" t="str">
        <f t="shared" si="124"/>
        <v>141 E 71100 116 000 000</v>
      </c>
    </row>
    <row r="1236" spans="1:29" ht="15" customHeight="1" x14ac:dyDescent="0.25">
      <c r="A1236" s="262" t="s">
        <v>2824</v>
      </c>
      <c r="B1236" s="262" t="s">
        <v>231</v>
      </c>
      <c r="C1236" s="262" t="s">
        <v>231</v>
      </c>
      <c r="D1236" s="262" t="s">
        <v>258</v>
      </c>
      <c r="E1236" s="262" t="s">
        <v>221</v>
      </c>
      <c r="F1236" s="262" t="s">
        <v>222</v>
      </c>
      <c r="G1236" s="262" t="s">
        <v>223</v>
      </c>
      <c r="H1236" s="262" t="s">
        <v>224</v>
      </c>
      <c r="I1236" s="262" t="s">
        <v>225</v>
      </c>
      <c r="J1236" s="262">
        <v>1600</v>
      </c>
      <c r="K1236" s="320">
        <v>1</v>
      </c>
      <c r="L1236" s="320">
        <v>1</v>
      </c>
      <c r="M1236" s="262" t="s">
        <v>226</v>
      </c>
      <c r="N1236" s="262" t="s">
        <v>227</v>
      </c>
      <c r="O1236" s="262" t="s">
        <v>234</v>
      </c>
      <c r="P1236" s="262" t="s">
        <v>34</v>
      </c>
      <c r="Q1236" s="321">
        <v>1</v>
      </c>
      <c r="R1236" s="321">
        <f t="shared" si="119"/>
        <v>2</v>
      </c>
      <c r="S1236" s="300">
        <v>0</v>
      </c>
      <c r="T1236" s="300">
        <v>39190</v>
      </c>
      <c r="V1236" s="300">
        <v>39190</v>
      </c>
      <c r="W1236" s="302">
        <f>IFERROR(INDEX('For Formulas'!$A$3:$CL$64,MATCH(ROUNDUP($R1236,0),'For Formulas'!$A$3:$A$64,0),MATCH($O1236&amp;" - "&amp;$P1236,'For Formulas'!$A$3:$CL$3,0))*L1236+U1236,INDEX('For Formulas'!$A$3:$CL$64,MATCH(ROUNDUP($R1236,0),'For Formulas'!$A$3:$A$64,0)*MATCH($O1236&amp;" - "&amp;$P1236,'For Formulas'!$A$3:$CL$3,0))*L1236)</f>
        <v>42325</v>
      </c>
      <c r="X1236" s="322">
        <f t="shared" si="120"/>
        <v>7.9994896657310535E-2</v>
      </c>
      <c r="Y1236" s="262" t="s">
        <v>259</v>
      </c>
      <c r="Z1236" s="262" t="str">
        <f t="shared" si="121"/>
        <v>141 E 71100 116</v>
      </c>
      <c r="AA1236" s="262" t="str">
        <f t="shared" si="122"/>
        <v>000</v>
      </c>
      <c r="AB1236" s="262" t="str">
        <f t="shared" si="123"/>
        <v>000</v>
      </c>
      <c r="AC1236" s="262" t="str">
        <f t="shared" si="124"/>
        <v>141 E 71100 116 000 000</v>
      </c>
    </row>
    <row r="1237" spans="1:29" ht="15" customHeight="1" x14ac:dyDescent="0.25">
      <c r="A1237" s="262" t="s">
        <v>2970</v>
      </c>
      <c r="B1237" s="262" t="s">
        <v>231</v>
      </c>
      <c r="C1237" s="262" t="s">
        <v>231</v>
      </c>
      <c r="D1237" s="262" t="s">
        <v>418</v>
      </c>
      <c r="E1237" s="262" t="s">
        <v>221</v>
      </c>
      <c r="F1237" s="262" t="s">
        <v>222</v>
      </c>
      <c r="G1237" s="262" t="s">
        <v>223</v>
      </c>
      <c r="H1237" s="262" t="s">
        <v>224</v>
      </c>
      <c r="I1237" s="262" t="s">
        <v>225</v>
      </c>
      <c r="J1237" s="262">
        <v>1600</v>
      </c>
      <c r="K1237" s="320">
        <v>1</v>
      </c>
      <c r="L1237" s="320">
        <v>1</v>
      </c>
      <c r="M1237" s="262" t="s">
        <v>226</v>
      </c>
      <c r="N1237" s="262" t="s">
        <v>233</v>
      </c>
      <c r="O1237" s="262" t="s">
        <v>234</v>
      </c>
      <c r="P1237" s="262" t="s">
        <v>34</v>
      </c>
      <c r="Q1237" s="321">
        <v>1</v>
      </c>
      <c r="R1237" s="321">
        <f t="shared" si="119"/>
        <v>2</v>
      </c>
      <c r="S1237" s="300">
        <v>0</v>
      </c>
      <c r="T1237" s="300">
        <v>39190</v>
      </c>
      <c r="V1237" s="300">
        <v>39190</v>
      </c>
      <c r="W1237" s="302">
        <f>IFERROR(INDEX('For Formulas'!$A$3:$CL$64,MATCH(ROUNDUP($R1237,0),'For Formulas'!$A$3:$A$64,0),MATCH($O1237&amp;" - "&amp;$P1237,'For Formulas'!$A$3:$CL$3,0))*L1237+U1237,INDEX('For Formulas'!$A$3:$CL$64,MATCH(ROUNDUP($R1237,0),'For Formulas'!$A$3:$A$64,0)*MATCH($O1237&amp;" - "&amp;$P1237,'For Formulas'!$A$3:$CL$3,0))*L1237)</f>
        <v>42325</v>
      </c>
      <c r="X1237" s="322">
        <f t="shared" si="120"/>
        <v>7.9994896657310535E-2</v>
      </c>
      <c r="Y1237" s="262" t="s">
        <v>476</v>
      </c>
      <c r="Z1237" s="262" t="str">
        <f t="shared" si="121"/>
        <v>141 E 71100 116</v>
      </c>
      <c r="AA1237" s="262" t="str">
        <f t="shared" si="122"/>
        <v>000</v>
      </c>
      <c r="AB1237" s="262" t="str">
        <f t="shared" si="123"/>
        <v>000</v>
      </c>
      <c r="AC1237" s="262" t="str">
        <f t="shared" si="124"/>
        <v>141 E 71100 116 000 000</v>
      </c>
    </row>
    <row r="1238" spans="1:29" ht="15" customHeight="1" x14ac:dyDescent="0.25">
      <c r="A1238" s="262" t="s">
        <v>2971</v>
      </c>
      <c r="B1238" s="262" t="s">
        <v>231</v>
      </c>
      <c r="C1238" s="262" t="s">
        <v>231</v>
      </c>
      <c r="D1238" s="262" t="s">
        <v>411</v>
      </c>
      <c r="E1238" s="262" t="s">
        <v>221</v>
      </c>
      <c r="F1238" s="262" t="s">
        <v>222</v>
      </c>
      <c r="G1238" s="262" t="s">
        <v>223</v>
      </c>
      <c r="H1238" s="262" t="s">
        <v>224</v>
      </c>
      <c r="I1238" s="262" t="s">
        <v>225</v>
      </c>
      <c r="J1238" s="262">
        <v>1600</v>
      </c>
      <c r="K1238" s="320">
        <v>1</v>
      </c>
      <c r="L1238" s="320">
        <v>1</v>
      </c>
      <c r="M1238" s="262" t="s">
        <v>226</v>
      </c>
      <c r="N1238" s="262" t="s">
        <v>227</v>
      </c>
      <c r="O1238" s="262" t="s">
        <v>234</v>
      </c>
      <c r="P1238" s="262" t="s">
        <v>34</v>
      </c>
      <c r="Q1238" s="321">
        <v>1</v>
      </c>
      <c r="R1238" s="321">
        <f t="shared" si="119"/>
        <v>2</v>
      </c>
      <c r="S1238" s="300">
        <v>0</v>
      </c>
      <c r="T1238" s="300">
        <v>39190</v>
      </c>
      <c r="V1238" s="300">
        <v>39190</v>
      </c>
      <c r="W1238" s="302">
        <f>IFERROR(INDEX('For Formulas'!$A$3:$CL$64,MATCH(ROUNDUP($R1238,0),'For Formulas'!$A$3:$A$64,0),MATCH($O1238&amp;" - "&amp;$P1238,'For Formulas'!$A$3:$CL$3,0))*L1238+U1238,INDEX('For Formulas'!$A$3:$CL$64,MATCH(ROUNDUP($R1238,0),'For Formulas'!$A$3:$A$64,0)*MATCH($O1238&amp;" - "&amp;$P1238,'For Formulas'!$A$3:$CL$3,0))*L1238)</f>
        <v>42325</v>
      </c>
      <c r="X1238" s="322">
        <f t="shared" si="120"/>
        <v>7.9994896657310535E-2</v>
      </c>
      <c r="Y1238" s="262" t="s">
        <v>608</v>
      </c>
      <c r="Z1238" s="262" t="str">
        <f t="shared" si="121"/>
        <v>141 E 71100 116</v>
      </c>
      <c r="AA1238" s="262" t="str">
        <f t="shared" si="122"/>
        <v>000</v>
      </c>
      <c r="AB1238" s="262" t="str">
        <f t="shared" si="123"/>
        <v>000</v>
      </c>
      <c r="AC1238" s="262" t="str">
        <f t="shared" si="124"/>
        <v>141 E 71100 116 000 000</v>
      </c>
    </row>
    <row r="1239" spans="1:29" ht="15" hidden="1" customHeight="1" x14ac:dyDescent="0.25">
      <c r="A1239" s="262" t="s">
        <v>1771</v>
      </c>
      <c r="B1239" s="262" t="s">
        <v>326</v>
      </c>
      <c r="C1239" s="262" t="s">
        <v>326</v>
      </c>
      <c r="D1239" s="262" t="s">
        <v>364</v>
      </c>
      <c r="E1239" s="262" t="s">
        <v>256</v>
      </c>
      <c r="F1239" s="262" t="s">
        <v>222</v>
      </c>
      <c r="G1239" s="262" t="s">
        <v>223</v>
      </c>
      <c r="H1239" s="262" t="s">
        <v>224</v>
      </c>
      <c r="I1239" s="262" t="s">
        <v>225</v>
      </c>
      <c r="J1239" s="262">
        <v>1600</v>
      </c>
      <c r="K1239" s="320">
        <v>1</v>
      </c>
      <c r="L1239" s="320">
        <v>1</v>
      </c>
      <c r="M1239" s="262" t="s">
        <v>6</v>
      </c>
      <c r="Q1239" s="321">
        <v>0</v>
      </c>
      <c r="R1239" s="321">
        <f t="shared" si="119"/>
        <v>1</v>
      </c>
      <c r="S1239" s="300">
        <v>6500</v>
      </c>
      <c r="T1239" s="300">
        <v>0</v>
      </c>
      <c r="V1239" s="300">
        <v>6500</v>
      </c>
      <c r="W1239" s="300">
        <f>V1239</f>
        <v>6500</v>
      </c>
      <c r="X1239" s="322">
        <f t="shared" si="120"/>
        <v>0</v>
      </c>
      <c r="Y1239" s="262" t="s">
        <v>1772</v>
      </c>
      <c r="Z1239" s="262" t="str">
        <f t="shared" si="121"/>
        <v>141 E 72410 139</v>
      </c>
      <c r="AA1239" s="262" t="str">
        <f t="shared" si="122"/>
        <v>000</v>
      </c>
      <c r="AB1239" s="262" t="str">
        <f t="shared" si="123"/>
        <v>000</v>
      </c>
      <c r="AC1239" s="262" t="str">
        <f t="shared" si="124"/>
        <v>141 E 72410 139 000 000</v>
      </c>
    </row>
    <row r="1240" spans="1:29" ht="15" customHeight="1" x14ac:dyDescent="0.25">
      <c r="A1240" s="262" t="s">
        <v>3001</v>
      </c>
      <c r="B1240" s="262" t="s">
        <v>316</v>
      </c>
      <c r="C1240" s="262" t="s">
        <v>316</v>
      </c>
      <c r="D1240" s="262" t="s">
        <v>385</v>
      </c>
      <c r="E1240" s="262" t="s">
        <v>221</v>
      </c>
      <c r="F1240" s="262" t="s">
        <v>222</v>
      </c>
      <c r="G1240" s="262" t="s">
        <v>223</v>
      </c>
      <c r="H1240" s="262" t="s">
        <v>224</v>
      </c>
      <c r="I1240" s="262" t="s">
        <v>225</v>
      </c>
      <c r="J1240" s="262">
        <v>1600</v>
      </c>
      <c r="K1240" s="320">
        <v>1</v>
      </c>
      <c r="L1240" s="320">
        <v>1</v>
      </c>
      <c r="M1240" s="262" t="s">
        <v>226</v>
      </c>
      <c r="N1240" s="262" t="s">
        <v>227</v>
      </c>
      <c r="O1240" s="262" t="s">
        <v>234</v>
      </c>
      <c r="P1240" s="262" t="s">
        <v>34</v>
      </c>
      <c r="Q1240" s="321">
        <v>1</v>
      </c>
      <c r="R1240" s="321">
        <f t="shared" si="119"/>
        <v>2</v>
      </c>
      <c r="S1240" s="300">
        <v>0</v>
      </c>
      <c r="T1240" s="300">
        <v>39190</v>
      </c>
      <c r="V1240" s="300">
        <v>39190</v>
      </c>
      <c r="W1240" s="302">
        <f>IFERROR(INDEX('For Formulas'!$A$3:$CL$64,MATCH(ROUNDUP($R1240,0),'For Formulas'!$A$3:$A$64,0),MATCH($O1240&amp;" - "&amp;$P1240,'For Formulas'!$A$3:$CL$3,0))*L1240+U1240,INDEX('For Formulas'!$A$3:$CL$64,MATCH(ROUNDUP($R1240,0),'For Formulas'!$A$3:$A$64,0)*MATCH($O1240&amp;" - "&amp;$P1240,'For Formulas'!$A$3:$CL$3,0))*L1240)</f>
        <v>42325</v>
      </c>
      <c r="X1240" s="322">
        <f t="shared" si="120"/>
        <v>7.9994896657310535E-2</v>
      </c>
      <c r="Y1240" s="262" t="s">
        <v>452</v>
      </c>
      <c r="Z1240" s="262" t="str">
        <f t="shared" si="121"/>
        <v>141 E 71200 116</v>
      </c>
      <c r="AA1240" s="262" t="str">
        <f t="shared" si="122"/>
        <v>712</v>
      </c>
      <c r="AB1240" s="262" t="str">
        <f t="shared" si="123"/>
        <v>000</v>
      </c>
      <c r="AC1240" s="262" t="str">
        <f t="shared" si="124"/>
        <v>141 E 71200 116 000 712</v>
      </c>
    </row>
    <row r="1241" spans="1:29" ht="15" customHeight="1" x14ac:dyDescent="0.25">
      <c r="A1241" s="262" t="s">
        <v>3054</v>
      </c>
      <c r="B1241" s="262" t="s">
        <v>231</v>
      </c>
      <c r="C1241" s="262" t="s">
        <v>231</v>
      </c>
      <c r="D1241" s="262" t="s">
        <v>716</v>
      </c>
      <c r="E1241" s="262" t="s">
        <v>221</v>
      </c>
      <c r="F1241" s="262" t="s">
        <v>222</v>
      </c>
      <c r="G1241" s="262" t="s">
        <v>223</v>
      </c>
      <c r="H1241" s="262" t="s">
        <v>224</v>
      </c>
      <c r="I1241" s="262" t="s">
        <v>225</v>
      </c>
      <c r="J1241" s="262">
        <v>1600</v>
      </c>
      <c r="K1241" s="320">
        <v>1</v>
      </c>
      <c r="L1241" s="320">
        <v>1</v>
      </c>
      <c r="M1241" s="262" t="s">
        <v>226</v>
      </c>
      <c r="N1241" s="262" t="s">
        <v>233</v>
      </c>
      <c r="O1241" s="262" t="s">
        <v>234</v>
      </c>
      <c r="P1241" s="262" t="s">
        <v>34</v>
      </c>
      <c r="Q1241" s="321">
        <v>1</v>
      </c>
      <c r="R1241" s="321">
        <f t="shared" si="119"/>
        <v>2</v>
      </c>
      <c r="S1241" s="300">
        <v>0</v>
      </c>
      <c r="T1241" s="300">
        <v>39190</v>
      </c>
      <c r="V1241" s="300">
        <v>39190</v>
      </c>
      <c r="W1241" s="302">
        <f>IFERROR(INDEX('For Formulas'!$A$3:$CL$64,MATCH(ROUNDUP($R1241,0),'For Formulas'!$A$3:$A$64,0),MATCH($O1241&amp;" - "&amp;$P1241,'For Formulas'!$A$3:$CL$3,0))*L1241+U1241,INDEX('For Formulas'!$A$3:$CL$64,MATCH(ROUNDUP($R1241,0),'For Formulas'!$A$3:$A$64,0)*MATCH($O1241&amp;" - "&amp;$P1241,'For Formulas'!$A$3:$CL$3,0))*L1241)</f>
        <v>42325</v>
      </c>
      <c r="X1241" s="322">
        <f t="shared" si="120"/>
        <v>7.9994896657310535E-2</v>
      </c>
      <c r="Y1241" s="262" t="s">
        <v>913</v>
      </c>
      <c r="Z1241" s="262" t="str">
        <f t="shared" si="121"/>
        <v>141 E 71100 116</v>
      </c>
      <c r="AA1241" s="262" t="str">
        <f t="shared" si="122"/>
        <v>000</v>
      </c>
      <c r="AB1241" s="262" t="str">
        <f t="shared" si="123"/>
        <v>000</v>
      </c>
      <c r="AC1241" s="262" t="str">
        <f t="shared" si="124"/>
        <v>141 E 71100 116 000 000</v>
      </c>
    </row>
    <row r="1242" spans="1:29" ht="15" hidden="1" customHeight="1" x14ac:dyDescent="0.25">
      <c r="A1242" s="262" t="s">
        <v>1774</v>
      </c>
      <c r="B1242" s="262" t="s">
        <v>255</v>
      </c>
      <c r="C1242" s="262" t="s">
        <v>255</v>
      </c>
      <c r="D1242" s="262" t="s">
        <v>248</v>
      </c>
      <c r="E1242" s="262" t="s">
        <v>256</v>
      </c>
      <c r="F1242" s="262" t="s">
        <v>249</v>
      </c>
      <c r="G1242" s="262" t="s">
        <v>250</v>
      </c>
      <c r="H1242" s="262" t="s">
        <v>224</v>
      </c>
      <c r="I1242" s="262" t="s">
        <v>242</v>
      </c>
      <c r="J1242" s="262">
        <v>1080</v>
      </c>
      <c r="K1242" s="320">
        <v>1</v>
      </c>
      <c r="L1242" s="320">
        <v>1</v>
      </c>
      <c r="M1242" s="262" t="s">
        <v>6</v>
      </c>
      <c r="Q1242" s="321">
        <v>0</v>
      </c>
      <c r="R1242" s="321">
        <f t="shared" si="119"/>
        <v>1</v>
      </c>
      <c r="S1242" s="300">
        <v>3000</v>
      </c>
      <c r="T1242" s="300">
        <v>0</v>
      </c>
      <c r="V1242" s="300">
        <v>3000</v>
      </c>
      <c r="W1242" s="300">
        <f>V1242</f>
        <v>3000</v>
      </c>
      <c r="X1242" s="322">
        <f t="shared" si="120"/>
        <v>0</v>
      </c>
      <c r="Y1242" s="262" t="s">
        <v>252</v>
      </c>
      <c r="Z1242" s="262" t="str">
        <f t="shared" si="121"/>
        <v>141 E 72710 146</v>
      </c>
      <c r="AA1242" s="262" t="str">
        <f t="shared" si="122"/>
        <v>446</v>
      </c>
      <c r="AB1242" s="262" t="str">
        <f t="shared" si="123"/>
        <v>000</v>
      </c>
      <c r="AC1242" s="262" t="str">
        <f t="shared" si="124"/>
        <v>141 E 72710 146 000 446</v>
      </c>
    </row>
    <row r="1243" spans="1:29" ht="15" hidden="1" customHeight="1" x14ac:dyDescent="0.25">
      <c r="A1243" s="262" t="s">
        <v>1774</v>
      </c>
      <c r="B1243" s="262" t="s">
        <v>292</v>
      </c>
      <c r="C1243" s="262" t="s">
        <v>292</v>
      </c>
      <c r="D1243" s="262" t="s">
        <v>248</v>
      </c>
      <c r="E1243" s="262" t="s">
        <v>256</v>
      </c>
      <c r="F1243" s="262" t="s">
        <v>249</v>
      </c>
      <c r="G1243" s="262" t="s">
        <v>250</v>
      </c>
      <c r="H1243" s="262" t="s">
        <v>224</v>
      </c>
      <c r="I1243" s="262" t="s">
        <v>242</v>
      </c>
      <c r="J1243" s="262">
        <v>1080</v>
      </c>
      <c r="K1243" s="320">
        <v>1</v>
      </c>
      <c r="L1243" s="320">
        <v>1</v>
      </c>
      <c r="M1243" s="262" t="s">
        <v>6</v>
      </c>
      <c r="Q1243" s="321">
        <v>0</v>
      </c>
      <c r="R1243" s="321">
        <f t="shared" si="119"/>
        <v>1</v>
      </c>
      <c r="S1243" s="300">
        <v>2000</v>
      </c>
      <c r="T1243" s="300">
        <v>0</v>
      </c>
      <c r="V1243" s="300">
        <v>2000</v>
      </c>
      <c r="W1243" s="300">
        <f>V1243</f>
        <v>2000</v>
      </c>
      <c r="X1243" s="322">
        <f t="shared" si="120"/>
        <v>0</v>
      </c>
      <c r="Y1243" s="262" t="s">
        <v>252</v>
      </c>
      <c r="Z1243" s="262" t="str">
        <f t="shared" si="121"/>
        <v>141 E 72710 146</v>
      </c>
      <c r="AA1243" s="262" t="str">
        <f t="shared" si="122"/>
        <v>446</v>
      </c>
      <c r="AB1243" s="262" t="str">
        <f t="shared" si="123"/>
        <v>000</v>
      </c>
      <c r="AC1243" s="262" t="str">
        <f t="shared" si="124"/>
        <v>141 E 72710 146 000 446</v>
      </c>
    </row>
    <row r="1244" spans="1:29" ht="15" customHeight="1" x14ac:dyDescent="0.25">
      <c r="A1244" s="262" t="s">
        <v>2816</v>
      </c>
      <c r="B1244" s="262" t="s">
        <v>332</v>
      </c>
      <c r="C1244" s="262" t="s">
        <v>332</v>
      </c>
      <c r="D1244" s="262" t="s">
        <v>407</v>
      </c>
      <c r="E1244" s="262" t="s">
        <v>221</v>
      </c>
      <c r="F1244" s="262" t="s">
        <v>299</v>
      </c>
      <c r="G1244" s="262" t="s">
        <v>300</v>
      </c>
      <c r="H1244" s="262" t="s">
        <v>301</v>
      </c>
      <c r="I1244" s="262" t="s">
        <v>225</v>
      </c>
      <c r="J1244" s="262">
        <v>1920</v>
      </c>
      <c r="K1244" s="320">
        <v>1</v>
      </c>
      <c r="L1244" s="320">
        <v>1</v>
      </c>
      <c r="M1244" s="262" t="s">
        <v>226</v>
      </c>
      <c r="N1244" s="262" t="s">
        <v>233</v>
      </c>
      <c r="O1244" s="262" t="s">
        <v>288</v>
      </c>
      <c r="P1244" s="262" t="s">
        <v>334</v>
      </c>
      <c r="Q1244" s="321">
        <v>27</v>
      </c>
      <c r="R1244" s="321">
        <f t="shared" si="119"/>
        <v>28</v>
      </c>
      <c r="S1244" s="300">
        <v>0</v>
      </c>
      <c r="T1244" s="300">
        <v>39300</v>
      </c>
      <c r="V1244" s="300">
        <v>39300</v>
      </c>
      <c r="W1244" s="302">
        <f>IFERROR(INDEX('For Formulas'!$A$3:$CL$64,MATCH(ROUNDUP($R1244,0),'For Formulas'!$A$3:$A$64,0),MATCH($O1244&amp;" - "&amp;$P1244,'For Formulas'!$A$3:$CL$3,0))*L1244+U1244,INDEX('For Formulas'!$A$3:$CL$64,MATCH(ROUNDUP($R1244,0),'For Formulas'!$A$3:$A$64,0)*MATCH($O1244&amp;" - "&amp;$P1244,'For Formulas'!$A$3:$CL$3,0))*L1244)</f>
        <v>42444</v>
      </c>
      <c r="X1244" s="322">
        <f t="shared" si="120"/>
        <v>0.08</v>
      </c>
      <c r="Y1244" s="262" t="s">
        <v>1001</v>
      </c>
      <c r="Z1244" s="262" t="str">
        <f t="shared" si="121"/>
        <v>141 E 72610 166</v>
      </c>
      <c r="AA1244" s="262" t="str">
        <f t="shared" si="122"/>
        <v>000</v>
      </c>
      <c r="AB1244" s="262" t="str">
        <f t="shared" si="123"/>
        <v>000</v>
      </c>
      <c r="AC1244" s="262" t="str">
        <f t="shared" si="124"/>
        <v>141 E 72610 166 000 000</v>
      </c>
    </row>
    <row r="1245" spans="1:29" ht="15" customHeight="1" x14ac:dyDescent="0.25">
      <c r="A1245" s="262" t="s">
        <v>2949</v>
      </c>
      <c r="B1245" s="262" t="s">
        <v>332</v>
      </c>
      <c r="C1245" s="262" t="s">
        <v>332</v>
      </c>
      <c r="D1245" s="262" t="s">
        <v>407</v>
      </c>
      <c r="E1245" s="262" t="s">
        <v>221</v>
      </c>
      <c r="F1245" s="262" t="s">
        <v>299</v>
      </c>
      <c r="G1245" s="262" t="s">
        <v>300</v>
      </c>
      <c r="H1245" s="262" t="s">
        <v>301</v>
      </c>
      <c r="I1245" s="262" t="s">
        <v>225</v>
      </c>
      <c r="J1245" s="262">
        <v>1920</v>
      </c>
      <c r="K1245" s="320">
        <v>1</v>
      </c>
      <c r="L1245" s="320">
        <v>1</v>
      </c>
      <c r="M1245" s="262" t="s">
        <v>226</v>
      </c>
      <c r="N1245" s="262" t="s">
        <v>233</v>
      </c>
      <c r="O1245" s="262" t="s">
        <v>288</v>
      </c>
      <c r="P1245" s="262" t="s">
        <v>334</v>
      </c>
      <c r="Q1245" s="321">
        <v>27</v>
      </c>
      <c r="R1245" s="321">
        <f t="shared" si="119"/>
        <v>28</v>
      </c>
      <c r="S1245" s="300">
        <v>0</v>
      </c>
      <c r="T1245" s="300">
        <v>39300</v>
      </c>
      <c r="V1245" s="300">
        <v>39300</v>
      </c>
      <c r="W1245" s="302">
        <f>IFERROR(INDEX('For Formulas'!$A$3:$CL$64,MATCH(ROUNDUP($R1245,0),'For Formulas'!$A$3:$A$64,0),MATCH($O1245&amp;" - "&amp;$P1245,'For Formulas'!$A$3:$CL$3,0))*L1245+U1245,INDEX('For Formulas'!$A$3:$CL$64,MATCH(ROUNDUP($R1245,0),'For Formulas'!$A$3:$A$64,0)*MATCH($O1245&amp;" - "&amp;$P1245,'For Formulas'!$A$3:$CL$3,0))*L1245)</f>
        <v>42444</v>
      </c>
      <c r="X1245" s="322">
        <f t="shared" si="120"/>
        <v>0.08</v>
      </c>
      <c r="Y1245" s="262" t="s">
        <v>1001</v>
      </c>
      <c r="Z1245" s="262" t="str">
        <f t="shared" si="121"/>
        <v>141 E 72610 166</v>
      </c>
      <c r="AA1245" s="262" t="str">
        <f t="shared" si="122"/>
        <v>000</v>
      </c>
      <c r="AB1245" s="262" t="str">
        <f t="shared" si="123"/>
        <v>000</v>
      </c>
      <c r="AC1245" s="262" t="str">
        <f t="shared" si="124"/>
        <v>141 E 72610 166 000 000</v>
      </c>
    </row>
    <row r="1246" spans="1:29" ht="15" customHeight="1" x14ac:dyDescent="0.25">
      <c r="A1246" s="262" t="s">
        <v>3177</v>
      </c>
      <c r="B1246" s="262" t="s">
        <v>298</v>
      </c>
      <c r="C1246" s="262" t="s">
        <v>298</v>
      </c>
      <c r="D1246" s="262" t="s">
        <v>298</v>
      </c>
      <c r="E1246" s="262" t="s">
        <v>221</v>
      </c>
      <c r="F1246" s="262" t="s">
        <v>299</v>
      </c>
      <c r="G1246" s="262" t="s">
        <v>300</v>
      </c>
      <c r="H1246" s="262" t="s">
        <v>301</v>
      </c>
      <c r="I1246" s="262" t="s">
        <v>225</v>
      </c>
      <c r="J1246" s="262">
        <v>1920</v>
      </c>
      <c r="K1246" s="320">
        <v>1</v>
      </c>
      <c r="L1246" s="320">
        <v>1</v>
      </c>
      <c r="M1246" s="262" t="s">
        <v>226</v>
      </c>
      <c r="N1246" s="262" t="s">
        <v>233</v>
      </c>
      <c r="O1246" s="262" t="s">
        <v>288</v>
      </c>
      <c r="P1246" s="262" t="s">
        <v>302</v>
      </c>
      <c r="Q1246" s="321">
        <v>12</v>
      </c>
      <c r="R1246" s="321">
        <f t="shared" si="119"/>
        <v>13</v>
      </c>
      <c r="S1246" s="300">
        <v>0</v>
      </c>
      <c r="T1246" s="300">
        <v>39324</v>
      </c>
      <c r="V1246" s="300">
        <v>39324</v>
      </c>
      <c r="W1246" s="302">
        <f>IFERROR(INDEX('For Formulas'!$A$3:$CL$64,MATCH(ROUNDUP($R1246,0),'For Formulas'!$A$3:$A$64,0),MATCH($O1246&amp;" - "&amp;$P1246,'For Formulas'!$A$3:$CL$3,0))*L1246+U1246,INDEX('For Formulas'!$A$3:$CL$64,MATCH(ROUNDUP($R1246,0),'For Formulas'!$A$3:$A$64,0)*MATCH($O1246&amp;" - "&amp;$P1246,'For Formulas'!$A$3:$CL$3,0))*L1246)</f>
        <v>42468</v>
      </c>
      <c r="X1246" s="322">
        <f t="shared" si="120"/>
        <v>7.995117485505035E-2</v>
      </c>
      <c r="Y1246" s="262" t="s">
        <v>303</v>
      </c>
      <c r="Z1246" s="262" t="str">
        <f t="shared" si="121"/>
        <v>141 E 72620 167</v>
      </c>
      <c r="AA1246" s="262" t="str">
        <f t="shared" si="122"/>
        <v>000</v>
      </c>
      <c r="AB1246" s="262" t="str">
        <f t="shared" si="123"/>
        <v>000</v>
      </c>
      <c r="AC1246" s="262" t="str">
        <f t="shared" si="124"/>
        <v>141 E 72620 167 000 000</v>
      </c>
    </row>
    <row r="1247" spans="1:29" ht="15" customHeight="1" x14ac:dyDescent="0.25">
      <c r="A1247" s="262" t="s">
        <v>1766</v>
      </c>
      <c r="B1247" s="262" t="s">
        <v>283</v>
      </c>
      <c r="C1247" s="262" t="s">
        <v>283</v>
      </c>
      <c r="D1247" s="262" t="s">
        <v>422</v>
      </c>
      <c r="E1247" s="262" t="s">
        <v>269</v>
      </c>
      <c r="F1247" s="262" t="s">
        <v>284</v>
      </c>
      <c r="G1247" s="262" t="s">
        <v>285</v>
      </c>
      <c r="H1247" s="262" t="s">
        <v>286</v>
      </c>
      <c r="I1247" s="262" t="s">
        <v>1718</v>
      </c>
      <c r="J1247" s="262">
        <v>788</v>
      </c>
      <c r="K1247" s="320">
        <v>0.5</v>
      </c>
      <c r="L1247" s="320">
        <v>1</v>
      </c>
      <c r="M1247" s="262" t="s">
        <v>226</v>
      </c>
      <c r="N1247" s="262" t="s">
        <v>233</v>
      </c>
      <c r="O1247" s="262" t="s">
        <v>288</v>
      </c>
      <c r="P1247" s="262" t="s">
        <v>289</v>
      </c>
      <c r="Q1247" s="321">
        <v>25</v>
      </c>
      <c r="R1247" s="321">
        <f t="shared" si="119"/>
        <v>26</v>
      </c>
      <c r="S1247" s="300">
        <v>0</v>
      </c>
      <c r="T1247" s="300">
        <v>39323</v>
      </c>
      <c r="V1247" s="300">
        <v>19661.5</v>
      </c>
      <c r="W1247" s="302">
        <f>IFERROR(INDEX('For Formulas'!$A$3:$CL$64,MATCH(ROUNDUP($R1247,0),'For Formulas'!$A$3:$A$64,0),MATCH($O1247&amp;" - "&amp;$P1247,'For Formulas'!$A$3:$CL$3,0))*L1247+U1247,INDEX('For Formulas'!$A$3:$CL$64,MATCH(ROUNDUP($R1247,0),'For Formulas'!$A$3:$A$64,0)*MATCH($O1247&amp;" - "&amp;$P1247,'For Formulas'!$A$3:$CL$3,0))*L1247)</f>
        <v>42473</v>
      </c>
      <c r="X1247" s="322">
        <f t="shared" si="120"/>
        <v>1.16021158100857</v>
      </c>
      <c r="Y1247" s="262" t="s">
        <v>1176</v>
      </c>
      <c r="Z1247" s="262" t="str">
        <f t="shared" si="121"/>
        <v>141 E 72410 162</v>
      </c>
      <c r="AA1247" s="262" t="str">
        <f t="shared" si="122"/>
        <v>000</v>
      </c>
      <c r="AB1247" s="262" t="str">
        <f t="shared" si="123"/>
        <v>000</v>
      </c>
      <c r="AC1247" s="262" t="str">
        <f t="shared" si="124"/>
        <v>141 E 72410 162 000 000</v>
      </c>
    </row>
    <row r="1248" spans="1:29" ht="15" customHeight="1" x14ac:dyDescent="0.25">
      <c r="A1248" s="262" t="s">
        <v>1090</v>
      </c>
      <c r="B1248" s="262" t="s">
        <v>283</v>
      </c>
      <c r="C1248" s="262" t="s">
        <v>283</v>
      </c>
      <c r="D1248" s="262" t="s">
        <v>258</v>
      </c>
      <c r="E1248" s="262" t="s">
        <v>221</v>
      </c>
      <c r="F1248" s="262" t="s">
        <v>284</v>
      </c>
      <c r="G1248" s="262" t="s">
        <v>285</v>
      </c>
      <c r="H1248" s="262" t="s">
        <v>286</v>
      </c>
      <c r="I1248" s="262" t="s">
        <v>504</v>
      </c>
      <c r="J1248" s="262">
        <v>1575</v>
      </c>
      <c r="K1248" s="320">
        <v>1</v>
      </c>
      <c r="L1248" s="320">
        <v>1</v>
      </c>
      <c r="M1248" s="262" t="s">
        <v>226</v>
      </c>
      <c r="N1248" s="262" t="s">
        <v>227</v>
      </c>
      <c r="O1248" s="262" t="s">
        <v>288</v>
      </c>
      <c r="P1248" s="262" t="s">
        <v>289</v>
      </c>
      <c r="Q1248" s="321">
        <v>25</v>
      </c>
      <c r="R1248" s="321">
        <f t="shared" si="119"/>
        <v>26</v>
      </c>
      <c r="S1248" s="300">
        <v>0</v>
      </c>
      <c r="T1248" s="300">
        <v>39323</v>
      </c>
      <c r="V1248" s="300">
        <v>39323</v>
      </c>
      <c r="W1248" s="302">
        <f>IFERROR(INDEX('For Formulas'!$A$3:$CL$64,MATCH(ROUNDUP($R1248,0),'For Formulas'!$A$3:$A$64,0),MATCH($O1248&amp;" - "&amp;$P1248,'For Formulas'!$A$3:$CL$3,0))*L1248+U1248,INDEX('For Formulas'!$A$3:$CL$64,MATCH(ROUNDUP($R1248,0),'For Formulas'!$A$3:$A$64,0)*MATCH($O1248&amp;" - "&amp;$P1248,'For Formulas'!$A$3:$CL$3,0))*L1248)</f>
        <v>42473</v>
      </c>
      <c r="X1248" s="322">
        <f t="shared" si="120"/>
        <v>8.0105790504285027E-2</v>
      </c>
      <c r="Y1248" s="262" t="s">
        <v>1091</v>
      </c>
      <c r="Z1248" s="262" t="str">
        <f t="shared" si="121"/>
        <v>141 E 72410 162</v>
      </c>
      <c r="AA1248" s="262" t="str">
        <f t="shared" si="122"/>
        <v>000</v>
      </c>
      <c r="AB1248" s="262" t="str">
        <f t="shared" si="123"/>
        <v>000</v>
      </c>
      <c r="AC1248" s="262" t="str">
        <f t="shared" si="124"/>
        <v>141 E 72410 162 000 000</v>
      </c>
    </row>
    <row r="1249" spans="1:29" ht="15" customHeight="1" x14ac:dyDescent="0.25">
      <c r="A1249" s="262" t="s">
        <v>2751</v>
      </c>
      <c r="B1249" s="262" t="s">
        <v>283</v>
      </c>
      <c r="C1249" s="262" t="s">
        <v>283</v>
      </c>
      <c r="D1249" s="262" t="s">
        <v>411</v>
      </c>
      <c r="E1249" s="262" t="s">
        <v>221</v>
      </c>
      <c r="F1249" s="262" t="s">
        <v>284</v>
      </c>
      <c r="G1249" s="262" t="s">
        <v>285</v>
      </c>
      <c r="H1249" s="262" t="s">
        <v>286</v>
      </c>
      <c r="I1249" s="262" t="s">
        <v>504</v>
      </c>
      <c r="J1249" s="262">
        <v>1575</v>
      </c>
      <c r="K1249" s="320">
        <v>1</v>
      </c>
      <c r="L1249" s="320">
        <v>1</v>
      </c>
      <c r="M1249" s="262" t="s">
        <v>226</v>
      </c>
      <c r="N1249" s="262" t="s">
        <v>233</v>
      </c>
      <c r="O1249" s="262" t="s">
        <v>288</v>
      </c>
      <c r="P1249" s="262" t="s">
        <v>289</v>
      </c>
      <c r="Q1249" s="321">
        <v>25</v>
      </c>
      <c r="R1249" s="321">
        <f t="shared" si="119"/>
        <v>26</v>
      </c>
      <c r="S1249" s="300">
        <v>0</v>
      </c>
      <c r="T1249" s="300">
        <v>39323</v>
      </c>
      <c r="V1249" s="300">
        <v>39323</v>
      </c>
      <c r="W1249" s="302">
        <f>IFERROR(INDEX('For Formulas'!$A$3:$CL$64,MATCH(ROUNDUP($R1249,0),'For Formulas'!$A$3:$A$64,0),MATCH($O1249&amp;" - "&amp;$P1249,'For Formulas'!$A$3:$CL$3,0))*L1249+U1249,INDEX('For Formulas'!$A$3:$CL$64,MATCH(ROUNDUP($R1249,0),'For Formulas'!$A$3:$A$64,0)*MATCH($O1249&amp;" - "&amp;$P1249,'For Formulas'!$A$3:$CL$3,0))*L1249)</f>
        <v>42473</v>
      </c>
      <c r="X1249" s="322">
        <f t="shared" si="120"/>
        <v>8.0105790504285027E-2</v>
      </c>
      <c r="Y1249" s="262" t="s">
        <v>1993</v>
      </c>
      <c r="Z1249" s="262" t="str">
        <f t="shared" si="121"/>
        <v>141 E 72410 162</v>
      </c>
      <c r="AA1249" s="262" t="str">
        <f t="shared" si="122"/>
        <v>000</v>
      </c>
      <c r="AB1249" s="262" t="str">
        <f t="shared" si="123"/>
        <v>000</v>
      </c>
      <c r="AC1249" s="262" t="str">
        <f t="shared" si="124"/>
        <v>141 E 72410 162 000 000</v>
      </c>
    </row>
    <row r="1250" spans="1:29" ht="15" customHeight="1" x14ac:dyDescent="0.25">
      <c r="A1250" s="262" t="s">
        <v>3003</v>
      </c>
      <c r="B1250" s="262" t="s">
        <v>559</v>
      </c>
      <c r="C1250" s="262" t="s">
        <v>559</v>
      </c>
      <c r="D1250" s="262" t="s">
        <v>716</v>
      </c>
      <c r="E1250" s="262" t="s">
        <v>221</v>
      </c>
      <c r="F1250" s="262" t="s">
        <v>222</v>
      </c>
      <c r="G1250" s="262" t="s">
        <v>671</v>
      </c>
      <c r="H1250" s="262" t="s">
        <v>224</v>
      </c>
      <c r="I1250" s="262" t="s">
        <v>225</v>
      </c>
      <c r="J1250" s="262">
        <v>1304</v>
      </c>
      <c r="K1250" s="320">
        <v>1</v>
      </c>
      <c r="L1250" s="320">
        <v>0.81499999999999995</v>
      </c>
      <c r="M1250" s="262" t="s">
        <v>226</v>
      </c>
      <c r="N1250" s="262" t="s">
        <v>227</v>
      </c>
      <c r="O1250" s="262" t="s">
        <v>234</v>
      </c>
      <c r="P1250" s="262" t="s">
        <v>35</v>
      </c>
      <c r="Q1250" s="321">
        <v>7</v>
      </c>
      <c r="R1250" s="321">
        <f t="shared" si="119"/>
        <v>8</v>
      </c>
      <c r="S1250" s="300">
        <v>0</v>
      </c>
      <c r="T1250" s="300">
        <v>48605</v>
      </c>
      <c r="V1250" s="300">
        <v>39613.07</v>
      </c>
      <c r="W1250" s="302">
        <f>IFERROR(INDEX('For Formulas'!$A$3:$CL$64,MATCH(ROUNDUP($R1250,0),'For Formulas'!$A$3:$A$64,0),MATCH($O1250&amp;" - "&amp;$P1250,'For Formulas'!$A$3:$CL$3,0))*L1250+U1250,INDEX('For Formulas'!$A$3:$CL$64,MATCH(ROUNDUP($R1250,0),'For Formulas'!$A$3:$A$64,0)*MATCH($O1250&amp;" - "&amp;$P1250,'For Formulas'!$A$3:$CL$3,0))*L1250)</f>
        <v>42783.424999999996</v>
      </c>
      <c r="X1250" s="322">
        <f t="shared" si="120"/>
        <v>8.0033054746829674E-2</v>
      </c>
      <c r="Y1250" s="262" t="s">
        <v>3004</v>
      </c>
      <c r="Z1250" s="262" t="str">
        <f t="shared" si="121"/>
        <v>141 E 72210 129</v>
      </c>
      <c r="AA1250" s="262" t="str">
        <f t="shared" si="122"/>
        <v>000</v>
      </c>
      <c r="AB1250" s="262" t="str">
        <f t="shared" si="123"/>
        <v>000</v>
      </c>
      <c r="AC1250" s="262" t="str">
        <f t="shared" si="124"/>
        <v>141 E 72210 129 000 000</v>
      </c>
    </row>
    <row r="1251" spans="1:29" ht="15" hidden="1" customHeight="1" x14ac:dyDescent="0.25">
      <c r="A1251" s="262" t="s">
        <v>635</v>
      </c>
      <c r="B1251" s="262" t="s">
        <v>237</v>
      </c>
      <c r="C1251" s="262" t="s">
        <v>237</v>
      </c>
      <c r="D1251" s="262" t="s">
        <v>295</v>
      </c>
      <c r="E1251" s="262" t="s">
        <v>221</v>
      </c>
      <c r="F1251" s="262" t="s">
        <v>239</v>
      </c>
      <c r="G1251" s="262" t="s">
        <v>240</v>
      </c>
      <c r="H1251" s="262" t="s">
        <v>241</v>
      </c>
      <c r="I1251" s="262" t="s">
        <v>225</v>
      </c>
      <c r="J1251" s="262">
        <v>1520</v>
      </c>
      <c r="K1251" s="320">
        <v>1</v>
      </c>
      <c r="L1251" s="320">
        <v>1</v>
      </c>
      <c r="M1251" s="262" t="s">
        <v>6</v>
      </c>
      <c r="Q1251" s="321">
        <v>0</v>
      </c>
      <c r="R1251" s="321">
        <f t="shared" si="119"/>
        <v>1</v>
      </c>
      <c r="S1251" s="300">
        <v>39678.660000000003</v>
      </c>
      <c r="T1251" s="300">
        <v>0</v>
      </c>
      <c r="V1251" s="300">
        <v>39678.660000000003</v>
      </c>
      <c r="W1251" s="329">
        <f>V1251*1.08</f>
        <v>42852.952800000006</v>
      </c>
      <c r="X1251" s="322">
        <f t="shared" si="120"/>
        <v>8.0000000000000071E-2</v>
      </c>
      <c r="Y1251" s="262" t="s">
        <v>636</v>
      </c>
      <c r="Z1251" s="262" t="str">
        <f t="shared" si="121"/>
        <v>143 E 73100 165</v>
      </c>
      <c r="AA1251" s="262" t="str">
        <f t="shared" si="122"/>
        <v>450</v>
      </c>
      <c r="AB1251" s="262" t="str">
        <f t="shared" si="123"/>
        <v>000</v>
      </c>
      <c r="AC1251" s="262" t="str">
        <f t="shared" si="124"/>
        <v>143 E 73100 165 000 450</v>
      </c>
    </row>
    <row r="1252" spans="1:29" x14ac:dyDescent="0.25">
      <c r="A1252" s="262" t="s">
        <v>551</v>
      </c>
      <c r="B1252" s="262" t="s">
        <v>231</v>
      </c>
      <c r="C1252" s="262" t="s">
        <v>231</v>
      </c>
      <c r="D1252" s="262" t="s">
        <v>389</v>
      </c>
      <c r="E1252" s="262" t="s">
        <v>221</v>
      </c>
      <c r="F1252" s="262" t="s">
        <v>222</v>
      </c>
      <c r="G1252" s="262" t="s">
        <v>223</v>
      </c>
      <c r="H1252" s="262" t="s">
        <v>224</v>
      </c>
      <c r="I1252" s="262" t="s">
        <v>225</v>
      </c>
      <c r="J1252" s="262">
        <v>1600</v>
      </c>
      <c r="K1252" s="320">
        <v>1</v>
      </c>
      <c r="L1252" s="320">
        <v>1</v>
      </c>
      <c r="M1252" s="262" t="s">
        <v>226</v>
      </c>
      <c r="N1252" s="262" t="s">
        <v>233</v>
      </c>
      <c r="O1252" s="262" t="s">
        <v>234</v>
      </c>
      <c r="P1252" s="262" t="s">
        <v>34</v>
      </c>
      <c r="Q1252" s="321">
        <v>2</v>
      </c>
      <c r="R1252" s="321">
        <f t="shared" si="119"/>
        <v>3</v>
      </c>
      <c r="S1252" s="300">
        <v>0</v>
      </c>
      <c r="T1252" s="300">
        <v>39875</v>
      </c>
      <c r="V1252" s="300">
        <v>39875</v>
      </c>
      <c r="W1252" s="302">
        <f>IFERROR(INDEX('For Formulas'!$A$3:$CL$64,MATCH(ROUNDUP($R1252,0),'For Formulas'!$A$3:$A$64,0),MATCH($O1252&amp;" - "&amp;$P1252,'For Formulas'!$A$3:$CL$3,0))*L1252+U1252,INDEX('For Formulas'!$A$3:$CL$64,MATCH(ROUNDUP($R1252,0),'For Formulas'!$A$3:$A$64,0)*MATCH($O1252&amp;" - "&amp;$P1252,'For Formulas'!$A$3:$CL$3,0))*L1252)</f>
        <v>43065</v>
      </c>
      <c r="X1252" s="322">
        <f t="shared" si="120"/>
        <v>0.08</v>
      </c>
      <c r="Y1252" s="262" t="s">
        <v>390</v>
      </c>
      <c r="Z1252" s="262" t="str">
        <f t="shared" si="121"/>
        <v>141 E 71100 116</v>
      </c>
      <c r="AA1252" s="262" t="str">
        <f t="shared" si="122"/>
        <v>000</v>
      </c>
      <c r="AB1252" s="262" t="str">
        <f t="shared" si="123"/>
        <v>000</v>
      </c>
      <c r="AC1252" s="262" t="str">
        <f t="shared" si="124"/>
        <v>141 E 71100 116 000 000</v>
      </c>
    </row>
    <row r="1253" spans="1:29" ht="15" customHeight="1" x14ac:dyDescent="0.25">
      <c r="A1253" s="262" t="s">
        <v>651</v>
      </c>
      <c r="B1253" s="262" t="s">
        <v>231</v>
      </c>
      <c r="C1253" s="262" t="s">
        <v>231</v>
      </c>
      <c r="D1253" s="262" t="s">
        <v>371</v>
      </c>
      <c r="E1253" s="262" t="s">
        <v>221</v>
      </c>
      <c r="F1253" s="262" t="s">
        <v>222</v>
      </c>
      <c r="G1253" s="262" t="s">
        <v>223</v>
      </c>
      <c r="H1253" s="262" t="s">
        <v>224</v>
      </c>
      <c r="I1253" s="262" t="s">
        <v>225</v>
      </c>
      <c r="J1253" s="262">
        <v>1600</v>
      </c>
      <c r="K1253" s="320">
        <v>1</v>
      </c>
      <c r="L1253" s="320">
        <v>1</v>
      </c>
      <c r="M1253" s="262" t="s">
        <v>226</v>
      </c>
      <c r="N1253" s="262" t="s">
        <v>233</v>
      </c>
      <c r="O1253" s="262" t="s">
        <v>234</v>
      </c>
      <c r="P1253" s="262" t="s">
        <v>34</v>
      </c>
      <c r="Q1253" s="321">
        <v>2</v>
      </c>
      <c r="R1253" s="321">
        <f t="shared" si="119"/>
        <v>3</v>
      </c>
      <c r="S1253" s="300">
        <v>0</v>
      </c>
      <c r="T1253" s="300">
        <v>39875</v>
      </c>
      <c r="V1253" s="300">
        <v>39875</v>
      </c>
      <c r="W1253" s="302">
        <f>IFERROR(INDEX('For Formulas'!$A$3:$CL$64,MATCH(ROUNDUP($R1253,0),'For Formulas'!$A$3:$A$64,0),MATCH($O1253&amp;" - "&amp;$P1253,'For Formulas'!$A$3:$CL$3,0))*L1253+U1253,INDEX('For Formulas'!$A$3:$CL$64,MATCH(ROUNDUP($R1253,0),'For Formulas'!$A$3:$A$64,0)*MATCH($O1253&amp;" - "&amp;$P1253,'For Formulas'!$A$3:$CL$3,0))*L1253)</f>
        <v>43065</v>
      </c>
      <c r="X1253" s="322">
        <f t="shared" si="120"/>
        <v>0.08</v>
      </c>
      <c r="Y1253" s="262" t="s">
        <v>372</v>
      </c>
      <c r="Z1253" s="262" t="str">
        <f t="shared" si="121"/>
        <v>141 E 71100 116</v>
      </c>
      <c r="AA1253" s="262" t="str">
        <f t="shared" si="122"/>
        <v>000</v>
      </c>
      <c r="AB1253" s="262" t="str">
        <f t="shared" si="123"/>
        <v>000</v>
      </c>
      <c r="AC1253" s="262" t="str">
        <f t="shared" si="124"/>
        <v>141 E 71100 116 000 000</v>
      </c>
    </row>
    <row r="1254" spans="1:29" ht="15" customHeight="1" x14ac:dyDescent="0.25">
      <c r="A1254" s="262" t="s">
        <v>874</v>
      </c>
      <c r="B1254" s="262" t="s">
        <v>231</v>
      </c>
      <c r="C1254" s="262" t="s">
        <v>231</v>
      </c>
      <c r="D1254" s="262" t="s">
        <v>340</v>
      </c>
      <c r="E1254" s="262" t="s">
        <v>221</v>
      </c>
      <c r="F1254" s="262" t="s">
        <v>222</v>
      </c>
      <c r="G1254" s="262" t="s">
        <v>223</v>
      </c>
      <c r="H1254" s="262" t="s">
        <v>224</v>
      </c>
      <c r="I1254" s="262" t="s">
        <v>225</v>
      </c>
      <c r="J1254" s="262">
        <v>1600</v>
      </c>
      <c r="K1254" s="320">
        <v>1</v>
      </c>
      <c r="L1254" s="320">
        <v>1</v>
      </c>
      <c r="M1254" s="262" t="s">
        <v>226</v>
      </c>
      <c r="N1254" s="262" t="s">
        <v>233</v>
      </c>
      <c r="O1254" s="262" t="s">
        <v>234</v>
      </c>
      <c r="P1254" s="262" t="s">
        <v>34</v>
      </c>
      <c r="Q1254" s="321">
        <v>2</v>
      </c>
      <c r="R1254" s="321">
        <f t="shared" si="119"/>
        <v>3</v>
      </c>
      <c r="S1254" s="300">
        <v>0</v>
      </c>
      <c r="T1254" s="300">
        <v>39875</v>
      </c>
      <c r="V1254" s="300">
        <v>39875</v>
      </c>
      <c r="W1254" s="302">
        <f>IFERROR(INDEX('For Formulas'!$A$3:$CL$64,MATCH(ROUNDUP($R1254,0),'For Formulas'!$A$3:$A$64,0),MATCH($O1254&amp;" - "&amp;$P1254,'For Formulas'!$A$3:$CL$3,0))*L1254+U1254,INDEX('For Formulas'!$A$3:$CL$64,MATCH(ROUNDUP($R1254,0),'For Formulas'!$A$3:$A$64,0)*MATCH($O1254&amp;" - "&amp;$P1254,'For Formulas'!$A$3:$CL$3,0))*L1254)</f>
        <v>43065</v>
      </c>
      <c r="X1254" s="322">
        <f t="shared" si="120"/>
        <v>0.08</v>
      </c>
      <c r="Y1254" s="262" t="s">
        <v>439</v>
      </c>
      <c r="Z1254" s="262" t="str">
        <f t="shared" si="121"/>
        <v>141 E 71100 116</v>
      </c>
      <c r="AA1254" s="262" t="str">
        <f t="shared" si="122"/>
        <v>000</v>
      </c>
      <c r="AB1254" s="262" t="str">
        <f t="shared" si="123"/>
        <v>000</v>
      </c>
      <c r="AC1254" s="262" t="str">
        <f t="shared" si="124"/>
        <v>141 E 71100 116 000 000</v>
      </c>
    </row>
    <row r="1255" spans="1:29" ht="15" customHeight="1" x14ac:dyDescent="0.25">
      <c r="A1255" s="262" t="s">
        <v>1068</v>
      </c>
      <c r="B1255" s="262" t="s">
        <v>231</v>
      </c>
      <c r="C1255" s="262" t="s">
        <v>231</v>
      </c>
      <c r="D1255" s="262" t="s">
        <v>407</v>
      </c>
      <c r="E1255" s="262" t="s">
        <v>221</v>
      </c>
      <c r="F1255" s="262" t="s">
        <v>222</v>
      </c>
      <c r="G1255" s="262" t="s">
        <v>223</v>
      </c>
      <c r="H1255" s="262" t="s">
        <v>224</v>
      </c>
      <c r="I1255" s="262" t="s">
        <v>225</v>
      </c>
      <c r="J1255" s="262">
        <v>1600</v>
      </c>
      <c r="K1255" s="320">
        <v>1</v>
      </c>
      <c r="L1255" s="320">
        <v>1</v>
      </c>
      <c r="M1255" s="262" t="s">
        <v>226</v>
      </c>
      <c r="N1255" s="262" t="s">
        <v>233</v>
      </c>
      <c r="O1255" s="262" t="s">
        <v>234</v>
      </c>
      <c r="P1255" s="262" t="s">
        <v>34</v>
      </c>
      <c r="Q1255" s="321">
        <v>2</v>
      </c>
      <c r="R1255" s="321">
        <f t="shared" si="119"/>
        <v>3</v>
      </c>
      <c r="S1255" s="300">
        <v>0</v>
      </c>
      <c r="T1255" s="300">
        <v>39875</v>
      </c>
      <c r="V1255" s="300">
        <v>39875</v>
      </c>
      <c r="W1255" s="302">
        <f>IFERROR(INDEX('For Formulas'!$A$3:$CL$64,MATCH(ROUNDUP($R1255,0),'For Formulas'!$A$3:$A$64,0),MATCH($O1255&amp;" - "&amp;$P1255,'For Formulas'!$A$3:$CL$3,0))*L1255+U1255,INDEX('For Formulas'!$A$3:$CL$64,MATCH(ROUNDUP($R1255,0),'For Formulas'!$A$3:$A$64,0)*MATCH($O1255&amp;" - "&amp;$P1255,'For Formulas'!$A$3:$CL$3,0))*L1255)</f>
        <v>43065</v>
      </c>
      <c r="X1255" s="322">
        <f t="shared" si="120"/>
        <v>0.08</v>
      </c>
      <c r="Y1255" s="262" t="s">
        <v>408</v>
      </c>
      <c r="Z1255" s="262" t="str">
        <f t="shared" si="121"/>
        <v>141 E 71100 116</v>
      </c>
      <c r="AA1255" s="262" t="str">
        <f t="shared" si="122"/>
        <v>000</v>
      </c>
      <c r="AB1255" s="262" t="str">
        <f t="shared" si="123"/>
        <v>000</v>
      </c>
      <c r="AC1255" s="262" t="str">
        <f t="shared" si="124"/>
        <v>141 E 71100 116 000 000</v>
      </c>
    </row>
    <row r="1256" spans="1:29" ht="15" hidden="1" customHeight="1" x14ac:dyDescent="0.25">
      <c r="A1256" s="262" t="s">
        <v>1788</v>
      </c>
      <c r="B1256" s="262" t="s">
        <v>749</v>
      </c>
      <c r="C1256" s="262" t="s">
        <v>749</v>
      </c>
      <c r="D1256" s="262" t="s">
        <v>328</v>
      </c>
      <c r="E1256" s="262" t="s">
        <v>256</v>
      </c>
      <c r="F1256" s="262" t="s">
        <v>249</v>
      </c>
      <c r="G1256" s="262" t="s">
        <v>250</v>
      </c>
      <c r="H1256" s="262" t="s">
        <v>224</v>
      </c>
      <c r="I1256" s="262" t="s">
        <v>242</v>
      </c>
      <c r="J1256" s="262">
        <v>1080</v>
      </c>
      <c r="K1256" s="320">
        <v>1</v>
      </c>
      <c r="L1256" s="320">
        <v>1</v>
      </c>
      <c r="M1256" s="262" t="s">
        <v>6</v>
      </c>
      <c r="Q1256" s="321">
        <v>0</v>
      </c>
      <c r="R1256" s="321">
        <f t="shared" si="119"/>
        <v>1</v>
      </c>
      <c r="S1256" s="300">
        <v>5400</v>
      </c>
      <c r="T1256" s="300">
        <v>0</v>
      </c>
      <c r="V1256" s="300">
        <v>5400</v>
      </c>
      <c r="W1256" s="300">
        <f>V1256</f>
        <v>5400</v>
      </c>
      <c r="X1256" s="322">
        <f t="shared" si="120"/>
        <v>0</v>
      </c>
      <c r="Y1256" s="262" t="s">
        <v>750</v>
      </c>
      <c r="Z1256" s="262" t="str">
        <f t="shared" si="121"/>
        <v>141 E 71200 163</v>
      </c>
      <c r="AA1256" s="262" t="str">
        <f t="shared" si="122"/>
        <v>712</v>
      </c>
      <c r="AB1256" s="262" t="str">
        <f t="shared" si="123"/>
        <v>901</v>
      </c>
      <c r="AC1256" s="262" t="str">
        <f t="shared" si="124"/>
        <v>141 E 71200 163 901 712</v>
      </c>
    </row>
    <row r="1257" spans="1:29" ht="15" customHeight="1" x14ac:dyDescent="0.25">
      <c r="A1257" s="262" t="s">
        <v>1274</v>
      </c>
      <c r="B1257" s="262" t="s">
        <v>231</v>
      </c>
      <c r="C1257" s="262" t="s">
        <v>231</v>
      </c>
      <c r="D1257" s="262" t="s">
        <v>411</v>
      </c>
      <c r="E1257" s="262" t="s">
        <v>221</v>
      </c>
      <c r="F1257" s="262" t="s">
        <v>222</v>
      </c>
      <c r="G1257" s="262" t="s">
        <v>223</v>
      </c>
      <c r="H1257" s="262" t="s">
        <v>224</v>
      </c>
      <c r="I1257" s="262" t="s">
        <v>225</v>
      </c>
      <c r="J1257" s="262">
        <v>1600</v>
      </c>
      <c r="K1257" s="320">
        <v>1</v>
      </c>
      <c r="L1257" s="320">
        <v>1</v>
      </c>
      <c r="M1257" s="262" t="s">
        <v>226</v>
      </c>
      <c r="N1257" s="262" t="s">
        <v>233</v>
      </c>
      <c r="O1257" s="262" t="s">
        <v>234</v>
      </c>
      <c r="P1257" s="262" t="s">
        <v>34</v>
      </c>
      <c r="Q1257" s="321">
        <v>2</v>
      </c>
      <c r="R1257" s="321">
        <f t="shared" si="119"/>
        <v>3</v>
      </c>
      <c r="S1257" s="300">
        <v>0</v>
      </c>
      <c r="T1257" s="300">
        <v>39875</v>
      </c>
      <c r="V1257" s="300">
        <v>39875</v>
      </c>
      <c r="W1257" s="302">
        <f>IFERROR(INDEX('For Formulas'!$A$3:$CL$64,MATCH(ROUNDUP($R1257,0),'For Formulas'!$A$3:$A$64,0),MATCH($O1257&amp;" - "&amp;$P1257,'For Formulas'!$A$3:$CL$3,0))*L1257+U1257,INDEX('For Formulas'!$A$3:$CL$64,MATCH(ROUNDUP($R1257,0),'For Formulas'!$A$3:$A$64,0)*MATCH($O1257&amp;" - "&amp;$P1257,'For Formulas'!$A$3:$CL$3,0))*L1257)</f>
        <v>43065</v>
      </c>
      <c r="X1257" s="322">
        <f t="shared" si="120"/>
        <v>0.08</v>
      </c>
      <c r="Y1257" s="262" t="s">
        <v>608</v>
      </c>
      <c r="Z1257" s="262" t="str">
        <f t="shared" si="121"/>
        <v>141 E 71100 116</v>
      </c>
      <c r="AA1257" s="262" t="str">
        <f t="shared" si="122"/>
        <v>000</v>
      </c>
      <c r="AB1257" s="262" t="str">
        <f t="shared" si="123"/>
        <v>000</v>
      </c>
      <c r="AC1257" s="262" t="str">
        <f t="shared" si="124"/>
        <v>141 E 71100 116 000 000</v>
      </c>
    </row>
    <row r="1258" spans="1:29" ht="15" customHeight="1" x14ac:dyDescent="0.25">
      <c r="A1258" s="262" t="s">
        <v>1430</v>
      </c>
      <c r="B1258" s="262" t="s">
        <v>231</v>
      </c>
      <c r="C1258" s="262" t="s">
        <v>231</v>
      </c>
      <c r="D1258" s="262" t="s">
        <v>364</v>
      </c>
      <c r="E1258" s="262" t="s">
        <v>221</v>
      </c>
      <c r="F1258" s="262" t="s">
        <v>222</v>
      </c>
      <c r="G1258" s="262" t="s">
        <v>223</v>
      </c>
      <c r="H1258" s="262" t="s">
        <v>224</v>
      </c>
      <c r="I1258" s="262" t="s">
        <v>225</v>
      </c>
      <c r="J1258" s="262">
        <v>1600</v>
      </c>
      <c r="K1258" s="320">
        <v>1</v>
      </c>
      <c r="L1258" s="320">
        <v>1</v>
      </c>
      <c r="M1258" s="262" t="s">
        <v>226</v>
      </c>
      <c r="N1258" s="262" t="s">
        <v>233</v>
      </c>
      <c r="O1258" s="262" t="s">
        <v>234</v>
      </c>
      <c r="P1258" s="262" t="s">
        <v>34</v>
      </c>
      <c r="Q1258" s="321">
        <v>2</v>
      </c>
      <c r="R1258" s="321">
        <f t="shared" si="119"/>
        <v>3</v>
      </c>
      <c r="S1258" s="300">
        <v>0</v>
      </c>
      <c r="T1258" s="300">
        <v>39875</v>
      </c>
      <c r="V1258" s="300">
        <v>39875</v>
      </c>
      <c r="W1258" s="302">
        <f>IFERROR(INDEX('For Formulas'!$A$3:$CL$64,MATCH(ROUNDUP($R1258,0),'For Formulas'!$A$3:$A$64,0),MATCH($O1258&amp;" - "&amp;$P1258,'For Formulas'!$A$3:$CL$3,0))*L1258+U1258,INDEX('For Formulas'!$A$3:$CL$64,MATCH(ROUNDUP($R1258,0),'For Formulas'!$A$3:$A$64,0)*MATCH($O1258&amp;" - "&amp;$P1258,'For Formulas'!$A$3:$CL$3,0))*L1258)</f>
        <v>43065</v>
      </c>
      <c r="X1258" s="322">
        <f t="shared" si="120"/>
        <v>0.08</v>
      </c>
      <c r="Y1258" s="262" t="s">
        <v>365</v>
      </c>
      <c r="Z1258" s="262" t="str">
        <f t="shared" si="121"/>
        <v>141 E 71100 116</v>
      </c>
      <c r="AA1258" s="262" t="str">
        <f t="shared" si="122"/>
        <v>000</v>
      </c>
      <c r="AB1258" s="262" t="str">
        <f t="shared" si="123"/>
        <v>000</v>
      </c>
      <c r="AC1258" s="262" t="str">
        <f t="shared" si="124"/>
        <v>141 E 71100 116 000 000</v>
      </c>
    </row>
    <row r="1259" spans="1:29" ht="15" customHeight="1" x14ac:dyDescent="0.25">
      <c r="A1259" s="262" t="s">
        <v>1889</v>
      </c>
      <c r="B1259" s="262" t="s">
        <v>231</v>
      </c>
      <c r="C1259" s="262" t="s">
        <v>231</v>
      </c>
      <c r="D1259" s="262" t="s">
        <v>261</v>
      </c>
      <c r="E1259" s="262" t="s">
        <v>221</v>
      </c>
      <c r="F1259" s="262" t="s">
        <v>222</v>
      </c>
      <c r="G1259" s="262" t="s">
        <v>223</v>
      </c>
      <c r="H1259" s="262" t="s">
        <v>224</v>
      </c>
      <c r="I1259" s="262" t="s">
        <v>225</v>
      </c>
      <c r="J1259" s="262">
        <v>1600</v>
      </c>
      <c r="K1259" s="320">
        <v>1</v>
      </c>
      <c r="L1259" s="320">
        <v>1</v>
      </c>
      <c r="M1259" s="262" t="s">
        <v>226</v>
      </c>
      <c r="N1259" s="262" t="s">
        <v>233</v>
      </c>
      <c r="O1259" s="262" t="s">
        <v>234</v>
      </c>
      <c r="P1259" s="262" t="s">
        <v>34</v>
      </c>
      <c r="Q1259" s="321">
        <v>2</v>
      </c>
      <c r="R1259" s="321">
        <f t="shared" si="119"/>
        <v>3</v>
      </c>
      <c r="S1259" s="300">
        <v>0</v>
      </c>
      <c r="T1259" s="300">
        <v>39875</v>
      </c>
      <c r="V1259" s="300">
        <v>39875</v>
      </c>
      <c r="W1259" s="302">
        <f>IFERROR(INDEX('For Formulas'!$A$3:$CL$64,MATCH(ROUNDUP($R1259,0),'For Formulas'!$A$3:$A$64,0),MATCH($O1259&amp;" - "&amp;$P1259,'For Formulas'!$A$3:$CL$3,0))*L1259+U1259,INDEX('For Formulas'!$A$3:$CL$64,MATCH(ROUNDUP($R1259,0),'For Formulas'!$A$3:$A$64,0)*MATCH($O1259&amp;" - "&amp;$P1259,'For Formulas'!$A$3:$CL$3,0))*L1259)</f>
        <v>43065</v>
      </c>
      <c r="X1259" s="322">
        <f t="shared" si="120"/>
        <v>0.08</v>
      </c>
      <c r="Y1259" s="262" t="s">
        <v>262</v>
      </c>
      <c r="Z1259" s="262" t="str">
        <f t="shared" si="121"/>
        <v>141 E 71100 116</v>
      </c>
      <c r="AA1259" s="262" t="str">
        <f t="shared" si="122"/>
        <v>000</v>
      </c>
      <c r="AB1259" s="262" t="str">
        <f t="shared" si="123"/>
        <v>000</v>
      </c>
      <c r="AC1259" s="262" t="str">
        <f t="shared" si="124"/>
        <v>141 E 71100 116 000 000</v>
      </c>
    </row>
    <row r="1260" spans="1:29" ht="15" customHeight="1" x14ac:dyDescent="0.25">
      <c r="A1260" s="262" t="s">
        <v>1984</v>
      </c>
      <c r="B1260" s="262" t="s">
        <v>231</v>
      </c>
      <c r="C1260" s="262" t="s">
        <v>231</v>
      </c>
      <c r="D1260" s="262" t="s">
        <v>295</v>
      </c>
      <c r="E1260" s="262" t="s">
        <v>221</v>
      </c>
      <c r="F1260" s="262" t="s">
        <v>222</v>
      </c>
      <c r="G1260" s="262" t="s">
        <v>223</v>
      </c>
      <c r="H1260" s="262" t="s">
        <v>224</v>
      </c>
      <c r="I1260" s="262" t="s">
        <v>225</v>
      </c>
      <c r="J1260" s="262">
        <v>1600</v>
      </c>
      <c r="K1260" s="320">
        <v>1</v>
      </c>
      <c r="L1260" s="320">
        <v>1</v>
      </c>
      <c r="M1260" s="262" t="s">
        <v>226</v>
      </c>
      <c r="N1260" s="262" t="s">
        <v>233</v>
      </c>
      <c r="O1260" s="262" t="s">
        <v>234</v>
      </c>
      <c r="P1260" s="262" t="s">
        <v>34</v>
      </c>
      <c r="Q1260" s="321">
        <v>2</v>
      </c>
      <c r="R1260" s="321">
        <f t="shared" si="119"/>
        <v>3</v>
      </c>
      <c r="S1260" s="300">
        <v>0</v>
      </c>
      <c r="T1260" s="300">
        <v>39875</v>
      </c>
      <c r="V1260" s="300">
        <v>39875</v>
      </c>
      <c r="W1260" s="302">
        <f>IFERROR(INDEX('For Formulas'!$A$3:$CL$64,MATCH(ROUNDUP($R1260,0),'For Formulas'!$A$3:$A$64,0),MATCH($O1260&amp;" - "&amp;$P1260,'For Formulas'!$A$3:$CL$3,0))*L1260+U1260,INDEX('For Formulas'!$A$3:$CL$64,MATCH(ROUNDUP($R1260,0),'For Formulas'!$A$3:$A$64,0)*MATCH($O1260&amp;" - "&amp;$P1260,'For Formulas'!$A$3:$CL$3,0))*L1260)</f>
        <v>43065</v>
      </c>
      <c r="X1260" s="322">
        <f t="shared" si="120"/>
        <v>0.08</v>
      </c>
      <c r="Y1260" s="262" t="s">
        <v>296</v>
      </c>
      <c r="Z1260" s="262" t="str">
        <f t="shared" si="121"/>
        <v>141 E 71100 116</v>
      </c>
      <c r="AA1260" s="262" t="str">
        <f t="shared" si="122"/>
        <v>000</v>
      </c>
      <c r="AB1260" s="262" t="str">
        <f t="shared" si="123"/>
        <v>000</v>
      </c>
      <c r="AC1260" s="262" t="str">
        <f t="shared" si="124"/>
        <v>141 E 71100 116 000 000</v>
      </c>
    </row>
    <row r="1261" spans="1:29" ht="15" hidden="1" customHeight="1" x14ac:dyDescent="0.25">
      <c r="A1261" s="262" t="s">
        <v>1792</v>
      </c>
      <c r="B1261" s="262" t="s">
        <v>326</v>
      </c>
      <c r="C1261" s="262" t="s">
        <v>326</v>
      </c>
      <c r="D1261" s="262" t="s">
        <v>601</v>
      </c>
      <c r="E1261" s="262" t="s">
        <v>256</v>
      </c>
      <c r="F1261" s="262" t="s">
        <v>222</v>
      </c>
      <c r="G1261" s="262" t="s">
        <v>223</v>
      </c>
      <c r="H1261" s="262" t="s">
        <v>224</v>
      </c>
      <c r="I1261" s="262" t="s">
        <v>225</v>
      </c>
      <c r="J1261" s="262">
        <v>1600</v>
      </c>
      <c r="K1261" s="320">
        <v>1</v>
      </c>
      <c r="L1261" s="320">
        <v>1</v>
      </c>
      <c r="M1261" s="262" t="s">
        <v>6</v>
      </c>
      <c r="Q1261" s="321">
        <v>0</v>
      </c>
      <c r="R1261" s="321">
        <f t="shared" si="119"/>
        <v>1</v>
      </c>
      <c r="S1261" s="300">
        <v>7000</v>
      </c>
      <c r="T1261" s="300">
        <v>0</v>
      </c>
      <c r="V1261" s="300">
        <v>7000</v>
      </c>
      <c r="W1261" s="300">
        <f>V1261</f>
        <v>7000</v>
      </c>
      <c r="X1261" s="322">
        <f t="shared" si="120"/>
        <v>0</v>
      </c>
      <c r="Y1261" s="262" t="s">
        <v>1793</v>
      </c>
      <c r="Z1261" s="262" t="str">
        <f t="shared" si="121"/>
        <v>141 E 72410 139</v>
      </c>
      <c r="AA1261" s="262" t="str">
        <f t="shared" si="122"/>
        <v>000</v>
      </c>
      <c r="AB1261" s="262" t="str">
        <f t="shared" si="123"/>
        <v>000</v>
      </c>
      <c r="AC1261" s="262" t="str">
        <f t="shared" si="124"/>
        <v>141 E 72410 139 000 000</v>
      </c>
    </row>
    <row r="1262" spans="1:29" ht="15" hidden="1" customHeight="1" x14ac:dyDescent="0.25">
      <c r="A1262" s="262" t="s">
        <v>1989</v>
      </c>
      <c r="B1262" s="262" t="s">
        <v>484</v>
      </c>
      <c r="C1262" s="262" t="s">
        <v>484</v>
      </c>
      <c r="D1262" s="262" t="s">
        <v>268</v>
      </c>
      <c r="E1262" s="262" t="s">
        <v>221</v>
      </c>
      <c r="F1262" s="262" t="s">
        <v>222</v>
      </c>
      <c r="G1262" s="262" t="s">
        <v>223</v>
      </c>
      <c r="H1262" s="262" t="s">
        <v>224</v>
      </c>
      <c r="I1262" s="262" t="s">
        <v>225</v>
      </c>
      <c r="J1262" s="262">
        <v>1600</v>
      </c>
      <c r="K1262" s="320">
        <v>1</v>
      </c>
      <c r="L1262" s="320">
        <v>1</v>
      </c>
      <c r="M1262" s="262" t="s">
        <v>226</v>
      </c>
      <c r="N1262" s="262" t="s">
        <v>227</v>
      </c>
      <c r="O1262" s="262" t="s">
        <v>234</v>
      </c>
      <c r="P1262" s="262" t="s">
        <v>34</v>
      </c>
      <c r="Q1262" s="321">
        <v>2</v>
      </c>
      <c r="R1262" s="321">
        <f t="shared" si="119"/>
        <v>3</v>
      </c>
      <c r="S1262" s="300">
        <v>0</v>
      </c>
      <c r="T1262" s="300">
        <v>39875</v>
      </c>
      <c r="V1262" s="300">
        <v>39875</v>
      </c>
      <c r="W1262" s="302">
        <f>IFERROR(INDEX('For Formulas'!$A$3:$CL$64,MATCH(ROUNDUP($R1262,0),'For Formulas'!$A$3:$A$64,0),MATCH($O1262&amp;" - "&amp;$P1262,'For Formulas'!$A$3:$CL$3,0))*L1262+U1262,INDEX('For Formulas'!$A$3:$CL$64,MATCH(ROUNDUP($R1262,0),'For Formulas'!$A$3:$A$64,0)*MATCH($O1262&amp;" - "&amp;$P1262,'For Formulas'!$A$3:$CL$3,0))*L1262)</f>
        <v>43065</v>
      </c>
      <c r="X1262" s="322">
        <f t="shared" si="120"/>
        <v>0.08</v>
      </c>
      <c r="Y1262" s="262" t="s">
        <v>868</v>
      </c>
      <c r="Z1262" s="262" t="str">
        <f t="shared" si="121"/>
        <v>142 E 71100 116</v>
      </c>
      <c r="AA1262" s="262" t="str">
        <f t="shared" si="122"/>
        <v>000</v>
      </c>
      <c r="AB1262" s="262" t="str">
        <f t="shared" si="123"/>
        <v>101</v>
      </c>
      <c r="AC1262" s="262" t="str">
        <f t="shared" si="124"/>
        <v>142 E 71100 116 101 000</v>
      </c>
    </row>
    <row r="1263" spans="1:29" ht="15" customHeight="1" x14ac:dyDescent="0.25">
      <c r="A1263" s="262" t="s">
        <v>2082</v>
      </c>
      <c r="B1263" s="262" t="s">
        <v>231</v>
      </c>
      <c r="C1263" s="262" t="s">
        <v>231</v>
      </c>
      <c r="D1263" s="262" t="s">
        <v>261</v>
      </c>
      <c r="E1263" s="262" t="s">
        <v>221</v>
      </c>
      <c r="F1263" s="262" t="s">
        <v>222</v>
      </c>
      <c r="G1263" s="262" t="s">
        <v>223</v>
      </c>
      <c r="H1263" s="262" t="s">
        <v>224</v>
      </c>
      <c r="I1263" s="262" t="s">
        <v>225</v>
      </c>
      <c r="J1263" s="262">
        <v>1600</v>
      </c>
      <c r="K1263" s="320">
        <v>1</v>
      </c>
      <c r="L1263" s="320">
        <v>1</v>
      </c>
      <c r="M1263" s="262" t="s">
        <v>226</v>
      </c>
      <c r="N1263" s="262" t="s">
        <v>233</v>
      </c>
      <c r="O1263" s="262" t="s">
        <v>234</v>
      </c>
      <c r="P1263" s="262" t="s">
        <v>34</v>
      </c>
      <c r="Q1263" s="321">
        <v>2</v>
      </c>
      <c r="R1263" s="321">
        <f t="shared" si="119"/>
        <v>3</v>
      </c>
      <c r="S1263" s="300">
        <v>0</v>
      </c>
      <c r="T1263" s="300">
        <v>39875</v>
      </c>
      <c r="V1263" s="300">
        <v>39875</v>
      </c>
      <c r="W1263" s="302">
        <f>IFERROR(INDEX('For Formulas'!$A$3:$CL$64,MATCH(ROUNDUP($R1263,0),'For Formulas'!$A$3:$A$64,0),MATCH($O1263&amp;" - "&amp;$P1263,'For Formulas'!$A$3:$CL$3,0))*L1263+U1263,INDEX('For Formulas'!$A$3:$CL$64,MATCH(ROUNDUP($R1263,0),'For Formulas'!$A$3:$A$64,0)*MATCH($O1263&amp;" - "&amp;$P1263,'For Formulas'!$A$3:$CL$3,0))*L1263)</f>
        <v>43065</v>
      </c>
      <c r="X1263" s="322">
        <f t="shared" si="120"/>
        <v>0.08</v>
      </c>
      <c r="Y1263" s="262" t="s">
        <v>262</v>
      </c>
      <c r="Z1263" s="262" t="str">
        <f t="shared" si="121"/>
        <v>141 E 71100 116</v>
      </c>
      <c r="AA1263" s="262" t="str">
        <f t="shared" si="122"/>
        <v>000</v>
      </c>
      <c r="AB1263" s="262" t="str">
        <f t="shared" si="123"/>
        <v>000</v>
      </c>
      <c r="AC1263" s="262" t="str">
        <f t="shared" si="124"/>
        <v>141 E 71100 116 000 000</v>
      </c>
    </row>
    <row r="1264" spans="1:29" ht="15" hidden="1" customHeight="1" x14ac:dyDescent="0.25">
      <c r="A1264" s="262" t="s">
        <v>2215</v>
      </c>
      <c r="B1264" s="262" t="s">
        <v>484</v>
      </c>
      <c r="C1264" s="262" t="s">
        <v>484</v>
      </c>
      <c r="D1264" s="262" t="s">
        <v>385</v>
      </c>
      <c r="E1264" s="262" t="s">
        <v>221</v>
      </c>
      <c r="F1264" s="262" t="s">
        <v>222</v>
      </c>
      <c r="G1264" s="262" t="s">
        <v>223</v>
      </c>
      <c r="H1264" s="262" t="s">
        <v>224</v>
      </c>
      <c r="I1264" s="262" t="s">
        <v>225</v>
      </c>
      <c r="J1264" s="262">
        <v>1600</v>
      </c>
      <c r="K1264" s="320">
        <v>1</v>
      </c>
      <c r="L1264" s="320">
        <v>1</v>
      </c>
      <c r="M1264" s="262" t="s">
        <v>226</v>
      </c>
      <c r="N1264" s="262" t="s">
        <v>233</v>
      </c>
      <c r="O1264" s="262" t="s">
        <v>234</v>
      </c>
      <c r="P1264" s="262" t="s">
        <v>34</v>
      </c>
      <c r="Q1264" s="321">
        <v>2</v>
      </c>
      <c r="R1264" s="321">
        <f t="shared" si="119"/>
        <v>3</v>
      </c>
      <c r="S1264" s="300">
        <v>0</v>
      </c>
      <c r="T1264" s="300">
        <v>39875</v>
      </c>
      <c r="V1264" s="300">
        <v>39875</v>
      </c>
      <c r="W1264" s="302">
        <f>IFERROR(INDEX('For Formulas'!$A$3:$CL$64,MATCH(ROUNDUP($R1264,0),'For Formulas'!$A$3:$A$64,0),MATCH($O1264&amp;" - "&amp;$P1264,'For Formulas'!$A$3:$CL$3,0))*L1264+U1264,INDEX('For Formulas'!$A$3:$CL$64,MATCH(ROUNDUP($R1264,0),'For Formulas'!$A$3:$A$64,0)*MATCH($O1264&amp;" - "&amp;$P1264,'For Formulas'!$A$3:$CL$3,0))*L1264)</f>
        <v>43065</v>
      </c>
      <c r="X1264" s="322">
        <f t="shared" si="120"/>
        <v>0.08</v>
      </c>
      <c r="Y1264" s="262" t="s">
        <v>2216</v>
      </c>
      <c r="Z1264" s="262" t="str">
        <f t="shared" si="121"/>
        <v>142 E 73400 116</v>
      </c>
      <c r="AA1264" s="262" t="str">
        <f t="shared" si="122"/>
        <v>000</v>
      </c>
      <c r="AB1264" s="262" t="str">
        <f t="shared" si="123"/>
        <v>101</v>
      </c>
      <c r="AC1264" s="262" t="str">
        <f t="shared" si="124"/>
        <v>142 E 73400 116 101 000</v>
      </c>
    </row>
    <row r="1265" spans="1:29" ht="15" customHeight="1" x14ac:dyDescent="0.25">
      <c r="A1265" s="262" t="s">
        <v>2337</v>
      </c>
      <c r="B1265" s="262" t="s">
        <v>231</v>
      </c>
      <c r="C1265" s="262" t="s">
        <v>231</v>
      </c>
      <c r="D1265" s="262" t="s">
        <v>407</v>
      </c>
      <c r="E1265" s="262" t="s">
        <v>221</v>
      </c>
      <c r="F1265" s="262" t="s">
        <v>222</v>
      </c>
      <c r="G1265" s="262" t="s">
        <v>223</v>
      </c>
      <c r="H1265" s="262" t="s">
        <v>224</v>
      </c>
      <c r="I1265" s="262" t="s">
        <v>225</v>
      </c>
      <c r="J1265" s="262">
        <v>1600</v>
      </c>
      <c r="K1265" s="320">
        <v>1</v>
      </c>
      <c r="L1265" s="320">
        <v>1</v>
      </c>
      <c r="M1265" s="262" t="s">
        <v>226</v>
      </c>
      <c r="N1265" s="262" t="s">
        <v>233</v>
      </c>
      <c r="O1265" s="262" t="s">
        <v>234</v>
      </c>
      <c r="P1265" s="262" t="s">
        <v>34</v>
      </c>
      <c r="Q1265" s="321">
        <v>2</v>
      </c>
      <c r="R1265" s="321">
        <f t="shared" si="119"/>
        <v>3</v>
      </c>
      <c r="S1265" s="300">
        <v>0</v>
      </c>
      <c r="T1265" s="300">
        <v>39875</v>
      </c>
      <c r="V1265" s="300">
        <v>39875</v>
      </c>
      <c r="W1265" s="302">
        <f>IFERROR(INDEX('For Formulas'!$A$3:$CL$64,MATCH(ROUNDUP($R1265,0),'For Formulas'!$A$3:$A$64,0),MATCH($O1265&amp;" - "&amp;$P1265,'For Formulas'!$A$3:$CL$3,0))*L1265+U1265,INDEX('For Formulas'!$A$3:$CL$64,MATCH(ROUNDUP($R1265,0),'For Formulas'!$A$3:$A$64,0)*MATCH($O1265&amp;" - "&amp;$P1265,'For Formulas'!$A$3:$CL$3,0))*L1265)</f>
        <v>43065</v>
      </c>
      <c r="X1265" s="322">
        <f t="shared" si="120"/>
        <v>0.08</v>
      </c>
      <c r="Y1265" s="262" t="s">
        <v>408</v>
      </c>
      <c r="Z1265" s="262" t="str">
        <f t="shared" si="121"/>
        <v>141 E 71100 116</v>
      </c>
      <c r="AA1265" s="262" t="str">
        <f t="shared" si="122"/>
        <v>000</v>
      </c>
      <c r="AB1265" s="262" t="str">
        <f t="shared" si="123"/>
        <v>000</v>
      </c>
      <c r="AC1265" s="262" t="str">
        <f t="shared" si="124"/>
        <v>141 E 71100 116 000 000</v>
      </c>
    </row>
    <row r="1266" spans="1:29" ht="15" customHeight="1" x14ac:dyDescent="0.25">
      <c r="A1266" s="262" t="s">
        <v>2414</v>
      </c>
      <c r="B1266" s="262" t="s">
        <v>231</v>
      </c>
      <c r="C1266" s="262" t="s">
        <v>231</v>
      </c>
      <c r="D1266" s="262" t="s">
        <v>295</v>
      </c>
      <c r="E1266" s="262" t="s">
        <v>221</v>
      </c>
      <c r="F1266" s="262" t="s">
        <v>222</v>
      </c>
      <c r="G1266" s="262" t="s">
        <v>223</v>
      </c>
      <c r="H1266" s="262" t="s">
        <v>224</v>
      </c>
      <c r="I1266" s="262" t="s">
        <v>225</v>
      </c>
      <c r="J1266" s="262">
        <v>1600</v>
      </c>
      <c r="K1266" s="320">
        <v>1</v>
      </c>
      <c r="L1266" s="320">
        <v>1</v>
      </c>
      <c r="M1266" s="262" t="s">
        <v>226</v>
      </c>
      <c r="N1266" s="262" t="s">
        <v>227</v>
      </c>
      <c r="O1266" s="262" t="s">
        <v>234</v>
      </c>
      <c r="P1266" s="262" t="s">
        <v>34</v>
      </c>
      <c r="Q1266" s="321">
        <v>2</v>
      </c>
      <c r="R1266" s="321">
        <f t="shared" si="119"/>
        <v>3</v>
      </c>
      <c r="S1266" s="300">
        <v>0</v>
      </c>
      <c r="T1266" s="300">
        <v>39875</v>
      </c>
      <c r="V1266" s="300">
        <v>39875</v>
      </c>
      <c r="W1266" s="302">
        <f>IFERROR(INDEX('For Formulas'!$A$3:$CL$64,MATCH(ROUNDUP($R1266,0),'For Formulas'!$A$3:$A$64,0),MATCH($O1266&amp;" - "&amp;$P1266,'For Formulas'!$A$3:$CL$3,0))*L1266+U1266,INDEX('For Formulas'!$A$3:$CL$64,MATCH(ROUNDUP($R1266,0),'For Formulas'!$A$3:$A$64,0)*MATCH($O1266&amp;" - "&amp;$P1266,'For Formulas'!$A$3:$CL$3,0))*L1266)</f>
        <v>43065</v>
      </c>
      <c r="X1266" s="322">
        <f t="shared" si="120"/>
        <v>0.08</v>
      </c>
      <c r="Y1266" s="262" t="s">
        <v>296</v>
      </c>
      <c r="Z1266" s="262" t="str">
        <f t="shared" si="121"/>
        <v>141 E 71100 116</v>
      </c>
      <c r="AA1266" s="262" t="str">
        <f t="shared" si="122"/>
        <v>000</v>
      </c>
      <c r="AB1266" s="262" t="str">
        <f t="shared" si="123"/>
        <v>000</v>
      </c>
      <c r="AC1266" s="262" t="str">
        <f t="shared" si="124"/>
        <v>141 E 71100 116 000 000</v>
      </c>
    </row>
    <row r="1267" spans="1:29" ht="15" customHeight="1" x14ac:dyDescent="0.25">
      <c r="A1267" s="262" t="s">
        <v>2646</v>
      </c>
      <c r="B1267" s="262" t="s">
        <v>231</v>
      </c>
      <c r="C1267" s="262" t="s">
        <v>231</v>
      </c>
      <c r="D1267" s="262" t="s">
        <v>238</v>
      </c>
      <c r="E1267" s="262" t="s">
        <v>221</v>
      </c>
      <c r="F1267" s="262" t="s">
        <v>222</v>
      </c>
      <c r="G1267" s="262" t="s">
        <v>223</v>
      </c>
      <c r="H1267" s="262" t="s">
        <v>224</v>
      </c>
      <c r="I1267" s="262" t="s">
        <v>225</v>
      </c>
      <c r="J1267" s="262">
        <v>1600</v>
      </c>
      <c r="K1267" s="320">
        <v>1</v>
      </c>
      <c r="L1267" s="320">
        <v>1</v>
      </c>
      <c r="M1267" s="262" t="s">
        <v>226</v>
      </c>
      <c r="N1267" s="262" t="s">
        <v>233</v>
      </c>
      <c r="O1267" s="262" t="s">
        <v>234</v>
      </c>
      <c r="P1267" s="262" t="s">
        <v>34</v>
      </c>
      <c r="Q1267" s="321">
        <v>2</v>
      </c>
      <c r="R1267" s="321">
        <f t="shared" si="119"/>
        <v>3</v>
      </c>
      <c r="S1267" s="300">
        <v>0</v>
      </c>
      <c r="T1267" s="300">
        <v>39875</v>
      </c>
      <c r="V1267" s="300">
        <v>39875</v>
      </c>
      <c r="W1267" s="302">
        <f>IFERROR(INDEX('For Formulas'!$A$3:$CL$64,MATCH(ROUNDUP($R1267,0),'For Formulas'!$A$3:$A$64,0),MATCH($O1267&amp;" - "&amp;$P1267,'For Formulas'!$A$3:$CL$3,0))*L1267+U1267,INDEX('For Formulas'!$A$3:$CL$64,MATCH(ROUNDUP($R1267,0),'For Formulas'!$A$3:$A$64,0)*MATCH($O1267&amp;" - "&amp;$P1267,'For Formulas'!$A$3:$CL$3,0))*L1267)</f>
        <v>43065</v>
      </c>
      <c r="X1267" s="322">
        <f t="shared" si="120"/>
        <v>0.08</v>
      </c>
      <c r="Y1267" s="262" t="s">
        <v>538</v>
      </c>
      <c r="Z1267" s="262" t="str">
        <f t="shared" si="121"/>
        <v>141 E 71100 116</v>
      </c>
      <c r="AA1267" s="262" t="str">
        <f t="shared" si="122"/>
        <v>000</v>
      </c>
      <c r="AB1267" s="262" t="str">
        <f t="shared" si="123"/>
        <v>000</v>
      </c>
      <c r="AC1267" s="262" t="str">
        <f t="shared" si="124"/>
        <v>141 E 71100 116 000 000</v>
      </c>
    </row>
    <row r="1268" spans="1:29" ht="15" customHeight="1" x14ac:dyDescent="0.25">
      <c r="A1268" s="262" t="s">
        <v>2810</v>
      </c>
      <c r="B1268" s="262" t="s">
        <v>231</v>
      </c>
      <c r="C1268" s="262" t="s">
        <v>231</v>
      </c>
      <c r="D1268" s="262" t="s">
        <v>238</v>
      </c>
      <c r="E1268" s="262" t="s">
        <v>221</v>
      </c>
      <c r="F1268" s="262" t="s">
        <v>222</v>
      </c>
      <c r="G1268" s="262" t="s">
        <v>223</v>
      </c>
      <c r="H1268" s="262" t="s">
        <v>224</v>
      </c>
      <c r="I1268" s="262" t="s">
        <v>225</v>
      </c>
      <c r="J1268" s="262">
        <v>1600</v>
      </c>
      <c r="K1268" s="320">
        <v>1</v>
      </c>
      <c r="L1268" s="320">
        <v>1</v>
      </c>
      <c r="M1268" s="262" t="s">
        <v>226</v>
      </c>
      <c r="N1268" s="262" t="s">
        <v>233</v>
      </c>
      <c r="O1268" s="262" t="s">
        <v>234</v>
      </c>
      <c r="P1268" s="262" t="s">
        <v>34</v>
      </c>
      <c r="Q1268" s="321">
        <v>2</v>
      </c>
      <c r="R1268" s="321">
        <f t="shared" si="119"/>
        <v>3</v>
      </c>
      <c r="S1268" s="300">
        <v>0</v>
      </c>
      <c r="T1268" s="300">
        <v>39875</v>
      </c>
      <c r="V1268" s="300">
        <v>39875</v>
      </c>
      <c r="W1268" s="302">
        <f>IFERROR(INDEX('For Formulas'!$A$3:$CL$64,MATCH(ROUNDUP($R1268,0),'For Formulas'!$A$3:$A$64,0),MATCH($O1268&amp;" - "&amp;$P1268,'For Formulas'!$A$3:$CL$3,0))*L1268+U1268,INDEX('For Formulas'!$A$3:$CL$64,MATCH(ROUNDUP($R1268,0),'For Formulas'!$A$3:$A$64,0)*MATCH($O1268&amp;" - "&amp;$P1268,'For Formulas'!$A$3:$CL$3,0))*L1268)</f>
        <v>43065</v>
      </c>
      <c r="X1268" s="322">
        <f t="shared" si="120"/>
        <v>0.08</v>
      </c>
      <c r="Y1268" s="262" t="s">
        <v>538</v>
      </c>
      <c r="Z1268" s="262" t="str">
        <f t="shared" si="121"/>
        <v>141 E 71100 116</v>
      </c>
      <c r="AA1268" s="262" t="str">
        <f t="shared" si="122"/>
        <v>000</v>
      </c>
      <c r="AB1268" s="262" t="str">
        <f t="shared" si="123"/>
        <v>000</v>
      </c>
      <c r="AC1268" s="262" t="str">
        <f t="shared" si="124"/>
        <v>141 E 71100 116 000 000</v>
      </c>
    </row>
    <row r="1269" spans="1:29" ht="15" customHeight="1" x14ac:dyDescent="0.25">
      <c r="A1269" s="262" t="s">
        <v>2915</v>
      </c>
      <c r="B1269" s="262" t="s">
        <v>231</v>
      </c>
      <c r="C1269" s="262" t="s">
        <v>231</v>
      </c>
      <c r="D1269" s="262" t="s">
        <v>407</v>
      </c>
      <c r="E1269" s="262" t="s">
        <v>221</v>
      </c>
      <c r="F1269" s="262" t="s">
        <v>222</v>
      </c>
      <c r="G1269" s="262" t="s">
        <v>223</v>
      </c>
      <c r="H1269" s="262" t="s">
        <v>224</v>
      </c>
      <c r="I1269" s="262" t="s">
        <v>225</v>
      </c>
      <c r="J1269" s="262">
        <v>1600</v>
      </c>
      <c r="K1269" s="320">
        <v>1</v>
      </c>
      <c r="L1269" s="320">
        <v>1</v>
      </c>
      <c r="M1269" s="262" t="s">
        <v>226</v>
      </c>
      <c r="N1269" s="262" t="s">
        <v>233</v>
      </c>
      <c r="O1269" s="262" t="s">
        <v>234</v>
      </c>
      <c r="P1269" s="262" t="s">
        <v>34</v>
      </c>
      <c r="Q1269" s="321">
        <v>2</v>
      </c>
      <c r="R1269" s="321">
        <f t="shared" si="119"/>
        <v>3</v>
      </c>
      <c r="S1269" s="300">
        <v>0</v>
      </c>
      <c r="T1269" s="300">
        <v>39875</v>
      </c>
      <c r="V1269" s="300">
        <v>39875</v>
      </c>
      <c r="W1269" s="302">
        <f>IFERROR(INDEX('For Formulas'!$A$3:$CL$64,MATCH(ROUNDUP($R1269,0),'For Formulas'!$A$3:$A$64,0),MATCH($O1269&amp;" - "&amp;$P1269,'For Formulas'!$A$3:$CL$3,0))*L1269+U1269,INDEX('For Formulas'!$A$3:$CL$64,MATCH(ROUNDUP($R1269,0),'For Formulas'!$A$3:$A$64,0)*MATCH($O1269&amp;" - "&amp;$P1269,'For Formulas'!$A$3:$CL$3,0))*L1269)</f>
        <v>43065</v>
      </c>
      <c r="X1269" s="322">
        <f t="shared" si="120"/>
        <v>0.08</v>
      </c>
      <c r="Y1269" s="262" t="s">
        <v>408</v>
      </c>
      <c r="Z1269" s="262" t="str">
        <f t="shared" si="121"/>
        <v>141 E 71100 116</v>
      </c>
      <c r="AA1269" s="262" t="str">
        <f t="shared" si="122"/>
        <v>000</v>
      </c>
      <c r="AB1269" s="262" t="str">
        <f t="shared" si="123"/>
        <v>000</v>
      </c>
      <c r="AC1269" s="262" t="str">
        <f t="shared" si="124"/>
        <v>141 E 71100 116 000 000</v>
      </c>
    </row>
    <row r="1270" spans="1:29" ht="15" hidden="1" customHeight="1" x14ac:dyDescent="0.25">
      <c r="A1270" s="262" t="s">
        <v>1803</v>
      </c>
      <c r="B1270" s="262" t="s">
        <v>256</v>
      </c>
      <c r="C1270" s="262" t="s">
        <v>355</v>
      </c>
      <c r="D1270" s="262" t="s">
        <v>274</v>
      </c>
      <c r="E1270" s="262" t="s">
        <v>256</v>
      </c>
      <c r="F1270" s="262" t="s">
        <v>249</v>
      </c>
      <c r="G1270" s="262" t="s">
        <v>250</v>
      </c>
      <c r="H1270" s="262" t="s">
        <v>224</v>
      </c>
      <c r="I1270" s="262" t="s">
        <v>242</v>
      </c>
      <c r="J1270" s="262">
        <v>1080</v>
      </c>
      <c r="K1270" s="320">
        <v>1</v>
      </c>
      <c r="L1270" s="320">
        <v>1</v>
      </c>
      <c r="M1270" s="262" t="s">
        <v>6</v>
      </c>
      <c r="Q1270" s="321">
        <v>0</v>
      </c>
      <c r="R1270" s="321">
        <f t="shared" si="119"/>
        <v>1</v>
      </c>
      <c r="S1270" s="300">
        <v>500</v>
      </c>
      <c r="T1270" s="300">
        <v>0</v>
      </c>
      <c r="V1270" s="300">
        <v>500</v>
      </c>
      <c r="W1270" s="300">
        <f>V1270</f>
        <v>500</v>
      </c>
      <c r="X1270" s="322">
        <f t="shared" si="120"/>
        <v>0</v>
      </c>
      <c r="Y1270" s="262" t="s">
        <v>851</v>
      </c>
      <c r="Z1270" s="262" t="str">
        <f t="shared" si="121"/>
        <v>141 E 71200 163</v>
      </c>
      <c r="AA1270" s="262" t="str">
        <f t="shared" si="122"/>
        <v>712</v>
      </c>
      <c r="AB1270" s="262" t="str">
        <f t="shared" si="123"/>
        <v>901</v>
      </c>
      <c r="AC1270" s="262" t="str">
        <f t="shared" si="124"/>
        <v>141 E 71200 163 901 712</v>
      </c>
    </row>
    <row r="1271" spans="1:29" ht="15" customHeight="1" x14ac:dyDescent="0.25">
      <c r="A1271" s="262" t="s">
        <v>3097</v>
      </c>
      <c r="B1271" s="262" t="s">
        <v>231</v>
      </c>
      <c r="C1271" s="262" t="s">
        <v>231</v>
      </c>
      <c r="D1271" s="262" t="s">
        <v>295</v>
      </c>
      <c r="E1271" s="262" t="s">
        <v>221</v>
      </c>
      <c r="F1271" s="262" t="s">
        <v>222</v>
      </c>
      <c r="G1271" s="262" t="s">
        <v>223</v>
      </c>
      <c r="H1271" s="262" t="s">
        <v>224</v>
      </c>
      <c r="I1271" s="262" t="s">
        <v>225</v>
      </c>
      <c r="J1271" s="262">
        <v>1600</v>
      </c>
      <c r="K1271" s="320">
        <v>1</v>
      </c>
      <c r="L1271" s="320">
        <v>1</v>
      </c>
      <c r="M1271" s="262" t="s">
        <v>226</v>
      </c>
      <c r="N1271" s="262" t="s">
        <v>233</v>
      </c>
      <c r="O1271" s="262" t="s">
        <v>234</v>
      </c>
      <c r="P1271" s="262" t="s">
        <v>34</v>
      </c>
      <c r="Q1271" s="321">
        <v>2</v>
      </c>
      <c r="R1271" s="321">
        <f t="shared" si="119"/>
        <v>3</v>
      </c>
      <c r="S1271" s="300">
        <v>0</v>
      </c>
      <c r="T1271" s="300">
        <v>39875</v>
      </c>
      <c r="V1271" s="300">
        <v>39875</v>
      </c>
      <c r="W1271" s="302">
        <f>IFERROR(INDEX('For Formulas'!$A$3:$CL$64,MATCH(ROUNDUP($R1271,0),'For Formulas'!$A$3:$A$64,0),MATCH($O1271&amp;" - "&amp;$P1271,'For Formulas'!$A$3:$CL$3,0))*L1271+U1271,INDEX('For Formulas'!$A$3:$CL$64,MATCH(ROUNDUP($R1271,0),'For Formulas'!$A$3:$A$64,0)*MATCH($O1271&amp;" - "&amp;$P1271,'For Formulas'!$A$3:$CL$3,0))*L1271)</f>
        <v>43065</v>
      </c>
      <c r="X1271" s="322">
        <f t="shared" si="120"/>
        <v>0.08</v>
      </c>
      <c r="Y1271" s="262" t="s">
        <v>296</v>
      </c>
      <c r="Z1271" s="262" t="str">
        <f t="shared" si="121"/>
        <v>141 E 71100 116</v>
      </c>
      <c r="AA1271" s="262" t="str">
        <f t="shared" si="122"/>
        <v>000</v>
      </c>
      <c r="AB1271" s="262" t="str">
        <f t="shared" si="123"/>
        <v>000</v>
      </c>
      <c r="AC1271" s="262" t="str">
        <f t="shared" si="124"/>
        <v>141 E 71100 116 000 000</v>
      </c>
    </row>
    <row r="1272" spans="1:29" ht="15" hidden="1" customHeight="1" x14ac:dyDescent="0.25">
      <c r="A1272" s="262" t="s">
        <v>1518</v>
      </c>
      <c r="B1272" s="262" t="s">
        <v>237</v>
      </c>
      <c r="C1272" s="262" t="s">
        <v>237</v>
      </c>
      <c r="D1272" s="262" t="s">
        <v>422</v>
      </c>
      <c r="E1272" s="262" t="s">
        <v>221</v>
      </c>
      <c r="F1272" s="262" t="s">
        <v>239</v>
      </c>
      <c r="G1272" s="262" t="s">
        <v>240</v>
      </c>
      <c r="H1272" s="262" t="s">
        <v>241</v>
      </c>
      <c r="I1272" s="262" t="s">
        <v>225</v>
      </c>
      <c r="J1272" s="262">
        <v>1520</v>
      </c>
      <c r="K1272" s="320">
        <v>1</v>
      </c>
      <c r="L1272" s="320">
        <v>1</v>
      </c>
      <c r="M1272" s="262" t="s">
        <v>6</v>
      </c>
      <c r="Q1272" s="321">
        <v>0</v>
      </c>
      <c r="R1272" s="321">
        <f t="shared" si="119"/>
        <v>1</v>
      </c>
      <c r="S1272" s="300">
        <v>40033.089999999997</v>
      </c>
      <c r="T1272" s="300">
        <v>0</v>
      </c>
      <c r="V1272" s="300">
        <v>40033.089999999997</v>
      </c>
      <c r="W1272" s="329">
        <f>V1272*1.08</f>
        <v>43235.737199999996</v>
      </c>
      <c r="X1272" s="322">
        <f t="shared" si="120"/>
        <v>7.9999999999999988E-2</v>
      </c>
      <c r="Y1272" s="262" t="s">
        <v>1519</v>
      </c>
      <c r="Z1272" s="262" t="str">
        <f t="shared" si="121"/>
        <v>143 E 73100 165</v>
      </c>
      <c r="AA1272" s="262" t="str">
        <f t="shared" si="122"/>
        <v>450</v>
      </c>
      <c r="AB1272" s="262" t="str">
        <f t="shared" si="123"/>
        <v>000</v>
      </c>
      <c r="AC1272" s="262" t="str">
        <f t="shared" si="124"/>
        <v>143 E 73100 165 000 450</v>
      </c>
    </row>
    <row r="1273" spans="1:29" ht="15" customHeight="1" x14ac:dyDescent="0.25">
      <c r="A1273" s="262" t="s">
        <v>3076</v>
      </c>
      <c r="B1273" s="262" t="s">
        <v>1302</v>
      </c>
      <c r="C1273" s="262" t="s">
        <v>1302</v>
      </c>
      <c r="D1273" s="262" t="s">
        <v>1207</v>
      </c>
      <c r="E1273" s="262" t="s">
        <v>221</v>
      </c>
      <c r="F1273" s="262" t="s">
        <v>299</v>
      </c>
      <c r="G1273" s="262" t="s">
        <v>300</v>
      </c>
      <c r="H1273" s="262" t="s">
        <v>301</v>
      </c>
      <c r="I1273" s="262" t="s">
        <v>225</v>
      </c>
      <c r="J1273" s="262">
        <v>1920</v>
      </c>
      <c r="K1273" s="320">
        <v>1</v>
      </c>
      <c r="L1273" s="320">
        <v>1</v>
      </c>
      <c r="M1273" s="262" t="s">
        <v>226</v>
      </c>
      <c r="N1273" s="262" t="s">
        <v>227</v>
      </c>
      <c r="O1273" s="262" t="s">
        <v>288</v>
      </c>
      <c r="P1273" s="262" t="s">
        <v>1422</v>
      </c>
      <c r="Q1273" s="321">
        <v>18</v>
      </c>
      <c r="R1273" s="321">
        <f t="shared" si="119"/>
        <v>19</v>
      </c>
      <c r="S1273" s="300">
        <v>0</v>
      </c>
      <c r="T1273" s="300">
        <v>40200</v>
      </c>
      <c r="V1273" s="300">
        <v>40200</v>
      </c>
      <c r="W1273" s="302">
        <f>IFERROR(INDEX('For Formulas'!$A$3:$CL$64,MATCH(ROUNDUP($R1273,0),'For Formulas'!$A$3:$A$64,0),MATCH($O1273&amp;" - "&amp;$P1273,'For Formulas'!$A$3:$CL$3,0))*L1273+U1273,INDEX('For Formulas'!$A$3:$CL$64,MATCH(ROUNDUP($R1273,0),'For Formulas'!$A$3:$A$64,0)*MATCH($O1273&amp;" - "&amp;$P1273,'For Formulas'!$A$3:$CL$3,0))*L1273)</f>
        <v>43416</v>
      </c>
      <c r="X1273" s="322">
        <f t="shared" si="120"/>
        <v>0.08</v>
      </c>
      <c r="Y1273" s="262" t="s">
        <v>3077</v>
      </c>
      <c r="Z1273" s="262" t="str">
        <f t="shared" si="121"/>
        <v>141 E 71150 163</v>
      </c>
      <c r="AA1273" s="262" t="str">
        <f t="shared" si="122"/>
        <v>000</v>
      </c>
      <c r="AB1273" s="262" t="str">
        <f t="shared" si="123"/>
        <v>000</v>
      </c>
      <c r="AC1273" s="262" t="str">
        <f t="shared" si="124"/>
        <v>141 E 71150 163 000 000</v>
      </c>
    </row>
    <row r="1274" spans="1:29" ht="15" customHeight="1" x14ac:dyDescent="0.25">
      <c r="A1274" s="262" t="s">
        <v>230</v>
      </c>
      <c r="B1274" s="262" t="s">
        <v>231</v>
      </c>
      <c r="C1274" s="262" t="s">
        <v>231</v>
      </c>
      <c r="D1274" s="262" t="s">
        <v>232</v>
      </c>
      <c r="E1274" s="262" t="s">
        <v>221</v>
      </c>
      <c r="F1274" s="262" t="s">
        <v>222</v>
      </c>
      <c r="G1274" s="262" t="s">
        <v>223</v>
      </c>
      <c r="H1274" s="262" t="s">
        <v>224</v>
      </c>
      <c r="I1274" s="262" t="s">
        <v>225</v>
      </c>
      <c r="J1274" s="262">
        <v>1600</v>
      </c>
      <c r="K1274" s="320">
        <v>1</v>
      </c>
      <c r="L1274" s="320">
        <v>1</v>
      </c>
      <c r="M1274" s="262" t="s">
        <v>226</v>
      </c>
      <c r="N1274" s="262" t="s">
        <v>233</v>
      </c>
      <c r="O1274" s="262" t="s">
        <v>234</v>
      </c>
      <c r="P1274" s="262" t="s">
        <v>34</v>
      </c>
      <c r="Q1274" s="321">
        <v>3</v>
      </c>
      <c r="R1274" s="321">
        <f t="shared" si="119"/>
        <v>4</v>
      </c>
      <c r="S1274" s="300">
        <v>0</v>
      </c>
      <c r="T1274" s="300">
        <v>40205</v>
      </c>
      <c r="V1274" s="300">
        <v>40205</v>
      </c>
      <c r="W1274" s="302">
        <f>IFERROR(INDEX('For Formulas'!$A$3:$CL$64,MATCH(ROUNDUP($R1274,0),'For Formulas'!$A$3:$A$64,0),MATCH($O1274&amp;" - "&amp;$P1274,'For Formulas'!$A$3:$CL$3,0))*L1274+U1274,INDEX('For Formulas'!$A$3:$CL$64,MATCH(ROUNDUP($R1274,0),'For Formulas'!$A$3:$A$64,0)*MATCH($O1274&amp;" - "&amp;$P1274,'For Formulas'!$A$3:$CL$3,0))*L1274)</f>
        <v>43420</v>
      </c>
      <c r="X1274" s="322">
        <f t="shared" si="120"/>
        <v>7.9965178460390501E-2</v>
      </c>
      <c r="Y1274" s="262" t="s">
        <v>235</v>
      </c>
      <c r="Z1274" s="262" t="str">
        <f t="shared" si="121"/>
        <v>141 E 71100 116</v>
      </c>
      <c r="AA1274" s="262" t="str">
        <f t="shared" si="122"/>
        <v>000</v>
      </c>
      <c r="AB1274" s="262" t="str">
        <f t="shared" si="123"/>
        <v>000</v>
      </c>
      <c r="AC1274" s="262" t="str">
        <f t="shared" si="124"/>
        <v>141 E 71100 116 000 000</v>
      </c>
    </row>
    <row r="1275" spans="1:29" ht="15" hidden="1" customHeight="1" x14ac:dyDescent="0.25">
      <c r="A1275" s="262" t="s">
        <v>1807</v>
      </c>
      <c r="B1275" s="262" t="s">
        <v>256</v>
      </c>
      <c r="C1275" s="262" t="s">
        <v>1811</v>
      </c>
      <c r="D1275" s="262" t="s">
        <v>274</v>
      </c>
      <c r="E1275" s="262" t="s">
        <v>256</v>
      </c>
      <c r="F1275" s="262" t="s">
        <v>1808</v>
      </c>
      <c r="G1275" s="262" t="s">
        <v>1809</v>
      </c>
      <c r="H1275" s="262" t="s">
        <v>301</v>
      </c>
      <c r="I1275" s="262" t="s">
        <v>225</v>
      </c>
      <c r="J1275" s="262">
        <v>1840</v>
      </c>
      <c r="K1275" s="320">
        <v>1</v>
      </c>
      <c r="L1275" s="320">
        <v>0</v>
      </c>
      <c r="M1275" s="262" t="s">
        <v>6</v>
      </c>
      <c r="Q1275" s="321">
        <v>0</v>
      </c>
      <c r="R1275" s="321">
        <f t="shared" si="119"/>
        <v>1</v>
      </c>
      <c r="S1275" s="300">
        <v>1150</v>
      </c>
      <c r="T1275" s="300">
        <v>0</v>
      </c>
      <c r="V1275" s="300">
        <v>1150</v>
      </c>
      <c r="W1275" s="300">
        <f>V1275</f>
        <v>1150</v>
      </c>
      <c r="X1275" s="322">
        <f t="shared" si="120"/>
        <v>0</v>
      </c>
      <c r="Y1275" s="262" t="s">
        <v>1810</v>
      </c>
      <c r="Z1275" s="262" t="str">
        <f t="shared" si="121"/>
        <v>141 E 72410 162</v>
      </c>
      <c r="AA1275" s="262" t="str">
        <f t="shared" si="122"/>
        <v>000</v>
      </c>
      <c r="AB1275" s="262" t="str">
        <f t="shared" si="123"/>
        <v>000</v>
      </c>
      <c r="AC1275" s="262" t="str">
        <f t="shared" si="124"/>
        <v>141 E 72410 162 000 000</v>
      </c>
    </row>
    <row r="1276" spans="1:29" ht="15" customHeight="1" x14ac:dyDescent="0.25">
      <c r="A1276" s="262" t="s">
        <v>799</v>
      </c>
      <c r="B1276" s="262" t="s">
        <v>231</v>
      </c>
      <c r="C1276" s="262" t="s">
        <v>231</v>
      </c>
      <c r="D1276" s="262" t="s">
        <v>374</v>
      </c>
      <c r="E1276" s="262" t="s">
        <v>221</v>
      </c>
      <c r="F1276" s="262" t="s">
        <v>222</v>
      </c>
      <c r="G1276" s="262" t="s">
        <v>223</v>
      </c>
      <c r="H1276" s="262" t="s">
        <v>224</v>
      </c>
      <c r="I1276" s="262" t="s">
        <v>225</v>
      </c>
      <c r="J1276" s="262">
        <v>1600</v>
      </c>
      <c r="K1276" s="320">
        <v>1</v>
      </c>
      <c r="L1276" s="320">
        <v>1</v>
      </c>
      <c r="M1276" s="262" t="s">
        <v>226</v>
      </c>
      <c r="N1276" s="262" t="s">
        <v>233</v>
      </c>
      <c r="O1276" s="262" t="s">
        <v>234</v>
      </c>
      <c r="P1276" s="262" t="s">
        <v>34</v>
      </c>
      <c r="Q1276" s="321">
        <v>3</v>
      </c>
      <c r="R1276" s="321">
        <f t="shared" si="119"/>
        <v>4</v>
      </c>
      <c r="S1276" s="300">
        <v>0</v>
      </c>
      <c r="T1276" s="300">
        <v>40205</v>
      </c>
      <c r="V1276" s="300">
        <v>40205</v>
      </c>
      <c r="W1276" s="302">
        <f>IFERROR(INDEX('For Formulas'!$A$3:$CL$64,MATCH(ROUNDUP($R1276,0),'For Formulas'!$A$3:$A$64,0),MATCH($O1276&amp;" - "&amp;$P1276,'For Formulas'!$A$3:$CL$3,0))*L1276+U1276,INDEX('For Formulas'!$A$3:$CL$64,MATCH(ROUNDUP($R1276,0),'For Formulas'!$A$3:$A$64,0)*MATCH($O1276&amp;" - "&amp;$P1276,'For Formulas'!$A$3:$CL$3,0))*L1276)</f>
        <v>43420</v>
      </c>
      <c r="X1276" s="322">
        <f t="shared" si="120"/>
        <v>7.9965178460390501E-2</v>
      </c>
      <c r="Y1276" s="262" t="s">
        <v>375</v>
      </c>
      <c r="Z1276" s="262" t="str">
        <f t="shared" si="121"/>
        <v>141 E 71100 116</v>
      </c>
      <c r="AA1276" s="262" t="str">
        <f t="shared" si="122"/>
        <v>000</v>
      </c>
      <c r="AB1276" s="262" t="str">
        <f t="shared" si="123"/>
        <v>000</v>
      </c>
      <c r="AC1276" s="262" t="str">
        <f t="shared" si="124"/>
        <v>141 E 71100 116 000 000</v>
      </c>
    </row>
    <row r="1277" spans="1:29" ht="15" customHeight="1" x14ac:dyDescent="0.25">
      <c r="A1277" s="262" t="s">
        <v>941</v>
      </c>
      <c r="B1277" s="262" t="s">
        <v>231</v>
      </c>
      <c r="C1277" s="262" t="s">
        <v>231</v>
      </c>
      <c r="D1277" s="262" t="s">
        <v>280</v>
      </c>
      <c r="E1277" s="262" t="s">
        <v>221</v>
      </c>
      <c r="F1277" s="262" t="s">
        <v>222</v>
      </c>
      <c r="G1277" s="262" t="s">
        <v>223</v>
      </c>
      <c r="H1277" s="262" t="s">
        <v>224</v>
      </c>
      <c r="I1277" s="262" t="s">
        <v>225</v>
      </c>
      <c r="J1277" s="262">
        <v>1600</v>
      </c>
      <c r="K1277" s="320">
        <v>1</v>
      </c>
      <c r="L1277" s="320">
        <v>1</v>
      </c>
      <c r="M1277" s="262" t="s">
        <v>226</v>
      </c>
      <c r="N1277" s="262" t="s">
        <v>233</v>
      </c>
      <c r="O1277" s="262" t="s">
        <v>234</v>
      </c>
      <c r="P1277" s="262" t="s">
        <v>34</v>
      </c>
      <c r="Q1277" s="321">
        <v>3</v>
      </c>
      <c r="R1277" s="321">
        <f t="shared" si="119"/>
        <v>4</v>
      </c>
      <c r="S1277" s="300">
        <v>0</v>
      </c>
      <c r="T1277" s="300">
        <v>40205</v>
      </c>
      <c r="V1277" s="300">
        <v>40205</v>
      </c>
      <c r="W1277" s="302">
        <f>IFERROR(INDEX('For Formulas'!$A$3:$CL$64,MATCH(ROUNDUP($R1277,0),'For Formulas'!$A$3:$A$64,0),MATCH($O1277&amp;" - "&amp;$P1277,'For Formulas'!$A$3:$CL$3,0))*L1277+U1277,INDEX('For Formulas'!$A$3:$CL$64,MATCH(ROUNDUP($R1277,0),'For Formulas'!$A$3:$A$64,0)*MATCH($O1277&amp;" - "&amp;$P1277,'For Formulas'!$A$3:$CL$3,0))*L1277)</f>
        <v>43420</v>
      </c>
      <c r="X1277" s="322">
        <f t="shared" si="120"/>
        <v>7.9965178460390501E-2</v>
      </c>
      <c r="Y1277" s="262" t="s">
        <v>281</v>
      </c>
      <c r="Z1277" s="262" t="str">
        <f t="shared" si="121"/>
        <v>141 E 71100 116</v>
      </c>
      <c r="AA1277" s="262" t="str">
        <f t="shared" si="122"/>
        <v>000</v>
      </c>
      <c r="AB1277" s="262" t="str">
        <f t="shared" si="123"/>
        <v>000</v>
      </c>
      <c r="AC1277" s="262" t="str">
        <f t="shared" si="124"/>
        <v>141 E 71100 116 000 000</v>
      </c>
    </row>
    <row r="1278" spans="1:29" ht="15" customHeight="1" x14ac:dyDescent="0.25">
      <c r="A1278" s="262" t="s">
        <v>980</v>
      </c>
      <c r="B1278" s="262" t="s">
        <v>231</v>
      </c>
      <c r="C1278" s="262" t="s">
        <v>231</v>
      </c>
      <c r="D1278" s="262" t="s">
        <v>238</v>
      </c>
      <c r="E1278" s="262" t="s">
        <v>221</v>
      </c>
      <c r="F1278" s="262" t="s">
        <v>222</v>
      </c>
      <c r="G1278" s="262" t="s">
        <v>223</v>
      </c>
      <c r="H1278" s="262" t="s">
        <v>224</v>
      </c>
      <c r="I1278" s="262" t="s">
        <v>225</v>
      </c>
      <c r="J1278" s="262">
        <v>1600</v>
      </c>
      <c r="K1278" s="320">
        <v>1</v>
      </c>
      <c r="L1278" s="320">
        <v>1</v>
      </c>
      <c r="M1278" s="262" t="s">
        <v>226</v>
      </c>
      <c r="N1278" s="262" t="s">
        <v>233</v>
      </c>
      <c r="O1278" s="262" t="s">
        <v>234</v>
      </c>
      <c r="P1278" s="262" t="s">
        <v>34</v>
      </c>
      <c r="Q1278" s="321">
        <v>3</v>
      </c>
      <c r="R1278" s="321">
        <f t="shared" si="119"/>
        <v>4</v>
      </c>
      <c r="S1278" s="300">
        <v>0</v>
      </c>
      <c r="T1278" s="300">
        <v>40205</v>
      </c>
      <c r="V1278" s="300">
        <v>40205</v>
      </c>
      <c r="W1278" s="302">
        <f>IFERROR(INDEX('For Formulas'!$A$3:$CL$64,MATCH(ROUNDUP($R1278,0),'For Formulas'!$A$3:$A$64,0),MATCH($O1278&amp;" - "&amp;$P1278,'For Formulas'!$A$3:$CL$3,0))*L1278+U1278,INDEX('For Formulas'!$A$3:$CL$64,MATCH(ROUNDUP($R1278,0),'For Formulas'!$A$3:$A$64,0)*MATCH($O1278&amp;" - "&amp;$P1278,'For Formulas'!$A$3:$CL$3,0))*L1278)</f>
        <v>43420</v>
      </c>
      <c r="X1278" s="322">
        <f t="shared" si="120"/>
        <v>7.9965178460390501E-2</v>
      </c>
      <c r="Y1278" s="262" t="s">
        <v>538</v>
      </c>
      <c r="Z1278" s="262" t="str">
        <f t="shared" si="121"/>
        <v>141 E 71100 116</v>
      </c>
      <c r="AA1278" s="262" t="str">
        <f t="shared" si="122"/>
        <v>000</v>
      </c>
      <c r="AB1278" s="262" t="str">
        <f t="shared" si="123"/>
        <v>000</v>
      </c>
      <c r="AC1278" s="262" t="str">
        <f t="shared" si="124"/>
        <v>141 E 71100 116 000 000</v>
      </c>
    </row>
    <row r="1279" spans="1:29" ht="15" customHeight="1" x14ac:dyDescent="0.25">
      <c r="A1279" s="262" t="s">
        <v>1264</v>
      </c>
      <c r="B1279" s="262" t="s">
        <v>231</v>
      </c>
      <c r="C1279" s="262" t="s">
        <v>231</v>
      </c>
      <c r="D1279" s="262" t="s">
        <v>422</v>
      </c>
      <c r="E1279" s="262" t="s">
        <v>221</v>
      </c>
      <c r="F1279" s="262" t="s">
        <v>222</v>
      </c>
      <c r="G1279" s="262" t="s">
        <v>223</v>
      </c>
      <c r="H1279" s="262" t="s">
        <v>224</v>
      </c>
      <c r="I1279" s="262" t="s">
        <v>225</v>
      </c>
      <c r="J1279" s="262">
        <v>1600</v>
      </c>
      <c r="K1279" s="320">
        <v>1</v>
      </c>
      <c r="L1279" s="320">
        <v>1</v>
      </c>
      <c r="M1279" s="262" t="s">
        <v>226</v>
      </c>
      <c r="N1279" s="262" t="s">
        <v>227</v>
      </c>
      <c r="O1279" s="262" t="s">
        <v>234</v>
      </c>
      <c r="P1279" s="262" t="s">
        <v>34</v>
      </c>
      <c r="Q1279" s="321">
        <v>3</v>
      </c>
      <c r="R1279" s="321">
        <f t="shared" si="119"/>
        <v>4</v>
      </c>
      <c r="S1279" s="300">
        <v>0</v>
      </c>
      <c r="T1279" s="300">
        <v>40205</v>
      </c>
      <c r="V1279" s="300">
        <v>40205</v>
      </c>
      <c r="W1279" s="302">
        <f>IFERROR(INDEX('For Formulas'!$A$3:$CL$64,MATCH(ROUNDUP($R1279,0),'For Formulas'!$A$3:$A$64,0),MATCH($O1279&amp;" - "&amp;$P1279,'For Formulas'!$A$3:$CL$3,0))*L1279+U1279,INDEX('For Formulas'!$A$3:$CL$64,MATCH(ROUNDUP($R1279,0),'For Formulas'!$A$3:$A$64,0)*MATCH($O1279&amp;" - "&amp;$P1279,'For Formulas'!$A$3:$CL$3,0))*L1279)</f>
        <v>43420</v>
      </c>
      <c r="X1279" s="322">
        <f t="shared" si="120"/>
        <v>7.9965178460390501E-2</v>
      </c>
      <c r="Y1279" s="262" t="s">
        <v>423</v>
      </c>
      <c r="Z1279" s="262" t="str">
        <f t="shared" si="121"/>
        <v>141 E 71100 116</v>
      </c>
      <c r="AA1279" s="262" t="str">
        <f t="shared" si="122"/>
        <v>000</v>
      </c>
      <c r="AB1279" s="262" t="str">
        <f t="shared" si="123"/>
        <v>000</v>
      </c>
      <c r="AC1279" s="262" t="str">
        <f t="shared" si="124"/>
        <v>141 E 71100 116 000 000</v>
      </c>
    </row>
    <row r="1280" spans="1:29" ht="15" customHeight="1" x14ac:dyDescent="0.25">
      <c r="A1280" s="262" t="s">
        <v>1446</v>
      </c>
      <c r="B1280" s="262" t="s">
        <v>231</v>
      </c>
      <c r="C1280" s="262" t="s">
        <v>231</v>
      </c>
      <c r="D1280" s="262" t="s">
        <v>261</v>
      </c>
      <c r="E1280" s="262" t="s">
        <v>221</v>
      </c>
      <c r="F1280" s="262" t="s">
        <v>222</v>
      </c>
      <c r="G1280" s="262" t="s">
        <v>223</v>
      </c>
      <c r="H1280" s="262" t="s">
        <v>224</v>
      </c>
      <c r="I1280" s="262" t="s">
        <v>225</v>
      </c>
      <c r="J1280" s="262">
        <v>1600</v>
      </c>
      <c r="K1280" s="320">
        <v>1</v>
      </c>
      <c r="L1280" s="320">
        <v>1</v>
      </c>
      <c r="M1280" s="262" t="s">
        <v>226</v>
      </c>
      <c r="N1280" s="262" t="s">
        <v>233</v>
      </c>
      <c r="O1280" s="262" t="s">
        <v>234</v>
      </c>
      <c r="P1280" s="262" t="s">
        <v>34</v>
      </c>
      <c r="Q1280" s="321">
        <v>3</v>
      </c>
      <c r="R1280" s="321">
        <f t="shared" si="119"/>
        <v>4</v>
      </c>
      <c r="S1280" s="300">
        <v>0</v>
      </c>
      <c r="T1280" s="300">
        <v>40205</v>
      </c>
      <c r="V1280" s="300">
        <v>40205</v>
      </c>
      <c r="W1280" s="302">
        <f>IFERROR(INDEX('For Formulas'!$A$3:$CL$64,MATCH(ROUNDUP($R1280,0),'For Formulas'!$A$3:$A$64,0),MATCH($O1280&amp;" - "&amp;$P1280,'For Formulas'!$A$3:$CL$3,0))*L1280+U1280,INDEX('For Formulas'!$A$3:$CL$64,MATCH(ROUNDUP($R1280,0),'For Formulas'!$A$3:$A$64,0)*MATCH($O1280&amp;" - "&amp;$P1280,'For Formulas'!$A$3:$CL$3,0))*L1280)</f>
        <v>43420</v>
      </c>
      <c r="X1280" s="322">
        <f t="shared" si="120"/>
        <v>7.9965178460390501E-2</v>
      </c>
      <c r="Y1280" s="262" t="s">
        <v>262</v>
      </c>
      <c r="Z1280" s="262" t="str">
        <f t="shared" si="121"/>
        <v>141 E 71100 116</v>
      </c>
      <c r="AA1280" s="262" t="str">
        <f t="shared" si="122"/>
        <v>000</v>
      </c>
      <c r="AB1280" s="262" t="str">
        <f t="shared" si="123"/>
        <v>000</v>
      </c>
      <c r="AC1280" s="262" t="str">
        <f t="shared" si="124"/>
        <v>141 E 71100 116 000 000</v>
      </c>
    </row>
    <row r="1281" spans="1:29" ht="15" hidden="1" customHeight="1" x14ac:dyDescent="0.25">
      <c r="A1281" s="262" t="s">
        <v>1816</v>
      </c>
      <c r="B1281" s="262" t="s">
        <v>256</v>
      </c>
      <c r="C1281" s="262" t="s">
        <v>1032</v>
      </c>
      <c r="D1281" s="262" t="s">
        <v>274</v>
      </c>
      <c r="E1281" s="262" t="s">
        <v>256</v>
      </c>
      <c r="F1281" s="262" t="s">
        <v>249</v>
      </c>
      <c r="G1281" s="262" t="s">
        <v>250</v>
      </c>
      <c r="H1281" s="262" t="s">
        <v>224</v>
      </c>
      <c r="I1281" s="262" t="s">
        <v>242</v>
      </c>
      <c r="J1281" s="262">
        <v>1080</v>
      </c>
      <c r="K1281" s="320">
        <v>1</v>
      </c>
      <c r="L1281" s="320">
        <v>1</v>
      </c>
      <c r="M1281" s="262" t="s">
        <v>6</v>
      </c>
      <c r="Q1281" s="321">
        <v>0</v>
      </c>
      <c r="R1281" s="321">
        <f t="shared" si="119"/>
        <v>1</v>
      </c>
      <c r="S1281" s="300">
        <v>750</v>
      </c>
      <c r="T1281" s="300">
        <v>0</v>
      </c>
      <c r="V1281" s="300">
        <v>750</v>
      </c>
      <c r="W1281" s="300">
        <f>V1281</f>
        <v>750</v>
      </c>
      <c r="X1281" s="322">
        <f t="shared" si="120"/>
        <v>0</v>
      </c>
      <c r="Y1281" s="262" t="s">
        <v>1817</v>
      </c>
      <c r="Z1281" s="262" t="str">
        <f t="shared" si="121"/>
        <v>141 E 71200 163</v>
      </c>
      <c r="AA1281" s="262" t="str">
        <f t="shared" si="122"/>
        <v>712</v>
      </c>
      <c r="AB1281" s="262" t="str">
        <f t="shared" si="123"/>
        <v>901</v>
      </c>
      <c r="AC1281" s="262" t="str">
        <f t="shared" si="124"/>
        <v>141 E 71200 163 901 712</v>
      </c>
    </row>
    <row r="1282" spans="1:29" ht="15" customHeight="1" x14ac:dyDescent="0.25">
      <c r="A1282" s="262" t="s">
        <v>1712</v>
      </c>
      <c r="B1282" s="262" t="s">
        <v>231</v>
      </c>
      <c r="C1282" s="262" t="s">
        <v>231</v>
      </c>
      <c r="D1282" s="262" t="s">
        <v>280</v>
      </c>
      <c r="E1282" s="262" t="s">
        <v>221</v>
      </c>
      <c r="F1282" s="262" t="s">
        <v>222</v>
      </c>
      <c r="G1282" s="262" t="s">
        <v>223</v>
      </c>
      <c r="H1282" s="262" t="s">
        <v>224</v>
      </c>
      <c r="I1282" s="262" t="s">
        <v>225</v>
      </c>
      <c r="J1282" s="262">
        <v>1600</v>
      </c>
      <c r="K1282" s="320">
        <v>1</v>
      </c>
      <c r="L1282" s="320">
        <v>1</v>
      </c>
      <c r="M1282" s="262" t="s">
        <v>226</v>
      </c>
      <c r="N1282" s="262" t="s">
        <v>233</v>
      </c>
      <c r="O1282" s="262" t="s">
        <v>234</v>
      </c>
      <c r="P1282" s="262" t="s">
        <v>34</v>
      </c>
      <c r="Q1282" s="321">
        <v>3</v>
      </c>
      <c r="R1282" s="321">
        <f t="shared" ref="R1282:R1345" si="125">Q1282+1</f>
        <v>4</v>
      </c>
      <c r="S1282" s="300">
        <v>0</v>
      </c>
      <c r="T1282" s="300">
        <v>40205</v>
      </c>
      <c r="V1282" s="300">
        <v>40205</v>
      </c>
      <c r="W1282" s="302">
        <f>IFERROR(INDEX('For Formulas'!$A$3:$CL$64,MATCH(ROUNDUP($R1282,0),'For Formulas'!$A$3:$A$64,0),MATCH($O1282&amp;" - "&amp;$P1282,'For Formulas'!$A$3:$CL$3,0))*L1282+U1282,INDEX('For Formulas'!$A$3:$CL$64,MATCH(ROUNDUP($R1282,0),'For Formulas'!$A$3:$A$64,0)*MATCH($O1282&amp;" - "&amp;$P1282,'For Formulas'!$A$3:$CL$3,0))*L1282)</f>
        <v>43420</v>
      </c>
      <c r="X1282" s="322">
        <f t="shared" ref="X1282:X1345" si="126">(W1282-V1282)/V1282</f>
        <v>7.9965178460390501E-2</v>
      </c>
      <c r="Y1282" s="262" t="s">
        <v>281</v>
      </c>
      <c r="Z1282" s="262" t="str">
        <f t="shared" ref="Z1282:Z1345" si="127">LEFT(Y1282,15)</f>
        <v>141 E 71100 116</v>
      </c>
      <c r="AA1282" s="262" t="str">
        <f t="shared" ref="AA1282:AA1345" si="128">RIGHT(Y1282,3)</f>
        <v>000</v>
      </c>
      <c r="AB1282" s="262" t="str">
        <f t="shared" ref="AB1282:AB1345" si="129">MID(Y1282,17,3)</f>
        <v>000</v>
      </c>
      <c r="AC1282" s="262" t="str">
        <f t="shared" ref="AC1282:AC1345" si="130">Z1282&amp;" " &amp;AB1282&amp;" "&amp;AA1282</f>
        <v>141 E 71100 116 000 000</v>
      </c>
    </row>
    <row r="1283" spans="1:29" ht="15" customHeight="1" x14ac:dyDescent="0.25">
      <c r="A1283" s="262" t="s">
        <v>2126</v>
      </c>
      <c r="B1283" s="262" t="s">
        <v>231</v>
      </c>
      <c r="C1283" s="262" t="s">
        <v>231</v>
      </c>
      <c r="D1283" s="262" t="s">
        <v>343</v>
      </c>
      <c r="E1283" s="262" t="s">
        <v>221</v>
      </c>
      <c r="F1283" s="262" t="s">
        <v>222</v>
      </c>
      <c r="G1283" s="262" t="s">
        <v>223</v>
      </c>
      <c r="H1283" s="262" t="s">
        <v>224</v>
      </c>
      <c r="I1283" s="262" t="s">
        <v>225</v>
      </c>
      <c r="J1283" s="262">
        <v>1600</v>
      </c>
      <c r="K1283" s="320">
        <v>1</v>
      </c>
      <c r="L1283" s="320">
        <v>1</v>
      </c>
      <c r="M1283" s="262" t="s">
        <v>226</v>
      </c>
      <c r="N1283" s="262" t="s">
        <v>227</v>
      </c>
      <c r="O1283" s="262" t="s">
        <v>234</v>
      </c>
      <c r="P1283" s="262" t="s">
        <v>34</v>
      </c>
      <c r="Q1283" s="321">
        <v>3</v>
      </c>
      <c r="R1283" s="321">
        <f t="shared" si="125"/>
        <v>4</v>
      </c>
      <c r="S1283" s="300">
        <v>0</v>
      </c>
      <c r="T1283" s="300">
        <v>40205</v>
      </c>
      <c r="V1283" s="300">
        <v>40205</v>
      </c>
      <c r="W1283" s="302">
        <f>IFERROR(INDEX('For Formulas'!$A$3:$CL$64,MATCH(ROUNDUP($R1283,0),'For Formulas'!$A$3:$A$64,0),MATCH($O1283&amp;" - "&amp;$P1283,'For Formulas'!$A$3:$CL$3,0))*L1283+U1283,INDEX('For Formulas'!$A$3:$CL$64,MATCH(ROUNDUP($R1283,0),'For Formulas'!$A$3:$A$64,0)*MATCH($O1283&amp;" - "&amp;$P1283,'For Formulas'!$A$3:$CL$3,0))*L1283)</f>
        <v>43420</v>
      </c>
      <c r="X1283" s="322">
        <f t="shared" si="126"/>
        <v>7.9965178460390501E-2</v>
      </c>
      <c r="Y1283" s="262" t="s">
        <v>344</v>
      </c>
      <c r="Z1283" s="262" t="str">
        <f t="shared" si="127"/>
        <v>141 E 71100 116</v>
      </c>
      <c r="AA1283" s="262" t="str">
        <f t="shared" si="128"/>
        <v>000</v>
      </c>
      <c r="AB1283" s="262" t="str">
        <f t="shared" si="129"/>
        <v>000</v>
      </c>
      <c r="AC1283" s="262" t="str">
        <f t="shared" si="130"/>
        <v>141 E 71100 116 000 000</v>
      </c>
    </row>
    <row r="1284" spans="1:29" ht="15" customHeight="1" x14ac:dyDescent="0.25">
      <c r="A1284" s="262" t="s">
        <v>2140</v>
      </c>
      <c r="B1284" s="262" t="s">
        <v>231</v>
      </c>
      <c r="C1284" s="262" t="s">
        <v>231</v>
      </c>
      <c r="D1284" s="262" t="s">
        <v>343</v>
      </c>
      <c r="E1284" s="262" t="s">
        <v>221</v>
      </c>
      <c r="F1284" s="262" t="s">
        <v>222</v>
      </c>
      <c r="G1284" s="262" t="s">
        <v>223</v>
      </c>
      <c r="H1284" s="262" t="s">
        <v>224</v>
      </c>
      <c r="I1284" s="262" t="s">
        <v>225</v>
      </c>
      <c r="J1284" s="262">
        <v>1600</v>
      </c>
      <c r="K1284" s="320">
        <v>1</v>
      </c>
      <c r="L1284" s="320">
        <v>1</v>
      </c>
      <c r="M1284" s="262" t="s">
        <v>226</v>
      </c>
      <c r="N1284" s="262" t="s">
        <v>233</v>
      </c>
      <c r="O1284" s="262" t="s">
        <v>234</v>
      </c>
      <c r="P1284" s="262" t="s">
        <v>34</v>
      </c>
      <c r="Q1284" s="321">
        <v>3</v>
      </c>
      <c r="R1284" s="321">
        <f t="shared" si="125"/>
        <v>4</v>
      </c>
      <c r="S1284" s="300">
        <v>0</v>
      </c>
      <c r="T1284" s="300">
        <v>40205</v>
      </c>
      <c r="V1284" s="300">
        <v>40205</v>
      </c>
      <c r="W1284" s="302">
        <f>IFERROR(INDEX('For Formulas'!$A$3:$CL$64,MATCH(ROUNDUP($R1284,0),'For Formulas'!$A$3:$A$64,0),MATCH($O1284&amp;" - "&amp;$P1284,'For Formulas'!$A$3:$CL$3,0))*L1284+U1284,INDEX('For Formulas'!$A$3:$CL$64,MATCH(ROUNDUP($R1284,0),'For Formulas'!$A$3:$A$64,0)*MATCH($O1284&amp;" - "&amp;$P1284,'For Formulas'!$A$3:$CL$3,0))*L1284)</f>
        <v>43420</v>
      </c>
      <c r="X1284" s="322">
        <f t="shared" si="126"/>
        <v>7.9965178460390501E-2</v>
      </c>
      <c r="Y1284" s="262" t="s">
        <v>344</v>
      </c>
      <c r="Z1284" s="262" t="str">
        <f t="shared" si="127"/>
        <v>141 E 71100 116</v>
      </c>
      <c r="AA1284" s="262" t="str">
        <f t="shared" si="128"/>
        <v>000</v>
      </c>
      <c r="AB1284" s="262" t="str">
        <f t="shared" si="129"/>
        <v>000</v>
      </c>
      <c r="AC1284" s="262" t="str">
        <f t="shared" si="130"/>
        <v>141 E 71100 116 000 000</v>
      </c>
    </row>
    <row r="1285" spans="1:29" ht="15" customHeight="1" x14ac:dyDescent="0.25">
      <c r="A1285" s="262" t="s">
        <v>2167</v>
      </c>
      <c r="B1285" s="262" t="s">
        <v>231</v>
      </c>
      <c r="C1285" s="262" t="s">
        <v>231</v>
      </c>
      <c r="D1285" s="262" t="s">
        <v>232</v>
      </c>
      <c r="E1285" s="262" t="s">
        <v>221</v>
      </c>
      <c r="F1285" s="262" t="s">
        <v>222</v>
      </c>
      <c r="G1285" s="262" t="s">
        <v>223</v>
      </c>
      <c r="H1285" s="262" t="s">
        <v>224</v>
      </c>
      <c r="I1285" s="262" t="s">
        <v>225</v>
      </c>
      <c r="J1285" s="262">
        <v>1600</v>
      </c>
      <c r="K1285" s="320">
        <v>1</v>
      </c>
      <c r="L1285" s="320">
        <v>1</v>
      </c>
      <c r="M1285" s="262" t="s">
        <v>226</v>
      </c>
      <c r="N1285" s="262" t="s">
        <v>233</v>
      </c>
      <c r="O1285" s="262" t="s">
        <v>234</v>
      </c>
      <c r="P1285" s="262" t="s">
        <v>34</v>
      </c>
      <c r="Q1285" s="321">
        <v>3</v>
      </c>
      <c r="R1285" s="321">
        <f t="shared" si="125"/>
        <v>4</v>
      </c>
      <c r="S1285" s="300">
        <v>0</v>
      </c>
      <c r="T1285" s="300">
        <v>40205</v>
      </c>
      <c r="V1285" s="300">
        <v>40205</v>
      </c>
      <c r="W1285" s="302">
        <f>IFERROR(INDEX('For Formulas'!$A$3:$CL$64,MATCH(ROUNDUP($R1285,0),'For Formulas'!$A$3:$A$64,0),MATCH($O1285&amp;" - "&amp;$P1285,'For Formulas'!$A$3:$CL$3,0))*L1285+U1285,INDEX('For Formulas'!$A$3:$CL$64,MATCH(ROUNDUP($R1285,0),'For Formulas'!$A$3:$A$64,0)*MATCH($O1285&amp;" - "&amp;$P1285,'For Formulas'!$A$3:$CL$3,0))*L1285)</f>
        <v>43420</v>
      </c>
      <c r="X1285" s="322">
        <f t="shared" si="126"/>
        <v>7.9965178460390501E-2</v>
      </c>
      <c r="Y1285" s="262" t="s">
        <v>235</v>
      </c>
      <c r="Z1285" s="262" t="str">
        <f t="shared" si="127"/>
        <v>141 E 71100 116</v>
      </c>
      <c r="AA1285" s="262" t="str">
        <f t="shared" si="128"/>
        <v>000</v>
      </c>
      <c r="AB1285" s="262" t="str">
        <f t="shared" si="129"/>
        <v>000</v>
      </c>
      <c r="AC1285" s="262" t="str">
        <f t="shared" si="130"/>
        <v>141 E 71100 116 000 000</v>
      </c>
    </row>
    <row r="1286" spans="1:29" ht="15" customHeight="1" x14ac:dyDescent="0.25">
      <c r="A1286" s="262" t="s">
        <v>2188</v>
      </c>
      <c r="B1286" s="262" t="s">
        <v>316</v>
      </c>
      <c r="C1286" s="262" t="s">
        <v>316</v>
      </c>
      <c r="D1286" s="262" t="s">
        <v>333</v>
      </c>
      <c r="E1286" s="262" t="s">
        <v>221</v>
      </c>
      <c r="F1286" s="262" t="s">
        <v>222</v>
      </c>
      <c r="G1286" s="262" t="s">
        <v>223</v>
      </c>
      <c r="H1286" s="262" t="s">
        <v>224</v>
      </c>
      <c r="I1286" s="262" t="s">
        <v>225</v>
      </c>
      <c r="J1286" s="262">
        <v>1600</v>
      </c>
      <c r="K1286" s="320">
        <v>1</v>
      </c>
      <c r="L1286" s="320">
        <v>1</v>
      </c>
      <c r="M1286" s="262" t="s">
        <v>226</v>
      </c>
      <c r="N1286" s="262" t="s">
        <v>233</v>
      </c>
      <c r="O1286" s="262" t="s">
        <v>234</v>
      </c>
      <c r="P1286" s="262" t="s">
        <v>34</v>
      </c>
      <c r="Q1286" s="321">
        <v>3</v>
      </c>
      <c r="R1286" s="321">
        <f t="shared" si="125"/>
        <v>4</v>
      </c>
      <c r="S1286" s="300">
        <v>0</v>
      </c>
      <c r="T1286" s="300">
        <v>40205</v>
      </c>
      <c r="V1286" s="300">
        <v>40205</v>
      </c>
      <c r="W1286" s="302">
        <f>IFERROR(INDEX('For Formulas'!$A$3:$CL$64,MATCH(ROUNDUP($R1286,0),'For Formulas'!$A$3:$A$64,0),MATCH($O1286&amp;" - "&amp;$P1286,'For Formulas'!$A$3:$CL$3,0))*L1286+U1286,INDEX('For Formulas'!$A$3:$CL$64,MATCH(ROUNDUP($R1286,0),'For Formulas'!$A$3:$A$64,0)*MATCH($O1286&amp;" - "&amp;$P1286,'For Formulas'!$A$3:$CL$3,0))*L1286)</f>
        <v>43420</v>
      </c>
      <c r="X1286" s="322">
        <f t="shared" si="126"/>
        <v>7.9965178460390501E-2</v>
      </c>
      <c r="Y1286" s="262" t="s">
        <v>1760</v>
      </c>
      <c r="Z1286" s="262" t="str">
        <f t="shared" si="127"/>
        <v>141 E 71200 116</v>
      </c>
      <c r="AA1286" s="262" t="str">
        <f t="shared" si="128"/>
        <v>712</v>
      </c>
      <c r="AB1286" s="262" t="str">
        <f t="shared" si="129"/>
        <v>000</v>
      </c>
      <c r="AC1286" s="262" t="str">
        <f t="shared" si="130"/>
        <v>141 E 71200 116 000 712</v>
      </c>
    </row>
    <row r="1287" spans="1:29" ht="15" customHeight="1" x14ac:dyDescent="0.25">
      <c r="A1287" s="262" t="s">
        <v>2469</v>
      </c>
      <c r="B1287" s="262" t="s">
        <v>231</v>
      </c>
      <c r="C1287" s="262" t="s">
        <v>231</v>
      </c>
      <c r="D1287" s="262" t="s">
        <v>220</v>
      </c>
      <c r="E1287" s="262" t="s">
        <v>221</v>
      </c>
      <c r="F1287" s="262" t="s">
        <v>222</v>
      </c>
      <c r="G1287" s="262" t="s">
        <v>223</v>
      </c>
      <c r="H1287" s="262" t="s">
        <v>224</v>
      </c>
      <c r="I1287" s="262" t="s">
        <v>225</v>
      </c>
      <c r="J1287" s="262">
        <v>1600</v>
      </c>
      <c r="K1287" s="320">
        <v>1</v>
      </c>
      <c r="L1287" s="320">
        <v>1</v>
      </c>
      <c r="M1287" s="262" t="s">
        <v>226</v>
      </c>
      <c r="N1287" s="262" t="s">
        <v>233</v>
      </c>
      <c r="O1287" s="262" t="s">
        <v>234</v>
      </c>
      <c r="P1287" s="262" t="s">
        <v>34</v>
      </c>
      <c r="Q1287" s="321">
        <v>3</v>
      </c>
      <c r="R1287" s="321">
        <f t="shared" si="125"/>
        <v>4</v>
      </c>
      <c r="S1287" s="300">
        <v>0</v>
      </c>
      <c r="T1287" s="300">
        <v>40205</v>
      </c>
      <c r="V1287" s="300">
        <v>40205</v>
      </c>
      <c r="W1287" s="302">
        <f>IFERROR(INDEX('For Formulas'!$A$3:$CL$64,MATCH(ROUNDUP($R1287,0),'For Formulas'!$A$3:$A$64,0),MATCH($O1287&amp;" - "&amp;$P1287,'For Formulas'!$A$3:$CL$3,0))*L1287+U1287,INDEX('For Formulas'!$A$3:$CL$64,MATCH(ROUNDUP($R1287,0),'For Formulas'!$A$3:$A$64,0)*MATCH($O1287&amp;" - "&amp;$P1287,'For Formulas'!$A$3:$CL$3,0))*L1287)</f>
        <v>43420</v>
      </c>
      <c r="X1287" s="322">
        <f t="shared" si="126"/>
        <v>7.9965178460390501E-2</v>
      </c>
      <c r="Y1287" s="262" t="s">
        <v>655</v>
      </c>
      <c r="Z1287" s="262" t="str">
        <f t="shared" si="127"/>
        <v>141 E 71100 116</v>
      </c>
      <c r="AA1287" s="262" t="str">
        <f t="shared" si="128"/>
        <v>000</v>
      </c>
      <c r="AB1287" s="262" t="str">
        <f t="shared" si="129"/>
        <v>000</v>
      </c>
      <c r="AC1287" s="262" t="str">
        <f t="shared" si="130"/>
        <v>141 E 71100 116 000 000</v>
      </c>
    </row>
    <row r="1288" spans="1:29" ht="15" customHeight="1" x14ac:dyDescent="0.25">
      <c r="A1288" s="262" t="s">
        <v>2552</v>
      </c>
      <c r="B1288" s="262" t="s">
        <v>231</v>
      </c>
      <c r="C1288" s="262" t="s">
        <v>231</v>
      </c>
      <c r="D1288" s="262" t="s">
        <v>268</v>
      </c>
      <c r="E1288" s="262" t="s">
        <v>221</v>
      </c>
      <c r="F1288" s="262" t="s">
        <v>222</v>
      </c>
      <c r="G1288" s="262" t="s">
        <v>223</v>
      </c>
      <c r="H1288" s="262" t="s">
        <v>224</v>
      </c>
      <c r="I1288" s="262" t="s">
        <v>225</v>
      </c>
      <c r="J1288" s="262">
        <v>1600</v>
      </c>
      <c r="K1288" s="320">
        <v>1</v>
      </c>
      <c r="L1288" s="320">
        <v>1</v>
      </c>
      <c r="M1288" s="262" t="s">
        <v>226</v>
      </c>
      <c r="N1288" s="262" t="s">
        <v>233</v>
      </c>
      <c r="O1288" s="262" t="s">
        <v>234</v>
      </c>
      <c r="P1288" s="262" t="s">
        <v>34</v>
      </c>
      <c r="Q1288" s="321">
        <v>3</v>
      </c>
      <c r="R1288" s="321">
        <f t="shared" si="125"/>
        <v>4</v>
      </c>
      <c r="S1288" s="300">
        <v>0</v>
      </c>
      <c r="T1288" s="300">
        <v>40205</v>
      </c>
      <c r="V1288" s="300">
        <v>40205</v>
      </c>
      <c r="W1288" s="302">
        <f>IFERROR(INDEX('For Formulas'!$A$3:$CL$64,MATCH(ROUNDUP($R1288,0),'For Formulas'!$A$3:$A$64,0),MATCH($O1288&amp;" - "&amp;$P1288,'For Formulas'!$A$3:$CL$3,0))*L1288+U1288,INDEX('For Formulas'!$A$3:$CL$64,MATCH(ROUNDUP($R1288,0),'For Formulas'!$A$3:$A$64,0)*MATCH($O1288&amp;" - "&amp;$P1288,'For Formulas'!$A$3:$CL$3,0))*L1288)</f>
        <v>43420</v>
      </c>
      <c r="X1288" s="322">
        <f t="shared" si="126"/>
        <v>7.9965178460390501E-2</v>
      </c>
      <c r="Y1288" s="262" t="s">
        <v>566</v>
      </c>
      <c r="Z1288" s="262" t="str">
        <f t="shared" si="127"/>
        <v>141 E 71100 116</v>
      </c>
      <c r="AA1288" s="262" t="str">
        <f t="shared" si="128"/>
        <v>000</v>
      </c>
      <c r="AB1288" s="262" t="str">
        <f t="shared" si="129"/>
        <v>000</v>
      </c>
      <c r="AC1288" s="262" t="str">
        <f t="shared" si="130"/>
        <v>141 E 71100 116 000 000</v>
      </c>
    </row>
    <row r="1289" spans="1:29" ht="15" customHeight="1" x14ac:dyDescent="0.25">
      <c r="A1289" s="262" t="s">
        <v>2718</v>
      </c>
      <c r="B1289" s="262" t="s">
        <v>231</v>
      </c>
      <c r="C1289" s="262" t="s">
        <v>231</v>
      </c>
      <c r="D1289" s="262" t="s">
        <v>264</v>
      </c>
      <c r="E1289" s="262" t="s">
        <v>221</v>
      </c>
      <c r="F1289" s="262" t="s">
        <v>222</v>
      </c>
      <c r="G1289" s="262" t="s">
        <v>223</v>
      </c>
      <c r="H1289" s="262" t="s">
        <v>224</v>
      </c>
      <c r="I1289" s="262" t="s">
        <v>225</v>
      </c>
      <c r="J1289" s="262">
        <v>1600</v>
      </c>
      <c r="K1289" s="320">
        <v>1</v>
      </c>
      <c r="L1289" s="320">
        <v>1</v>
      </c>
      <c r="M1289" s="262" t="s">
        <v>226</v>
      </c>
      <c r="N1289" s="262" t="s">
        <v>227</v>
      </c>
      <c r="O1289" s="262" t="s">
        <v>234</v>
      </c>
      <c r="P1289" s="262" t="s">
        <v>34</v>
      </c>
      <c r="Q1289" s="321">
        <v>3</v>
      </c>
      <c r="R1289" s="321">
        <f t="shared" si="125"/>
        <v>4</v>
      </c>
      <c r="S1289" s="300">
        <v>0</v>
      </c>
      <c r="T1289" s="300">
        <v>40205</v>
      </c>
      <c r="V1289" s="300">
        <v>40205</v>
      </c>
      <c r="W1289" s="302">
        <f>IFERROR(INDEX('For Formulas'!$A$3:$CL$64,MATCH(ROUNDUP($R1289,0),'For Formulas'!$A$3:$A$64,0),MATCH($O1289&amp;" - "&amp;$P1289,'For Formulas'!$A$3:$CL$3,0))*L1289+U1289,INDEX('For Formulas'!$A$3:$CL$64,MATCH(ROUNDUP($R1289,0),'For Formulas'!$A$3:$A$64,0)*MATCH($O1289&amp;" - "&amp;$P1289,'For Formulas'!$A$3:$CL$3,0))*L1289)</f>
        <v>43420</v>
      </c>
      <c r="X1289" s="322">
        <f t="shared" si="126"/>
        <v>7.9965178460390501E-2</v>
      </c>
      <c r="Y1289" s="262" t="s">
        <v>265</v>
      </c>
      <c r="Z1289" s="262" t="str">
        <f t="shared" si="127"/>
        <v>141 E 71100 116</v>
      </c>
      <c r="AA1289" s="262" t="str">
        <f t="shared" si="128"/>
        <v>000</v>
      </c>
      <c r="AB1289" s="262" t="str">
        <f t="shared" si="129"/>
        <v>000</v>
      </c>
      <c r="AC1289" s="262" t="str">
        <f t="shared" si="130"/>
        <v>141 E 71100 116 000 000</v>
      </c>
    </row>
    <row r="1290" spans="1:29" ht="15" hidden="1" customHeight="1" x14ac:dyDescent="0.25">
      <c r="A1290" s="262" t="s">
        <v>1829</v>
      </c>
      <c r="B1290" s="262" t="s">
        <v>525</v>
      </c>
      <c r="C1290" s="262" t="s">
        <v>525</v>
      </c>
      <c r="D1290" s="262" t="s">
        <v>274</v>
      </c>
      <c r="E1290" s="262" t="s">
        <v>256</v>
      </c>
      <c r="F1290" s="262" t="s">
        <v>222</v>
      </c>
      <c r="G1290" s="262" t="s">
        <v>223</v>
      </c>
      <c r="H1290" s="262" t="s">
        <v>224</v>
      </c>
      <c r="I1290" s="262" t="s">
        <v>225</v>
      </c>
      <c r="J1290" s="262">
        <v>1600</v>
      </c>
      <c r="K1290" s="320">
        <v>1</v>
      </c>
      <c r="L1290" s="320">
        <v>1</v>
      </c>
      <c r="M1290" s="262" t="s">
        <v>6</v>
      </c>
      <c r="Q1290" s="321">
        <v>0</v>
      </c>
      <c r="R1290" s="321">
        <f t="shared" si="125"/>
        <v>1</v>
      </c>
      <c r="S1290" s="300">
        <v>2100</v>
      </c>
      <c r="T1290" s="300">
        <v>0</v>
      </c>
      <c r="V1290" s="300">
        <v>2100</v>
      </c>
      <c r="W1290" s="300">
        <f>V1290</f>
        <v>2100</v>
      </c>
      <c r="X1290" s="322">
        <f t="shared" si="126"/>
        <v>0</v>
      </c>
      <c r="Y1290" s="262" t="s">
        <v>1830</v>
      </c>
      <c r="Z1290" s="262" t="str">
        <f t="shared" si="127"/>
        <v>141 E 72410 162</v>
      </c>
      <c r="AA1290" s="262" t="str">
        <f t="shared" si="128"/>
        <v>000</v>
      </c>
      <c r="AB1290" s="262" t="str">
        <f t="shared" si="129"/>
        <v>000</v>
      </c>
      <c r="AC1290" s="262" t="str">
        <f t="shared" si="130"/>
        <v>141 E 72410 162 000 000</v>
      </c>
    </row>
    <row r="1291" spans="1:29" ht="15" customHeight="1" x14ac:dyDescent="0.25">
      <c r="A1291" s="262" t="s">
        <v>949</v>
      </c>
      <c r="B1291" s="262" t="s">
        <v>298</v>
      </c>
      <c r="C1291" s="262" t="s">
        <v>298</v>
      </c>
      <c r="D1291" s="262" t="s">
        <v>298</v>
      </c>
      <c r="E1291" s="262" t="s">
        <v>221</v>
      </c>
      <c r="F1291" s="262" t="s">
        <v>299</v>
      </c>
      <c r="G1291" s="262" t="s">
        <v>3338</v>
      </c>
      <c r="H1291" s="262" t="s">
        <v>301</v>
      </c>
      <c r="I1291" s="262" t="s">
        <v>225</v>
      </c>
      <c r="J1291" s="262">
        <v>744</v>
      </c>
      <c r="K1291" s="320">
        <v>1</v>
      </c>
      <c r="L1291" s="320">
        <v>1</v>
      </c>
      <c r="M1291" s="262" t="s">
        <v>226</v>
      </c>
      <c r="N1291" s="262" t="s">
        <v>227</v>
      </c>
      <c r="O1291" s="262" t="s">
        <v>288</v>
      </c>
      <c r="P1291" s="262" t="s">
        <v>312</v>
      </c>
      <c r="Q1291" s="321">
        <v>15</v>
      </c>
      <c r="R1291" s="321">
        <f t="shared" si="125"/>
        <v>16</v>
      </c>
      <c r="S1291" s="300">
        <v>0</v>
      </c>
      <c r="T1291" s="300">
        <v>40260</v>
      </c>
      <c r="V1291" s="300">
        <v>15600.75</v>
      </c>
      <c r="W1291" s="302">
        <f>IFERROR(INDEX('For Formulas'!$A$3:$CL$64,MATCH(ROUNDUP($R1291,0),'For Formulas'!$A$3:$A$64,0),MATCH($O1291&amp;" - "&amp;$P1291,'For Formulas'!$A$3:$CL$3,0))*L1291+U1291,INDEX('For Formulas'!$A$3:$CL$64,MATCH(ROUNDUP($R1291,0),'For Formulas'!$A$3:$A$64,0)*MATCH($O1291&amp;" - "&amp;$P1291,'For Formulas'!$A$3:$CL$3,0))*L1291)</f>
        <v>43476</v>
      </c>
      <c r="X1291" s="322">
        <f t="shared" si="126"/>
        <v>1.7867890966780444</v>
      </c>
      <c r="Y1291" s="262" t="s">
        <v>303</v>
      </c>
      <c r="Z1291" s="262" t="str">
        <f t="shared" si="127"/>
        <v>141 E 72620 167</v>
      </c>
      <c r="AA1291" s="262" t="str">
        <f t="shared" si="128"/>
        <v>000</v>
      </c>
      <c r="AB1291" s="262" t="str">
        <f t="shared" si="129"/>
        <v>000</v>
      </c>
      <c r="AC1291" s="262" t="str">
        <f t="shared" si="130"/>
        <v>141 E 72620 167 000 000</v>
      </c>
    </row>
    <row r="1292" spans="1:29" ht="15" customHeight="1" x14ac:dyDescent="0.25">
      <c r="A1292" s="262" t="s">
        <v>2029</v>
      </c>
      <c r="B1292" s="262" t="s">
        <v>298</v>
      </c>
      <c r="C1292" s="262" t="s">
        <v>298</v>
      </c>
      <c r="D1292" s="262" t="s">
        <v>298</v>
      </c>
      <c r="E1292" s="262" t="s">
        <v>221</v>
      </c>
      <c r="F1292" s="262" t="s">
        <v>299</v>
      </c>
      <c r="G1292" s="262" t="s">
        <v>3340</v>
      </c>
      <c r="H1292" s="262" t="s">
        <v>301</v>
      </c>
      <c r="I1292" s="262" t="s">
        <v>225</v>
      </c>
      <c r="J1292" s="262">
        <v>880</v>
      </c>
      <c r="K1292" s="320">
        <v>1</v>
      </c>
      <c r="L1292" s="320">
        <v>1</v>
      </c>
      <c r="M1292" s="262" t="s">
        <v>226</v>
      </c>
      <c r="N1292" s="262" t="s">
        <v>227</v>
      </c>
      <c r="O1292" s="262" t="s">
        <v>288</v>
      </c>
      <c r="P1292" s="262" t="s">
        <v>312</v>
      </c>
      <c r="Q1292" s="321">
        <v>15</v>
      </c>
      <c r="R1292" s="321">
        <f t="shared" si="125"/>
        <v>16</v>
      </c>
      <c r="S1292" s="300">
        <v>0</v>
      </c>
      <c r="T1292" s="300">
        <v>40260</v>
      </c>
      <c r="V1292" s="300">
        <v>18452.36</v>
      </c>
      <c r="W1292" s="302">
        <f>IFERROR(INDEX('For Formulas'!$A$3:$CL$64,MATCH(ROUNDUP($R1292,0),'For Formulas'!$A$3:$A$64,0),MATCH($O1292&amp;" - "&amp;$P1292,'For Formulas'!$A$3:$CL$3,0))*L1292+U1292,INDEX('For Formulas'!$A$3:$CL$64,MATCH(ROUNDUP($R1292,0),'For Formulas'!$A$3:$A$64,0)*MATCH($O1292&amp;" - "&amp;$P1292,'For Formulas'!$A$3:$CL$3,0))*L1292)</f>
        <v>43476</v>
      </c>
      <c r="X1292" s="322">
        <f t="shared" si="126"/>
        <v>1.35612138501525</v>
      </c>
      <c r="Y1292" s="262" t="s">
        <v>303</v>
      </c>
      <c r="Z1292" s="262" t="str">
        <f t="shared" si="127"/>
        <v>141 E 72620 167</v>
      </c>
      <c r="AA1292" s="262" t="str">
        <f t="shared" si="128"/>
        <v>000</v>
      </c>
      <c r="AB1292" s="262" t="str">
        <f t="shared" si="129"/>
        <v>000</v>
      </c>
      <c r="AC1292" s="262" t="str">
        <f t="shared" si="130"/>
        <v>141 E 72620 167 000 000</v>
      </c>
    </row>
    <row r="1293" spans="1:29" ht="15" customHeight="1" x14ac:dyDescent="0.25">
      <c r="A1293" s="262" t="s">
        <v>2029</v>
      </c>
      <c r="B1293" s="262" t="s">
        <v>332</v>
      </c>
      <c r="C1293" s="262" t="s">
        <v>332</v>
      </c>
      <c r="D1293" s="262" t="s">
        <v>716</v>
      </c>
      <c r="E1293" s="262" t="s">
        <v>352</v>
      </c>
      <c r="F1293" s="262" t="s">
        <v>299</v>
      </c>
      <c r="G1293" s="262" t="s">
        <v>300</v>
      </c>
      <c r="H1293" s="262" t="s">
        <v>634</v>
      </c>
      <c r="I1293" s="262" t="s">
        <v>225</v>
      </c>
      <c r="J1293" s="262">
        <v>1040</v>
      </c>
      <c r="K1293" s="320">
        <v>1</v>
      </c>
      <c r="L1293" s="320">
        <v>1</v>
      </c>
      <c r="M1293" s="262" t="s">
        <v>226</v>
      </c>
      <c r="N1293" s="262" t="s">
        <v>227</v>
      </c>
      <c r="O1293" s="262" t="s">
        <v>288</v>
      </c>
      <c r="P1293" s="262" t="s">
        <v>312</v>
      </c>
      <c r="Q1293" s="321">
        <v>15</v>
      </c>
      <c r="R1293" s="321">
        <f t="shared" si="125"/>
        <v>16</v>
      </c>
      <c r="S1293" s="300">
        <v>0</v>
      </c>
      <c r="T1293" s="300">
        <v>40260</v>
      </c>
      <c r="V1293" s="300">
        <v>21807.23</v>
      </c>
      <c r="W1293" s="302">
        <f>IFERROR(INDEX('For Formulas'!$A$3:$CL$64,MATCH(ROUNDUP($R1293,0),'For Formulas'!$A$3:$A$64,0),MATCH($O1293&amp;" - "&amp;$P1293,'For Formulas'!$A$3:$CL$3,0))*L1293+U1293,INDEX('For Formulas'!$A$3:$CL$64,MATCH(ROUNDUP($R1293,0),'For Formulas'!$A$3:$A$64,0)*MATCH($O1293&amp;" - "&amp;$P1293,'For Formulas'!$A$3:$CL$3,0))*L1293)</f>
        <v>43476</v>
      </c>
      <c r="X1293" s="322">
        <f t="shared" si="126"/>
        <v>0.99365072959747758</v>
      </c>
      <c r="Y1293" s="262" t="s">
        <v>863</v>
      </c>
      <c r="Z1293" s="262" t="str">
        <f t="shared" si="127"/>
        <v>141 E 72610 166</v>
      </c>
      <c r="AA1293" s="262" t="str">
        <f t="shared" si="128"/>
        <v>000</v>
      </c>
      <c r="AB1293" s="262" t="str">
        <f t="shared" si="129"/>
        <v>000</v>
      </c>
      <c r="AC1293" s="262" t="str">
        <f t="shared" si="130"/>
        <v>141 E 72610 166 000 000</v>
      </c>
    </row>
    <row r="1294" spans="1:29" ht="15" customHeight="1" x14ac:dyDescent="0.25">
      <c r="A1294" s="262" t="s">
        <v>949</v>
      </c>
      <c r="B1294" s="262" t="s">
        <v>332</v>
      </c>
      <c r="C1294" s="262" t="s">
        <v>332</v>
      </c>
      <c r="D1294" s="262" t="s">
        <v>361</v>
      </c>
      <c r="E1294" s="262" t="s">
        <v>352</v>
      </c>
      <c r="F1294" s="262" t="s">
        <v>299</v>
      </c>
      <c r="G1294" s="262" t="s">
        <v>300</v>
      </c>
      <c r="H1294" s="262" t="s">
        <v>3337</v>
      </c>
      <c r="I1294" s="262" t="s">
        <v>225</v>
      </c>
      <c r="J1294" s="262">
        <v>1176</v>
      </c>
      <c r="K1294" s="320">
        <v>1</v>
      </c>
      <c r="L1294" s="320">
        <v>1</v>
      </c>
      <c r="M1294" s="262" t="s">
        <v>226</v>
      </c>
      <c r="N1294" s="262" t="s">
        <v>227</v>
      </c>
      <c r="O1294" s="262" t="s">
        <v>288</v>
      </c>
      <c r="P1294" s="262" t="s">
        <v>312</v>
      </c>
      <c r="Q1294" s="321">
        <v>15</v>
      </c>
      <c r="R1294" s="321">
        <f t="shared" si="125"/>
        <v>16</v>
      </c>
      <c r="S1294" s="300">
        <v>0</v>
      </c>
      <c r="T1294" s="300">
        <v>40260</v>
      </c>
      <c r="V1294" s="300">
        <v>24659.25</v>
      </c>
      <c r="W1294" s="302">
        <f>IFERROR(INDEX('For Formulas'!$A$3:$CL$64,MATCH(ROUNDUP($R1294,0),'For Formulas'!$A$3:$A$64,0),MATCH($O1294&amp;" - "&amp;$P1294,'For Formulas'!$A$3:$CL$3,0))*L1294+U1294,INDEX('For Formulas'!$A$3:$CL$64,MATCH(ROUNDUP($R1294,0),'For Formulas'!$A$3:$A$64,0)*MATCH($O1294&amp;" - "&amp;$P1294,'For Formulas'!$A$3:$CL$3,0))*L1294)</f>
        <v>43476</v>
      </c>
      <c r="X1294" s="322">
        <f t="shared" si="126"/>
        <v>0.76307065300039534</v>
      </c>
      <c r="Y1294" s="262" t="s">
        <v>950</v>
      </c>
      <c r="Z1294" s="262" t="str">
        <f t="shared" si="127"/>
        <v>141 E 72610 166</v>
      </c>
      <c r="AA1294" s="262" t="str">
        <f t="shared" si="128"/>
        <v>000</v>
      </c>
      <c r="AB1294" s="262" t="str">
        <f t="shared" si="129"/>
        <v>000</v>
      </c>
      <c r="AC1294" s="262" t="str">
        <f t="shared" si="130"/>
        <v>141 E 72610 166 000 000</v>
      </c>
    </row>
    <row r="1295" spans="1:29" ht="15" hidden="1" customHeight="1" x14ac:dyDescent="0.25">
      <c r="A1295" s="262" t="s">
        <v>1834</v>
      </c>
      <c r="B1295" s="262" t="s">
        <v>330</v>
      </c>
      <c r="C1295" s="262" t="s">
        <v>330</v>
      </c>
      <c r="D1295" s="262" t="s">
        <v>328</v>
      </c>
      <c r="E1295" s="262" t="s">
        <v>256</v>
      </c>
      <c r="F1295" s="262" t="s">
        <v>249</v>
      </c>
      <c r="G1295" s="262" t="s">
        <v>250</v>
      </c>
      <c r="H1295" s="262" t="s">
        <v>224</v>
      </c>
      <c r="I1295" s="262" t="s">
        <v>242</v>
      </c>
      <c r="J1295" s="262">
        <v>1080</v>
      </c>
      <c r="K1295" s="320">
        <v>1</v>
      </c>
      <c r="L1295" s="320">
        <v>1</v>
      </c>
      <c r="M1295" s="262" t="s">
        <v>6</v>
      </c>
      <c r="Q1295" s="321">
        <v>0</v>
      </c>
      <c r="R1295" s="321">
        <f t="shared" si="125"/>
        <v>1</v>
      </c>
      <c r="S1295" s="300">
        <v>3000</v>
      </c>
      <c r="T1295" s="300">
        <v>0</v>
      </c>
      <c r="V1295" s="300">
        <v>3000</v>
      </c>
      <c r="W1295" s="300">
        <f>V1295</f>
        <v>3000</v>
      </c>
      <c r="X1295" s="322">
        <f t="shared" si="126"/>
        <v>0</v>
      </c>
      <c r="Y1295" s="262" t="s">
        <v>329</v>
      </c>
      <c r="Z1295" s="262" t="str">
        <f t="shared" si="127"/>
        <v>141 E 72710 146</v>
      </c>
      <c r="AA1295" s="262" t="str">
        <f t="shared" si="128"/>
        <v>712</v>
      </c>
      <c r="AB1295" s="262" t="str">
        <f t="shared" si="129"/>
        <v>000</v>
      </c>
      <c r="AC1295" s="262" t="str">
        <f t="shared" si="130"/>
        <v>141 E 72710 146 000 712</v>
      </c>
    </row>
    <row r="1296" spans="1:29" ht="15" hidden="1" customHeight="1" x14ac:dyDescent="0.25">
      <c r="A1296" s="262" t="s">
        <v>2615</v>
      </c>
      <c r="B1296" s="262" t="s">
        <v>237</v>
      </c>
      <c r="C1296" s="262" t="s">
        <v>237</v>
      </c>
      <c r="D1296" s="262" t="s">
        <v>280</v>
      </c>
      <c r="E1296" s="262" t="s">
        <v>221</v>
      </c>
      <c r="F1296" s="262" t="s">
        <v>239</v>
      </c>
      <c r="G1296" s="262" t="s">
        <v>240</v>
      </c>
      <c r="H1296" s="262" t="s">
        <v>241</v>
      </c>
      <c r="I1296" s="262" t="s">
        <v>225</v>
      </c>
      <c r="J1296" s="262">
        <v>1520</v>
      </c>
      <c r="K1296" s="320">
        <v>1</v>
      </c>
      <c r="L1296" s="320">
        <v>1</v>
      </c>
      <c r="M1296" s="262" t="s">
        <v>6</v>
      </c>
      <c r="Q1296" s="321">
        <v>0</v>
      </c>
      <c r="R1296" s="321">
        <f t="shared" si="125"/>
        <v>1</v>
      </c>
      <c r="S1296" s="300">
        <v>40458.410000000003</v>
      </c>
      <c r="T1296" s="300">
        <v>0</v>
      </c>
      <c r="V1296" s="300">
        <v>40458.410000000003</v>
      </c>
      <c r="W1296" s="329">
        <f>V1296*1.08</f>
        <v>43695.082800000004</v>
      </c>
      <c r="X1296" s="322">
        <f t="shared" si="126"/>
        <v>0.08</v>
      </c>
      <c r="Y1296" s="262" t="s">
        <v>2616</v>
      </c>
      <c r="Z1296" s="262" t="str">
        <f t="shared" si="127"/>
        <v>143 E 73100 165</v>
      </c>
      <c r="AA1296" s="262" t="str">
        <f t="shared" si="128"/>
        <v>450</v>
      </c>
      <c r="AB1296" s="262" t="str">
        <f t="shared" si="129"/>
        <v>000</v>
      </c>
      <c r="AC1296" s="262" t="str">
        <f t="shared" si="130"/>
        <v>143 E 73100 165 000 450</v>
      </c>
    </row>
    <row r="1297" spans="1:29" ht="15" hidden="1" customHeight="1" x14ac:dyDescent="0.25">
      <c r="A1297" s="262" t="s">
        <v>1835</v>
      </c>
      <c r="B1297" s="262" t="s">
        <v>255</v>
      </c>
      <c r="C1297" s="262" t="s">
        <v>255</v>
      </c>
      <c r="D1297" s="262" t="s">
        <v>248</v>
      </c>
      <c r="E1297" s="262" t="s">
        <v>256</v>
      </c>
      <c r="F1297" s="262" t="s">
        <v>249</v>
      </c>
      <c r="G1297" s="262" t="s">
        <v>250</v>
      </c>
      <c r="H1297" s="262" t="s">
        <v>224</v>
      </c>
      <c r="I1297" s="262" t="s">
        <v>242</v>
      </c>
      <c r="J1297" s="262">
        <v>1080</v>
      </c>
      <c r="K1297" s="320">
        <v>1</v>
      </c>
      <c r="L1297" s="320">
        <v>1</v>
      </c>
      <c r="M1297" s="262" t="s">
        <v>6</v>
      </c>
      <c r="Q1297" s="321">
        <v>0</v>
      </c>
      <c r="R1297" s="321">
        <f t="shared" si="125"/>
        <v>1</v>
      </c>
      <c r="S1297" s="300">
        <v>3000</v>
      </c>
      <c r="T1297" s="300">
        <v>0</v>
      </c>
      <c r="V1297" s="300">
        <v>3000</v>
      </c>
      <c r="W1297" s="300">
        <f>V1297</f>
        <v>3000</v>
      </c>
      <c r="X1297" s="322">
        <f t="shared" si="126"/>
        <v>0</v>
      </c>
      <c r="Y1297" s="262" t="s">
        <v>252</v>
      </c>
      <c r="Z1297" s="262" t="str">
        <f t="shared" si="127"/>
        <v>141 E 72710 146</v>
      </c>
      <c r="AA1297" s="262" t="str">
        <f t="shared" si="128"/>
        <v>446</v>
      </c>
      <c r="AB1297" s="262" t="str">
        <f t="shared" si="129"/>
        <v>000</v>
      </c>
      <c r="AC1297" s="262" t="str">
        <f t="shared" si="130"/>
        <v>141 E 72710 146 000 446</v>
      </c>
    </row>
    <row r="1298" spans="1:29" ht="15" hidden="1" customHeight="1" x14ac:dyDescent="0.25">
      <c r="A1298" s="262" t="s">
        <v>1835</v>
      </c>
      <c r="B1298" s="262" t="s">
        <v>292</v>
      </c>
      <c r="C1298" s="262" t="s">
        <v>292</v>
      </c>
      <c r="D1298" s="262" t="s">
        <v>248</v>
      </c>
      <c r="E1298" s="262" t="s">
        <v>256</v>
      </c>
      <c r="F1298" s="262" t="s">
        <v>249</v>
      </c>
      <c r="G1298" s="262" t="s">
        <v>250</v>
      </c>
      <c r="H1298" s="262" t="s">
        <v>224</v>
      </c>
      <c r="I1298" s="262" t="s">
        <v>242</v>
      </c>
      <c r="J1298" s="262">
        <v>1080</v>
      </c>
      <c r="K1298" s="320">
        <v>1</v>
      </c>
      <c r="L1298" s="320">
        <v>1</v>
      </c>
      <c r="M1298" s="262" t="s">
        <v>6</v>
      </c>
      <c r="Q1298" s="321">
        <v>0</v>
      </c>
      <c r="R1298" s="321">
        <f t="shared" si="125"/>
        <v>1</v>
      </c>
      <c r="S1298" s="300">
        <v>2000</v>
      </c>
      <c r="T1298" s="300">
        <v>0</v>
      </c>
      <c r="V1298" s="300">
        <v>2000</v>
      </c>
      <c r="W1298" s="300">
        <f>V1298</f>
        <v>2000</v>
      </c>
      <c r="X1298" s="322">
        <f t="shared" si="126"/>
        <v>0</v>
      </c>
      <c r="Y1298" s="262" t="s">
        <v>252</v>
      </c>
      <c r="Z1298" s="262" t="str">
        <f t="shared" si="127"/>
        <v>141 E 72710 146</v>
      </c>
      <c r="AA1298" s="262" t="str">
        <f t="shared" si="128"/>
        <v>446</v>
      </c>
      <c r="AB1298" s="262" t="str">
        <f t="shared" si="129"/>
        <v>000</v>
      </c>
      <c r="AC1298" s="262" t="str">
        <f t="shared" si="130"/>
        <v>141 E 72710 146 000 446</v>
      </c>
    </row>
    <row r="1299" spans="1:29" ht="15" customHeight="1" x14ac:dyDescent="0.25">
      <c r="A1299" s="262" t="s">
        <v>675</v>
      </c>
      <c r="B1299" s="262" t="s">
        <v>231</v>
      </c>
      <c r="C1299" s="262" t="s">
        <v>231</v>
      </c>
      <c r="D1299" s="262" t="s">
        <v>407</v>
      </c>
      <c r="E1299" s="262" t="s">
        <v>221</v>
      </c>
      <c r="F1299" s="262" t="s">
        <v>222</v>
      </c>
      <c r="G1299" s="262" t="s">
        <v>223</v>
      </c>
      <c r="H1299" s="262" t="s">
        <v>224</v>
      </c>
      <c r="I1299" s="262" t="s">
        <v>225</v>
      </c>
      <c r="J1299" s="262">
        <v>1600</v>
      </c>
      <c r="K1299" s="320">
        <v>1</v>
      </c>
      <c r="L1299" s="320">
        <v>1</v>
      </c>
      <c r="M1299" s="262" t="s">
        <v>226</v>
      </c>
      <c r="N1299" s="262" t="s">
        <v>233</v>
      </c>
      <c r="O1299" s="262" t="s">
        <v>234</v>
      </c>
      <c r="P1299" s="262" t="s">
        <v>34</v>
      </c>
      <c r="Q1299" s="321">
        <v>4</v>
      </c>
      <c r="R1299" s="321">
        <f t="shared" si="125"/>
        <v>5</v>
      </c>
      <c r="S1299" s="300">
        <v>0</v>
      </c>
      <c r="T1299" s="300">
        <v>40525</v>
      </c>
      <c r="V1299" s="300">
        <v>40525</v>
      </c>
      <c r="W1299" s="302">
        <f>IFERROR(INDEX('For Formulas'!$A$3:$CL$64,MATCH(ROUNDUP($R1299,0),'For Formulas'!$A$3:$A$64,0),MATCH($O1299&amp;" - "&amp;$P1299,'For Formulas'!$A$3:$CL$3,0))*L1299+U1299,INDEX('For Formulas'!$A$3:$CL$64,MATCH(ROUNDUP($R1299,0),'For Formulas'!$A$3:$A$64,0)*MATCH($O1299&amp;" - "&amp;$P1299,'For Formulas'!$A$3:$CL$3,0))*L1299)</f>
        <v>43765</v>
      </c>
      <c r="X1299" s="322">
        <f t="shared" si="126"/>
        <v>7.9950647748303516E-2</v>
      </c>
      <c r="Y1299" s="262" t="s">
        <v>408</v>
      </c>
      <c r="Z1299" s="262" t="str">
        <f t="shared" si="127"/>
        <v>141 E 71100 116</v>
      </c>
      <c r="AA1299" s="262" t="str">
        <f t="shared" si="128"/>
        <v>000</v>
      </c>
      <c r="AB1299" s="262" t="str">
        <f t="shared" si="129"/>
        <v>000</v>
      </c>
      <c r="AC1299" s="262" t="str">
        <f t="shared" si="130"/>
        <v>141 E 71100 116 000 000</v>
      </c>
    </row>
    <row r="1300" spans="1:29" ht="15" customHeight="1" x14ac:dyDescent="0.25">
      <c r="A1300" s="262" t="s">
        <v>741</v>
      </c>
      <c r="B1300" s="262" t="s">
        <v>231</v>
      </c>
      <c r="C1300" s="262" t="s">
        <v>231</v>
      </c>
      <c r="D1300" s="262" t="s">
        <v>407</v>
      </c>
      <c r="E1300" s="262" t="s">
        <v>221</v>
      </c>
      <c r="F1300" s="262" t="s">
        <v>222</v>
      </c>
      <c r="G1300" s="262" t="s">
        <v>223</v>
      </c>
      <c r="H1300" s="262" t="s">
        <v>224</v>
      </c>
      <c r="I1300" s="262" t="s">
        <v>225</v>
      </c>
      <c r="J1300" s="262">
        <v>1600</v>
      </c>
      <c r="K1300" s="320">
        <v>1</v>
      </c>
      <c r="L1300" s="320">
        <v>1</v>
      </c>
      <c r="M1300" s="262" t="s">
        <v>226</v>
      </c>
      <c r="N1300" s="262" t="s">
        <v>233</v>
      </c>
      <c r="O1300" s="262" t="s">
        <v>234</v>
      </c>
      <c r="P1300" s="262" t="s">
        <v>34</v>
      </c>
      <c r="Q1300" s="321">
        <v>4</v>
      </c>
      <c r="R1300" s="321">
        <f t="shared" si="125"/>
        <v>5</v>
      </c>
      <c r="S1300" s="300">
        <v>0</v>
      </c>
      <c r="T1300" s="300">
        <v>40525</v>
      </c>
      <c r="V1300" s="300">
        <v>40525</v>
      </c>
      <c r="W1300" s="302">
        <f>IFERROR(INDEX('For Formulas'!$A$3:$CL$64,MATCH(ROUNDUP($R1300,0),'For Formulas'!$A$3:$A$64,0),MATCH($O1300&amp;" - "&amp;$P1300,'For Formulas'!$A$3:$CL$3,0))*L1300+U1300,INDEX('For Formulas'!$A$3:$CL$64,MATCH(ROUNDUP($R1300,0),'For Formulas'!$A$3:$A$64,0)*MATCH($O1300&amp;" - "&amp;$P1300,'For Formulas'!$A$3:$CL$3,0))*L1300)</f>
        <v>43765</v>
      </c>
      <c r="X1300" s="322">
        <f t="shared" si="126"/>
        <v>7.9950647748303516E-2</v>
      </c>
      <c r="Y1300" s="262" t="s">
        <v>408</v>
      </c>
      <c r="Z1300" s="262" t="str">
        <f t="shared" si="127"/>
        <v>141 E 71100 116</v>
      </c>
      <c r="AA1300" s="262" t="str">
        <f t="shared" si="128"/>
        <v>000</v>
      </c>
      <c r="AB1300" s="262" t="str">
        <f t="shared" si="129"/>
        <v>000</v>
      </c>
      <c r="AC1300" s="262" t="str">
        <f t="shared" si="130"/>
        <v>141 E 71100 116 000 000</v>
      </c>
    </row>
    <row r="1301" spans="1:29" ht="15" customHeight="1" x14ac:dyDescent="0.25">
      <c r="A1301" s="262" t="s">
        <v>1148</v>
      </c>
      <c r="B1301" s="262" t="s">
        <v>231</v>
      </c>
      <c r="C1301" s="262" t="s">
        <v>231</v>
      </c>
      <c r="D1301" s="262" t="s">
        <v>364</v>
      </c>
      <c r="E1301" s="262" t="s">
        <v>221</v>
      </c>
      <c r="F1301" s="262" t="s">
        <v>222</v>
      </c>
      <c r="G1301" s="262" t="s">
        <v>223</v>
      </c>
      <c r="H1301" s="262" t="s">
        <v>224</v>
      </c>
      <c r="I1301" s="262" t="s">
        <v>225</v>
      </c>
      <c r="J1301" s="262">
        <v>1600</v>
      </c>
      <c r="K1301" s="320">
        <v>1</v>
      </c>
      <c r="L1301" s="320">
        <v>1</v>
      </c>
      <c r="M1301" s="262" t="s">
        <v>226</v>
      </c>
      <c r="N1301" s="262" t="s">
        <v>233</v>
      </c>
      <c r="O1301" s="262" t="s">
        <v>234</v>
      </c>
      <c r="P1301" s="262" t="s">
        <v>34</v>
      </c>
      <c r="Q1301" s="321">
        <v>4</v>
      </c>
      <c r="R1301" s="321">
        <f t="shared" si="125"/>
        <v>5</v>
      </c>
      <c r="S1301" s="300">
        <v>0</v>
      </c>
      <c r="T1301" s="300">
        <v>40525</v>
      </c>
      <c r="V1301" s="300">
        <v>40525</v>
      </c>
      <c r="W1301" s="302">
        <f>IFERROR(INDEX('For Formulas'!$A$3:$CL$64,MATCH(ROUNDUP($R1301,0),'For Formulas'!$A$3:$A$64,0),MATCH($O1301&amp;" - "&amp;$P1301,'For Formulas'!$A$3:$CL$3,0))*L1301+U1301,INDEX('For Formulas'!$A$3:$CL$64,MATCH(ROUNDUP($R1301,0),'For Formulas'!$A$3:$A$64,0)*MATCH($O1301&amp;" - "&amp;$P1301,'For Formulas'!$A$3:$CL$3,0))*L1301)</f>
        <v>43765</v>
      </c>
      <c r="X1301" s="322">
        <f t="shared" si="126"/>
        <v>7.9950647748303516E-2</v>
      </c>
      <c r="Y1301" s="262" t="s">
        <v>365</v>
      </c>
      <c r="Z1301" s="262" t="str">
        <f t="shared" si="127"/>
        <v>141 E 71100 116</v>
      </c>
      <c r="AA1301" s="262" t="str">
        <f t="shared" si="128"/>
        <v>000</v>
      </c>
      <c r="AB1301" s="262" t="str">
        <f t="shared" si="129"/>
        <v>000</v>
      </c>
      <c r="AC1301" s="262" t="str">
        <f t="shared" si="130"/>
        <v>141 E 71100 116 000 000</v>
      </c>
    </row>
    <row r="1302" spans="1:29" ht="15" customHeight="1" x14ac:dyDescent="0.25">
      <c r="A1302" s="262" t="s">
        <v>1219</v>
      </c>
      <c r="B1302" s="262" t="s">
        <v>231</v>
      </c>
      <c r="C1302" s="262" t="s">
        <v>231</v>
      </c>
      <c r="D1302" s="262" t="s">
        <v>392</v>
      </c>
      <c r="E1302" s="262" t="s">
        <v>221</v>
      </c>
      <c r="F1302" s="262" t="s">
        <v>222</v>
      </c>
      <c r="G1302" s="262" t="s">
        <v>223</v>
      </c>
      <c r="H1302" s="262" t="s">
        <v>224</v>
      </c>
      <c r="I1302" s="262" t="s">
        <v>225</v>
      </c>
      <c r="J1302" s="262">
        <v>1600</v>
      </c>
      <c r="K1302" s="320">
        <v>1</v>
      </c>
      <c r="L1302" s="320">
        <v>1</v>
      </c>
      <c r="M1302" s="262" t="s">
        <v>226</v>
      </c>
      <c r="N1302" s="262" t="s">
        <v>233</v>
      </c>
      <c r="O1302" s="262" t="s">
        <v>234</v>
      </c>
      <c r="P1302" s="262" t="s">
        <v>34</v>
      </c>
      <c r="Q1302" s="321">
        <v>4</v>
      </c>
      <c r="R1302" s="321">
        <f t="shared" si="125"/>
        <v>5</v>
      </c>
      <c r="S1302" s="300">
        <v>0</v>
      </c>
      <c r="T1302" s="300">
        <v>40525</v>
      </c>
      <c r="V1302" s="300">
        <v>40525</v>
      </c>
      <c r="W1302" s="302">
        <f>IFERROR(INDEX('For Formulas'!$A$3:$CL$64,MATCH(ROUNDUP($R1302,0),'For Formulas'!$A$3:$A$64,0),MATCH($O1302&amp;" - "&amp;$P1302,'For Formulas'!$A$3:$CL$3,0))*L1302+U1302,INDEX('For Formulas'!$A$3:$CL$64,MATCH(ROUNDUP($R1302,0),'For Formulas'!$A$3:$A$64,0)*MATCH($O1302&amp;" - "&amp;$P1302,'For Formulas'!$A$3:$CL$3,0))*L1302)</f>
        <v>43765</v>
      </c>
      <c r="X1302" s="322">
        <f t="shared" si="126"/>
        <v>7.9950647748303516E-2</v>
      </c>
      <c r="Y1302" s="262" t="s">
        <v>572</v>
      </c>
      <c r="Z1302" s="262" t="str">
        <f t="shared" si="127"/>
        <v>141 E 71100 116</v>
      </c>
      <c r="AA1302" s="262" t="str">
        <f t="shared" si="128"/>
        <v>000</v>
      </c>
      <c r="AB1302" s="262" t="str">
        <f t="shared" si="129"/>
        <v>000</v>
      </c>
      <c r="AC1302" s="262" t="str">
        <f t="shared" si="130"/>
        <v>141 E 71100 116 000 000</v>
      </c>
    </row>
    <row r="1303" spans="1:29" ht="15" hidden="1" customHeight="1" x14ac:dyDescent="0.25">
      <c r="A1303" s="262" t="s">
        <v>1839</v>
      </c>
      <c r="B1303" s="262" t="s">
        <v>255</v>
      </c>
      <c r="C1303" s="262" t="s">
        <v>255</v>
      </c>
      <c r="D1303" s="262" t="s">
        <v>248</v>
      </c>
      <c r="E1303" s="262" t="s">
        <v>256</v>
      </c>
      <c r="F1303" s="262" t="s">
        <v>249</v>
      </c>
      <c r="G1303" s="262" t="s">
        <v>250</v>
      </c>
      <c r="H1303" s="262" t="s">
        <v>224</v>
      </c>
      <c r="I1303" s="262" t="s">
        <v>242</v>
      </c>
      <c r="J1303" s="262">
        <v>1080</v>
      </c>
      <c r="K1303" s="320">
        <v>1</v>
      </c>
      <c r="L1303" s="320">
        <v>1</v>
      </c>
      <c r="M1303" s="262" t="s">
        <v>6</v>
      </c>
      <c r="Q1303" s="321">
        <v>0</v>
      </c>
      <c r="R1303" s="321">
        <f t="shared" si="125"/>
        <v>1</v>
      </c>
      <c r="S1303" s="300">
        <v>3000</v>
      </c>
      <c r="T1303" s="300">
        <v>0</v>
      </c>
      <c r="V1303" s="300">
        <v>3000</v>
      </c>
      <c r="W1303" s="300">
        <f>V1303</f>
        <v>3000</v>
      </c>
      <c r="X1303" s="322">
        <f t="shared" si="126"/>
        <v>0</v>
      </c>
      <c r="Y1303" s="262" t="s">
        <v>252</v>
      </c>
      <c r="Z1303" s="262" t="str">
        <f t="shared" si="127"/>
        <v>141 E 72710 146</v>
      </c>
      <c r="AA1303" s="262" t="str">
        <f t="shared" si="128"/>
        <v>446</v>
      </c>
      <c r="AB1303" s="262" t="str">
        <f t="shared" si="129"/>
        <v>000</v>
      </c>
      <c r="AC1303" s="262" t="str">
        <f t="shared" si="130"/>
        <v>141 E 72710 146 000 446</v>
      </c>
    </row>
    <row r="1304" spans="1:29" ht="15" customHeight="1" x14ac:dyDescent="0.25">
      <c r="A1304" s="262" t="s">
        <v>1838</v>
      </c>
      <c r="B1304" s="262" t="s">
        <v>316</v>
      </c>
      <c r="C1304" s="262" t="s">
        <v>316</v>
      </c>
      <c r="D1304" s="262" t="s">
        <v>343</v>
      </c>
      <c r="E1304" s="262" t="s">
        <v>221</v>
      </c>
      <c r="F1304" s="262" t="s">
        <v>222</v>
      </c>
      <c r="G1304" s="262" t="s">
        <v>223</v>
      </c>
      <c r="H1304" s="262" t="s">
        <v>224</v>
      </c>
      <c r="I1304" s="262" t="s">
        <v>225</v>
      </c>
      <c r="J1304" s="262">
        <v>1600</v>
      </c>
      <c r="K1304" s="320">
        <v>1</v>
      </c>
      <c r="L1304" s="320">
        <v>1</v>
      </c>
      <c r="M1304" s="262" t="s">
        <v>226</v>
      </c>
      <c r="N1304" s="262" t="s">
        <v>233</v>
      </c>
      <c r="O1304" s="262" t="s">
        <v>234</v>
      </c>
      <c r="P1304" s="262" t="s">
        <v>34</v>
      </c>
      <c r="Q1304" s="321">
        <v>4</v>
      </c>
      <c r="R1304" s="321">
        <f t="shared" si="125"/>
        <v>5</v>
      </c>
      <c r="S1304" s="300">
        <v>0</v>
      </c>
      <c r="T1304" s="300">
        <v>40525</v>
      </c>
      <c r="V1304" s="300">
        <v>40525</v>
      </c>
      <c r="W1304" s="302">
        <f>IFERROR(INDEX('For Formulas'!$A$3:$CL$64,MATCH(ROUNDUP($R1304,0),'For Formulas'!$A$3:$A$64,0),MATCH($O1304&amp;" - "&amp;$P1304,'For Formulas'!$A$3:$CL$3,0))*L1304+U1304,INDEX('For Formulas'!$A$3:$CL$64,MATCH(ROUNDUP($R1304,0),'For Formulas'!$A$3:$A$64,0)*MATCH($O1304&amp;" - "&amp;$P1304,'For Formulas'!$A$3:$CL$3,0))*L1304)</f>
        <v>43765</v>
      </c>
      <c r="X1304" s="322">
        <f t="shared" si="126"/>
        <v>7.9950647748303516E-2</v>
      </c>
      <c r="Y1304" s="262" t="s">
        <v>1508</v>
      </c>
      <c r="Z1304" s="262" t="str">
        <f t="shared" si="127"/>
        <v>141 E 71200 116</v>
      </c>
      <c r="AA1304" s="262" t="str">
        <f t="shared" si="128"/>
        <v>712</v>
      </c>
      <c r="AB1304" s="262" t="str">
        <f t="shared" si="129"/>
        <v>000</v>
      </c>
      <c r="AC1304" s="262" t="str">
        <f t="shared" si="130"/>
        <v>141 E 71200 116 000 712</v>
      </c>
    </row>
    <row r="1305" spans="1:29" ht="15" customHeight="1" x14ac:dyDescent="0.25">
      <c r="A1305" s="262" t="s">
        <v>2136</v>
      </c>
      <c r="B1305" s="262" t="s">
        <v>231</v>
      </c>
      <c r="C1305" s="262" t="s">
        <v>231</v>
      </c>
      <c r="D1305" s="262" t="s">
        <v>716</v>
      </c>
      <c r="E1305" s="262" t="s">
        <v>221</v>
      </c>
      <c r="F1305" s="262" t="s">
        <v>222</v>
      </c>
      <c r="G1305" s="262" t="s">
        <v>223</v>
      </c>
      <c r="H1305" s="262" t="s">
        <v>224</v>
      </c>
      <c r="I1305" s="262" t="s">
        <v>225</v>
      </c>
      <c r="J1305" s="262">
        <v>1600</v>
      </c>
      <c r="K1305" s="320">
        <v>1</v>
      </c>
      <c r="L1305" s="320">
        <v>1</v>
      </c>
      <c r="M1305" s="262" t="s">
        <v>226</v>
      </c>
      <c r="N1305" s="262" t="s">
        <v>233</v>
      </c>
      <c r="O1305" s="262" t="s">
        <v>234</v>
      </c>
      <c r="P1305" s="262" t="s">
        <v>34</v>
      </c>
      <c r="Q1305" s="321">
        <v>4</v>
      </c>
      <c r="R1305" s="321">
        <f t="shared" si="125"/>
        <v>5</v>
      </c>
      <c r="S1305" s="300">
        <v>0</v>
      </c>
      <c r="T1305" s="300">
        <v>40525</v>
      </c>
      <c r="V1305" s="300">
        <v>40525</v>
      </c>
      <c r="W1305" s="302">
        <f>IFERROR(INDEX('For Formulas'!$A$3:$CL$64,MATCH(ROUNDUP($R1305,0),'For Formulas'!$A$3:$A$64,0),MATCH($O1305&amp;" - "&amp;$P1305,'For Formulas'!$A$3:$CL$3,0))*L1305+U1305,INDEX('For Formulas'!$A$3:$CL$64,MATCH(ROUNDUP($R1305,0),'For Formulas'!$A$3:$A$64,0)*MATCH($O1305&amp;" - "&amp;$P1305,'For Formulas'!$A$3:$CL$3,0))*L1305)</f>
        <v>43765</v>
      </c>
      <c r="X1305" s="322">
        <f t="shared" si="126"/>
        <v>7.9950647748303516E-2</v>
      </c>
      <c r="Y1305" s="262" t="s">
        <v>913</v>
      </c>
      <c r="Z1305" s="262" t="str">
        <f t="shared" si="127"/>
        <v>141 E 71100 116</v>
      </c>
      <c r="AA1305" s="262" t="str">
        <f t="shared" si="128"/>
        <v>000</v>
      </c>
      <c r="AB1305" s="262" t="str">
        <f t="shared" si="129"/>
        <v>000</v>
      </c>
      <c r="AC1305" s="262" t="str">
        <f t="shared" si="130"/>
        <v>141 E 71100 116 000 000</v>
      </c>
    </row>
    <row r="1306" spans="1:29" ht="15" customHeight="1" x14ac:dyDescent="0.25">
      <c r="A1306" s="262" t="s">
        <v>2377</v>
      </c>
      <c r="B1306" s="262" t="s">
        <v>231</v>
      </c>
      <c r="C1306" s="262" t="s">
        <v>231</v>
      </c>
      <c r="D1306" s="262" t="s">
        <v>333</v>
      </c>
      <c r="E1306" s="262" t="s">
        <v>221</v>
      </c>
      <c r="F1306" s="262" t="s">
        <v>222</v>
      </c>
      <c r="G1306" s="262" t="s">
        <v>223</v>
      </c>
      <c r="H1306" s="262" t="s">
        <v>224</v>
      </c>
      <c r="I1306" s="262" t="s">
        <v>225</v>
      </c>
      <c r="J1306" s="262">
        <v>1600</v>
      </c>
      <c r="K1306" s="320">
        <v>1</v>
      </c>
      <c r="L1306" s="320">
        <v>1</v>
      </c>
      <c r="M1306" s="262" t="s">
        <v>226</v>
      </c>
      <c r="N1306" s="262" t="s">
        <v>227</v>
      </c>
      <c r="O1306" s="262" t="s">
        <v>234</v>
      </c>
      <c r="P1306" s="262" t="s">
        <v>34</v>
      </c>
      <c r="Q1306" s="321">
        <v>4</v>
      </c>
      <c r="R1306" s="321">
        <f t="shared" si="125"/>
        <v>5</v>
      </c>
      <c r="S1306" s="300">
        <v>0</v>
      </c>
      <c r="T1306" s="300">
        <v>40525</v>
      </c>
      <c r="V1306" s="300">
        <v>40525</v>
      </c>
      <c r="W1306" s="302">
        <f>IFERROR(INDEX('For Formulas'!$A$3:$CL$64,MATCH(ROUNDUP($R1306,0),'For Formulas'!$A$3:$A$64,0),MATCH($O1306&amp;" - "&amp;$P1306,'For Formulas'!$A$3:$CL$3,0))*L1306+U1306,INDEX('For Formulas'!$A$3:$CL$64,MATCH(ROUNDUP($R1306,0),'For Formulas'!$A$3:$A$64,0)*MATCH($O1306&amp;" - "&amp;$P1306,'For Formulas'!$A$3:$CL$3,0))*L1306)</f>
        <v>43765</v>
      </c>
      <c r="X1306" s="322">
        <f t="shared" si="126"/>
        <v>7.9950647748303516E-2</v>
      </c>
      <c r="Y1306" s="262" t="s">
        <v>618</v>
      </c>
      <c r="Z1306" s="262" t="str">
        <f t="shared" si="127"/>
        <v>141 E 71100 116</v>
      </c>
      <c r="AA1306" s="262" t="str">
        <f t="shared" si="128"/>
        <v>000</v>
      </c>
      <c r="AB1306" s="262" t="str">
        <f t="shared" si="129"/>
        <v>000</v>
      </c>
      <c r="AC1306" s="262" t="str">
        <f t="shared" si="130"/>
        <v>141 E 71100 116 000 000</v>
      </c>
    </row>
    <row r="1307" spans="1:29" ht="15" customHeight="1" x14ac:dyDescent="0.25">
      <c r="A1307" s="262" t="s">
        <v>2652</v>
      </c>
      <c r="B1307" s="262" t="s">
        <v>231</v>
      </c>
      <c r="C1307" s="262" t="s">
        <v>231</v>
      </c>
      <c r="D1307" s="262" t="s">
        <v>220</v>
      </c>
      <c r="E1307" s="262" t="s">
        <v>221</v>
      </c>
      <c r="F1307" s="262" t="s">
        <v>222</v>
      </c>
      <c r="G1307" s="262" t="s">
        <v>223</v>
      </c>
      <c r="H1307" s="262" t="s">
        <v>224</v>
      </c>
      <c r="I1307" s="262" t="s">
        <v>225</v>
      </c>
      <c r="J1307" s="262">
        <v>1600</v>
      </c>
      <c r="K1307" s="320">
        <v>1</v>
      </c>
      <c r="L1307" s="320">
        <v>1</v>
      </c>
      <c r="M1307" s="262" t="s">
        <v>226</v>
      </c>
      <c r="N1307" s="262" t="s">
        <v>233</v>
      </c>
      <c r="O1307" s="262" t="s">
        <v>234</v>
      </c>
      <c r="P1307" s="262" t="s">
        <v>34</v>
      </c>
      <c r="Q1307" s="321">
        <v>4</v>
      </c>
      <c r="R1307" s="321">
        <f t="shared" si="125"/>
        <v>5</v>
      </c>
      <c r="S1307" s="300">
        <v>0</v>
      </c>
      <c r="T1307" s="300">
        <v>40525</v>
      </c>
      <c r="V1307" s="300">
        <v>40525</v>
      </c>
      <c r="W1307" s="302">
        <f>IFERROR(INDEX('For Formulas'!$A$3:$CL$64,MATCH(ROUNDUP($R1307,0),'For Formulas'!$A$3:$A$64,0),MATCH($O1307&amp;" - "&amp;$P1307,'For Formulas'!$A$3:$CL$3,0))*L1307+U1307,INDEX('For Formulas'!$A$3:$CL$64,MATCH(ROUNDUP($R1307,0),'For Formulas'!$A$3:$A$64,0)*MATCH($O1307&amp;" - "&amp;$P1307,'For Formulas'!$A$3:$CL$3,0))*L1307)</f>
        <v>43765</v>
      </c>
      <c r="X1307" s="322">
        <f t="shared" si="126"/>
        <v>7.9950647748303516E-2</v>
      </c>
      <c r="Y1307" s="262" t="s">
        <v>655</v>
      </c>
      <c r="Z1307" s="262" t="str">
        <f t="shared" si="127"/>
        <v>141 E 71100 116</v>
      </c>
      <c r="AA1307" s="262" t="str">
        <f t="shared" si="128"/>
        <v>000</v>
      </c>
      <c r="AB1307" s="262" t="str">
        <f t="shared" si="129"/>
        <v>000</v>
      </c>
      <c r="AC1307" s="262" t="str">
        <f t="shared" si="130"/>
        <v>141 E 71100 116 000 000</v>
      </c>
    </row>
    <row r="1308" spans="1:29" ht="15" customHeight="1" x14ac:dyDescent="0.25">
      <c r="A1308" s="262" t="s">
        <v>2658</v>
      </c>
      <c r="B1308" s="262" t="s">
        <v>231</v>
      </c>
      <c r="C1308" s="262" t="s">
        <v>231</v>
      </c>
      <c r="D1308" s="262" t="s">
        <v>220</v>
      </c>
      <c r="E1308" s="262" t="s">
        <v>221</v>
      </c>
      <c r="F1308" s="262" t="s">
        <v>222</v>
      </c>
      <c r="G1308" s="262" t="s">
        <v>223</v>
      </c>
      <c r="H1308" s="262" t="s">
        <v>224</v>
      </c>
      <c r="I1308" s="262" t="s">
        <v>225</v>
      </c>
      <c r="J1308" s="262">
        <v>1600</v>
      </c>
      <c r="K1308" s="320">
        <v>1</v>
      </c>
      <c r="L1308" s="320">
        <v>1</v>
      </c>
      <c r="M1308" s="262" t="s">
        <v>226</v>
      </c>
      <c r="N1308" s="262" t="s">
        <v>233</v>
      </c>
      <c r="O1308" s="262" t="s">
        <v>234</v>
      </c>
      <c r="P1308" s="262" t="s">
        <v>34</v>
      </c>
      <c r="Q1308" s="321">
        <v>4</v>
      </c>
      <c r="R1308" s="321">
        <f t="shared" si="125"/>
        <v>5</v>
      </c>
      <c r="S1308" s="300">
        <v>0</v>
      </c>
      <c r="T1308" s="300">
        <v>40525</v>
      </c>
      <c r="V1308" s="300">
        <v>40525</v>
      </c>
      <c r="W1308" s="302">
        <f>IFERROR(INDEX('For Formulas'!$A$3:$CL$64,MATCH(ROUNDUP($R1308,0),'For Formulas'!$A$3:$A$64,0),MATCH($O1308&amp;" - "&amp;$P1308,'For Formulas'!$A$3:$CL$3,0))*L1308+U1308,INDEX('For Formulas'!$A$3:$CL$64,MATCH(ROUNDUP($R1308,0),'For Formulas'!$A$3:$A$64,0)*MATCH($O1308&amp;" - "&amp;$P1308,'For Formulas'!$A$3:$CL$3,0))*L1308)</f>
        <v>43765</v>
      </c>
      <c r="X1308" s="322">
        <f t="shared" si="126"/>
        <v>7.9950647748303516E-2</v>
      </c>
      <c r="Y1308" s="262" t="s">
        <v>655</v>
      </c>
      <c r="Z1308" s="262" t="str">
        <f t="shared" si="127"/>
        <v>141 E 71100 116</v>
      </c>
      <c r="AA1308" s="262" t="str">
        <f t="shared" si="128"/>
        <v>000</v>
      </c>
      <c r="AB1308" s="262" t="str">
        <f t="shared" si="129"/>
        <v>000</v>
      </c>
      <c r="AC1308" s="262" t="str">
        <f t="shared" si="130"/>
        <v>141 E 71100 116 000 000</v>
      </c>
    </row>
    <row r="1309" spans="1:29" ht="15" hidden="1" customHeight="1" x14ac:dyDescent="0.25">
      <c r="A1309" s="262" t="s">
        <v>1844</v>
      </c>
      <c r="B1309" s="262" t="s">
        <v>256</v>
      </c>
      <c r="C1309" s="262" t="s">
        <v>355</v>
      </c>
      <c r="D1309" s="262" t="s">
        <v>274</v>
      </c>
      <c r="E1309" s="262" t="s">
        <v>256</v>
      </c>
      <c r="F1309" s="262" t="s">
        <v>1845</v>
      </c>
      <c r="G1309" s="262" t="s">
        <v>1846</v>
      </c>
      <c r="H1309" s="262" t="s">
        <v>1847</v>
      </c>
      <c r="I1309" s="262" t="s">
        <v>225</v>
      </c>
      <c r="J1309" s="262">
        <v>1920</v>
      </c>
      <c r="K1309" s="320">
        <v>1</v>
      </c>
      <c r="L1309" s="320">
        <v>0</v>
      </c>
      <c r="M1309" s="262" t="s">
        <v>6</v>
      </c>
      <c r="Q1309" s="321">
        <v>0</v>
      </c>
      <c r="R1309" s="321">
        <f t="shared" si="125"/>
        <v>1</v>
      </c>
      <c r="S1309" s="300">
        <v>600</v>
      </c>
      <c r="T1309" s="300">
        <v>0</v>
      </c>
      <c r="V1309" s="300">
        <v>600</v>
      </c>
      <c r="W1309" s="300">
        <f>V1309</f>
        <v>600</v>
      </c>
      <c r="X1309" s="322">
        <f t="shared" si="126"/>
        <v>0</v>
      </c>
      <c r="Y1309" s="262" t="s">
        <v>1848</v>
      </c>
      <c r="Z1309" s="262" t="str">
        <f t="shared" si="127"/>
        <v>141 E 72410 162</v>
      </c>
      <c r="AA1309" s="262" t="str">
        <f t="shared" si="128"/>
        <v>000</v>
      </c>
      <c r="AB1309" s="262" t="str">
        <f t="shared" si="129"/>
        <v>000</v>
      </c>
      <c r="AC1309" s="262" t="str">
        <f t="shared" si="130"/>
        <v>141 E 72410 162 000 000</v>
      </c>
    </row>
    <row r="1310" spans="1:29" ht="15" hidden="1" customHeight="1" x14ac:dyDescent="0.25">
      <c r="A1310" s="262" t="s">
        <v>1844</v>
      </c>
      <c r="B1310" s="262" t="s">
        <v>256</v>
      </c>
      <c r="C1310" s="262" t="s">
        <v>1811</v>
      </c>
      <c r="D1310" s="262" t="s">
        <v>274</v>
      </c>
      <c r="E1310" s="262" t="s">
        <v>256</v>
      </c>
      <c r="F1310" s="262" t="s">
        <v>299</v>
      </c>
      <c r="G1310" s="262" t="s">
        <v>300</v>
      </c>
      <c r="H1310" s="262" t="s">
        <v>301</v>
      </c>
      <c r="I1310" s="262" t="s">
        <v>225</v>
      </c>
      <c r="J1310" s="262">
        <v>1920</v>
      </c>
      <c r="K1310" s="320">
        <v>1</v>
      </c>
      <c r="L1310" s="320">
        <v>1</v>
      </c>
      <c r="M1310" s="262" t="s">
        <v>6</v>
      </c>
      <c r="Q1310" s="321">
        <v>0</v>
      </c>
      <c r="R1310" s="321">
        <f t="shared" si="125"/>
        <v>1</v>
      </c>
      <c r="S1310" s="300">
        <v>9000</v>
      </c>
      <c r="T1310" s="300">
        <v>0</v>
      </c>
      <c r="V1310" s="300">
        <v>9000</v>
      </c>
      <c r="W1310" s="300">
        <f>V1310</f>
        <v>9000</v>
      </c>
      <c r="X1310" s="322">
        <f t="shared" si="126"/>
        <v>0</v>
      </c>
      <c r="Y1310" s="262" t="s">
        <v>1848</v>
      </c>
      <c r="Z1310" s="262" t="str">
        <f t="shared" si="127"/>
        <v>141 E 72410 162</v>
      </c>
      <c r="AA1310" s="262" t="str">
        <f t="shared" si="128"/>
        <v>000</v>
      </c>
      <c r="AB1310" s="262" t="str">
        <f t="shared" si="129"/>
        <v>000</v>
      </c>
      <c r="AC1310" s="262" t="str">
        <f t="shared" si="130"/>
        <v>141 E 72410 162 000 000</v>
      </c>
    </row>
    <row r="1311" spans="1:29" ht="15" customHeight="1" x14ac:dyDescent="0.25">
      <c r="A1311" s="262" t="s">
        <v>3210</v>
      </c>
      <c r="B1311" s="262" t="s">
        <v>535</v>
      </c>
      <c r="C1311" s="262" t="s">
        <v>535</v>
      </c>
      <c r="D1311" s="262" t="s">
        <v>324</v>
      </c>
      <c r="E1311" s="262" t="s">
        <v>221</v>
      </c>
      <c r="F1311" s="262" t="s">
        <v>222</v>
      </c>
      <c r="G1311" s="262" t="s">
        <v>223</v>
      </c>
      <c r="H1311" s="262" t="s">
        <v>224</v>
      </c>
      <c r="I1311" s="262" t="s">
        <v>225</v>
      </c>
      <c r="J1311" s="262">
        <v>1600</v>
      </c>
      <c r="K1311" s="320">
        <v>1</v>
      </c>
      <c r="L1311" s="320">
        <v>1</v>
      </c>
      <c r="M1311" s="262" t="s">
        <v>226</v>
      </c>
      <c r="N1311" s="262" t="s">
        <v>227</v>
      </c>
      <c r="O1311" s="262" t="s">
        <v>234</v>
      </c>
      <c r="P1311" s="262" t="s">
        <v>34</v>
      </c>
      <c r="Q1311" s="321">
        <v>4</v>
      </c>
      <c r="R1311" s="321">
        <f t="shared" si="125"/>
        <v>5</v>
      </c>
      <c r="S1311" s="300">
        <v>0</v>
      </c>
      <c r="T1311" s="300">
        <v>40525</v>
      </c>
      <c r="V1311" s="300">
        <v>40525</v>
      </c>
      <c r="W1311" s="302">
        <f>IFERROR(INDEX('For Formulas'!$A$3:$CL$64,MATCH(ROUNDUP($R1311,0),'For Formulas'!$A$3:$A$64,0),MATCH($O1311&amp;" - "&amp;$P1311,'For Formulas'!$A$3:$CL$3,0))*L1311+U1311,INDEX('For Formulas'!$A$3:$CL$64,MATCH(ROUNDUP($R1311,0),'For Formulas'!$A$3:$A$64,0)*MATCH($O1311&amp;" - "&amp;$P1311,'For Formulas'!$A$3:$CL$3,0))*L1311)</f>
        <v>43765</v>
      </c>
      <c r="X1311" s="322">
        <f t="shared" si="126"/>
        <v>7.9950647748303516E-2</v>
      </c>
      <c r="Y1311" s="262" t="s">
        <v>536</v>
      </c>
      <c r="Z1311" s="262" t="str">
        <f t="shared" si="127"/>
        <v>141 E 71150 116</v>
      </c>
      <c r="AA1311" s="262" t="str">
        <f t="shared" si="128"/>
        <v>000</v>
      </c>
      <c r="AB1311" s="262" t="str">
        <f t="shared" si="129"/>
        <v>000</v>
      </c>
      <c r="AC1311" s="262" t="str">
        <f t="shared" si="130"/>
        <v>141 E 71150 116 000 000</v>
      </c>
    </row>
    <row r="1312" spans="1:29" ht="15" customHeight="1" x14ac:dyDescent="0.25">
      <c r="A1312" s="262" t="s">
        <v>1977</v>
      </c>
      <c r="B1312" s="262" t="s">
        <v>283</v>
      </c>
      <c r="C1312" s="262" t="s">
        <v>283</v>
      </c>
      <c r="D1312" s="262" t="s">
        <v>389</v>
      </c>
      <c r="E1312" s="262" t="s">
        <v>221</v>
      </c>
      <c r="F1312" s="262" t="s">
        <v>284</v>
      </c>
      <c r="G1312" s="262" t="s">
        <v>285</v>
      </c>
      <c r="H1312" s="262" t="s">
        <v>286</v>
      </c>
      <c r="I1312" s="262" t="s">
        <v>504</v>
      </c>
      <c r="J1312" s="262">
        <v>1575</v>
      </c>
      <c r="K1312" s="320">
        <v>1</v>
      </c>
      <c r="L1312" s="320">
        <v>1</v>
      </c>
      <c r="M1312" s="262" t="s">
        <v>226</v>
      </c>
      <c r="N1312" s="262" t="s">
        <v>233</v>
      </c>
      <c r="O1312" s="262" t="s">
        <v>288</v>
      </c>
      <c r="P1312" s="262" t="s">
        <v>289</v>
      </c>
      <c r="Q1312" s="321">
        <v>26</v>
      </c>
      <c r="R1312" s="321">
        <f t="shared" si="125"/>
        <v>27</v>
      </c>
      <c r="S1312" s="300">
        <v>0</v>
      </c>
      <c r="T1312" s="300">
        <v>40530</v>
      </c>
      <c r="V1312" s="300">
        <v>40530</v>
      </c>
      <c r="W1312" s="302">
        <f>IFERROR(INDEX('For Formulas'!$A$3:$CL$64,MATCH(ROUNDUP($R1312,0),'For Formulas'!$A$3:$A$64,0),MATCH($O1312&amp;" - "&amp;$P1312,'For Formulas'!$A$3:$CL$3,0))*L1312+U1312,INDEX('For Formulas'!$A$3:$CL$64,MATCH(ROUNDUP($R1312,0),'For Formulas'!$A$3:$A$64,0)*MATCH($O1312&amp;" - "&amp;$P1312,'For Formulas'!$A$3:$CL$3,0))*L1312)</f>
        <v>43775</v>
      </c>
      <c r="X1312" s="322">
        <f t="shared" si="126"/>
        <v>8.0064150012336535E-2</v>
      </c>
      <c r="Y1312" s="262" t="s">
        <v>1467</v>
      </c>
      <c r="Z1312" s="262" t="str">
        <f t="shared" si="127"/>
        <v>141 E 72410 162</v>
      </c>
      <c r="AA1312" s="262" t="str">
        <f t="shared" si="128"/>
        <v>000</v>
      </c>
      <c r="AB1312" s="262" t="str">
        <f t="shared" si="129"/>
        <v>000</v>
      </c>
      <c r="AC1312" s="262" t="str">
        <f t="shared" si="130"/>
        <v>141 E 72410 162 000 000</v>
      </c>
    </row>
    <row r="1313" spans="1:29" ht="15" customHeight="1" x14ac:dyDescent="0.25">
      <c r="A1313" s="262" t="s">
        <v>2385</v>
      </c>
      <c r="B1313" s="262" t="s">
        <v>283</v>
      </c>
      <c r="C1313" s="262" t="s">
        <v>283</v>
      </c>
      <c r="D1313" s="262" t="s">
        <v>280</v>
      </c>
      <c r="E1313" s="262" t="s">
        <v>221</v>
      </c>
      <c r="F1313" s="262" t="s">
        <v>284</v>
      </c>
      <c r="G1313" s="262" t="s">
        <v>285</v>
      </c>
      <c r="H1313" s="262" t="s">
        <v>286</v>
      </c>
      <c r="I1313" s="262" t="s">
        <v>504</v>
      </c>
      <c r="J1313" s="262">
        <v>1575</v>
      </c>
      <c r="K1313" s="320">
        <v>1</v>
      </c>
      <c r="L1313" s="320">
        <v>1</v>
      </c>
      <c r="M1313" s="262" t="s">
        <v>226</v>
      </c>
      <c r="N1313" s="262" t="s">
        <v>233</v>
      </c>
      <c r="O1313" s="262" t="s">
        <v>288</v>
      </c>
      <c r="P1313" s="262" t="s">
        <v>289</v>
      </c>
      <c r="Q1313" s="321">
        <v>26</v>
      </c>
      <c r="R1313" s="321">
        <f t="shared" si="125"/>
        <v>27</v>
      </c>
      <c r="S1313" s="300">
        <v>0</v>
      </c>
      <c r="T1313" s="300">
        <v>40530</v>
      </c>
      <c r="V1313" s="300">
        <v>40530</v>
      </c>
      <c r="W1313" s="302">
        <f>IFERROR(INDEX('For Formulas'!$A$3:$CL$64,MATCH(ROUNDUP($R1313,0),'For Formulas'!$A$3:$A$64,0),MATCH($O1313&amp;" - "&amp;$P1313,'For Formulas'!$A$3:$CL$3,0))*L1313+U1313,INDEX('For Formulas'!$A$3:$CL$64,MATCH(ROUNDUP($R1313,0),'For Formulas'!$A$3:$A$64,0)*MATCH($O1313&amp;" - "&amp;$P1313,'For Formulas'!$A$3:$CL$3,0))*L1313)</f>
        <v>43775</v>
      </c>
      <c r="X1313" s="322">
        <f t="shared" si="126"/>
        <v>8.0064150012336535E-2</v>
      </c>
      <c r="Y1313" s="262" t="s">
        <v>1178</v>
      </c>
      <c r="Z1313" s="262" t="str">
        <f t="shared" si="127"/>
        <v>141 E 72410 162</v>
      </c>
      <c r="AA1313" s="262" t="str">
        <f t="shared" si="128"/>
        <v>000</v>
      </c>
      <c r="AB1313" s="262" t="str">
        <f t="shared" si="129"/>
        <v>000</v>
      </c>
      <c r="AC1313" s="262" t="str">
        <f t="shared" si="130"/>
        <v>141 E 72410 162 000 000</v>
      </c>
    </row>
    <row r="1314" spans="1:29" ht="15" customHeight="1" x14ac:dyDescent="0.25">
      <c r="A1314" s="262" t="s">
        <v>3232</v>
      </c>
      <c r="B1314" s="262" t="s">
        <v>283</v>
      </c>
      <c r="C1314" s="262" t="s">
        <v>283</v>
      </c>
      <c r="D1314" s="262" t="s">
        <v>295</v>
      </c>
      <c r="E1314" s="262" t="s">
        <v>221</v>
      </c>
      <c r="F1314" s="262" t="s">
        <v>284</v>
      </c>
      <c r="G1314" s="262" t="s">
        <v>285</v>
      </c>
      <c r="H1314" s="262" t="s">
        <v>286</v>
      </c>
      <c r="I1314" s="262" t="s">
        <v>504</v>
      </c>
      <c r="J1314" s="262">
        <v>1575</v>
      </c>
      <c r="K1314" s="320">
        <v>1</v>
      </c>
      <c r="L1314" s="320">
        <v>1</v>
      </c>
      <c r="M1314" s="262" t="s">
        <v>226</v>
      </c>
      <c r="N1314" s="262" t="s">
        <v>233</v>
      </c>
      <c r="O1314" s="262" t="s">
        <v>288</v>
      </c>
      <c r="P1314" s="262" t="s">
        <v>289</v>
      </c>
      <c r="Q1314" s="321">
        <v>26</v>
      </c>
      <c r="R1314" s="321">
        <f t="shared" si="125"/>
        <v>27</v>
      </c>
      <c r="S1314" s="300">
        <v>0</v>
      </c>
      <c r="T1314" s="300">
        <v>40530</v>
      </c>
      <c r="V1314" s="300">
        <v>40530</v>
      </c>
      <c r="W1314" s="302">
        <f>IFERROR(INDEX('For Formulas'!$A$3:$CL$64,MATCH(ROUNDUP($R1314,0),'For Formulas'!$A$3:$A$64,0),MATCH($O1314&amp;" - "&amp;$P1314,'For Formulas'!$A$3:$CL$3,0))*L1314+U1314,INDEX('For Formulas'!$A$3:$CL$64,MATCH(ROUNDUP($R1314,0),'For Formulas'!$A$3:$A$64,0)*MATCH($O1314&amp;" - "&amp;$P1314,'For Formulas'!$A$3:$CL$3,0))*L1314)</f>
        <v>43775</v>
      </c>
      <c r="X1314" s="322">
        <f t="shared" si="126"/>
        <v>8.0064150012336535E-2</v>
      </c>
      <c r="Y1314" s="262" t="s">
        <v>1112</v>
      </c>
      <c r="Z1314" s="262" t="str">
        <f t="shared" si="127"/>
        <v>141 E 72410 162</v>
      </c>
      <c r="AA1314" s="262" t="str">
        <f t="shared" si="128"/>
        <v>000</v>
      </c>
      <c r="AB1314" s="262" t="str">
        <f t="shared" si="129"/>
        <v>000</v>
      </c>
      <c r="AC1314" s="262" t="str">
        <f t="shared" si="130"/>
        <v>141 E 72410 162 000 000</v>
      </c>
    </row>
    <row r="1315" spans="1:29" ht="15" customHeight="1" x14ac:dyDescent="0.25">
      <c r="A1315" s="262" t="s">
        <v>2422</v>
      </c>
      <c r="B1315" s="262" t="s">
        <v>332</v>
      </c>
      <c r="C1315" s="262" t="s">
        <v>332</v>
      </c>
      <c r="D1315" s="262" t="s">
        <v>258</v>
      </c>
      <c r="E1315" s="262" t="s">
        <v>221</v>
      </c>
      <c r="F1315" s="262" t="s">
        <v>299</v>
      </c>
      <c r="G1315" s="262" t="s">
        <v>300</v>
      </c>
      <c r="H1315" s="262" t="s">
        <v>301</v>
      </c>
      <c r="I1315" s="262" t="s">
        <v>225</v>
      </c>
      <c r="J1315" s="262">
        <v>1920</v>
      </c>
      <c r="K1315" s="320">
        <v>1</v>
      </c>
      <c r="L1315" s="320">
        <v>1</v>
      </c>
      <c r="M1315" s="262" t="s">
        <v>226</v>
      </c>
      <c r="N1315" s="262" t="s">
        <v>233</v>
      </c>
      <c r="O1315" s="262" t="s">
        <v>288</v>
      </c>
      <c r="P1315" s="262" t="s">
        <v>334</v>
      </c>
      <c r="Q1315" s="321">
        <v>29</v>
      </c>
      <c r="R1315" s="321">
        <f t="shared" si="125"/>
        <v>30</v>
      </c>
      <c r="S1315" s="300">
        <v>0</v>
      </c>
      <c r="T1315" s="300">
        <v>40680</v>
      </c>
      <c r="V1315" s="300">
        <v>40680</v>
      </c>
      <c r="W1315" s="302">
        <f>IFERROR(INDEX('For Formulas'!$A$3:$CL$64,MATCH(ROUNDUP($R1315,0),'For Formulas'!$A$3:$A$64,0),MATCH($O1315&amp;" - "&amp;$P1315,'For Formulas'!$A$3:$CL$3,0))*L1315+U1315,INDEX('For Formulas'!$A$3:$CL$64,MATCH(ROUNDUP($R1315,0),'For Formulas'!$A$3:$A$64,0)*MATCH($O1315&amp;" - "&amp;$P1315,'For Formulas'!$A$3:$CL$3,0))*L1315)</f>
        <v>43932</v>
      </c>
      <c r="X1315" s="322">
        <f t="shared" si="126"/>
        <v>7.9941002949852513E-2</v>
      </c>
      <c r="Y1315" s="262" t="s">
        <v>433</v>
      </c>
      <c r="Z1315" s="262" t="str">
        <f t="shared" si="127"/>
        <v>141 E 72610 166</v>
      </c>
      <c r="AA1315" s="262" t="str">
        <f t="shared" si="128"/>
        <v>000</v>
      </c>
      <c r="AB1315" s="262" t="str">
        <f t="shared" si="129"/>
        <v>000</v>
      </c>
      <c r="AC1315" s="262" t="str">
        <f t="shared" si="130"/>
        <v>141 E 72610 166 000 000</v>
      </c>
    </row>
    <row r="1316" spans="1:29" ht="15" hidden="1" customHeight="1" x14ac:dyDescent="0.25">
      <c r="A1316" s="262" t="s">
        <v>1812</v>
      </c>
      <c r="B1316" s="262" t="s">
        <v>237</v>
      </c>
      <c r="C1316" s="262" t="s">
        <v>237</v>
      </c>
      <c r="D1316" s="262" t="s">
        <v>346</v>
      </c>
      <c r="E1316" s="262" t="s">
        <v>221</v>
      </c>
      <c r="F1316" s="262" t="s">
        <v>239</v>
      </c>
      <c r="G1316" s="262" t="s">
        <v>240</v>
      </c>
      <c r="H1316" s="262" t="s">
        <v>241</v>
      </c>
      <c r="I1316" s="262" t="s">
        <v>225</v>
      </c>
      <c r="J1316" s="262">
        <v>1520</v>
      </c>
      <c r="K1316" s="320">
        <v>1</v>
      </c>
      <c r="L1316" s="320">
        <v>1</v>
      </c>
      <c r="M1316" s="262" t="s">
        <v>6</v>
      </c>
      <c r="Q1316" s="321">
        <v>0</v>
      </c>
      <c r="R1316" s="321">
        <f t="shared" si="125"/>
        <v>1</v>
      </c>
      <c r="S1316" s="300">
        <v>40777.4</v>
      </c>
      <c r="T1316" s="300">
        <v>0</v>
      </c>
      <c r="V1316" s="300">
        <v>40777.4</v>
      </c>
      <c r="W1316" s="329">
        <f>V1316*1.08</f>
        <v>44039.592000000004</v>
      </c>
      <c r="X1316" s="322">
        <f t="shared" si="126"/>
        <v>8.0000000000000071E-2</v>
      </c>
      <c r="Y1316" s="262" t="s">
        <v>1813</v>
      </c>
      <c r="Z1316" s="262" t="str">
        <f t="shared" si="127"/>
        <v>143 E 73100 165</v>
      </c>
      <c r="AA1316" s="262" t="str">
        <f t="shared" si="128"/>
        <v>450</v>
      </c>
      <c r="AB1316" s="262" t="str">
        <f t="shared" si="129"/>
        <v>000</v>
      </c>
      <c r="AC1316" s="262" t="str">
        <f t="shared" si="130"/>
        <v>143 E 73100 165 000 450</v>
      </c>
    </row>
    <row r="1317" spans="1:29" ht="15" hidden="1" customHeight="1" x14ac:dyDescent="0.25">
      <c r="A1317" s="262" t="s">
        <v>1853</v>
      </c>
      <c r="B1317" s="262" t="s">
        <v>255</v>
      </c>
      <c r="C1317" s="262" t="s">
        <v>255</v>
      </c>
      <c r="D1317" s="262" t="s">
        <v>248</v>
      </c>
      <c r="E1317" s="262" t="s">
        <v>256</v>
      </c>
      <c r="F1317" s="262" t="s">
        <v>249</v>
      </c>
      <c r="G1317" s="262" t="s">
        <v>250</v>
      </c>
      <c r="H1317" s="262" t="s">
        <v>224</v>
      </c>
      <c r="I1317" s="262" t="s">
        <v>242</v>
      </c>
      <c r="J1317" s="262">
        <v>1080</v>
      </c>
      <c r="K1317" s="320">
        <v>1</v>
      </c>
      <c r="L1317" s="320">
        <v>1</v>
      </c>
      <c r="M1317" s="262" t="s">
        <v>6</v>
      </c>
      <c r="Q1317" s="321">
        <v>0</v>
      </c>
      <c r="R1317" s="321">
        <f t="shared" si="125"/>
        <v>1</v>
      </c>
      <c r="S1317" s="300">
        <v>3000</v>
      </c>
      <c r="T1317" s="300">
        <v>0</v>
      </c>
      <c r="V1317" s="300">
        <v>3000</v>
      </c>
      <c r="W1317" s="300">
        <f>V1317</f>
        <v>3000</v>
      </c>
      <c r="X1317" s="322">
        <f t="shared" si="126"/>
        <v>0</v>
      </c>
      <c r="Y1317" s="262" t="s">
        <v>252</v>
      </c>
      <c r="Z1317" s="262" t="str">
        <f t="shared" si="127"/>
        <v>141 E 72710 146</v>
      </c>
      <c r="AA1317" s="262" t="str">
        <f t="shared" si="128"/>
        <v>446</v>
      </c>
      <c r="AB1317" s="262" t="str">
        <f t="shared" si="129"/>
        <v>000</v>
      </c>
      <c r="AC1317" s="262" t="str">
        <f t="shared" si="130"/>
        <v>141 E 72710 146 000 446</v>
      </c>
    </row>
    <row r="1318" spans="1:29" ht="15" hidden="1" customHeight="1" x14ac:dyDescent="0.25">
      <c r="A1318" s="262" t="s">
        <v>2401</v>
      </c>
      <c r="B1318" s="262" t="s">
        <v>488</v>
      </c>
      <c r="C1318" s="262" t="s">
        <v>489</v>
      </c>
      <c r="D1318" s="262" t="s">
        <v>274</v>
      </c>
      <c r="E1318" s="262" t="s">
        <v>221</v>
      </c>
      <c r="F1318" s="262" t="s">
        <v>299</v>
      </c>
      <c r="G1318" s="262" t="s">
        <v>571</v>
      </c>
      <c r="H1318" s="262" t="s">
        <v>301</v>
      </c>
      <c r="I1318" s="262" t="s">
        <v>225</v>
      </c>
      <c r="J1318" s="262">
        <v>960</v>
      </c>
      <c r="K1318" s="320">
        <v>1</v>
      </c>
      <c r="L1318" s="320">
        <v>0.6</v>
      </c>
      <c r="M1318" s="262" t="s">
        <v>226</v>
      </c>
      <c r="N1318" s="262" t="s">
        <v>227</v>
      </c>
      <c r="O1318" s="262" t="s">
        <v>786</v>
      </c>
      <c r="P1318" s="262" t="s">
        <v>37</v>
      </c>
      <c r="Q1318" s="321">
        <v>9</v>
      </c>
      <c r="R1318" s="321">
        <f t="shared" si="125"/>
        <v>10</v>
      </c>
      <c r="S1318" s="300">
        <v>0</v>
      </c>
      <c r="T1318" s="300">
        <v>68262</v>
      </c>
      <c r="V1318" s="300">
        <v>40957.199999999997</v>
      </c>
      <c r="W1318" s="302">
        <f>IFERROR(INDEX('For Formulas'!$A$3:$CL$64,MATCH(ROUNDUP($R1318,0),'For Formulas'!$A$3:$A$64,0),MATCH($O1318&amp;" - "&amp;$P1318,'For Formulas'!$A$3:$CL$3,0))*L1318+U1318,INDEX('For Formulas'!$A$3:$CL$64,MATCH(ROUNDUP($R1318,0),'For Formulas'!$A$3:$A$64,0)*MATCH($O1318&amp;" - "&amp;$P1318,'For Formulas'!$A$3:$CL$3,0))*L1318)</f>
        <v>44233.2</v>
      </c>
      <c r="X1318" s="322">
        <f t="shared" si="126"/>
        <v>7.9985936538630578E-2</v>
      </c>
      <c r="Y1318" s="262" t="s">
        <v>787</v>
      </c>
      <c r="Z1318" s="262" t="str">
        <f t="shared" si="127"/>
        <v>142 E 72210 189</v>
      </c>
      <c r="AA1318" s="262" t="str">
        <f t="shared" si="128"/>
        <v>000</v>
      </c>
      <c r="AB1318" s="262" t="str">
        <f t="shared" si="129"/>
        <v>201</v>
      </c>
      <c r="AC1318" s="262" t="str">
        <f t="shared" si="130"/>
        <v>142 E 72210 189 201 000</v>
      </c>
    </row>
    <row r="1319" spans="1:29" ht="15" customHeight="1" x14ac:dyDescent="0.25">
      <c r="A1319" s="262" t="s">
        <v>1066</v>
      </c>
      <c r="B1319" s="262" t="s">
        <v>298</v>
      </c>
      <c r="C1319" s="262" t="s">
        <v>298</v>
      </c>
      <c r="D1319" s="262" t="s">
        <v>298</v>
      </c>
      <c r="E1319" s="262" t="s">
        <v>221</v>
      </c>
      <c r="F1319" s="262" t="s">
        <v>299</v>
      </c>
      <c r="G1319" s="262" t="s">
        <v>300</v>
      </c>
      <c r="H1319" s="262" t="s">
        <v>301</v>
      </c>
      <c r="I1319" s="262" t="s">
        <v>225</v>
      </c>
      <c r="J1319" s="262">
        <v>1920</v>
      </c>
      <c r="K1319" s="320">
        <v>1</v>
      </c>
      <c r="L1319" s="320">
        <v>1</v>
      </c>
      <c r="M1319" s="262" t="s">
        <v>226</v>
      </c>
      <c r="N1319" s="262" t="s">
        <v>233</v>
      </c>
      <c r="O1319" s="262" t="s">
        <v>288</v>
      </c>
      <c r="P1319" s="262" t="s">
        <v>302</v>
      </c>
      <c r="Q1319" s="321">
        <v>14</v>
      </c>
      <c r="R1319" s="321">
        <f t="shared" si="125"/>
        <v>15</v>
      </c>
      <c r="S1319" s="300">
        <v>0</v>
      </c>
      <c r="T1319" s="300">
        <v>41004</v>
      </c>
      <c r="V1319" s="300">
        <v>41004</v>
      </c>
      <c r="W1319" s="302">
        <f>IFERROR(INDEX('For Formulas'!$A$3:$CL$64,MATCH(ROUNDUP($R1319,0),'For Formulas'!$A$3:$A$64,0),MATCH($O1319&amp;" - "&amp;$P1319,'For Formulas'!$A$3:$CL$3,0))*L1319+U1319,INDEX('For Formulas'!$A$3:$CL$64,MATCH(ROUNDUP($R1319,0),'For Formulas'!$A$3:$A$64,0)*MATCH($O1319&amp;" - "&amp;$P1319,'For Formulas'!$A$3:$CL$3,0))*L1319)</f>
        <v>44280</v>
      </c>
      <c r="X1319" s="322">
        <f t="shared" si="126"/>
        <v>7.9894644424934158E-2</v>
      </c>
      <c r="Y1319" s="262" t="s">
        <v>303</v>
      </c>
      <c r="Z1319" s="262" t="str">
        <f t="shared" si="127"/>
        <v>141 E 72620 167</v>
      </c>
      <c r="AA1319" s="262" t="str">
        <f t="shared" si="128"/>
        <v>000</v>
      </c>
      <c r="AB1319" s="262" t="str">
        <f t="shared" si="129"/>
        <v>000</v>
      </c>
      <c r="AC1319" s="262" t="str">
        <f t="shared" si="130"/>
        <v>141 E 72620 167 000 000</v>
      </c>
    </row>
    <row r="1320" spans="1:29" ht="15" customHeight="1" x14ac:dyDescent="0.25">
      <c r="A1320" s="262" t="s">
        <v>2284</v>
      </c>
      <c r="B1320" s="262" t="s">
        <v>298</v>
      </c>
      <c r="C1320" s="262" t="s">
        <v>298</v>
      </c>
      <c r="D1320" s="262" t="s">
        <v>298</v>
      </c>
      <c r="E1320" s="262" t="s">
        <v>221</v>
      </c>
      <c r="F1320" s="262" t="s">
        <v>299</v>
      </c>
      <c r="G1320" s="262" t="s">
        <v>300</v>
      </c>
      <c r="H1320" s="262" t="s">
        <v>301</v>
      </c>
      <c r="I1320" s="262" t="s">
        <v>225</v>
      </c>
      <c r="J1320" s="262">
        <v>1920</v>
      </c>
      <c r="K1320" s="320">
        <v>1</v>
      </c>
      <c r="L1320" s="320">
        <v>1</v>
      </c>
      <c r="M1320" s="262" t="s">
        <v>226</v>
      </c>
      <c r="N1320" s="262" t="s">
        <v>233</v>
      </c>
      <c r="O1320" s="262" t="s">
        <v>288</v>
      </c>
      <c r="P1320" s="262" t="s">
        <v>302</v>
      </c>
      <c r="Q1320" s="321">
        <v>14</v>
      </c>
      <c r="R1320" s="321">
        <f t="shared" si="125"/>
        <v>15</v>
      </c>
      <c r="S1320" s="300">
        <v>0</v>
      </c>
      <c r="T1320" s="300">
        <v>41004</v>
      </c>
      <c r="V1320" s="300">
        <v>41004</v>
      </c>
      <c r="W1320" s="302">
        <f>IFERROR(INDEX('For Formulas'!$A$3:$CL$64,MATCH(ROUNDUP($R1320,0),'For Formulas'!$A$3:$A$64,0),MATCH($O1320&amp;" - "&amp;$P1320,'For Formulas'!$A$3:$CL$3,0))*L1320+U1320,INDEX('For Formulas'!$A$3:$CL$64,MATCH(ROUNDUP($R1320,0),'For Formulas'!$A$3:$A$64,0)*MATCH($O1320&amp;" - "&amp;$P1320,'For Formulas'!$A$3:$CL$3,0))*L1320)</f>
        <v>44280</v>
      </c>
      <c r="X1320" s="322">
        <f t="shared" si="126"/>
        <v>7.9894644424934158E-2</v>
      </c>
      <c r="Y1320" s="262" t="s">
        <v>303</v>
      </c>
      <c r="Z1320" s="262" t="str">
        <f t="shared" si="127"/>
        <v>141 E 72620 167</v>
      </c>
      <c r="AA1320" s="262" t="str">
        <f t="shared" si="128"/>
        <v>000</v>
      </c>
      <c r="AB1320" s="262" t="str">
        <f t="shared" si="129"/>
        <v>000</v>
      </c>
      <c r="AC1320" s="262" t="str">
        <f t="shared" si="130"/>
        <v>141 E 72620 167 000 000</v>
      </c>
    </row>
    <row r="1321" spans="1:29" ht="15" customHeight="1" x14ac:dyDescent="0.25">
      <c r="A1321" s="262" t="s">
        <v>1997</v>
      </c>
      <c r="B1321" s="262" t="s">
        <v>332</v>
      </c>
      <c r="C1321" s="262" t="s">
        <v>332</v>
      </c>
      <c r="D1321" s="262" t="s">
        <v>264</v>
      </c>
      <c r="E1321" s="262" t="s">
        <v>221</v>
      </c>
      <c r="F1321" s="262" t="s">
        <v>299</v>
      </c>
      <c r="G1321" s="262" t="s">
        <v>300</v>
      </c>
      <c r="H1321" s="262" t="s">
        <v>301</v>
      </c>
      <c r="I1321" s="262" t="s">
        <v>225</v>
      </c>
      <c r="J1321" s="262">
        <v>1920</v>
      </c>
      <c r="K1321" s="320">
        <v>1</v>
      </c>
      <c r="L1321" s="320">
        <v>1</v>
      </c>
      <c r="M1321" s="262" t="s">
        <v>226</v>
      </c>
      <c r="N1321" s="262" t="s">
        <v>233</v>
      </c>
      <c r="O1321" s="262" t="s">
        <v>288</v>
      </c>
      <c r="P1321" s="262" t="s">
        <v>334</v>
      </c>
      <c r="Q1321" s="321">
        <v>30</v>
      </c>
      <c r="R1321" s="321">
        <f t="shared" si="125"/>
        <v>31</v>
      </c>
      <c r="S1321" s="300">
        <v>0</v>
      </c>
      <c r="T1321" s="300">
        <v>41160</v>
      </c>
      <c r="V1321" s="300">
        <v>41160</v>
      </c>
      <c r="W1321" s="302">
        <f>IFERROR(INDEX('For Formulas'!$A$3:$CL$64,MATCH(ROUNDUP($R1321,0),'For Formulas'!$A$3:$A$64,0),MATCH($O1321&amp;" - "&amp;$P1321,'For Formulas'!$A$3:$CL$3,0))*L1321+U1321,INDEX('For Formulas'!$A$3:$CL$64,MATCH(ROUNDUP($R1321,0),'For Formulas'!$A$3:$A$64,0)*MATCH($O1321&amp;" - "&amp;$P1321,'For Formulas'!$A$3:$CL$3,0))*L1321)</f>
        <v>44448</v>
      </c>
      <c r="X1321" s="322">
        <f t="shared" si="126"/>
        <v>7.9883381924198249E-2</v>
      </c>
      <c r="Y1321" s="262" t="s">
        <v>1064</v>
      </c>
      <c r="Z1321" s="262" t="str">
        <f t="shared" si="127"/>
        <v>141 E 72610 166</v>
      </c>
      <c r="AA1321" s="262" t="str">
        <f t="shared" si="128"/>
        <v>000</v>
      </c>
      <c r="AB1321" s="262" t="str">
        <f t="shared" si="129"/>
        <v>000</v>
      </c>
      <c r="AC1321" s="262" t="str">
        <f t="shared" si="130"/>
        <v>141 E 72610 166 000 000</v>
      </c>
    </row>
    <row r="1322" spans="1:29" ht="15" customHeight="1" x14ac:dyDescent="0.25">
      <c r="A1322" s="262" t="s">
        <v>2260</v>
      </c>
      <c r="B1322" s="262" t="s">
        <v>332</v>
      </c>
      <c r="C1322" s="262" t="s">
        <v>332</v>
      </c>
      <c r="D1322" s="262" t="s">
        <v>268</v>
      </c>
      <c r="E1322" s="262" t="s">
        <v>221</v>
      </c>
      <c r="F1322" s="262" t="s">
        <v>299</v>
      </c>
      <c r="G1322" s="262" t="s">
        <v>300</v>
      </c>
      <c r="H1322" s="262" t="s">
        <v>301</v>
      </c>
      <c r="I1322" s="262" t="s">
        <v>225</v>
      </c>
      <c r="J1322" s="262">
        <v>1920</v>
      </c>
      <c r="K1322" s="320">
        <v>1</v>
      </c>
      <c r="L1322" s="320">
        <v>1</v>
      </c>
      <c r="M1322" s="262" t="s">
        <v>226</v>
      </c>
      <c r="N1322" s="262" t="s">
        <v>233</v>
      </c>
      <c r="O1322" s="262" t="s">
        <v>288</v>
      </c>
      <c r="P1322" s="262" t="s">
        <v>334</v>
      </c>
      <c r="Q1322" s="321">
        <v>30</v>
      </c>
      <c r="R1322" s="321">
        <f t="shared" si="125"/>
        <v>31</v>
      </c>
      <c r="S1322" s="300">
        <v>0</v>
      </c>
      <c r="T1322" s="300">
        <v>41160</v>
      </c>
      <c r="V1322" s="300">
        <v>41160</v>
      </c>
      <c r="W1322" s="302">
        <f>IFERROR(INDEX('For Formulas'!$A$3:$CL$64,MATCH(ROUNDUP($R1322,0),'For Formulas'!$A$3:$A$64,0),MATCH($O1322&amp;" - "&amp;$P1322,'For Formulas'!$A$3:$CL$3,0))*L1322+U1322,INDEX('For Formulas'!$A$3:$CL$64,MATCH(ROUNDUP($R1322,0),'For Formulas'!$A$3:$A$64,0)*MATCH($O1322&amp;" - "&amp;$P1322,'For Formulas'!$A$3:$CL$3,0))*L1322)</f>
        <v>44448</v>
      </c>
      <c r="X1322" s="322">
        <f t="shared" si="126"/>
        <v>7.9883381924198249E-2</v>
      </c>
      <c r="Y1322" s="262" t="s">
        <v>1743</v>
      </c>
      <c r="Z1322" s="262" t="str">
        <f t="shared" si="127"/>
        <v>141 E 72610 166</v>
      </c>
      <c r="AA1322" s="262" t="str">
        <f t="shared" si="128"/>
        <v>000</v>
      </c>
      <c r="AB1322" s="262" t="str">
        <f t="shared" si="129"/>
        <v>000</v>
      </c>
      <c r="AC1322" s="262" t="str">
        <f t="shared" si="130"/>
        <v>141 E 72610 166 000 000</v>
      </c>
    </row>
    <row r="1323" spans="1:29" ht="15" customHeight="1" x14ac:dyDescent="0.25">
      <c r="A1323" s="262" t="s">
        <v>2407</v>
      </c>
      <c r="B1323" s="262" t="s">
        <v>332</v>
      </c>
      <c r="C1323" s="262" t="s">
        <v>332</v>
      </c>
      <c r="D1323" s="262" t="s">
        <v>374</v>
      </c>
      <c r="E1323" s="262" t="s">
        <v>221</v>
      </c>
      <c r="F1323" s="262" t="s">
        <v>299</v>
      </c>
      <c r="G1323" s="262" t="s">
        <v>300</v>
      </c>
      <c r="H1323" s="262" t="s">
        <v>301</v>
      </c>
      <c r="I1323" s="262" t="s">
        <v>225</v>
      </c>
      <c r="J1323" s="262">
        <v>1920</v>
      </c>
      <c r="K1323" s="320">
        <v>1</v>
      </c>
      <c r="L1323" s="320">
        <v>1</v>
      </c>
      <c r="M1323" s="262" t="s">
        <v>226</v>
      </c>
      <c r="N1323" s="262" t="s">
        <v>233</v>
      </c>
      <c r="O1323" s="262" t="s">
        <v>288</v>
      </c>
      <c r="P1323" s="262" t="s">
        <v>334</v>
      </c>
      <c r="Q1323" s="321">
        <v>30</v>
      </c>
      <c r="R1323" s="321">
        <f t="shared" si="125"/>
        <v>31</v>
      </c>
      <c r="S1323" s="300">
        <v>0</v>
      </c>
      <c r="T1323" s="300">
        <v>41160</v>
      </c>
      <c r="V1323" s="300">
        <v>41160</v>
      </c>
      <c r="W1323" s="302">
        <f>IFERROR(INDEX('For Formulas'!$A$3:$CL$64,MATCH(ROUNDUP($R1323,0),'For Formulas'!$A$3:$A$64,0),MATCH($O1323&amp;" - "&amp;$P1323,'For Formulas'!$A$3:$CL$3,0))*L1323+U1323,INDEX('For Formulas'!$A$3:$CL$64,MATCH(ROUNDUP($R1323,0),'For Formulas'!$A$3:$A$64,0)*MATCH($O1323&amp;" - "&amp;$P1323,'For Formulas'!$A$3:$CL$3,0))*L1323)</f>
        <v>44448</v>
      </c>
      <c r="X1323" s="322">
        <f t="shared" si="126"/>
        <v>7.9883381924198249E-2</v>
      </c>
      <c r="Y1323" s="262" t="s">
        <v>2088</v>
      </c>
      <c r="Z1323" s="262" t="str">
        <f t="shared" si="127"/>
        <v>141 E 72610 166</v>
      </c>
      <c r="AA1323" s="262" t="str">
        <f t="shared" si="128"/>
        <v>000</v>
      </c>
      <c r="AB1323" s="262" t="str">
        <f t="shared" si="129"/>
        <v>000</v>
      </c>
      <c r="AC1323" s="262" t="str">
        <f t="shared" si="130"/>
        <v>141 E 72610 166 000 000</v>
      </c>
    </row>
    <row r="1324" spans="1:29" ht="15" customHeight="1" x14ac:dyDescent="0.25">
      <c r="A1324" s="262" t="s">
        <v>310</v>
      </c>
      <c r="B1324" s="262" t="s">
        <v>311</v>
      </c>
      <c r="C1324" s="262" t="s">
        <v>311</v>
      </c>
      <c r="D1324" s="262" t="s">
        <v>274</v>
      </c>
      <c r="E1324" s="262" t="s">
        <v>221</v>
      </c>
      <c r="F1324" s="262" t="s">
        <v>299</v>
      </c>
      <c r="G1324" s="262" t="s">
        <v>300</v>
      </c>
      <c r="H1324" s="262" t="s">
        <v>301</v>
      </c>
      <c r="I1324" s="262" t="s">
        <v>225</v>
      </c>
      <c r="J1324" s="262">
        <v>1920</v>
      </c>
      <c r="K1324" s="320">
        <v>1</v>
      </c>
      <c r="L1324" s="320">
        <v>1</v>
      </c>
      <c r="M1324" s="262" t="s">
        <v>226</v>
      </c>
      <c r="N1324" s="262" t="s">
        <v>227</v>
      </c>
      <c r="O1324" s="262" t="s">
        <v>288</v>
      </c>
      <c r="P1324" s="262" t="s">
        <v>312</v>
      </c>
      <c r="Q1324" s="321">
        <v>16</v>
      </c>
      <c r="R1324" s="321">
        <f t="shared" si="125"/>
        <v>17</v>
      </c>
      <c r="S1324" s="300">
        <v>0</v>
      </c>
      <c r="T1324" s="300">
        <v>41316</v>
      </c>
      <c r="V1324" s="300">
        <v>41316</v>
      </c>
      <c r="W1324" s="302">
        <f>IFERROR(INDEX('For Formulas'!$A$3:$CL$64,MATCH(ROUNDUP($R1324,0),'For Formulas'!$A$3:$A$64,0),MATCH($O1324&amp;" - "&amp;$P1324,'For Formulas'!$A$3:$CL$3,0))*L1324+U1324,INDEX('For Formulas'!$A$3:$CL$64,MATCH(ROUNDUP($R1324,0),'For Formulas'!$A$3:$A$64,0)*MATCH($O1324&amp;" - "&amp;$P1324,'For Formulas'!$A$3:$CL$3,0))*L1324)</f>
        <v>44616</v>
      </c>
      <c r="X1324" s="322">
        <f t="shared" si="126"/>
        <v>7.9872204472843447E-2</v>
      </c>
      <c r="Y1324" s="262" t="s">
        <v>313</v>
      </c>
      <c r="Z1324" s="262" t="str">
        <f t="shared" si="127"/>
        <v>141 E 72210 162</v>
      </c>
      <c r="AA1324" s="262" t="str">
        <f t="shared" si="128"/>
        <v>000</v>
      </c>
      <c r="AB1324" s="262" t="str">
        <f t="shared" si="129"/>
        <v>000</v>
      </c>
      <c r="AC1324" s="262" t="str">
        <f t="shared" si="130"/>
        <v>141 E 72210 162 000 000</v>
      </c>
    </row>
    <row r="1325" spans="1:29" ht="15" customHeight="1" x14ac:dyDescent="0.25">
      <c r="A1325" s="262" t="s">
        <v>733</v>
      </c>
      <c r="B1325" s="262" t="s">
        <v>298</v>
      </c>
      <c r="C1325" s="262" t="s">
        <v>298</v>
      </c>
      <c r="D1325" s="262" t="s">
        <v>298</v>
      </c>
      <c r="E1325" s="262" t="s">
        <v>221</v>
      </c>
      <c r="F1325" s="262" t="s">
        <v>299</v>
      </c>
      <c r="G1325" s="262" t="s">
        <v>300</v>
      </c>
      <c r="H1325" s="262" t="s">
        <v>301</v>
      </c>
      <c r="I1325" s="262" t="s">
        <v>225</v>
      </c>
      <c r="J1325" s="262">
        <v>1920</v>
      </c>
      <c r="K1325" s="320">
        <v>1</v>
      </c>
      <c r="L1325" s="320">
        <v>1</v>
      </c>
      <c r="M1325" s="262" t="s">
        <v>226</v>
      </c>
      <c r="N1325" s="262" t="s">
        <v>233</v>
      </c>
      <c r="O1325" s="262" t="s">
        <v>288</v>
      </c>
      <c r="P1325" s="262" t="s">
        <v>312</v>
      </c>
      <c r="Q1325" s="321">
        <v>16</v>
      </c>
      <c r="R1325" s="321">
        <f t="shared" si="125"/>
        <v>17</v>
      </c>
      <c r="S1325" s="300">
        <v>0</v>
      </c>
      <c r="T1325" s="300">
        <v>41316</v>
      </c>
      <c r="V1325" s="300">
        <v>41316</v>
      </c>
      <c r="W1325" s="302">
        <f>IFERROR(INDEX('For Formulas'!$A$3:$CL$64,MATCH(ROUNDUP($R1325,0),'For Formulas'!$A$3:$A$64,0),MATCH($O1325&amp;" - "&amp;$P1325,'For Formulas'!$A$3:$CL$3,0))*L1325+U1325,INDEX('For Formulas'!$A$3:$CL$64,MATCH(ROUNDUP($R1325,0),'For Formulas'!$A$3:$A$64,0)*MATCH($O1325&amp;" - "&amp;$P1325,'For Formulas'!$A$3:$CL$3,0))*L1325)</f>
        <v>44616</v>
      </c>
      <c r="X1325" s="322">
        <f t="shared" si="126"/>
        <v>7.9872204472843447E-2</v>
      </c>
      <c r="Y1325" s="262" t="s">
        <v>303</v>
      </c>
      <c r="Z1325" s="262" t="str">
        <f t="shared" si="127"/>
        <v>141 E 72620 167</v>
      </c>
      <c r="AA1325" s="262" t="str">
        <f t="shared" si="128"/>
        <v>000</v>
      </c>
      <c r="AB1325" s="262" t="str">
        <f t="shared" si="129"/>
        <v>000</v>
      </c>
      <c r="AC1325" s="262" t="str">
        <f t="shared" si="130"/>
        <v>141 E 72620 167 000 000</v>
      </c>
    </row>
    <row r="1326" spans="1:29" ht="15" customHeight="1" x14ac:dyDescent="0.25">
      <c r="A1326" s="262" t="s">
        <v>1137</v>
      </c>
      <c r="B1326" s="262" t="s">
        <v>316</v>
      </c>
      <c r="C1326" s="262" t="s">
        <v>316</v>
      </c>
      <c r="D1326" s="262" t="s">
        <v>238</v>
      </c>
      <c r="E1326" s="262" t="s">
        <v>221</v>
      </c>
      <c r="F1326" s="262" t="s">
        <v>222</v>
      </c>
      <c r="G1326" s="262" t="s">
        <v>692</v>
      </c>
      <c r="H1326" s="262" t="s">
        <v>224</v>
      </c>
      <c r="I1326" s="262" t="s">
        <v>225</v>
      </c>
      <c r="J1326" s="262">
        <v>800</v>
      </c>
      <c r="K1326" s="320">
        <v>1</v>
      </c>
      <c r="L1326" s="320">
        <v>1</v>
      </c>
      <c r="M1326" s="262" t="s">
        <v>226</v>
      </c>
      <c r="N1326" s="262" t="s">
        <v>227</v>
      </c>
      <c r="O1326" s="262" t="s">
        <v>234</v>
      </c>
      <c r="P1326" s="262" t="s">
        <v>34</v>
      </c>
      <c r="Q1326" s="321">
        <v>5</v>
      </c>
      <c r="R1326" s="321">
        <f t="shared" si="125"/>
        <v>6</v>
      </c>
      <c r="S1326" s="300">
        <v>0</v>
      </c>
      <c r="T1326" s="300">
        <v>41510</v>
      </c>
      <c r="V1326" s="300">
        <v>20755</v>
      </c>
      <c r="W1326" s="302">
        <f>IFERROR(INDEX('For Formulas'!$A$3:$CL$64,MATCH(ROUNDUP($R1326,0),'For Formulas'!$A$3:$A$64,0),MATCH($O1326&amp;" - "&amp;$P1326,'For Formulas'!$A$3:$CL$3,0))*L1326+U1326,INDEX('For Formulas'!$A$3:$CL$64,MATCH(ROUNDUP($R1326,0),'For Formulas'!$A$3:$A$64,0)*MATCH($O1326&amp;" - "&amp;$P1326,'For Formulas'!$A$3:$CL$3,0))*L1326)</f>
        <v>44830</v>
      </c>
      <c r="X1326" s="322">
        <f t="shared" si="126"/>
        <v>1.1599614550710673</v>
      </c>
      <c r="Y1326" s="262" t="s">
        <v>977</v>
      </c>
      <c r="Z1326" s="262" t="str">
        <f t="shared" si="127"/>
        <v>141 E 71200 116</v>
      </c>
      <c r="AA1326" s="262" t="str">
        <f t="shared" si="128"/>
        <v>712</v>
      </c>
      <c r="AB1326" s="262" t="str">
        <f t="shared" si="129"/>
        <v>000</v>
      </c>
      <c r="AC1326" s="262" t="str">
        <f t="shared" si="130"/>
        <v>141 E 71200 116 000 712</v>
      </c>
    </row>
    <row r="1327" spans="1:29" ht="15" customHeight="1" x14ac:dyDescent="0.25">
      <c r="A1327" s="262" t="s">
        <v>342</v>
      </c>
      <c r="B1327" s="262" t="s">
        <v>231</v>
      </c>
      <c r="C1327" s="262" t="s">
        <v>231</v>
      </c>
      <c r="D1327" s="262" t="s">
        <v>343</v>
      </c>
      <c r="E1327" s="262" t="s">
        <v>221</v>
      </c>
      <c r="F1327" s="262" t="s">
        <v>222</v>
      </c>
      <c r="G1327" s="262" t="s">
        <v>223</v>
      </c>
      <c r="H1327" s="262" t="s">
        <v>224</v>
      </c>
      <c r="I1327" s="262" t="s">
        <v>225</v>
      </c>
      <c r="J1327" s="262">
        <v>1600</v>
      </c>
      <c r="K1327" s="320">
        <v>1</v>
      </c>
      <c r="L1327" s="320">
        <v>1</v>
      </c>
      <c r="M1327" s="262" t="s">
        <v>226</v>
      </c>
      <c r="N1327" s="262" t="s">
        <v>233</v>
      </c>
      <c r="O1327" s="262" t="s">
        <v>234</v>
      </c>
      <c r="P1327" s="262" t="s">
        <v>34</v>
      </c>
      <c r="Q1327" s="321">
        <v>5</v>
      </c>
      <c r="R1327" s="321">
        <f t="shared" si="125"/>
        <v>6</v>
      </c>
      <c r="S1327" s="300">
        <v>0</v>
      </c>
      <c r="T1327" s="300">
        <v>41510</v>
      </c>
      <c r="V1327" s="300">
        <v>41510</v>
      </c>
      <c r="W1327" s="302">
        <f>IFERROR(INDEX('For Formulas'!$A$3:$CL$64,MATCH(ROUNDUP($R1327,0),'For Formulas'!$A$3:$A$64,0),MATCH($O1327&amp;" - "&amp;$P1327,'For Formulas'!$A$3:$CL$3,0))*L1327+U1327,INDEX('For Formulas'!$A$3:$CL$64,MATCH(ROUNDUP($R1327,0),'For Formulas'!$A$3:$A$64,0)*MATCH($O1327&amp;" - "&amp;$P1327,'For Formulas'!$A$3:$CL$3,0))*L1327)</f>
        <v>44830</v>
      </c>
      <c r="X1327" s="322">
        <f t="shared" si="126"/>
        <v>7.9980727535533605E-2</v>
      </c>
      <c r="Y1327" s="262" t="s">
        <v>344</v>
      </c>
      <c r="Z1327" s="262" t="str">
        <f t="shared" si="127"/>
        <v>141 E 71100 116</v>
      </c>
      <c r="AA1327" s="262" t="str">
        <f t="shared" si="128"/>
        <v>000</v>
      </c>
      <c r="AB1327" s="262" t="str">
        <f t="shared" si="129"/>
        <v>000</v>
      </c>
      <c r="AC1327" s="262" t="str">
        <f t="shared" si="130"/>
        <v>141 E 71100 116 000 000</v>
      </c>
    </row>
    <row r="1328" spans="1:29" ht="15" customHeight="1" x14ac:dyDescent="0.25">
      <c r="A1328" s="262" t="s">
        <v>370</v>
      </c>
      <c r="B1328" s="262" t="s">
        <v>231</v>
      </c>
      <c r="C1328" s="262" t="s">
        <v>231</v>
      </c>
      <c r="D1328" s="262" t="s">
        <v>371</v>
      </c>
      <c r="E1328" s="262" t="s">
        <v>221</v>
      </c>
      <c r="F1328" s="262" t="s">
        <v>222</v>
      </c>
      <c r="G1328" s="262" t="s">
        <v>223</v>
      </c>
      <c r="H1328" s="262" t="s">
        <v>224</v>
      </c>
      <c r="I1328" s="262" t="s">
        <v>225</v>
      </c>
      <c r="J1328" s="262">
        <v>1600</v>
      </c>
      <c r="K1328" s="320">
        <v>1</v>
      </c>
      <c r="L1328" s="320">
        <v>1</v>
      </c>
      <c r="M1328" s="262" t="s">
        <v>226</v>
      </c>
      <c r="N1328" s="262" t="s">
        <v>233</v>
      </c>
      <c r="O1328" s="262" t="s">
        <v>234</v>
      </c>
      <c r="P1328" s="262" t="s">
        <v>34</v>
      </c>
      <c r="Q1328" s="321">
        <v>5</v>
      </c>
      <c r="R1328" s="321">
        <f t="shared" si="125"/>
        <v>6</v>
      </c>
      <c r="S1328" s="300">
        <v>0</v>
      </c>
      <c r="T1328" s="300">
        <v>41510</v>
      </c>
      <c r="V1328" s="300">
        <v>41510</v>
      </c>
      <c r="W1328" s="302">
        <f>IFERROR(INDEX('For Formulas'!$A$3:$CL$64,MATCH(ROUNDUP($R1328,0),'For Formulas'!$A$3:$A$64,0),MATCH($O1328&amp;" - "&amp;$P1328,'For Formulas'!$A$3:$CL$3,0))*L1328+U1328,INDEX('For Formulas'!$A$3:$CL$64,MATCH(ROUNDUP($R1328,0),'For Formulas'!$A$3:$A$64,0)*MATCH($O1328&amp;" - "&amp;$P1328,'For Formulas'!$A$3:$CL$3,0))*L1328)</f>
        <v>44830</v>
      </c>
      <c r="X1328" s="322">
        <f t="shared" si="126"/>
        <v>7.9980727535533605E-2</v>
      </c>
      <c r="Y1328" s="262" t="s">
        <v>372</v>
      </c>
      <c r="Z1328" s="262" t="str">
        <f t="shared" si="127"/>
        <v>141 E 71100 116</v>
      </c>
      <c r="AA1328" s="262" t="str">
        <f t="shared" si="128"/>
        <v>000</v>
      </c>
      <c r="AB1328" s="262" t="str">
        <f t="shared" si="129"/>
        <v>000</v>
      </c>
      <c r="AC1328" s="262" t="str">
        <f t="shared" si="130"/>
        <v>141 E 71100 116 000 000</v>
      </c>
    </row>
    <row r="1329" spans="1:29" ht="15" customHeight="1" x14ac:dyDescent="0.25">
      <c r="A1329" s="262" t="s">
        <v>373</v>
      </c>
      <c r="B1329" s="262" t="s">
        <v>231</v>
      </c>
      <c r="C1329" s="262" t="s">
        <v>231</v>
      </c>
      <c r="D1329" s="262" t="s">
        <v>374</v>
      </c>
      <c r="E1329" s="262" t="s">
        <v>221</v>
      </c>
      <c r="F1329" s="262" t="s">
        <v>222</v>
      </c>
      <c r="G1329" s="262" t="s">
        <v>223</v>
      </c>
      <c r="H1329" s="262" t="s">
        <v>224</v>
      </c>
      <c r="I1329" s="262" t="s">
        <v>225</v>
      </c>
      <c r="J1329" s="262">
        <v>1600</v>
      </c>
      <c r="K1329" s="320">
        <v>1</v>
      </c>
      <c r="L1329" s="320">
        <v>1</v>
      </c>
      <c r="M1329" s="262" t="s">
        <v>226</v>
      </c>
      <c r="N1329" s="262" t="s">
        <v>233</v>
      </c>
      <c r="O1329" s="262" t="s">
        <v>234</v>
      </c>
      <c r="P1329" s="262" t="s">
        <v>34</v>
      </c>
      <c r="Q1329" s="321">
        <v>5</v>
      </c>
      <c r="R1329" s="321">
        <f t="shared" si="125"/>
        <v>6</v>
      </c>
      <c r="S1329" s="300">
        <v>0</v>
      </c>
      <c r="T1329" s="300">
        <v>41510</v>
      </c>
      <c r="V1329" s="300">
        <v>41510</v>
      </c>
      <c r="W1329" s="302">
        <f>IFERROR(INDEX('For Formulas'!$A$3:$CL$64,MATCH(ROUNDUP($R1329,0),'For Formulas'!$A$3:$A$64,0),MATCH($O1329&amp;" - "&amp;$P1329,'For Formulas'!$A$3:$CL$3,0))*L1329+U1329,INDEX('For Formulas'!$A$3:$CL$64,MATCH(ROUNDUP($R1329,0),'For Formulas'!$A$3:$A$64,0)*MATCH($O1329&amp;" - "&amp;$P1329,'For Formulas'!$A$3:$CL$3,0))*L1329)</f>
        <v>44830</v>
      </c>
      <c r="X1329" s="322">
        <f t="shared" si="126"/>
        <v>7.9980727535533605E-2</v>
      </c>
      <c r="Y1329" s="262" t="s">
        <v>375</v>
      </c>
      <c r="Z1329" s="262" t="str">
        <f t="shared" si="127"/>
        <v>141 E 71100 116</v>
      </c>
      <c r="AA1329" s="262" t="str">
        <f t="shared" si="128"/>
        <v>000</v>
      </c>
      <c r="AB1329" s="262" t="str">
        <f t="shared" si="129"/>
        <v>000</v>
      </c>
      <c r="AC1329" s="262" t="str">
        <f t="shared" si="130"/>
        <v>141 E 71100 116 000 000</v>
      </c>
    </row>
    <row r="1330" spans="1:29" ht="15" customHeight="1" x14ac:dyDescent="0.25">
      <c r="A1330" s="262" t="s">
        <v>999</v>
      </c>
      <c r="B1330" s="262" t="s">
        <v>231</v>
      </c>
      <c r="C1330" s="262" t="s">
        <v>231</v>
      </c>
      <c r="D1330" s="262" t="s">
        <v>295</v>
      </c>
      <c r="E1330" s="262" t="s">
        <v>221</v>
      </c>
      <c r="F1330" s="262" t="s">
        <v>222</v>
      </c>
      <c r="G1330" s="262" t="s">
        <v>223</v>
      </c>
      <c r="H1330" s="262" t="s">
        <v>224</v>
      </c>
      <c r="I1330" s="262" t="s">
        <v>225</v>
      </c>
      <c r="J1330" s="262">
        <v>1600</v>
      </c>
      <c r="K1330" s="320">
        <v>1</v>
      </c>
      <c r="L1330" s="320">
        <v>1</v>
      </c>
      <c r="M1330" s="262" t="s">
        <v>226</v>
      </c>
      <c r="N1330" s="262" t="s">
        <v>233</v>
      </c>
      <c r="O1330" s="262" t="s">
        <v>234</v>
      </c>
      <c r="P1330" s="262" t="s">
        <v>34</v>
      </c>
      <c r="Q1330" s="321">
        <v>5</v>
      </c>
      <c r="R1330" s="321">
        <f t="shared" si="125"/>
        <v>6</v>
      </c>
      <c r="S1330" s="300">
        <v>0</v>
      </c>
      <c r="T1330" s="300">
        <v>41510</v>
      </c>
      <c r="V1330" s="300">
        <v>41510</v>
      </c>
      <c r="W1330" s="302">
        <f>IFERROR(INDEX('For Formulas'!$A$3:$CL$64,MATCH(ROUNDUP($R1330,0),'For Formulas'!$A$3:$A$64,0),MATCH($O1330&amp;" - "&amp;$P1330,'For Formulas'!$A$3:$CL$3,0))*L1330+U1330,INDEX('For Formulas'!$A$3:$CL$64,MATCH(ROUNDUP($R1330,0),'For Formulas'!$A$3:$A$64,0)*MATCH($O1330&amp;" - "&amp;$P1330,'For Formulas'!$A$3:$CL$3,0))*L1330)</f>
        <v>44830</v>
      </c>
      <c r="X1330" s="322">
        <f t="shared" si="126"/>
        <v>7.9980727535533605E-2</v>
      </c>
      <c r="Y1330" s="262" t="s">
        <v>296</v>
      </c>
      <c r="Z1330" s="262" t="str">
        <f t="shared" si="127"/>
        <v>141 E 71100 116</v>
      </c>
      <c r="AA1330" s="262" t="str">
        <f t="shared" si="128"/>
        <v>000</v>
      </c>
      <c r="AB1330" s="262" t="str">
        <f t="shared" si="129"/>
        <v>000</v>
      </c>
      <c r="AC1330" s="262" t="str">
        <f t="shared" si="130"/>
        <v>141 E 71100 116 000 000</v>
      </c>
    </row>
    <row r="1331" spans="1:29" ht="15" customHeight="1" x14ac:dyDescent="0.25">
      <c r="A1331" s="262" t="s">
        <v>1244</v>
      </c>
      <c r="B1331" s="262" t="s">
        <v>231</v>
      </c>
      <c r="C1331" s="262" t="s">
        <v>231</v>
      </c>
      <c r="D1331" s="262" t="s">
        <v>258</v>
      </c>
      <c r="E1331" s="262" t="s">
        <v>221</v>
      </c>
      <c r="F1331" s="262" t="s">
        <v>222</v>
      </c>
      <c r="G1331" s="262" t="s">
        <v>223</v>
      </c>
      <c r="H1331" s="262" t="s">
        <v>224</v>
      </c>
      <c r="I1331" s="262" t="s">
        <v>225</v>
      </c>
      <c r="J1331" s="262">
        <v>1600</v>
      </c>
      <c r="K1331" s="320">
        <v>1</v>
      </c>
      <c r="L1331" s="320">
        <v>1</v>
      </c>
      <c r="M1331" s="262" t="s">
        <v>226</v>
      </c>
      <c r="N1331" s="262" t="s">
        <v>227</v>
      </c>
      <c r="O1331" s="262" t="s">
        <v>234</v>
      </c>
      <c r="P1331" s="262" t="s">
        <v>34</v>
      </c>
      <c r="Q1331" s="321">
        <v>5</v>
      </c>
      <c r="R1331" s="321">
        <f t="shared" si="125"/>
        <v>6</v>
      </c>
      <c r="S1331" s="300">
        <v>0</v>
      </c>
      <c r="T1331" s="300">
        <v>41510</v>
      </c>
      <c r="V1331" s="300">
        <v>41510</v>
      </c>
      <c r="W1331" s="302">
        <f>IFERROR(INDEX('For Formulas'!$A$3:$CL$64,MATCH(ROUNDUP($R1331,0),'For Formulas'!$A$3:$A$64,0),MATCH($O1331&amp;" - "&amp;$P1331,'For Formulas'!$A$3:$CL$3,0))*L1331+U1331,INDEX('For Formulas'!$A$3:$CL$64,MATCH(ROUNDUP($R1331,0),'For Formulas'!$A$3:$A$64,0)*MATCH($O1331&amp;" - "&amp;$P1331,'For Formulas'!$A$3:$CL$3,0))*L1331)</f>
        <v>44830</v>
      </c>
      <c r="X1331" s="322">
        <f t="shared" si="126"/>
        <v>7.9980727535533605E-2</v>
      </c>
      <c r="Y1331" s="262" t="s">
        <v>259</v>
      </c>
      <c r="Z1331" s="262" t="str">
        <f t="shared" si="127"/>
        <v>141 E 71100 116</v>
      </c>
      <c r="AA1331" s="262" t="str">
        <f t="shared" si="128"/>
        <v>000</v>
      </c>
      <c r="AB1331" s="262" t="str">
        <f t="shared" si="129"/>
        <v>000</v>
      </c>
      <c r="AC1331" s="262" t="str">
        <f t="shared" si="130"/>
        <v>141 E 71100 116 000 000</v>
      </c>
    </row>
    <row r="1332" spans="1:29" ht="15" customHeight="1" x14ac:dyDescent="0.25">
      <c r="A1332" s="262" t="s">
        <v>1293</v>
      </c>
      <c r="B1332" s="262" t="s">
        <v>231</v>
      </c>
      <c r="C1332" s="262" t="s">
        <v>231</v>
      </c>
      <c r="D1332" s="262" t="s">
        <v>392</v>
      </c>
      <c r="E1332" s="262" t="s">
        <v>221</v>
      </c>
      <c r="F1332" s="262" t="s">
        <v>222</v>
      </c>
      <c r="G1332" s="262" t="s">
        <v>223</v>
      </c>
      <c r="H1332" s="262" t="s">
        <v>224</v>
      </c>
      <c r="I1332" s="262" t="s">
        <v>225</v>
      </c>
      <c r="J1332" s="262">
        <v>1600</v>
      </c>
      <c r="K1332" s="320">
        <v>1</v>
      </c>
      <c r="L1332" s="320">
        <v>1</v>
      </c>
      <c r="M1332" s="262" t="s">
        <v>226</v>
      </c>
      <c r="N1332" s="262" t="s">
        <v>233</v>
      </c>
      <c r="O1332" s="262" t="s">
        <v>234</v>
      </c>
      <c r="P1332" s="262" t="s">
        <v>34</v>
      </c>
      <c r="Q1332" s="321">
        <v>5</v>
      </c>
      <c r="R1332" s="321">
        <f t="shared" si="125"/>
        <v>6</v>
      </c>
      <c r="S1332" s="300">
        <v>0</v>
      </c>
      <c r="T1332" s="300">
        <v>41510</v>
      </c>
      <c r="V1332" s="300">
        <v>41510</v>
      </c>
      <c r="W1332" s="302">
        <f>IFERROR(INDEX('For Formulas'!$A$3:$CL$64,MATCH(ROUNDUP($R1332,0),'For Formulas'!$A$3:$A$64,0),MATCH($O1332&amp;" - "&amp;$P1332,'For Formulas'!$A$3:$CL$3,0))*L1332+U1332,INDEX('For Formulas'!$A$3:$CL$64,MATCH(ROUNDUP($R1332,0),'For Formulas'!$A$3:$A$64,0)*MATCH($O1332&amp;" - "&amp;$P1332,'For Formulas'!$A$3:$CL$3,0))*L1332)</f>
        <v>44830</v>
      </c>
      <c r="X1332" s="322">
        <f t="shared" si="126"/>
        <v>7.9980727535533605E-2</v>
      </c>
      <c r="Y1332" s="262" t="s">
        <v>572</v>
      </c>
      <c r="Z1332" s="262" t="str">
        <f t="shared" si="127"/>
        <v>141 E 71100 116</v>
      </c>
      <c r="AA1332" s="262" t="str">
        <f t="shared" si="128"/>
        <v>000</v>
      </c>
      <c r="AB1332" s="262" t="str">
        <f t="shared" si="129"/>
        <v>000</v>
      </c>
      <c r="AC1332" s="262" t="str">
        <f t="shared" si="130"/>
        <v>141 E 71100 116 000 000</v>
      </c>
    </row>
    <row r="1333" spans="1:29" x14ac:dyDescent="0.25">
      <c r="A1333" s="262" t="s">
        <v>1557</v>
      </c>
      <c r="B1333" s="262" t="s">
        <v>316</v>
      </c>
      <c r="C1333" s="262" t="s">
        <v>316</v>
      </c>
      <c r="D1333" s="262" t="s">
        <v>232</v>
      </c>
      <c r="E1333" s="262" t="s">
        <v>221</v>
      </c>
      <c r="F1333" s="262" t="s">
        <v>222</v>
      </c>
      <c r="G1333" s="262" t="s">
        <v>223</v>
      </c>
      <c r="H1333" s="262" t="s">
        <v>224</v>
      </c>
      <c r="I1333" s="262" t="s">
        <v>225</v>
      </c>
      <c r="J1333" s="262">
        <v>1600</v>
      </c>
      <c r="K1333" s="320">
        <v>1</v>
      </c>
      <c r="L1333" s="320">
        <v>1</v>
      </c>
      <c r="M1333" s="262" t="s">
        <v>226</v>
      </c>
      <c r="N1333" s="262" t="s">
        <v>227</v>
      </c>
      <c r="O1333" s="262" t="s">
        <v>234</v>
      </c>
      <c r="P1333" s="262" t="s">
        <v>34</v>
      </c>
      <c r="Q1333" s="321">
        <v>5</v>
      </c>
      <c r="R1333" s="321">
        <f t="shared" si="125"/>
        <v>6</v>
      </c>
      <c r="S1333" s="300">
        <v>0</v>
      </c>
      <c r="T1333" s="300">
        <v>41510</v>
      </c>
      <c r="V1333" s="300">
        <v>41510</v>
      </c>
      <c r="W1333" s="302">
        <f>IFERROR(INDEX('For Formulas'!$A$3:$CL$64,MATCH(ROUNDUP($R1333,0),'For Formulas'!$A$3:$A$64,0),MATCH($O1333&amp;" - "&amp;$P1333,'For Formulas'!$A$3:$CL$3,0))*L1333+U1333,INDEX('For Formulas'!$A$3:$CL$64,MATCH(ROUNDUP($R1333,0),'For Formulas'!$A$3:$A$64,0)*MATCH($O1333&amp;" - "&amp;$P1333,'For Formulas'!$A$3:$CL$3,0))*L1333)</f>
        <v>44830</v>
      </c>
      <c r="X1333" s="322">
        <f t="shared" si="126"/>
        <v>7.9980727535533605E-2</v>
      </c>
      <c r="Y1333" s="262" t="s">
        <v>770</v>
      </c>
      <c r="Z1333" s="262" t="str">
        <f t="shared" si="127"/>
        <v>141 E 71200 116</v>
      </c>
      <c r="AA1333" s="262" t="str">
        <f t="shared" si="128"/>
        <v>712</v>
      </c>
      <c r="AB1333" s="262" t="str">
        <f t="shared" si="129"/>
        <v>000</v>
      </c>
      <c r="AC1333" s="262" t="str">
        <f t="shared" si="130"/>
        <v>141 E 71200 116 000 712</v>
      </c>
    </row>
    <row r="1334" spans="1:29" ht="15" customHeight="1" x14ac:dyDescent="0.25">
      <c r="A1334" s="262" t="s">
        <v>1942</v>
      </c>
      <c r="B1334" s="262" t="s">
        <v>231</v>
      </c>
      <c r="C1334" s="262" t="s">
        <v>231</v>
      </c>
      <c r="D1334" s="262" t="s">
        <v>346</v>
      </c>
      <c r="E1334" s="262" t="s">
        <v>221</v>
      </c>
      <c r="F1334" s="262" t="s">
        <v>222</v>
      </c>
      <c r="G1334" s="262" t="s">
        <v>223</v>
      </c>
      <c r="H1334" s="262" t="s">
        <v>224</v>
      </c>
      <c r="I1334" s="262" t="s">
        <v>225</v>
      </c>
      <c r="J1334" s="262">
        <v>1600</v>
      </c>
      <c r="K1334" s="320">
        <v>1</v>
      </c>
      <c r="L1334" s="320">
        <v>1</v>
      </c>
      <c r="M1334" s="262" t="s">
        <v>226</v>
      </c>
      <c r="N1334" s="262" t="s">
        <v>233</v>
      </c>
      <c r="O1334" s="262" t="s">
        <v>234</v>
      </c>
      <c r="P1334" s="262" t="s">
        <v>34</v>
      </c>
      <c r="Q1334" s="321">
        <v>5</v>
      </c>
      <c r="R1334" s="321">
        <f t="shared" si="125"/>
        <v>6</v>
      </c>
      <c r="S1334" s="300">
        <v>0</v>
      </c>
      <c r="T1334" s="300">
        <v>41510</v>
      </c>
      <c r="V1334" s="300">
        <v>41510</v>
      </c>
      <c r="W1334" s="302">
        <f>IFERROR(INDEX('For Formulas'!$A$3:$CL$64,MATCH(ROUNDUP($R1334,0),'For Formulas'!$A$3:$A$64,0),MATCH($O1334&amp;" - "&amp;$P1334,'For Formulas'!$A$3:$CL$3,0))*L1334+U1334,INDEX('For Formulas'!$A$3:$CL$64,MATCH(ROUNDUP($R1334,0),'For Formulas'!$A$3:$A$64,0)*MATCH($O1334&amp;" - "&amp;$P1334,'For Formulas'!$A$3:$CL$3,0))*L1334)</f>
        <v>44830</v>
      </c>
      <c r="X1334" s="322">
        <f t="shared" si="126"/>
        <v>7.9980727535533605E-2</v>
      </c>
      <c r="Y1334" s="262" t="s">
        <v>674</v>
      </c>
      <c r="Z1334" s="262" t="str">
        <f t="shared" si="127"/>
        <v>141 E 71100 116</v>
      </c>
      <c r="AA1334" s="262" t="str">
        <f t="shared" si="128"/>
        <v>000</v>
      </c>
      <c r="AB1334" s="262" t="str">
        <f t="shared" si="129"/>
        <v>000</v>
      </c>
      <c r="AC1334" s="262" t="str">
        <f t="shared" si="130"/>
        <v>141 E 71100 116 000 000</v>
      </c>
    </row>
    <row r="1335" spans="1:29" ht="15" hidden="1" customHeight="1" x14ac:dyDescent="0.25">
      <c r="A1335" s="262" t="s">
        <v>1876</v>
      </c>
      <c r="B1335" s="262" t="s">
        <v>255</v>
      </c>
      <c r="C1335" s="262" t="s">
        <v>255</v>
      </c>
      <c r="D1335" s="262" t="s">
        <v>248</v>
      </c>
      <c r="E1335" s="262" t="s">
        <v>256</v>
      </c>
      <c r="F1335" s="262" t="s">
        <v>249</v>
      </c>
      <c r="G1335" s="262" t="s">
        <v>250</v>
      </c>
      <c r="H1335" s="262" t="s">
        <v>224</v>
      </c>
      <c r="I1335" s="262" t="s">
        <v>242</v>
      </c>
      <c r="J1335" s="262">
        <v>1080</v>
      </c>
      <c r="K1335" s="320">
        <v>1</v>
      </c>
      <c r="L1335" s="320">
        <v>1</v>
      </c>
      <c r="M1335" s="262" t="s">
        <v>6</v>
      </c>
      <c r="Q1335" s="321">
        <v>0</v>
      </c>
      <c r="R1335" s="321">
        <f t="shared" si="125"/>
        <v>1</v>
      </c>
      <c r="S1335" s="300">
        <v>3000</v>
      </c>
      <c r="T1335" s="300">
        <v>0</v>
      </c>
      <c r="V1335" s="300">
        <v>3000</v>
      </c>
      <c r="W1335" s="300">
        <f>V1335</f>
        <v>3000</v>
      </c>
      <c r="X1335" s="322">
        <f t="shared" si="126"/>
        <v>0</v>
      </c>
      <c r="Y1335" s="262" t="s">
        <v>252</v>
      </c>
      <c r="Z1335" s="262" t="str">
        <f t="shared" si="127"/>
        <v>141 E 72710 146</v>
      </c>
      <c r="AA1335" s="262" t="str">
        <f t="shared" si="128"/>
        <v>446</v>
      </c>
      <c r="AB1335" s="262" t="str">
        <f t="shared" si="129"/>
        <v>000</v>
      </c>
      <c r="AC1335" s="262" t="str">
        <f t="shared" si="130"/>
        <v>141 E 72710 146 000 446</v>
      </c>
    </row>
    <row r="1336" spans="1:29" ht="15" customHeight="1" x14ac:dyDescent="0.25">
      <c r="A1336" s="262" t="s">
        <v>2421</v>
      </c>
      <c r="B1336" s="262" t="s">
        <v>435</v>
      </c>
      <c r="C1336" s="262" t="s">
        <v>435</v>
      </c>
      <c r="D1336" s="262" t="s">
        <v>361</v>
      </c>
      <c r="E1336" s="262" t="s">
        <v>221</v>
      </c>
      <c r="F1336" s="262" t="s">
        <v>222</v>
      </c>
      <c r="G1336" s="262" t="s">
        <v>223</v>
      </c>
      <c r="H1336" s="262" t="s">
        <v>224</v>
      </c>
      <c r="I1336" s="262" t="s">
        <v>225</v>
      </c>
      <c r="J1336" s="262">
        <v>1600</v>
      </c>
      <c r="K1336" s="320">
        <v>1</v>
      </c>
      <c r="L1336" s="320">
        <v>1</v>
      </c>
      <c r="M1336" s="262" t="s">
        <v>226</v>
      </c>
      <c r="N1336" s="262" t="s">
        <v>233</v>
      </c>
      <c r="O1336" s="262" t="s">
        <v>234</v>
      </c>
      <c r="P1336" s="262" t="s">
        <v>34</v>
      </c>
      <c r="Q1336" s="321">
        <v>5</v>
      </c>
      <c r="R1336" s="321">
        <f t="shared" si="125"/>
        <v>6</v>
      </c>
      <c r="S1336" s="300">
        <v>0</v>
      </c>
      <c r="T1336" s="300">
        <v>41510</v>
      </c>
      <c r="V1336" s="300">
        <v>41510</v>
      </c>
      <c r="W1336" s="302">
        <f>IFERROR(INDEX('For Formulas'!$A$3:$CL$64,MATCH(ROUNDUP($R1336,0),'For Formulas'!$A$3:$A$64,0),MATCH($O1336&amp;" - "&amp;$P1336,'For Formulas'!$A$3:$CL$3,0))*L1336+U1336,INDEX('For Formulas'!$A$3:$CL$64,MATCH(ROUNDUP($R1336,0),'For Formulas'!$A$3:$A$64,0)*MATCH($O1336&amp;" - "&amp;$P1336,'For Formulas'!$A$3:$CL$3,0))*L1336)</f>
        <v>44830</v>
      </c>
      <c r="X1336" s="322">
        <f t="shared" si="126"/>
        <v>7.9980727535533605E-2</v>
      </c>
      <c r="Y1336" s="262" t="s">
        <v>925</v>
      </c>
      <c r="Z1336" s="262" t="str">
        <f t="shared" si="127"/>
        <v>141 E 71300 116</v>
      </c>
      <c r="AA1336" s="262" t="str">
        <f t="shared" si="128"/>
        <v>000</v>
      </c>
      <c r="AB1336" s="262" t="str">
        <f t="shared" si="129"/>
        <v>000</v>
      </c>
      <c r="AC1336" s="262" t="str">
        <f t="shared" si="130"/>
        <v>141 E 71300 116 000 000</v>
      </c>
    </row>
    <row r="1337" spans="1:29" ht="15" customHeight="1" x14ac:dyDescent="0.25">
      <c r="A1337" s="262" t="s">
        <v>2756</v>
      </c>
      <c r="B1337" s="262" t="s">
        <v>231</v>
      </c>
      <c r="C1337" s="262" t="s">
        <v>231</v>
      </c>
      <c r="D1337" s="262" t="s">
        <v>364</v>
      </c>
      <c r="E1337" s="262" t="s">
        <v>221</v>
      </c>
      <c r="F1337" s="262" t="s">
        <v>222</v>
      </c>
      <c r="G1337" s="262" t="s">
        <v>223</v>
      </c>
      <c r="H1337" s="262" t="s">
        <v>224</v>
      </c>
      <c r="I1337" s="262" t="s">
        <v>225</v>
      </c>
      <c r="J1337" s="262">
        <v>1600</v>
      </c>
      <c r="K1337" s="320">
        <v>1</v>
      </c>
      <c r="L1337" s="320">
        <v>1</v>
      </c>
      <c r="M1337" s="262" t="s">
        <v>226</v>
      </c>
      <c r="N1337" s="262" t="s">
        <v>233</v>
      </c>
      <c r="O1337" s="262" t="s">
        <v>234</v>
      </c>
      <c r="P1337" s="262" t="s">
        <v>34</v>
      </c>
      <c r="Q1337" s="321">
        <v>5</v>
      </c>
      <c r="R1337" s="321">
        <f t="shared" si="125"/>
        <v>6</v>
      </c>
      <c r="S1337" s="300">
        <v>0</v>
      </c>
      <c r="T1337" s="300">
        <v>41510</v>
      </c>
      <c r="V1337" s="300">
        <v>41510</v>
      </c>
      <c r="W1337" s="302">
        <f>IFERROR(INDEX('For Formulas'!$A$3:$CL$64,MATCH(ROUNDUP($R1337,0),'For Formulas'!$A$3:$A$64,0),MATCH($O1337&amp;" - "&amp;$P1337,'For Formulas'!$A$3:$CL$3,0))*L1337+U1337,INDEX('For Formulas'!$A$3:$CL$64,MATCH(ROUNDUP($R1337,0),'For Formulas'!$A$3:$A$64,0)*MATCH($O1337&amp;" - "&amp;$P1337,'For Formulas'!$A$3:$CL$3,0))*L1337)</f>
        <v>44830</v>
      </c>
      <c r="X1337" s="322">
        <f t="shared" si="126"/>
        <v>7.9980727535533605E-2</v>
      </c>
      <c r="Y1337" s="262" t="s">
        <v>365</v>
      </c>
      <c r="Z1337" s="262" t="str">
        <f t="shared" si="127"/>
        <v>141 E 71100 116</v>
      </c>
      <c r="AA1337" s="262" t="str">
        <f t="shared" si="128"/>
        <v>000</v>
      </c>
      <c r="AB1337" s="262" t="str">
        <f t="shared" si="129"/>
        <v>000</v>
      </c>
      <c r="AC1337" s="262" t="str">
        <f t="shared" si="130"/>
        <v>141 E 71100 116 000 000</v>
      </c>
    </row>
    <row r="1338" spans="1:29" ht="15" customHeight="1" x14ac:dyDescent="0.25">
      <c r="A1338" s="262" t="s">
        <v>445</v>
      </c>
      <c r="B1338" s="262" t="s">
        <v>298</v>
      </c>
      <c r="C1338" s="262" t="s">
        <v>298</v>
      </c>
      <c r="D1338" s="262" t="s">
        <v>298</v>
      </c>
      <c r="E1338" s="262" t="s">
        <v>221</v>
      </c>
      <c r="F1338" s="262" t="s">
        <v>299</v>
      </c>
      <c r="G1338" s="262" t="s">
        <v>300</v>
      </c>
      <c r="H1338" s="262" t="s">
        <v>301</v>
      </c>
      <c r="I1338" s="262" t="s">
        <v>225</v>
      </c>
      <c r="J1338" s="262">
        <v>1920</v>
      </c>
      <c r="K1338" s="320">
        <v>1</v>
      </c>
      <c r="L1338" s="320">
        <v>1</v>
      </c>
      <c r="M1338" s="262" t="s">
        <v>226</v>
      </c>
      <c r="N1338" s="262" t="s">
        <v>227</v>
      </c>
      <c r="O1338" s="262" t="s">
        <v>288</v>
      </c>
      <c r="P1338" s="262" t="s">
        <v>320</v>
      </c>
      <c r="Q1338" s="321">
        <v>12</v>
      </c>
      <c r="R1338" s="321">
        <f t="shared" si="125"/>
        <v>13</v>
      </c>
      <c r="S1338" s="300">
        <v>0</v>
      </c>
      <c r="T1338" s="300">
        <v>41568</v>
      </c>
      <c r="V1338" s="300">
        <v>41568</v>
      </c>
      <c r="W1338" s="302">
        <f>IFERROR(INDEX('For Formulas'!$A$3:$CL$64,MATCH(ROUNDUP($R1338,0),'For Formulas'!$A$3:$A$64,0),MATCH($O1338&amp;" - "&amp;$P1338,'For Formulas'!$A$3:$CL$3,0))*L1338+U1338,INDEX('For Formulas'!$A$3:$CL$64,MATCH(ROUNDUP($R1338,0),'For Formulas'!$A$3:$A$64,0)*MATCH($O1338&amp;" - "&amp;$P1338,'For Formulas'!$A$3:$CL$3,0))*L1338)</f>
        <v>44892</v>
      </c>
      <c r="X1338" s="322">
        <f t="shared" si="126"/>
        <v>7.9965357967667433E-2</v>
      </c>
      <c r="Y1338" s="262" t="s">
        <v>303</v>
      </c>
      <c r="Z1338" s="262" t="str">
        <f t="shared" si="127"/>
        <v>141 E 72620 167</v>
      </c>
      <c r="AA1338" s="262" t="str">
        <f t="shared" si="128"/>
        <v>000</v>
      </c>
      <c r="AB1338" s="262" t="str">
        <f t="shared" si="129"/>
        <v>000</v>
      </c>
      <c r="AC1338" s="262" t="str">
        <f t="shared" si="130"/>
        <v>141 E 72620 167 000 000</v>
      </c>
    </row>
    <row r="1339" spans="1:29" ht="15" customHeight="1" x14ac:dyDescent="0.25">
      <c r="A1339" s="262" t="s">
        <v>554</v>
      </c>
      <c r="B1339" s="262" t="s">
        <v>231</v>
      </c>
      <c r="C1339" s="262" t="s">
        <v>231</v>
      </c>
      <c r="D1339" s="262" t="s">
        <v>418</v>
      </c>
      <c r="E1339" s="262" t="s">
        <v>221</v>
      </c>
      <c r="F1339" s="262" t="s">
        <v>222</v>
      </c>
      <c r="G1339" s="262" t="s">
        <v>223</v>
      </c>
      <c r="H1339" s="262" t="s">
        <v>224</v>
      </c>
      <c r="I1339" s="262" t="s">
        <v>225</v>
      </c>
      <c r="J1339" s="262">
        <v>1600</v>
      </c>
      <c r="K1339" s="320">
        <v>1</v>
      </c>
      <c r="L1339" s="320">
        <v>1</v>
      </c>
      <c r="M1339" s="262" t="s">
        <v>226</v>
      </c>
      <c r="N1339" s="262" t="s">
        <v>233</v>
      </c>
      <c r="O1339" s="262" t="s">
        <v>234</v>
      </c>
      <c r="P1339" s="262" t="s">
        <v>34</v>
      </c>
      <c r="Q1339" s="321">
        <v>6</v>
      </c>
      <c r="R1339" s="321">
        <f t="shared" si="125"/>
        <v>7</v>
      </c>
      <c r="S1339" s="300">
        <v>0</v>
      </c>
      <c r="T1339" s="300">
        <v>41710</v>
      </c>
      <c r="V1339" s="300">
        <v>41710</v>
      </c>
      <c r="W1339" s="302">
        <f>IFERROR(INDEX('For Formulas'!$A$3:$CL$64,MATCH(ROUNDUP($R1339,0),'For Formulas'!$A$3:$A$64,0),MATCH($O1339&amp;" - "&amp;$P1339,'For Formulas'!$A$3:$CL$3,0))*L1339+U1339,INDEX('For Formulas'!$A$3:$CL$64,MATCH(ROUNDUP($R1339,0),'For Formulas'!$A$3:$A$64,0)*MATCH($O1339&amp;" - "&amp;$P1339,'For Formulas'!$A$3:$CL$3,0))*L1339)</f>
        <v>45045</v>
      </c>
      <c r="X1339" s="322">
        <f t="shared" si="126"/>
        <v>7.995684488132343E-2</v>
      </c>
      <c r="Y1339" s="262" t="s">
        <v>476</v>
      </c>
      <c r="Z1339" s="262" t="str">
        <f t="shared" si="127"/>
        <v>141 E 71100 116</v>
      </c>
      <c r="AA1339" s="262" t="str">
        <f t="shared" si="128"/>
        <v>000</v>
      </c>
      <c r="AB1339" s="262" t="str">
        <f t="shared" si="129"/>
        <v>000</v>
      </c>
      <c r="AC1339" s="262" t="str">
        <f t="shared" si="130"/>
        <v>141 E 71100 116 000 000</v>
      </c>
    </row>
    <row r="1340" spans="1:29" ht="15" customHeight="1" x14ac:dyDescent="0.25">
      <c r="A1340" s="262" t="s">
        <v>714</v>
      </c>
      <c r="B1340" s="262" t="s">
        <v>231</v>
      </c>
      <c r="C1340" s="262" t="s">
        <v>231</v>
      </c>
      <c r="D1340" s="262" t="s">
        <v>382</v>
      </c>
      <c r="E1340" s="262" t="s">
        <v>221</v>
      </c>
      <c r="F1340" s="262" t="s">
        <v>222</v>
      </c>
      <c r="G1340" s="262" t="s">
        <v>223</v>
      </c>
      <c r="H1340" s="262" t="s">
        <v>224</v>
      </c>
      <c r="I1340" s="262" t="s">
        <v>225</v>
      </c>
      <c r="J1340" s="262">
        <v>1600</v>
      </c>
      <c r="K1340" s="320">
        <v>1</v>
      </c>
      <c r="L1340" s="320">
        <v>1</v>
      </c>
      <c r="M1340" s="262" t="s">
        <v>226</v>
      </c>
      <c r="N1340" s="262" t="s">
        <v>233</v>
      </c>
      <c r="O1340" s="262" t="s">
        <v>234</v>
      </c>
      <c r="P1340" s="262" t="s">
        <v>34</v>
      </c>
      <c r="Q1340" s="321">
        <v>6</v>
      </c>
      <c r="R1340" s="321">
        <f t="shared" si="125"/>
        <v>7</v>
      </c>
      <c r="S1340" s="300">
        <v>0</v>
      </c>
      <c r="T1340" s="300">
        <v>41710</v>
      </c>
      <c r="V1340" s="300">
        <v>41710</v>
      </c>
      <c r="W1340" s="302">
        <f>IFERROR(INDEX('For Formulas'!$A$3:$CL$64,MATCH(ROUNDUP($R1340,0),'For Formulas'!$A$3:$A$64,0),MATCH($O1340&amp;" - "&amp;$P1340,'For Formulas'!$A$3:$CL$3,0))*L1340+U1340,INDEX('For Formulas'!$A$3:$CL$64,MATCH(ROUNDUP($R1340,0),'For Formulas'!$A$3:$A$64,0)*MATCH($O1340&amp;" - "&amp;$P1340,'For Formulas'!$A$3:$CL$3,0))*L1340)</f>
        <v>45045</v>
      </c>
      <c r="X1340" s="322">
        <f t="shared" si="126"/>
        <v>7.995684488132343E-2</v>
      </c>
      <c r="Y1340" s="262" t="s">
        <v>401</v>
      </c>
      <c r="Z1340" s="262" t="str">
        <f t="shared" si="127"/>
        <v>141 E 71100 116</v>
      </c>
      <c r="AA1340" s="262" t="str">
        <f t="shared" si="128"/>
        <v>000</v>
      </c>
      <c r="AB1340" s="262" t="str">
        <f t="shared" si="129"/>
        <v>000</v>
      </c>
      <c r="AC1340" s="262" t="str">
        <f t="shared" si="130"/>
        <v>141 E 71100 116 000 000</v>
      </c>
    </row>
    <row r="1341" spans="1:29" ht="15" hidden="1" customHeight="1" x14ac:dyDescent="0.25">
      <c r="A1341" s="262" t="s">
        <v>1226</v>
      </c>
      <c r="B1341" s="262" t="s">
        <v>484</v>
      </c>
      <c r="C1341" s="262" t="s">
        <v>484</v>
      </c>
      <c r="D1341" s="262" t="s">
        <v>295</v>
      </c>
      <c r="E1341" s="262" t="s">
        <v>221</v>
      </c>
      <c r="F1341" s="262" t="s">
        <v>222</v>
      </c>
      <c r="G1341" s="262" t="s">
        <v>223</v>
      </c>
      <c r="H1341" s="262" t="s">
        <v>224</v>
      </c>
      <c r="I1341" s="262" t="s">
        <v>225</v>
      </c>
      <c r="J1341" s="262">
        <v>1600</v>
      </c>
      <c r="K1341" s="320">
        <v>1</v>
      </c>
      <c r="L1341" s="320">
        <v>1</v>
      </c>
      <c r="M1341" s="262" t="s">
        <v>226</v>
      </c>
      <c r="N1341" s="262" t="s">
        <v>233</v>
      </c>
      <c r="O1341" s="262" t="s">
        <v>234</v>
      </c>
      <c r="P1341" s="262" t="s">
        <v>34</v>
      </c>
      <c r="Q1341" s="321">
        <v>6</v>
      </c>
      <c r="R1341" s="321">
        <f t="shared" si="125"/>
        <v>7</v>
      </c>
      <c r="S1341" s="300">
        <v>0</v>
      </c>
      <c r="T1341" s="300">
        <v>41710</v>
      </c>
      <c r="V1341" s="300">
        <v>41710</v>
      </c>
      <c r="W1341" s="302">
        <f>IFERROR(INDEX('For Formulas'!$A$3:$CL$64,MATCH(ROUNDUP($R1341,0),'For Formulas'!$A$3:$A$64,0),MATCH($O1341&amp;" - "&amp;$P1341,'For Formulas'!$A$3:$CL$3,0))*L1341+U1341,INDEX('For Formulas'!$A$3:$CL$64,MATCH(ROUNDUP($R1341,0),'For Formulas'!$A$3:$A$64,0)*MATCH($O1341&amp;" - "&amp;$P1341,'For Formulas'!$A$3:$CL$3,0))*L1341)</f>
        <v>45045</v>
      </c>
      <c r="X1341" s="322">
        <f t="shared" si="126"/>
        <v>7.995684488132343E-2</v>
      </c>
      <c r="Y1341" s="262" t="s">
        <v>1227</v>
      </c>
      <c r="Z1341" s="262" t="str">
        <f t="shared" si="127"/>
        <v>142 E 71100 116</v>
      </c>
      <c r="AA1341" s="262" t="str">
        <f t="shared" si="128"/>
        <v>000</v>
      </c>
      <c r="AB1341" s="262" t="str">
        <f t="shared" si="129"/>
        <v>101</v>
      </c>
      <c r="AC1341" s="262" t="str">
        <f t="shared" si="130"/>
        <v>142 E 71100 116 101 000</v>
      </c>
    </row>
    <row r="1342" spans="1:29" ht="15" customHeight="1" x14ac:dyDescent="0.25">
      <c r="A1342" s="262" t="s">
        <v>1478</v>
      </c>
      <c r="B1342" s="262" t="s">
        <v>231</v>
      </c>
      <c r="C1342" s="262" t="s">
        <v>231</v>
      </c>
      <c r="D1342" s="262" t="s">
        <v>346</v>
      </c>
      <c r="E1342" s="262" t="s">
        <v>221</v>
      </c>
      <c r="F1342" s="262" t="s">
        <v>222</v>
      </c>
      <c r="G1342" s="262" t="s">
        <v>223</v>
      </c>
      <c r="H1342" s="262" t="s">
        <v>224</v>
      </c>
      <c r="I1342" s="262" t="s">
        <v>225</v>
      </c>
      <c r="J1342" s="262">
        <v>1600</v>
      </c>
      <c r="K1342" s="320">
        <v>1</v>
      </c>
      <c r="L1342" s="320">
        <v>1</v>
      </c>
      <c r="M1342" s="262" t="s">
        <v>226</v>
      </c>
      <c r="N1342" s="262" t="s">
        <v>233</v>
      </c>
      <c r="O1342" s="262" t="s">
        <v>234</v>
      </c>
      <c r="P1342" s="262" t="s">
        <v>34</v>
      </c>
      <c r="Q1342" s="321">
        <v>6</v>
      </c>
      <c r="R1342" s="321">
        <f t="shared" si="125"/>
        <v>7</v>
      </c>
      <c r="S1342" s="300">
        <v>0</v>
      </c>
      <c r="T1342" s="300">
        <v>41710</v>
      </c>
      <c r="V1342" s="300">
        <v>41710</v>
      </c>
      <c r="W1342" s="302">
        <f>IFERROR(INDEX('For Formulas'!$A$3:$CL$64,MATCH(ROUNDUP($R1342,0),'For Formulas'!$A$3:$A$64,0),MATCH($O1342&amp;" - "&amp;$P1342,'For Formulas'!$A$3:$CL$3,0))*L1342+U1342,INDEX('For Formulas'!$A$3:$CL$64,MATCH(ROUNDUP($R1342,0),'For Formulas'!$A$3:$A$64,0)*MATCH($O1342&amp;" - "&amp;$P1342,'For Formulas'!$A$3:$CL$3,0))*L1342)</f>
        <v>45045</v>
      </c>
      <c r="X1342" s="322">
        <f t="shared" si="126"/>
        <v>7.995684488132343E-2</v>
      </c>
      <c r="Y1342" s="262" t="s">
        <v>674</v>
      </c>
      <c r="Z1342" s="262" t="str">
        <f t="shared" si="127"/>
        <v>141 E 71100 116</v>
      </c>
      <c r="AA1342" s="262" t="str">
        <f t="shared" si="128"/>
        <v>000</v>
      </c>
      <c r="AB1342" s="262" t="str">
        <f t="shared" si="129"/>
        <v>000</v>
      </c>
      <c r="AC1342" s="262" t="str">
        <f t="shared" si="130"/>
        <v>141 E 71100 116 000 000</v>
      </c>
    </row>
    <row r="1343" spans="1:29" ht="15" customHeight="1" x14ac:dyDescent="0.25">
      <c r="A1343" s="262" t="s">
        <v>1533</v>
      </c>
      <c r="B1343" s="262" t="s">
        <v>231</v>
      </c>
      <c r="C1343" s="262" t="s">
        <v>231</v>
      </c>
      <c r="D1343" s="262" t="s">
        <v>238</v>
      </c>
      <c r="E1343" s="262" t="s">
        <v>221</v>
      </c>
      <c r="F1343" s="262" t="s">
        <v>222</v>
      </c>
      <c r="G1343" s="262" t="s">
        <v>223</v>
      </c>
      <c r="H1343" s="262" t="s">
        <v>224</v>
      </c>
      <c r="I1343" s="262" t="s">
        <v>225</v>
      </c>
      <c r="J1343" s="262">
        <v>1600</v>
      </c>
      <c r="K1343" s="320">
        <v>1</v>
      </c>
      <c r="L1343" s="320">
        <v>1</v>
      </c>
      <c r="M1343" s="262" t="s">
        <v>226</v>
      </c>
      <c r="N1343" s="262" t="s">
        <v>233</v>
      </c>
      <c r="O1343" s="262" t="s">
        <v>234</v>
      </c>
      <c r="P1343" s="262" t="s">
        <v>34</v>
      </c>
      <c r="Q1343" s="321">
        <v>6</v>
      </c>
      <c r="R1343" s="321">
        <f t="shared" si="125"/>
        <v>7</v>
      </c>
      <c r="S1343" s="300">
        <v>0</v>
      </c>
      <c r="T1343" s="300">
        <v>41710</v>
      </c>
      <c r="V1343" s="300">
        <v>41710</v>
      </c>
      <c r="W1343" s="302">
        <f>IFERROR(INDEX('For Formulas'!$A$3:$CL$64,MATCH(ROUNDUP($R1343,0),'For Formulas'!$A$3:$A$64,0),MATCH($O1343&amp;" - "&amp;$P1343,'For Formulas'!$A$3:$CL$3,0))*L1343+U1343,INDEX('For Formulas'!$A$3:$CL$64,MATCH(ROUNDUP($R1343,0),'For Formulas'!$A$3:$A$64,0)*MATCH($O1343&amp;" - "&amp;$P1343,'For Formulas'!$A$3:$CL$3,0))*L1343)</f>
        <v>45045</v>
      </c>
      <c r="X1343" s="322">
        <f t="shared" si="126"/>
        <v>7.995684488132343E-2</v>
      </c>
      <c r="Y1343" s="262" t="s">
        <v>538</v>
      </c>
      <c r="Z1343" s="262" t="str">
        <f t="shared" si="127"/>
        <v>141 E 71100 116</v>
      </c>
      <c r="AA1343" s="262" t="str">
        <f t="shared" si="128"/>
        <v>000</v>
      </c>
      <c r="AB1343" s="262" t="str">
        <f t="shared" si="129"/>
        <v>000</v>
      </c>
      <c r="AC1343" s="262" t="str">
        <f t="shared" si="130"/>
        <v>141 E 71100 116 000 000</v>
      </c>
    </row>
    <row r="1344" spans="1:29" ht="15" customHeight="1" x14ac:dyDescent="0.25">
      <c r="A1344" s="262" t="s">
        <v>1851</v>
      </c>
      <c r="B1344" s="262" t="s">
        <v>231</v>
      </c>
      <c r="C1344" s="262" t="s">
        <v>231</v>
      </c>
      <c r="D1344" s="262" t="s">
        <v>280</v>
      </c>
      <c r="E1344" s="262" t="s">
        <v>221</v>
      </c>
      <c r="F1344" s="262" t="s">
        <v>222</v>
      </c>
      <c r="G1344" s="262" t="s">
        <v>223</v>
      </c>
      <c r="H1344" s="262" t="s">
        <v>224</v>
      </c>
      <c r="I1344" s="262" t="s">
        <v>225</v>
      </c>
      <c r="J1344" s="262">
        <v>1600</v>
      </c>
      <c r="K1344" s="320">
        <v>1</v>
      </c>
      <c r="L1344" s="320">
        <v>1</v>
      </c>
      <c r="M1344" s="262" t="s">
        <v>226</v>
      </c>
      <c r="N1344" s="262" t="s">
        <v>227</v>
      </c>
      <c r="O1344" s="262" t="s">
        <v>234</v>
      </c>
      <c r="P1344" s="262" t="s">
        <v>34</v>
      </c>
      <c r="Q1344" s="321">
        <v>6</v>
      </c>
      <c r="R1344" s="321">
        <f t="shared" si="125"/>
        <v>7</v>
      </c>
      <c r="S1344" s="300">
        <v>0</v>
      </c>
      <c r="T1344" s="300">
        <v>41710</v>
      </c>
      <c r="V1344" s="300">
        <v>41710</v>
      </c>
      <c r="W1344" s="302">
        <f>IFERROR(INDEX('For Formulas'!$A$3:$CL$64,MATCH(ROUNDUP($R1344,0),'For Formulas'!$A$3:$A$64,0),MATCH($O1344&amp;" - "&amp;$P1344,'For Formulas'!$A$3:$CL$3,0))*L1344+U1344,INDEX('For Formulas'!$A$3:$CL$64,MATCH(ROUNDUP($R1344,0),'For Formulas'!$A$3:$A$64,0)*MATCH($O1344&amp;" - "&amp;$P1344,'For Formulas'!$A$3:$CL$3,0))*L1344)</f>
        <v>45045</v>
      </c>
      <c r="X1344" s="322">
        <f t="shared" si="126"/>
        <v>7.995684488132343E-2</v>
      </c>
      <c r="Y1344" s="262" t="s">
        <v>281</v>
      </c>
      <c r="Z1344" s="262" t="str">
        <f t="shared" si="127"/>
        <v>141 E 71100 116</v>
      </c>
      <c r="AA1344" s="262" t="str">
        <f t="shared" si="128"/>
        <v>000</v>
      </c>
      <c r="AB1344" s="262" t="str">
        <f t="shared" si="129"/>
        <v>000</v>
      </c>
      <c r="AC1344" s="262" t="str">
        <f t="shared" si="130"/>
        <v>141 E 71100 116 000 000</v>
      </c>
    </row>
    <row r="1345" spans="1:29" x14ac:dyDescent="0.25">
      <c r="A1345" s="262" t="s">
        <v>2031</v>
      </c>
      <c r="B1345" s="262" t="s">
        <v>231</v>
      </c>
      <c r="C1345" s="262" t="s">
        <v>231</v>
      </c>
      <c r="D1345" s="262" t="s">
        <v>268</v>
      </c>
      <c r="E1345" s="262" t="s">
        <v>221</v>
      </c>
      <c r="F1345" s="262" t="s">
        <v>222</v>
      </c>
      <c r="G1345" s="262" t="s">
        <v>223</v>
      </c>
      <c r="H1345" s="262" t="s">
        <v>224</v>
      </c>
      <c r="I1345" s="262" t="s">
        <v>225</v>
      </c>
      <c r="J1345" s="262">
        <v>1600</v>
      </c>
      <c r="K1345" s="320">
        <v>1</v>
      </c>
      <c r="L1345" s="320">
        <v>1</v>
      </c>
      <c r="M1345" s="262" t="s">
        <v>226</v>
      </c>
      <c r="N1345" s="262" t="s">
        <v>227</v>
      </c>
      <c r="O1345" s="262" t="s">
        <v>234</v>
      </c>
      <c r="P1345" s="262" t="s">
        <v>34</v>
      </c>
      <c r="Q1345" s="321">
        <v>6</v>
      </c>
      <c r="R1345" s="321">
        <f t="shared" si="125"/>
        <v>7</v>
      </c>
      <c r="S1345" s="300">
        <v>0</v>
      </c>
      <c r="T1345" s="300">
        <v>41710</v>
      </c>
      <c r="V1345" s="300">
        <v>41710</v>
      </c>
      <c r="W1345" s="302">
        <f>IFERROR(INDEX('For Formulas'!$A$3:$CL$64,MATCH(ROUNDUP($R1345,0),'For Formulas'!$A$3:$A$64,0),MATCH($O1345&amp;" - "&amp;$P1345,'For Formulas'!$A$3:$CL$3,0))*L1345+U1345,INDEX('For Formulas'!$A$3:$CL$64,MATCH(ROUNDUP($R1345,0),'For Formulas'!$A$3:$A$64,0)*MATCH($O1345&amp;" - "&amp;$P1345,'For Formulas'!$A$3:$CL$3,0))*L1345)</f>
        <v>45045</v>
      </c>
      <c r="X1345" s="322">
        <f t="shared" si="126"/>
        <v>7.995684488132343E-2</v>
      </c>
      <c r="Y1345" s="262" t="s">
        <v>566</v>
      </c>
      <c r="Z1345" s="262" t="str">
        <f t="shared" si="127"/>
        <v>141 E 71100 116</v>
      </c>
      <c r="AA1345" s="262" t="str">
        <f t="shared" si="128"/>
        <v>000</v>
      </c>
      <c r="AB1345" s="262" t="str">
        <f t="shared" si="129"/>
        <v>000</v>
      </c>
      <c r="AC1345" s="262" t="str">
        <f t="shared" si="130"/>
        <v>141 E 71100 116 000 000</v>
      </c>
    </row>
    <row r="1346" spans="1:29" ht="15" customHeight="1" x14ac:dyDescent="0.25">
      <c r="A1346" s="262" t="s">
        <v>2038</v>
      </c>
      <c r="B1346" s="262" t="s">
        <v>231</v>
      </c>
      <c r="C1346" s="262" t="s">
        <v>231</v>
      </c>
      <c r="D1346" s="262" t="s">
        <v>280</v>
      </c>
      <c r="E1346" s="262" t="s">
        <v>221</v>
      </c>
      <c r="F1346" s="262" t="s">
        <v>222</v>
      </c>
      <c r="G1346" s="262" t="s">
        <v>223</v>
      </c>
      <c r="H1346" s="262" t="s">
        <v>224</v>
      </c>
      <c r="I1346" s="262" t="s">
        <v>225</v>
      </c>
      <c r="J1346" s="262">
        <v>1600</v>
      </c>
      <c r="K1346" s="320">
        <v>1</v>
      </c>
      <c r="L1346" s="320">
        <v>1</v>
      </c>
      <c r="M1346" s="262" t="s">
        <v>226</v>
      </c>
      <c r="N1346" s="262" t="s">
        <v>227</v>
      </c>
      <c r="O1346" s="262" t="s">
        <v>234</v>
      </c>
      <c r="P1346" s="262" t="s">
        <v>34</v>
      </c>
      <c r="Q1346" s="321">
        <v>6</v>
      </c>
      <c r="R1346" s="321">
        <f t="shared" ref="R1346:R1409" si="131">Q1346+1</f>
        <v>7</v>
      </c>
      <c r="S1346" s="300">
        <v>0</v>
      </c>
      <c r="T1346" s="300">
        <v>41710</v>
      </c>
      <c r="V1346" s="300">
        <v>41710</v>
      </c>
      <c r="W1346" s="302">
        <f>IFERROR(INDEX('For Formulas'!$A$3:$CL$64,MATCH(ROUNDUP($R1346,0),'For Formulas'!$A$3:$A$64,0),MATCH($O1346&amp;" - "&amp;$P1346,'For Formulas'!$A$3:$CL$3,0))*L1346+U1346,INDEX('For Formulas'!$A$3:$CL$64,MATCH(ROUNDUP($R1346,0),'For Formulas'!$A$3:$A$64,0)*MATCH($O1346&amp;" - "&amp;$P1346,'For Formulas'!$A$3:$CL$3,0))*L1346)</f>
        <v>45045</v>
      </c>
      <c r="X1346" s="322">
        <f t="shared" ref="X1346:X1409" si="132">(W1346-V1346)/V1346</f>
        <v>7.995684488132343E-2</v>
      </c>
      <c r="Y1346" s="262" t="s">
        <v>281</v>
      </c>
      <c r="Z1346" s="262" t="str">
        <f t="shared" ref="Z1346:Z1409" si="133">LEFT(Y1346,15)</f>
        <v>141 E 71100 116</v>
      </c>
      <c r="AA1346" s="262" t="str">
        <f t="shared" ref="AA1346:AA1409" si="134">RIGHT(Y1346,3)</f>
        <v>000</v>
      </c>
      <c r="AB1346" s="262" t="str">
        <f t="shared" ref="AB1346:AB1409" si="135">MID(Y1346,17,3)</f>
        <v>000</v>
      </c>
      <c r="AC1346" s="262" t="str">
        <f t="shared" ref="AC1346:AC1409" si="136">Z1346&amp;" " &amp;AB1346&amp;" "&amp;AA1346</f>
        <v>141 E 71100 116 000 000</v>
      </c>
    </row>
    <row r="1347" spans="1:29" ht="15" customHeight="1" x14ac:dyDescent="0.25">
      <c r="A1347" s="262" t="s">
        <v>2045</v>
      </c>
      <c r="B1347" s="262" t="s">
        <v>231</v>
      </c>
      <c r="C1347" s="262" t="s">
        <v>231</v>
      </c>
      <c r="D1347" s="262" t="s">
        <v>340</v>
      </c>
      <c r="E1347" s="262" t="s">
        <v>221</v>
      </c>
      <c r="F1347" s="262" t="s">
        <v>222</v>
      </c>
      <c r="G1347" s="262" t="s">
        <v>223</v>
      </c>
      <c r="H1347" s="262" t="s">
        <v>224</v>
      </c>
      <c r="I1347" s="262" t="s">
        <v>225</v>
      </c>
      <c r="J1347" s="262">
        <v>1600</v>
      </c>
      <c r="K1347" s="320">
        <v>1</v>
      </c>
      <c r="L1347" s="320">
        <v>1</v>
      </c>
      <c r="M1347" s="262" t="s">
        <v>226</v>
      </c>
      <c r="N1347" s="262" t="s">
        <v>233</v>
      </c>
      <c r="O1347" s="262" t="s">
        <v>234</v>
      </c>
      <c r="P1347" s="262" t="s">
        <v>34</v>
      </c>
      <c r="Q1347" s="321">
        <v>6</v>
      </c>
      <c r="R1347" s="321">
        <f t="shared" si="131"/>
        <v>7</v>
      </c>
      <c r="S1347" s="300">
        <v>0</v>
      </c>
      <c r="T1347" s="300">
        <v>41710</v>
      </c>
      <c r="V1347" s="300">
        <v>41710</v>
      </c>
      <c r="W1347" s="302">
        <f>IFERROR(INDEX('For Formulas'!$A$3:$CL$64,MATCH(ROUNDUP($R1347,0),'For Formulas'!$A$3:$A$64,0),MATCH($O1347&amp;" - "&amp;$P1347,'For Formulas'!$A$3:$CL$3,0))*L1347+U1347,INDEX('For Formulas'!$A$3:$CL$64,MATCH(ROUNDUP($R1347,0),'For Formulas'!$A$3:$A$64,0)*MATCH($O1347&amp;" - "&amp;$P1347,'For Formulas'!$A$3:$CL$3,0))*L1347)</f>
        <v>45045</v>
      </c>
      <c r="X1347" s="322">
        <f t="shared" si="132"/>
        <v>7.995684488132343E-2</v>
      </c>
      <c r="Y1347" s="262" t="s">
        <v>439</v>
      </c>
      <c r="Z1347" s="262" t="str">
        <f t="shared" si="133"/>
        <v>141 E 71100 116</v>
      </c>
      <c r="AA1347" s="262" t="str">
        <f t="shared" si="134"/>
        <v>000</v>
      </c>
      <c r="AB1347" s="262" t="str">
        <f t="shared" si="135"/>
        <v>000</v>
      </c>
      <c r="AC1347" s="262" t="str">
        <f t="shared" si="136"/>
        <v>141 E 71100 116 000 000</v>
      </c>
    </row>
    <row r="1348" spans="1:29" ht="15" customHeight="1" x14ac:dyDescent="0.25">
      <c r="A1348" s="262" t="s">
        <v>2063</v>
      </c>
      <c r="B1348" s="262" t="s">
        <v>377</v>
      </c>
      <c r="C1348" s="262" t="s">
        <v>377</v>
      </c>
      <c r="D1348" s="262" t="s">
        <v>264</v>
      </c>
      <c r="E1348" s="262" t="s">
        <v>221</v>
      </c>
      <c r="F1348" s="262" t="s">
        <v>222</v>
      </c>
      <c r="G1348" s="262" t="s">
        <v>223</v>
      </c>
      <c r="H1348" s="262" t="s">
        <v>224</v>
      </c>
      <c r="I1348" s="262" t="s">
        <v>225</v>
      </c>
      <c r="J1348" s="262">
        <v>1600</v>
      </c>
      <c r="K1348" s="320">
        <v>1</v>
      </c>
      <c r="L1348" s="320">
        <v>1</v>
      </c>
      <c r="M1348" s="262" t="s">
        <v>226</v>
      </c>
      <c r="N1348" s="262" t="s">
        <v>227</v>
      </c>
      <c r="O1348" s="262" t="s">
        <v>234</v>
      </c>
      <c r="P1348" s="262" t="s">
        <v>34</v>
      </c>
      <c r="Q1348" s="321">
        <v>6</v>
      </c>
      <c r="R1348" s="321">
        <f t="shared" si="131"/>
        <v>7</v>
      </c>
      <c r="S1348" s="300">
        <v>0</v>
      </c>
      <c r="T1348" s="300">
        <v>41710</v>
      </c>
      <c r="V1348" s="300">
        <v>41710</v>
      </c>
      <c r="W1348" s="302">
        <f>IFERROR(INDEX('For Formulas'!$A$3:$CL$64,MATCH(ROUNDUP($R1348,0),'For Formulas'!$A$3:$A$64,0),MATCH($O1348&amp;" - "&amp;$P1348,'For Formulas'!$A$3:$CL$3,0))*L1348+U1348,INDEX('For Formulas'!$A$3:$CL$64,MATCH(ROUNDUP($R1348,0),'For Formulas'!$A$3:$A$64,0)*MATCH($O1348&amp;" - "&amp;$P1348,'For Formulas'!$A$3:$CL$3,0))*L1348)</f>
        <v>45045</v>
      </c>
      <c r="X1348" s="322">
        <f t="shared" si="132"/>
        <v>7.995684488132343E-2</v>
      </c>
      <c r="Y1348" s="262" t="s">
        <v>611</v>
      </c>
      <c r="Z1348" s="262" t="str">
        <f t="shared" si="133"/>
        <v>141 E 72120 131</v>
      </c>
      <c r="AA1348" s="262" t="str">
        <f t="shared" si="134"/>
        <v>580</v>
      </c>
      <c r="AB1348" s="262" t="str">
        <f t="shared" si="135"/>
        <v>000</v>
      </c>
      <c r="AC1348" s="262" t="str">
        <f t="shared" si="136"/>
        <v>141 E 72120 131 000 580</v>
      </c>
    </row>
    <row r="1349" spans="1:29" ht="15" hidden="1" customHeight="1" x14ac:dyDescent="0.25">
      <c r="A1349" s="262" t="s">
        <v>1890</v>
      </c>
      <c r="B1349" s="262" t="s">
        <v>326</v>
      </c>
      <c r="C1349" s="262" t="s">
        <v>326</v>
      </c>
      <c r="D1349" s="262" t="s">
        <v>280</v>
      </c>
      <c r="E1349" s="262" t="s">
        <v>256</v>
      </c>
      <c r="F1349" s="262" t="s">
        <v>222</v>
      </c>
      <c r="G1349" s="262" t="s">
        <v>223</v>
      </c>
      <c r="H1349" s="262" t="s">
        <v>224</v>
      </c>
      <c r="I1349" s="262" t="s">
        <v>225</v>
      </c>
      <c r="J1349" s="262">
        <v>1600</v>
      </c>
      <c r="K1349" s="320">
        <v>1</v>
      </c>
      <c r="L1349" s="320">
        <v>1</v>
      </c>
      <c r="M1349" s="262" t="s">
        <v>6</v>
      </c>
      <c r="Q1349" s="321">
        <v>0</v>
      </c>
      <c r="R1349" s="321">
        <f t="shared" si="131"/>
        <v>1</v>
      </c>
      <c r="S1349" s="300">
        <v>7000</v>
      </c>
      <c r="T1349" s="300">
        <v>0</v>
      </c>
      <c r="V1349" s="300">
        <v>7000</v>
      </c>
      <c r="W1349" s="300">
        <f>V1349</f>
        <v>7000</v>
      </c>
      <c r="X1349" s="322">
        <f t="shared" si="132"/>
        <v>0</v>
      </c>
      <c r="Y1349" s="262" t="s">
        <v>1891</v>
      </c>
      <c r="Z1349" s="262" t="str">
        <f t="shared" si="133"/>
        <v>141 E 72410 139</v>
      </c>
      <c r="AA1349" s="262" t="str">
        <f t="shared" si="134"/>
        <v>000</v>
      </c>
      <c r="AB1349" s="262" t="str">
        <f t="shared" si="135"/>
        <v>000</v>
      </c>
      <c r="AC1349" s="262" t="str">
        <f t="shared" si="136"/>
        <v>141 E 72410 139 000 000</v>
      </c>
    </row>
    <row r="1350" spans="1:29" ht="15" customHeight="1" x14ac:dyDescent="0.25">
      <c r="A1350" s="262" t="s">
        <v>2362</v>
      </c>
      <c r="B1350" s="262" t="s">
        <v>332</v>
      </c>
      <c r="C1350" s="262" t="s">
        <v>332</v>
      </c>
      <c r="D1350" s="262" t="s">
        <v>418</v>
      </c>
      <c r="E1350" s="262" t="s">
        <v>221</v>
      </c>
      <c r="F1350" s="262" t="s">
        <v>299</v>
      </c>
      <c r="G1350" s="262" t="s">
        <v>300</v>
      </c>
      <c r="H1350" s="262" t="s">
        <v>301</v>
      </c>
      <c r="I1350" s="262" t="s">
        <v>225</v>
      </c>
      <c r="J1350" s="262">
        <v>1920</v>
      </c>
      <c r="K1350" s="320">
        <v>1</v>
      </c>
      <c r="L1350" s="320">
        <v>1</v>
      </c>
      <c r="M1350" s="262" t="s">
        <v>226</v>
      </c>
      <c r="N1350" s="262" t="s">
        <v>233</v>
      </c>
      <c r="O1350" s="262" t="s">
        <v>288</v>
      </c>
      <c r="P1350" s="262" t="s">
        <v>334</v>
      </c>
      <c r="Q1350" s="321">
        <v>31</v>
      </c>
      <c r="R1350" s="321">
        <f t="shared" si="131"/>
        <v>32</v>
      </c>
      <c r="S1350" s="300">
        <v>0</v>
      </c>
      <c r="T1350" s="300">
        <v>41760</v>
      </c>
      <c r="V1350" s="300">
        <v>41760</v>
      </c>
      <c r="W1350" s="302">
        <f>IFERROR(INDEX('For Formulas'!$A$3:$CL$64,MATCH(ROUNDUP($R1350,0),'For Formulas'!$A$3:$A$64,0),MATCH($O1350&amp;" - "&amp;$P1350,'For Formulas'!$A$3:$CL$3,0))*L1350+U1350,INDEX('For Formulas'!$A$3:$CL$64,MATCH(ROUNDUP($R1350,0),'For Formulas'!$A$3:$A$64,0)*MATCH($O1350&amp;" - "&amp;$P1350,'For Formulas'!$A$3:$CL$3,0))*L1350)</f>
        <v>45096</v>
      </c>
      <c r="X1350" s="322">
        <f t="shared" si="132"/>
        <v>7.988505747126437E-2</v>
      </c>
      <c r="Y1350" s="262" t="s">
        <v>2363</v>
      </c>
      <c r="Z1350" s="262" t="str">
        <f t="shared" si="133"/>
        <v>141 E 72610 166</v>
      </c>
      <c r="AA1350" s="262" t="str">
        <f t="shared" si="134"/>
        <v>000</v>
      </c>
      <c r="AB1350" s="262" t="str">
        <f t="shared" si="135"/>
        <v>000</v>
      </c>
      <c r="AC1350" s="262" t="str">
        <f t="shared" si="136"/>
        <v>141 E 72610 166 000 000</v>
      </c>
    </row>
    <row r="1351" spans="1:29" ht="15" customHeight="1" x14ac:dyDescent="0.25">
      <c r="A1351" s="262" t="s">
        <v>2569</v>
      </c>
      <c r="B1351" s="262" t="s">
        <v>298</v>
      </c>
      <c r="C1351" s="262" t="s">
        <v>298</v>
      </c>
      <c r="D1351" s="262" t="s">
        <v>298</v>
      </c>
      <c r="E1351" s="262" t="s">
        <v>221</v>
      </c>
      <c r="F1351" s="262" t="s">
        <v>299</v>
      </c>
      <c r="G1351" s="262" t="s">
        <v>300</v>
      </c>
      <c r="H1351" s="262" t="s">
        <v>301</v>
      </c>
      <c r="I1351" s="262" t="s">
        <v>225</v>
      </c>
      <c r="J1351" s="262">
        <v>1920</v>
      </c>
      <c r="K1351" s="320">
        <v>1</v>
      </c>
      <c r="L1351" s="320">
        <v>1</v>
      </c>
      <c r="M1351" s="262" t="s">
        <v>226</v>
      </c>
      <c r="N1351" s="262" t="s">
        <v>233</v>
      </c>
      <c r="O1351" s="262" t="s">
        <v>288</v>
      </c>
      <c r="P1351" s="262" t="s">
        <v>302</v>
      </c>
      <c r="Q1351" s="321">
        <v>15</v>
      </c>
      <c r="R1351" s="321">
        <f t="shared" si="131"/>
        <v>16</v>
      </c>
      <c r="S1351" s="300">
        <v>0</v>
      </c>
      <c r="T1351" s="300">
        <v>41880</v>
      </c>
      <c r="V1351" s="300">
        <v>41880</v>
      </c>
      <c r="W1351" s="302">
        <f>IFERROR(INDEX('For Formulas'!$A$3:$CL$64,MATCH(ROUNDUP($R1351,0),'For Formulas'!$A$3:$A$64,0),MATCH($O1351&amp;" - "&amp;$P1351,'For Formulas'!$A$3:$CL$3,0))*L1351+U1351,INDEX('For Formulas'!$A$3:$CL$64,MATCH(ROUNDUP($R1351,0),'For Formulas'!$A$3:$A$64,0)*MATCH($O1351&amp;" - "&amp;$P1351,'For Formulas'!$A$3:$CL$3,0))*L1351)</f>
        <v>45228</v>
      </c>
      <c r="X1351" s="322">
        <f t="shared" si="132"/>
        <v>7.9942693409742124E-2</v>
      </c>
      <c r="Y1351" s="262" t="s">
        <v>303</v>
      </c>
      <c r="Z1351" s="262" t="str">
        <f t="shared" si="133"/>
        <v>141 E 72620 167</v>
      </c>
      <c r="AA1351" s="262" t="str">
        <f t="shared" si="134"/>
        <v>000</v>
      </c>
      <c r="AB1351" s="262" t="str">
        <f t="shared" si="135"/>
        <v>000</v>
      </c>
      <c r="AC1351" s="262" t="str">
        <f t="shared" si="136"/>
        <v>141 E 72620 167 000 000</v>
      </c>
    </row>
    <row r="1352" spans="1:29" ht="15" customHeight="1" x14ac:dyDescent="0.25">
      <c r="A1352" s="262" t="s">
        <v>3357</v>
      </c>
      <c r="B1352" s="262" t="s">
        <v>231</v>
      </c>
      <c r="C1352" s="262" t="s">
        <v>231</v>
      </c>
      <c r="D1352" s="262" t="s">
        <v>411</v>
      </c>
      <c r="E1352" s="262" t="s">
        <v>221</v>
      </c>
      <c r="F1352" s="262" t="s">
        <v>222</v>
      </c>
      <c r="G1352" s="262" t="s">
        <v>3334</v>
      </c>
      <c r="H1352" s="262" t="s">
        <v>224</v>
      </c>
      <c r="I1352" s="262" t="s">
        <v>225</v>
      </c>
      <c r="J1352" s="262">
        <v>736</v>
      </c>
      <c r="K1352" s="320">
        <v>1</v>
      </c>
      <c r="L1352" s="320">
        <v>1</v>
      </c>
      <c r="M1352" s="262" t="s">
        <v>226</v>
      </c>
      <c r="N1352" s="262" t="s">
        <v>227</v>
      </c>
      <c r="O1352" s="262" t="s">
        <v>234</v>
      </c>
      <c r="P1352" s="262" t="s">
        <v>35</v>
      </c>
      <c r="Q1352" s="321">
        <v>0</v>
      </c>
      <c r="R1352" s="321">
        <f t="shared" si="131"/>
        <v>1</v>
      </c>
      <c r="S1352" s="300">
        <v>0</v>
      </c>
      <c r="T1352" s="300">
        <v>42000</v>
      </c>
      <c r="V1352" s="300">
        <v>19320</v>
      </c>
      <c r="W1352" s="302">
        <f>IFERROR(INDEX('For Formulas'!$A$3:$CL$64,MATCH(ROUNDUP($R1352,0),'For Formulas'!$A$3:$A$64,0),MATCH($O1352&amp;" - "&amp;$P1352,'For Formulas'!$A$3:$CL$3,0))*L1352+U1352,INDEX('For Formulas'!$A$3:$CL$64,MATCH(ROUNDUP($R1352,0),'For Formulas'!$A$3:$A$64,0)*MATCH($O1352&amp;" - "&amp;$P1352,'For Formulas'!$A$3:$CL$3,0))*L1352)</f>
        <v>45360</v>
      </c>
      <c r="X1352" s="322">
        <f t="shared" si="132"/>
        <v>1.3478260869565217</v>
      </c>
      <c r="Y1352" s="262" t="s">
        <v>608</v>
      </c>
      <c r="Z1352" s="262" t="str">
        <f t="shared" si="133"/>
        <v>141 E 71100 116</v>
      </c>
      <c r="AA1352" s="262" t="str">
        <f t="shared" si="134"/>
        <v>000</v>
      </c>
      <c r="AB1352" s="262" t="str">
        <f t="shared" si="135"/>
        <v>000</v>
      </c>
      <c r="AC1352" s="262" t="str">
        <f t="shared" si="136"/>
        <v>141 E 71100 116 000 000</v>
      </c>
    </row>
    <row r="1353" spans="1:29" ht="15" customHeight="1" x14ac:dyDescent="0.25">
      <c r="A1353" s="262" t="s">
        <v>539</v>
      </c>
      <c r="B1353" s="262" t="s">
        <v>231</v>
      </c>
      <c r="C1353" s="262" t="s">
        <v>231</v>
      </c>
      <c r="D1353" s="262" t="s">
        <v>317</v>
      </c>
      <c r="E1353" s="262" t="s">
        <v>221</v>
      </c>
      <c r="F1353" s="262" t="s">
        <v>222</v>
      </c>
      <c r="G1353" s="262" t="s">
        <v>540</v>
      </c>
      <c r="H1353" s="262" t="s">
        <v>224</v>
      </c>
      <c r="I1353" s="262" t="s">
        <v>225</v>
      </c>
      <c r="J1353" s="262">
        <v>880</v>
      </c>
      <c r="K1353" s="320">
        <v>1</v>
      </c>
      <c r="L1353" s="320">
        <v>1</v>
      </c>
      <c r="M1353" s="262" t="s">
        <v>226</v>
      </c>
      <c r="N1353" s="262" t="s">
        <v>227</v>
      </c>
      <c r="O1353" s="262" t="s">
        <v>234</v>
      </c>
      <c r="P1353" s="262" t="s">
        <v>35</v>
      </c>
      <c r="Q1353" s="321">
        <v>0</v>
      </c>
      <c r="R1353" s="321">
        <f t="shared" si="131"/>
        <v>1</v>
      </c>
      <c r="S1353" s="300">
        <v>0</v>
      </c>
      <c r="T1353" s="300">
        <v>42000</v>
      </c>
      <c r="V1353" s="300">
        <v>23100</v>
      </c>
      <c r="W1353" s="302">
        <f>IFERROR(INDEX('For Formulas'!$A$3:$CL$64,MATCH(ROUNDUP($R1353,0),'For Formulas'!$A$3:$A$64,0),MATCH($O1353&amp;" - "&amp;$P1353,'For Formulas'!$A$3:$CL$3,0))*L1353+U1353,INDEX('For Formulas'!$A$3:$CL$64,MATCH(ROUNDUP($R1353,0),'For Formulas'!$A$3:$A$64,0)*MATCH($O1353&amp;" - "&amp;$P1353,'For Formulas'!$A$3:$CL$3,0))*L1353)</f>
        <v>45360</v>
      </c>
      <c r="X1353" s="322">
        <f t="shared" si="132"/>
        <v>0.96363636363636362</v>
      </c>
      <c r="Y1353" s="262" t="s">
        <v>396</v>
      </c>
      <c r="Z1353" s="262" t="str">
        <f t="shared" si="133"/>
        <v>141 E 71100 116</v>
      </c>
      <c r="AA1353" s="262" t="str">
        <f t="shared" si="134"/>
        <v>000</v>
      </c>
      <c r="AB1353" s="262" t="str">
        <f t="shared" si="135"/>
        <v>000</v>
      </c>
      <c r="AC1353" s="262" t="str">
        <f t="shared" si="136"/>
        <v>141 E 71100 116 000 000</v>
      </c>
    </row>
    <row r="1354" spans="1:29" ht="15" customHeight="1" x14ac:dyDescent="0.25">
      <c r="A1354" s="262" t="s">
        <v>1520</v>
      </c>
      <c r="B1354" s="262" t="s">
        <v>231</v>
      </c>
      <c r="C1354" s="262" t="s">
        <v>231</v>
      </c>
      <c r="D1354" s="262" t="s">
        <v>264</v>
      </c>
      <c r="E1354" s="262" t="s">
        <v>221</v>
      </c>
      <c r="F1354" s="262" t="s">
        <v>222</v>
      </c>
      <c r="G1354" s="262" t="s">
        <v>1522</v>
      </c>
      <c r="H1354" s="262" t="s">
        <v>224</v>
      </c>
      <c r="I1354" s="262" t="s">
        <v>225</v>
      </c>
      <c r="J1354" s="262">
        <v>984</v>
      </c>
      <c r="K1354" s="320">
        <v>1</v>
      </c>
      <c r="L1354" s="320">
        <v>1</v>
      </c>
      <c r="M1354" s="262" t="s">
        <v>226</v>
      </c>
      <c r="N1354" s="262" t="s">
        <v>227</v>
      </c>
      <c r="O1354" s="262" t="s">
        <v>234</v>
      </c>
      <c r="P1354" s="262" t="s">
        <v>35</v>
      </c>
      <c r="Q1354" s="321">
        <v>0</v>
      </c>
      <c r="R1354" s="321">
        <f t="shared" si="131"/>
        <v>1</v>
      </c>
      <c r="S1354" s="300">
        <v>0</v>
      </c>
      <c r="T1354" s="300">
        <v>42000</v>
      </c>
      <c r="V1354" s="300">
        <v>25830</v>
      </c>
      <c r="W1354" s="302">
        <f>IFERROR(INDEX('For Formulas'!$A$3:$CL$64,MATCH(ROUNDUP($R1354,0),'For Formulas'!$A$3:$A$64,0),MATCH($O1354&amp;" - "&amp;$P1354,'For Formulas'!$A$3:$CL$3,0))*L1354+U1354,INDEX('For Formulas'!$A$3:$CL$64,MATCH(ROUNDUP($R1354,0),'For Formulas'!$A$3:$A$64,0)*MATCH($O1354&amp;" - "&amp;$P1354,'For Formulas'!$A$3:$CL$3,0))*L1354)</f>
        <v>45360</v>
      </c>
      <c r="X1354" s="322">
        <f t="shared" si="132"/>
        <v>0.75609756097560976</v>
      </c>
      <c r="Y1354" s="262" t="s">
        <v>265</v>
      </c>
      <c r="Z1354" s="262" t="str">
        <f t="shared" si="133"/>
        <v>141 E 71100 116</v>
      </c>
      <c r="AA1354" s="262" t="str">
        <f t="shared" si="134"/>
        <v>000</v>
      </c>
      <c r="AB1354" s="262" t="str">
        <f t="shared" si="135"/>
        <v>000</v>
      </c>
      <c r="AC1354" s="262" t="str">
        <f t="shared" si="136"/>
        <v>141 E 71100 116 000 000</v>
      </c>
    </row>
    <row r="1355" spans="1:29" ht="15" customHeight="1" x14ac:dyDescent="0.25">
      <c r="A1355" s="262" t="s">
        <v>781</v>
      </c>
      <c r="B1355" s="262" t="s">
        <v>577</v>
      </c>
      <c r="C1355" s="262" t="s">
        <v>577</v>
      </c>
      <c r="D1355" s="262" t="s">
        <v>411</v>
      </c>
      <c r="E1355" s="262" t="s">
        <v>221</v>
      </c>
      <c r="F1355" s="262" t="s">
        <v>222</v>
      </c>
      <c r="G1355" s="262" t="s">
        <v>223</v>
      </c>
      <c r="H1355" s="262" t="s">
        <v>224</v>
      </c>
      <c r="I1355" s="262" t="s">
        <v>225</v>
      </c>
      <c r="J1355" s="262">
        <v>1600</v>
      </c>
      <c r="K1355" s="320">
        <v>1</v>
      </c>
      <c r="L1355" s="320">
        <v>1</v>
      </c>
      <c r="M1355" s="262" t="s">
        <v>226</v>
      </c>
      <c r="N1355" s="262" t="s">
        <v>227</v>
      </c>
      <c r="O1355" s="262" t="s">
        <v>234</v>
      </c>
      <c r="P1355" s="262" t="s">
        <v>35</v>
      </c>
      <c r="Q1355" s="321">
        <v>0</v>
      </c>
      <c r="R1355" s="321">
        <f t="shared" si="131"/>
        <v>1</v>
      </c>
      <c r="S1355" s="300">
        <v>0</v>
      </c>
      <c r="T1355" s="300">
        <v>42000</v>
      </c>
      <c r="V1355" s="300">
        <v>42000</v>
      </c>
      <c r="W1355" s="302">
        <f>IFERROR(INDEX('For Formulas'!$A$3:$CL$64,MATCH(ROUNDUP($R1355,0),'For Formulas'!$A$3:$A$64,0),MATCH($O1355&amp;" - "&amp;$P1355,'For Formulas'!$A$3:$CL$3,0))*L1355+U1355,INDEX('For Formulas'!$A$3:$CL$64,MATCH(ROUNDUP($R1355,0),'For Formulas'!$A$3:$A$64,0)*MATCH($O1355&amp;" - "&amp;$P1355,'For Formulas'!$A$3:$CL$3,0))*L1355)</f>
        <v>45360</v>
      </c>
      <c r="X1355" s="322">
        <f t="shared" si="132"/>
        <v>0.08</v>
      </c>
      <c r="Y1355" s="262" t="s">
        <v>782</v>
      </c>
      <c r="Z1355" s="262" t="str">
        <f t="shared" si="133"/>
        <v>141 E 72130 123</v>
      </c>
      <c r="AA1355" s="262" t="str">
        <f t="shared" si="134"/>
        <v>000</v>
      </c>
      <c r="AB1355" s="262" t="str">
        <f t="shared" si="135"/>
        <v>000</v>
      </c>
      <c r="AC1355" s="262" t="str">
        <f t="shared" si="136"/>
        <v>141 E 72130 123 000 000</v>
      </c>
    </row>
    <row r="1356" spans="1:29" ht="15" customHeight="1" x14ac:dyDescent="0.25">
      <c r="A1356" s="262" t="s">
        <v>1126</v>
      </c>
      <c r="B1356" s="262" t="s">
        <v>435</v>
      </c>
      <c r="C1356" s="262" t="s">
        <v>435</v>
      </c>
      <c r="D1356" s="262" t="s">
        <v>361</v>
      </c>
      <c r="E1356" s="262" t="s">
        <v>221</v>
      </c>
      <c r="F1356" s="262" t="s">
        <v>222</v>
      </c>
      <c r="G1356" s="262" t="s">
        <v>223</v>
      </c>
      <c r="H1356" s="262" t="s">
        <v>224</v>
      </c>
      <c r="I1356" s="262" t="s">
        <v>225</v>
      </c>
      <c r="J1356" s="262">
        <v>1600</v>
      </c>
      <c r="K1356" s="320">
        <v>1</v>
      </c>
      <c r="L1356" s="320">
        <v>1</v>
      </c>
      <c r="M1356" s="262" t="s">
        <v>226</v>
      </c>
      <c r="N1356" s="262" t="s">
        <v>227</v>
      </c>
      <c r="O1356" s="262" t="s">
        <v>234</v>
      </c>
      <c r="P1356" s="262" t="s">
        <v>35</v>
      </c>
      <c r="Q1356" s="321">
        <v>0</v>
      </c>
      <c r="R1356" s="321">
        <f t="shared" si="131"/>
        <v>1</v>
      </c>
      <c r="S1356" s="300">
        <v>0</v>
      </c>
      <c r="T1356" s="300">
        <v>42000</v>
      </c>
      <c r="V1356" s="300">
        <v>42000</v>
      </c>
      <c r="W1356" s="302">
        <f>IFERROR(INDEX('For Formulas'!$A$3:$CL$64,MATCH(ROUNDUP($R1356,0),'For Formulas'!$A$3:$A$64,0),MATCH($O1356&amp;" - "&amp;$P1356,'For Formulas'!$A$3:$CL$3,0))*L1356+U1356,INDEX('For Formulas'!$A$3:$CL$64,MATCH(ROUNDUP($R1356,0),'For Formulas'!$A$3:$A$64,0)*MATCH($O1356&amp;" - "&amp;$P1356,'For Formulas'!$A$3:$CL$3,0))*L1356)</f>
        <v>45360</v>
      </c>
      <c r="X1356" s="322">
        <f t="shared" si="132"/>
        <v>0.08</v>
      </c>
      <c r="Y1356" s="262" t="s">
        <v>925</v>
      </c>
      <c r="Z1356" s="262" t="str">
        <f t="shared" si="133"/>
        <v>141 E 71300 116</v>
      </c>
      <c r="AA1356" s="262" t="str">
        <f t="shared" si="134"/>
        <v>000</v>
      </c>
      <c r="AB1356" s="262" t="str">
        <f t="shared" si="135"/>
        <v>000</v>
      </c>
      <c r="AC1356" s="262" t="str">
        <f t="shared" si="136"/>
        <v>141 E 71300 116 000 000</v>
      </c>
    </row>
    <row r="1357" spans="1:29" ht="15" customHeight="1" x14ac:dyDescent="0.25">
      <c r="A1357" s="262" t="s">
        <v>1416</v>
      </c>
      <c r="B1357" s="262" t="s">
        <v>577</v>
      </c>
      <c r="C1357" s="262" t="s">
        <v>577</v>
      </c>
      <c r="D1357" s="262" t="s">
        <v>220</v>
      </c>
      <c r="E1357" s="262" t="s">
        <v>221</v>
      </c>
      <c r="F1357" s="262" t="s">
        <v>222</v>
      </c>
      <c r="G1357" s="262" t="s">
        <v>223</v>
      </c>
      <c r="H1357" s="262" t="s">
        <v>224</v>
      </c>
      <c r="I1357" s="262" t="s">
        <v>225</v>
      </c>
      <c r="J1357" s="262">
        <v>1600</v>
      </c>
      <c r="K1357" s="320">
        <v>1</v>
      </c>
      <c r="L1357" s="320">
        <v>1</v>
      </c>
      <c r="M1357" s="262" t="s">
        <v>226</v>
      </c>
      <c r="N1357" s="262" t="s">
        <v>227</v>
      </c>
      <c r="O1357" s="262" t="s">
        <v>234</v>
      </c>
      <c r="P1357" s="262" t="s">
        <v>35</v>
      </c>
      <c r="Q1357" s="321">
        <v>0</v>
      </c>
      <c r="R1357" s="321">
        <f t="shared" si="131"/>
        <v>1</v>
      </c>
      <c r="S1357" s="300">
        <v>0</v>
      </c>
      <c r="T1357" s="300">
        <v>42000</v>
      </c>
      <c r="V1357" s="300">
        <v>42000</v>
      </c>
      <c r="W1357" s="302">
        <f>IFERROR(INDEX('For Formulas'!$A$3:$CL$64,MATCH(ROUNDUP($R1357,0),'For Formulas'!$A$3:$A$64,0),MATCH($O1357&amp;" - "&amp;$P1357,'For Formulas'!$A$3:$CL$3,0))*L1357+U1357,INDEX('For Formulas'!$A$3:$CL$64,MATCH(ROUNDUP($R1357,0),'For Formulas'!$A$3:$A$64,0)*MATCH($O1357&amp;" - "&amp;$P1357,'For Formulas'!$A$3:$CL$3,0))*L1357)</f>
        <v>45360</v>
      </c>
      <c r="X1357" s="322">
        <f t="shared" si="132"/>
        <v>0.08</v>
      </c>
      <c r="Y1357" s="262" t="s">
        <v>1192</v>
      </c>
      <c r="Z1357" s="262" t="str">
        <f t="shared" si="133"/>
        <v>141 E 72130 123</v>
      </c>
      <c r="AA1357" s="262" t="str">
        <f t="shared" si="134"/>
        <v>000</v>
      </c>
      <c r="AB1357" s="262" t="str">
        <f t="shared" si="135"/>
        <v>000</v>
      </c>
      <c r="AC1357" s="262" t="str">
        <f t="shared" si="136"/>
        <v>141 E 72130 123 000 000</v>
      </c>
    </row>
    <row r="1358" spans="1:29" ht="15" customHeight="1" x14ac:dyDescent="0.25">
      <c r="A1358" s="262" t="s">
        <v>1824</v>
      </c>
      <c r="B1358" s="262" t="s">
        <v>577</v>
      </c>
      <c r="C1358" s="262" t="s">
        <v>577</v>
      </c>
      <c r="D1358" s="262" t="s">
        <v>295</v>
      </c>
      <c r="E1358" s="262" t="s">
        <v>221</v>
      </c>
      <c r="F1358" s="262" t="s">
        <v>222</v>
      </c>
      <c r="G1358" s="262" t="s">
        <v>223</v>
      </c>
      <c r="H1358" s="262" t="s">
        <v>224</v>
      </c>
      <c r="I1358" s="262" t="s">
        <v>225</v>
      </c>
      <c r="J1358" s="262">
        <v>1600</v>
      </c>
      <c r="K1358" s="320">
        <v>1</v>
      </c>
      <c r="L1358" s="320">
        <v>1</v>
      </c>
      <c r="M1358" s="262" t="s">
        <v>226</v>
      </c>
      <c r="N1358" s="262" t="s">
        <v>227</v>
      </c>
      <c r="O1358" s="262" t="s">
        <v>234</v>
      </c>
      <c r="P1358" s="262" t="s">
        <v>35</v>
      </c>
      <c r="Q1358" s="321">
        <v>0</v>
      </c>
      <c r="R1358" s="321">
        <f t="shared" si="131"/>
        <v>1</v>
      </c>
      <c r="S1358" s="300">
        <v>0</v>
      </c>
      <c r="T1358" s="300">
        <v>42000</v>
      </c>
      <c r="V1358" s="300">
        <v>42000</v>
      </c>
      <c r="W1358" s="302">
        <f>IFERROR(INDEX('For Formulas'!$A$3:$CL$64,MATCH(ROUNDUP($R1358,0),'For Formulas'!$A$3:$A$64,0),MATCH($O1358&amp;" - "&amp;$P1358,'For Formulas'!$A$3:$CL$3,0))*L1358+U1358,INDEX('For Formulas'!$A$3:$CL$64,MATCH(ROUNDUP($R1358,0),'For Formulas'!$A$3:$A$64,0)*MATCH($O1358&amp;" - "&amp;$P1358,'For Formulas'!$A$3:$CL$3,0))*L1358)</f>
        <v>45360</v>
      </c>
      <c r="X1358" s="322">
        <f t="shared" si="132"/>
        <v>0.08</v>
      </c>
      <c r="Y1358" s="262" t="s">
        <v>1825</v>
      </c>
      <c r="Z1358" s="262" t="str">
        <f t="shared" si="133"/>
        <v>141 E 72130 123</v>
      </c>
      <c r="AA1358" s="262" t="str">
        <f t="shared" si="134"/>
        <v>000</v>
      </c>
      <c r="AB1358" s="262" t="str">
        <f t="shared" si="135"/>
        <v>000</v>
      </c>
      <c r="AC1358" s="262" t="str">
        <f t="shared" si="136"/>
        <v>141 E 72130 123 000 000</v>
      </c>
    </row>
    <row r="1359" spans="1:29" x14ac:dyDescent="0.25">
      <c r="A1359" s="262" t="s">
        <v>1916</v>
      </c>
      <c r="B1359" s="262" t="s">
        <v>231</v>
      </c>
      <c r="C1359" s="262" t="s">
        <v>231</v>
      </c>
      <c r="D1359" s="262" t="s">
        <v>238</v>
      </c>
      <c r="E1359" s="262" t="s">
        <v>221</v>
      </c>
      <c r="F1359" s="262" t="s">
        <v>222</v>
      </c>
      <c r="G1359" s="262" t="s">
        <v>223</v>
      </c>
      <c r="H1359" s="262" t="s">
        <v>224</v>
      </c>
      <c r="I1359" s="262" t="s">
        <v>225</v>
      </c>
      <c r="J1359" s="262">
        <v>1600</v>
      </c>
      <c r="K1359" s="320">
        <v>1</v>
      </c>
      <c r="L1359" s="320">
        <v>1</v>
      </c>
      <c r="M1359" s="262" t="s">
        <v>226</v>
      </c>
      <c r="N1359" s="262" t="s">
        <v>227</v>
      </c>
      <c r="O1359" s="262" t="s">
        <v>234</v>
      </c>
      <c r="P1359" s="262" t="s">
        <v>35</v>
      </c>
      <c r="Q1359" s="321">
        <v>0</v>
      </c>
      <c r="R1359" s="321">
        <f t="shared" si="131"/>
        <v>1</v>
      </c>
      <c r="S1359" s="300">
        <v>0</v>
      </c>
      <c r="T1359" s="300">
        <v>42000</v>
      </c>
      <c r="V1359" s="300">
        <v>42000</v>
      </c>
      <c r="W1359" s="302">
        <f>IFERROR(INDEX('For Formulas'!$A$3:$CL$64,MATCH(ROUNDUP($R1359,0),'For Formulas'!$A$3:$A$64,0),MATCH($O1359&amp;" - "&amp;$P1359,'For Formulas'!$A$3:$CL$3,0))*L1359+U1359,INDEX('For Formulas'!$A$3:$CL$64,MATCH(ROUNDUP($R1359,0),'For Formulas'!$A$3:$A$64,0)*MATCH($O1359&amp;" - "&amp;$P1359,'For Formulas'!$A$3:$CL$3,0))*L1359)</f>
        <v>45360</v>
      </c>
      <c r="X1359" s="322">
        <f t="shared" si="132"/>
        <v>0.08</v>
      </c>
      <c r="Y1359" s="262" t="s">
        <v>538</v>
      </c>
      <c r="Z1359" s="262" t="str">
        <f t="shared" si="133"/>
        <v>141 E 71100 116</v>
      </c>
      <c r="AA1359" s="262" t="str">
        <f t="shared" si="134"/>
        <v>000</v>
      </c>
      <c r="AB1359" s="262" t="str">
        <f t="shared" si="135"/>
        <v>000</v>
      </c>
      <c r="AC1359" s="262" t="str">
        <f t="shared" si="136"/>
        <v>141 E 71100 116 000 000</v>
      </c>
    </row>
    <row r="1360" spans="1:29" x14ac:dyDescent="0.25">
      <c r="A1360" s="262" t="s">
        <v>2320</v>
      </c>
      <c r="B1360" s="262" t="s">
        <v>231</v>
      </c>
      <c r="C1360" s="262" t="s">
        <v>231</v>
      </c>
      <c r="D1360" s="262" t="s">
        <v>295</v>
      </c>
      <c r="E1360" s="262" t="s">
        <v>221</v>
      </c>
      <c r="F1360" s="262" t="s">
        <v>222</v>
      </c>
      <c r="G1360" s="262" t="s">
        <v>223</v>
      </c>
      <c r="H1360" s="262" t="s">
        <v>224</v>
      </c>
      <c r="I1360" s="262" t="s">
        <v>225</v>
      </c>
      <c r="J1360" s="262">
        <v>1600</v>
      </c>
      <c r="K1360" s="320">
        <v>1</v>
      </c>
      <c r="L1360" s="320">
        <v>1</v>
      </c>
      <c r="M1360" s="262" t="s">
        <v>226</v>
      </c>
      <c r="N1360" s="262" t="s">
        <v>227</v>
      </c>
      <c r="O1360" s="262" t="s">
        <v>234</v>
      </c>
      <c r="P1360" s="262" t="s">
        <v>35</v>
      </c>
      <c r="Q1360" s="321">
        <v>0</v>
      </c>
      <c r="R1360" s="321">
        <f t="shared" si="131"/>
        <v>1</v>
      </c>
      <c r="S1360" s="300">
        <v>0</v>
      </c>
      <c r="T1360" s="300">
        <v>42000</v>
      </c>
      <c r="V1360" s="300">
        <v>42000</v>
      </c>
      <c r="W1360" s="302">
        <f>IFERROR(INDEX('For Formulas'!$A$3:$CL$64,MATCH(ROUNDUP($R1360,0),'For Formulas'!$A$3:$A$64,0),MATCH($O1360&amp;" - "&amp;$P1360,'For Formulas'!$A$3:$CL$3,0))*L1360+U1360,INDEX('For Formulas'!$A$3:$CL$64,MATCH(ROUNDUP($R1360,0),'For Formulas'!$A$3:$A$64,0)*MATCH($O1360&amp;" - "&amp;$P1360,'For Formulas'!$A$3:$CL$3,0))*L1360)</f>
        <v>45360</v>
      </c>
      <c r="X1360" s="322">
        <f t="shared" si="132"/>
        <v>0.08</v>
      </c>
      <c r="Y1360" s="262" t="s">
        <v>296</v>
      </c>
      <c r="Z1360" s="262" t="str">
        <f t="shared" si="133"/>
        <v>141 E 71100 116</v>
      </c>
      <c r="AA1360" s="262" t="str">
        <f t="shared" si="134"/>
        <v>000</v>
      </c>
      <c r="AB1360" s="262" t="str">
        <f t="shared" si="135"/>
        <v>000</v>
      </c>
      <c r="AC1360" s="262" t="str">
        <f t="shared" si="136"/>
        <v>141 E 71100 116 000 000</v>
      </c>
    </row>
    <row r="1361" spans="1:29" ht="15" hidden="1" customHeight="1" x14ac:dyDescent="0.25">
      <c r="A1361" s="262" t="s">
        <v>2923</v>
      </c>
      <c r="B1361" s="262" t="s">
        <v>484</v>
      </c>
      <c r="C1361" s="262" t="s">
        <v>484</v>
      </c>
      <c r="D1361" s="262" t="s">
        <v>317</v>
      </c>
      <c r="E1361" s="262" t="s">
        <v>221</v>
      </c>
      <c r="F1361" s="262" t="s">
        <v>222</v>
      </c>
      <c r="G1361" s="262" t="s">
        <v>223</v>
      </c>
      <c r="H1361" s="262" t="s">
        <v>224</v>
      </c>
      <c r="I1361" s="262" t="s">
        <v>225</v>
      </c>
      <c r="J1361" s="262">
        <v>1600</v>
      </c>
      <c r="K1361" s="320">
        <v>1</v>
      </c>
      <c r="L1361" s="320">
        <v>1</v>
      </c>
      <c r="M1361" s="262" t="s">
        <v>226</v>
      </c>
      <c r="N1361" s="262" t="s">
        <v>227</v>
      </c>
      <c r="O1361" s="262" t="s">
        <v>234</v>
      </c>
      <c r="P1361" s="262" t="s">
        <v>35</v>
      </c>
      <c r="Q1361" s="321">
        <v>0</v>
      </c>
      <c r="R1361" s="321">
        <f t="shared" si="131"/>
        <v>1</v>
      </c>
      <c r="S1361" s="300">
        <v>0</v>
      </c>
      <c r="T1361" s="300">
        <v>42000</v>
      </c>
      <c r="V1361" s="300">
        <v>42000</v>
      </c>
      <c r="W1361" s="302">
        <f>IFERROR(INDEX('For Formulas'!$A$3:$CL$64,MATCH(ROUNDUP($R1361,0),'For Formulas'!$A$3:$A$64,0),MATCH($O1361&amp;" - "&amp;$P1361,'For Formulas'!$A$3:$CL$3,0))*L1361+U1361,INDEX('For Formulas'!$A$3:$CL$64,MATCH(ROUNDUP($R1361,0),'For Formulas'!$A$3:$A$64,0)*MATCH($O1361&amp;" - "&amp;$P1361,'For Formulas'!$A$3:$CL$3,0))*L1361)</f>
        <v>45360</v>
      </c>
      <c r="X1361" s="322">
        <f t="shared" si="132"/>
        <v>0.08</v>
      </c>
      <c r="Y1361" s="262" t="s">
        <v>2924</v>
      </c>
      <c r="Z1361" s="262" t="str">
        <f t="shared" si="133"/>
        <v>142 E 73400 116</v>
      </c>
      <c r="AA1361" s="262" t="str">
        <f t="shared" si="134"/>
        <v>000</v>
      </c>
      <c r="AB1361" s="262" t="str">
        <f t="shared" si="135"/>
        <v>101</v>
      </c>
      <c r="AC1361" s="262" t="str">
        <f t="shared" si="136"/>
        <v>142 E 73400 116 101 000</v>
      </c>
    </row>
    <row r="1362" spans="1:29" ht="15" customHeight="1" x14ac:dyDescent="0.25">
      <c r="A1362" s="262" t="s">
        <v>3072</v>
      </c>
      <c r="B1362" s="262" t="s">
        <v>231</v>
      </c>
      <c r="C1362" s="262" t="s">
        <v>231</v>
      </c>
      <c r="D1362" s="262" t="s">
        <v>258</v>
      </c>
      <c r="E1362" s="262" t="s">
        <v>221</v>
      </c>
      <c r="F1362" s="262" t="s">
        <v>222</v>
      </c>
      <c r="G1362" s="262" t="s">
        <v>223</v>
      </c>
      <c r="H1362" s="262" t="s">
        <v>224</v>
      </c>
      <c r="I1362" s="262" t="s">
        <v>225</v>
      </c>
      <c r="J1362" s="262">
        <v>1600</v>
      </c>
      <c r="K1362" s="320">
        <v>1</v>
      </c>
      <c r="L1362" s="320">
        <v>1</v>
      </c>
      <c r="M1362" s="262" t="s">
        <v>226</v>
      </c>
      <c r="N1362" s="262" t="s">
        <v>227</v>
      </c>
      <c r="O1362" s="262" t="s">
        <v>234</v>
      </c>
      <c r="P1362" s="262" t="s">
        <v>35</v>
      </c>
      <c r="Q1362" s="321">
        <v>0</v>
      </c>
      <c r="R1362" s="321">
        <f t="shared" si="131"/>
        <v>1</v>
      </c>
      <c r="S1362" s="300">
        <v>0</v>
      </c>
      <c r="T1362" s="300">
        <v>42000</v>
      </c>
      <c r="V1362" s="300">
        <v>42000</v>
      </c>
      <c r="W1362" s="302">
        <f>IFERROR(INDEX('For Formulas'!$A$3:$CL$64,MATCH(ROUNDUP($R1362,0),'For Formulas'!$A$3:$A$64,0),MATCH($O1362&amp;" - "&amp;$P1362,'For Formulas'!$A$3:$CL$3,0))*L1362+U1362,INDEX('For Formulas'!$A$3:$CL$64,MATCH(ROUNDUP($R1362,0),'For Formulas'!$A$3:$A$64,0)*MATCH($O1362&amp;" - "&amp;$P1362,'For Formulas'!$A$3:$CL$3,0))*L1362)</f>
        <v>45360</v>
      </c>
      <c r="X1362" s="322">
        <f t="shared" si="132"/>
        <v>0.08</v>
      </c>
      <c r="Y1362" s="262" t="s">
        <v>259</v>
      </c>
      <c r="Z1362" s="262" t="str">
        <f t="shared" si="133"/>
        <v>141 E 71100 116</v>
      </c>
      <c r="AA1362" s="262" t="str">
        <f t="shared" si="134"/>
        <v>000</v>
      </c>
      <c r="AB1362" s="262" t="str">
        <f t="shared" si="135"/>
        <v>000</v>
      </c>
      <c r="AC1362" s="262" t="str">
        <f t="shared" si="136"/>
        <v>141 E 71100 116 000 000</v>
      </c>
    </row>
    <row r="1363" spans="1:29" ht="15" customHeight="1" x14ac:dyDescent="0.25">
      <c r="A1363" s="262" t="s">
        <v>573</v>
      </c>
      <c r="B1363" s="262" t="s">
        <v>298</v>
      </c>
      <c r="C1363" s="262" t="s">
        <v>298</v>
      </c>
      <c r="D1363" s="262" t="s">
        <v>298</v>
      </c>
      <c r="E1363" s="262" t="s">
        <v>221</v>
      </c>
      <c r="F1363" s="262" t="s">
        <v>299</v>
      </c>
      <c r="G1363" s="262" t="s">
        <v>300</v>
      </c>
      <c r="H1363" s="262" t="s">
        <v>301</v>
      </c>
      <c r="I1363" s="262" t="s">
        <v>225</v>
      </c>
      <c r="J1363" s="262">
        <v>1920</v>
      </c>
      <c r="K1363" s="320">
        <v>1</v>
      </c>
      <c r="L1363" s="320">
        <v>1</v>
      </c>
      <c r="M1363" s="262" t="s">
        <v>226</v>
      </c>
      <c r="N1363" s="262" t="s">
        <v>233</v>
      </c>
      <c r="O1363" s="262" t="s">
        <v>288</v>
      </c>
      <c r="P1363" s="262" t="s">
        <v>312</v>
      </c>
      <c r="Q1363" s="321">
        <v>17</v>
      </c>
      <c r="R1363" s="321">
        <f t="shared" si="131"/>
        <v>18</v>
      </c>
      <c r="S1363" s="300">
        <v>0</v>
      </c>
      <c r="T1363" s="300">
        <v>42072</v>
      </c>
      <c r="V1363" s="300">
        <v>42072</v>
      </c>
      <c r="W1363" s="302">
        <f>IFERROR(INDEX('For Formulas'!$A$3:$CL$64,MATCH(ROUNDUP($R1363,0),'For Formulas'!$A$3:$A$64,0),MATCH($O1363&amp;" - "&amp;$P1363,'For Formulas'!$A$3:$CL$3,0))*L1363+U1363,INDEX('For Formulas'!$A$3:$CL$64,MATCH(ROUNDUP($R1363,0),'For Formulas'!$A$3:$A$64,0)*MATCH($O1363&amp;" - "&amp;$P1363,'For Formulas'!$A$3:$CL$3,0))*L1363)</f>
        <v>45432</v>
      </c>
      <c r="X1363" s="322">
        <f t="shared" si="132"/>
        <v>7.986309184255562E-2</v>
      </c>
      <c r="Y1363" s="262" t="s">
        <v>303</v>
      </c>
      <c r="Z1363" s="262" t="str">
        <f t="shared" si="133"/>
        <v>141 E 72620 167</v>
      </c>
      <c r="AA1363" s="262" t="str">
        <f t="shared" si="134"/>
        <v>000</v>
      </c>
      <c r="AB1363" s="262" t="str">
        <f t="shared" si="135"/>
        <v>000</v>
      </c>
      <c r="AC1363" s="262" t="str">
        <f t="shared" si="136"/>
        <v>141 E 72620 167 000 000</v>
      </c>
    </row>
    <row r="1364" spans="1:29" ht="15" customHeight="1" x14ac:dyDescent="0.25">
      <c r="A1364" s="262" t="s">
        <v>2332</v>
      </c>
      <c r="B1364" s="262" t="s">
        <v>283</v>
      </c>
      <c r="C1364" s="262" t="s">
        <v>283</v>
      </c>
      <c r="D1364" s="262" t="s">
        <v>343</v>
      </c>
      <c r="E1364" s="262" t="s">
        <v>221</v>
      </c>
      <c r="F1364" s="262" t="s">
        <v>284</v>
      </c>
      <c r="G1364" s="262" t="s">
        <v>285</v>
      </c>
      <c r="H1364" s="262" t="s">
        <v>286</v>
      </c>
      <c r="I1364" s="262" t="s">
        <v>504</v>
      </c>
      <c r="J1364" s="262">
        <v>1575</v>
      </c>
      <c r="K1364" s="320">
        <v>1</v>
      </c>
      <c r="L1364" s="320">
        <v>1</v>
      </c>
      <c r="M1364" s="262" t="s">
        <v>226</v>
      </c>
      <c r="N1364" s="262" t="s">
        <v>233</v>
      </c>
      <c r="O1364" s="262" t="s">
        <v>288</v>
      </c>
      <c r="P1364" s="262" t="s">
        <v>289</v>
      </c>
      <c r="Q1364" s="321">
        <v>28</v>
      </c>
      <c r="R1364" s="321">
        <f t="shared" si="131"/>
        <v>29</v>
      </c>
      <c r="S1364" s="300">
        <v>0</v>
      </c>
      <c r="T1364" s="300">
        <v>42683</v>
      </c>
      <c r="V1364" s="300">
        <v>42683</v>
      </c>
      <c r="W1364" s="302">
        <f>IFERROR(INDEX('For Formulas'!$A$3:$CL$64,MATCH(ROUNDUP($R1364,0),'For Formulas'!$A$3:$A$64,0),MATCH($O1364&amp;" - "&amp;$P1364,'For Formulas'!$A$3:$CL$3,0))*L1364+U1364,INDEX('For Formulas'!$A$3:$CL$64,MATCH(ROUNDUP($R1364,0),'For Formulas'!$A$3:$A$64,0)*MATCH($O1364&amp;" - "&amp;$P1364,'For Formulas'!$A$3:$CL$3,0))*L1364)</f>
        <v>46095</v>
      </c>
      <c r="X1364" s="322">
        <f t="shared" si="132"/>
        <v>7.9938148677459409E-2</v>
      </c>
      <c r="Y1364" s="262" t="s">
        <v>2333</v>
      </c>
      <c r="Z1364" s="262" t="str">
        <f t="shared" si="133"/>
        <v>141 E 72410 162</v>
      </c>
      <c r="AA1364" s="262" t="str">
        <f t="shared" si="134"/>
        <v>000</v>
      </c>
      <c r="AB1364" s="262" t="str">
        <f t="shared" si="135"/>
        <v>000</v>
      </c>
      <c r="AC1364" s="262" t="str">
        <f t="shared" si="136"/>
        <v>141 E 72410 162 000 000</v>
      </c>
    </row>
    <row r="1365" spans="1:29" ht="15" customHeight="1" x14ac:dyDescent="0.25">
      <c r="A1365" s="262" t="s">
        <v>2476</v>
      </c>
      <c r="B1365" s="262" t="s">
        <v>283</v>
      </c>
      <c r="C1365" s="262" t="s">
        <v>283</v>
      </c>
      <c r="D1365" s="262" t="s">
        <v>374</v>
      </c>
      <c r="E1365" s="262" t="s">
        <v>221</v>
      </c>
      <c r="F1365" s="262" t="s">
        <v>284</v>
      </c>
      <c r="G1365" s="262" t="s">
        <v>285</v>
      </c>
      <c r="H1365" s="262" t="s">
        <v>286</v>
      </c>
      <c r="I1365" s="262" t="s">
        <v>504</v>
      </c>
      <c r="J1365" s="262">
        <v>1575</v>
      </c>
      <c r="K1365" s="320">
        <v>1</v>
      </c>
      <c r="L1365" s="320">
        <v>1</v>
      </c>
      <c r="M1365" s="262" t="s">
        <v>226</v>
      </c>
      <c r="N1365" s="262" t="s">
        <v>227</v>
      </c>
      <c r="O1365" s="262" t="s">
        <v>288</v>
      </c>
      <c r="P1365" s="262" t="s">
        <v>289</v>
      </c>
      <c r="Q1365" s="321">
        <v>28</v>
      </c>
      <c r="R1365" s="321">
        <f t="shared" si="131"/>
        <v>29</v>
      </c>
      <c r="S1365" s="300">
        <v>0</v>
      </c>
      <c r="T1365" s="300">
        <v>42683</v>
      </c>
      <c r="V1365" s="300">
        <v>42683</v>
      </c>
      <c r="W1365" s="302">
        <f>IFERROR(INDEX('For Formulas'!$A$3:$CL$64,MATCH(ROUNDUP($R1365,0),'For Formulas'!$A$3:$A$64,0),MATCH($O1365&amp;" - "&amp;$P1365,'For Formulas'!$A$3:$CL$3,0))*L1365+U1365,INDEX('For Formulas'!$A$3:$CL$64,MATCH(ROUNDUP($R1365,0),'For Formulas'!$A$3:$A$64,0)*MATCH($O1365&amp;" - "&amp;$P1365,'For Formulas'!$A$3:$CL$3,0))*L1365)</f>
        <v>46095</v>
      </c>
      <c r="X1365" s="322">
        <f t="shared" si="132"/>
        <v>7.9938148677459409E-2</v>
      </c>
      <c r="Y1365" s="262" t="s">
        <v>2477</v>
      </c>
      <c r="Z1365" s="262" t="str">
        <f t="shared" si="133"/>
        <v>141 E 72410 162</v>
      </c>
      <c r="AA1365" s="262" t="str">
        <f t="shared" si="134"/>
        <v>000</v>
      </c>
      <c r="AB1365" s="262" t="str">
        <f t="shared" si="135"/>
        <v>000</v>
      </c>
      <c r="AC1365" s="262" t="str">
        <f t="shared" si="136"/>
        <v>141 E 72410 162 000 000</v>
      </c>
    </row>
    <row r="1366" spans="1:29" ht="15" hidden="1" customHeight="1" x14ac:dyDescent="0.25">
      <c r="A1366" s="262" t="s">
        <v>1912</v>
      </c>
      <c r="B1366" s="262" t="s">
        <v>255</v>
      </c>
      <c r="C1366" s="262" t="s">
        <v>255</v>
      </c>
      <c r="D1366" s="262" t="s">
        <v>248</v>
      </c>
      <c r="E1366" s="262" t="s">
        <v>256</v>
      </c>
      <c r="F1366" s="262" t="s">
        <v>249</v>
      </c>
      <c r="G1366" s="262" t="s">
        <v>250</v>
      </c>
      <c r="H1366" s="262" t="s">
        <v>224</v>
      </c>
      <c r="I1366" s="262" t="s">
        <v>242</v>
      </c>
      <c r="J1366" s="262">
        <v>1080</v>
      </c>
      <c r="K1366" s="320">
        <v>1</v>
      </c>
      <c r="L1366" s="320">
        <v>1</v>
      </c>
      <c r="M1366" s="262" t="s">
        <v>6</v>
      </c>
      <c r="Q1366" s="321">
        <v>0</v>
      </c>
      <c r="R1366" s="321">
        <f t="shared" si="131"/>
        <v>1</v>
      </c>
      <c r="S1366" s="300">
        <v>3000</v>
      </c>
      <c r="T1366" s="300">
        <v>0</v>
      </c>
      <c r="V1366" s="300">
        <v>3000</v>
      </c>
      <c r="W1366" s="300">
        <f>V1366</f>
        <v>3000</v>
      </c>
      <c r="X1366" s="322">
        <f t="shared" si="132"/>
        <v>0</v>
      </c>
      <c r="Y1366" s="262" t="s">
        <v>252</v>
      </c>
      <c r="Z1366" s="262" t="str">
        <f t="shared" si="133"/>
        <v>141 E 72710 146</v>
      </c>
      <c r="AA1366" s="262" t="str">
        <f t="shared" si="134"/>
        <v>446</v>
      </c>
      <c r="AB1366" s="262" t="str">
        <f t="shared" si="135"/>
        <v>000</v>
      </c>
      <c r="AC1366" s="262" t="str">
        <f t="shared" si="136"/>
        <v>141 E 72710 146 000 446</v>
      </c>
    </row>
    <row r="1367" spans="1:29" ht="15" customHeight="1" x14ac:dyDescent="0.25">
      <c r="A1367" s="262" t="s">
        <v>2731</v>
      </c>
      <c r="B1367" s="262" t="s">
        <v>283</v>
      </c>
      <c r="C1367" s="262" t="s">
        <v>283</v>
      </c>
      <c r="D1367" s="262" t="s">
        <v>392</v>
      </c>
      <c r="E1367" s="262" t="s">
        <v>221</v>
      </c>
      <c r="F1367" s="262" t="s">
        <v>222</v>
      </c>
      <c r="G1367" s="262" t="s">
        <v>223</v>
      </c>
      <c r="H1367" s="262" t="s">
        <v>224</v>
      </c>
      <c r="I1367" s="262" t="s">
        <v>225</v>
      </c>
      <c r="J1367" s="262">
        <v>1600</v>
      </c>
      <c r="K1367" s="320">
        <v>1</v>
      </c>
      <c r="L1367" s="320">
        <v>1</v>
      </c>
      <c r="M1367" s="262" t="s">
        <v>226</v>
      </c>
      <c r="N1367" s="262" t="s">
        <v>233</v>
      </c>
      <c r="O1367" s="262" t="s">
        <v>288</v>
      </c>
      <c r="P1367" s="262" t="s">
        <v>2732</v>
      </c>
      <c r="Q1367" s="321">
        <v>30</v>
      </c>
      <c r="R1367" s="321">
        <f t="shared" si="131"/>
        <v>31</v>
      </c>
      <c r="S1367" s="300">
        <v>0</v>
      </c>
      <c r="T1367" s="300">
        <v>42750</v>
      </c>
      <c r="V1367" s="300">
        <v>42750</v>
      </c>
      <c r="W1367" s="302">
        <f>IFERROR(INDEX('For Formulas'!$A$3:$CL$64,MATCH(ROUNDUP($R1367,0),'For Formulas'!$A$3:$A$64,0),MATCH($O1367&amp;" - "&amp;$P1367,'For Formulas'!$A$3:$CL$3,0))*L1367+U1367,INDEX('For Formulas'!$A$3:$CL$64,MATCH(ROUNDUP($R1367,0),'For Formulas'!$A$3:$A$64,0)*MATCH($O1367&amp;" - "&amp;$P1367,'For Formulas'!$A$3:$CL$3,0))*L1367)</f>
        <v>46170</v>
      </c>
      <c r="X1367" s="322">
        <f t="shared" si="132"/>
        <v>0.08</v>
      </c>
      <c r="Y1367" s="262" t="s">
        <v>946</v>
      </c>
      <c r="Z1367" s="262" t="str">
        <f t="shared" si="133"/>
        <v>141 E 72410 162</v>
      </c>
      <c r="AA1367" s="262" t="str">
        <f t="shared" si="134"/>
        <v>000</v>
      </c>
      <c r="AB1367" s="262" t="str">
        <f t="shared" si="135"/>
        <v>000</v>
      </c>
      <c r="AC1367" s="262" t="str">
        <f t="shared" si="136"/>
        <v>141 E 72410 162 000 000</v>
      </c>
    </row>
    <row r="1368" spans="1:29" ht="15" customHeight="1" x14ac:dyDescent="0.25">
      <c r="A1368" s="262" t="s">
        <v>1655</v>
      </c>
      <c r="B1368" s="262" t="s">
        <v>298</v>
      </c>
      <c r="C1368" s="262" t="s">
        <v>298</v>
      </c>
      <c r="D1368" s="262" t="s">
        <v>298</v>
      </c>
      <c r="E1368" s="262" t="s">
        <v>221</v>
      </c>
      <c r="F1368" s="262" t="s">
        <v>299</v>
      </c>
      <c r="G1368" s="262" t="s">
        <v>300</v>
      </c>
      <c r="H1368" s="262" t="s">
        <v>301</v>
      </c>
      <c r="I1368" s="262" t="s">
        <v>225</v>
      </c>
      <c r="J1368" s="262">
        <v>1920</v>
      </c>
      <c r="K1368" s="320">
        <v>1</v>
      </c>
      <c r="L1368" s="320">
        <v>1</v>
      </c>
      <c r="M1368" s="262" t="s">
        <v>226</v>
      </c>
      <c r="N1368" s="262" t="s">
        <v>233</v>
      </c>
      <c r="O1368" s="262" t="s">
        <v>288</v>
      </c>
      <c r="P1368" s="262" t="s">
        <v>1656</v>
      </c>
      <c r="Q1368" s="321">
        <v>22</v>
      </c>
      <c r="R1368" s="321">
        <f t="shared" si="131"/>
        <v>23</v>
      </c>
      <c r="S1368" s="300">
        <v>0</v>
      </c>
      <c r="T1368" s="300">
        <v>42756</v>
      </c>
      <c r="V1368" s="300">
        <v>42756</v>
      </c>
      <c r="W1368" s="302">
        <f>IFERROR(INDEX('For Formulas'!$A$3:$CL$64,MATCH(ROUNDUP($R1368,0),'For Formulas'!$A$3:$A$64,0),MATCH($O1368&amp;" - "&amp;$P1368,'For Formulas'!$A$3:$CL$3,0))*L1368+U1368,INDEX('For Formulas'!$A$3:$CL$64,MATCH(ROUNDUP($R1368,0),'For Formulas'!$A$3:$A$64,0)*MATCH($O1368&amp;" - "&amp;$P1368,'For Formulas'!$A$3:$CL$3,0))*L1368)</f>
        <v>46176</v>
      </c>
      <c r="X1368" s="322">
        <f t="shared" si="132"/>
        <v>7.9988773505472913E-2</v>
      </c>
      <c r="Y1368" s="262" t="s">
        <v>303</v>
      </c>
      <c r="Z1368" s="262" t="str">
        <f t="shared" si="133"/>
        <v>141 E 72620 167</v>
      </c>
      <c r="AA1368" s="262" t="str">
        <f t="shared" si="134"/>
        <v>000</v>
      </c>
      <c r="AB1368" s="262" t="str">
        <f t="shared" si="135"/>
        <v>000</v>
      </c>
      <c r="AC1368" s="262" t="str">
        <f t="shared" si="136"/>
        <v>141 E 72620 167 000 000</v>
      </c>
    </row>
    <row r="1369" spans="1:29" ht="15" customHeight="1" x14ac:dyDescent="0.25">
      <c r="A1369" s="262" t="s">
        <v>2749</v>
      </c>
      <c r="B1369" s="262" t="s">
        <v>231</v>
      </c>
      <c r="C1369" s="262" t="s">
        <v>231</v>
      </c>
      <c r="D1369" s="262" t="s">
        <v>232</v>
      </c>
      <c r="E1369" s="262" t="s">
        <v>221</v>
      </c>
      <c r="F1369" s="262" t="s">
        <v>222</v>
      </c>
      <c r="G1369" s="262" t="s">
        <v>2750</v>
      </c>
      <c r="H1369" s="262" t="s">
        <v>224</v>
      </c>
      <c r="I1369" s="262" t="s">
        <v>225</v>
      </c>
      <c r="J1369" s="262">
        <v>1400</v>
      </c>
      <c r="K1369" s="320">
        <v>1</v>
      </c>
      <c r="L1369" s="320">
        <v>1</v>
      </c>
      <c r="M1369" s="262" t="s">
        <v>226</v>
      </c>
      <c r="N1369" s="262" t="s">
        <v>227</v>
      </c>
      <c r="O1369" s="262" t="s">
        <v>234</v>
      </c>
      <c r="P1369" s="262" t="s">
        <v>35</v>
      </c>
      <c r="Q1369" s="321">
        <v>1</v>
      </c>
      <c r="R1369" s="321">
        <f t="shared" si="131"/>
        <v>2</v>
      </c>
      <c r="S1369" s="300">
        <v>0</v>
      </c>
      <c r="T1369" s="300">
        <v>43100</v>
      </c>
      <c r="V1369" s="300">
        <v>37712.5</v>
      </c>
      <c r="W1369" s="302">
        <f>IFERROR(INDEX('For Formulas'!$A$3:$CL$64,MATCH(ROUNDUP($R1369,0),'For Formulas'!$A$3:$A$64,0),MATCH($O1369&amp;" - "&amp;$P1369,'For Formulas'!$A$3:$CL$3,0))*L1369+U1369,INDEX('For Formulas'!$A$3:$CL$64,MATCH(ROUNDUP($R1369,0),'For Formulas'!$A$3:$A$64,0)*MATCH($O1369&amp;" - "&amp;$P1369,'For Formulas'!$A$3:$CL$3,0))*L1369)</f>
        <v>46550</v>
      </c>
      <c r="X1369" s="322">
        <f t="shared" si="132"/>
        <v>0.23433874709976799</v>
      </c>
      <c r="Y1369" s="262" t="s">
        <v>235</v>
      </c>
      <c r="Z1369" s="262" t="str">
        <f t="shared" si="133"/>
        <v>141 E 71100 116</v>
      </c>
      <c r="AA1369" s="262" t="str">
        <f t="shared" si="134"/>
        <v>000</v>
      </c>
      <c r="AB1369" s="262" t="str">
        <f t="shared" si="135"/>
        <v>000</v>
      </c>
      <c r="AC1369" s="262" t="str">
        <f t="shared" si="136"/>
        <v>141 E 71100 116 000 000</v>
      </c>
    </row>
    <row r="1370" spans="1:29" ht="15" customHeight="1" x14ac:dyDescent="0.25">
      <c r="A1370" s="262" t="s">
        <v>605</v>
      </c>
      <c r="B1370" s="262" t="s">
        <v>316</v>
      </c>
      <c r="C1370" s="262" t="s">
        <v>316</v>
      </c>
      <c r="D1370" s="262" t="s">
        <v>385</v>
      </c>
      <c r="E1370" s="262" t="s">
        <v>221</v>
      </c>
      <c r="F1370" s="262" t="s">
        <v>222</v>
      </c>
      <c r="G1370" s="262" t="s">
        <v>223</v>
      </c>
      <c r="H1370" s="262" t="s">
        <v>224</v>
      </c>
      <c r="I1370" s="262" t="s">
        <v>225</v>
      </c>
      <c r="J1370" s="262">
        <v>1600</v>
      </c>
      <c r="K1370" s="320">
        <v>1</v>
      </c>
      <c r="L1370" s="320">
        <v>1</v>
      </c>
      <c r="M1370" s="262" t="s">
        <v>226</v>
      </c>
      <c r="N1370" s="262" t="s">
        <v>227</v>
      </c>
      <c r="O1370" s="262" t="s">
        <v>234</v>
      </c>
      <c r="P1370" s="262" t="s">
        <v>35</v>
      </c>
      <c r="Q1370" s="321">
        <v>1</v>
      </c>
      <c r="R1370" s="321">
        <f t="shared" si="131"/>
        <v>2</v>
      </c>
      <c r="S1370" s="300">
        <v>0</v>
      </c>
      <c r="T1370" s="300">
        <v>43100</v>
      </c>
      <c r="V1370" s="300">
        <v>43100</v>
      </c>
      <c r="W1370" s="302">
        <f>IFERROR(INDEX('For Formulas'!$A$3:$CL$64,MATCH(ROUNDUP($R1370,0),'For Formulas'!$A$3:$A$64,0),MATCH($O1370&amp;" - "&amp;$P1370,'For Formulas'!$A$3:$CL$3,0))*L1370+U1370,INDEX('For Formulas'!$A$3:$CL$64,MATCH(ROUNDUP($R1370,0),'For Formulas'!$A$3:$A$64,0)*MATCH($O1370&amp;" - "&amp;$P1370,'For Formulas'!$A$3:$CL$3,0))*L1370)</f>
        <v>46550</v>
      </c>
      <c r="X1370" s="322">
        <f t="shared" si="132"/>
        <v>8.0046403712296987E-2</v>
      </c>
      <c r="Y1370" s="262" t="s">
        <v>452</v>
      </c>
      <c r="Z1370" s="262" t="str">
        <f t="shared" si="133"/>
        <v>141 E 71200 116</v>
      </c>
      <c r="AA1370" s="262" t="str">
        <f t="shared" si="134"/>
        <v>712</v>
      </c>
      <c r="AB1370" s="262" t="str">
        <f t="shared" si="135"/>
        <v>000</v>
      </c>
      <c r="AC1370" s="262" t="str">
        <f t="shared" si="136"/>
        <v>141 E 71200 116 000 712</v>
      </c>
    </row>
    <row r="1371" spans="1:29" ht="15" customHeight="1" x14ac:dyDescent="0.25">
      <c r="A1371" s="262" t="s">
        <v>771</v>
      </c>
      <c r="B1371" s="262" t="s">
        <v>231</v>
      </c>
      <c r="C1371" s="262" t="s">
        <v>231</v>
      </c>
      <c r="D1371" s="262" t="s">
        <v>343</v>
      </c>
      <c r="E1371" s="262" t="s">
        <v>221</v>
      </c>
      <c r="F1371" s="262" t="s">
        <v>222</v>
      </c>
      <c r="G1371" s="262" t="s">
        <v>223</v>
      </c>
      <c r="H1371" s="262" t="s">
        <v>224</v>
      </c>
      <c r="I1371" s="262" t="s">
        <v>225</v>
      </c>
      <c r="J1371" s="262">
        <v>1600</v>
      </c>
      <c r="K1371" s="320">
        <v>1</v>
      </c>
      <c r="L1371" s="320">
        <v>1</v>
      </c>
      <c r="M1371" s="262" t="s">
        <v>226</v>
      </c>
      <c r="N1371" s="262" t="s">
        <v>227</v>
      </c>
      <c r="O1371" s="262" t="s">
        <v>234</v>
      </c>
      <c r="P1371" s="262" t="s">
        <v>35</v>
      </c>
      <c r="Q1371" s="321">
        <v>1</v>
      </c>
      <c r="R1371" s="321">
        <f t="shared" si="131"/>
        <v>2</v>
      </c>
      <c r="S1371" s="300">
        <v>0</v>
      </c>
      <c r="T1371" s="300">
        <v>43100</v>
      </c>
      <c r="V1371" s="300">
        <v>43100</v>
      </c>
      <c r="W1371" s="302">
        <f>IFERROR(INDEX('For Formulas'!$A$3:$CL$64,MATCH(ROUNDUP($R1371,0),'For Formulas'!$A$3:$A$64,0),MATCH($O1371&amp;" - "&amp;$P1371,'For Formulas'!$A$3:$CL$3,0))*L1371+U1371,INDEX('For Formulas'!$A$3:$CL$64,MATCH(ROUNDUP($R1371,0),'For Formulas'!$A$3:$A$64,0)*MATCH($O1371&amp;" - "&amp;$P1371,'For Formulas'!$A$3:$CL$3,0))*L1371)</f>
        <v>46550</v>
      </c>
      <c r="X1371" s="322">
        <f t="shared" si="132"/>
        <v>8.0046403712296987E-2</v>
      </c>
      <c r="Y1371" s="262" t="s">
        <v>344</v>
      </c>
      <c r="Z1371" s="262" t="str">
        <f t="shared" si="133"/>
        <v>141 E 71100 116</v>
      </c>
      <c r="AA1371" s="262" t="str">
        <f t="shared" si="134"/>
        <v>000</v>
      </c>
      <c r="AB1371" s="262" t="str">
        <f t="shared" si="135"/>
        <v>000</v>
      </c>
      <c r="AC1371" s="262" t="str">
        <f t="shared" si="136"/>
        <v>141 E 71100 116 000 000</v>
      </c>
    </row>
    <row r="1372" spans="1:29" ht="15" customHeight="1" x14ac:dyDescent="0.25">
      <c r="A1372" s="262" t="s">
        <v>1038</v>
      </c>
      <c r="B1372" s="262" t="s">
        <v>231</v>
      </c>
      <c r="C1372" s="262" t="s">
        <v>231</v>
      </c>
      <c r="D1372" s="262" t="s">
        <v>716</v>
      </c>
      <c r="E1372" s="262" t="s">
        <v>221</v>
      </c>
      <c r="F1372" s="262" t="s">
        <v>222</v>
      </c>
      <c r="G1372" s="262" t="s">
        <v>223</v>
      </c>
      <c r="H1372" s="262" t="s">
        <v>224</v>
      </c>
      <c r="I1372" s="262" t="s">
        <v>225</v>
      </c>
      <c r="J1372" s="262">
        <v>1600</v>
      </c>
      <c r="K1372" s="320">
        <v>1</v>
      </c>
      <c r="L1372" s="320">
        <v>1</v>
      </c>
      <c r="M1372" s="262" t="s">
        <v>226</v>
      </c>
      <c r="N1372" s="262" t="s">
        <v>227</v>
      </c>
      <c r="O1372" s="262" t="s">
        <v>234</v>
      </c>
      <c r="P1372" s="262" t="s">
        <v>35</v>
      </c>
      <c r="Q1372" s="321">
        <v>1</v>
      </c>
      <c r="R1372" s="321">
        <f t="shared" si="131"/>
        <v>2</v>
      </c>
      <c r="S1372" s="300">
        <v>0</v>
      </c>
      <c r="T1372" s="300">
        <v>43100</v>
      </c>
      <c r="V1372" s="300">
        <v>43100</v>
      </c>
      <c r="W1372" s="302">
        <f>IFERROR(INDEX('For Formulas'!$A$3:$CL$64,MATCH(ROUNDUP($R1372,0),'For Formulas'!$A$3:$A$64,0),MATCH($O1372&amp;" - "&amp;$P1372,'For Formulas'!$A$3:$CL$3,0))*L1372+U1372,INDEX('For Formulas'!$A$3:$CL$64,MATCH(ROUNDUP($R1372,0),'For Formulas'!$A$3:$A$64,0)*MATCH($O1372&amp;" - "&amp;$P1372,'For Formulas'!$A$3:$CL$3,0))*L1372)</f>
        <v>46550</v>
      </c>
      <c r="X1372" s="322">
        <f t="shared" si="132"/>
        <v>8.0046403712296987E-2</v>
      </c>
      <c r="Y1372" s="262" t="s">
        <v>913</v>
      </c>
      <c r="Z1372" s="262" t="str">
        <f t="shared" si="133"/>
        <v>141 E 71100 116</v>
      </c>
      <c r="AA1372" s="262" t="str">
        <f t="shared" si="134"/>
        <v>000</v>
      </c>
      <c r="AB1372" s="262" t="str">
        <f t="shared" si="135"/>
        <v>000</v>
      </c>
      <c r="AC1372" s="262" t="str">
        <f t="shared" si="136"/>
        <v>141 E 71100 116 000 000</v>
      </c>
    </row>
    <row r="1373" spans="1:29" ht="15" customHeight="1" x14ac:dyDescent="0.25">
      <c r="A1373" s="262" t="s">
        <v>1577</v>
      </c>
      <c r="B1373" s="262" t="s">
        <v>577</v>
      </c>
      <c r="C1373" s="262" t="s">
        <v>577</v>
      </c>
      <c r="D1373" s="262" t="s">
        <v>371</v>
      </c>
      <c r="E1373" s="262" t="s">
        <v>221</v>
      </c>
      <c r="F1373" s="262" t="s">
        <v>222</v>
      </c>
      <c r="G1373" s="262" t="s">
        <v>223</v>
      </c>
      <c r="H1373" s="262" t="s">
        <v>224</v>
      </c>
      <c r="I1373" s="262" t="s">
        <v>225</v>
      </c>
      <c r="J1373" s="262">
        <v>1600</v>
      </c>
      <c r="K1373" s="320">
        <v>1</v>
      </c>
      <c r="L1373" s="320">
        <v>1</v>
      </c>
      <c r="M1373" s="262" t="s">
        <v>226</v>
      </c>
      <c r="N1373" s="262" t="s">
        <v>233</v>
      </c>
      <c r="O1373" s="262" t="s">
        <v>234</v>
      </c>
      <c r="P1373" s="262" t="s">
        <v>35</v>
      </c>
      <c r="Q1373" s="321">
        <v>1</v>
      </c>
      <c r="R1373" s="321">
        <f t="shared" si="131"/>
        <v>2</v>
      </c>
      <c r="S1373" s="300">
        <v>0</v>
      </c>
      <c r="T1373" s="300">
        <v>43100</v>
      </c>
      <c r="V1373" s="300">
        <v>43100</v>
      </c>
      <c r="W1373" s="302">
        <f>IFERROR(INDEX('For Formulas'!$A$3:$CL$64,MATCH(ROUNDUP($R1373,0),'For Formulas'!$A$3:$A$64,0),MATCH($O1373&amp;" - "&amp;$P1373,'For Formulas'!$A$3:$CL$3,0))*L1373+U1373,INDEX('For Formulas'!$A$3:$CL$64,MATCH(ROUNDUP($R1373,0),'For Formulas'!$A$3:$A$64,0)*MATCH($O1373&amp;" - "&amp;$P1373,'For Formulas'!$A$3:$CL$3,0))*L1373)</f>
        <v>46550</v>
      </c>
      <c r="X1373" s="322">
        <f t="shared" si="132"/>
        <v>8.0046403712296987E-2</v>
      </c>
      <c r="Y1373" s="262" t="s">
        <v>1578</v>
      </c>
      <c r="Z1373" s="262" t="str">
        <f t="shared" si="133"/>
        <v>141 E 72130 123</v>
      </c>
      <c r="AA1373" s="262" t="str">
        <f t="shared" si="134"/>
        <v>000</v>
      </c>
      <c r="AB1373" s="262" t="str">
        <f t="shared" si="135"/>
        <v>000</v>
      </c>
      <c r="AC1373" s="262" t="str">
        <f t="shared" si="136"/>
        <v>141 E 72130 123 000 000</v>
      </c>
    </row>
    <row r="1374" spans="1:29" ht="15" hidden="1" customHeight="1" x14ac:dyDescent="0.25">
      <c r="A1374" s="262" t="s">
        <v>1907</v>
      </c>
      <c r="B1374" s="262" t="s">
        <v>484</v>
      </c>
      <c r="C1374" s="262" t="s">
        <v>484</v>
      </c>
      <c r="D1374" s="262" t="s">
        <v>371</v>
      </c>
      <c r="E1374" s="262" t="s">
        <v>221</v>
      </c>
      <c r="F1374" s="262" t="s">
        <v>222</v>
      </c>
      <c r="G1374" s="262" t="s">
        <v>223</v>
      </c>
      <c r="H1374" s="262" t="s">
        <v>224</v>
      </c>
      <c r="I1374" s="262" t="s">
        <v>225</v>
      </c>
      <c r="J1374" s="262">
        <v>1600</v>
      </c>
      <c r="K1374" s="320">
        <v>1</v>
      </c>
      <c r="L1374" s="320">
        <v>1</v>
      </c>
      <c r="M1374" s="262" t="s">
        <v>226</v>
      </c>
      <c r="N1374" s="262" t="s">
        <v>233</v>
      </c>
      <c r="O1374" s="262" t="s">
        <v>234</v>
      </c>
      <c r="P1374" s="262" t="s">
        <v>35</v>
      </c>
      <c r="Q1374" s="321">
        <v>1</v>
      </c>
      <c r="R1374" s="321">
        <f t="shared" si="131"/>
        <v>2</v>
      </c>
      <c r="S1374" s="300">
        <v>0</v>
      </c>
      <c r="T1374" s="300">
        <v>43100</v>
      </c>
      <c r="V1374" s="300">
        <v>43100</v>
      </c>
      <c r="W1374" s="302">
        <f>IFERROR(INDEX('For Formulas'!$A$3:$CL$64,MATCH(ROUNDUP($R1374,0),'For Formulas'!$A$3:$A$64,0),MATCH($O1374&amp;" - "&amp;$P1374,'For Formulas'!$A$3:$CL$3,0))*L1374+U1374,INDEX('For Formulas'!$A$3:$CL$64,MATCH(ROUNDUP($R1374,0),'For Formulas'!$A$3:$A$64,0)*MATCH($O1374&amp;" - "&amp;$P1374,'For Formulas'!$A$3:$CL$3,0))*L1374)</f>
        <v>46550</v>
      </c>
      <c r="X1374" s="322">
        <f t="shared" si="132"/>
        <v>8.0046403712296987E-2</v>
      </c>
      <c r="Y1374" s="262" t="s">
        <v>1908</v>
      </c>
      <c r="Z1374" s="262" t="str">
        <f t="shared" si="133"/>
        <v>142 E 71100 116</v>
      </c>
      <c r="AA1374" s="262" t="str">
        <f t="shared" si="134"/>
        <v>000</v>
      </c>
      <c r="AB1374" s="262" t="str">
        <f t="shared" si="135"/>
        <v>101</v>
      </c>
      <c r="AC1374" s="262" t="str">
        <f t="shared" si="136"/>
        <v>142 E 71100 116 101 000</v>
      </c>
    </row>
    <row r="1375" spans="1:29" ht="15" customHeight="1" x14ac:dyDescent="0.25">
      <c r="A1375" s="262" t="s">
        <v>2011</v>
      </c>
      <c r="B1375" s="262" t="s">
        <v>231</v>
      </c>
      <c r="C1375" s="262" t="s">
        <v>231</v>
      </c>
      <c r="D1375" s="262" t="s">
        <v>232</v>
      </c>
      <c r="E1375" s="262" t="s">
        <v>221</v>
      </c>
      <c r="F1375" s="262" t="s">
        <v>222</v>
      </c>
      <c r="G1375" s="262" t="s">
        <v>223</v>
      </c>
      <c r="H1375" s="262" t="s">
        <v>224</v>
      </c>
      <c r="I1375" s="262" t="s">
        <v>225</v>
      </c>
      <c r="J1375" s="262">
        <v>1600</v>
      </c>
      <c r="K1375" s="320">
        <v>1</v>
      </c>
      <c r="L1375" s="320">
        <v>1</v>
      </c>
      <c r="M1375" s="262" t="s">
        <v>226</v>
      </c>
      <c r="N1375" s="262" t="s">
        <v>233</v>
      </c>
      <c r="O1375" s="262" t="s">
        <v>234</v>
      </c>
      <c r="P1375" s="262" t="s">
        <v>35</v>
      </c>
      <c r="Q1375" s="321">
        <v>1</v>
      </c>
      <c r="R1375" s="321">
        <f t="shared" si="131"/>
        <v>2</v>
      </c>
      <c r="S1375" s="300">
        <v>0</v>
      </c>
      <c r="T1375" s="300">
        <v>43100</v>
      </c>
      <c r="V1375" s="300">
        <v>43100</v>
      </c>
      <c r="W1375" s="302">
        <f>IFERROR(INDEX('For Formulas'!$A$3:$CL$64,MATCH(ROUNDUP($R1375,0),'For Formulas'!$A$3:$A$64,0),MATCH($O1375&amp;" - "&amp;$P1375,'For Formulas'!$A$3:$CL$3,0))*L1375+U1375,INDEX('For Formulas'!$A$3:$CL$64,MATCH(ROUNDUP($R1375,0),'For Formulas'!$A$3:$A$64,0)*MATCH($O1375&amp;" - "&amp;$P1375,'For Formulas'!$A$3:$CL$3,0))*L1375)</f>
        <v>46550</v>
      </c>
      <c r="X1375" s="322">
        <f t="shared" si="132"/>
        <v>8.0046403712296987E-2</v>
      </c>
      <c r="Y1375" s="262" t="s">
        <v>235</v>
      </c>
      <c r="Z1375" s="262" t="str">
        <f t="shared" si="133"/>
        <v>141 E 71100 116</v>
      </c>
      <c r="AA1375" s="262" t="str">
        <f t="shared" si="134"/>
        <v>000</v>
      </c>
      <c r="AB1375" s="262" t="str">
        <f t="shared" si="135"/>
        <v>000</v>
      </c>
      <c r="AC1375" s="262" t="str">
        <f t="shared" si="136"/>
        <v>141 E 71100 116 000 000</v>
      </c>
    </row>
    <row r="1376" spans="1:29" ht="15" customHeight="1" x14ac:dyDescent="0.25">
      <c r="A1376" s="262" t="s">
        <v>2024</v>
      </c>
      <c r="B1376" s="262" t="s">
        <v>231</v>
      </c>
      <c r="C1376" s="262" t="s">
        <v>231</v>
      </c>
      <c r="D1376" s="262" t="s">
        <v>280</v>
      </c>
      <c r="E1376" s="262" t="s">
        <v>221</v>
      </c>
      <c r="F1376" s="262" t="s">
        <v>222</v>
      </c>
      <c r="G1376" s="262" t="s">
        <v>223</v>
      </c>
      <c r="H1376" s="262" t="s">
        <v>224</v>
      </c>
      <c r="I1376" s="262" t="s">
        <v>225</v>
      </c>
      <c r="J1376" s="262">
        <v>1600</v>
      </c>
      <c r="K1376" s="320">
        <v>1</v>
      </c>
      <c r="L1376" s="320">
        <v>1</v>
      </c>
      <c r="M1376" s="262" t="s">
        <v>226</v>
      </c>
      <c r="N1376" s="262" t="s">
        <v>233</v>
      </c>
      <c r="O1376" s="262" t="s">
        <v>234</v>
      </c>
      <c r="P1376" s="262" t="s">
        <v>35</v>
      </c>
      <c r="Q1376" s="321">
        <v>1</v>
      </c>
      <c r="R1376" s="321">
        <f t="shared" si="131"/>
        <v>2</v>
      </c>
      <c r="S1376" s="300">
        <v>0</v>
      </c>
      <c r="T1376" s="300">
        <v>43100</v>
      </c>
      <c r="V1376" s="300">
        <v>43100</v>
      </c>
      <c r="W1376" s="302">
        <f>IFERROR(INDEX('For Formulas'!$A$3:$CL$64,MATCH(ROUNDUP($R1376,0),'For Formulas'!$A$3:$A$64,0),MATCH($O1376&amp;" - "&amp;$P1376,'For Formulas'!$A$3:$CL$3,0))*L1376+U1376,INDEX('For Formulas'!$A$3:$CL$64,MATCH(ROUNDUP($R1376,0),'For Formulas'!$A$3:$A$64,0)*MATCH($O1376&amp;" - "&amp;$P1376,'For Formulas'!$A$3:$CL$3,0))*L1376)</f>
        <v>46550</v>
      </c>
      <c r="X1376" s="322">
        <f t="shared" si="132"/>
        <v>8.0046403712296987E-2</v>
      </c>
      <c r="Y1376" s="262" t="s">
        <v>281</v>
      </c>
      <c r="Z1376" s="262" t="str">
        <f t="shared" si="133"/>
        <v>141 E 71100 116</v>
      </c>
      <c r="AA1376" s="262" t="str">
        <f t="shared" si="134"/>
        <v>000</v>
      </c>
      <c r="AB1376" s="262" t="str">
        <f t="shared" si="135"/>
        <v>000</v>
      </c>
      <c r="AC1376" s="262" t="str">
        <f t="shared" si="136"/>
        <v>141 E 71100 116 000 000</v>
      </c>
    </row>
    <row r="1377" spans="1:29" ht="15" customHeight="1" x14ac:dyDescent="0.25">
      <c r="A1377" s="262" t="s">
        <v>2146</v>
      </c>
      <c r="B1377" s="262" t="s">
        <v>231</v>
      </c>
      <c r="C1377" s="262" t="s">
        <v>231</v>
      </c>
      <c r="D1377" s="262" t="s">
        <v>238</v>
      </c>
      <c r="E1377" s="262" t="s">
        <v>221</v>
      </c>
      <c r="F1377" s="262" t="s">
        <v>222</v>
      </c>
      <c r="G1377" s="262" t="s">
        <v>223</v>
      </c>
      <c r="H1377" s="262" t="s">
        <v>224</v>
      </c>
      <c r="I1377" s="262" t="s">
        <v>225</v>
      </c>
      <c r="J1377" s="262">
        <v>1600</v>
      </c>
      <c r="K1377" s="320">
        <v>1</v>
      </c>
      <c r="L1377" s="320">
        <v>1</v>
      </c>
      <c r="M1377" s="262" t="s">
        <v>226</v>
      </c>
      <c r="N1377" s="262" t="s">
        <v>227</v>
      </c>
      <c r="O1377" s="262" t="s">
        <v>234</v>
      </c>
      <c r="P1377" s="262" t="s">
        <v>35</v>
      </c>
      <c r="Q1377" s="321">
        <v>1</v>
      </c>
      <c r="R1377" s="321">
        <f t="shared" si="131"/>
        <v>2</v>
      </c>
      <c r="S1377" s="300">
        <v>0</v>
      </c>
      <c r="T1377" s="300">
        <v>43100</v>
      </c>
      <c r="V1377" s="300">
        <v>43100</v>
      </c>
      <c r="W1377" s="302">
        <f>IFERROR(INDEX('For Formulas'!$A$3:$CL$64,MATCH(ROUNDUP($R1377,0),'For Formulas'!$A$3:$A$64,0),MATCH($O1377&amp;" - "&amp;$P1377,'For Formulas'!$A$3:$CL$3,0))*L1377+U1377,INDEX('For Formulas'!$A$3:$CL$64,MATCH(ROUNDUP($R1377,0),'For Formulas'!$A$3:$A$64,0)*MATCH($O1377&amp;" - "&amp;$P1377,'For Formulas'!$A$3:$CL$3,0))*L1377)</f>
        <v>46550</v>
      </c>
      <c r="X1377" s="322">
        <f t="shared" si="132"/>
        <v>8.0046403712296987E-2</v>
      </c>
      <c r="Y1377" s="262" t="s">
        <v>538</v>
      </c>
      <c r="Z1377" s="262" t="str">
        <f t="shared" si="133"/>
        <v>141 E 71100 116</v>
      </c>
      <c r="AA1377" s="262" t="str">
        <f t="shared" si="134"/>
        <v>000</v>
      </c>
      <c r="AB1377" s="262" t="str">
        <f t="shared" si="135"/>
        <v>000</v>
      </c>
      <c r="AC1377" s="262" t="str">
        <f t="shared" si="136"/>
        <v>141 E 71100 116 000 000</v>
      </c>
    </row>
    <row r="1378" spans="1:29" ht="15" hidden="1" customHeight="1" x14ac:dyDescent="0.25">
      <c r="A1378" s="262" t="s">
        <v>1922</v>
      </c>
      <c r="B1378" s="262" t="s">
        <v>326</v>
      </c>
      <c r="C1378" s="262" t="s">
        <v>326</v>
      </c>
      <c r="D1378" s="262" t="s">
        <v>361</v>
      </c>
      <c r="E1378" s="262" t="s">
        <v>256</v>
      </c>
      <c r="F1378" s="262" t="s">
        <v>222</v>
      </c>
      <c r="G1378" s="262" t="s">
        <v>223</v>
      </c>
      <c r="H1378" s="262" t="s">
        <v>224</v>
      </c>
      <c r="I1378" s="262" t="s">
        <v>225</v>
      </c>
      <c r="J1378" s="262">
        <v>1600</v>
      </c>
      <c r="K1378" s="320">
        <v>1</v>
      </c>
      <c r="L1378" s="320">
        <v>1</v>
      </c>
      <c r="M1378" s="262" t="s">
        <v>6</v>
      </c>
      <c r="Q1378" s="321">
        <v>0</v>
      </c>
      <c r="R1378" s="321">
        <f t="shared" si="131"/>
        <v>1</v>
      </c>
      <c r="S1378" s="300">
        <v>7000</v>
      </c>
      <c r="T1378" s="300">
        <v>0</v>
      </c>
      <c r="V1378" s="300">
        <v>7000</v>
      </c>
      <c r="W1378" s="300">
        <f>V1378</f>
        <v>7000</v>
      </c>
      <c r="X1378" s="322">
        <f t="shared" si="132"/>
        <v>0</v>
      </c>
      <c r="Y1378" s="262" t="s">
        <v>1269</v>
      </c>
      <c r="Z1378" s="262" t="str">
        <f t="shared" si="133"/>
        <v>141 E 72410 139</v>
      </c>
      <c r="AA1378" s="262" t="str">
        <f t="shared" si="134"/>
        <v>000</v>
      </c>
      <c r="AB1378" s="262" t="str">
        <f t="shared" si="135"/>
        <v>000</v>
      </c>
      <c r="AC1378" s="262" t="str">
        <f t="shared" si="136"/>
        <v>141 E 72410 139 000 000</v>
      </c>
    </row>
    <row r="1379" spans="1:29" ht="15" customHeight="1" x14ac:dyDescent="0.25">
      <c r="A1379" s="262" t="s">
        <v>2450</v>
      </c>
      <c r="B1379" s="262" t="s">
        <v>231</v>
      </c>
      <c r="C1379" s="262" t="s">
        <v>231</v>
      </c>
      <c r="D1379" s="262" t="s">
        <v>382</v>
      </c>
      <c r="E1379" s="262" t="s">
        <v>221</v>
      </c>
      <c r="F1379" s="262" t="s">
        <v>222</v>
      </c>
      <c r="G1379" s="262" t="s">
        <v>223</v>
      </c>
      <c r="H1379" s="262" t="s">
        <v>224</v>
      </c>
      <c r="I1379" s="262" t="s">
        <v>225</v>
      </c>
      <c r="J1379" s="262">
        <v>1600</v>
      </c>
      <c r="K1379" s="320">
        <v>1</v>
      </c>
      <c r="L1379" s="320">
        <v>1</v>
      </c>
      <c r="M1379" s="262" t="s">
        <v>226</v>
      </c>
      <c r="N1379" s="262" t="s">
        <v>227</v>
      </c>
      <c r="O1379" s="262" t="s">
        <v>234</v>
      </c>
      <c r="P1379" s="262" t="s">
        <v>35</v>
      </c>
      <c r="Q1379" s="321">
        <v>1</v>
      </c>
      <c r="R1379" s="321">
        <f t="shared" si="131"/>
        <v>2</v>
      </c>
      <c r="S1379" s="300">
        <v>0</v>
      </c>
      <c r="T1379" s="300">
        <v>43100</v>
      </c>
      <c r="V1379" s="300">
        <v>43100</v>
      </c>
      <c r="W1379" s="302">
        <f>IFERROR(INDEX('For Formulas'!$A$3:$CL$64,MATCH(ROUNDUP($R1379,0),'For Formulas'!$A$3:$A$64,0),MATCH($O1379&amp;" - "&amp;$P1379,'For Formulas'!$A$3:$CL$3,0))*L1379+U1379,INDEX('For Formulas'!$A$3:$CL$64,MATCH(ROUNDUP($R1379,0),'For Formulas'!$A$3:$A$64,0)*MATCH($O1379&amp;" - "&amp;$P1379,'For Formulas'!$A$3:$CL$3,0))*L1379)</f>
        <v>46550</v>
      </c>
      <c r="X1379" s="322">
        <f t="shared" si="132"/>
        <v>8.0046403712296987E-2</v>
      </c>
      <c r="Y1379" s="262" t="s">
        <v>401</v>
      </c>
      <c r="Z1379" s="262" t="str">
        <f t="shared" si="133"/>
        <v>141 E 71100 116</v>
      </c>
      <c r="AA1379" s="262" t="str">
        <f t="shared" si="134"/>
        <v>000</v>
      </c>
      <c r="AB1379" s="262" t="str">
        <f t="shared" si="135"/>
        <v>000</v>
      </c>
      <c r="AC1379" s="262" t="str">
        <f t="shared" si="136"/>
        <v>141 E 71100 116 000 000</v>
      </c>
    </row>
    <row r="1380" spans="1:29" ht="15" customHeight="1" x14ac:dyDescent="0.25">
      <c r="A1380" s="262" t="s">
        <v>2944</v>
      </c>
      <c r="B1380" s="262" t="s">
        <v>231</v>
      </c>
      <c r="C1380" s="262" t="s">
        <v>231</v>
      </c>
      <c r="D1380" s="262" t="s">
        <v>238</v>
      </c>
      <c r="E1380" s="262" t="s">
        <v>221</v>
      </c>
      <c r="F1380" s="262" t="s">
        <v>222</v>
      </c>
      <c r="G1380" s="262" t="s">
        <v>223</v>
      </c>
      <c r="H1380" s="262" t="s">
        <v>224</v>
      </c>
      <c r="I1380" s="262" t="s">
        <v>225</v>
      </c>
      <c r="J1380" s="262">
        <v>1600</v>
      </c>
      <c r="K1380" s="320">
        <v>1</v>
      </c>
      <c r="L1380" s="320">
        <v>1</v>
      </c>
      <c r="M1380" s="262" t="s">
        <v>226</v>
      </c>
      <c r="N1380" s="262" t="s">
        <v>227</v>
      </c>
      <c r="O1380" s="262" t="s">
        <v>234</v>
      </c>
      <c r="P1380" s="262" t="s">
        <v>35</v>
      </c>
      <c r="Q1380" s="321">
        <v>1</v>
      </c>
      <c r="R1380" s="321">
        <f t="shared" si="131"/>
        <v>2</v>
      </c>
      <c r="S1380" s="300">
        <v>0</v>
      </c>
      <c r="T1380" s="300">
        <v>43100</v>
      </c>
      <c r="V1380" s="300">
        <v>43100</v>
      </c>
      <c r="W1380" s="302">
        <f>IFERROR(INDEX('For Formulas'!$A$3:$CL$64,MATCH(ROUNDUP($R1380,0),'For Formulas'!$A$3:$A$64,0),MATCH($O1380&amp;" - "&amp;$P1380,'For Formulas'!$A$3:$CL$3,0))*L1380+U1380,INDEX('For Formulas'!$A$3:$CL$64,MATCH(ROUNDUP($R1380,0),'For Formulas'!$A$3:$A$64,0)*MATCH($O1380&amp;" - "&amp;$P1380,'For Formulas'!$A$3:$CL$3,0))*L1380)</f>
        <v>46550</v>
      </c>
      <c r="X1380" s="322">
        <f t="shared" si="132"/>
        <v>8.0046403712296987E-2</v>
      </c>
      <c r="Y1380" s="262" t="s">
        <v>538</v>
      </c>
      <c r="Z1380" s="262" t="str">
        <f t="shared" si="133"/>
        <v>141 E 71100 116</v>
      </c>
      <c r="AA1380" s="262" t="str">
        <f t="shared" si="134"/>
        <v>000</v>
      </c>
      <c r="AB1380" s="262" t="str">
        <f t="shared" si="135"/>
        <v>000</v>
      </c>
      <c r="AC1380" s="262" t="str">
        <f t="shared" si="136"/>
        <v>141 E 71100 116 000 000</v>
      </c>
    </row>
    <row r="1381" spans="1:29" ht="15" customHeight="1" x14ac:dyDescent="0.25">
      <c r="A1381" s="262" t="s">
        <v>1331</v>
      </c>
      <c r="B1381" s="262" t="s">
        <v>298</v>
      </c>
      <c r="C1381" s="262" t="s">
        <v>298</v>
      </c>
      <c r="D1381" s="262" t="s">
        <v>298</v>
      </c>
      <c r="E1381" s="262" t="s">
        <v>221</v>
      </c>
      <c r="F1381" s="262" t="s">
        <v>299</v>
      </c>
      <c r="G1381" s="262" t="s">
        <v>300</v>
      </c>
      <c r="H1381" s="262" t="s">
        <v>301</v>
      </c>
      <c r="I1381" s="262" t="s">
        <v>225</v>
      </c>
      <c r="J1381" s="262">
        <v>1920</v>
      </c>
      <c r="K1381" s="320">
        <v>1</v>
      </c>
      <c r="L1381" s="320">
        <v>1</v>
      </c>
      <c r="M1381" s="262" t="s">
        <v>226</v>
      </c>
      <c r="N1381" s="262" t="s">
        <v>233</v>
      </c>
      <c r="O1381" s="262" t="s">
        <v>288</v>
      </c>
      <c r="P1381" s="262" t="s">
        <v>312</v>
      </c>
      <c r="Q1381" s="321">
        <v>18</v>
      </c>
      <c r="R1381" s="321">
        <f t="shared" si="131"/>
        <v>19</v>
      </c>
      <c r="S1381" s="300">
        <v>0</v>
      </c>
      <c r="T1381" s="300">
        <v>43248</v>
      </c>
      <c r="V1381" s="300">
        <v>43248</v>
      </c>
      <c r="W1381" s="302">
        <f>IFERROR(INDEX('For Formulas'!$A$3:$CL$64,MATCH(ROUNDUP($R1381,0),'For Formulas'!$A$3:$A$64,0),MATCH($O1381&amp;" - "&amp;$P1381,'For Formulas'!$A$3:$CL$3,0))*L1381+U1381,INDEX('For Formulas'!$A$3:$CL$64,MATCH(ROUNDUP($R1381,0),'For Formulas'!$A$3:$A$64,0)*MATCH($O1381&amp;" - "&amp;$P1381,'For Formulas'!$A$3:$CL$3,0))*L1381)</f>
        <v>46704</v>
      </c>
      <c r="X1381" s="322">
        <f t="shared" si="132"/>
        <v>7.9911209766925645E-2</v>
      </c>
      <c r="Y1381" s="262" t="s">
        <v>303</v>
      </c>
      <c r="Z1381" s="262" t="str">
        <f t="shared" si="133"/>
        <v>141 E 72620 167</v>
      </c>
      <c r="AA1381" s="262" t="str">
        <f t="shared" si="134"/>
        <v>000</v>
      </c>
      <c r="AB1381" s="262" t="str">
        <f t="shared" si="135"/>
        <v>000</v>
      </c>
      <c r="AC1381" s="262" t="str">
        <f t="shared" si="136"/>
        <v>141 E 72620 167 000 000</v>
      </c>
    </row>
    <row r="1382" spans="1:29" ht="15" customHeight="1" x14ac:dyDescent="0.25">
      <c r="A1382" s="262" t="s">
        <v>315</v>
      </c>
      <c r="B1382" s="262" t="s">
        <v>316</v>
      </c>
      <c r="C1382" s="262" t="s">
        <v>316</v>
      </c>
      <c r="D1382" s="262" t="s">
        <v>317</v>
      </c>
      <c r="E1382" s="262" t="s">
        <v>221</v>
      </c>
      <c r="F1382" s="262" t="s">
        <v>222</v>
      </c>
      <c r="G1382" s="262" t="s">
        <v>223</v>
      </c>
      <c r="H1382" s="262" t="s">
        <v>224</v>
      </c>
      <c r="I1382" s="262" t="s">
        <v>225</v>
      </c>
      <c r="J1382" s="262">
        <v>1600</v>
      </c>
      <c r="K1382" s="320">
        <v>1</v>
      </c>
      <c r="L1382" s="320">
        <v>1</v>
      </c>
      <c r="M1382" s="262" t="s">
        <v>226</v>
      </c>
      <c r="N1382" s="262" t="s">
        <v>233</v>
      </c>
      <c r="O1382" s="262" t="s">
        <v>234</v>
      </c>
      <c r="P1382" s="262" t="s">
        <v>34</v>
      </c>
      <c r="Q1382" s="321">
        <v>7</v>
      </c>
      <c r="R1382" s="321">
        <f t="shared" si="131"/>
        <v>8</v>
      </c>
      <c r="S1382" s="300">
        <v>0</v>
      </c>
      <c r="T1382" s="300">
        <v>43345</v>
      </c>
      <c r="V1382" s="300">
        <v>43345</v>
      </c>
      <c r="W1382" s="302">
        <f>IFERROR(INDEX('For Formulas'!$A$3:$CL$64,MATCH(ROUNDUP($R1382,0),'For Formulas'!$A$3:$A$64,0),MATCH($O1382&amp;" - "&amp;$P1382,'For Formulas'!$A$3:$CL$3,0))*L1382+U1382,INDEX('For Formulas'!$A$3:$CL$64,MATCH(ROUNDUP($R1382,0),'For Formulas'!$A$3:$A$64,0)*MATCH($O1382&amp;" - "&amp;$P1382,'For Formulas'!$A$3:$CL$3,0))*L1382)</f>
        <v>46815</v>
      </c>
      <c r="X1382" s="322">
        <f t="shared" si="132"/>
        <v>8.0055369708155494E-2</v>
      </c>
      <c r="Y1382" s="262" t="s">
        <v>318</v>
      </c>
      <c r="Z1382" s="262" t="str">
        <f t="shared" si="133"/>
        <v>141 E 71200 116</v>
      </c>
      <c r="AA1382" s="262" t="str">
        <f t="shared" si="134"/>
        <v>712</v>
      </c>
      <c r="AB1382" s="262" t="str">
        <f t="shared" si="135"/>
        <v>000</v>
      </c>
      <c r="AC1382" s="262" t="str">
        <f t="shared" si="136"/>
        <v>141 E 71200 116 000 712</v>
      </c>
    </row>
    <row r="1383" spans="1:29" ht="15" hidden="1" customHeight="1" x14ac:dyDescent="0.25">
      <c r="A1383" s="262" t="s">
        <v>1926</v>
      </c>
      <c r="B1383" s="262" t="s">
        <v>256</v>
      </c>
      <c r="C1383" s="262" t="s">
        <v>355</v>
      </c>
      <c r="D1383" s="262" t="s">
        <v>274</v>
      </c>
      <c r="E1383" s="262" t="s">
        <v>256</v>
      </c>
      <c r="F1383" s="262" t="s">
        <v>249</v>
      </c>
      <c r="G1383" s="262" t="s">
        <v>250</v>
      </c>
      <c r="H1383" s="262" t="s">
        <v>224</v>
      </c>
      <c r="I1383" s="262" t="s">
        <v>242</v>
      </c>
      <c r="J1383" s="262">
        <v>1080</v>
      </c>
      <c r="K1383" s="320">
        <v>1</v>
      </c>
      <c r="L1383" s="320">
        <v>1</v>
      </c>
      <c r="M1383" s="262" t="s">
        <v>6</v>
      </c>
      <c r="Q1383" s="321">
        <v>0</v>
      </c>
      <c r="R1383" s="321">
        <f t="shared" si="131"/>
        <v>1</v>
      </c>
      <c r="S1383" s="300">
        <v>500</v>
      </c>
      <c r="T1383" s="300">
        <v>0</v>
      </c>
      <c r="V1383" s="300">
        <v>500</v>
      </c>
      <c r="W1383" s="300">
        <f>V1383</f>
        <v>500</v>
      </c>
      <c r="X1383" s="322">
        <f t="shared" si="132"/>
        <v>0</v>
      </c>
      <c r="Y1383" s="262" t="s">
        <v>1272</v>
      </c>
      <c r="Z1383" s="262" t="str">
        <f t="shared" si="133"/>
        <v>141 E 71200 163</v>
      </c>
      <c r="AA1383" s="262" t="str">
        <f t="shared" si="134"/>
        <v>712</v>
      </c>
      <c r="AB1383" s="262" t="str">
        <f t="shared" si="135"/>
        <v>901</v>
      </c>
      <c r="AC1383" s="262" t="str">
        <f t="shared" si="136"/>
        <v>141 E 71200 163 901 712</v>
      </c>
    </row>
    <row r="1384" spans="1:29" ht="15" customHeight="1" x14ac:dyDescent="0.25">
      <c r="A1384" s="262" t="s">
        <v>628</v>
      </c>
      <c r="B1384" s="262" t="s">
        <v>231</v>
      </c>
      <c r="C1384" s="262" t="s">
        <v>231</v>
      </c>
      <c r="D1384" s="262" t="s">
        <v>407</v>
      </c>
      <c r="E1384" s="262" t="s">
        <v>221</v>
      </c>
      <c r="F1384" s="262" t="s">
        <v>222</v>
      </c>
      <c r="G1384" s="262" t="s">
        <v>223</v>
      </c>
      <c r="H1384" s="262" t="s">
        <v>224</v>
      </c>
      <c r="I1384" s="262" t="s">
        <v>225</v>
      </c>
      <c r="J1384" s="262">
        <v>1600</v>
      </c>
      <c r="K1384" s="320">
        <v>1</v>
      </c>
      <c r="L1384" s="320">
        <v>1</v>
      </c>
      <c r="M1384" s="262" t="s">
        <v>226</v>
      </c>
      <c r="N1384" s="262" t="s">
        <v>227</v>
      </c>
      <c r="O1384" s="262" t="s">
        <v>234</v>
      </c>
      <c r="P1384" s="262" t="s">
        <v>34</v>
      </c>
      <c r="Q1384" s="321">
        <v>7</v>
      </c>
      <c r="R1384" s="321">
        <f t="shared" si="131"/>
        <v>8</v>
      </c>
      <c r="S1384" s="300">
        <v>0</v>
      </c>
      <c r="T1384" s="300">
        <v>43345</v>
      </c>
      <c r="V1384" s="300">
        <v>43345</v>
      </c>
      <c r="W1384" s="302">
        <f>IFERROR(INDEX('For Formulas'!$A$3:$CL$64,MATCH(ROUNDUP($R1384,0),'For Formulas'!$A$3:$A$64,0),MATCH($O1384&amp;" - "&amp;$P1384,'For Formulas'!$A$3:$CL$3,0))*L1384+U1384,INDEX('For Formulas'!$A$3:$CL$64,MATCH(ROUNDUP($R1384,0),'For Formulas'!$A$3:$A$64,0)*MATCH($O1384&amp;" - "&amp;$P1384,'For Formulas'!$A$3:$CL$3,0))*L1384)</f>
        <v>46815</v>
      </c>
      <c r="X1384" s="322">
        <f t="shared" si="132"/>
        <v>8.0055369708155494E-2</v>
      </c>
      <c r="Y1384" s="262" t="s">
        <v>408</v>
      </c>
      <c r="Z1384" s="262" t="str">
        <f t="shared" si="133"/>
        <v>141 E 71100 116</v>
      </c>
      <c r="AA1384" s="262" t="str">
        <f t="shared" si="134"/>
        <v>000</v>
      </c>
      <c r="AB1384" s="262" t="str">
        <f t="shared" si="135"/>
        <v>000</v>
      </c>
      <c r="AC1384" s="262" t="str">
        <f t="shared" si="136"/>
        <v>141 E 71100 116 000 000</v>
      </c>
    </row>
    <row r="1385" spans="1:29" x14ac:dyDescent="0.25">
      <c r="A1385" s="262" t="s">
        <v>644</v>
      </c>
      <c r="B1385" s="262" t="s">
        <v>231</v>
      </c>
      <c r="C1385" s="262" t="s">
        <v>231</v>
      </c>
      <c r="D1385" s="262" t="s">
        <v>258</v>
      </c>
      <c r="E1385" s="262" t="s">
        <v>221</v>
      </c>
      <c r="F1385" s="262" t="s">
        <v>222</v>
      </c>
      <c r="G1385" s="262" t="s">
        <v>223</v>
      </c>
      <c r="H1385" s="262" t="s">
        <v>224</v>
      </c>
      <c r="I1385" s="262" t="s">
        <v>225</v>
      </c>
      <c r="J1385" s="262">
        <v>1600</v>
      </c>
      <c r="K1385" s="320">
        <v>1</v>
      </c>
      <c r="L1385" s="320">
        <v>1</v>
      </c>
      <c r="M1385" s="262" t="s">
        <v>226</v>
      </c>
      <c r="N1385" s="262" t="s">
        <v>233</v>
      </c>
      <c r="O1385" s="262" t="s">
        <v>234</v>
      </c>
      <c r="P1385" s="262" t="s">
        <v>34</v>
      </c>
      <c r="Q1385" s="321">
        <v>7</v>
      </c>
      <c r="R1385" s="321">
        <f t="shared" si="131"/>
        <v>8</v>
      </c>
      <c r="S1385" s="300">
        <v>0</v>
      </c>
      <c r="T1385" s="300">
        <v>43345</v>
      </c>
      <c r="V1385" s="300">
        <v>43345</v>
      </c>
      <c r="W1385" s="302">
        <f>IFERROR(INDEX('For Formulas'!$A$3:$CL$64,MATCH(ROUNDUP($R1385,0),'For Formulas'!$A$3:$A$64,0),MATCH($O1385&amp;" - "&amp;$P1385,'For Formulas'!$A$3:$CL$3,0))*L1385+U1385,INDEX('For Formulas'!$A$3:$CL$64,MATCH(ROUNDUP($R1385,0),'For Formulas'!$A$3:$A$64,0)*MATCH($O1385&amp;" - "&amp;$P1385,'For Formulas'!$A$3:$CL$3,0))*L1385)</f>
        <v>46815</v>
      </c>
      <c r="X1385" s="322">
        <f t="shared" si="132"/>
        <v>8.0055369708155494E-2</v>
      </c>
      <c r="Y1385" s="262" t="s">
        <v>259</v>
      </c>
      <c r="Z1385" s="262" t="str">
        <f t="shared" si="133"/>
        <v>141 E 71100 116</v>
      </c>
      <c r="AA1385" s="262" t="str">
        <f t="shared" si="134"/>
        <v>000</v>
      </c>
      <c r="AB1385" s="262" t="str">
        <f t="shared" si="135"/>
        <v>000</v>
      </c>
      <c r="AC1385" s="262" t="str">
        <f t="shared" si="136"/>
        <v>141 E 71100 116 000 000</v>
      </c>
    </row>
    <row r="1386" spans="1:29" ht="15" hidden="1" customHeight="1" x14ac:dyDescent="0.25">
      <c r="A1386" s="262" t="s">
        <v>867</v>
      </c>
      <c r="B1386" s="262" t="s">
        <v>484</v>
      </c>
      <c r="C1386" s="262" t="s">
        <v>484</v>
      </c>
      <c r="D1386" s="262" t="s">
        <v>268</v>
      </c>
      <c r="E1386" s="262" t="s">
        <v>221</v>
      </c>
      <c r="F1386" s="262" t="s">
        <v>222</v>
      </c>
      <c r="G1386" s="262" t="s">
        <v>223</v>
      </c>
      <c r="H1386" s="262" t="s">
        <v>224</v>
      </c>
      <c r="I1386" s="262" t="s">
        <v>225</v>
      </c>
      <c r="J1386" s="262">
        <v>1600</v>
      </c>
      <c r="K1386" s="320">
        <v>1</v>
      </c>
      <c r="L1386" s="320">
        <v>1</v>
      </c>
      <c r="M1386" s="262" t="s">
        <v>226</v>
      </c>
      <c r="N1386" s="262" t="s">
        <v>233</v>
      </c>
      <c r="O1386" s="262" t="s">
        <v>234</v>
      </c>
      <c r="P1386" s="262" t="s">
        <v>34</v>
      </c>
      <c r="Q1386" s="321">
        <v>7</v>
      </c>
      <c r="R1386" s="321">
        <f t="shared" si="131"/>
        <v>8</v>
      </c>
      <c r="S1386" s="300">
        <v>0</v>
      </c>
      <c r="T1386" s="300">
        <v>43345</v>
      </c>
      <c r="V1386" s="300">
        <v>43345</v>
      </c>
      <c r="W1386" s="302">
        <f>IFERROR(INDEX('For Formulas'!$A$3:$CL$64,MATCH(ROUNDUP($R1386,0),'For Formulas'!$A$3:$A$64,0),MATCH($O1386&amp;" - "&amp;$P1386,'For Formulas'!$A$3:$CL$3,0))*L1386+U1386,INDEX('For Formulas'!$A$3:$CL$64,MATCH(ROUNDUP($R1386,0),'For Formulas'!$A$3:$A$64,0)*MATCH($O1386&amp;" - "&amp;$P1386,'For Formulas'!$A$3:$CL$3,0))*L1386)</f>
        <v>46815</v>
      </c>
      <c r="X1386" s="322">
        <f t="shared" si="132"/>
        <v>8.0055369708155494E-2</v>
      </c>
      <c r="Y1386" s="262" t="s">
        <v>868</v>
      </c>
      <c r="Z1386" s="262" t="str">
        <f t="shared" si="133"/>
        <v>142 E 71100 116</v>
      </c>
      <c r="AA1386" s="262" t="str">
        <f t="shared" si="134"/>
        <v>000</v>
      </c>
      <c r="AB1386" s="262" t="str">
        <f t="shared" si="135"/>
        <v>101</v>
      </c>
      <c r="AC1386" s="262" t="str">
        <f t="shared" si="136"/>
        <v>142 E 71100 116 101 000</v>
      </c>
    </row>
    <row r="1387" spans="1:29" ht="15" customHeight="1" x14ac:dyDescent="0.25">
      <c r="A1387" s="262" t="s">
        <v>1082</v>
      </c>
      <c r="B1387" s="262" t="s">
        <v>231</v>
      </c>
      <c r="C1387" s="262" t="s">
        <v>231</v>
      </c>
      <c r="D1387" s="262" t="s">
        <v>343</v>
      </c>
      <c r="E1387" s="262" t="s">
        <v>221</v>
      </c>
      <c r="F1387" s="262" t="s">
        <v>222</v>
      </c>
      <c r="G1387" s="262" t="s">
        <v>223</v>
      </c>
      <c r="H1387" s="262" t="s">
        <v>224</v>
      </c>
      <c r="I1387" s="262" t="s">
        <v>225</v>
      </c>
      <c r="J1387" s="262">
        <v>1600</v>
      </c>
      <c r="K1387" s="320">
        <v>1</v>
      </c>
      <c r="L1387" s="320">
        <v>1</v>
      </c>
      <c r="M1387" s="262" t="s">
        <v>226</v>
      </c>
      <c r="N1387" s="262" t="s">
        <v>233</v>
      </c>
      <c r="O1387" s="262" t="s">
        <v>234</v>
      </c>
      <c r="P1387" s="262" t="s">
        <v>34</v>
      </c>
      <c r="Q1387" s="321">
        <v>7</v>
      </c>
      <c r="R1387" s="321">
        <f t="shared" si="131"/>
        <v>8</v>
      </c>
      <c r="S1387" s="300">
        <v>0</v>
      </c>
      <c r="T1387" s="300">
        <v>43345</v>
      </c>
      <c r="V1387" s="300">
        <v>43345</v>
      </c>
      <c r="W1387" s="302">
        <f>IFERROR(INDEX('For Formulas'!$A$3:$CL$64,MATCH(ROUNDUP($R1387,0),'For Formulas'!$A$3:$A$64,0),MATCH($O1387&amp;" - "&amp;$P1387,'For Formulas'!$A$3:$CL$3,0))*L1387+U1387,INDEX('For Formulas'!$A$3:$CL$64,MATCH(ROUNDUP($R1387,0),'For Formulas'!$A$3:$A$64,0)*MATCH($O1387&amp;" - "&amp;$P1387,'For Formulas'!$A$3:$CL$3,0))*L1387)</f>
        <v>46815</v>
      </c>
      <c r="X1387" s="322">
        <f t="shared" si="132"/>
        <v>8.0055369708155494E-2</v>
      </c>
      <c r="Y1387" s="262" t="s">
        <v>344</v>
      </c>
      <c r="Z1387" s="262" t="str">
        <f t="shared" si="133"/>
        <v>141 E 71100 116</v>
      </c>
      <c r="AA1387" s="262" t="str">
        <f t="shared" si="134"/>
        <v>000</v>
      </c>
      <c r="AB1387" s="262" t="str">
        <f t="shared" si="135"/>
        <v>000</v>
      </c>
      <c r="AC1387" s="262" t="str">
        <f t="shared" si="136"/>
        <v>141 E 71100 116 000 000</v>
      </c>
    </row>
    <row r="1388" spans="1:29" ht="15" customHeight="1" x14ac:dyDescent="0.25">
      <c r="A1388" s="262" t="s">
        <v>1453</v>
      </c>
      <c r="B1388" s="262" t="s">
        <v>316</v>
      </c>
      <c r="C1388" s="262" t="s">
        <v>316</v>
      </c>
      <c r="D1388" s="262" t="s">
        <v>411</v>
      </c>
      <c r="E1388" s="262" t="s">
        <v>221</v>
      </c>
      <c r="F1388" s="262" t="s">
        <v>222</v>
      </c>
      <c r="G1388" s="262" t="s">
        <v>223</v>
      </c>
      <c r="H1388" s="262" t="s">
        <v>224</v>
      </c>
      <c r="I1388" s="262" t="s">
        <v>225</v>
      </c>
      <c r="J1388" s="262">
        <v>1600</v>
      </c>
      <c r="K1388" s="320">
        <v>1</v>
      </c>
      <c r="L1388" s="320">
        <v>1</v>
      </c>
      <c r="M1388" s="262" t="s">
        <v>226</v>
      </c>
      <c r="N1388" s="262" t="s">
        <v>233</v>
      </c>
      <c r="O1388" s="262" t="s">
        <v>234</v>
      </c>
      <c r="P1388" s="262" t="s">
        <v>34</v>
      </c>
      <c r="Q1388" s="321">
        <v>7</v>
      </c>
      <c r="R1388" s="321">
        <f t="shared" si="131"/>
        <v>8</v>
      </c>
      <c r="S1388" s="300">
        <v>0</v>
      </c>
      <c r="T1388" s="300">
        <v>43345</v>
      </c>
      <c r="V1388" s="300">
        <v>43345</v>
      </c>
      <c r="W1388" s="302">
        <f>IFERROR(INDEX('For Formulas'!$A$3:$CL$64,MATCH(ROUNDUP($R1388,0),'For Formulas'!$A$3:$A$64,0),MATCH($O1388&amp;" - "&amp;$P1388,'For Formulas'!$A$3:$CL$3,0))*L1388+U1388,INDEX('For Formulas'!$A$3:$CL$64,MATCH(ROUNDUP($R1388,0),'For Formulas'!$A$3:$A$64,0)*MATCH($O1388&amp;" - "&amp;$P1388,'For Formulas'!$A$3:$CL$3,0))*L1388)</f>
        <v>46815</v>
      </c>
      <c r="X1388" s="322">
        <f t="shared" si="132"/>
        <v>8.0055369708155494E-2</v>
      </c>
      <c r="Y1388" s="262" t="s">
        <v>1375</v>
      </c>
      <c r="Z1388" s="262" t="str">
        <f t="shared" si="133"/>
        <v>141 E 71200 116</v>
      </c>
      <c r="AA1388" s="262" t="str">
        <f t="shared" si="134"/>
        <v>712</v>
      </c>
      <c r="AB1388" s="262" t="str">
        <f t="shared" si="135"/>
        <v>000</v>
      </c>
      <c r="AC1388" s="262" t="str">
        <f t="shared" si="136"/>
        <v>141 E 71200 116 000 712</v>
      </c>
    </row>
    <row r="1389" spans="1:29" ht="15" customHeight="1" x14ac:dyDescent="0.25">
      <c r="A1389" s="262" t="s">
        <v>1618</v>
      </c>
      <c r="B1389" s="262" t="s">
        <v>231</v>
      </c>
      <c r="C1389" s="262" t="s">
        <v>231</v>
      </c>
      <c r="D1389" s="262" t="s">
        <v>264</v>
      </c>
      <c r="E1389" s="262" t="s">
        <v>221</v>
      </c>
      <c r="F1389" s="262" t="s">
        <v>222</v>
      </c>
      <c r="G1389" s="262" t="s">
        <v>223</v>
      </c>
      <c r="H1389" s="262" t="s">
        <v>224</v>
      </c>
      <c r="I1389" s="262" t="s">
        <v>225</v>
      </c>
      <c r="J1389" s="262">
        <v>1600</v>
      </c>
      <c r="K1389" s="320">
        <v>1</v>
      </c>
      <c r="L1389" s="320">
        <v>1</v>
      </c>
      <c r="M1389" s="262" t="s">
        <v>226</v>
      </c>
      <c r="N1389" s="262" t="s">
        <v>233</v>
      </c>
      <c r="O1389" s="262" t="s">
        <v>234</v>
      </c>
      <c r="P1389" s="262" t="s">
        <v>34</v>
      </c>
      <c r="Q1389" s="321">
        <v>7</v>
      </c>
      <c r="R1389" s="321">
        <f t="shared" si="131"/>
        <v>8</v>
      </c>
      <c r="S1389" s="300">
        <v>0</v>
      </c>
      <c r="T1389" s="300">
        <v>43345</v>
      </c>
      <c r="V1389" s="300">
        <v>43345</v>
      </c>
      <c r="W1389" s="302">
        <f>IFERROR(INDEX('For Formulas'!$A$3:$CL$64,MATCH(ROUNDUP($R1389,0),'For Formulas'!$A$3:$A$64,0),MATCH($O1389&amp;" - "&amp;$P1389,'For Formulas'!$A$3:$CL$3,0))*L1389+U1389,INDEX('For Formulas'!$A$3:$CL$64,MATCH(ROUNDUP($R1389,0),'For Formulas'!$A$3:$A$64,0)*MATCH($O1389&amp;" - "&amp;$P1389,'For Formulas'!$A$3:$CL$3,0))*L1389)</f>
        <v>46815</v>
      </c>
      <c r="X1389" s="322">
        <f t="shared" si="132"/>
        <v>8.0055369708155494E-2</v>
      </c>
      <c r="Y1389" s="262" t="s">
        <v>265</v>
      </c>
      <c r="Z1389" s="262" t="str">
        <f t="shared" si="133"/>
        <v>141 E 71100 116</v>
      </c>
      <c r="AA1389" s="262" t="str">
        <f t="shared" si="134"/>
        <v>000</v>
      </c>
      <c r="AB1389" s="262" t="str">
        <f t="shared" si="135"/>
        <v>000</v>
      </c>
      <c r="AC1389" s="262" t="str">
        <f t="shared" si="136"/>
        <v>141 E 71100 116 000 000</v>
      </c>
    </row>
    <row r="1390" spans="1:29" ht="15" customHeight="1" x14ac:dyDescent="0.25">
      <c r="A1390" s="262" t="s">
        <v>1781</v>
      </c>
      <c r="B1390" s="262" t="s">
        <v>231</v>
      </c>
      <c r="C1390" s="262" t="s">
        <v>231</v>
      </c>
      <c r="D1390" s="262" t="s">
        <v>371</v>
      </c>
      <c r="E1390" s="262" t="s">
        <v>221</v>
      </c>
      <c r="F1390" s="262" t="s">
        <v>222</v>
      </c>
      <c r="G1390" s="262" t="s">
        <v>223</v>
      </c>
      <c r="H1390" s="262" t="s">
        <v>224</v>
      </c>
      <c r="I1390" s="262" t="s">
        <v>225</v>
      </c>
      <c r="J1390" s="262">
        <v>1600</v>
      </c>
      <c r="K1390" s="320">
        <v>1</v>
      </c>
      <c r="L1390" s="320">
        <v>1</v>
      </c>
      <c r="M1390" s="262" t="s">
        <v>226</v>
      </c>
      <c r="N1390" s="262" t="s">
        <v>233</v>
      </c>
      <c r="O1390" s="262" t="s">
        <v>234</v>
      </c>
      <c r="P1390" s="262" t="s">
        <v>34</v>
      </c>
      <c r="Q1390" s="321">
        <v>7</v>
      </c>
      <c r="R1390" s="321">
        <f t="shared" si="131"/>
        <v>8</v>
      </c>
      <c r="S1390" s="300">
        <v>0</v>
      </c>
      <c r="T1390" s="300">
        <v>43345</v>
      </c>
      <c r="V1390" s="300">
        <v>43345</v>
      </c>
      <c r="W1390" s="302">
        <f>IFERROR(INDEX('For Formulas'!$A$3:$CL$64,MATCH(ROUNDUP($R1390,0),'For Formulas'!$A$3:$A$64,0),MATCH($O1390&amp;" - "&amp;$P1390,'For Formulas'!$A$3:$CL$3,0))*L1390+U1390,INDEX('For Formulas'!$A$3:$CL$64,MATCH(ROUNDUP($R1390,0),'For Formulas'!$A$3:$A$64,0)*MATCH($O1390&amp;" - "&amp;$P1390,'For Formulas'!$A$3:$CL$3,0))*L1390)</f>
        <v>46815</v>
      </c>
      <c r="X1390" s="322">
        <f t="shared" si="132"/>
        <v>8.0055369708155494E-2</v>
      </c>
      <c r="Y1390" s="262" t="s">
        <v>372</v>
      </c>
      <c r="Z1390" s="262" t="str">
        <f t="shared" si="133"/>
        <v>141 E 71100 116</v>
      </c>
      <c r="AA1390" s="262" t="str">
        <f t="shared" si="134"/>
        <v>000</v>
      </c>
      <c r="AB1390" s="262" t="str">
        <f t="shared" si="135"/>
        <v>000</v>
      </c>
      <c r="AC1390" s="262" t="str">
        <f t="shared" si="136"/>
        <v>141 E 71100 116 000 000</v>
      </c>
    </row>
    <row r="1391" spans="1:29" ht="15" customHeight="1" x14ac:dyDescent="0.25">
      <c r="A1391" s="262" t="s">
        <v>1892</v>
      </c>
      <c r="B1391" s="262" t="s">
        <v>535</v>
      </c>
      <c r="C1391" s="262" t="s">
        <v>535</v>
      </c>
      <c r="D1391" s="262" t="s">
        <v>601</v>
      </c>
      <c r="E1391" s="262" t="s">
        <v>221</v>
      </c>
      <c r="F1391" s="262" t="s">
        <v>222</v>
      </c>
      <c r="G1391" s="262" t="s">
        <v>223</v>
      </c>
      <c r="H1391" s="262" t="s">
        <v>224</v>
      </c>
      <c r="I1391" s="262" t="s">
        <v>225</v>
      </c>
      <c r="J1391" s="262">
        <v>1600</v>
      </c>
      <c r="K1391" s="320">
        <v>1</v>
      </c>
      <c r="L1391" s="320">
        <v>1</v>
      </c>
      <c r="M1391" s="262" t="s">
        <v>226</v>
      </c>
      <c r="N1391" s="262" t="s">
        <v>233</v>
      </c>
      <c r="O1391" s="262" t="s">
        <v>234</v>
      </c>
      <c r="P1391" s="262" t="s">
        <v>34</v>
      </c>
      <c r="Q1391" s="321">
        <v>7</v>
      </c>
      <c r="R1391" s="321">
        <f t="shared" si="131"/>
        <v>8</v>
      </c>
      <c r="S1391" s="300">
        <v>0</v>
      </c>
      <c r="T1391" s="300">
        <v>43345</v>
      </c>
      <c r="V1391" s="300">
        <v>43345</v>
      </c>
      <c r="W1391" s="302">
        <f>IFERROR(INDEX('For Formulas'!$A$3:$CL$64,MATCH(ROUNDUP($R1391,0),'For Formulas'!$A$3:$A$64,0),MATCH($O1391&amp;" - "&amp;$P1391,'For Formulas'!$A$3:$CL$3,0))*L1391+U1391,INDEX('For Formulas'!$A$3:$CL$64,MATCH(ROUNDUP($R1391,0),'For Formulas'!$A$3:$A$64,0)*MATCH($O1391&amp;" - "&amp;$P1391,'For Formulas'!$A$3:$CL$3,0))*L1391)</f>
        <v>46815</v>
      </c>
      <c r="X1391" s="322">
        <f t="shared" si="132"/>
        <v>8.0055369708155494E-2</v>
      </c>
      <c r="Y1391" s="262" t="s">
        <v>604</v>
      </c>
      <c r="Z1391" s="262" t="str">
        <f t="shared" si="133"/>
        <v>141 E 71150 116</v>
      </c>
      <c r="AA1391" s="262" t="str">
        <f t="shared" si="134"/>
        <v>000</v>
      </c>
      <c r="AB1391" s="262" t="str">
        <f t="shared" si="135"/>
        <v>000</v>
      </c>
      <c r="AC1391" s="262" t="str">
        <f t="shared" si="136"/>
        <v>141 E 71150 116 000 000</v>
      </c>
    </row>
    <row r="1392" spans="1:29" ht="15" hidden="1" customHeight="1" x14ac:dyDescent="0.25">
      <c r="A1392" s="262" t="s">
        <v>1937</v>
      </c>
      <c r="B1392" s="262" t="s">
        <v>326</v>
      </c>
      <c r="C1392" s="262" t="s">
        <v>326</v>
      </c>
      <c r="D1392" s="262" t="s">
        <v>295</v>
      </c>
      <c r="E1392" s="262" t="s">
        <v>256</v>
      </c>
      <c r="F1392" s="262" t="s">
        <v>222</v>
      </c>
      <c r="G1392" s="262" t="s">
        <v>223</v>
      </c>
      <c r="H1392" s="262" t="s">
        <v>224</v>
      </c>
      <c r="I1392" s="262" t="s">
        <v>225</v>
      </c>
      <c r="J1392" s="262">
        <v>1600</v>
      </c>
      <c r="K1392" s="320">
        <v>1</v>
      </c>
      <c r="L1392" s="320">
        <v>1</v>
      </c>
      <c r="M1392" s="262" t="s">
        <v>6</v>
      </c>
      <c r="Q1392" s="321">
        <v>0</v>
      </c>
      <c r="R1392" s="321">
        <f t="shared" si="131"/>
        <v>1</v>
      </c>
      <c r="S1392" s="300">
        <v>6000</v>
      </c>
      <c r="T1392" s="300">
        <v>0</v>
      </c>
      <c r="V1392" s="300">
        <v>6000</v>
      </c>
      <c r="W1392" s="300">
        <f>V1392</f>
        <v>6000</v>
      </c>
      <c r="X1392" s="322">
        <f t="shared" si="132"/>
        <v>0</v>
      </c>
      <c r="Y1392" s="262" t="s">
        <v>1938</v>
      </c>
      <c r="Z1392" s="262" t="str">
        <f t="shared" si="133"/>
        <v>141 E 72410 139</v>
      </c>
      <c r="AA1392" s="262" t="str">
        <f t="shared" si="134"/>
        <v>000</v>
      </c>
      <c r="AB1392" s="262" t="str">
        <f t="shared" si="135"/>
        <v>000</v>
      </c>
      <c r="AC1392" s="262" t="str">
        <f t="shared" si="136"/>
        <v>141 E 72410 139 000 000</v>
      </c>
    </row>
    <row r="1393" spans="1:29" ht="15" customHeight="1" x14ac:dyDescent="0.25">
      <c r="A1393" s="262" t="s">
        <v>2303</v>
      </c>
      <c r="B1393" s="262" t="s">
        <v>231</v>
      </c>
      <c r="C1393" s="262" t="s">
        <v>231</v>
      </c>
      <c r="D1393" s="262" t="s">
        <v>382</v>
      </c>
      <c r="E1393" s="262" t="s">
        <v>221</v>
      </c>
      <c r="F1393" s="262" t="s">
        <v>222</v>
      </c>
      <c r="G1393" s="262" t="s">
        <v>223</v>
      </c>
      <c r="H1393" s="262" t="s">
        <v>224</v>
      </c>
      <c r="I1393" s="262" t="s">
        <v>225</v>
      </c>
      <c r="J1393" s="262">
        <v>1600</v>
      </c>
      <c r="K1393" s="320">
        <v>1</v>
      </c>
      <c r="L1393" s="320">
        <v>1</v>
      </c>
      <c r="M1393" s="262" t="s">
        <v>226</v>
      </c>
      <c r="N1393" s="262" t="s">
        <v>233</v>
      </c>
      <c r="O1393" s="262" t="s">
        <v>234</v>
      </c>
      <c r="P1393" s="262" t="s">
        <v>34</v>
      </c>
      <c r="Q1393" s="321">
        <v>7</v>
      </c>
      <c r="R1393" s="321">
        <f t="shared" si="131"/>
        <v>8</v>
      </c>
      <c r="S1393" s="300">
        <v>0</v>
      </c>
      <c r="T1393" s="300">
        <v>43345</v>
      </c>
      <c r="V1393" s="300">
        <v>43345</v>
      </c>
      <c r="W1393" s="302">
        <f>IFERROR(INDEX('For Formulas'!$A$3:$CL$64,MATCH(ROUNDUP($R1393,0),'For Formulas'!$A$3:$A$64,0),MATCH($O1393&amp;" - "&amp;$P1393,'For Formulas'!$A$3:$CL$3,0))*L1393+U1393,INDEX('For Formulas'!$A$3:$CL$64,MATCH(ROUNDUP($R1393,0),'For Formulas'!$A$3:$A$64,0)*MATCH($O1393&amp;" - "&amp;$P1393,'For Formulas'!$A$3:$CL$3,0))*L1393)</f>
        <v>46815</v>
      </c>
      <c r="X1393" s="322">
        <f t="shared" si="132"/>
        <v>8.0055369708155494E-2</v>
      </c>
      <c r="Y1393" s="262" t="s">
        <v>401</v>
      </c>
      <c r="Z1393" s="262" t="str">
        <f t="shared" si="133"/>
        <v>141 E 71100 116</v>
      </c>
      <c r="AA1393" s="262" t="str">
        <f t="shared" si="134"/>
        <v>000</v>
      </c>
      <c r="AB1393" s="262" t="str">
        <f t="shared" si="135"/>
        <v>000</v>
      </c>
      <c r="AC1393" s="262" t="str">
        <f t="shared" si="136"/>
        <v>141 E 71100 116 000 000</v>
      </c>
    </row>
    <row r="1394" spans="1:29" ht="15" customHeight="1" x14ac:dyDescent="0.25">
      <c r="A1394" s="262" t="s">
        <v>2715</v>
      </c>
      <c r="B1394" s="262" t="s">
        <v>231</v>
      </c>
      <c r="C1394" s="262" t="s">
        <v>231</v>
      </c>
      <c r="D1394" s="262" t="s">
        <v>364</v>
      </c>
      <c r="E1394" s="262" t="s">
        <v>221</v>
      </c>
      <c r="F1394" s="262" t="s">
        <v>222</v>
      </c>
      <c r="G1394" s="262" t="s">
        <v>223</v>
      </c>
      <c r="H1394" s="262" t="s">
        <v>224</v>
      </c>
      <c r="I1394" s="262" t="s">
        <v>225</v>
      </c>
      <c r="J1394" s="262">
        <v>1600</v>
      </c>
      <c r="K1394" s="320">
        <v>1</v>
      </c>
      <c r="L1394" s="320">
        <v>1</v>
      </c>
      <c r="M1394" s="262" t="s">
        <v>226</v>
      </c>
      <c r="N1394" s="262" t="s">
        <v>233</v>
      </c>
      <c r="O1394" s="262" t="s">
        <v>234</v>
      </c>
      <c r="P1394" s="262" t="s">
        <v>34</v>
      </c>
      <c r="Q1394" s="321">
        <v>7</v>
      </c>
      <c r="R1394" s="321">
        <f t="shared" si="131"/>
        <v>8</v>
      </c>
      <c r="S1394" s="300">
        <v>0</v>
      </c>
      <c r="T1394" s="300">
        <v>43345</v>
      </c>
      <c r="V1394" s="300">
        <v>43345</v>
      </c>
      <c r="W1394" s="302">
        <f>IFERROR(INDEX('For Formulas'!$A$3:$CL$64,MATCH(ROUNDUP($R1394,0),'For Formulas'!$A$3:$A$64,0),MATCH($O1394&amp;" - "&amp;$P1394,'For Formulas'!$A$3:$CL$3,0))*L1394+U1394,INDEX('For Formulas'!$A$3:$CL$64,MATCH(ROUNDUP($R1394,0),'For Formulas'!$A$3:$A$64,0)*MATCH($O1394&amp;" - "&amp;$P1394,'For Formulas'!$A$3:$CL$3,0))*L1394)</f>
        <v>46815</v>
      </c>
      <c r="X1394" s="322">
        <f t="shared" si="132"/>
        <v>8.0055369708155494E-2</v>
      </c>
      <c r="Y1394" s="262" t="s">
        <v>365</v>
      </c>
      <c r="Z1394" s="262" t="str">
        <f t="shared" si="133"/>
        <v>141 E 71100 116</v>
      </c>
      <c r="AA1394" s="262" t="str">
        <f t="shared" si="134"/>
        <v>000</v>
      </c>
      <c r="AB1394" s="262" t="str">
        <f t="shared" si="135"/>
        <v>000</v>
      </c>
      <c r="AC1394" s="262" t="str">
        <f t="shared" si="136"/>
        <v>141 E 71100 116 000 000</v>
      </c>
    </row>
    <row r="1395" spans="1:29" ht="15" customHeight="1" x14ac:dyDescent="0.25">
      <c r="A1395" s="262" t="s">
        <v>2823</v>
      </c>
      <c r="B1395" s="262" t="s">
        <v>231</v>
      </c>
      <c r="C1395" s="262" t="s">
        <v>231</v>
      </c>
      <c r="D1395" s="262" t="s">
        <v>364</v>
      </c>
      <c r="E1395" s="262" t="s">
        <v>221</v>
      </c>
      <c r="F1395" s="262" t="s">
        <v>222</v>
      </c>
      <c r="G1395" s="262" t="s">
        <v>223</v>
      </c>
      <c r="H1395" s="262" t="s">
        <v>224</v>
      </c>
      <c r="I1395" s="262" t="s">
        <v>225</v>
      </c>
      <c r="J1395" s="262">
        <v>1600</v>
      </c>
      <c r="K1395" s="320">
        <v>1</v>
      </c>
      <c r="L1395" s="320">
        <v>1</v>
      </c>
      <c r="M1395" s="262" t="s">
        <v>226</v>
      </c>
      <c r="N1395" s="262" t="s">
        <v>233</v>
      </c>
      <c r="O1395" s="262" t="s">
        <v>234</v>
      </c>
      <c r="P1395" s="262" t="s">
        <v>34</v>
      </c>
      <c r="Q1395" s="321">
        <v>7</v>
      </c>
      <c r="R1395" s="321">
        <f t="shared" si="131"/>
        <v>8</v>
      </c>
      <c r="S1395" s="300">
        <v>0</v>
      </c>
      <c r="T1395" s="300">
        <v>43345</v>
      </c>
      <c r="V1395" s="300">
        <v>43345</v>
      </c>
      <c r="W1395" s="302">
        <f>IFERROR(INDEX('For Formulas'!$A$3:$CL$64,MATCH(ROUNDUP($R1395,0),'For Formulas'!$A$3:$A$64,0),MATCH($O1395&amp;" - "&amp;$P1395,'For Formulas'!$A$3:$CL$3,0))*L1395+U1395,INDEX('For Formulas'!$A$3:$CL$64,MATCH(ROUNDUP($R1395,0),'For Formulas'!$A$3:$A$64,0)*MATCH($O1395&amp;" - "&amp;$P1395,'For Formulas'!$A$3:$CL$3,0))*L1395)</f>
        <v>46815</v>
      </c>
      <c r="X1395" s="322">
        <f t="shared" si="132"/>
        <v>8.0055369708155494E-2</v>
      </c>
      <c r="Y1395" s="262" t="s">
        <v>365</v>
      </c>
      <c r="Z1395" s="262" t="str">
        <f t="shared" si="133"/>
        <v>141 E 71100 116</v>
      </c>
      <c r="AA1395" s="262" t="str">
        <f t="shared" si="134"/>
        <v>000</v>
      </c>
      <c r="AB1395" s="262" t="str">
        <f t="shared" si="135"/>
        <v>000</v>
      </c>
      <c r="AC1395" s="262" t="str">
        <f t="shared" si="136"/>
        <v>141 E 71100 116 000 000</v>
      </c>
    </row>
    <row r="1396" spans="1:29" ht="15" customHeight="1" x14ac:dyDescent="0.25">
      <c r="A1396" s="262" t="s">
        <v>2891</v>
      </c>
      <c r="B1396" s="262" t="s">
        <v>231</v>
      </c>
      <c r="C1396" s="262" t="s">
        <v>231</v>
      </c>
      <c r="D1396" s="262" t="s">
        <v>268</v>
      </c>
      <c r="E1396" s="262" t="s">
        <v>221</v>
      </c>
      <c r="F1396" s="262" t="s">
        <v>222</v>
      </c>
      <c r="G1396" s="262" t="s">
        <v>223</v>
      </c>
      <c r="H1396" s="262" t="s">
        <v>224</v>
      </c>
      <c r="I1396" s="262" t="s">
        <v>225</v>
      </c>
      <c r="J1396" s="262">
        <v>1600</v>
      </c>
      <c r="K1396" s="320">
        <v>1</v>
      </c>
      <c r="L1396" s="320">
        <v>1</v>
      </c>
      <c r="M1396" s="262" t="s">
        <v>226</v>
      </c>
      <c r="N1396" s="262" t="s">
        <v>233</v>
      </c>
      <c r="O1396" s="262" t="s">
        <v>234</v>
      </c>
      <c r="P1396" s="262" t="s">
        <v>34</v>
      </c>
      <c r="Q1396" s="321">
        <v>7</v>
      </c>
      <c r="R1396" s="321">
        <f t="shared" si="131"/>
        <v>8</v>
      </c>
      <c r="S1396" s="300">
        <v>0</v>
      </c>
      <c r="T1396" s="300">
        <v>43345</v>
      </c>
      <c r="V1396" s="300">
        <v>43345</v>
      </c>
      <c r="W1396" s="302">
        <f>IFERROR(INDEX('For Formulas'!$A$3:$CL$64,MATCH(ROUNDUP($R1396,0),'For Formulas'!$A$3:$A$64,0),MATCH($O1396&amp;" - "&amp;$P1396,'For Formulas'!$A$3:$CL$3,0))*L1396+U1396,INDEX('For Formulas'!$A$3:$CL$64,MATCH(ROUNDUP($R1396,0),'For Formulas'!$A$3:$A$64,0)*MATCH($O1396&amp;" - "&amp;$P1396,'For Formulas'!$A$3:$CL$3,0))*L1396)</f>
        <v>46815</v>
      </c>
      <c r="X1396" s="322">
        <f t="shared" si="132"/>
        <v>8.0055369708155494E-2</v>
      </c>
      <c r="Y1396" s="262" t="s">
        <v>566</v>
      </c>
      <c r="Z1396" s="262" t="str">
        <f t="shared" si="133"/>
        <v>141 E 71100 116</v>
      </c>
      <c r="AA1396" s="262" t="str">
        <f t="shared" si="134"/>
        <v>000</v>
      </c>
      <c r="AB1396" s="262" t="str">
        <f t="shared" si="135"/>
        <v>000</v>
      </c>
      <c r="AC1396" s="262" t="str">
        <f t="shared" si="136"/>
        <v>141 E 71100 116 000 000</v>
      </c>
    </row>
    <row r="1397" spans="1:29" ht="15" customHeight="1" x14ac:dyDescent="0.25">
      <c r="A1397" s="262" t="s">
        <v>2942</v>
      </c>
      <c r="B1397" s="262" t="s">
        <v>283</v>
      </c>
      <c r="C1397" s="262" t="s">
        <v>283</v>
      </c>
      <c r="D1397" s="262" t="s">
        <v>346</v>
      </c>
      <c r="E1397" s="262" t="s">
        <v>221</v>
      </c>
      <c r="F1397" s="262" t="s">
        <v>463</v>
      </c>
      <c r="G1397" s="262" t="s">
        <v>464</v>
      </c>
      <c r="H1397" s="262" t="s">
        <v>465</v>
      </c>
      <c r="I1397" s="262" t="s">
        <v>225</v>
      </c>
      <c r="J1397" s="262">
        <v>1760</v>
      </c>
      <c r="K1397" s="320">
        <v>1</v>
      </c>
      <c r="L1397" s="320">
        <v>1</v>
      </c>
      <c r="M1397" s="262" t="s">
        <v>226</v>
      </c>
      <c r="N1397" s="262" t="s">
        <v>233</v>
      </c>
      <c r="O1397" s="262" t="s">
        <v>288</v>
      </c>
      <c r="P1397" s="262" t="s">
        <v>2907</v>
      </c>
      <c r="Q1397" s="321">
        <v>27</v>
      </c>
      <c r="R1397" s="321">
        <f t="shared" si="131"/>
        <v>28</v>
      </c>
      <c r="S1397" s="300">
        <v>0</v>
      </c>
      <c r="T1397" s="300">
        <v>43615</v>
      </c>
      <c r="V1397" s="300">
        <v>43615</v>
      </c>
      <c r="W1397" s="302">
        <f>IFERROR(INDEX('For Formulas'!$A$3:$CL$64,MATCH(ROUNDUP($R1397,0),'For Formulas'!$A$3:$A$64,0),MATCH($O1397&amp;" - "&amp;$P1397,'For Formulas'!$A$3:$CL$3,0))*L1397+U1397,INDEX('For Formulas'!$A$3:$CL$64,MATCH(ROUNDUP($R1397,0),'For Formulas'!$A$3:$A$64,0)*MATCH($O1397&amp;" - "&amp;$P1397,'For Formulas'!$A$3:$CL$3,0))*L1397)</f>
        <v>47102</v>
      </c>
      <c r="X1397" s="322">
        <f t="shared" si="132"/>
        <v>7.9949558638083229E-2</v>
      </c>
      <c r="Y1397" s="262" t="s">
        <v>2908</v>
      </c>
      <c r="Z1397" s="262" t="str">
        <f t="shared" si="133"/>
        <v>141 E 72410 162</v>
      </c>
      <c r="AA1397" s="262" t="str">
        <f t="shared" si="134"/>
        <v>000</v>
      </c>
      <c r="AB1397" s="262" t="str">
        <f t="shared" si="135"/>
        <v>000</v>
      </c>
      <c r="AC1397" s="262" t="str">
        <f t="shared" si="136"/>
        <v>141 E 72410 162 000 000</v>
      </c>
    </row>
    <row r="1398" spans="1:29" ht="15" customHeight="1" x14ac:dyDescent="0.25">
      <c r="A1398" s="262" t="s">
        <v>3361</v>
      </c>
      <c r="B1398" s="262" t="s">
        <v>231</v>
      </c>
      <c r="C1398" s="262" t="s">
        <v>231</v>
      </c>
      <c r="D1398" s="262" t="s">
        <v>382</v>
      </c>
      <c r="E1398" s="262" t="s">
        <v>221</v>
      </c>
      <c r="F1398" s="262" t="s">
        <v>222</v>
      </c>
      <c r="G1398" s="262" t="s">
        <v>3362</v>
      </c>
      <c r="H1398" s="262" t="s">
        <v>224</v>
      </c>
      <c r="I1398" s="262" t="s">
        <v>225</v>
      </c>
      <c r="J1398" s="262">
        <v>824</v>
      </c>
      <c r="K1398" s="320">
        <v>1</v>
      </c>
      <c r="L1398" s="320">
        <v>1</v>
      </c>
      <c r="M1398" s="262" t="s">
        <v>226</v>
      </c>
      <c r="N1398" s="262" t="s">
        <v>227</v>
      </c>
      <c r="O1398" s="262" t="s">
        <v>234</v>
      </c>
      <c r="P1398" s="262" t="s">
        <v>35</v>
      </c>
      <c r="Q1398" s="321">
        <v>2</v>
      </c>
      <c r="R1398" s="321">
        <f t="shared" si="131"/>
        <v>3</v>
      </c>
      <c r="S1398" s="300">
        <v>0</v>
      </c>
      <c r="T1398" s="300">
        <v>43625</v>
      </c>
      <c r="V1398" s="300">
        <v>22466.87</v>
      </c>
      <c r="W1398" s="302">
        <f>IFERROR(INDEX('For Formulas'!$A$3:$CL$64,MATCH(ROUNDUP($R1398,0),'For Formulas'!$A$3:$A$64,0),MATCH($O1398&amp;" - "&amp;$P1398,'For Formulas'!$A$3:$CL$3,0))*L1398+U1398,INDEX('For Formulas'!$A$3:$CL$64,MATCH(ROUNDUP($R1398,0),'For Formulas'!$A$3:$A$64,0)*MATCH($O1398&amp;" - "&amp;$P1398,'For Formulas'!$A$3:$CL$3,0))*L1398)</f>
        <v>47115</v>
      </c>
      <c r="X1398" s="322">
        <f t="shared" si="132"/>
        <v>1.0970878453473938</v>
      </c>
      <c r="Y1398" s="262" t="s">
        <v>401</v>
      </c>
      <c r="Z1398" s="262" t="str">
        <f t="shared" si="133"/>
        <v>141 E 71100 116</v>
      </c>
      <c r="AA1398" s="262" t="str">
        <f t="shared" si="134"/>
        <v>000</v>
      </c>
      <c r="AB1398" s="262" t="str">
        <f t="shared" si="135"/>
        <v>000</v>
      </c>
      <c r="AC1398" s="262" t="str">
        <f t="shared" si="136"/>
        <v>141 E 71100 116 000 000</v>
      </c>
    </row>
    <row r="1399" spans="1:29" ht="15" customHeight="1" x14ac:dyDescent="0.25">
      <c r="A1399" s="262" t="s">
        <v>366</v>
      </c>
      <c r="B1399" s="262" t="s">
        <v>231</v>
      </c>
      <c r="C1399" s="262" t="s">
        <v>231</v>
      </c>
      <c r="D1399" s="262" t="s">
        <v>364</v>
      </c>
      <c r="E1399" s="262" t="s">
        <v>221</v>
      </c>
      <c r="F1399" s="262" t="s">
        <v>222</v>
      </c>
      <c r="G1399" s="262" t="s">
        <v>223</v>
      </c>
      <c r="H1399" s="262" t="s">
        <v>224</v>
      </c>
      <c r="I1399" s="262" t="s">
        <v>225</v>
      </c>
      <c r="J1399" s="262">
        <v>1600</v>
      </c>
      <c r="K1399" s="320">
        <v>1</v>
      </c>
      <c r="L1399" s="320">
        <v>1</v>
      </c>
      <c r="M1399" s="262" t="s">
        <v>226</v>
      </c>
      <c r="N1399" s="262" t="s">
        <v>233</v>
      </c>
      <c r="O1399" s="262" t="s">
        <v>234</v>
      </c>
      <c r="P1399" s="262" t="s">
        <v>35</v>
      </c>
      <c r="Q1399" s="321">
        <v>2</v>
      </c>
      <c r="R1399" s="321">
        <f t="shared" si="131"/>
        <v>3</v>
      </c>
      <c r="S1399" s="300">
        <v>0</v>
      </c>
      <c r="T1399" s="300">
        <v>43625</v>
      </c>
      <c r="V1399" s="300">
        <v>43625</v>
      </c>
      <c r="W1399" s="302">
        <f>IFERROR(INDEX('For Formulas'!$A$3:$CL$64,MATCH(ROUNDUP($R1399,0),'For Formulas'!$A$3:$A$64,0),MATCH($O1399&amp;" - "&amp;$P1399,'For Formulas'!$A$3:$CL$3,0))*L1399+U1399,INDEX('For Formulas'!$A$3:$CL$64,MATCH(ROUNDUP($R1399,0),'For Formulas'!$A$3:$A$64,0)*MATCH($O1399&amp;" - "&amp;$P1399,'For Formulas'!$A$3:$CL$3,0))*L1399)</f>
        <v>47115</v>
      </c>
      <c r="X1399" s="322">
        <f t="shared" si="132"/>
        <v>0.08</v>
      </c>
      <c r="Y1399" s="262" t="s">
        <v>365</v>
      </c>
      <c r="Z1399" s="262" t="str">
        <f t="shared" si="133"/>
        <v>141 E 71100 116</v>
      </c>
      <c r="AA1399" s="262" t="str">
        <f t="shared" si="134"/>
        <v>000</v>
      </c>
      <c r="AB1399" s="262" t="str">
        <f t="shared" si="135"/>
        <v>000</v>
      </c>
      <c r="AC1399" s="262" t="str">
        <f t="shared" si="136"/>
        <v>141 E 71100 116 000 000</v>
      </c>
    </row>
    <row r="1400" spans="1:29" ht="15" customHeight="1" x14ac:dyDescent="0.25">
      <c r="A1400" s="262" t="s">
        <v>545</v>
      </c>
      <c r="B1400" s="262" t="s">
        <v>231</v>
      </c>
      <c r="C1400" s="262" t="s">
        <v>231</v>
      </c>
      <c r="D1400" s="262" t="s">
        <v>340</v>
      </c>
      <c r="E1400" s="262" t="s">
        <v>221</v>
      </c>
      <c r="F1400" s="262" t="s">
        <v>222</v>
      </c>
      <c r="G1400" s="262" t="s">
        <v>223</v>
      </c>
      <c r="H1400" s="262" t="s">
        <v>224</v>
      </c>
      <c r="I1400" s="262" t="s">
        <v>225</v>
      </c>
      <c r="J1400" s="262">
        <v>1600</v>
      </c>
      <c r="K1400" s="320">
        <v>1</v>
      </c>
      <c r="L1400" s="320">
        <v>1</v>
      </c>
      <c r="M1400" s="262" t="s">
        <v>226</v>
      </c>
      <c r="N1400" s="262" t="s">
        <v>233</v>
      </c>
      <c r="O1400" s="262" t="s">
        <v>234</v>
      </c>
      <c r="P1400" s="262" t="s">
        <v>35</v>
      </c>
      <c r="Q1400" s="321">
        <v>2</v>
      </c>
      <c r="R1400" s="321">
        <f t="shared" si="131"/>
        <v>3</v>
      </c>
      <c r="S1400" s="300">
        <v>0</v>
      </c>
      <c r="T1400" s="300">
        <v>43625</v>
      </c>
      <c r="V1400" s="300">
        <v>43625</v>
      </c>
      <c r="W1400" s="302">
        <f>IFERROR(INDEX('For Formulas'!$A$3:$CL$64,MATCH(ROUNDUP($R1400,0),'For Formulas'!$A$3:$A$64,0),MATCH($O1400&amp;" - "&amp;$P1400,'For Formulas'!$A$3:$CL$3,0))*L1400+U1400,INDEX('For Formulas'!$A$3:$CL$64,MATCH(ROUNDUP($R1400,0),'For Formulas'!$A$3:$A$64,0)*MATCH($O1400&amp;" - "&amp;$P1400,'For Formulas'!$A$3:$CL$3,0))*L1400)</f>
        <v>47115</v>
      </c>
      <c r="X1400" s="322">
        <f t="shared" si="132"/>
        <v>0.08</v>
      </c>
      <c r="Y1400" s="262" t="s">
        <v>439</v>
      </c>
      <c r="Z1400" s="262" t="str">
        <f t="shared" si="133"/>
        <v>141 E 71100 116</v>
      </c>
      <c r="AA1400" s="262" t="str">
        <f t="shared" si="134"/>
        <v>000</v>
      </c>
      <c r="AB1400" s="262" t="str">
        <f t="shared" si="135"/>
        <v>000</v>
      </c>
      <c r="AC1400" s="262" t="str">
        <f t="shared" si="136"/>
        <v>141 E 71100 116 000 000</v>
      </c>
    </row>
    <row r="1401" spans="1:29" ht="15" customHeight="1" x14ac:dyDescent="0.25">
      <c r="A1401" s="262" t="s">
        <v>676</v>
      </c>
      <c r="B1401" s="262" t="s">
        <v>231</v>
      </c>
      <c r="C1401" s="262" t="s">
        <v>231</v>
      </c>
      <c r="D1401" s="262" t="s">
        <v>220</v>
      </c>
      <c r="E1401" s="262" t="s">
        <v>221</v>
      </c>
      <c r="F1401" s="262" t="s">
        <v>222</v>
      </c>
      <c r="G1401" s="262" t="s">
        <v>223</v>
      </c>
      <c r="H1401" s="262" t="s">
        <v>224</v>
      </c>
      <c r="I1401" s="262" t="s">
        <v>225</v>
      </c>
      <c r="J1401" s="262">
        <v>1600</v>
      </c>
      <c r="K1401" s="320">
        <v>1</v>
      </c>
      <c r="L1401" s="320">
        <v>1</v>
      </c>
      <c r="M1401" s="262" t="s">
        <v>226</v>
      </c>
      <c r="N1401" s="262" t="s">
        <v>233</v>
      </c>
      <c r="O1401" s="262" t="s">
        <v>234</v>
      </c>
      <c r="P1401" s="262" t="s">
        <v>35</v>
      </c>
      <c r="Q1401" s="321">
        <v>2</v>
      </c>
      <c r="R1401" s="321">
        <f t="shared" si="131"/>
        <v>3</v>
      </c>
      <c r="S1401" s="300">
        <v>0</v>
      </c>
      <c r="T1401" s="300">
        <v>43625</v>
      </c>
      <c r="V1401" s="300">
        <v>43625</v>
      </c>
      <c r="W1401" s="302">
        <f>IFERROR(INDEX('For Formulas'!$A$3:$CL$64,MATCH(ROUNDUP($R1401,0),'For Formulas'!$A$3:$A$64,0),MATCH($O1401&amp;" - "&amp;$P1401,'For Formulas'!$A$3:$CL$3,0))*L1401+U1401,INDEX('For Formulas'!$A$3:$CL$64,MATCH(ROUNDUP($R1401,0),'For Formulas'!$A$3:$A$64,0)*MATCH($O1401&amp;" - "&amp;$P1401,'For Formulas'!$A$3:$CL$3,0))*L1401)</f>
        <v>47115</v>
      </c>
      <c r="X1401" s="322">
        <f t="shared" si="132"/>
        <v>0.08</v>
      </c>
      <c r="Y1401" s="262" t="s">
        <v>655</v>
      </c>
      <c r="Z1401" s="262" t="str">
        <f t="shared" si="133"/>
        <v>141 E 71100 116</v>
      </c>
      <c r="AA1401" s="262" t="str">
        <f t="shared" si="134"/>
        <v>000</v>
      </c>
      <c r="AB1401" s="262" t="str">
        <f t="shared" si="135"/>
        <v>000</v>
      </c>
      <c r="AC1401" s="262" t="str">
        <f t="shared" si="136"/>
        <v>141 E 71100 116 000 000</v>
      </c>
    </row>
    <row r="1402" spans="1:29" ht="15" customHeight="1" x14ac:dyDescent="0.25">
      <c r="A1402" s="262" t="s">
        <v>832</v>
      </c>
      <c r="B1402" s="262" t="s">
        <v>231</v>
      </c>
      <c r="C1402" s="262" t="s">
        <v>231</v>
      </c>
      <c r="D1402" s="262" t="s">
        <v>374</v>
      </c>
      <c r="E1402" s="262" t="s">
        <v>221</v>
      </c>
      <c r="F1402" s="262" t="s">
        <v>222</v>
      </c>
      <c r="G1402" s="262" t="s">
        <v>223</v>
      </c>
      <c r="H1402" s="262" t="s">
        <v>224</v>
      </c>
      <c r="I1402" s="262" t="s">
        <v>225</v>
      </c>
      <c r="J1402" s="262">
        <v>1600</v>
      </c>
      <c r="K1402" s="320">
        <v>1</v>
      </c>
      <c r="L1402" s="320">
        <v>1</v>
      </c>
      <c r="M1402" s="262" t="s">
        <v>226</v>
      </c>
      <c r="N1402" s="262" t="s">
        <v>233</v>
      </c>
      <c r="O1402" s="262" t="s">
        <v>234</v>
      </c>
      <c r="P1402" s="262" t="s">
        <v>35</v>
      </c>
      <c r="Q1402" s="321">
        <v>2</v>
      </c>
      <c r="R1402" s="321">
        <f t="shared" si="131"/>
        <v>3</v>
      </c>
      <c r="S1402" s="300">
        <v>0</v>
      </c>
      <c r="T1402" s="300">
        <v>43625</v>
      </c>
      <c r="V1402" s="300">
        <v>43625</v>
      </c>
      <c r="W1402" s="302">
        <f>IFERROR(INDEX('For Formulas'!$A$3:$CL$64,MATCH(ROUNDUP($R1402,0),'For Formulas'!$A$3:$A$64,0),MATCH($O1402&amp;" - "&amp;$P1402,'For Formulas'!$A$3:$CL$3,0))*L1402+U1402,INDEX('For Formulas'!$A$3:$CL$64,MATCH(ROUNDUP($R1402,0),'For Formulas'!$A$3:$A$64,0)*MATCH($O1402&amp;" - "&amp;$P1402,'For Formulas'!$A$3:$CL$3,0))*L1402)</f>
        <v>47115</v>
      </c>
      <c r="X1402" s="322">
        <f t="shared" si="132"/>
        <v>0.08</v>
      </c>
      <c r="Y1402" s="262" t="s">
        <v>375</v>
      </c>
      <c r="Z1402" s="262" t="str">
        <f t="shared" si="133"/>
        <v>141 E 71100 116</v>
      </c>
      <c r="AA1402" s="262" t="str">
        <f t="shared" si="134"/>
        <v>000</v>
      </c>
      <c r="AB1402" s="262" t="str">
        <f t="shared" si="135"/>
        <v>000</v>
      </c>
      <c r="AC1402" s="262" t="str">
        <f t="shared" si="136"/>
        <v>141 E 71100 116 000 000</v>
      </c>
    </row>
    <row r="1403" spans="1:29" ht="15" customHeight="1" x14ac:dyDescent="0.25">
      <c r="A1403" s="262" t="s">
        <v>892</v>
      </c>
      <c r="B1403" s="262" t="s">
        <v>231</v>
      </c>
      <c r="C1403" s="262" t="s">
        <v>231</v>
      </c>
      <c r="D1403" s="262" t="s">
        <v>382</v>
      </c>
      <c r="E1403" s="262" t="s">
        <v>221</v>
      </c>
      <c r="F1403" s="262" t="s">
        <v>222</v>
      </c>
      <c r="G1403" s="262" t="s">
        <v>223</v>
      </c>
      <c r="H1403" s="262" t="s">
        <v>224</v>
      </c>
      <c r="I1403" s="262" t="s">
        <v>225</v>
      </c>
      <c r="J1403" s="262">
        <v>1600</v>
      </c>
      <c r="K1403" s="320">
        <v>1</v>
      </c>
      <c r="L1403" s="320">
        <v>1</v>
      </c>
      <c r="M1403" s="262" t="s">
        <v>226</v>
      </c>
      <c r="N1403" s="262" t="s">
        <v>233</v>
      </c>
      <c r="O1403" s="262" t="s">
        <v>234</v>
      </c>
      <c r="P1403" s="262" t="s">
        <v>35</v>
      </c>
      <c r="Q1403" s="321">
        <v>2</v>
      </c>
      <c r="R1403" s="321">
        <f t="shared" si="131"/>
        <v>3</v>
      </c>
      <c r="S1403" s="300">
        <v>0</v>
      </c>
      <c r="T1403" s="300">
        <v>43625</v>
      </c>
      <c r="V1403" s="300">
        <v>43625</v>
      </c>
      <c r="W1403" s="302">
        <f>IFERROR(INDEX('For Formulas'!$A$3:$CL$64,MATCH(ROUNDUP($R1403,0),'For Formulas'!$A$3:$A$64,0),MATCH($O1403&amp;" - "&amp;$P1403,'For Formulas'!$A$3:$CL$3,0))*L1403+U1403,INDEX('For Formulas'!$A$3:$CL$64,MATCH(ROUNDUP($R1403,0),'For Formulas'!$A$3:$A$64,0)*MATCH($O1403&amp;" - "&amp;$P1403,'For Formulas'!$A$3:$CL$3,0))*L1403)</f>
        <v>47115</v>
      </c>
      <c r="X1403" s="322">
        <f t="shared" si="132"/>
        <v>0.08</v>
      </c>
      <c r="Y1403" s="262" t="s">
        <v>401</v>
      </c>
      <c r="Z1403" s="262" t="str">
        <f t="shared" si="133"/>
        <v>141 E 71100 116</v>
      </c>
      <c r="AA1403" s="262" t="str">
        <f t="shared" si="134"/>
        <v>000</v>
      </c>
      <c r="AB1403" s="262" t="str">
        <f t="shared" si="135"/>
        <v>000</v>
      </c>
      <c r="AC1403" s="262" t="str">
        <f t="shared" si="136"/>
        <v>141 E 71100 116 000 000</v>
      </c>
    </row>
    <row r="1404" spans="1:29" ht="15" customHeight="1" x14ac:dyDescent="0.25">
      <c r="A1404" s="262" t="s">
        <v>908</v>
      </c>
      <c r="B1404" s="262" t="s">
        <v>231</v>
      </c>
      <c r="C1404" s="262" t="s">
        <v>231</v>
      </c>
      <c r="D1404" s="262" t="s">
        <v>392</v>
      </c>
      <c r="E1404" s="262" t="s">
        <v>221</v>
      </c>
      <c r="F1404" s="262" t="s">
        <v>222</v>
      </c>
      <c r="G1404" s="262" t="s">
        <v>223</v>
      </c>
      <c r="H1404" s="262" t="s">
        <v>224</v>
      </c>
      <c r="I1404" s="262" t="s">
        <v>225</v>
      </c>
      <c r="J1404" s="262">
        <v>1600</v>
      </c>
      <c r="K1404" s="320">
        <v>1</v>
      </c>
      <c r="L1404" s="320">
        <v>1</v>
      </c>
      <c r="M1404" s="262" t="s">
        <v>226</v>
      </c>
      <c r="N1404" s="262" t="s">
        <v>227</v>
      </c>
      <c r="O1404" s="262" t="s">
        <v>234</v>
      </c>
      <c r="P1404" s="262" t="s">
        <v>35</v>
      </c>
      <c r="Q1404" s="321">
        <v>2</v>
      </c>
      <c r="R1404" s="321">
        <f t="shared" si="131"/>
        <v>3</v>
      </c>
      <c r="S1404" s="300">
        <v>0</v>
      </c>
      <c r="T1404" s="300">
        <v>43625</v>
      </c>
      <c r="V1404" s="300">
        <v>43625</v>
      </c>
      <c r="W1404" s="302">
        <f>IFERROR(INDEX('For Formulas'!$A$3:$CL$64,MATCH(ROUNDUP($R1404,0),'For Formulas'!$A$3:$A$64,0),MATCH($O1404&amp;" - "&amp;$P1404,'For Formulas'!$A$3:$CL$3,0))*L1404+U1404,INDEX('For Formulas'!$A$3:$CL$64,MATCH(ROUNDUP($R1404,0),'For Formulas'!$A$3:$A$64,0)*MATCH($O1404&amp;" - "&amp;$P1404,'For Formulas'!$A$3:$CL$3,0))*L1404)</f>
        <v>47115</v>
      </c>
      <c r="X1404" s="322">
        <f t="shared" si="132"/>
        <v>0.08</v>
      </c>
      <c r="Y1404" s="262" t="s">
        <v>572</v>
      </c>
      <c r="Z1404" s="262" t="str">
        <f t="shared" si="133"/>
        <v>141 E 71100 116</v>
      </c>
      <c r="AA1404" s="262" t="str">
        <f t="shared" si="134"/>
        <v>000</v>
      </c>
      <c r="AB1404" s="262" t="str">
        <f t="shared" si="135"/>
        <v>000</v>
      </c>
      <c r="AC1404" s="262" t="str">
        <f t="shared" si="136"/>
        <v>141 E 71100 116 000 000</v>
      </c>
    </row>
    <row r="1405" spans="1:29" ht="15" customHeight="1" x14ac:dyDescent="0.25">
      <c r="A1405" s="262" t="s">
        <v>1195</v>
      </c>
      <c r="B1405" s="262" t="s">
        <v>231</v>
      </c>
      <c r="C1405" s="262" t="s">
        <v>231</v>
      </c>
      <c r="D1405" s="262" t="s">
        <v>258</v>
      </c>
      <c r="E1405" s="262" t="s">
        <v>221</v>
      </c>
      <c r="F1405" s="262" t="s">
        <v>222</v>
      </c>
      <c r="G1405" s="262" t="s">
        <v>223</v>
      </c>
      <c r="H1405" s="262" t="s">
        <v>224</v>
      </c>
      <c r="I1405" s="262" t="s">
        <v>225</v>
      </c>
      <c r="J1405" s="262">
        <v>1600</v>
      </c>
      <c r="K1405" s="320">
        <v>1</v>
      </c>
      <c r="L1405" s="320">
        <v>1</v>
      </c>
      <c r="M1405" s="262" t="s">
        <v>226</v>
      </c>
      <c r="N1405" s="262" t="s">
        <v>233</v>
      </c>
      <c r="O1405" s="262" t="s">
        <v>234</v>
      </c>
      <c r="P1405" s="262" t="s">
        <v>35</v>
      </c>
      <c r="Q1405" s="321">
        <v>2</v>
      </c>
      <c r="R1405" s="321">
        <f t="shared" si="131"/>
        <v>3</v>
      </c>
      <c r="S1405" s="300">
        <v>0</v>
      </c>
      <c r="T1405" s="300">
        <v>43625</v>
      </c>
      <c r="V1405" s="300">
        <v>43625</v>
      </c>
      <c r="W1405" s="302">
        <f>IFERROR(INDEX('For Formulas'!$A$3:$CL$64,MATCH(ROUNDUP($R1405,0),'For Formulas'!$A$3:$A$64,0),MATCH($O1405&amp;" - "&amp;$P1405,'For Formulas'!$A$3:$CL$3,0))*L1405+U1405,INDEX('For Formulas'!$A$3:$CL$64,MATCH(ROUNDUP($R1405,0),'For Formulas'!$A$3:$A$64,0)*MATCH($O1405&amp;" - "&amp;$P1405,'For Formulas'!$A$3:$CL$3,0))*L1405)</f>
        <v>47115</v>
      </c>
      <c r="X1405" s="322">
        <f t="shared" si="132"/>
        <v>0.08</v>
      </c>
      <c r="Y1405" s="262" t="s">
        <v>259</v>
      </c>
      <c r="Z1405" s="262" t="str">
        <f t="shared" si="133"/>
        <v>141 E 71100 116</v>
      </c>
      <c r="AA1405" s="262" t="str">
        <f t="shared" si="134"/>
        <v>000</v>
      </c>
      <c r="AB1405" s="262" t="str">
        <f t="shared" si="135"/>
        <v>000</v>
      </c>
      <c r="AC1405" s="262" t="str">
        <f t="shared" si="136"/>
        <v>141 E 71100 116 000 000</v>
      </c>
    </row>
    <row r="1406" spans="1:29" ht="15" customHeight="1" x14ac:dyDescent="0.25">
      <c r="A1406" s="262" t="s">
        <v>1249</v>
      </c>
      <c r="B1406" s="262" t="s">
        <v>577</v>
      </c>
      <c r="C1406" s="262" t="s">
        <v>577</v>
      </c>
      <c r="D1406" s="262" t="s">
        <v>389</v>
      </c>
      <c r="E1406" s="262" t="s">
        <v>221</v>
      </c>
      <c r="F1406" s="262" t="s">
        <v>222</v>
      </c>
      <c r="G1406" s="262" t="s">
        <v>223</v>
      </c>
      <c r="H1406" s="262" t="s">
        <v>224</v>
      </c>
      <c r="I1406" s="262" t="s">
        <v>225</v>
      </c>
      <c r="J1406" s="262">
        <v>1600</v>
      </c>
      <c r="K1406" s="320">
        <v>1</v>
      </c>
      <c r="L1406" s="320">
        <v>1</v>
      </c>
      <c r="M1406" s="262" t="s">
        <v>226</v>
      </c>
      <c r="N1406" s="262" t="s">
        <v>227</v>
      </c>
      <c r="O1406" s="262" t="s">
        <v>234</v>
      </c>
      <c r="P1406" s="262" t="s">
        <v>35</v>
      </c>
      <c r="Q1406" s="321">
        <v>2</v>
      </c>
      <c r="R1406" s="321">
        <f t="shared" si="131"/>
        <v>3</v>
      </c>
      <c r="S1406" s="300">
        <v>0</v>
      </c>
      <c r="T1406" s="300">
        <v>43625</v>
      </c>
      <c r="V1406" s="300">
        <v>43625</v>
      </c>
      <c r="W1406" s="302">
        <f>IFERROR(INDEX('For Formulas'!$A$3:$CL$64,MATCH(ROUNDUP($R1406,0),'For Formulas'!$A$3:$A$64,0),MATCH($O1406&amp;" - "&amp;$P1406,'For Formulas'!$A$3:$CL$3,0))*L1406+U1406,INDEX('For Formulas'!$A$3:$CL$64,MATCH(ROUNDUP($R1406,0),'For Formulas'!$A$3:$A$64,0)*MATCH($O1406&amp;" - "&amp;$P1406,'For Formulas'!$A$3:$CL$3,0))*L1406)</f>
        <v>47115</v>
      </c>
      <c r="X1406" s="322">
        <f t="shared" si="132"/>
        <v>0.08</v>
      </c>
      <c r="Y1406" s="262" t="s">
        <v>1250</v>
      </c>
      <c r="Z1406" s="262" t="str">
        <f t="shared" si="133"/>
        <v>141 E 72130 123</v>
      </c>
      <c r="AA1406" s="262" t="str">
        <f t="shared" si="134"/>
        <v>000</v>
      </c>
      <c r="AB1406" s="262" t="str">
        <f t="shared" si="135"/>
        <v>000</v>
      </c>
      <c r="AC1406" s="262" t="str">
        <f t="shared" si="136"/>
        <v>141 E 72130 123 000 000</v>
      </c>
    </row>
    <row r="1407" spans="1:29" ht="15" customHeight="1" x14ac:dyDescent="0.25">
      <c r="A1407" s="262" t="s">
        <v>1362</v>
      </c>
      <c r="B1407" s="262" t="s">
        <v>577</v>
      </c>
      <c r="C1407" s="262" t="s">
        <v>577</v>
      </c>
      <c r="D1407" s="262" t="s">
        <v>264</v>
      </c>
      <c r="E1407" s="262" t="s">
        <v>221</v>
      </c>
      <c r="F1407" s="262" t="s">
        <v>222</v>
      </c>
      <c r="G1407" s="262" t="s">
        <v>223</v>
      </c>
      <c r="H1407" s="262" t="s">
        <v>224</v>
      </c>
      <c r="I1407" s="262" t="s">
        <v>225</v>
      </c>
      <c r="J1407" s="262">
        <v>1600</v>
      </c>
      <c r="K1407" s="320">
        <v>1</v>
      </c>
      <c r="L1407" s="320">
        <v>1</v>
      </c>
      <c r="M1407" s="262" t="s">
        <v>226</v>
      </c>
      <c r="N1407" s="262" t="s">
        <v>227</v>
      </c>
      <c r="O1407" s="262" t="s">
        <v>234</v>
      </c>
      <c r="P1407" s="262" t="s">
        <v>35</v>
      </c>
      <c r="Q1407" s="321">
        <v>2</v>
      </c>
      <c r="R1407" s="321">
        <f t="shared" si="131"/>
        <v>3</v>
      </c>
      <c r="S1407" s="300">
        <v>0</v>
      </c>
      <c r="T1407" s="300">
        <v>43625</v>
      </c>
      <c r="V1407" s="300">
        <v>43625</v>
      </c>
      <c r="W1407" s="302">
        <f>IFERROR(INDEX('For Formulas'!$A$3:$CL$64,MATCH(ROUNDUP($R1407,0),'For Formulas'!$A$3:$A$64,0),MATCH($O1407&amp;" - "&amp;$P1407,'For Formulas'!$A$3:$CL$3,0))*L1407+U1407,INDEX('For Formulas'!$A$3:$CL$64,MATCH(ROUNDUP($R1407,0),'For Formulas'!$A$3:$A$64,0)*MATCH($O1407&amp;" - "&amp;$P1407,'For Formulas'!$A$3:$CL$3,0))*L1407)</f>
        <v>47115</v>
      </c>
      <c r="X1407" s="322">
        <f t="shared" si="132"/>
        <v>0.08</v>
      </c>
      <c r="Y1407" s="262" t="s">
        <v>1363</v>
      </c>
      <c r="Z1407" s="262" t="str">
        <f t="shared" si="133"/>
        <v>141 E 72130 123</v>
      </c>
      <c r="AA1407" s="262" t="str">
        <f t="shared" si="134"/>
        <v>000</v>
      </c>
      <c r="AB1407" s="262" t="str">
        <f t="shared" si="135"/>
        <v>000</v>
      </c>
      <c r="AC1407" s="262" t="str">
        <f t="shared" si="136"/>
        <v>141 E 72130 123 000 000</v>
      </c>
    </row>
    <row r="1408" spans="1:29" ht="15" customHeight="1" x14ac:dyDescent="0.25">
      <c r="A1408" s="262" t="s">
        <v>1441</v>
      </c>
      <c r="B1408" s="262" t="s">
        <v>231</v>
      </c>
      <c r="C1408" s="262" t="s">
        <v>231</v>
      </c>
      <c r="D1408" s="262" t="s">
        <v>411</v>
      </c>
      <c r="E1408" s="262" t="s">
        <v>221</v>
      </c>
      <c r="F1408" s="262" t="s">
        <v>222</v>
      </c>
      <c r="G1408" s="262" t="s">
        <v>223</v>
      </c>
      <c r="H1408" s="262" t="s">
        <v>224</v>
      </c>
      <c r="I1408" s="262" t="s">
        <v>225</v>
      </c>
      <c r="J1408" s="262">
        <v>1600</v>
      </c>
      <c r="K1408" s="320">
        <v>1</v>
      </c>
      <c r="L1408" s="320">
        <v>1</v>
      </c>
      <c r="M1408" s="262" t="s">
        <v>226</v>
      </c>
      <c r="N1408" s="262" t="s">
        <v>227</v>
      </c>
      <c r="O1408" s="262" t="s">
        <v>234</v>
      </c>
      <c r="P1408" s="262" t="s">
        <v>35</v>
      </c>
      <c r="Q1408" s="321">
        <v>2</v>
      </c>
      <c r="R1408" s="321">
        <f t="shared" si="131"/>
        <v>3</v>
      </c>
      <c r="S1408" s="300">
        <v>0</v>
      </c>
      <c r="T1408" s="300">
        <v>43625</v>
      </c>
      <c r="V1408" s="300">
        <v>43625</v>
      </c>
      <c r="W1408" s="302">
        <f>IFERROR(INDEX('For Formulas'!$A$3:$CL$64,MATCH(ROUNDUP($R1408,0),'For Formulas'!$A$3:$A$64,0),MATCH($O1408&amp;" - "&amp;$P1408,'For Formulas'!$A$3:$CL$3,0))*L1408+U1408,INDEX('For Formulas'!$A$3:$CL$64,MATCH(ROUNDUP($R1408,0),'For Formulas'!$A$3:$A$64,0)*MATCH($O1408&amp;" - "&amp;$P1408,'For Formulas'!$A$3:$CL$3,0))*L1408)</f>
        <v>47115</v>
      </c>
      <c r="X1408" s="322">
        <f t="shared" si="132"/>
        <v>0.08</v>
      </c>
      <c r="Y1408" s="262" t="s">
        <v>608</v>
      </c>
      <c r="Z1408" s="262" t="str">
        <f t="shared" si="133"/>
        <v>141 E 71100 116</v>
      </c>
      <c r="AA1408" s="262" t="str">
        <f t="shared" si="134"/>
        <v>000</v>
      </c>
      <c r="AB1408" s="262" t="str">
        <f t="shared" si="135"/>
        <v>000</v>
      </c>
      <c r="AC1408" s="262" t="str">
        <f t="shared" si="136"/>
        <v>141 E 71100 116 000 000</v>
      </c>
    </row>
    <row r="1409" spans="1:29" ht="15" customHeight="1" x14ac:dyDescent="0.25">
      <c r="A1409" s="262" t="s">
        <v>1546</v>
      </c>
      <c r="B1409" s="262" t="s">
        <v>231</v>
      </c>
      <c r="C1409" s="262" t="s">
        <v>231</v>
      </c>
      <c r="D1409" s="262" t="s">
        <v>268</v>
      </c>
      <c r="E1409" s="262" t="s">
        <v>221</v>
      </c>
      <c r="F1409" s="262" t="s">
        <v>222</v>
      </c>
      <c r="G1409" s="262" t="s">
        <v>223</v>
      </c>
      <c r="H1409" s="262" t="s">
        <v>224</v>
      </c>
      <c r="I1409" s="262" t="s">
        <v>225</v>
      </c>
      <c r="J1409" s="262">
        <v>1600</v>
      </c>
      <c r="K1409" s="320">
        <v>1</v>
      </c>
      <c r="L1409" s="320">
        <v>1</v>
      </c>
      <c r="M1409" s="262" t="s">
        <v>226</v>
      </c>
      <c r="N1409" s="262" t="s">
        <v>233</v>
      </c>
      <c r="O1409" s="262" t="s">
        <v>234</v>
      </c>
      <c r="P1409" s="262" t="s">
        <v>35</v>
      </c>
      <c r="Q1409" s="321">
        <v>2</v>
      </c>
      <c r="R1409" s="321">
        <f t="shared" si="131"/>
        <v>3</v>
      </c>
      <c r="S1409" s="300">
        <v>0</v>
      </c>
      <c r="T1409" s="300">
        <v>43625</v>
      </c>
      <c r="V1409" s="300">
        <v>43625</v>
      </c>
      <c r="W1409" s="302">
        <f>IFERROR(INDEX('For Formulas'!$A$3:$CL$64,MATCH(ROUNDUP($R1409,0),'For Formulas'!$A$3:$A$64,0),MATCH($O1409&amp;" - "&amp;$P1409,'For Formulas'!$A$3:$CL$3,0))*L1409+U1409,INDEX('For Formulas'!$A$3:$CL$64,MATCH(ROUNDUP($R1409,0),'For Formulas'!$A$3:$A$64,0)*MATCH($O1409&amp;" - "&amp;$P1409,'For Formulas'!$A$3:$CL$3,0))*L1409)</f>
        <v>47115</v>
      </c>
      <c r="X1409" s="322">
        <f t="shared" si="132"/>
        <v>0.08</v>
      </c>
      <c r="Y1409" s="262" t="s">
        <v>566</v>
      </c>
      <c r="Z1409" s="262" t="str">
        <f t="shared" si="133"/>
        <v>141 E 71100 116</v>
      </c>
      <c r="AA1409" s="262" t="str">
        <f t="shared" si="134"/>
        <v>000</v>
      </c>
      <c r="AB1409" s="262" t="str">
        <f t="shared" si="135"/>
        <v>000</v>
      </c>
      <c r="AC1409" s="262" t="str">
        <f t="shared" si="136"/>
        <v>141 E 71100 116 000 000</v>
      </c>
    </row>
    <row r="1410" spans="1:29" ht="15" customHeight="1" x14ac:dyDescent="0.25">
      <c r="A1410" s="262" t="s">
        <v>1630</v>
      </c>
      <c r="B1410" s="262" t="s">
        <v>231</v>
      </c>
      <c r="C1410" s="262" t="s">
        <v>231</v>
      </c>
      <c r="D1410" s="262" t="s">
        <v>346</v>
      </c>
      <c r="E1410" s="262" t="s">
        <v>221</v>
      </c>
      <c r="F1410" s="262" t="s">
        <v>222</v>
      </c>
      <c r="G1410" s="262" t="s">
        <v>223</v>
      </c>
      <c r="H1410" s="262" t="s">
        <v>224</v>
      </c>
      <c r="I1410" s="262" t="s">
        <v>225</v>
      </c>
      <c r="J1410" s="262">
        <v>1600</v>
      </c>
      <c r="K1410" s="320">
        <v>1</v>
      </c>
      <c r="L1410" s="320">
        <v>1</v>
      </c>
      <c r="M1410" s="262" t="s">
        <v>226</v>
      </c>
      <c r="N1410" s="262" t="s">
        <v>233</v>
      </c>
      <c r="O1410" s="262" t="s">
        <v>234</v>
      </c>
      <c r="P1410" s="262" t="s">
        <v>35</v>
      </c>
      <c r="Q1410" s="321">
        <v>2</v>
      </c>
      <c r="R1410" s="321">
        <f t="shared" ref="R1410:R1473" si="137">Q1410+1</f>
        <v>3</v>
      </c>
      <c r="S1410" s="300">
        <v>0</v>
      </c>
      <c r="T1410" s="300">
        <v>43625</v>
      </c>
      <c r="V1410" s="300">
        <v>43625</v>
      </c>
      <c r="W1410" s="302">
        <f>IFERROR(INDEX('For Formulas'!$A$3:$CL$64,MATCH(ROUNDUP($R1410,0),'For Formulas'!$A$3:$A$64,0),MATCH($O1410&amp;" - "&amp;$P1410,'For Formulas'!$A$3:$CL$3,0))*L1410+U1410,INDEX('For Formulas'!$A$3:$CL$64,MATCH(ROUNDUP($R1410,0),'For Formulas'!$A$3:$A$64,0)*MATCH($O1410&amp;" - "&amp;$P1410,'For Formulas'!$A$3:$CL$3,0))*L1410)</f>
        <v>47115</v>
      </c>
      <c r="X1410" s="322">
        <f t="shared" ref="X1410:X1473" si="138">(W1410-V1410)/V1410</f>
        <v>0.08</v>
      </c>
      <c r="Y1410" s="262" t="s">
        <v>674</v>
      </c>
      <c r="Z1410" s="262" t="str">
        <f t="shared" ref="Z1410:Z1473" si="139">LEFT(Y1410,15)</f>
        <v>141 E 71100 116</v>
      </c>
      <c r="AA1410" s="262" t="str">
        <f t="shared" ref="AA1410:AA1473" si="140">RIGHT(Y1410,3)</f>
        <v>000</v>
      </c>
      <c r="AB1410" s="262" t="str">
        <f t="shared" ref="AB1410:AB1473" si="141">MID(Y1410,17,3)</f>
        <v>000</v>
      </c>
      <c r="AC1410" s="262" t="str">
        <f t="shared" ref="AC1410:AC1473" si="142">Z1410&amp;" " &amp;AB1410&amp;" "&amp;AA1410</f>
        <v>141 E 71100 116 000 000</v>
      </c>
    </row>
    <row r="1411" spans="1:29" ht="15" customHeight="1" x14ac:dyDescent="0.25">
      <c r="A1411" s="262" t="s">
        <v>1758</v>
      </c>
      <c r="B1411" s="262" t="s">
        <v>231</v>
      </c>
      <c r="C1411" s="262" t="s">
        <v>231</v>
      </c>
      <c r="D1411" s="262" t="s">
        <v>392</v>
      </c>
      <c r="E1411" s="262" t="s">
        <v>221</v>
      </c>
      <c r="F1411" s="262" t="s">
        <v>222</v>
      </c>
      <c r="G1411" s="262" t="s">
        <v>223</v>
      </c>
      <c r="H1411" s="262" t="s">
        <v>224</v>
      </c>
      <c r="I1411" s="262" t="s">
        <v>225</v>
      </c>
      <c r="J1411" s="262">
        <v>1600</v>
      </c>
      <c r="K1411" s="320">
        <v>1</v>
      </c>
      <c r="L1411" s="320">
        <v>1</v>
      </c>
      <c r="M1411" s="262" t="s">
        <v>226</v>
      </c>
      <c r="N1411" s="262" t="s">
        <v>227</v>
      </c>
      <c r="O1411" s="262" t="s">
        <v>234</v>
      </c>
      <c r="P1411" s="262" t="s">
        <v>35</v>
      </c>
      <c r="Q1411" s="321">
        <v>2</v>
      </c>
      <c r="R1411" s="321">
        <f t="shared" si="137"/>
        <v>3</v>
      </c>
      <c r="S1411" s="300">
        <v>0</v>
      </c>
      <c r="T1411" s="300">
        <v>43625</v>
      </c>
      <c r="V1411" s="300">
        <v>43625</v>
      </c>
      <c r="W1411" s="302">
        <f>IFERROR(INDEX('For Formulas'!$A$3:$CL$64,MATCH(ROUNDUP($R1411,0),'For Formulas'!$A$3:$A$64,0),MATCH($O1411&amp;" - "&amp;$P1411,'For Formulas'!$A$3:$CL$3,0))*L1411+U1411,INDEX('For Formulas'!$A$3:$CL$64,MATCH(ROUNDUP($R1411,0),'For Formulas'!$A$3:$A$64,0)*MATCH($O1411&amp;" - "&amp;$P1411,'For Formulas'!$A$3:$CL$3,0))*L1411)</f>
        <v>47115</v>
      </c>
      <c r="X1411" s="322">
        <f t="shared" si="138"/>
        <v>0.08</v>
      </c>
      <c r="Y1411" s="262" t="s">
        <v>572</v>
      </c>
      <c r="Z1411" s="262" t="str">
        <f t="shared" si="139"/>
        <v>141 E 71100 116</v>
      </c>
      <c r="AA1411" s="262" t="str">
        <f t="shared" si="140"/>
        <v>000</v>
      </c>
      <c r="AB1411" s="262" t="str">
        <f t="shared" si="141"/>
        <v>000</v>
      </c>
      <c r="AC1411" s="262" t="str">
        <f t="shared" si="142"/>
        <v>141 E 71100 116 000 000</v>
      </c>
    </row>
    <row r="1412" spans="1:29" ht="15" customHeight="1" x14ac:dyDescent="0.25">
      <c r="A1412" s="262" t="s">
        <v>1856</v>
      </c>
      <c r="B1412" s="262" t="s">
        <v>577</v>
      </c>
      <c r="C1412" s="262" t="s">
        <v>577</v>
      </c>
      <c r="D1412" s="262" t="s">
        <v>268</v>
      </c>
      <c r="E1412" s="262" t="s">
        <v>221</v>
      </c>
      <c r="F1412" s="262" t="s">
        <v>222</v>
      </c>
      <c r="G1412" s="262" t="s">
        <v>223</v>
      </c>
      <c r="H1412" s="262" t="s">
        <v>224</v>
      </c>
      <c r="I1412" s="262" t="s">
        <v>225</v>
      </c>
      <c r="J1412" s="262">
        <v>1600</v>
      </c>
      <c r="K1412" s="320">
        <v>1</v>
      </c>
      <c r="L1412" s="320">
        <v>1</v>
      </c>
      <c r="M1412" s="262" t="s">
        <v>226</v>
      </c>
      <c r="N1412" s="262" t="s">
        <v>227</v>
      </c>
      <c r="O1412" s="262" t="s">
        <v>234</v>
      </c>
      <c r="P1412" s="262" t="s">
        <v>35</v>
      </c>
      <c r="Q1412" s="321">
        <v>2</v>
      </c>
      <c r="R1412" s="321">
        <f t="shared" si="137"/>
        <v>3</v>
      </c>
      <c r="S1412" s="300">
        <v>0</v>
      </c>
      <c r="T1412" s="300">
        <v>43625</v>
      </c>
      <c r="V1412" s="300">
        <v>43625</v>
      </c>
      <c r="W1412" s="302">
        <f>IFERROR(INDEX('For Formulas'!$A$3:$CL$64,MATCH(ROUNDUP($R1412,0),'For Formulas'!$A$3:$A$64,0),MATCH($O1412&amp;" - "&amp;$P1412,'For Formulas'!$A$3:$CL$3,0))*L1412+U1412,INDEX('For Formulas'!$A$3:$CL$64,MATCH(ROUNDUP($R1412,0),'For Formulas'!$A$3:$A$64,0)*MATCH($O1412&amp;" - "&amp;$P1412,'For Formulas'!$A$3:$CL$3,0))*L1412)</f>
        <v>47115</v>
      </c>
      <c r="X1412" s="322">
        <f t="shared" si="138"/>
        <v>0.08</v>
      </c>
      <c r="Y1412" s="262" t="s">
        <v>1857</v>
      </c>
      <c r="Z1412" s="262" t="str">
        <f t="shared" si="139"/>
        <v>141 E 72130 123</v>
      </c>
      <c r="AA1412" s="262" t="str">
        <f t="shared" si="140"/>
        <v>000</v>
      </c>
      <c r="AB1412" s="262" t="str">
        <f t="shared" si="141"/>
        <v>000</v>
      </c>
      <c r="AC1412" s="262" t="str">
        <f t="shared" si="142"/>
        <v>141 E 72130 123 000 000</v>
      </c>
    </row>
    <row r="1413" spans="1:29" ht="15" customHeight="1" x14ac:dyDescent="0.25">
      <c r="A1413" s="262" t="s">
        <v>1896</v>
      </c>
      <c r="B1413" s="262" t="s">
        <v>231</v>
      </c>
      <c r="C1413" s="262" t="s">
        <v>231</v>
      </c>
      <c r="D1413" s="262" t="s">
        <v>238</v>
      </c>
      <c r="E1413" s="262" t="s">
        <v>221</v>
      </c>
      <c r="F1413" s="262" t="s">
        <v>222</v>
      </c>
      <c r="G1413" s="262" t="s">
        <v>223</v>
      </c>
      <c r="H1413" s="262" t="s">
        <v>224</v>
      </c>
      <c r="I1413" s="262" t="s">
        <v>225</v>
      </c>
      <c r="J1413" s="262">
        <v>1600</v>
      </c>
      <c r="K1413" s="320">
        <v>1</v>
      </c>
      <c r="L1413" s="320">
        <v>1</v>
      </c>
      <c r="M1413" s="262" t="s">
        <v>226</v>
      </c>
      <c r="N1413" s="262" t="s">
        <v>227</v>
      </c>
      <c r="O1413" s="262" t="s">
        <v>234</v>
      </c>
      <c r="P1413" s="262" t="s">
        <v>35</v>
      </c>
      <c r="Q1413" s="321">
        <v>2</v>
      </c>
      <c r="R1413" s="321">
        <f t="shared" si="137"/>
        <v>3</v>
      </c>
      <c r="S1413" s="300">
        <v>0</v>
      </c>
      <c r="T1413" s="300">
        <v>43625</v>
      </c>
      <c r="V1413" s="300">
        <v>43625</v>
      </c>
      <c r="W1413" s="302">
        <f>IFERROR(INDEX('For Formulas'!$A$3:$CL$64,MATCH(ROUNDUP($R1413,0),'For Formulas'!$A$3:$A$64,0),MATCH($O1413&amp;" - "&amp;$P1413,'For Formulas'!$A$3:$CL$3,0))*L1413+U1413,INDEX('For Formulas'!$A$3:$CL$64,MATCH(ROUNDUP($R1413,0),'For Formulas'!$A$3:$A$64,0)*MATCH($O1413&amp;" - "&amp;$P1413,'For Formulas'!$A$3:$CL$3,0))*L1413)</f>
        <v>47115</v>
      </c>
      <c r="X1413" s="322">
        <f t="shared" si="138"/>
        <v>0.08</v>
      </c>
      <c r="Y1413" s="262" t="s">
        <v>538</v>
      </c>
      <c r="Z1413" s="262" t="str">
        <f t="shared" si="139"/>
        <v>141 E 71100 116</v>
      </c>
      <c r="AA1413" s="262" t="str">
        <f t="shared" si="140"/>
        <v>000</v>
      </c>
      <c r="AB1413" s="262" t="str">
        <f t="shared" si="141"/>
        <v>000</v>
      </c>
      <c r="AC1413" s="262" t="str">
        <f t="shared" si="142"/>
        <v>141 E 71100 116 000 000</v>
      </c>
    </row>
    <row r="1414" spans="1:29" ht="15" customHeight="1" x14ac:dyDescent="0.25">
      <c r="A1414" s="262" t="s">
        <v>2071</v>
      </c>
      <c r="B1414" s="262" t="s">
        <v>231</v>
      </c>
      <c r="C1414" s="262" t="s">
        <v>231</v>
      </c>
      <c r="D1414" s="262" t="s">
        <v>346</v>
      </c>
      <c r="E1414" s="262" t="s">
        <v>221</v>
      </c>
      <c r="F1414" s="262" t="s">
        <v>222</v>
      </c>
      <c r="G1414" s="262" t="s">
        <v>223</v>
      </c>
      <c r="H1414" s="262" t="s">
        <v>224</v>
      </c>
      <c r="I1414" s="262" t="s">
        <v>225</v>
      </c>
      <c r="J1414" s="262">
        <v>1600</v>
      </c>
      <c r="K1414" s="320">
        <v>1</v>
      </c>
      <c r="L1414" s="320">
        <v>1</v>
      </c>
      <c r="M1414" s="262" t="s">
        <v>226</v>
      </c>
      <c r="N1414" s="262" t="s">
        <v>233</v>
      </c>
      <c r="O1414" s="262" t="s">
        <v>234</v>
      </c>
      <c r="P1414" s="262" t="s">
        <v>35</v>
      </c>
      <c r="Q1414" s="321">
        <v>2</v>
      </c>
      <c r="R1414" s="321">
        <f t="shared" si="137"/>
        <v>3</v>
      </c>
      <c r="S1414" s="300">
        <v>0</v>
      </c>
      <c r="T1414" s="300">
        <v>43625</v>
      </c>
      <c r="V1414" s="300">
        <v>43625</v>
      </c>
      <c r="W1414" s="302">
        <f>IFERROR(INDEX('For Formulas'!$A$3:$CL$64,MATCH(ROUNDUP($R1414,0),'For Formulas'!$A$3:$A$64,0),MATCH($O1414&amp;" - "&amp;$P1414,'For Formulas'!$A$3:$CL$3,0))*L1414+U1414,INDEX('For Formulas'!$A$3:$CL$64,MATCH(ROUNDUP($R1414,0),'For Formulas'!$A$3:$A$64,0)*MATCH($O1414&amp;" - "&amp;$P1414,'For Formulas'!$A$3:$CL$3,0))*L1414)</f>
        <v>47115</v>
      </c>
      <c r="X1414" s="322">
        <f t="shared" si="138"/>
        <v>0.08</v>
      </c>
      <c r="Y1414" s="262" t="s">
        <v>674</v>
      </c>
      <c r="Z1414" s="262" t="str">
        <f t="shared" si="139"/>
        <v>141 E 71100 116</v>
      </c>
      <c r="AA1414" s="262" t="str">
        <f t="shared" si="140"/>
        <v>000</v>
      </c>
      <c r="AB1414" s="262" t="str">
        <f t="shared" si="141"/>
        <v>000</v>
      </c>
      <c r="AC1414" s="262" t="str">
        <f t="shared" si="142"/>
        <v>141 E 71100 116 000 000</v>
      </c>
    </row>
    <row r="1415" spans="1:29" ht="15" customHeight="1" x14ac:dyDescent="0.25">
      <c r="A1415" s="262" t="s">
        <v>2206</v>
      </c>
      <c r="B1415" s="262" t="s">
        <v>231</v>
      </c>
      <c r="C1415" s="262" t="s">
        <v>231</v>
      </c>
      <c r="D1415" s="262" t="s">
        <v>268</v>
      </c>
      <c r="E1415" s="262" t="s">
        <v>221</v>
      </c>
      <c r="F1415" s="262" t="s">
        <v>222</v>
      </c>
      <c r="G1415" s="262" t="s">
        <v>223</v>
      </c>
      <c r="H1415" s="262" t="s">
        <v>224</v>
      </c>
      <c r="I1415" s="262" t="s">
        <v>225</v>
      </c>
      <c r="J1415" s="262">
        <v>1600</v>
      </c>
      <c r="K1415" s="320">
        <v>1</v>
      </c>
      <c r="L1415" s="320">
        <v>1</v>
      </c>
      <c r="M1415" s="262" t="s">
        <v>226</v>
      </c>
      <c r="N1415" s="262" t="s">
        <v>233</v>
      </c>
      <c r="O1415" s="262" t="s">
        <v>234</v>
      </c>
      <c r="P1415" s="262" t="s">
        <v>35</v>
      </c>
      <c r="Q1415" s="321">
        <v>2</v>
      </c>
      <c r="R1415" s="321">
        <f t="shared" si="137"/>
        <v>3</v>
      </c>
      <c r="S1415" s="300">
        <v>0</v>
      </c>
      <c r="T1415" s="300">
        <v>43625</v>
      </c>
      <c r="V1415" s="300">
        <v>43625</v>
      </c>
      <c r="W1415" s="302">
        <f>IFERROR(INDEX('For Formulas'!$A$3:$CL$64,MATCH(ROUNDUP($R1415,0),'For Formulas'!$A$3:$A$64,0),MATCH($O1415&amp;" - "&amp;$P1415,'For Formulas'!$A$3:$CL$3,0))*L1415+U1415,INDEX('For Formulas'!$A$3:$CL$64,MATCH(ROUNDUP($R1415,0),'For Formulas'!$A$3:$A$64,0)*MATCH($O1415&amp;" - "&amp;$P1415,'For Formulas'!$A$3:$CL$3,0))*L1415)</f>
        <v>47115</v>
      </c>
      <c r="X1415" s="322">
        <f t="shared" si="138"/>
        <v>0.08</v>
      </c>
      <c r="Y1415" s="262" t="s">
        <v>566</v>
      </c>
      <c r="Z1415" s="262" t="str">
        <f t="shared" si="139"/>
        <v>141 E 71100 116</v>
      </c>
      <c r="AA1415" s="262" t="str">
        <f t="shared" si="140"/>
        <v>000</v>
      </c>
      <c r="AB1415" s="262" t="str">
        <f t="shared" si="141"/>
        <v>000</v>
      </c>
      <c r="AC1415" s="262" t="str">
        <f t="shared" si="142"/>
        <v>141 E 71100 116 000 000</v>
      </c>
    </row>
    <row r="1416" spans="1:29" ht="15" customHeight="1" x14ac:dyDescent="0.25">
      <c r="A1416" s="262" t="s">
        <v>2235</v>
      </c>
      <c r="B1416" s="262" t="s">
        <v>577</v>
      </c>
      <c r="C1416" s="262" t="s">
        <v>577</v>
      </c>
      <c r="D1416" s="262" t="s">
        <v>382</v>
      </c>
      <c r="E1416" s="262" t="s">
        <v>221</v>
      </c>
      <c r="F1416" s="262" t="s">
        <v>222</v>
      </c>
      <c r="G1416" s="262" t="s">
        <v>223</v>
      </c>
      <c r="H1416" s="262" t="s">
        <v>224</v>
      </c>
      <c r="I1416" s="262" t="s">
        <v>225</v>
      </c>
      <c r="J1416" s="262">
        <v>1600</v>
      </c>
      <c r="K1416" s="320">
        <v>1</v>
      </c>
      <c r="L1416" s="320">
        <v>1</v>
      </c>
      <c r="M1416" s="262" t="s">
        <v>226</v>
      </c>
      <c r="N1416" s="262" t="s">
        <v>233</v>
      </c>
      <c r="O1416" s="262" t="s">
        <v>234</v>
      </c>
      <c r="P1416" s="262" t="s">
        <v>35</v>
      </c>
      <c r="Q1416" s="321">
        <v>2</v>
      </c>
      <c r="R1416" s="321">
        <f t="shared" si="137"/>
        <v>3</v>
      </c>
      <c r="S1416" s="300">
        <v>0</v>
      </c>
      <c r="T1416" s="300">
        <v>43625</v>
      </c>
      <c r="V1416" s="300">
        <v>43625</v>
      </c>
      <c r="W1416" s="302">
        <f>IFERROR(INDEX('For Formulas'!$A$3:$CL$64,MATCH(ROUNDUP($R1416,0),'For Formulas'!$A$3:$A$64,0),MATCH($O1416&amp;" - "&amp;$P1416,'For Formulas'!$A$3:$CL$3,0))*L1416+U1416,INDEX('For Formulas'!$A$3:$CL$64,MATCH(ROUNDUP($R1416,0),'For Formulas'!$A$3:$A$64,0)*MATCH($O1416&amp;" - "&amp;$P1416,'For Formulas'!$A$3:$CL$3,0))*L1416)</f>
        <v>47115</v>
      </c>
      <c r="X1416" s="322">
        <f t="shared" si="138"/>
        <v>0.08</v>
      </c>
      <c r="Y1416" s="262" t="s">
        <v>2236</v>
      </c>
      <c r="Z1416" s="262" t="str">
        <f t="shared" si="139"/>
        <v>141 E 72130 123</v>
      </c>
      <c r="AA1416" s="262" t="str">
        <f t="shared" si="140"/>
        <v>000</v>
      </c>
      <c r="AB1416" s="262" t="str">
        <f t="shared" si="141"/>
        <v>000</v>
      </c>
      <c r="AC1416" s="262" t="str">
        <f t="shared" si="142"/>
        <v>141 E 72130 123 000 000</v>
      </c>
    </row>
    <row r="1417" spans="1:29" ht="15" customHeight="1" x14ac:dyDescent="0.25">
      <c r="A1417" s="262" t="s">
        <v>2413</v>
      </c>
      <c r="B1417" s="262" t="s">
        <v>316</v>
      </c>
      <c r="C1417" s="262" t="s">
        <v>316</v>
      </c>
      <c r="D1417" s="262" t="s">
        <v>232</v>
      </c>
      <c r="E1417" s="262" t="s">
        <v>221</v>
      </c>
      <c r="F1417" s="262" t="s">
        <v>222</v>
      </c>
      <c r="G1417" s="262" t="s">
        <v>223</v>
      </c>
      <c r="H1417" s="262" t="s">
        <v>224</v>
      </c>
      <c r="I1417" s="262" t="s">
        <v>225</v>
      </c>
      <c r="J1417" s="262">
        <v>1600</v>
      </c>
      <c r="K1417" s="320">
        <v>1</v>
      </c>
      <c r="L1417" s="320">
        <v>1</v>
      </c>
      <c r="M1417" s="262" t="s">
        <v>226</v>
      </c>
      <c r="N1417" s="262" t="s">
        <v>227</v>
      </c>
      <c r="O1417" s="262" t="s">
        <v>234</v>
      </c>
      <c r="P1417" s="262" t="s">
        <v>35</v>
      </c>
      <c r="Q1417" s="321">
        <v>2</v>
      </c>
      <c r="R1417" s="321">
        <f t="shared" si="137"/>
        <v>3</v>
      </c>
      <c r="S1417" s="300">
        <v>0</v>
      </c>
      <c r="T1417" s="300">
        <v>43625</v>
      </c>
      <c r="V1417" s="300">
        <v>43625</v>
      </c>
      <c r="W1417" s="302">
        <f>IFERROR(INDEX('For Formulas'!$A$3:$CL$64,MATCH(ROUNDUP($R1417,0),'For Formulas'!$A$3:$A$64,0),MATCH($O1417&amp;" - "&amp;$P1417,'For Formulas'!$A$3:$CL$3,0))*L1417+U1417,INDEX('For Formulas'!$A$3:$CL$64,MATCH(ROUNDUP($R1417,0),'For Formulas'!$A$3:$A$64,0)*MATCH($O1417&amp;" - "&amp;$P1417,'For Formulas'!$A$3:$CL$3,0))*L1417)</f>
        <v>47115</v>
      </c>
      <c r="X1417" s="322">
        <f t="shared" si="138"/>
        <v>0.08</v>
      </c>
      <c r="Y1417" s="262" t="s">
        <v>770</v>
      </c>
      <c r="Z1417" s="262" t="str">
        <f t="shared" si="139"/>
        <v>141 E 71200 116</v>
      </c>
      <c r="AA1417" s="262" t="str">
        <f t="shared" si="140"/>
        <v>712</v>
      </c>
      <c r="AB1417" s="262" t="str">
        <f t="shared" si="141"/>
        <v>000</v>
      </c>
      <c r="AC1417" s="262" t="str">
        <f t="shared" si="142"/>
        <v>141 E 71200 116 000 712</v>
      </c>
    </row>
    <row r="1418" spans="1:29" ht="15" customHeight="1" x14ac:dyDescent="0.25">
      <c r="A1418" s="262" t="s">
        <v>2431</v>
      </c>
      <c r="B1418" s="262" t="s">
        <v>231</v>
      </c>
      <c r="C1418" s="262" t="s">
        <v>231</v>
      </c>
      <c r="D1418" s="262" t="s">
        <v>261</v>
      </c>
      <c r="E1418" s="262" t="s">
        <v>221</v>
      </c>
      <c r="F1418" s="262" t="s">
        <v>222</v>
      </c>
      <c r="G1418" s="262" t="s">
        <v>223</v>
      </c>
      <c r="H1418" s="262" t="s">
        <v>224</v>
      </c>
      <c r="I1418" s="262" t="s">
        <v>225</v>
      </c>
      <c r="J1418" s="262">
        <v>1600</v>
      </c>
      <c r="K1418" s="320">
        <v>1</v>
      </c>
      <c r="L1418" s="320">
        <v>1</v>
      </c>
      <c r="M1418" s="262" t="s">
        <v>226</v>
      </c>
      <c r="N1418" s="262" t="s">
        <v>233</v>
      </c>
      <c r="O1418" s="262" t="s">
        <v>234</v>
      </c>
      <c r="P1418" s="262" t="s">
        <v>35</v>
      </c>
      <c r="Q1418" s="321">
        <v>2</v>
      </c>
      <c r="R1418" s="321">
        <f t="shared" si="137"/>
        <v>3</v>
      </c>
      <c r="S1418" s="300">
        <v>0</v>
      </c>
      <c r="T1418" s="300">
        <v>43625</v>
      </c>
      <c r="V1418" s="300">
        <v>43625</v>
      </c>
      <c r="W1418" s="302">
        <f>IFERROR(INDEX('For Formulas'!$A$3:$CL$64,MATCH(ROUNDUP($R1418,0),'For Formulas'!$A$3:$A$64,0),MATCH($O1418&amp;" - "&amp;$P1418,'For Formulas'!$A$3:$CL$3,0))*L1418+U1418,INDEX('For Formulas'!$A$3:$CL$64,MATCH(ROUNDUP($R1418,0),'For Formulas'!$A$3:$A$64,0)*MATCH($O1418&amp;" - "&amp;$P1418,'For Formulas'!$A$3:$CL$3,0))*L1418)</f>
        <v>47115</v>
      </c>
      <c r="X1418" s="322">
        <f t="shared" si="138"/>
        <v>0.08</v>
      </c>
      <c r="Y1418" s="262" t="s">
        <v>262</v>
      </c>
      <c r="Z1418" s="262" t="str">
        <f t="shared" si="139"/>
        <v>141 E 71100 116</v>
      </c>
      <c r="AA1418" s="262" t="str">
        <f t="shared" si="140"/>
        <v>000</v>
      </c>
      <c r="AB1418" s="262" t="str">
        <f t="shared" si="141"/>
        <v>000</v>
      </c>
      <c r="AC1418" s="262" t="str">
        <f t="shared" si="142"/>
        <v>141 E 71100 116 000 000</v>
      </c>
    </row>
    <row r="1419" spans="1:29" ht="15" customHeight="1" x14ac:dyDescent="0.25">
      <c r="A1419" s="262" t="s">
        <v>2518</v>
      </c>
      <c r="B1419" s="262" t="s">
        <v>231</v>
      </c>
      <c r="C1419" s="262" t="s">
        <v>231</v>
      </c>
      <c r="D1419" s="262" t="s">
        <v>361</v>
      </c>
      <c r="E1419" s="262" t="s">
        <v>221</v>
      </c>
      <c r="F1419" s="262" t="s">
        <v>222</v>
      </c>
      <c r="G1419" s="262" t="s">
        <v>223</v>
      </c>
      <c r="H1419" s="262" t="s">
        <v>224</v>
      </c>
      <c r="I1419" s="262" t="s">
        <v>225</v>
      </c>
      <c r="J1419" s="262">
        <v>1600</v>
      </c>
      <c r="K1419" s="320">
        <v>1</v>
      </c>
      <c r="L1419" s="320">
        <v>1</v>
      </c>
      <c r="M1419" s="262" t="s">
        <v>226</v>
      </c>
      <c r="N1419" s="262" t="s">
        <v>233</v>
      </c>
      <c r="O1419" s="262" t="s">
        <v>234</v>
      </c>
      <c r="P1419" s="262" t="s">
        <v>35</v>
      </c>
      <c r="Q1419" s="321">
        <v>2</v>
      </c>
      <c r="R1419" s="321">
        <f t="shared" si="137"/>
        <v>3</v>
      </c>
      <c r="S1419" s="300">
        <v>0</v>
      </c>
      <c r="T1419" s="300">
        <v>43625</v>
      </c>
      <c r="V1419" s="300">
        <v>43625</v>
      </c>
      <c r="W1419" s="302">
        <f>IFERROR(INDEX('For Formulas'!$A$3:$CL$64,MATCH(ROUNDUP($R1419,0),'For Formulas'!$A$3:$A$64,0),MATCH($O1419&amp;" - "&amp;$P1419,'For Formulas'!$A$3:$CL$3,0))*L1419+U1419,INDEX('For Formulas'!$A$3:$CL$64,MATCH(ROUNDUP($R1419,0),'For Formulas'!$A$3:$A$64,0)*MATCH($O1419&amp;" - "&amp;$P1419,'For Formulas'!$A$3:$CL$3,0))*L1419)</f>
        <v>47115</v>
      </c>
      <c r="X1419" s="322">
        <f t="shared" si="138"/>
        <v>0.08</v>
      </c>
      <c r="Y1419" s="262" t="s">
        <v>362</v>
      </c>
      <c r="Z1419" s="262" t="str">
        <f t="shared" si="139"/>
        <v>141 E 71100 116</v>
      </c>
      <c r="AA1419" s="262" t="str">
        <f t="shared" si="140"/>
        <v>000</v>
      </c>
      <c r="AB1419" s="262" t="str">
        <f t="shared" si="141"/>
        <v>000</v>
      </c>
      <c r="AC1419" s="262" t="str">
        <f t="shared" si="142"/>
        <v>141 E 71100 116 000 000</v>
      </c>
    </row>
    <row r="1420" spans="1:29" ht="15" customHeight="1" x14ac:dyDescent="0.25">
      <c r="A1420" s="262" t="s">
        <v>2566</v>
      </c>
      <c r="B1420" s="262" t="s">
        <v>231</v>
      </c>
      <c r="C1420" s="262" t="s">
        <v>231</v>
      </c>
      <c r="D1420" s="262" t="s">
        <v>411</v>
      </c>
      <c r="E1420" s="262" t="s">
        <v>221</v>
      </c>
      <c r="F1420" s="262" t="s">
        <v>222</v>
      </c>
      <c r="G1420" s="262" t="s">
        <v>223</v>
      </c>
      <c r="H1420" s="262" t="s">
        <v>224</v>
      </c>
      <c r="I1420" s="262" t="s">
        <v>225</v>
      </c>
      <c r="J1420" s="262">
        <v>1600</v>
      </c>
      <c r="K1420" s="320">
        <v>1</v>
      </c>
      <c r="L1420" s="320">
        <v>1</v>
      </c>
      <c r="M1420" s="262" t="s">
        <v>226</v>
      </c>
      <c r="N1420" s="262" t="s">
        <v>233</v>
      </c>
      <c r="O1420" s="262" t="s">
        <v>234</v>
      </c>
      <c r="P1420" s="262" t="s">
        <v>35</v>
      </c>
      <c r="Q1420" s="321">
        <v>2</v>
      </c>
      <c r="R1420" s="321">
        <f t="shared" si="137"/>
        <v>3</v>
      </c>
      <c r="S1420" s="300">
        <v>0</v>
      </c>
      <c r="T1420" s="300">
        <v>43625</v>
      </c>
      <c r="V1420" s="300">
        <v>43625</v>
      </c>
      <c r="W1420" s="302">
        <f>IFERROR(INDEX('For Formulas'!$A$3:$CL$64,MATCH(ROUNDUP($R1420,0),'For Formulas'!$A$3:$A$64,0),MATCH($O1420&amp;" - "&amp;$P1420,'For Formulas'!$A$3:$CL$3,0))*L1420+U1420,INDEX('For Formulas'!$A$3:$CL$64,MATCH(ROUNDUP($R1420,0),'For Formulas'!$A$3:$A$64,0)*MATCH($O1420&amp;" - "&amp;$P1420,'For Formulas'!$A$3:$CL$3,0))*L1420)</f>
        <v>47115</v>
      </c>
      <c r="X1420" s="322">
        <f t="shared" si="138"/>
        <v>0.08</v>
      </c>
      <c r="Y1420" s="262" t="s">
        <v>608</v>
      </c>
      <c r="Z1420" s="262" t="str">
        <f t="shared" si="139"/>
        <v>141 E 71100 116</v>
      </c>
      <c r="AA1420" s="262" t="str">
        <f t="shared" si="140"/>
        <v>000</v>
      </c>
      <c r="AB1420" s="262" t="str">
        <f t="shared" si="141"/>
        <v>000</v>
      </c>
      <c r="AC1420" s="262" t="str">
        <f t="shared" si="142"/>
        <v>141 E 71100 116 000 000</v>
      </c>
    </row>
    <row r="1421" spans="1:29" ht="15" customHeight="1" x14ac:dyDescent="0.25">
      <c r="A1421" s="262" t="s">
        <v>2825</v>
      </c>
      <c r="B1421" s="262" t="s">
        <v>316</v>
      </c>
      <c r="C1421" s="262" t="s">
        <v>316</v>
      </c>
      <c r="D1421" s="262" t="s">
        <v>268</v>
      </c>
      <c r="E1421" s="262" t="s">
        <v>221</v>
      </c>
      <c r="F1421" s="262" t="s">
        <v>222</v>
      </c>
      <c r="G1421" s="262" t="s">
        <v>223</v>
      </c>
      <c r="H1421" s="262" t="s">
        <v>224</v>
      </c>
      <c r="I1421" s="262" t="s">
        <v>225</v>
      </c>
      <c r="J1421" s="262">
        <v>1600</v>
      </c>
      <c r="K1421" s="320">
        <v>1</v>
      </c>
      <c r="L1421" s="320">
        <v>1</v>
      </c>
      <c r="M1421" s="262" t="s">
        <v>226</v>
      </c>
      <c r="N1421" s="262" t="s">
        <v>233</v>
      </c>
      <c r="O1421" s="262" t="s">
        <v>234</v>
      </c>
      <c r="P1421" s="262" t="s">
        <v>35</v>
      </c>
      <c r="Q1421" s="321">
        <v>2</v>
      </c>
      <c r="R1421" s="321">
        <f t="shared" si="137"/>
        <v>3</v>
      </c>
      <c r="S1421" s="300">
        <v>0</v>
      </c>
      <c r="T1421" s="300">
        <v>43625</v>
      </c>
      <c r="V1421" s="300">
        <v>43625</v>
      </c>
      <c r="W1421" s="302">
        <f>IFERROR(INDEX('For Formulas'!$A$3:$CL$64,MATCH(ROUNDUP($R1421,0),'For Formulas'!$A$3:$A$64,0),MATCH($O1421&amp;" - "&amp;$P1421,'For Formulas'!$A$3:$CL$3,0))*L1421+U1421,INDEX('For Formulas'!$A$3:$CL$64,MATCH(ROUNDUP($R1421,0),'For Formulas'!$A$3:$A$64,0)*MATCH($O1421&amp;" - "&amp;$P1421,'For Formulas'!$A$3:$CL$3,0))*L1421)</f>
        <v>47115</v>
      </c>
      <c r="X1421" s="322">
        <f t="shared" si="138"/>
        <v>0.08</v>
      </c>
      <c r="Y1421" s="262" t="s">
        <v>1592</v>
      </c>
      <c r="Z1421" s="262" t="str">
        <f t="shared" si="139"/>
        <v>141 E 71200 116</v>
      </c>
      <c r="AA1421" s="262" t="str">
        <f t="shared" si="140"/>
        <v>712</v>
      </c>
      <c r="AB1421" s="262" t="str">
        <f t="shared" si="141"/>
        <v>000</v>
      </c>
      <c r="AC1421" s="262" t="str">
        <f t="shared" si="142"/>
        <v>141 E 71200 116 000 712</v>
      </c>
    </row>
    <row r="1422" spans="1:29" ht="15" hidden="1" customHeight="1" x14ac:dyDescent="0.25">
      <c r="A1422" s="262" t="s">
        <v>1975</v>
      </c>
      <c r="B1422" s="262" t="s">
        <v>326</v>
      </c>
      <c r="C1422" s="262" t="s">
        <v>326</v>
      </c>
      <c r="D1422" s="262" t="s">
        <v>333</v>
      </c>
      <c r="E1422" s="262" t="s">
        <v>256</v>
      </c>
      <c r="F1422" s="262" t="s">
        <v>222</v>
      </c>
      <c r="G1422" s="262" t="s">
        <v>223</v>
      </c>
      <c r="H1422" s="262" t="s">
        <v>224</v>
      </c>
      <c r="I1422" s="262" t="s">
        <v>225</v>
      </c>
      <c r="J1422" s="262">
        <v>1600</v>
      </c>
      <c r="K1422" s="320">
        <v>1</v>
      </c>
      <c r="L1422" s="320">
        <v>1</v>
      </c>
      <c r="M1422" s="262" t="s">
        <v>6</v>
      </c>
      <c r="Q1422" s="321">
        <v>0</v>
      </c>
      <c r="R1422" s="321">
        <f t="shared" si="137"/>
        <v>1</v>
      </c>
      <c r="S1422" s="300">
        <v>6500</v>
      </c>
      <c r="T1422" s="300">
        <v>0</v>
      </c>
      <c r="V1422" s="300">
        <v>6500</v>
      </c>
      <c r="W1422" s="300">
        <f>V1422</f>
        <v>6500</v>
      </c>
      <c r="X1422" s="322">
        <f t="shared" si="138"/>
        <v>0</v>
      </c>
      <c r="Y1422" s="262" t="s">
        <v>1976</v>
      </c>
      <c r="Z1422" s="262" t="str">
        <f t="shared" si="139"/>
        <v>141 E 72410 139</v>
      </c>
      <c r="AA1422" s="262" t="str">
        <f t="shared" si="140"/>
        <v>000</v>
      </c>
      <c r="AB1422" s="262" t="str">
        <f t="shared" si="141"/>
        <v>000</v>
      </c>
      <c r="AC1422" s="262" t="str">
        <f t="shared" si="142"/>
        <v>141 E 72410 139 000 000</v>
      </c>
    </row>
    <row r="1423" spans="1:29" ht="15" customHeight="1" x14ac:dyDescent="0.25">
      <c r="A1423" s="262" t="s">
        <v>2889</v>
      </c>
      <c r="B1423" s="262" t="s">
        <v>231</v>
      </c>
      <c r="C1423" s="262" t="s">
        <v>231</v>
      </c>
      <c r="D1423" s="262" t="s">
        <v>407</v>
      </c>
      <c r="E1423" s="262" t="s">
        <v>221</v>
      </c>
      <c r="F1423" s="262" t="s">
        <v>222</v>
      </c>
      <c r="G1423" s="262" t="s">
        <v>223</v>
      </c>
      <c r="H1423" s="262" t="s">
        <v>224</v>
      </c>
      <c r="I1423" s="262" t="s">
        <v>225</v>
      </c>
      <c r="J1423" s="262">
        <v>1600</v>
      </c>
      <c r="K1423" s="320">
        <v>1</v>
      </c>
      <c r="L1423" s="320">
        <v>1</v>
      </c>
      <c r="M1423" s="262" t="s">
        <v>226</v>
      </c>
      <c r="N1423" s="262" t="s">
        <v>227</v>
      </c>
      <c r="O1423" s="262" t="s">
        <v>234</v>
      </c>
      <c r="P1423" s="262" t="s">
        <v>35</v>
      </c>
      <c r="Q1423" s="321">
        <v>2</v>
      </c>
      <c r="R1423" s="321">
        <f t="shared" si="137"/>
        <v>3</v>
      </c>
      <c r="S1423" s="300">
        <v>0</v>
      </c>
      <c r="T1423" s="300">
        <v>43625</v>
      </c>
      <c r="V1423" s="300">
        <v>43625</v>
      </c>
      <c r="W1423" s="302">
        <f>IFERROR(INDEX('For Formulas'!$A$3:$CL$64,MATCH(ROUNDUP($R1423,0),'For Formulas'!$A$3:$A$64,0),MATCH($O1423&amp;" - "&amp;$P1423,'For Formulas'!$A$3:$CL$3,0))*L1423+U1423,INDEX('For Formulas'!$A$3:$CL$64,MATCH(ROUNDUP($R1423,0),'For Formulas'!$A$3:$A$64,0)*MATCH($O1423&amp;" - "&amp;$P1423,'For Formulas'!$A$3:$CL$3,0))*L1423)</f>
        <v>47115</v>
      </c>
      <c r="X1423" s="322">
        <f t="shared" si="138"/>
        <v>0.08</v>
      </c>
      <c r="Y1423" s="262" t="s">
        <v>408</v>
      </c>
      <c r="Z1423" s="262" t="str">
        <f t="shared" si="139"/>
        <v>141 E 71100 116</v>
      </c>
      <c r="AA1423" s="262" t="str">
        <f t="shared" si="140"/>
        <v>000</v>
      </c>
      <c r="AB1423" s="262" t="str">
        <f t="shared" si="141"/>
        <v>000</v>
      </c>
      <c r="AC1423" s="262" t="str">
        <f t="shared" si="142"/>
        <v>141 E 71100 116 000 000</v>
      </c>
    </row>
    <row r="1424" spans="1:29" x14ac:dyDescent="0.25">
      <c r="A1424" s="262" t="s">
        <v>2922</v>
      </c>
      <c r="B1424" s="262" t="s">
        <v>231</v>
      </c>
      <c r="C1424" s="262" t="s">
        <v>231</v>
      </c>
      <c r="D1424" s="262" t="s">
        <v>361</v>
      </c>
      <c r="E1424" s="262" t="s">
        <v>221</v>
      </c>
      <c r="F1424" s="262" t="s">
        <v>222</v>
      </c>
      <c r="G1424" s="262" t="s">
        <v>223</v>
      </c>
      <c r="H1424" s="262" t="s">
        <v>224</v>
      </c>
      <c r="I1424" s="262" t="s">
        <v>225</v>
      </c>
      <c r="J1424" s="262">
        <v>1600</v>
      </c>
      <c r="K1424" s="320">
        <v>1</v>
      </c>
      <c r="L1424" s="320">
        <v>1</v>
      </c>
      <c r="M1424" s="262" t="s">
        <v>226</v>
      </c>
      <c r="N1424" s="262" t="s">
        <v>233</v>
      </c>
      <c r="O1424" s="262" t="s">
        <v>234</v>
      </c>
      <c r="P1424" s="262" t="s">
        <v>35</v>
      </c>
      <c r="Q1424" s="321">
        <v>2</v>
      </c>
      <c r="R1424" s="321">
        <f t="shared" si="137"/>
        <v>3</v>
      </c>
      <c r="S1424" s="300">
        <v>0</v>
      </c>
      <c r="T1424" s="300">
        <v>43625</v>
      </c>
      <c r="V1424" s="300">
        <v>43625</v>
      </c>
      <c r="W1424" s="302">
        <f>IFERROR(INDEX('For Formulas'!$A$3:$CL$64,MATCH(ROUNDUP($R1424,0),'For Formulas'!$A$3:$A$64,0),MATCH($O1424&amp;" - "&amp;$P1424,'For Formulas'!$A$3:$CL$3,0))*L1424+U1424,INDEX('For Formulas'!$A$3:$CL$64,MATCH(ROUNDUP($R1424,0),'For Formulas'!$A$3:$A$64,0)*MATCH($O1424&amp;" - "&amp;$P1424,'For Formulas'!$A$3:$CL$3,0))*L1424)</f>
        <v>47115</v>
      </c>
      <c r="X1424" s="322">
        <f t="shared" si="138"/>
        <v>0.08</v>
      </c>
      <c r="Y1424" s="262" t="s">
        <v>362</v>
      </c>
      <c r="Z1424" s="262" t="str">
        <f t="shared" si="139"/>
        <v>141 E 71100 116</v>
      </c>
      <c r="AA1424" s="262" t="str">
        <f t="shared" si="140"/>
        <v>000</v>
      </c>
      <c r="AB1424" s="262" t="str">
        <f t="shared" si="141"/>
        <v>000</v>
      </c>
      <c r="AC1424" s="262" t="str">
        <f t="shared" si="142"/>
        <v>141 E 71100 116 000 000</v>
      </c>
    </row>
    <row r="1425" spans="1:29" ht="15" hidden="1" customHeight="1" x14ac:dyDescent="0.25">
      <c r="A1425" s="262" t="s">
        <v>1980</v>
      </c>
      <c r="B1425" s="262" t="s">
        <v>256</v>
      </c>
      <c r="C1425" s="262" t="s">
        <v>273</v>
      </c>
      <c r="D1425" s="262" t="s">
        <v>274</v>
      </c>
      <c r="E1425" s="262" t="s">
        <v>256</v>
      </c>
      <c r="F1425" s="262" t="s">
        <v>249</v>
      </c>
      <c r="G1425" s="262" t="s">
        <v>250</v>
      </c>
      <c r="H1425" s="262" t="s">
        <v>224</v>
      </c>
      <c r="I1425" s="262" t="s">
        <v>242</v>
      </c>
      <c r="J1425" s="262">
        <v>1080</v>
      </c>
      <c r="K1425" s="320">
        <v>1</v>
      </c>
      <c r="L1425" s="320">
        <v>1</v>
      </c>
      <c r="M1425" s="262" t="s">
        <v>6</v>
      </c>
      <c r="Q1425" s="321">
        <v>0</v>
      </c>
      <c r="R1425" s="321">
        <f t="shared" si="137"/>
        <v>1</v>
      </c>
      <c r="S1425" s="300">
        <v>250</v>
      </c>
      <c r="T1425" s="300">
        <v>0</v>
      </c>
      <c r="V1425" s="300">
        <v>250</v>
      </c>
      <c r="W1425" s="300">
        <f>V1425</f>
        <v>250</v>
      </c>
      <c r="X1425" s="322">
        <f t="shared" si="138"/>
        <v>0</v>
      </c>
      <c r="Y1425" s="262" t="s">
        <v>272</v>
      </c>
      <c r="Z1425" s="262" t="str">
        <f t="shared" si="139"/>
        <v>141 E 71100 163</v>
      </c>
      <c r="AA1425" s="262" t="str">
        <f t="shared" si="140"/>
        <v>000</v>
      </c>
      <c r="AB1425" s="262" t="str">
        <f t="shared" si="141"/>
        <v>000</v>
      </c>
      <c r="AC1425" s="262" t="str">
        <f t="shared" si="142"/>
        <v>141 E 71100 163 000 000</v>
      </c>
    </row>
    <row r="1426" spans="1:29" ht="15" customHeight="1" x14ac:dyDescent="0.25">
      <c r="A1426" s="262" t="s">
        <v>3197</v>
      </c>
      <c r="B1426" s="262" t="s">
        <v>231</v>
      </c>
      <c r="C1426" s="262" t="s">
        <v>231</v>
      </c>
      <c r="D1426" s="262" t="s">
        <v>374</v>
      </c>
      <c r="E1426" s="262" t="s">
        <v>221</v>
      </c>
      <c r="F1426" s="262" t="s">
        <v>222</v>
      </c>
      <c r="G1426" s="262" t="s">
        <v>223</v>
      </c>
      <c r="H1426" s="262" t="s">
        <v>224</v>
      </c>
      <c r="I1426" s="262" t="s">
        <v>225</v>
      </c>
      <c r="J1426" s="262">
        <v>1600</v>
      </c>
      <c r="K1426" s="320">
        <v>1</v>
      </c>
      <c r="L1426" s="320">
        <v>1</v>
      </c>
      <c r="M1426" s="262" t="s">
        <v>226</v>
      </c>
      <c r="N1426" s="262" t="s">
        <v>227</v>
      </c>
      <c r="O1426" s="262" t="s">
        <v>234</v>
      </c>
      <c r="P1426" s="262" t="s">
        <v>35</v>
      </c>
      <c r="Q1426" s="321">
        <v>2</v>
      </c>
      <c r="R1426" s="321">
        <f t="shared" si="137"/>
        <v>3</v>
      </c>
      <c r="S1426" s="300">
        <v>0</v>
      </c>
      <c r="T1426" s="300">
        <v>43625</v>
      </c>
      <c r="V1426" s="300">
        <v>43625</v>
      </c>
      <c r="W1426" s="302">
        <f>IFERROR(INDEX('For Formulas'!$A$3:$CL$64,MATCH(ROUNDUP($R1426,0),'For Formulas'!$A$3:$A$64,0),MATCH($O1426&amp;" - "&amp;$P1426,'For Formulas'!$A$3:$CL$3,0))*L1426+U1426,INDEX('For Formulas'!$A$3:$CL$64,MATCH(ROUNDUP($R1426,0),'For Formulas'!$A$3:$A$64,0)*MATCH($O1426&amp;" - "&amp;$P1426,'For Formulas'!$A$3:$CL$3,0))*L1426)</f>
        <v>47115</v>
      </c>
      <c r="X1426" s="322">
        <f t="shared" si="138"/>
        <v>0.08</v>
      </c>
      <c r="Y1426" s="262" t="s">
        <v>375</v>
      </c>
      <c r="Z1426" s="262" t="str">
        <f t="shared" si="139"/>
        <v>141 E 71100 116</v>
      </c>
      <c r="AA1426" s="262" t="str">
        <f t="shared" si="140"/>
        <v>000</v>
      </c>
      <c r="AB1426" s="262" t="str">
        <f t="shared" si="141"/>
        <v>000</v>
      </c>
      <c r="AC1426" s="262" t="str">
        <f t="shared" si="142"/>
        <v>141 E 71100 116 000 000</v>
      </c>
    </row>
    <row r="1427" spans="1:29" ht="15" hidden="1" customHeight="1" x14ac:dyDescent="0.25">
      <c r="A1427" s="262" t="s">
        <v>1981</v>
      </c>
      <c r="B1427" s="262" t="s">
        <v>255</v>
      </c>
      <c r="C1427" s="262" t="s">
        <v>255</v>
      </c>
      <c r="D1427" s="262" t="s">
        <v>248</v>
      </c>
      <c r="E1427" s="262" t="s">
        <v>256</v>
      </c>
      <c r="F1427" s="262" t="s">
        <v>249</v>
      </c>
      <c r="G1427" s="262" t="s">
        <v>250</v>
      </c>
      <c r="H1427" s="262" t="s">
        <v>224</v>
      </c>
      <c r="I1427" s="262" t="s">
        <v>242</v>
      </c>
      <c r="J1427" s="262">
        <v>1080</v>
      </c>
      <c r="K1427" s="320">
        <v>1</v>
      </c>
      <c r="L1427" s="320">
        <v>1</v>
      </c>
      <c r="M1427" s="262" t="s">
        <v>6</v>
      </c>
      <c r="Q1427" s="321">
        <v>0</v>
      </c>
      <c r="R1427" s="321">
        <f t="shared" si="137"/>
        <v>1</v>
      </c>
      <c r="S1427" s="300">
        <v>3000</v>
      </c>
      <c r="T1427" s="300">
        <v>0</v>
      </c>
      <c r="V1427" s="300">
        <v>3000</v>
      </c>
      <c r="W1427" s="300">
        <f>V1427</f>
        <v>3000</v>
      </c>
      <c r="X1427" s="322">
        <f t="shared" si="138"/>
        <v>0</v>
      </c>
      <c r="Y1427" s="262" t="s">
        <v>252</v>
      </c>
      <c r="Z1427" s="262" t="str">
        <f t="shared" si="139"/>
        <v>141 E 72710 146</v>
      </c>
      <c r="AA1427" s="262" t="str">
        <f t="shared" si="140"/>
        <v>446</v>
      </c>
      <c r="AB1427" s="262" t="str">
        <f t="shared" si="141"/>
        <v>000</v>
      </c>
      <c r="AC1427" s="262" t="str">
        <f t="shared" si="142"/>
        <v>141 E 72710 146 000 446</v>
      </c>
    </row>
    <row r="1428" spans="1:29" ht="15" hidden="1" customHeight="1" x14ac:dyDescent="0.25">
      <c r="A1428" s="262" t="s">
        <v>1981</v>
      </c>
      <c r="B1428" s="262" t="s">
        <v>292</v>
      </c>
      <c r="C1428" s="262" t="s">
        <v>292</v>
      </c>
      <c r="D1428" s="262" t="s">
        <v>248</v>
      </c>
      <c r="E1428" s="262" t="s">
        <v>256</v>
      </c>
      <c r="F1428" s="262" t="s">
        <v>249</v>
      </c>
      <c r="G1428" s="262" t="s">
        <v>250</v>
      </c>
      <c r="H1428" s="262" t="s">
        <v>224</v>
      </c>
      <c r="I1428" s="262" t="s">
        <v>242</v>
      </c>
      <c r="J1428" s="262">
        <v>1080</v>
      </c>
      <c r="K1428" s="320">
        <v>1</v>
      </c>
      <c r="L1428" s="320">
        <v>1</v>
      </c>
      <c r="M1428" s="262" t="s">
        <v>6</v>
      </c>
      <c r="Q1428" s="321">
        <v>0</v>
      </c>
      <c r="R1428" s="321">
        <f t="shared" si="137"/>
        <v>1</v>
      </c>
      <c r="S1428" s="300">
        <v>5620</v>
      </c>
      <c r="T1428" s="300">
        <v>0</v>
      </c>
      <c r="V1428" s="300">
        <v>5620</v>
      </c>
      <c r="W1428" s="300">
        <f>V1428</f>
        <v>5620</v>
      </c>
      <c r="X1428" s="322">
        <f t="shared" si="138"/>
        <v>0</v>
      </c>
      <c r="Y1428" s="262" t="s">
        <v>252</v>
      </c>
      <c r="Z1428" s="262" t="str">
        <f t="shared" si="139"/>
        <v>141 E 72710 146</v>
      </c>
      <c r="AA1428" s="262" t="str">
        <f t="shared" si="140"/>
        <v>446</v>
      </c>
      <c r="AB1428" s="262" t="str">
        <f t="shared" si="141"/>
        <v>000</v>
      </c>
      <c r="AC1428" s="262" t="str">
        <f t="shared" si="142"/>
        <v>141 E 72710 146 000 446</v>
      </c>
    </row>
    <row r="1429" spans="1:29" ht="15" customHeight="1" x14ac:dyDescent="0.25">
      <c r="A1429" s="262" t="s">
        <v>3233</v>
      </c>
      <c r="B1429" s="262" t="s">
        <v>231</v>
      </c>
      <c r="C1429" s="262" t="s">
        <v>231</v>
      </c>
      <c r="D1429" s="262" t="s">
        <v>258</v>
      </c>
      <c r="E1429" s="262" t="s">
        <v>221</v>
      </c>
      <c r="F1429" s="262" t="s">
        <v>222</v>
      </c>
      <c r="G1429" s="262" t="s">
        <v>223</v>
      </c>
      <c r="H1429" s="262" t="s">
        <v>224</v>
      </c>
      <c r="I1429" s="262" t="s">
        <v>225</v>
      </c>
      <c r="J1429" s="262">
        <v>1600</v>
      </c>
      <c r="K1429" s="320">
        <v>1</v>
      </c>
      <c r="L1429" s="320">
        <v>1</v>
      </c>
      <c r="M1429" s="262" t="s">
        <v>226</v>
      </c>
      <c r="N1429" s="262" t="s">
        <v>233</v>
      </c>
      <c r="O1429" s="262" t="s">
        <v>234</v>
      </c>
      <c r="P1429" s="262" t="s">
        <v>35</v>
      </c>
      <c r="Q1429" s="321">
        <v>2</v>
      </c>
      <c r="R1429" s="321">
        <f t="shared" si="137"/>
        <v>3</v>
      </c>
      <c r="S1429" s="300">
        <v>0</v>
      </c>
      <c r="T1429" s="300">
        <v>43625</v>
      </c>
      <c r="V1429" s="300">
        <v>43625</v>
      </c>
      <c r="W1429" s="302">
        <f>IFERROR(INDEX('For Formulas'!$A$3:$CL$64,MATCH(ROUNDUP($R1429,0),'For Formulas'!$A$3:$A$64,0),MATCH($O1429&amp;" - "&amp;$P1429,'For Formulas'!$A$3:$CL$3,0))*L1429+U1429,INDEX('For Formulas'!$A$3:$CL$64,MATCH(ROUNDUP($R1429,0),'For Formulas'!$A$3:$A$64,0)*MATCH($O1429&amp;" - "&amp;$P1429,'For Formulas'!$A$3:$CL$3,0))*L1429)</f>
        <v>47115</v>
      </c>
      <c r="X1429" s="322">
        <f t="shared" si="138"/>
        <v>0.08</v>
      </c>
      <c r="Y1429" s="262" t="s">
        <v>259</v>
      </c>
      <c r="Z1429" s="262" t="str">
        <f t="shared" si="139"/>
        <v>141 E 71100 116</v>
      </c>
      <c r="AA1429" s="262" t="str">
        <f t="shared" si="140"/>
        <v>000</v>
      </c>
      <c r="AB1429" s="262" t="str">
        <f t="shared" si="141"/>
        <v>000</v>
      </c>
      <c r="AC1429" s="262" t="str">
        <f t="shared" si="142"/>
        <v>141 E 71100 116 000 000</v>
      </c>
    </row>
    <row r="1430" spans="1:29" ht="15" customHeight="1" x14ac:dyDescent="0.25">
      <c r="A1430" s="262" t="s">
        <v>2015</v>
      </c>
      <c r="B1430" s="262" t="s">
        <v>283</v>
      </c>
      <c r="C1430" s="262" t="s">
        <v>283</v>
      </c>
      <c r="D1430" s="262" t="s">
        <v>280</v>
      </c>
      <c r="E1430" s="262" t="s">
        <v>221</v>
      </c>
      <c r="F1430" s="262" t="s">
        <v>299</v>
      </c>
      <c r="G1430" s="262" t="s">
        <v>300</v>
      </c>
      <c r="H1430" s="262" t="s">
        <v>301</v>
      </c>
      <c r="I1430" s="262" t="s">
        <v>225</v>
      </c>
      <c r="J1430" s="262">
        <v>1920</v>
      </c>
      <c r="K1430" s="320">
        <v>1</v>
      </c>
      <c r="L1430" s="320">
        <v>1</v>
      </c>
      <c r="M1430" s="262" t="s">
        <v>226</v>
      </c>
      <c r="N1430" s="262" t="s">
        <v>233</v>
      </c>
      <c r="O1430" s="262" t="s">
        <v>288</v>
      </c>
      <c r="P1430" s="262" t="s">
        <v>1498</v>
      </c>
      <c r="Q1430" s="321">
        <v>24</v>
      </c>
      <c r="R1430" s="321">
        <f t="shared" si="137"/>
        <v>25</v>
      </c>
      <c r="S1430" s="300">
        <v>0</v>
      </c>
      <c r="T1430" s="300">
        <v>43680</v>
      </c>
      <c r="V1430" s="300">
        <v>43680</v>
      </c>
      <c r="W1430" s="302">
        <f>IFERROR(INDEX('For Formulas'!$A$3:$CL$64,MATCH(ROUNDUP($R1430,0),'For Formulas'!$A$3:$A$64,0),MATCH($O1430&amp;" - "&amp;$P1430,'For Formulas'!$A$3:$CL$3,0))*L1430+U1430,INDEX('For Formulas'!$A$3:$CL$64,MATCH(ROUNDUP($R1430,0),'For Formulas'!$A$3:$A$64,0)*MATCH($O1430&amp;" - "&amp;$P1430,'For Formulas'!$A$3:$CL$3,0))*L1430)</f>
        <v>47172</v>
      </c>
      <c r="X1430" s="322">
        <f t="shared" si="138"/>
        <v>7.9945054945054939E-2</v>
      </c>
      <c r="Y1430" s="262" t="s">
        <v>1178</v>
      </c>
      <c r="Z1430" s="262" t="str">
        <f t="shared" si="139"/>
        <v>141 E 72410 162</v>
      </c>
      <c r="AA1430" s="262" t="str">
        <f t="shared" si="140"/>
        <v>000</v>
      </c>
      <c r="AB1430" s="262" t="str">
        <f t="shared" si="141"/>
        <v>000</v>
      </c>
      <c r="AC1430" s="262" t="str">
        <f t="shared" si="142"/>
        <v>141 E 72410 162 000 000</v>
      </c>
    </row>
    <row r="1431" spans="1:29" ht="15" customHeight="1" x14ac:dyDescent="0.25">
      <c r="A1431" s="262" t="s">
        <v>2577</v>
      </c>
      <c r="B1431" s="262" t="s">
        <v>283</v>
      </c>
      <c r="C1431" s="262" t="s">
        <v>283</v>
      </c>
      <c r="D1431" s="262" t="s">
        <v>264</v>
      </c>
      <c r="E1431" s="262" t="s">
        <v>221</v>
      </c>
      <c r="F1431" s="262" t="s">
        <v>284</v>
      </c>
      <c r="G1431" s="262" t="s">
        <v>285</v>
      </c>
      <c r="H1431" s="262" t="s">
        <v>286</v>
      </c>
      <c r="I1431" s="262" t="s">
        <v>504</v>
      </c>
      <c r="J1431" s="262">
        <v>1575</v>
      </c>
      <c r="K1431" s="320">
        <v>1</v>
      </c>
      <c r="L1431" s="320">
        <v>1</v>
      </c>
      <c r="M1431" s="262" t="s">
        <v>226</v>
      </c>
      <c r="N1431" s="262" t="s">
        <v>233</v>
      </c>
      <c r="O1431" s="262" t="s">
        <v>288</v>
      </c>
      <c r="P1431" s="262" t="s">
        <v>289</v>
      </c>
      <c r="Q1431" s="321">
        <v>29</v>
      </c>
      <c r="R1431" s="321">
        <f t="shared" si="137"/>
        <v>30</v>
      </c>
      <c r="S1431" s="300">
        <v>0</v>
      </c>
      <c r="T1431" s="300">
        <v>43785</v>
      </c>
      <c r="V1431" s="300">
        <v>43785</v>
      </c>
      <c r="W1431" s="302">
        <f>IFERROR(INDEX('For Formulas'!$A$3:$CL$64,MATCH(ROUNDUP($R1431,0),'For Formulas'!$A$3:$A$64,0),MATCH($O1431&amp;" - "&amp;$P1431,'For Formulas'!$A$3:$CL$3,0))*L1431+U1431,INDEX('For Formulas'!$A$3:$CL$64,MATCH(ROUNDUP($R1431,0),'For Formulas'!$A$3:$A$64,0)*MATCH($O1431&amp;" - "&amp;$P1431,'For Formulas'!$A$3:$CL$3,0))*L1431)</f>
        <v>47292</v>
      </c>
      <c r="X1431" s="322">
        <f t="shared" si="138"/>
        <v>8.0095923261390881E-2</v>
      </c>
      <c r="Y1431" s="262" t="s">
        <v>1041</v>
      </c>
      <c r="Z1431" s="262" t="str">
        <f t="shared" si="139"/>
        <v>141 E 72410 162</v>
      </c>
      <c r="AA1431" s="262" t="str">
        <f t="shared" si="140"/>
        <v>000</v>
      </c>
      <c r="AB1431" s="262" t="str">
        <f t="shared" si="141"/>
        <v>000</v>
      </c>
      <c r="AC1431" s="262" t="str">
        <f t="shared" si="142"/>
        <v>141 E 72410 162 000 000</v>
      </c>
    </row>
    <row r="1432" spans="1:29" ht="15" customHeight="1" x14ac:dyDescent="0.25">
      <c r="A1432" s="262" t="s">
        <v>2876</v>
      </c>
      <c r="B1432" s="262" t="s">
        <v>283</v>
      </c>
      <c r="C1432" s="262" t="s">
        <v>283</v>
      </c>
      <c r="D1432" s="262" t="s">
        <v>716</v>
      </c>
      <c r="E1432" s="262" t="s">
        <v>221</v>
      </c>
      <c r="F1432" s="262" t="s">
        <v>284</v>
      </c>
      <c r="G1432" s="262" t="s">
        <v>285</v>
      </c>
      <c r="H1432" s="262" t="s">
        <v>286</v>
      </c>
      <c r="I1432" s="262" t="s">
        <v>504</v>
      </c>
      <c r="J1432" s="262">
        <v>1575</v>
      </c>
      <c r="K1432" s="320">
        <v>1</v>
      </c>
      <c r="L1432" s="320">
        <v>1</v>
      </c>
      <c r="M1432" s="262" t="s">
        <v>226</v>
      </c>
      <c r="N1432" s="262" t="s">
        <v>233</v>
      </c>
      <c r="O1432" s="262" t="s">
        <v>288</v>
      </c>
      <c r="P1432" s="262" t="s">
        <v>289</v>
      </c>
      <c r="Q1432" s="321">
        <v>29</v>
      </c>
      <c r="R1432" s="321">
        <f t="shared" si="137"/>
        <v>30</v>
      </c>
      <c r="S1432" s="300">
        <v>0</v>
      </c>
      <c r="T1432" s="300">
        <v>43785</v>
      </c>
      <c r="V1432" s="300">
        <v>43785</v>
      </c>
      <c r="W1432" s="302">
        <f>IFERROR(INDEX('For Formulas'!$A$3:$CL$64,MATCH(ROUNDUP($R1432,0),'For Formulas'!$A$3:$A$64,0),MATCH($O1432&amp;" - "&amp;$P1432,'For Formulas'!$A$3:$CL$3,0))*L1432+U1432,INDEX('For Formulas'!$A$3:$CL$64,MATCH(ROUNDUP($R1432,0),'For Formulas'!$A$3:$A$64,0)*MATCH($O1432&amp;" - "&amp;$P1432,'For Formulas'!$A$3:$CL$3,0))*L1432)</f>
        <v>47292</v>
      </c>
      <c r="X1432" s="322">
        <f t="shared" si="138"/>
        <v>8.0095923261390881E-2</v>
      </c>
      <c r="Y1432" s="262" t="s">
        <v>1612</v>
      </c>
      <c r="Z1432" s="262" t="str">
        <f t="shared" si="139"/>
        <v>141 E 72410 162</v>
      </c>
      <c r="AA1432" s="262" t="str">
        <f t="shared" si="140"/>
        <v>000</v>
      </c>
      <c r="AB1432" s="262" t="str">
        <f t="shared" si="141"/>
        <v>000</v>
      </c>
      <c r="AC1432" s="262" t="str">
        <f t="shared" si="142"/>
        <v>141 E 72410 162 000 000</v>
      </c>
    </row>
    <row r="1433" spans="1:29" ht="15" customHeight="1" x14ac:dyDescent="0.25">
      <c r="A1433" s="262" t="s">
        <v>619</v>
      </c>
      <c r="B1433" s="262" t="s">
        <v>231</v>
      </c>
      <c r="C1433" s="262" t="s">
        <v>231</v>
      </c>
      <c r="D1433" s="262" t="s">
        <v>238</v>
      </c>
      <c r="E1433" s="262" t="s">
        <v>221</v>
      </c>
      <c r="F1433" s="262" t="s">
        <v>222</v>
      </c>
      <c r="G1433" s="262" t="s">
        <v>223</v>
      </c>
      <c r="H1433" s="262" t="s">
        <v>224</v>
      </c>
      <c r="I1433" s="262" t="s">
        <v>225</v>
      </c>
      <c r="J1433" s="262">
        <v>1600</v>
      </c>
      <c r="K1433" s="320">
        <v>1</v>
      </c>
      <c r="L1433" s="320">
        <v>1</v>
      </c>
      <c r="M1433" s="262" t="s">
        <v>226</v>
      </c>
      <c r="N1433" s="262" t="s">
        <v>233</v>
      </c>
      <c r="O1433" s="262" t="s">
        <v>234</v>
      </c>
      <c r="P1433" s="262" t="s">
        <v>34</v>
      </c>
      <c r="Q1433" s="321">
        <v>8</v>
      </c>
      <c r="R1433" s="321">
        <f t="shared" si="137"/>
        <v>9</v>
      </c>
      <c r="S1433" s="300">
        <v>0</v>
      </c>
      <c r="T1433" s="300">
        <v>43980</v>
      </c>
      <c r="V1433" s="300">
        <v>43980</v>
      </c>
      <c r="W1433" s="302">
        <f>IFERROR(INDEX('For Formulas'!$A$3:$CL$64,MATCH(ROUNDUP($R1433,0),'For Formulas'!$A$3:$A$64,0),MATCH($O1433&amp;" - "&amp;$P1433,'For Formulas'!$A$3:$CL$3,0))*L1433+U1433,INDEX('For Formulas'!$A$3:$CL$64,MATCH(ROUNDUP($R1433,0),'For Formulas'!$A$3:$A$64,0)*MATCH($O1433&amp;" - "&amp;$P1433,'For Formulas'!$A$3:$CL$3,0))*L1433)</f>
        <v>47500</v>
      </c>
      <c r="X1433" s="322">
        <f t="shared" si="138"/>
        <v>8.0036380172805816E-2</v>
      </c>
      <c r="Y1433" s="262" t="s">
        <v>538</v>
      </c>
      <c r="Z1433" s="262" t="str">
        <f t="shared" si="139"/>
        <v>141 E 71100 116</v>
      </c>
      <c r="AA1433" s="262" t="str">
        <f t="shared" si="140"/>
        <v>000</v>
      </c>
      <c r="AB1433" s="262" t="str">
        <f t="shared" si="141"/>
        <v>000</v>
      </c>
      <c r="AC1433" s="262" t="str">
        <f t="shared" si="142"/>
        <v>141 E 71100 116 000 000</v>
      </c>
    </row>
    <row r="1434" spans="1:29" ht="15" customHeight="1" x14ac:dyDescent="0.25">
      <c r="A1434" s="262" t="s">
        <v>1345</v>
      </c>
      <c r="B1434" s="262" t="s">
        <v>231</v>
      </c>
      <c r="C1434" s="262" t="s">
        <v>231</v>
      </c>
      <c r="D1434" s="262" t="s">
        <v>361</v>
      </c>
      <c r="E1434" s="262" t="s">
        <v>221</v>
      </c>
      <c r="F1434" s="262" t="s">
        <v>222</v>
      </c>
      <c r="G1434" s="262" t="s">
        <v>223</v>
      </c>
      <c r="H1434" s="262" t="s">
        <v>224</v>
      </c>
      <c r="I1434" s="262" t="s">
        <v>225</v>
      </c>
      <c r="J1434" s="262">
        <v>1600</v>
      </c>
      <c r="K1434" s="320">
        <v>1</v>
      </c>
      <c r="L1434" s="320">
        <v>1</v>
      </c>
      <c r="M1434" s="262" t="s">
        <v>226</v>
      </c>
      <c r="N1434" s="262" t="s">
        <v>233</v>
      </c>
      <c r="O1434" s="262" t="s">
        <v>234</v>
      </c>
      <c r="P1434" s="262" t="s">
        <v>34</v>
      </c>
      <c r="Q1434" s="321">
        <v>8</v>
      </c>
      <c r="R1434" s="321">
        <f t="shared" si="137"/>
        <v>9</v>
      </c>
      <c r="S1434" s="300">
        <v>0</v>
      </c>
      <c r="T1434" s="300">
        <v>43980</v>
      </c>
      <c r="V1434" s="300">
        <v>43980</v>
      </c>
      <c r="W1434" s="302">
        <f>IFERROR(INDEX('For Formulas'!$A$3:$CL$64,MATCH(ROUNDUP($R1434,0),'For Formulas'!$A$3:$A$64,0),MATCH($O1434&amp;" - "&amp;$P1434,'For Formulas'!$A$3:$CL$3,0))*L1434+U1434,INDEX('For Formulas'!$A$3:$CL$64,MATCH(ROUNDUP($R1434,0),'For Formulas'!$A$3:$A$64,0)*MATCH($O1434&amp;" - "&amp;$P1434,'For Formulas'!$A$3:$CL$3,0))*L1434)</f>
        <v>47500</v>
      </c>
      <c r="X1434" s="322">
        <f t="shared" si="138"/>
        <v>8.0036380172805816E-2</v>
      </c>
      <c r="Y1434" s="262" t="s">
        <v>362</v>
      </c>
      <c r="Z1434" s="262" t="str">
        <f t="shared" si="139"/>
        <v>141 E 71100 116</v>
      </c>
      <c r="AA1434" s="262" t="str">
        <f t="shared" si="140"/>
        <v>000</v>
      </c>
      <c r="AB1434" s="262" t="str">
        <f t="shared" si="141"/>
        <v>000</v>
      </c>
      <c r="AC1434" s="262" t="str">
        <f t="shared" si="142"/>
        <v>141 E 71100 116 000 000</v>
      </c>
    </row>
    <row r="1435" spans="1:29" ht="15" customHeight="1" x14ac:dyDescent="0.25">
      <c r="A1435" s="262" t="s">
        <v>1364</v>
      </c>
      <c r="B1435" s="262" t="s">
        <v>231</v>
      </c>
      <c r="C1435" s="262" t="s">
        <v>231</v>
      </c>
      <c r="D1435" s="262" t="s">
        <v>261</v>
      </c>
      <c r="E1435" s="262" t="s">
        <v>221</v>
      </c>
      <c r="F1435" s="262" t="s">
        <v>222</v>
      </c>
      <c r="G1435" s="262" t="s">
        <v>223</v>
      </c>
      <c r="H1435" s="262" t="s">
        <v>224</v>
      </c>
      <c r="I1435" s="262" t="s">
        <v>225</v>
      </c>
      <c r="J1435" s="262">
        <v>1600</v>
      </c>
      <c r="K1435" s="320">
        <v>1</v>
      </c>
      <c r="L1435" s="320">
        <v>1</v>
      </c>
      <c r="M1435" s="262" t="s">
        <v>226</v>
      </c>
      <c r="N1435" s="262" t="s">
        <v>233</v>
      </c>
      <c r="O1435" s="262" t="s">
        <v>234</v>
      </c>
      <c r="P1435" s="262" t="s">
        <v>34</v>
      </c>
      <c r="Q1435" s="321">
        <v>8</v>
      </c>
      <c r="R1435" s="321">
        <f t="shared" si="137"/>
        <v>9</v>
      </c>
      <c r="S1435" s="300">
        <v>0</v>
      </c>
      <c r="T1435" s="300">
        <v>43980</v>
      </c>
      <c r="V1435" s="300">
        <v>43980</v>
      </c>
      <c r="W1435" s="302">
        <f>IFERROR(INDEX('For Formulas'!$A$3:$CL$64,MATCH(ROUNDUP($R1435,0),'For Formulas'!$A$3:$A$64,0),MATCH($O1435&amp;" - "&amp;$P1435,'For Formulas'!$A$3:$CL$3,0))*L1435+U1435,INDEX('For Formulas'!$A$3:$CL$64,MATCH(ROUNDUP($R1435,0),'For Formulas'!$A$3:$A$64,0)*MATCH($O1435&amp;" - "&amp;$P1435,'For Formulas'!$A$3:$CL$3,0))*L1435)</f>
        <v>47500</v>
      </c>
      <c r="X1435" s="322">
        <f t="shared" si="138"/>
        <v>8.0036380172805816E-2</v>
      </c>
      <c r="Y1435" s="262" t="s">
        <v>262</v>
      </c>
      <c r="Z1435" s="262" t="str">
        <f t="shared" si="139"/>
        <v>141 E 71100 116</v>
      </c>
      <c r="AA1435" s="262" t="str">
        <f t="shared" si="140"/>
        <v>000</v>
      </c>
      <c r="AB1435" s="262" t="str">
        <f t="shared" si="141"/>
        <v>000</v>
      </c>
      <c r="AC1435" s="262" t="str">
        <f t="shared" si="142"/>
        <v>141 E 71100 116 000 000</v>
      </c>
    </row>
    <row r="1436" spans="1:29" ht="15" hidden="1" customHeight="1" x14ac:dyDescent="0.25">
      <c r="A1436" s="262" t="s">
        <v>1987</v>
      </c>
      <c r="B1436" s="262" t="s">
        <v>256</v>
      </c>
      <c r="C1436" s="262" t="s">
        <v>355</v>
      </c>
      <c r="D1436" s="262" t="s">
        <v>274</v>
      </c>
      <c r="E1436" s="262" t="s">
        <v>256</v>
      </c>
      <c r="F1436" s="262" t="s">
        <v>249</v>
      </c>
      <c r="G1436" s="262" t="s">
        <v>250</v>
      </c>
      <c r="H1436" s="262" t="s">
        <v>224</v>
      </c>
      <c r="I1436" s="262" t="s">
        <v>242</v>
      </c>
      <c r="J1436" s="262">
        <v>1080</v>
      </c>
      <c r="K1436" s="320">
        <v>1</v>
      </c>
      <c r="L1436" s="320">
        <v>1</v>
      </c>
      <c r="M1436" s="262" t="s">
        <v>6</v>
      </c>
      <c r="Q1436" s="321">
        <v>0</v>
      </c>
      <c r="R1436" s="321">
        <f t="shared" si="137"/>
        <v>1</v>
      </c>
      <c r="S1436" s="300">
        <v>500</v>
      </c>
      <c r="T1436" s="300">
        <v>0</v>
      </c>
      <c r="V1436" s="300">
        <v>500</v>
      </c>
      <c r="W1436" s="300">
        <f>V1436</f>
        <v>500</v>
      </c>
      <c r="X1436" s="322">
        <f t="shared" si="138"/>
        <v>0</v>
      </c>
      <c r="Y1436" s="262" t="s">
        <v>1988</v>
      </c>
      <c r="Z1436" s="262" t="str">
        <f t="shared" si="139"/>
        <v>141 E 72210 137</v>
      </c>
      <c r="AA1436" s="262" t="str">
        <f t="shared" si="140"/>
        <v>000</v>
      </c>
      <c r="AB1436" s="262" t="str">
        <f t="shared" si="141"/>
        <v>000</v>
      </c>
      <c r="AC1436" s="262" t="str">
        <f t="shared" si="142"/>
        <v>141 E 72210 137 000 000</v>
      </c>
    </row>
    <row r="1437" spans="1:29" ht="15" customHeight="1" x14ac:dyDescent="0.25">
      <c r="A1437" s="262" t="s">
        <v>1939</v>
      </c>
      <c r="B1437" s="262" t="s">
        <v>231</v>
      </c>
      <c r="C1437" s="262" t="s">
        <v>231</v>
      </c>
      <c r="D1437" s="262" t="s">
        <v>716</v>
      </c>
      <c r="E1437" s="262" t="s">
        <v>221</v>
      </c>
      <c r="F1437" s="262" t="s">
        <v>222</v>
      </c>
      <c r="G1437" s="262" t="s">
        <v>223</v>
      </c>
      <c r="H1437" s="262" t="s">
        <v>224</v>
      </c>
      <c r="I1437" s="262" t="s">
        <v>225</v>
      </c>
      <c r="J1437" s="262">
        <v>1600</v>
      </c>
      <c r="K1437" s="320">
        <v>1</v>
      </c>
      <c r="L1437" s="320">
        <v>1</v>
      </c>
      <c r="M1437" s="262" t="s">
        <v>226</v>
      </c>
      <c r="N1437" s="262" t="s">
        <v>233</v>
      </c>
      <c r="O1437" s="262" t="s">
        <v>234</v>
      </c>
      <c r="P1437" s="262" t="s">
        <v>34</v>
      </c>
      <c r="Q1437" s="321">
        <v>8</v>
      </c>
      <c r="R1437" s="321">
        <f t="shared" si="137"/>
        <v>9</v>
      </c>
      <c r="S1437" s="300">
        <v>0</v>
      </c>
      <c r="T1437" s="300">
        <v>43980</v>
      </c>
      <c r="V1437" s="300">
        <v>43980</v>
      </c>
      <c r="W1437" s="302">
        <f>IFERROR(INDEX('For Formulas'!$A$3:$CL$64,MATCH(ROUNDUP($R1437,0),'For Formulas'!$A$3:$A$64,0),MATCH($O1437&amp;" - "&amp;$P1437,'For Formulas'!$A$3:$CL$3,0))*L1437+U1437,INDEX('For Formulas'!$A$3:$CL$64,MATCH(ROUNDUP($R1437,0),'For Formulas'!$A$3:$A$64,0)*MATCH($O1437&amp;" - "&amp;$P1437,'For Formulas'!$A$3:$CL$3,0))*L1437)</f>
        <v>47500</v>
      </c>
      <c r="X1437" s="322">
        <f t="shared" si="138"/>
        <v>8.0036380172805816E-2</v>
      </c>
      <c r="Y1437" s="262" t="s">
        <v>913</v>
      </c>
      <c r="Z1437" s="262" t="str">
        <f t="shared" si="139"/>
        <v>141 E 71100 116</v>
      </c>
      <c r="AA1437" s="262" t="str">
        <f t="shared" si="140"/>
        <v>000</v>
      </c>
      <c r="AB1437" s="262" t="str">
        <f t="shared" si="141"/>
        <v>000</v>
      </c>
      <c r="AC1437" s="262" t="str">
        <f t="shared" si="142"/>
        <v>141 E 71100 116 000 000</v>
      </c>
    </row>
    <row r="1438" spans="1:29" ht="15" customHeight="1" x14ac:dyDescent="0.25">
      <c r="A1438" s="262" t="s">
        <v>2341</v>
      </c>
      <c r="B1438" s="262" t="s">
        <v>435</v>
      </c>
      <c r="C1438" s="262" t="s">
        <v>435</v>
      </c>
      <c r="D1438" s="262" t="s">
        <v>392</v>
      </c>
      <c r="E1438" s="262" t="s">
        <v>221</v>
      </c>
      <c r="F1438" s="262" t="s">
        <v>222</v>
      </c>
      <c r="G1438" s="262" t="s">
        <v>223</v>
      </c>
      <c r="H1438" s="262" t="s">
        <v>224</v>
      </c>
      <c r="I1438" s="262" t="s">
        <v>225</v>
      </c>
      <c r="J1438" s="262">
        <v>1600</v>
      </c>
      <c r="K1438" s="320">
        <v>1</v>
      </c>
      <c r="L1438" s="320">
        <v>1</v>
      </c>
      <c r="M1438" s="262" t="s">
        <v>226</v>
      </c>
      <c r="N1438" s="262" t="s">
        <v>233</v>
      </c>
      <c r="O1438" s="262" t="s">
        <v>234</v>
      </c>
      <c r="P1438" s="262" t="s">
        <v>34</v>
      </c>
      <c r="Q1438" s="321">
        <v>8</v>
      </c>
      <c r="R1438" s="321">
        <f t="shared" si="137"/>
        <v>9</v>
      </c>
      <c r="S1438" s="300">
        <v>0</v>
      </c>
      <c r="T1438" s="300">
        <v>43980</v>
      </c>
      <c r="V1438" s="300">
        <v>43980</v>
      </c>
      <c r="W1438" s="302">
        <f>IFERROR(INDEX('For Formulas'!$A$3:$CL$64,MATCH(ROUNDUP($R1438,0),'For Formulas'!$A$3:$A$64,0),MATCH($O1438&amp;" - "&amp;$P1438,'For Formulas'!$A$3:$CL$3,0))*L1438+U1438,INDEX('For Formulas'!$A$3:$CL$64,MATCH(ROUNDUP($R1438,0),'For Formulas'!$A$3:$A$64,0)*MATCH($O1438&amp;" - "&amp;$P1438,'For Formulas'!$A$3:$CL$3,0))*L1438)</f>
        <v>47500</v>
      </c>
      <c r="X1438" s="322">
        <f t="shared" si="138"/>
        <v>8.0036380172805816E-2</v>
      </c>
      <c r="Y1438" s="262" t="s">
        <v>1868</v>
      </c>
      <c r="Z1438" s="262" t="str">
        <f t="shared" si="139"/>
        <v>141 E 71300 116</v>
      </c>
      <c r="AA1438" s="262" t="str">
        <f t="shared" si="140"/>
        <v>000</v>
      </c>
      <c r="AB1438" s="262" t="str">
        <f t="shared" si="141"/>
        <v>000</v>
      </c>
      <c r="AC1438" s="262" t="str">
        <f t="shared" si="142"/>
        <v>141 E 71300 116 000 000</v>
      </c>
    </row>
    <row r="1439" spans="1:29" ht="15" hidden="1" customHeight="1" x14ac:dyDescent="0.25">
      <c r="A1439" s="262" t="s">
        <v>1990</v>
      </c>
      <c r="B1439" s="262" t="s">
        <v>255</v>
      </c>
      <c r="C1439" s="262" t="s">
        <v>255</v>
      </c>
      <c r="D1439" s="262" t="s">
        <v>248</v>
      </c>
      <c r="E1439" s="262" t="s">
        <v>256</v>
      </c>
      <c r="F1439" s="262" t="s">
        <v>249</v>
      </c>
      <c r="G1439" s="262" t="s">
        <v>250</v>
      </c>
      <c r="H1439" s="262" t="s">
        <v>224</v>
      </c>
      <c r="I1439" s="262" t="s">
        <v>242</v>
      </c>
      <c r="J1439" s="262">
        <v>1080</v>
      </c>
      <c r="K1439" s="320">
        <v>1</v>
      </c>
      <c r="L1439" s="320">
        <v>1</v>
      </c>
      <c r="M1439" s="262" t="s">
        <v>6</v>
      </c>
      <c r="Q1439" s="321">
        <v>0</v>
      </c>
      <c r="R1439" s="321">
        <f t="shared" si="137"/>
        <v>1</v>
      </c>
      <c r="S1439" s="300">
        <v>3000</v>
      </c>
      <c r="T1439" s="300">
        <v>0</v>
      </c>
      <c r="V1439" s="300">
        <v>3000</v>
      </c>
      <c r="W1439" s="300">
        <f>V1439</f>
        <v>3000</v>
      </c>
      <c r="X1439" s="322">
        <f t="shared" si="138"/>
        <v>0</v>
      </c>
      <c r="Y1439" s="262" t="s">
        <v>252</v>
      </c>
      <c r="Z1439" s="262" t="str">
        <f t="shared" si="139"/>
        <v>141 E 72710 146</v>
      </c>
      <c r="AA1439" s="262" t="str">
        <f t="shared" si="140"/>
        <v>446</v>
      </c>
      <c r="AB1439" s="262" t="str">
        <f t="shared" si="141"/>
        <v>000</v>
      </c>
      <c r="AC1439" s="262" t="str">
        <f t="shared" si="142"/>
        <v>141 E 72710 146 000 446</v>
      </c>
    </row>
    <row r="1440" spans="1:29" ht="15" customHeight="1" x14ac:dyDescent="0.25">
      <c r="A1440" s="262" t="s">
        <v>2735</v>
      </c>
      <c r="B1440" s="262" t="s">
        <v>231</v>
      </c>
      <c r="C1440" s="262" t="s">
        <v>231</v>
      </c>
      <c r="D1440" s="262" t="s">
        <v>280</v>
      </c>
      <c r="E1440" s="262" t="s">
        <v>221</v>
      </c>
      <c r="F1440" s="262" t="s">
        <v>222</v>
      </c>
      <c r="G1440" s="262" t="s">
        <v>223</v>
      </c>
      <c r="H1440" s="262" t="s">
        <v>224</v>
      </c>
      <c r="I1440" s="262" t="s">
        <v>225</v>
      </c>
      <c r="J1440" s="262">
        <v>1600</v>
      </c>
      <c r="K1440" s="320">
        <v>1</v>
      </c>
      <c r="L1440" s="320">
        <v>1</v>
      </c>
      <c r="M1440" s="262" t="s">
        <v>226</v>
      </c>
      <c r="N1440" s="262" t="s">
        <v>233</v>
      </c>
      <c r="O1440" s="262" t="s">
        <v>234</v>
      </c>
      <c r="P1440" s="262" t="s">
        <v>34</v>
      </c>
      <c r="Q1440" s="321">
        <v>8</v>
      </c>
      <c r="R1440" s="321">
        <f t="shared" si="137"/>
        <v>9</v>
      </c>
      <c r="S1440" s="300">
        <v>0</v>
      </c>
      <c r="T1440" s="300">
        <v>43980</v>
      </c>
      <c r="V1440" s="300">
        <v>43980</v>
      </c>
      <c r="W1440" s="302">
        <f>IFERROR(INDEX('For Formulas'!$A$3:$CL$64,MATCH(ROUNDUP($R1440,0),'For Formulas'!$A$3:$A$64,0),MATCH($O1440&amp;" - "&amp;$P1440,'For Formulas'!$A$3:$CL$3,0))*L1440+U1440,INDEX('For Formulas'!$A$3:$CL$64,MATCH(ROUNDUP($R1440,0),'For Formulas'!$A$3:$A$64,0)*MATCH($O1440&amp;" - "&amp;$P1440,'For Formulas'!$A$3:$CL$3,0))*L1440)</f>
        <v>47500</v>
      </c>
      <c r="X1440" s="322">
        <f t="shared" si="138"/>
        <v>8.0036380172805816E-2</v>
      </c>
      <c r="Y1440" s="262" t="s">
        <v>281</v>
      </c>
      <c r="Z1440" s="262" t="str">
        <f t="shared" si="139"/>
        <v>141 E 71100 116</v>
      </c>
      <c r="AA1440" s="262" t="str">
        <f t="shared" si="140"/>
        <v>000</v>
      </c>
      <c r="AB1440" s="262" t="str">
        <f t="shared" si="141"/>
        <v>000</v>
      </c>
      <c r="AC1440" s="262" t="str">
        <f t="shared" si="142"/>
        <v>141 E 71100 116 000 000</v>
      </c>
    </row>
    <row r="1441" spans="1:29" ht="15" customHeight="1" x14ac:dyDescent="0.25">
      <c r="A1441" s="262" t="s">
        <v>2890</v>
      </c>
      <c r="B1441" s="262" t="s">
        <v>231</v>
      </c>
      <c r="C1441" s="262" t="s">
        <v>231</v>
      </c>
      <c r="D1441" s="262" t="s">
        <v>295</v>
      </c>
      <c r="E1441" s="262" t="s">
        <v>221</v>
      </c>
      <c r="F1441" s="262" t="s">
        <v>222</v>
      </c>
      <c r="G1441" s="262" t="s">
        <v>223</v>
      </c>
      <c r="H1441" s="262" t="s">
        <v>224</v>
      </c>
      <c r="I1441" s="262" t="s">
        <v>225</v>
      </c>
      <c r="J1441" s="262">
        <v>1600</v>
      </c>
      <c r="K1441" s="320">
        <v>1</v>
      </c>
      <c r="L1441" s="320">
        <v>1</v>
      </c>
      <c r="M1441" s="262" t="s">
        <v>226</v>
      </c>
      <c r="N1441" s="262" t="s">
        <v>233</v>
      </c>
      <c r="O1441" s="262" t="s">
        <v>234</v>
      </c>
      <c r="P1441" s="262" t="s">
        <v>34</v>
      </c>
      <c r="Q1441" s="321">
        <v>8</v>
      </c>
      <c r="R1441" s="321">
        <f t="shared" si="137"/>
        <v>9</v>
      </c>
      <c r="S1441" s="300">
        <v>0</v>
      </c>
      <c r="T1441" s="300">
        <v>43980</v>
      </c>
      <c r="V1441" s="300">
        <v>43980</v>
      </c>
      <c r="W1441" s="302">
        <f>IFERROR(INDEX('For Formulas'!$A$3:$CL$64,MATCH(ROUNDUP($R1441,0),'For Formulas'!$A$3:$A$64,0),MATCH($O1441&amp;" - "&amp;$P1441,'For Formulas'!$A$3:$CL$3,0))*L1441+U1441,INDEX('For Formulas'!$A$3:$CL$64,MATCH(ROUNDUP($R1441,0),'For Formulas'!$A$3:$A$64,0)*MATCH($O1441&amp;" - "&amp;$P1441,'For Formulas'!$A$3:$CL$3,0))*L1441)</f>
        <v>47500</v>
      </c>
      <c r="X1441" s="322">
        <f t="shared" si="138"/>
        <v>8.0036380172805816E-2</v>
      </c>
      <c r="Y1441" s="262" t="s">
        <v>296</v>
      </c>
      <c r="Z1441" s="262" t="str">
        <f t="shared" si="139"/>
        <v>141 E 71100 116</v>
      </c>
      <c r="AA1441" s="262" t="str">
        <f t="shared" si="140"/>
        <v>000</v>
      </c>
      <c r="AB1441" s="262" t="str">
        <f t="shared" si="141"/>
        <v>000</v>
      </c>
      <c r="AC1441" s="262" t="str">
        <f t="shared" si="142"/>
        <v>141 E 71100 116 000 000</v>
      </c>
    </row>
    <row r="1442" spans="1:29" ht="15" customHeight="1" x14ac:dyDescent="0.25">
      <c r="A1442" s="262" t="s">
        <v>2657</v>
      </c>
      <c r="B1442" s="262" t="s">
        <v>938</v>
      </c>
      <c r="C1442" s="262" t="s">
        <v>497</v>
      </c>
      <c r="D1442" s="262" t="s">
        <v>274</v>
      </c>
      <c r="E1442" s="262" t="s">
        <v>221</v>
      </c>
      <c r="F1442" s="262" t="s">
        <v>299</v>
      </c>
      <c r="G1442" s="262" t="s">
        <v>300</v>
      </c>
      <c r="H1442" s="262" t="s">
        <v>301</v>
      </c>
      <c r="I1442" s="262" t="s">
        <v>225</v>
      </c>
      <c r="J1442" s="262">
        <v>1920</v>
      </c>
      <c r="K1442" s="320">
        <v>1</v>
      </c>
      <c r="L1442" s="320">
        <v>1</v>
      </c>
      <c r="M1442" s="262" t="s">
        <v>226</v>
      </c>
      <c r="N1442" s="262" t="s">
        <v>233</v>
      </c>
      <c r="O1442" s="262" t="s">
        <v>288</v>
      </c>
      <c r="P1442" s="262" t="s">
        <v>320</v>
      </c>
      <c r="Q1442" s="321">
        <v>13</v>
      </c>
      <c r="R1442" s="321">
        <f t="shared" si="137"/>
        <v>14</v>
      </c>
      <c r="S1442" s="300">
        <v>0</v>
      </c>
      <c r="T1442" s="300">
        <v>44004</v>
      </c>
      <c r="V1442" s="300">
        <v>44004</v>
      </c>
      <c r="W1442" s="302">
        <f>IFERROR(INDEX('For Formulas'!$A$3:$CL$64,MATCH(ROUNDUP($R1442,0),'For Formulas'!$A$3:$A$64,0),MATCH($O1442&amp;" - "&amp;$P1442,'For Formulas'!$A$3:$CL$3,0))*L1442+U1442,INDEX('For Formulas'!$A$3:$CL$64,MATCH(ROUNDUP($R1442,0),'For Formulas'!$A$3:$A$64,0)*MATCH($O1442&amp;" - "&amp;$P1442,'For Formulas'!$A$3:$CL$3,0))*L1442)</f>
        <v>47520</v>
      </c>
      <c r="X1442" s="322">
        <f t="shared" si="138"/>
        <v>7.9901827106626674E-2</v>
      </c>
      <c r="Y1442" s="262" t="s">
        <v>840</v>
      </c>
      <c r="Z1442" s="262" t="str">
        <f t="shared" si="139"/>
        <v>141 E 72250 189</v>
      </c>
      <c r="AA1442" s="262" t="str">
        <f t="shared" si="140"/>
        <v>000</v>
      </c>
      <c r="AB1442" s="262" t="str">
        <f t="shared" si="141"/>
        <v>000</v>
      </c>
      <c r="AC1442" s="262" t="str">
        <f t="shared" si="142"/>
        <v>141 E 72250 189 000 000</v>
      </c>
    </row>
    <row r="1443" spans="1:29" ht="15" customHeight="1" x14ac:dyDescent="0.25">
      <c r="A1443" s="262" t="s">
        <v>3354</v>
      </c>
      <c r="B1443" s="262" t="s">
        <v>231</v>
      </c>
      <c r="C1443" s="262" t="s">
        <v>231</v>
      </c>
      <c r="D1443" s="262" t="s">
        <v>258</v>
      </c>
      <c r="E1443" s="262" t="s">
        <v>221</v>
      </c>
      <c r="F1443" s="262" t="s">
        <v>222</v>
      </c>
      <c r="G1443" s="262" t="s">
        <v>3355</v>
      </c>
      <c r="H1443" s="262" t="s">
        <v>224</v>
      </c>
      <c r="I1443" s="262" t="s">
        <v>225</v>
      </c>
      <c r="J1443" s="262">
        <v>744</v>
      </c>
      <c r="K1443" s="320">
        <v>1</v>
      </c>
      <c r="L1443" s="320">
        <v>1</v>
      </c>
      <c r="M1443" s="262" t="s">
        <v>226</v>
      </c>
      <c r="N1443" s="262" t="s">
        <v>227</v>
      </c>
      <c r="O1443" s="262" t="s">
        <v>234</v>
      </c>
      <c r="P1443" s="262" t="s">
        <v>35</v>
      </c>
      <c r="Q1443" s="321">
        <v>3</v>
      </c>
      <c r="R1443" s="321">
        <f t="shared" si="137"/>
        <v>4</v>
      </c>
      <c r="S1443" s="300">
        <v>0</v>
      </c>
      <c r="T1443" s="300">
        <v>44150</v>
      </c>
      <c r="V1443" s="300">
        <v>20529.75</v>
      </c>
      <c r="W1443" s="302">
        <f>IFERROR(INDEX('For Formulas'!$A$3:$CL$64,MATCH(ROUNDUP($R1443,0),'For Formulas'!$A$3:$A$64,0),MATCH($O1443&amp;" - "&amp;$P1443,'For Formulas'!$A$3:$CL$3,0))*L1443+U1443,INDEX('For Formulas'!$A$3:$CL$64,MATCH(ROUNDUP($R1443,0),'For Formulas'!$A$3:$A$64,0)*MATCH($O1443&amp;" - "&amp;$P1443,'For Formulas'!$A$3:$CL$3,0))*L1443)</f>
        <v>47680</v>
      </c>
      <c r="X1443" s="322">
        <f t="shared" si="138"/>
        <v>1.3224832255629027</v>
      </c>
      <c r="Y1443" s="262" t="s">
        <v>259</v>
      </c>
      <c r="Z1443" s="262" t="str">
        <f t="shared" si="139"/>
        <v>141 E 71100 116</v>
      </c>
      <c r="AA1443" s="262" t="str">
        <f t="shared" si="140"/>
        <v>000</v>
      </c>
      <c r="AB1443" s="262" t="str">
        <f t="shared" si="141"/>
        <v>000</v>
      </c>
      <c r="AC1443" s="262" t="str">
        <f t="shared" si="142"/>
        <v>141 E 71100 116 000 000</v>
      </c>
    </row>
    <row r="1444" spans="1:29" ht="15" hidden="1" customHeight="1" x14ac:dyDescent="0.25">
      <c r="A1444" s="262" t="s">
        <v>1994</v>
      </c>
      <c r="B1444" s="262" t="s">
        <v>330</v>
      </c>
      <c r="C1444" s="262" t="s">
        <v>330</v>
      </c>
      <c r="D1444" s="262" t="s">
        <v>328</v>
      </c>
      <c r="E1444" s="262" t="s">
        <v>256</v>
      </c>
      <c r="F1444" s="262" t="s">
        <v>249</v>
      </c>
      <c r="G1444" s="262" t="s">
        <v>250</v>
      </c>
      <c r="H1444" s="262" t="s">
        <v>224</v>
      </c>
      <c r="I1444" s="262" t="s">
        <v>242</v>
      </c>
      <c r="J1444" s="262">
        <v>1080</v>
      </c>
      <c r="K1444" s="320">
        <v>1</v>
      </c>
      <c r="L1444" s="320">
        <v>1</v>
      </c>
      <c r="M1444" s="262" t="s">
        <v>6</v>
      </c>
      <c r="Q1444" s="321">
        <v>0</v>
      </c>
      <c r="R1444" s="321">
        <f t="shared" si="137"/>
        <v>1</v>
      </c>
      <c r="S1444" s="300">
        <v>3000</v>
      </c>
      <c r="T1444" s="300">
        <v>0</v>
      </c>
      <c r="V1444" s="300">
        <v>3000</v>
      </c>
      <c r="W1444" s="300">
        <f>V1444</f>
        <v>3000</v>
      </c>
      <c r="X1444" s="322">
        <f t="shared" si="138"/>
        <v>0</v>
      </c>
      <c r="Y1444" s="262" t="s">
        <v>329</v>
      </c>
      <c r="Z1444" s="262" t="str">
        <f t="shared" si="139"/>
        <v>141 E 72710 146</v>
      </c>
      <c r="AA1444" s="262" t="str">
        <f t="shared" si="140"/>
        <v>712</v>
      </c>
      <c r="AB1444" s="262" t="str">
        <f t="shared" si="141"/>
        <v>000</v>
      </c>
      <c r="AC1444" s="262" t="str">
        <f t="shared" si="142"/>
        <v>141 E 72710 146 000 712</v>
      </c>
    </row>
    <row r="1445" spans="1:29" ht="15" hidden="1" customHeight="1" x14ac:dyDescent="0.25">
      <c r="A1445" s="262" t="s">
        <v>1994</v>
      </c>
      <c r="B1445" s="262" t="s">
        <v>327</v>
      </c>
      <c r="C1445" s="262" t="s">
        <v>327</v>
      </c>
      <c r="D1445" s="262" t="s">
        <v>328</v>
      </c>
      <c r="E1445" s="262" t="s">
        <v>221</v>
      </c>
      <c r="F1445" s="262" t="s">
        <v>249</v>
      </c>
      <c r="G1445" s="262" t="s">
        <v>250</v>
      </c>
      <c r="H1445" s="262" t="s">
        <v>224</v>
      </c>
      <c r="I1445" s="262" t="s">
        <v>242</v>
      </c>
      <c r="J1445" s="262">
        <v>1080</v>
      </c>
      <c r="K1445" s="320">
        <v>1</v>
      </c>
      <c r="L1445" s="320">
        <v>1</v>
      </c>
      <c r="M1445" s="262" t="s">
        <v>226</v>
      </c>
      <c r="N1445" s="262" t="s">
        <v>227</v>
      </c>
      <c r="O1445" s="262" t="s">
        <v>251</v>
      </c>
      <c r="P1445" s="262" t="s">
        <v>186</v>
      </c>
      <c r="Q1445" s="321">
        <v>11</v>
      </c>
      <c r="R1445" s="321">
        <f t="shared" si="137"/>
        <v>12</v>
      </c>
      <c r="S1445" s="300">
        <v>0</v>
      </c>
      <c r="T1445" s="300">
        <v>13340</v>
      </c>
      <c r="V1445" s="300">
        <v>13340</v>
      </c>
      <c r="W1445" s="302">
        <f>IFERROR(INDEX('For Formulas'!$A$3:$CL$64,MATCH(ROUNDUP($R1445,0),'For Formulas'!$A$3:$A$64,0),MATCH($O1445&amp;" - "&amp;$P1445,'For Formulas'!$A$3:$CL$3,0))*L1445+U1445,INDEX('For Formulas'!$A$3:$CL$64,MATCH(ROUNDUP($R1445,0),'For Formulas'!$A$3:$A$64,0)*MATCH($O1445&amp;" - "&amp;$P1445,'For Formulas'!$A$3:$CL$3,0))*L1445)</f>
        <v>14900</v>
      </c>
      <c r="X1445" s="322">
        <f t="shared" si="138"/>
        <v>0.11694152923538231</v>
      </c>
      <c r="Y1445" s="262" t="s">
        <v>329</v>
      </c>
      <c r="Z1445" s="262" t="str">
        <f t="shared" si="139"/>
        <v>141 E 72710 146</v>
      </c>
      <c r="AA1445" s="262" t="str">
        <f t="shared" si="140"/>
        <v>712</v>
      </c>
      <c r="AB1445" s="262" t="str">
        <f t="shared" si="141"/>
        <v>000</v>
      </c>
      <c r="AC1445" s="262" t="str">
        <f t="shared" si="142"/>
        <v>141 E 72710 146 000 712</v>
      </c>
    </row>
    <row r="1446" spans="1:29" ht="15" customHeight="1" x14ac:dyDescent="0.25">
      <c r="A1446" s="262" t="s">
        <v>607</v>
      </c>
      <c r="B1446" s="262" t="s">
        <v>231</v>
      </c>
      <c r="C1446" s="262" t="s">
        <v>231</v>
      </c>
      <c r="D1446" s="262" t="s">
        <v>411</v>
      </c>
      <c r="E1446" s="262" t="s">
        <v>221</v>
      </c>
      <c r="F1446" s="262" t="s">
        <v>222</v>
      </c>
      <c r="G1446" s="262" t="s">
        <v>223</v>
      </c>
      <c r="H1446" s="262" t="s">
        <v>224</v>
      </c>
      <c r="I1446" s="262" t="s">
        <v>225</v>
      </c>
      <c r="J1446" s="262">
        <v>1600</v>
      </c>
      <c r="K1446" s="320">
        <v>1</v>
      </c>
      <c r="L1446" s="320">
        <v>1</v>
      </c>
      <c r="M1446" s="262" t="s">
        <v>226</v>
      </c>
      <c r="N1446" s="262" t="s">
        <v>233</v>
      </c>
      <c r="O1446" s="262" t="s">
        <v>234</v>
      </c>
      <c r="P1446" s="262" t="s">
        <v>35</v>
      </c>
      <c r="Q1446" s="321">
        <v>3</v>
      </c>
      <c r="R1446" s="321">
        <f t="shared" si="137"/>
        <v>4</v>
      </c>
      <c r="S1446" s="300">
        <v>0</v>
      </c>
      <c r="T1446" s="300">
        <v>44150</v>
      </c>
      <c r="V1446" s="300">
        <v>44150</v>
      </c>
      <c r="W1446" s="302">
        <f>IFERROR(INDEX('For Formulas'!$A$3:$CL$64,MATCH(ROUNDUP($R1446,0),'For Formulas'!$A$3:$A$64,0),MATCH($O1446&amp;" - "&amp;$P1446,'For Formulas'!$A$3:$CL$3,0))*L1446+U1446,INDEX('For Formulas'!$A$3:$CL$64,MATCH(ROUNDUP($R1446,0),'For Formulas'!$A$3:$A$64,0)*MATCH($O1446&amp;" - "&amp;$P1446,'For Formulas'!$A$3:$CL$3,0))*L1446)</f>
        <v>47680</v>
      </c>
      <c r="X1446" s="322">
        <f t="shared" si="138"/>
        <v>7.9954699886749719E-2</v>
      </c>
      <c r="Y1446" s="262" t="s">
        <v>608</v>
      </c>
      <c r="Z1446" s="262" t="str">
        <f t="shared" si="139"/>
        <v>141 E 71100 116</v>
      </c>
      <c r="AA1446" s="262" t="str">
        <f t="shared" si="140"/>
        <v>000</v>
      </c>
      <c r="AB1446" s="262" t="str">
        <f t="shared" si="141"/>
        <v>000</v>
      </c>
      <c r="AC1446" s="262" t="str">
        <f t="shared" si="142"/>
        <v>141 E 71100 116 000 000</v>
      </c>
    </row>
    <row r="1447" spans="1:29" ht="15" customHeight="1" x14ac:dyDescent="0.25">
      <c r="A1447" s="262" t="s">
        <v>653</v>
      </c>
      <c r="B1447" s="262" t="s">
        <v>231</v>
      </c>
      <c r="C1447" s="262" t="s">
        <v>231</v>
      </c>
      <c r="D1447" s="262" t="s">
        <v>371</v>
      </c>
      <c r="E1447" s="262" t="s">
        <v>221</v>
      </c>
      <c r="F1447" s="262" t="s">
        <v>222</v>
      </c>
      <c r="G1447" s="262" t="s">
        <v>223</v>
      </c>
      <c r="H1447" s="262" t="s">
        <v>224</v>
      </c>
      <c r="I1447" s="262" t="s">
        <v>225</v>
      </c>
      <c r="J1447" s="262">
        <v>1600</v>
      </c>
      <c r="K1447" s="320">
        <v>1</v>
      </c>
      <c r="L1447" s="320">
        <v>1</v>
      </c>
      <c r="M1447" s="262" t="s">
        <v>226</v>
      </c>
      <c r="N1447" s="262" t="s">
        <v>227</v>
      </c>
      <c r="O1447" s="262" t="s">
        <v>234</v>
      </c>
      <c r="P1447" s="262" t="s">
        <v>35</v>
      </c>
      <c r="Q1447" s="321">
        <v>3</v>
      </c>
      <c r="R1447" s="321">
        <f t="shared" si="137"/>
        <v>4</v>
      </c>
      <c r="S1447" s="300">
        <v>0</v>
      </c>
      <c r="T1447" s="300">
        <v>44150</v>
      </c>
      <c r="V1447" s="300">
        <v>44150</v>
      </c>
      <c r="W1447" s="302">
        <f>IFERROR(INDEX('For Formulas'!$A$3:$CL$64,MATCH(ROUNDUP($R1447,0),'For Formulas'!$A$3:$A$64,0),MATCH($O1447&amp;" - "&amp;$P1447,'For Formulas'!$A$3:$CL$3,0))*L1447+U1447,INDEX('For Formulas'!$A$3:$CL$64,MATCH(ROUNDUP($R1447,0),'For Formulas'!$A$3:$A$64,0)*MATCH($O1447&amp;" - "&amp;$P1447,'For Formulas'!$A$3:$CL$3,0))*L1447)</f>
        <v>47680</v>
      </c>
      <c r="X1447" s="322">
        <f t="shared" si="138"/>
        <v>7.9954699886749719E-2</v>
      </c>
      <c r="Y1447" s="262" t="s">
        <v>372</v>
      </c>
      <c r="Z1447" s="262" t="str">
        <f t="shared" si="139"/>
        <v>141 E 71100 116</v>
      </c>
      <c r="AA1447" s="262" t="str">
        <f t="shared" si="140"/>
        <v>000</v>
      </c>
      <c r="AB1447" s="262" t="str">
        <f t="shared" si="141"/>
        <v>000</v>
      </c>
      <c r="AC1447" s="262" t="str">
        <f t="shared" si="142"/>
        <v>141 E 71100 116 000 000</v>
      </c>
    </row>
    <row r="1448" spans="1:29" ht="15" customHeight="1" x14ac:dyDescent="0.25">
      <c r="A1448" s="262" t="s">
        <v>731</v>
      </c>
      <c r="B1448" s="262" t="s">
        <v>577</v>
      </c>
      <c r="C1448" s="262" t="s">
        <v>577</v>
      </c>
      <c r="D1448" s="262" t="s">
        <v>716</v>
      </c>
      <c r="E1448" s="262" t="s">
        <v>221</v>
      </c>
      <c r="F1448" s="262" t="s">
        <v>222</v>
      </c>
      <c r="G1448" s="262" t="s">
        <v>223</v>
      </c>
      <c r="H1448" s="262" t="s">
        <v>224</v>
      </c>
      <c r="I1448" s="262" t="s">
        <v>225</v>
      </c>
      <c r="J1448" s="262">
        <v>1600</v>
      </c>
      <c r="K1448" s="320">
        <v>1</v>
      </c>
      <c r="L1448" s="320">
        <v>1</v>
      </c>
      <c r="M1448" s="262" t="s">
        <v>226</v>
      </c>
      <c r="N1448" s="262" t="s">
        <v>233</v>
      </c>
      <c r="O1448" s="262" t="s">
        <v>234</v>
      </c>
      <c r="P1448" s="262" t="s">
        <v>35</v>
      </c>
      <c r="Q1448" s="321">
        <v>3</v>
      </c>
      <c r="R1448" s="321">
        <f t="shared" si="137"/>
        <v>4</v>
      </c>
      <c r="S1448" s="300">
        <v>0</v>
      </c>
      <c r="T1448" s="300">
        <v>44150</v>
      </c>
      <c r="V1448" s="300">
        <v>44150</v>
      </c>
      <c r="W1448" s="302">
        <f>IFERROR(INDEX('For Formulas'!$A$3:$CL$64,MATCH(ROUNDUP($R1448,0),'For Formulas'!$A$3:$A$64,0),MATCH($O1448&amp;" - "&amp;$P1448,'For Formulas'!$A$3:$CL$3,0))*L1448+U1448,INDEX('For Formulas'!$A$3:$CL$64,MATCH(ROUNDUP($R1448,0),'For Formulas'!$A$3:$A$64,0)*MATCH($O1448&amp;" - "&amp;$P1448,'For Formulas'!$A$3:$CL$3,0))*L1448)</f>
        <v>47680</v>
      </c>
      <c r="X1448" s="322">
        <f t="shared" si="138"/>
        <v>7.9954699886749719E-2</v>
      </c>
      <c r="Y1448" s="262" t="s">
        <v>732</v>
      </c>
      <c r="Z1448" s="262" t="str">
        <f t="shared" si="139"/>
        <v>141 E 72130 123</v>
      </c>
      <c r="AA1448" s="262" t="str">
        <f t="shared" si="140"/>
        <v>000</v>
      </c>
      <c r="AB1448" s="262" t="str">
        <f t="shared" si="141"/>
        <v>000</v>
      </c>
      <c r="AC1448" s="262" t="str">
        <f t="shared" si="142"/>
        <v>141 E 72130 123 000 000</v>
      </c>
    </row>
    <row r="1449" spans="1:29" ht="15" customHeight="1" x14ac:dyDescent="0.25">
      <c r="A1449" s="262" t="s">
        <v>813</v>
      </c>
      <c r="B1449" s="262" t="s">
        <v>231</v>
      </c>
      <c r="C1449" s="262" t="s">
        <v>231</v>
      </c>
      <c r="D1449" s="262" t="s">
        <v>374</v>
      </c>
      <c r="E1449" s="262" t="s">
        <v>221</v>
      </c>
      <c r="F1449" s="262" t="s">
        <v>222</v>
      </c>
      <c r="G1449" s="262" t="s">
        <v>223</v>
      </c>
      <c r="H1449" s="262" t="s">
        <v>224</v>
      </c>
      <c r="I1449" s="262" t="s">
        <v>225</v>
      </c>
      <c r="J1449" s="262">
        <v>1600</v>
      </c>
      <c r="K1449" s="320">
        <v>1</v>
      </c>
      <c r="L1449" s="320">
        <v>1</v>
      </c>
      <c r="M1449" s="262" t="s">
        <v>226</v>
      </c>
      <c r="N1449" s="262" t="s">
        <v>227</v>
      </c>
      <c r="O1449" s="262" t="s">
        <v>234</v>
      </c>
      <c r="P1449" s="262" t="s">
        <v>35</v>
      </c>
      <c r="Q1449" s="321">
        <v>3</v>
      </c>
      <c r="R1449" s="321">
        <f t="shared" si="137"/>
        <v>4</v>
      </c>
      <c r="S1449" s="300">
        <v>0</v>
      </c>
      <c r="T1449" s="300">
        <v>44150</v>
      </c>
      <c r="V1449" s="300">
        <v>44150</v>
      </c>
      <c r="W1449" s="302">
        <f>IFERROR(INDEX('For Formulas'!$A$3:$CL$64,MATCH(ROUNDUP($R1449,0),'For Formulas'!$A$3:$A$64,0),MATCH($O1449&amp;" - "&amp;$P1449,'For Formulas'!$A$3:$CL$3,0))*L1449+U1449,INDEX('For Formulas'!$A$3:$CL$64,MATCH(ROUNDUP($R1449,0),'For Formulas'!$A$3:$A$64,0)*MATCH($O1449&amp;" - "&amp;$P1449,'For Formulas'!$A$3:$CL$3,0))*L1449)</f>
        <v>47680</v>
      </c>
      <c r="X1449" s="322">
        <f t="shared" si="138"/>
        <v>7.9954699886749719E-2</v>
      </c>
      <c r="Y1449" s="262" t="s">
        <v>375</v>
      </c>
      <c r="Z1449" s="262" t="str">
        <f t="shared" si="139"/>
        <v>141 E 71100 116</v>
      </c>
      <c r="AA1449" s="262" t="str">
        <f t="shared" si="140"/>
        <v>000</v>
      </c>
      <c r="AB1449" s="262" t="str">
        <f t="shared" si="141"/>
        <v>000</v>
      </c>
      <c r="AC1449" s="262" t="str">
        <f t="shared" si="142"/>
        <v>141 E 71100 116 000 000</v>
      </c>
    </row>
    <row r="1450" spans="1:29" ht="15" customHeight="1" x14ac:dyDescent="0.25">
      <c r="A1450" s="262" t="s">
        <v>979</v>
      </c>
      <c r="B1450" s="262" t="s">
        <v>231</v>
      </c>
      <c r="C1450" s="262" t="s">
        <v>231</v>
      </c>
      <c r="D1450" s="262" t="s">
        <v>389</v>
      </c>
      <c r="E1450" s="262" t="s">
        <v>221</v>
      </c>
      <c r="F1450" s="262" t="s">
        <v>222</v>
      </c>
      <c r="G1450" s="262" t="s">
        <v>223</v>
      </c>
      <c r="H1450" s="262" t="s">
        <v>224</v>
      </c>
      <c r="I1450" s="262" t="s">
        <v>225</v>
      </c>
      <c r="J1450" s="262">
        <v>1600</v>
      </c>
      <c r="K1450" s="320">
        <v>1</v>
      </c>
      <c r="L1450" s="320">
        <v>1</v>
      </c>
      <c r="M1450" s="262" t="s">
        <v>226</v>
      </c>
      <c r="N1450" s="262" t="s">
        <v>233</v>
      </c>
      <c r="O1450" s="262" t="s">
        <v>234</v>
      </c>
      <c r="P1450" s="262" t="s">
        <v>35</v>
      </c>
      <c r="Q1450" s="321">
        <v>3</v>
      </c>
      <c r="R1450" s="321">
        <f t="shared" si="137"/>
        <v>4</v>
      </c>
      <c r="S1450" s="300">
        <v>0</v>
      </c>
      <c r="T1450" s="300">
        <v>44150</v>
      </c>
      <c r="V1450" s="300">
        <v>44150</v>
      </c>
      <c r="W1450" s="302">
        <f>IFERROR(INDEX('For Formulas'!$A$3:$CL$64,MATCH(ROUNDUP($R1450,0),'For Formulas'!$A$3:$A$64,0),MATCH($O1450&amp;" - "&amp;$P1450,'For Formulas'!$A$3:$CL$3,0))*L1450+U1450,INDEX('For Formulas'!$A$3:$CL$64,MATCH(ROUNDUP($R1450,0),'For Formulas'!$A$3:$A$64,0)*MATCH($O1450&amp;" - "&amp;$P1450,'For Formulas'!$A$3:$CL$3,0))*L1450)</f>
        <v>47680</v>
      </c>
      <c r="X1450" s="322">
        <f t="shared" si="138"/>
        <v>7.9954699886749719E-2</v>
      </c>
      <c r="Y1450" s="262" t="s">
        <v>390</v>
      </c>
      <c r="Z1450" s="262" t="str">
        <f t="shared" si="139"/>
        <v>141 E 71100 116</v>
      </c>
      <c r="AA1450" s="262" t="str">
        <f t="shared" si="140"/>
        <v>000</v>
      </c>
      <c r="AB1450" s="262" t="str">
        <f t="shared" si="141"/>
        <v>000</v>
      </c>
      <c r="AC1450" s="262" t="str">
        <f t="shared" si="142"/>
        <v>141 E 71100 116 000 000</v>
      </c>
    </row>
    <row r="1451" spans="1:29" ht="15" customHeight="1" x14ac:dyDescent="0.25">
      <c r="A1451" s="262" t="s">
        <v>1142</v>
      </c>
      <c r="B1451" s="262" t="s">
        <v>231</v>
      </c>
      <c r="C1451" s="262" t="s">
        <v>231</v>
      </c>
      <c r="D1451" s="262" t="s">
        <v>382</v>
      </c>
      <c r="E1451" s="262" t="s">
        <v>221</v>
      </c>
      <c r="F1451" s="262" t="s">
        <v>222</v>
      </c>
      <c r="G1451" s="262" t="s">
        <v>223</v>
      </c>
      <c r="H1451" s="262" t="s">
        <v>224</v>
      </c>
      <c r="I1451" s="262" t="s">
        <v>225</v>
      </c>
      <c r="J1451" s="262">
        <v>1600</v>
      </c>
      <c r="K1451" s="320">
        <v>1</v>
      </c>
      <c r="L1451" s="320">
        <v>1</v>
      </c>
      <c r="M1451" s="262" t="s">
        <v>226</v>
      </c>
      <c r="N1451" s="262" t="s">
        <v>233</v>
      </c>
      <c r="O1451" s="262" t="s">
        <v>234</v>
      </c>
      <c r="P1451" s="262" t="s">
        <v>35</v>
      </c>
      <c r="Q1451" s="321">
        <v>3</v>
      </c>
      <c r="R1451" s="321">
        <f t="shared" si="137"/>
        <v>4</v>
      </c>
      <c r="S1451" s="300">
        <v>0</v>
      </c>
      <c r="T1451" s="300">
        <v>44150</v>
      </c>
      <c r="V1451" s="300">
        <v>44150</v>
      </c>
      <c r="W1451" s="302">
        <f>IFERROR(INDEX('For Formulas'!$A$3:$CL$64,MATCH(ROUNDUP($R1451,0),'For Formulas'!$A$3:$A$64,0),MATCH($O1451&amp;" - "&amp;$P1451,'For Formulas'!$A$3:$CL$3,0))*L1451+U1451,INDEX('For Formulas'!$A$3:$CL$64,MATCH(ROUNDUP($R1451,0),'For Formulas'!$A$3:$A$64,0)*MATCH($O1451&amp;" - "&amp;$P1451,'For Formulas'!$A$3:$CL$3,0))*L1451)</f>
        <v>47680</v>
      </c>
      <c r="X1451" s="322">
        <f t="shared" si="138"/>
        <v>7.9954699886749719E-2</v>
      </c>
      <c r="Y1451" s="262" t="s">
        <v>401</v>
      </c>
      <c r="Z1451" s="262" t="str">
        <f t="shared" si="139"/>
        <v>141 E 71100 116</v>
      </c>
      <c r="AA1451" s="262" t="str">
        <f t="shared" si="140"/>
        <v>000</v>
      </c>
      <c r="AB1451" s="262" t="str">
        <f t="shared" si="141"/>
        <v>000</v>
      </c>
      <c r="AC1451" s="262" t="str">
        <f t="shared" si="142"/>
        <v>141 E 71100 116 000 000</v>
      </c>
    </row>
    <row r="1452" spans="1:29" ht="15" customHeight="1" x14ac:dyDescent="0.25">
      <c r="A1452" s="262" t="s">
        <v>1221</v>
      </c>
      <c r="B1452" s="262" t="s">
        <v>231</v>
      </c>
      <c r="C1452" s="262" t="s">
        <v>231</v>
      </c>
      <c r="D1452" s="262" t="s">
        <v>382</v>
      </c>
      <c r="E1452" s="262" t="s">
        <v>221</v>
      </c>
      <c r="F1452" s="262" t="s">
        <v>222</v>
      </c>
      <c r="G1452" s="262" t="s">
        <v>223</v>
      </c>
      <c r="H1452" s="262" t="s">
        <v>224</v>
      </c>
      <c r="I1452" s="262" t="s">
        <v>225</v>
      </c>
      <c r="J1452" s="262">
        <v>1600</v>
      </c>
      <c r="K1452" s="320">
        <v>1</v>
      </c>
      <c r="L1452" s="320">
        <v>1</v>
      </c>
      <c r="M1452" s="262" t="s">
        <v>226</v>
      </c>
      <c r="N1452" s="262" t="s">
        <v>233</v>
      </c>
      <c r="O1452" s="262" t="s">
        <v>234</v>
      </c>
      <c r="P1452" s="262" t="s">
        <v>35</v>
      </c>
      <c r="Q1452" s="321">
        <v>3</v>
      </c>
      <c r="R1452" s="321">
        <f t="shared" si="137"/>
        <v>4</v>
      </c>
      <c r="S1452" s="300">
        <v>0</v>
      </c>
      <c r="T1452" s="300">
        <v>44150</v>
      </c>
      <c r="V1452" s="300">
        <v>44150</v>
      </c>
      <c r="W1452" s="302">
        <f>IFERROR(INDEX('For Formulas'!$A$3:$CL$64,MATCH(ROUNDUP($R1452,0),'For Formulas'!$A$3:$A$64,0),MATCH($O1452&amp;" - "&amp;$P1452,'For Formulas'!$A$3:$CL$3,0))*L1452+U1452,INDEX('For Formulas'!$A$3:$CL$64,MATCH(ROUNDUP($R1452,0),'For Formulas'!$A$3:$A$64,0)*MATCH($O1452&amp;" - "&amp;$P1452,'For Formulas'!$A$3:$CL$3,0))*L1452)</f>
        <v>47680</v>
      </c>
      <c r="X1452" s="322">
        <f t="shared" si="138"/>
        <v>7.9954699886749719E-2</v>
      </c>
      <c r="Y1452" s="262" t="s">
        <v>401</v>
      </c>
      <c r="Z1452" s="262" t="str">
        <f t="shared" si="139"/>
        <v>141 E 71100 116</v>
      </c>
      <c r="AA1452" s="262" t="str">
        <f t="shared" si="140"/>
        <v>000</v>
      </c>
      <c r="AB1452" s="262" t="str">
        <f t="shared" si="141"/>
        <v>000</v>
      </c>
      <c r="AC1452" s="262" t="str">
        <f t="shared" si="142"/>
        <v>141 E 71100 116 000 000</v>
      </c>
    </row>
    <row r="1453" spans="1:29" ht="15" customHeight="1" x14ac:dyDescent="0.25">
      <c r="A1453" s="262" t="s">
        <v>1337</v>
      </c>
      <c r="B1453" s="262" t="s">
        <v>316</v>
      </c>
      <c r="C1453" s="262" t="s">
        <v>316</v>
      </c>
      <c r="D1453" s="262" t="s">
        <v>361</v>
      </c>
      <c r="E1453" s="262" t="s">
        <v>221</v>
      </c>
      <c r="F1453" s="262" t="s">
        <v>222</v>
      </c>
      <c r="G1453" s="262" t="s">
        <v>223</v>
      </c>
      <c r="H1453" s="262" t="s">
        <v>224</v>
      </c>
      <c r="I1453" s="262" t="s">
        <v>225</v>
      </c>
      <c r="J1453" s="262">
        <v>1600</v>
      </c>
      <c r="K1453" s="320">
        <v>1</v>
      </c>
      <c r="L1453" s="320">
        <v>1</v>
      </c>
      <c r="M1453" s="262" t="s">
        <v>226</v>
      </c>
      <c r="N1453" s="262" t="s">
        <v>233</v>
      </c>
      <c r="O1453" s="262" t="s">
        <v>234</v>
      </c>
      <c r="P1453" s="262" t="s">
        <v>35</v>
      </c>
      <c r="Q1453" s="321">
        <v>3</v>
      </c>
      <c r="R1453" s="321">
        <f t="shared" si="137"/>
        <v>4</v>
      </c>
      <c r="S1453" s="300">
        <v>0</v>
      </c>
      <c r="T1453" s="300">
        <v>44150</v>
      </c>
      <c r="V1453" s="300">
        <v>44150</v>
      </c>
      <c r="W1453" s="302">
        <f>IFERROR(INDEX('For Formulas'!$A$3:$CL$64,MATCH(ROUNDUP($R1453,0),'For Formulas'!$A$3:$A$64,0),MATCH($O1453&amp;" - "&amp;$P1453,'For Formulas'!$A$3:$CL$3,0))*L1453+U1453,INDEX('For Formulas'!$A$3:$CL$64,MATCH(ROUNDUP($R1453,0),'For Formulas'!$A$3:$A$64,0)*MATCH($O1453&amp;" - "&amp;$P1453,'For Formulas'!$A$3:$CL$3,0))*L1453)</f>
        <v>47680</v>
      </c>
      <c r="X1453" s="322">
        <f t="shared" si="138"/>
        <v>7.9954699886749719E-2</v>
      </c>
      <c r="Y1453" s="262" t="s">
        <v>1338</v>
      </c>
      <c r="Z1453" s="262" t="str">
        <f t="shared" si="139"/>
        <v>141 E 71200 116</v>
      </c>
      <c r="AA1453" s="262" t="str">
        <f t="shared" si="140"/>
        <v>712</v>
      </c>
      <c r="AB1453" s="262" t="str">
        <f t="shared" si="141"/>
        <v>000</v>
      </c>
      <c r="AC1453" s="262" t="str">
        <f t="shared" si="142"/>
        <v>141 E 71200 116 000 712</v>
      </c>
    </row>
    <row r="1454" spans="1:29" ht="15" customHeight="1" x14ac:dyDescent="0.25">
      <c r="A1454" s="262" t="s">
        <v>1404</v>
      </c>
      <c r="B1454" s="262" t="s">
        <v>231</v>
      </c>
      <c r="C1454" s="262" t="s">
        <v>231</v>
      </c>
      <c r="D1454" s="262" t="s">
        <v>364</v>
      </c>
      <c r="E1454" s="262" t="s">
        <v>221</v>
      </c>
      <c r="F1454" s="262" t="s">
        <v>222</v>
      </c>
      <c r="G1454" s="262" t="s">
        <v>223</v>
      </c>
      <c r="H1454" s="262" t="s">
        <v>224</v>
      </c>
      <c r="I1454" s="262" t="s">
        <v>225</v>
      </c>
      <c r="J1454" s="262">
        <v>1600</v>
      </c>
      <c r="K1454" s="320">
        <v>1</v>
      </c>
      <c r="L1454" s="320">
        <v>1</v>
      </c>
      <c r="M1454" s="262" t="s">
        <v>226</v>
      </c>
      <c r="N1454" s="262" t="s">
        <v>227</v>
      </c>
      <c r="O1454" s="262" t="s">
        <v>234</v>
      </c>
      <c r="P1454" s="262" t="s">
        <v>35</v>
      </c>
      <c r="Q1454" s="321">
        <v>3</v>
      </c>
      <c r="R1454" s="321">
        <f t="shared" si="137"/>
        <v>4</v>
      </c>
      <c r="S1454" s="300">
        <v>0</v>
      </c>
      <c r="T1454" s="300">
        <v>44150</v>
      </c>
      <c r="V1454" s="300">
        <v>44150</v>
      </c>
      <c r="W1454" s="302">
        <f>IFERROR(INDEX('For Formulas'!$A$3:$CL$64,MATCH(ROUNDUP($R1454,0),'For Formulas'!$A$3:$A$64,0),MATCH($O1454&amp;" - "&amp;$P1454,'For Formulas'!$A$3:$CL$3,0))*L1454+U1454,INDEX('For Formulas'!$A$3:$CL$64,MATCH(ROUNDUP($R1454,0),'For Formulas'!$A$3:$A$64,0)*MATCH($O1454&amp;" - "&amp;$P1454,'For Formulas'!$A$3:$CL$3,0))*L1454)</f>
        <v>47680</v>
      </c>
      <c r="X1454" s="322">
        <f t="shared" si="138"/>
        <v>7.9954699886749719E-2</v>
      </c>
      <c r="Y1454" s="262" t="s">
        <v>365</v>
      </c>
      <c r="Z1454" s="262" t="str">
        <f t="shared" si="139"/>
        <v>141 E 71100 116</v>
      </c>
      <c r="AA1454" s="262" t="str">
        <f t="shared" si="140"/>
        <v>000</v>
      </c>
      <c r="AB1454" s="262" t="str">
        <f t="shared" si="141"/>
        <v>000</v>
      </c>
      <c r="AC1454" s="262" t="str">
        <f t="shared" si="142"/>
        <v>141 E 71100 116 000 000</v>
      </c>
    </row>
    <row r="1455" spans="1:29" ht="15" customHeight="1" x14ac:dyDescent="0.25">
      <c r="A1455" s="262" t="s">
        <v>1585</v>
      </c>
      <c r="B1455" s="262" t="s">
        <v>1586</v>
      </c>
      <c r="C1455" s="262" t="s">
        <v>1586</v>
      </c>
      <c r="D1455" s="262" t="s">
        <v>274</v>
      </c>
      <c r="E1455" s="262" t="s">
        <v>221</v>
      </c>
      <c r="F1455" s="262" t="s">
        <v>222</v>
      </c>
      <c r="G1455" s="262" t="s">
        <v>223</v>
      </c>
      <c r="H1455" s="262" t="s">
        <v>224</v>
      </c>
      <c r="I1455" s="262" t="s">
        <v>225</v>
      </c>
      <c r="J1455" s="262">
        <v>1600</v>
      </c>
      <c r="K1455" s="320">
        <v>1</v>
      </c>
      <c r="L1455" s="320">
        <v>1</v>
      </c>
      <c r="M1455" s="262" t="s">
        <v>226</v>
      </c>
      <c r="N1455" s="262" t="s">
        <v>233</v>
      </c>
      <c r="O1455" s="262" t="s">
        <v>234</v>
      </c>
      <c r="P1455" s="262" t="s">
        <v>35</v>
      </c>
      <c r="Q1455" s="321">
        <v>3</v>
      </c>
      <c r="R1455" s="321">
        <f t="shared" si="137"/>
        <v>4</v>
      </c>
      <c r="S1455" s="300">
        <v>0</v>
      </c>
      <c r="T1455" s="300">
        <v>44150</v>
      </c>
      <c r="V1455" s="300">
        <v>44150</v>
      </c>
      <c r="W1455" s="302">
        <f>IFERROR(INDEX('For Formulas'!$A$3:$CL$64,MATCH(ROUNDUP($R1455,0),'For Formulas'!$A$3:$A$64,0),MATCH($O1455&amp;" - "&amp;$P1455,'For Formulas'!$A$3:$CL$3,0))*L1455+U1455,INDEX('For Formulas'!$A$3:$CL$64,MATCH(ROUNDUP($R1455,0),'For Formulas'!$A$3:$A$64,0)*MATCH($O1455&amp;" - "&amp;$P1455,'For Formulas'!$A$3:$CL$3,0))*L1455)</f>
        <v>47680</v>
      </c>
      <c r="X1455" s="322">
        <f t="shared" si="138"/>
        <v>7.9954699886749719E-2</v>
      </c>
      <c r="Y1455" s="262" t="s">
        <v>1587</v>
      </c>
      <c r="Z1455" s="262" t="str">
        <f t="shared" si="139"/>
        <v>141 E 72110 130</v>
      </c>
      <c r="AA1455" s="262" t="str">
        <f t="shared" si="140"/>
        <v>000</v>
      </c>
      <c r="AB1455" s="262" t="str">
        <f t="shared" si="141"/>
        <v>000</v>
      </c>
      <c r="AC1455" s="262" t="str">
        <f t="shared" si="142"/>
        <v>141 E 72110 130 000 000</v>
      </c>
    </row>
    <row r="1456" spans="1:29" ht="15" customHeight="1" x14ac:dyDescent="0.25">
      <c r="A1456" s="262" t="s">
        <v>2085</v>
      </c>
      <c r="B1456" s="262" t="s">
        <v>231</v>
      </c>
      <c r="C1456" s="262" t="s">
        <v>231</v>
      </c>
      <c r="D1456" s="262" t="s">
        <v>268</v>
      </c>
      <c r="E1456" s="262" t="s">
        <v>221</v>
      </c>
      <c r="F1456" s="262" t="s">
        <v>222</v>
      </c>
      <c r="G1456" s="262" t="s">
        <v>223</v>
      </c>
      <c r="H1456" s="262" t="s">
        <v>224</v>
      </c>
      <c r="I1456" s="262" t="s">
        <v>225</v>
      </c>
      <c r="J1456" s="262">
        <v>1600</v>
      </c>
      <c r="K1456" s="320">
        <v>1</v>
      </c>
      <c r="L1456" s="320">
        <v>1</v>
      </c>
      <c r="M1456" s="262" t="s">
        <v>226</v>
      </c>
      <c r="N1456" s="262" t="s">
        <v>233</v>
      </c>
      <c r="O1456" s="262" t="s">
        <v>234</v>
      </c>
      <c r="P1456" s="262" t="s">
        <v>35</v>
      </c>
      <c r="Q1456" s="321">
        <v>3</v>
      </c>
      <c r="R1456" s="321">
        <f t="shared" si="137"/>
        <v>4</v>
      </c>
      <c r="S1456" s="300">
        <v>0</v>
      </c>
      <c r="T1456" s="300">
        <v>44150</v>
      </c>
      <c r="V1456" s="300">
        <v>44150</v>
      </c>
      <c r="W1456" s="302">
        <f>IFERROR(INDEX('For Formulas'!$A$3:$CL$64,MATCH(ROUNDUP($R1456,0),'For Formulas'!$A$3:$A$64,0),MATCH($O1456&amp;" - "&amp;$P1456,'For Formulas'!$A$3:$CL$3,0))*L1456+U1456,INDEX('For Formulas'!$A$3:$CL$64,MATCH(ROUNDUP($R1456,0),'For Formulas'!$A$3:$A$64,0)*MATCH($O1456&amp;" - "&amp;$P1456,'For Formulas'!$A$3:$CL$3,0))*L1456)</f>
        <v>47680</v>
      </c>
      <c r="X1456" s="322">
        <f t="shared" si="138"/>
        <v>7.9954699886749719E-2</v>
      </c>
      <c r="Y1456" s="262" t="s">
        <v>566</v>
      </c>
      <c r="Z1456" s="262" t="str">
        <f t="shared" si="139"/>
        <v>141 E 71100 116</v>
      </c>
      <c r="AA1456" s="262" t="str">
        <f t="shared" si="140"/>
        <v>000</v>
      </c>
      <c r="AB1456" s="262" t="str">
        <f t="shared" si="141"/>
        <v>000</v>
      </c>
      <c r="AC1456" s="262" t="str">
        <f t="shared" si="142"/>
        <v>141 E 71100 116 000 000</v>
      </c>
    </row>
    <row r="1457" spans="1:29" ht="15" customHeight="1" x14ac:dyDescent="0.25">
      <c r="A1457" s="262" t="s">
        <v>2221</v>
      </c>
      <c r="B1457" s="262" t="s">
        <v>559</v>
      </c>
      <c r="C1457" s="262" t="s">
        <v>559</v>
      </c>
      <c r="D1457" s="262" t="s">
        <v>220</v>
      </c>
      <c r="E1457" s="262" t="s">
        <v>221</v>
      </c>
      <c r="F1457" s="262" t="s">
        <v>222</v>
      </c>
      <c r="G1457" s="262" t="s">
        <v>223</v>
      </c>
      <c r="H1457" s="262" t="s">
        <v>224</v>
      </c>
      <c r="I1457" s="262" t="s">
        <v>225</v>
      </c>
      <c r="J1457" s="262">
        <v>1600</v>
      </c>
      <c r="K1457" s="320">
        <v>1</v>
      </c>
      <c r="L1457" s="320">
        <v>1</v>
      </c>
      <c r="M1457" s="262" t="s">
        <v>226</v>
      </c>
      <c r="N1457" s="262" t="s">
        <v>233</v>
      </c>
      <c r="O1457" s="262" t="s">
        <v>234</v>
      </c>
      <c r="P1457" s="262" t="s">
        <v>35</v>
      </c>
      <c r="Q1457" s="321">
        <v>3</v>
      </c>
      <c r="R1457" s="321">
        <f t="shared" si="137"/>
        <v>4</v>
      </c>
      <c r="S1457" s="300">
        <v>0</v>
      </c>
      <c r="T1457" s="300">
        <v>44150</v>
      </c>
      <c r="V1457" s="300">
        <v>44150</v>
      </c>
      <c r="W1457" s="302">
        <f>IFERROR(INDEX('For Formulas'!$A$3:$CL$64,MATCH(ROUNDUP($R1457,0),'For Formulas'!$A$3:$A$64,0),MATCH($O1457&amp;" - "&amp;$P1457,'For Formulas'!$A$3:$CL$3,0))*L1457+U1457,INDEX('For Formulas'!$A$3:$CL$64,MATCH(ROUNDUP($R1457,0),'For Formulas'!$A$3:$A$64,0)*MATCH($O1457&amp;" - "&amp;$P1457,'For Formulas'!$A$3:$CL$3,0))*L1457)</f>
        <v>47680</v>
      </c>
      <c r="X1457" s="322">
        <f t="shared" si="138"/>
        <v>7.9954699886749719E-2</v>
      </c>
      <c r="Y1457" s="262" t="s">
        <v>2222</v>
      </c>
      <c r="Z1457" s="262" t="str">
        <f t="shared" si="139"/>
        <v>141 E 72210 129</v>
      </c>
      <c r="AA1457" s="262" t="str">
        <f t="shared" si="140"/>
        <v>000</v>
      </c>
      <c r="AB1457" s="262" t="str">
        <f t="shared" si="141"/>
        <v>000</v>
      </c>
      <c r="AC1457" s="262" t="str">
        <f t="shared" si="142"/>
        <v>141 E 72210 129 000 000</v>
      </c>
    </row>
    <row r="1458" spans="1:29" ht="15" customHeight="1" x14ac:dyDescent="0.25">
      <c r="A1458" s="262" t="s">
        <v>2300</v>
      </c>
      <c r="B1458" s="262" t="s">
        <v>231</v>
      </c>
      <c r="C1458" s="262" t="s">
        <v>231</v>
      </c>
      <c r="D1458" s="262" t="s">
        <v>258</v>
      </c>
      <c r="E1458" s="262" t="s">
        <v>221</v>
      </c>
      <c r="F1458" s="262" t="s">
        <v>222</v>
      </c>
      <c r="G1458" s="262" t="s">
        <v>223</v>
      </c>
      <c r="H1458" s="262" t="s">
        <v>224</v>
      </c>
      <c r="I1458" s="262" t="s">
        <v>225</v>
      </c>
      <c r="J1458" s="262">
        <v>1600</v>
      </c>
      <c r="K1458" s="320">
        <v>1</v>
      </c>
      <c r="L1458" s="320">
        <v>1</v>
      </c>
      <c r="M1458" s="262" t="s">
        <v>226</v>
      </c>
      <c r="N1458" s="262" t="s">
        <v>233</v>
      </c>
      <c r="O1458" s="262" t="s">
        <v>234</v>
      </c>
      <c r="P1458" s="262" t="s">
        <v>35</v>
      </c>
      <c r="Q1458" s="321">
        <v>3</v>
      </c>
      <c r="R1458" s="321">
        <f t="shared" si="137"/>
        <v>4</v>
      </c>
      <c r="S1458" s="300">
        <v>0</v>
      </c>
      <c r="T1458" s="300">
        <v>44150</v>
      </c>
      <c r="V1458" s="300">
        <v>44150</v>
      </c>
      <c r="W1458" s="302">
        <f>IFERROR(INDEX('For Formulas'!$A$3:$CL$64,MATCH(ROUNDUP($R1458,0),'For Formulas'!$A$3:$A$64,0),MATCH($O1458&amp;" - "&amp;$P1458,'For Formulas'!$A$3:$CL$3,0))*L1458+U1458,INDEX('For Formulas'!$A$3:$CL$64,MATCH(ROUNDUP($R1458,0),'For Formulas'!$A$3:$A$64,0)*MATCH($O1458&amp;" - "&amp;$P1458,'For Formulas'!$A$3:$CL$3,0))*L1458)</f>
        <v>47680</v>
      </c>
      <c r="X1458" s="322">
        <f t="shared" si="138"/>
        <v>7.9954699886749719E-2</v>
      </c>
      <c r="Y1458" s="262" t="s">
        <v>259</v>
      </c>
      <c r="Z1458" s="262" t="str">
        <f t="shared" si="139"/>
        <v>141 E 71100 116</v>
      </c>
      <c r="AA1458" s="262" t="str">
        <f t="shared" si="140"/>
        <v>000</v>
      </c>
      <c r="AB1458" s="262" t="str">
        <f t="shared" si="141"/>
        <v>000</v>
      </c>
      <c r="AC1458" s="262" t="str">
        <f t="shared" si="142"/>
        <v>141 E 71100 116 000 000</v>
      </c>
    </row>
    <row r="1459" spans="1:29" ht="15" customHeight="1" x14ac:dyDescent="0.25">
      <c r="A1459" s="262" t="s">
        <v>2301</v>
      </c>
      <c r="B1459" s="262" t="s">
        <v>231</v>
      </c>
      <c r="C1459" s="262" t="s">
        <v>231</v>
      </c>
      <c r="D1459" s="262" t="s">
        <v>407</v>
      </c>
      <c r="E1459" s="262" t="s">
        <v>221</v>
      </c>
      <c r="F1459" s="262" t="s">
        <v>222</v>
      </c>
      <c r="G1459" s="262" t="s">
        <v>223</v>
      </c>
      <c r="H1459" s="262" t="s">
        <v>224</v>
      </c>
      <c r="I1459" s="262" t="s">
        <v>225</v>
      </c>
      <c r="J1459" s="262">
        <v>1600</v>
      </c>
      <c r="K1459" s="320">
        <v>1</v>
      </c>
      <c r="L1459" s="320">
        <v>1</v>
      </c>
      <c r="M1459" s="262" t="s">
        <v>226</v>
      </c>
      <c r="N1459" s="262" t="s">
        <v>233</v>
      </c>
      <c r="O1459" s="262" t="s">
        <v>234</v>
      </c>
      <c r="P1459" s="262" t="s">
        <v>35</v>
      </c>
      <c r="Q1459" s="321">
        <v>3</v>
      </c>
      <c r="R1459" s="321">
        <f t="shared" si="137"/>
        <v>4</v>
      </c>
      <c r="S1459" s="300">
        <v>0</v>
      </c>
      <c r="T1459" s="300">
        <v>44150</v>
      </c>
      <c r="V1459" s="300">
        <v>44150</v>
      </c>
      <c r="W1459" s="302">
        <f>IFERROR(INDEX('For Formulas'!$A$3:$CL$64,MATCH(ROUNDUP($R1459,0),'For Formulas'!$A$3:$A$64,0),MATCH($O1459&amp;" - "&amp;$P1459,'For Formulas'!$A$3:$CL$3,0))*L1459+U1459,INDEX('For Formulas'!$A$3:$CL$64,MATCH(ROUNDUP($R1459,0),'For Formulas'!$A$3:$A$64,0)*MATCH($O1459&amp;" - "&amp;$P1459,'For Formulas'!$A$3:$CL$3,0))*L1459)</f>
        <v>47680</v>
      </c>
      <c r="X1459" s="322">
        <f t="shared" si="138"/>
        <v>7.9954699886749719E-2</v>
      </c>
      <c r="Y1459" s="262" t="s">
        <v>408</v>
      </c>
      <c r="Z1459" s="262" t="str">
        <f t="shared" si="139"/>
        <v>141 E 71100 116</v>
      </c>
      <c r="AA1459" s="262" t="str">
        <f t="shared" si="140"/>
        <v>000</v>
      </c>
      <c r="AB1459" s="262" t="str">
        <f t="shared" si="141"/>
        <v>000</v>
      </c>
      <c r="AC1459" s="262" t="str">
        <f t="shared" si="142"/>
        <v>141 E 71100 116 000 000</v>
      </c>
    </row>
    <row r="1460" spans="1:29" ht="15" customHeight="1" x14ac:dyDescent="0.25">
      <c r="A1460" s="262" t="s">
        <v>2752</v>
      </c>
      <c r="B1460" s="262" t="s">
        <v>316</v>
      </c>
      <c r="C1460" s="262" t="s">
        <v>316</v>
      </c>
      <c r="D1460" s="262" t="s">
        <v>238</v>
      </c>
      <c r="E1460" s="262" t="s">
        <v>221</v>
      </c>
      <c r="F1460" s="262" t="s">
        <v>222</v>
      </c>
      <c r="G1460" s="262" t="s">
        <v>223</v>
      </c>
      <c r="H1460" s="262" t="s">
        <v>224</v>
      </c>
      <c r="I1460" s="262" t="s">
        <v>225</v>
      </c>
      <c r="J1460" s="262">
        <v>1600</v>
      </c>
      <c r="K1460" s="320">
        <v>1</v>
      </c>
      <c r="L1460" s="320">
        <v>1</v>
      </c>
      <c r="M1460" s="262" t="s">
        <v>226</v>
      </c>
      <c r="N1460" s="262" t="s">
        <v>233</v>
      </c>
      <c r="O1460" s="262" t="s">
        <v>234</v>
      </c>
      <c r="P1460" s="262" t="s">
        <v>35</v>
      </c>
      <c r="Q1460" s="321">
        <v>3</v>
      </c>
      <c r="R1460" s="321">
        <f t="shared" si="137"/>
        <v>4</v>
      </c>
      <c r="S1460" s="300">
        <v>0</v>
      </c>
      <c r="T1460" s="300">
        <v>44150</v>
      </c>
      <c r="V1460" s="300">
        <v>44150</v>
      </c>
      <c r="W1460" s="302">
        <f>IFERROR(INDEX('For Formulas'!$A$3:$CL$64,MATCH(ROUNDUP($R1460,0),'For Formulas'!$A$3:$A$64,0),MATCH($O1460&amp;" - "&amp;$P1460,'For Formulas'!$A$3:$CL$3,0))*L1460+U1460,INDEX('For Formulas'!$A$3:$CL$64,MATCH(ROUNDUP($R1460,0),'For Formulas'!$A$3:$A$64,0)*MATCH($O1460&amp;" - "&amp;$P1460,'For Formulas'!$A$3:$CL$3,0))*L1460)</f>
        <v>47680</v>
      </c>
      <c r="X1460" s="322">
        <f t="shared" si="138"/>
        <v>7.9954699886749719E-2</v>
      </c>
      <c r="Y1460" s="262" t="s">
        <v>977</v>
      </c>
      <c r="Z1460" s="262" t="str">
        <f t="shared" si="139"/>
        <v>141 E 71200 116</v>
      </c>
      <c r="AA1460" s="262" t="str">
        <f t="shared" si="140"/>
        <v>712</v>
      </c>
      <c r="AB1460" s="262" t="str">
        <f t="shared" si="141"/>
        <v>000</v>
      </c>
      <c r="AC1460" s="262" t="str">
        <f t="shared" si="142"/>
        <v>141 E 71200 116 000 712</v>
      </c>
    </row>
    <row r="1461" spans="1:29" ht="15" customHeight="1" x14ac:dyDescent="0.25">
      <c r="A1461" s="262" t="s">
        <v>3036</v>
      </c>
      <c r="B1461" s="262" t="s">
        <v>231</v>
      </c>
      <c r="C1461" s="262" t="s">
        <v>231</v>
      </c>
      <c r="D1461" s="262" t="s">
        <v>238</v>
      </c>
      <c r="E1461" s="262" t="s">
        <v>221</v>
      </c>
      <c r="F1461" s="262" t="s">
        <v>222</v>
      </c>
      <c r="G1461" s="262" t="s">
        <v>223</v>
      </c>
      <c r="H1461" s="262" t="s">
        <v>224</v>
      </c>
      <c r="I1461" s="262" t="s">
        <v>225</v>
      </c>
      <c r="J1461" s="262">
        <v>1600</v>
      </c>
      <c r="K1461" s="320">
        <v>1</v>
      </c>
      <c r="L1461" s="320">
        <v>1</v>
      </c>
      <c r="M1461" s="262" t="s">
        <v>226</v>
      </c>
      <c r="N1461" s="262" t="s">
        <v>233</v>
      </c>
      <c r="O1461" s="262" t="s">
        <v>234</v>
      </c>
      <c r="P1461" s="262" t="s">
        <v>35</v>
      </c>
      <c r="Q1461" s="321">
        <v>3</v>
      </c>
      <c r="R1461" s="321">
        <f t="shared" si="137"/>
        <v>4</v>
      </c>
      <c r="S1461" s="300">
        <v>0</v>
      </c>
      <c r="T1461" s="300">
        <v>44150</v>
      </c>
      <c r="V1461" s="300">
        <v>44150</v>
      </c>
      <c r="W1461" s="302">
        <f>IFERROR(INDEX('For Formulas'!$A$3:$CL$64,MATCH(ROUNDUP($R1461,0),'For Formulas'!$A$3:$A$64,0),MATCH($O1461&amp;" - "&amp;$P1461,'For Formulas'!$A$3:$CL$3,0))*L1461+U1461,INDEX('For Formulas'!$A$3:$CL$64,MATCH(ROUNDUP($R1461,0),'For Formulas'!$A$3:$A$64,0)*MATCH($O1461&amp;" - "&amp;$P1461,'For Formulas'!$A$3:$CL$3,0))*L1461)</f>
        <v>47680</v>
      </c>
      <c r="X1461" s="322">
        <f t="shared" si="138"/>
        <v>7.9954699886749719E-2</v>
      </c>
      <c r="Y1461" s="262" t="s">
        <v>538</v>
      </c>
      <c r="Z1461" s="262" t="str">
        <f t="shared" si="139"/>
        <v>141 E 71100 116</v>
      </c>
      <c r="AA1461" s="262" t="str">
        <f t="shared" si="140"/>
        <v>000</v>
      </c>
      <c r="AB1461" s="262" t="str">
        <f t="shared" si="141"/>
        <v>000</v>
      </c>
      <c r="AC1461" s="262" t="str">
        <f t="shared" si="142"/>
        <v>141 E 71100 116 000 000</v>
      </c>
    </row>
    <row r="1462" spans="1:29" ht="15" customHeight="1" x14ac:dyDescent="0.25">
      <c r="A1462" s="262" t="s">
        <v>3214</v>
      </c>
      <c r="B1462" s="262" t="s">
        <v>231</v>
      </c>
      <c r="C1462" s="262" t="s">
        <v>231</v>
      </c>
      <c r="D1462" s="262" t="s">
        <v>220</v>
      </c>
      <c r="E1462" s="262" t="s">
        <v>221</v>
      </c>
      <c r="F1462" s="262" t="s">
        <v>222</v>
      </c>
      <c r="G1462" s="262" t="s">
        <v>223</v>
      </c>
      <c r="H1462" s="262" t="s">
        <v>224</v>
      </c>
      <c r="I1462" s="262" t="s">
        <v>225</v>
      </c>
      <c r="J1462" s="262">
        <v>1600</v>
      </c>
      <c r="K1462" s="320">
        <v>1</v>
      </c>
      <c r="L1462" s="320">
        <v>1</v>
      </c>
      <c r="M1462" s="262" t="s">
        <v>226</v>
      </c>
      <c r="N1462" s="262" t="s">
        <v>233</v>
      </c>
      <c r="O1462" s="262" t="s">
        <v>234</v>
      </c>
      <c r="P1462" s="262" t="s">
        <v>35</v>
      </c>
      <c r="Q1462" s="321">
        <v>3</v>
      </c>
      <c r="R1462" s="321">
        <f t="shared" si="137"/>
        <v>4</v>
      </c>
      <c r="S1462" s="300">
        <v>0</v>
      </c>
      <c r="T1462" s="300">
        <v>44150</v>
      </c>
      <c r="V1462" s="300">
        <v>44150</v>
      </c>
      <c r="W1462" s="302">
        <f>IFERROR(INDEX('For Formulas'!$A$3:$CL$64,MATCH(ROUNDUP($R1462,0),'For Formulas'!$A$3:$A$64,0),MATCH($O1462&amp;" - "&amp;$P1462,'For Formulas'!$A$3:$CL$3,0))*L1462+U1462,INDEX('For Formulas'!$A$3:$CL$64,MATCH(ROUNDUP($R1462,0),'For Formulas'!$A$3:$A$64,0)*MATCH($O1462&amp;" - "&amp;$P1462,'For Formulas'!$A$3:$CL$3,0))*L1462)</f>
        <v>47680</v>
      </c>
      <c r="X1462" s="322">
        <f t="shared" si="138"/>
        <v>7.9954699886749719E-2</v>
      </c>
      <c r="Y1462" s="262" t="s">
        <v>655</v>
      </c>
      <c r="Z1462" s="262" t="str">
        <f t="shared" si="139"/>
        <v>141 E 71100 116</v>
      </c>
      <c r="AA1462" s="262" t="str">
        <f t="shared" si="140"/>
        <v>000</v>
      </c>
      <c r="AB1462" s="262" t="str">
        <f t="shared" si="141"/>
        <v>000</v>
      </c>
      <c r="AC1462" s="262" t="str">
        <f t="shared" si="142"/>
        <v>141 E 71100 116 000 000</v>
      </c>
    </row>
    <row r="1463" spans="1:29" ht="15" customHeight="1" x14ac:dyDescent="0.25">
      <c r="A1463" s="262" t="s">
        <v>1607</v>
      </c>
      <c r="B1463" s="262" t="s">
        <v>332</v>
      </c>
      <c r="C1463" s="262" t="s">
        <v>332</v>
      </c>
      <c r="D1463" s="262" t="s">
        <v>295</v>
      </c>
      <c r="E1463" s="262" t="s">
        <v>221</v>
      </c>
      <c r="F1463" s="262" t="s">
        <v>299</v>
      </c>
      <c r="G1463" s="262" t="s">
        <v>300</v>
      </c>
      <c r="H1463" s="262" t="s">
        <v>301</v>
      </c>
      <c r="I1463" s="262" t="s">
        <v>225</v>
      </c>
      <c r="J1463" s="262">
        <v>1920</v>
      </c>
      <c r="K1463" s="320">
        <v>1</v>
      </c>
      <c r="L1463" s="320">
        <v>1</v>
      </c>
      <c r="M1463" s="262" t="s">
        <v>226</v>
      </c>
      <c r="N1463" s="262" t="s">
        <v>233</v>
      </c>
      <c r="O1463" s="262" t="s">
        <v>288</v>
      </c>
      <c r="P1463" s="262" t="s">
        <v>334</v>
      </c>
      <c r="Q1463" s="321">
        <v>34</v>
      </c>
      <c r="R1463" s="321">
        <f t="shared" si="137"/>
        <v>35</v>
      </c>
      <c r="S1463" s="300">
        <v>0</v>
      </c>
      <c r="T1463" s="300">
        <v>44220</v>
      </c>
      <c r="V1463" s="300">
        <v>44220</v>
      </c>
      <c r="W1463" s="302">
        <f>IFERROR(INDEX('For Formulas'!$A$3:$CL$64,MATCH(ROUNDUP($R1463,0),'For Formulas'!$A$3:$A$64,0),MATCH($O1463&amp;" - "&amp;$P1463,'For Formulas'!$A$3:$CL$3,0))*L1463+U1463,INDEX('For Formulas'!$A$3:$CL$64,MATCH(ROUNDUP($R1463,0),'For Formulas'!$A$3:$A$64,0)*MATCH($O1463&amp;" - "&amp;$P1463,'For Formulas'!$A$3:$CL$3,0))*L1463)</f>
        <v>47760</v>
      </c>
      <c r="X1463" s="322">
        <f t="shared" si="138"/>
        <v>8.0054274084124827E-2</v>
      </c>
      <c r="Y1463" s="262" t="s">
        <v>1503</v>
      </c>
      <c r="Z1463" s="262" t="str">
        <f t="shared" si="139"/>
        <v>141 E 72610 166</v>
      </c>
      <c r="AA1463" s="262" t="str">
        <f t="shared" si="140"/>
        <v>000</v>
      </c>
      <c r="AB1463" s="262" t="str">
        <f t="shared" si="141"/>
        <v>000</v>
      </c>
      <c r="AC1463" s="262" t="str">
        <f t="shared" si="142"/>
        <v>141 E 72610 166 000 000</v>
      </c>
    </row>
    <row r="1464" spans="1:29" ht="15" customHeight="1" x14ac:dyDescent="0.25">
      <c r="A1464" s="262" t="s">
        <v>2009</v>
      </c>
      <c r="B1464" s="262" t="s">
        <v>332</v>
      </c>
      <c r="C1464" s="262" t="s">
        <v>332</v>
      </c>
      <c r="D1464" s="262" t="s">
        <v>479</v>
      </c>
      <c r="E1464" s="262" t="s">
        <v>221</v>
      </c>
      <c r="F1464" s="262" t="s">
        <v>299</v>
      </c>
      <c r="G1464" s="262" t="s">
        <v>300</v>
      </c>
      <c r="H1464" s="262" t="s">
        <v>301</v>
      </c>
      <c r="I1464" s="262" t="s">
        <v>225</v>
      </c>
      <c r="J1464" s="262">
        <v>1920</v>
      </c>
      <c r="K1464" s="320">
        <v>1</v>
      </c>
      <c r="L1464" s="320">
        <v>1</v>
      </c>
      <c r="M1464" s="262" t="s">
        <v>226</v>
      </c>
      <c r="N1464" s="262" t="s">
        <v>233</v>
      </c>
      <c r="O1464" s="262" t="s">
        <v>288</v>
      </c>
      <c r="P1464" s="262" t="s">
        <v>334</v>
      </c>
      <c r="Q1464" s="321">
        <v>34</v>
      </c>
      <c r="R1464" s="321">
        <f t="shared" si="137"/>
        <v>35</v>
      </c>
      <c r="S1464" s="300">
        <v>0</v>
      </c>
      <c r="T1464" s="300">
        <v>44220</v>
      </c>
      <c r="V1464" s="300">
        <v>44220</v>
      </c>
      <c r="W1464" s="302">
        <f>IFERROR(INDEX('For Formulas'!$A$3:$CL$64,MATCH(ROUNDUP($R1464,0),'For Formulas'!$A$3:$A$64,0),MATCH($O1464&amp;" - "&amp;$P1464,'For Formulas'!$A$3:$CL$3,0))*L1464+U1464,INDEX('For Formulas'!$A$3:$CL$64,MATCH(ROUNDUP($R1464,0),'For Formulas'!$A$3:$A$64,0)*MATCH($O1464&amp;" - "&amp;$P1464,'For Formulas'!$A$3:$CL$3,0))*L1464)</f>
        <v>47760</v>
      </c>
      <c r="X1464" s="322">
        <f t="shared" si="138"/>
        <v>8.0054274084124827E-2</v>
      </c>
      <c r="Y1464" s="262" t="s">
        <v>2010</v>
      </c>
      <c r="Z1464" s="262" t="str">
        <f t="shared" si="139"/>
        <v>141 E 72610 166</v>
      </c>
      <c r="AA1464" s="262" t="str">
        <f t="shared" si="140"/>
        <v>000</v>
      </c>
      <c r="AB1464" s="262" t="str">
        <f t="shared" si="141"/>
        <v>000</v>
      </c>
      <c r="AC1464" s="262" t="str">
        <f t="shared" si="142"/>
        <v>141 E 72610 166 000 000</v>
      </c>
    </row>
    <row r="1465" spans="1:29" ht="15" hidden="1" customHeight="1" x14ac:dyDescent="0.25">
      <c r="A1465" s="262" t="s">
        <v>2019</v>
      </c>
      <c r="B1465" s="262" t="s">
        <v>326</v>
      </c>
      <c r="C1465" s="262" t="s">
        <v>326</v>
      </c>
      <c r="D1465" s="262" t="s">
        <v>238</v>
      </c>
      <c r="E1465" s="262" t="s">
        <v>256</v>
      </c>
      <c r="F1465" s="262" t="s">
        <v>222</v>
      </c>
      <c r="G1465" s="262" t="s">
        <v>223</v>
      </c>
      <c r="H1465" s="262" t="s">
        <v>224</v>
      </c>
      <c r="I1465" s="262" t="s">
        <v>225</v>
      </c>
      <c r="J1465" s="262">
        <v>1600</v>
      </c>
      <c r="K1465" s="320">
        <v>1</v>
      </c>
      <c r="L1465" s="320">
        <v>1</v>
      </c>
      <c r="M1465" s="262" t="s">
        <v>6</v>
      </c>
      <c r="Q1465" s="321">
        <v>0</v>
      </c>
      <c r="R1465" s="321">
        <f t="shared" si="137"/>
        <v>1</v>
      </c>
      <c r="S1465" s="300">
        <v>3000</v>
      </c>
      <c r="T1465" s="300">
        <v>0</v>
      </c>
      <c r="V1465" s="300">
        <v>3000</v>
      </c>
      <c r="W1465" s="300">
        <f>V1465</f>
        <v>3000</v>
      </c>
      <c r="X1465" s="322">
        <f t="shared" si="138"/>
        <v>0</v>
      </c>
      <c r="Y1465" s="262" t="s">
        <v>1099</v>
      </c>
      <c r="Z1465" s="262" t="str">
        <f t="shared" si="139"/>
        <v>141 E 72410 139</v>
      </c>
      <c r="AA1465" s="262" t="str">
        <f t="shared" si="140"/>
        <v>000</v>
      </c>
      <c r="AB1465" s="262" t="str">
        <f t="shared" si="141"/>
        <v>000</v>
      </c>
      <c r="AC1465" s="262" t="str">
        <f t="shared" si="142"/>
        <v>141 E 72410 139 000 000</v>
      </c>
    </row>
    <row r="1466" spans="1:29" ht="15" hidden="1" customHeight="1" x14ac:dyDescent="0.25">
      <c r="A1466" s="262" t="s">
        <v>2019</v>
      </c>
      <c r="B1466" s="262" t="s">
        <v>326</v>
      </c>
      <c r="C1466" s="262" t="s">
        <v>326</v>
      </c>
      <c r="D1466" s="262" t="s">
        <v>258</v>
      </c>
      <c r="E1466" s="262" t="s">
        <v>256</v>
      </c>
      <c r="F1466" s="262" t="s">
        <v>222</v>
      </c>
      <c r="G1466" s="262" t="s">
        <v>223</v>
      </c>
      <c r="H1466" s="262" t="s">
        <v>224</v>
      </c>
      <c r="I1466" s="262" t="s">
        <v>225</v>
      </c>
      <c r="J1466" s="262">
        <v>1600</v>
      </c>
      <c r="K1466" s="320">
        <v>1</v>
      </c>
      <c r="L1466" s="320">
        <v>1</v>
      </c>
      <c r="M1466" s="262" t="s">
        <v>6</v>
      </c>
      <c r="Q1466" s="321">
        <v>0</v>
      </c>
      <c r="R1466" s="321">
        <f t="shared" si="137"/>
        <v>1</v>
      </c>
      <c r="S1466" s="300">
        <v>3000</v>
      </c>
      <c r="T1466" s="300">
        <v>0</v>
      </c>
      <c r="V1466" s="300">
        <v>3000</v>
      </c>
      <c r="W1466" s="300">
        <f>V1466</f>
        <v>3000</v>
      </c>
      <c r="X1466" s="322">
        <f t="shared" si="138"/>
        <v>0</v>
      </c>
      <c r="Y1466" s="262" t="s">
        <v>2020</v>
      </c>
      <c r="Z1466" s="262" t="str">
        <f t="shared" si="139"/>
        <v>141 E 72410 139</v>
      </c>
      <c r="AA1466" s="262" t="str">
        <f t="shared" si="140"/>
        <v>000</v>
      </c>
      <c r="AB1466" s="262" t="str">
        <f t="shared" si="141"/>
        <v>000</v>
      </c>
      <c r="AC1466" s="262" t="str">
        <f t="shared" si="142"/>
        <v>141 E 72410 139 000 000</v>
      </c>
    </row>
    <row r="1467" spans="1:29" ht="15" customHeight="1" x14ac:dyDescent="0.25">
      <c r="A1467" s="262" t="s">
        <v>3009</v>
      </c>
      <c r="B1467" s="262" t="s">
        <v>1562</v>
      </c>
      <c r="C1467" s="262" t="s">
        <v>1562</v>
      </c>
      <c r="D1467" s="262" t="s">
        <v>328</v>
      </c>
      <c r="E1467" s="262" t="s">
        <v>221</v>
      </c>
      <c r="F1467" s="262" t="s">
        <v>299</v>
      </c>
      <c r="G1467" s="262" t="s">
        <v>300</v>
      </c>
      <c r="H1467" s="262" t="s">
        <v>301</v>
      </c>
      <c r="I1467" s="262" t="s">
        <v>225</v>
      </c>
      <c r="J1467" s="262">
        <v>1920</v>
      </c>
      <c r="K1467" s="320">
        <v>1</v>
      </c>
      <c r="L1467" s="320">
        <v>1</v>
      </c>
      <c r="M1467" s="262" t="s">
        <v>226</v>
      </c>
      <c r="N1467" s="262" t="s">
        <v>227</v>
      </c>
      <c r="O1467" s="262" t="s">
        <v>581</v>
      </c>
      <c r="P1467" s="262" t="s">
        <v>34</v>
      </c>
      <c r="Q1467" s="321">
        <v>3</v>
      </c>
      <c r="R1467" s="321">
        <f t="shared" si="137"/>
        <v>4</v>
      </c>
      <c r="S1467" s="300">
        <v>0</v>
      </c>
      <c r="T1467" s="300">
        <v>44226</v>
      </c>
      <c r="V1467" s="300">
        <v>44226</v>
      </c>
      <c r="W1467" s="302">
        <f>IFERROR(INDEX('For Formulas'!$A$3:$CL$64,MATCH(ROUNDUP($R1467,0),'For Formulas'!$A$3:$A$64,0),MATCH($O1467&amp;" - "&amp;$P1467,'For Formulas'!$A$3:$CL$3,0))*L1467+U1467,INDEX('For Formulas'!$A$3:$CL$64,MATCH(ROUNDUP($R1467,0),'For Formulas'!$A$3:$A$64,0)*MATCH($O1467&amp;" - "&amp;$P1467,'For Formulas'!$A$3:$CL$3,0))*L1467)</f>
        <v>47762</v>
      </c>
      <c r="X1467" s="322">
        <f t="shared" si="138"/>
        <v>7.9952968841857736E-2</v>
      </c>
      <c r="Y1467" s="262" t="s">
        <v>1563</v>
      </c>
      <c r="Z1467" s="262" t="str">
        <f t="shared" si="139"/>
        <v>141 E 72220 162</v>
      </c>
      <c r="AA1467" s="262" t="str">
        <f t="shared" si="140"/>
        <v>712</v>
      </c>
      <c r="AB1467" s="262" t="str">
        <f t="shared" si="141"/>
        <v>000</v>
      </c>
      <c r="AC1467" s="262" t="str">
        <f t="shared" si="142"/>
        <v>141 E 72220 162 000 712</v>
      </c>
    </row>
    <row r="1468" spans="1:29" ht="15" customHeight="1" x14ac:dyDescent="0.25">
      <c r="A1468" s="262" t="s">
        <v>700</v>
      </c>
      <c r="B1468" s="262" t="s">
        <v>298</v>
      </c>
      <c r="C1468" s="262" t="s">
        <v>298</v>
      </c>
      <c r="D1468" s="262" t="s">
        <v>298</v>
      </c>
      <c r="E1468" s="262" t="s">
        <v>221</v>
      </c>
      <c r="F1468" s="262" t="s">
        <v>299</v>
      </c>
      <c r="G1468" s="262" t="s">
        <v>300</v>
      </c>
      <c r="H1468" s="262" t="s">
        <v>301</v>
      </c>
      <c r="I1468" s="262" t="s">
        <v>225</v>
      </c>
      <c r="J1468" s="262">
        <v>1920</v>
      </c>
      <c r="K1468" s="320">
        <v>1</v>
      </c>
      <c r="L1468" s="320">
        <v>1</v>
      </c>
      <c r="M1468" s="262" t="s">
        <v>226</v>
      </c>
      <c r="N1468" s="262" t="s">
        <v>233</v>
      </c>
      <c r="O1468" s="262" t="s">
        <v>288</v>
      </c>
      <c r="P1468" s="262" t="s">
        <v>302</v>
      </c>
      <c r="Q1468" s="321">
        <v>17</v>
      </c>
      <c r="R1468" s="321">
        <f t="shared" si="137"/>
        <v>18</v>
      </c>
      <c r="S1468" s="300">
        <v>0</v>
      </c>
      <c r="T1468" s="300">
        <v>44376</v>
      </c>
      <c r="V1468" s="300">
        <v>44376</v>
      </c>
      <c r="W1468" s="302">
        <f>IFERROR(INDEX('For Formulas'!$A$3:$CL$64,MATCH(ROUNDUP($R1468,0),'For Formulas'!$A$3:$A$64,0),MATCH($O1468&amp;" - "&amp;$P1468,'For Formulas'!$A$3:$CL$3,0))*L1468+U1468,INDEX('For Formulas'!$A$3:$CL$64,MATCH(ROUNDUP($R1468,0),'For Formulas'!$A$3:$A$64,0)*MATCH($O1468&amp;" - "&amp;$P1468,'For Formulas'!$A$3:$CL$3,0))*L1468)</f>
        <v>47928</v>
      </c>
      <c r="X1468" s="322">
        <f t="shared" si="138"/>
        <v>8.0043266630611135E-2</v>
      </c>
      <c r="Y1468" s="262" t="s">
        <v>303</v>
      </c>
      <c r="Z1468" s="262" t="str">
        <f t="shared" si="139"/>
        <v>141 E 72620 167</v>
      </c>
      <c r="AA1468" s="262" t="str">
        <f t="shared" si="140"/>
        <v>000</v>
      </c>
      <c r="AB1468" s="262" t="str">
        <f t="shared" si="141"/>
        <v>000</v>
      </c>
      <c r="AC1468" s="262" t="str">
        <f t="shared" si="142"/>
        <v>141 E 72620 167 000 000</v>
      </c>
    </row>
    <row r="1469" spans="1:29" ht="15" customHeight="1" x14ac:dyDescent="0.25">
      <c r="A1469" s="262" t="s">
        <v>944</v>
      </c>
      <c r="B1469" s="262" t="s">
        <v>283</v>
      </c>
      <c r="C1469" s="262" t="s">
        <v>283</v>
      </c>
      <c r="D1469" s="262" t="s">
        <v>392</v>
      </c>
      <c r="E1469" s="262" t="s">
        <v>221</v>
      </c>
      <c r="F1469" s="262" t="s">
        <v>662</v>
      </c>
      <c r="G1469" s="262" t="s">
        <v>663</v>
      </c>
      <c r="H1469" s="262" t="s">
        <v>664</v>
      </c>
      <c r="I1469" s="262" t="s">
        <v>225</v>
      </c>
      <c r="J1469" s="262">
        <v>1840</v>
      </c>
      <c r="K1469" s="320">
        <v>1</v>
      </c>
      <c r="L1469" s="320">
        <v>1</v>
      </c>
      <c r="M1469" s="262" t="s">
        <v>226</v>
      </c>
      <c r="N1469" s="262" t="s">
        <v>227</v>
      </c>
      <c r="O1469" s="262" t="s">
        <v>288</v>
      </c>
      <c r="P1469" s="262" t="s">
        <v>945</v>
      </c>
      <c r="Q1469" s="321">
        <v>26</v>
      </c>
      <c r="R1469" s="321">
        <f t="shared" si="137"/>
        <v>27</v>
      </c>
      <c r="S1469" s="300">
        <v>0</v>
      </c>
      <c r="T1469" s="300">
        <v>44390</v>
      </c>
      <c r="V1469" s="300">
        <v>44390</v>
      </c>
      <c r="W1469" s="302">
        <f>IFERROR(INDEX('For Formulas'!$A$3:$CL$64,MATCH(ROUNDUP($R1469,0),'For Formulas'!$A$3:$A$64,0),MATCH($O1469&amp;" - "&amp;$P1469,'For Formulas'!$A$3:$CL$3,0))*L1469+U1469,INDEX('For Formulas'!$A$3:$CL$64,MATCH(ROUNDUP($R1469,0),'For Formulas'!$A$3:$A$64,0)*MATCH($O1469&amp;" - "&amp;$P1469,'For Formulas'!$A$3:$CL$3,0))*L1469)</f>
        <v>47944</v>
      </c>
      <c r="X1469" s="322">
        <f t="shared" si="138"/>
        <v>8.0063077269655322E-2</v>
      </c>
      <c r="Y1469" s="262" t="s">
        <v>946</v>
      </c>
      <c r="Z1469" s="262" t="str">
        <f t="shared" si="139"/>
        <v>141 E 72410 162</v>
      </c>
      <c r="AA1469" s="262" t="str">
        <f t="shared" si="140"/>
        <v>000</v>
      </c>
      <c r="AB1469" s="262" t="str">
        <f t="shared" si="141"/>
        <v>000</v>
      </c>
      <c r="AC1469" s="262" t="str">
        <f t="shared" si="142"/>
        <v>141 E 72410 162 000 000</v>
      </c>
    </row>
    <row r="1470" spans="1:29" ht="15" customHeight="1" x14ac:dyDescent="0.25">
      <c r="A1470" s="262" t="s">
        <v>1537</v>
      </c>
      <c r="B1470" s="262" t="s">
        <v>1538</v>
      </c>
      <c r="C1470" s="262" t="s">
        <v>1538</v>
      </c>
      <c r="D1470" s="262" t="s">
        <v>274</v>
      </c>
      <c r="E1470" s="262" t="s">
        <v>221</v>
      </c>
      <c r="F1470" s="262" t="s">
        <v>299</v>
      </c>
      <c r="G1470" s="262" t="s">
        <v>300</v>
      </c>
      <c r="H1470" s="262" t="s">
        <v>301</v>
      </c>
      <c r="I1470" s="262" t="s">
        <v>225</v>
      </c>
      <c r="J1470" s="262">
        <v>1920</v>
      </c>
      <c r="K1470" s="320">
        <v>1</v>
      </c>
      <c r="L1470" s="320">
        <v>1</v>
      </c>
      <c r="M1470" s="262" t="s">
        <v>226</v>
      </c>
      <c r="N1470" s="262" t="s">
        <v>227</v>
      </c>
      <c r="O1470" s="262" t="s">
        <v>288</v>
      </c>
      <c r="P1470" s="262" t="s">
        <v>312</v>
      </c>
      <c r="Q1470" s="321">
        <v>19</v>
      </c>
      <c r="R1470" s="321">
        <f t="shared" si="137"/>
        <v>20</v>
      </c>
      <c r="S1470" s="300">
        <v>0</v>
      </c>
      <c r="T1470" s="300">
        <v>44568</v>
      </c>
      <c r="V1470" s="300">
        <v>44568</v>
      </c>
      <c r="W1470" s="302">
        <f>IFERROR(INDEX('For Formulas'!$A$3:$CL$64,MATCH(ROUNDUP($R1470,0),'For Formulas'!$A$3:$A$64,0),MATCH($O1470&amp;" - "&amp;$P1470,'For Formulas'!$A$3:$CL$3,0))*L1470+U1470,INDEX('For Formulas'!$A$3:$CL$64,MATCH(ROUNDUP($R1470,0),'For Formulas'!$A$3:$A$64,0)*MATCH($O1470&amp;" - "&amp;$P1470,'For Formulas'!$A$3:$CL$3,0))*L1470)</f>
        <v>48132</v>
      </c>
      <c r="X1470" s="322">
        <f t="shared" si="138"/>
        <v>7.9967689822294019E-2</v>
      </c>
      <c r="Y1470" s="262" t="s">
        <v>1539</v>
      </c>
      <c r="Z1470" s="262" t="str">
        <f t="shared" si="139"/>
        <v>141 E 72120 189</v>
      </c>
      <c r="AA1470" s="262" t="str">
        <f t="shared" si="140"/>
        <v>289</v>
      </c>
      <c r="AB1470" s="262" t="str">
        <f t="shared" si="141"/>
        <v>000</v>
      </c>
      <c r="AC1470" s="262" t="str">
        <f t="shared" si="142"/>
        <v>141 E 72120 189 000 289</v>
      </c>
    </row>
    <row r="1471" spans="1:29" ht="15" customHeight="1" x14ac:dyDescent="0.25">
      <c r="A1471" s="262" t="s">
        <v>279</v>
      </c>
      <c r="B1471" s="262" t="s">
        <v>231</v>
      </c>
      <c r="C1471" s="262" t="s">
        <v>231</v>
      </c>
      <c r="D1471" s="262" t="s">
        <v>280</v>
      </c>
      <c r="E1471" s="262" t="s">
        <v>221</v>
      </c>
      <c r="F1471" s="262" t="s">
        <v>222</v>
      </c>
      <c r="G1471" s="262" t="s">
        <v>223</v>
      </c>
      <c r="H1471" s="262" t="s">
        <v>224</v>
      </c>
      <c r="I1471" s="262" t="s">
        <v>225</v>
      </c>
      <c r="J1471" s="262">
        <v>1600</v>
      </c>
      <c r="K1471" s="320">
        <v>1</v>
      </c>
      <c r="L1471" s="320">
        <v>1</v>
      </c>
      <c r="M1471" s="262" t="s">
        <v>226</v>
      </c>
      <c r="N1471" s="262" t="s">
        <v>227</v>
      </c>
      <c r="O1471" s="262" t="s">
        <v>234</v>
      </c>
      <c r="P1471" s="262" t="s">
        <v>34</v>
      </c>
      <c r="Q1471" s="321">
        <v>9</v>
      </c>
      <c r="R1471" s="321">
        <f t="shared" si="137"/>
        <v>10</v>
      </c>
      <c r="S1471" s="300">
        <v>0</v>
      </c>
      <c r="T1471" s="300">
        <v>44620</v>
      </c>
      <c r="V1471" s="300">
        <v>44620</v>
      </c>
      <c r="W1471" s="302">
        <f>IFERROR(INDEX('For Formulas'!$A$3:$CL$64,MATCH(ROUNDUP($R1471,0),'For Formulas'!$A$3:$A$64,0),MATCH($O1471&amp;" - "&amp;$P1471,'For Formulas'!$A$3:$CL$3,0))*L1471+U1471,INDEX('For Formulas'!$A$3:$CL$64,MATCH(ROUNDUP($R1471,0),'For Formulas'!$A$3:$A$64,0)*MATCH($O1471&amp;" - "&amp;$P1471,'For Formulas'!$A$3:$CL$3,0))*L1471)</f>
        <v>48190</v>
      </c>
      <c r="X1471" s="322">
        <f t="shared" si="138"/>
        <v>8.0008964589870016E-2</v>
      </c>
      <c r="Y1471" s="262" t="s">
        <v>281</v>
      </c>
      <c r="Z1471" s="262" t="str">
        <f t="shared" si="139"/>
        <v>141 E 71100 116</v>
      </c>
      <c r="AA1471" s="262" t="str">
        <f t="shared" si="140"/>
        <v>000</v>
      </c>
      <c r="AB1471" s="262" t="str">
        <f t="shared" si="141"/>
        <v>000</v>
      </c>
      <c r="AC1471" s="262" t="str">
        <f t="shared" si="142"/>
        <v>141 E 71100 116 000 000</v>
      </c>
    </row>
    <row r="1472" spans="1:29" x14ac:dyDescent="0.25">
      <c r="A1472" s="262" t="s">
        <v>567</v>
      </c>
      <c r="B1472" s="262" t="s">
        <v>231</v>
      </c>
      <c r="C1472" s="262" t="s">
        <v>231</v>
      </c>
      <c r="D1472" s="262" t="s">
        <v>268</v>
      </c>
      <c r="E1472" s="262" t="s">
        <v>221</v>
      </c>
      <c r="F1472" s="262" t="s">
        <v>222</v>
      </c>
      <c r="G1472" s="262" t="s">
        <v>223</v>
      </c>
      <c r="H1472" s="262" t="s">
        <v>224</v>
      </c>
      <c r="I1472" s="262" t="s">
        <v>225</v>
      </c>
      <c r="J1472" s="262">
        <v>1600</v>
      </c>
      <c r="K1472" s="320">
        <v>1</v>
      </c>
      <c r="L1472" s="320">
        <v>1</v>
      </c>
      <c r="M1472" s="262" t="s">
        <v>226</v>
      </c>
      <c r="N1472" s="262" t="s">
        <v>233</v>
      </c>
      <c r="O1472" s="262" t="s">
        <v>234</v>
      </c>
      <c r="P1472" s="262" t="s">
        <v>34</v>
      </c>
      <c r="Q1472" s="321">
        <v>9</v>
      </c>
      <c r="R1472" s="321">
        <f t="shared" si="137"/>
        <v>10</v>
      </c>
      <c r="S1472" s="300">
        <v>0</v>
      </c>
      <c r="T1472" s="300">
        <v>44620</v>
      </c>
      <c r="V1472" s="300">
        <v>44620</v>
      </c>
      <c r="W1472" s="302">
        <f>IFERROR(INDEX('For Formulas'!$A$3:$CL$64,MATCH(ROUNDUP($R1472,0),'For Formulas'!$A$3:$A$64,0),MATCH($O1472&amp;" - "&amp;$P1472,'For Formulas'!$A$3:$CL$3,0))*L1472+U1472,INDEX('For Formulas'!$A$3:$CL$64,MATCH(ROUNDUP($R1472,0),'For Formulas'!$A$3:$A$64,0)*MATCH($O1472&amp;" - "&amp;$P1472,'For Formulas'!$A$3:$CL$3,0))*L1472)</f>
        <v>48190</v>
      </c>
      <c r="X1472" s="322">
        <f t="shared" si="138"/>
        <v>8.0008964589870016E-2</v>
      </c>
      <c r="Y1472" s="262" t="s">
        <v>566</v>
      </c>
      <c r="Z1472" s="262" t="str">
        <f t="shared" si="139"/>
        <v>141 E 71100 116</v>
      </c>
      <c r="AA1472" s="262" t="str">
        <f t="shared" si="140"/>
        <v>000</v>
      </c>
      <c r="AB1472" s="262" t="str">
        <f t="shared" si="141"/>
        <v>000</v>
      </c>
      <c r="AC1472" s="262" t="str">
        <f t="shared" si="142"/>
        <v>141 E 71100 116 000 000</v>
      </c>
    </row>
    <row r="1473" spans="1:29" ht="15" customHeight="1" x14ac:dyDescent="0.25">
      <c r="A1473" s="262" t="s">
        <v>846</v>
      </c>
      <c r="B1473" s="262" t="s">
        <v>435</v>
      </c>
      <c r="C1473" s="262" t="s">
        <v>435</v>
      </c>
      <c r="D1473" s="262" t="s">
        <v>479</v>
      </c>
      <c r="E1473" s="262" t="s">
        <v>221</v>
      </c>
      <c r="F1473" s="262" t="s">
        <v>222</v>
      </c>
      <c r="G1473" s="262" t="s">
        <v>223</v>
      </c>
      <c r="H1473" s="262" t="s">
        <v>224</v>
      </c>
      <c r="I1473" s="262" t="s">
        <v>225</v>
      </c>
      <c r="J1473" s="262">
        <v>1600</v>
      </c>
      <c r="K1473" s="320">
        <v>1</v>
      </c>
      <c r="L1473" s="320">
        <v>1</v>
      </c>
      <c r="M1473" s="262" t="s">
        <v>226</v>
      </c>
      <c r="N1473" s="262" t="s">
        <v>233</v>
      </c>
      <c r="O1473" s="262" t="s">
        <v>234</v>
      </c>
      <c r="P1473" s="262" t="s">
        <v>34</v>
      </c>
      <c r="Q1473" s="321">
        <v>9</v>
      </c>
      <c r="R1473" s="321">
        <f t="shared" si="137"/>
        <v>10</v>
      </c>
      <c r="S1473" s="300">
        <v>0</v>
      </c>
      <c r="T1473" s="300">
        <v>44620</v>
      </c>
      <c r="V1473" s="300">
        <v>44620</v>
      </c>
      <c r="W1473" s="302">
        <f>IFERROR(INDEX('For Formulas'!$A$3:$CL$64,MATCH(ROUNDUP($R1473,0),'For Formulas'!$A$3:$A$64,0),MATCH($O1473&amp;" - "&amp;$P1473,'For Formulas'!$A$3:$CL$3,0))*L1473+U1473,INDEX('For Formulas'!$A$3:$CL$64,MATCH(ROUNDUP($R1473,0),'For Formulas'!$A$3:$A$64,0)*MATCH($O1473&amp;" - "&amp;$P1473,'For Formulas'!$A$3:$CL$3,0))*L1473)</f>
        <v>48190</v>
      </c>
      <c r="X1473" s="322">
        <f t="shared" si="138"/>
        <v>8.0008964589870016E-2</v>
      </c>
      <c r="Y1473" s="262" t="s">
        <v>480</v>
      </c>
      <c r="Z1473" s="262" t="str">
        <f t="shared" si="139"/>
        <v>141 E 71300 116</v>
      </c>
      <c r="AA1473" s="262" t="str">
        <f t="shared" si="140"/>
        <v>000</v>
      </c>
      <c r="AB1473" s="262" t="str">
        <f t="shared" si="141"/>
        <v>000</v>
      </c>
      <c r="AC1473" s="262" t="str">
        <f t="shared" si="142"/>
        <v>141 E 71300 116 000 000</v>
      </c>
    </row>
    <row r="1474" spans="1:29" ht="15" customHeight="1" x14ac:dyDescent="0.25">
      <c r="A1474" s="262" t="s">
        <v>1220</v>
      </c>
      <c r="B1474" s="262" t="s">
        <v>231</v>
      </c>
      <c r="C1474" s="262" t="s">
        <v>231</v>
      </c>
      <c r="D1474" s="262" t="s">
        <v>382</v>
      </c>
      <c r="E1474" s="262" t="s">
        <v>221</v>
      </c>
      <c r="F1474" s="262" t="s">
        <v>222</v>
      </c>
      <c r="G1474" s="262" t="s">
        <v>223</v>
      </c>
      <c r="H1474" s="262" t="s">
        <v>224</v>
      </c>
      <c r="I1474" s="262" t="s">
        <v>225</v>
      </c>
      <c r="J1474" s="262">
        <v>1600</v>
      </c>
      <c r="K1474" s="320">
        <v>1</v>
      </c>
      <c r="L1474" s="320">
        <v>1</v>
      </c>
      <c r="M1474" s="262" t="s">
        <v>226</v>
      </c>
      <c r="N1474" s="262" t="s">
        <v>233</v>
      </c>
      <c r="O1474" s="262" t="s">
        <v>234</v>
      </c>
      <c r="P1474" s="262" t="s">
        <v>34</v>
      </c>
      <c r="Q1474" s="321">
        <v>9</v>
      </c>
      <c r="R1474" s="321">
        <f t="shared" ref="R1474:R1537" si="143">Q1474+1</f>
        <v>10</v>
      </c>
      <c r="S1474" s="300">
        <v>0</v>
      </c>
      <c r="T1474" s="300">
        <v>44620</v>
      </c>
      <c r="V1474" s="300">
        <v>44620</v>
      </c>
      <c r="W1474" s="302">
        <f>IFERROR(INDEX('For Formulas'!$A$3:$CL$64,MATCH(ROUNDUP($R1474,0),'For Formulas'!$A$3:$A$64,0),MATCH($O1474&amp;" - "&amp;$P1474,'For Formulas'!$A$3:$CL$3,0))*L1474+U1474,INDEX('For Formulas'!$A$3:$CL$64,MATCH(ROUNDUP($R1474,0),'For Formulas'!$A$3:$A$64,0)*MATCH($O1474&amp;" - "&amp;$P1474,'For Formulas'!$A$3:$CL$3,0))*L1474)</f>
        <v>48190</v>
      </c>
      <c r="X1474" s="322">
        <f t="shared" ref="X1474:X1537" si="144">(W1474-V1474)/V1474</f>
        <v>8.0008964589870016E-2</v>
      </c>
      <c r="Y1474" s="262" t="s">
        <v>401</v>
      </c>
      <c r="Z1474" s="262" t="str">
        <f t="shared" ref="Z1474:Z1537" si="145">LEFT(Y1474,15)</f>
        <v>141 E 71100 116</v>
      </c>
      <c r="AA1474" s="262" t="str">
        <f t="shared" ref="AA1474:AA1537" si="146">RIGHT(Y1474,3)</f>
        <v>000</v>
      </c>
      <c r="AB1474" s="262" t="str">
        <f t="shared" ref="AB1474:AB1537" si="147">MID(Y1474,17,3)</f>
        <v>000</v>
      </c>
      <c r="AC1474" s="262" t="str">
        <f t="shared" ref="AC1474:AC1537" si="148">Z1474&amp;" " &amp;AB1474&amp;" "&amp;AA1474</f>
        <v>141 E 71100 116 000 000</v>
      </c>
    </row>
    <row r="1475" spans="1:29" ht="15" hidden="1" customHeight="1" x14ac:dyDescent="0.25">
      <c r="A1475" s="262" t="s">
        <v>2030</v>
      </c>
      <c r="B1475" s="262" t="s">
        <v>256</v>
      </c>
      <c r="C1475" s="262" t="s">
        <v>1032</v>
      </c>
      <c r="D1475" s="262" t="s">
        <v>274</v>
      </c>
      <c r="E1475" s="262" t="s">
        <v>256</v>
      </c>
      <c r="F1475" s="262" t="s">
        <v>249</v>
      </c>
      <c r="G1475" s="262" t="s">
        <v>250</v>
      </c>
      <c r="H1475" s="262" t="s">
        <v>224</v>
      </c>
      <c r="I1475" s="262" t="s">
        <v>242</v>
      </c>
      <c r="J1475" s="262">
        <v>1080</v>
      </c>
      <c r="K1475" s="320">
        <v>1</v>
      </c>
      <c r="L1475" s="320">
        <v>1</v>
      </c>
      <c r="M1475" s="262" t="s">
        <v>6</v>
      </c>
      <c r="Q1475" s="321">
        <v>0</v>
      </c>
      <c r="R1475" s="321">
        <f t="shared" si="143"/>
        <v>1</v>
      </c>
      <c r="S1475" s="300">
        <v>750</v>
      </c>
      <c r="T1475" s="300">
        <v>0</v>
      </c>
      <c r="V1475" s="300">
        <v>750</v>
      </c>
      <c r="W1475" s="300">
        <f>V1475</f>
        <v>750</v>
      </c>
      <c r="X1475" s="322">
        <f t="shared" si="144"/>
        <v>0</v>
      </c>
      <c r="Y1475" s="262" t="s">
        <v>647</v>
      </c>
      <c r="Z1475" s="262" t="str">
        <f t="shared" si="145"/>
        <v>141 E 71200 163</v>
      </c>
      <c r="AA1475" s="262" t="str">
        <f t="shared" si="146"/>
        <v>712</v>
      </c>
      <c r="AB1475" s="262" t="str">
        <f t="shared" si="147"/>
        <v>901</v>
      </c>
      <c r="AC1475" s="262" t="str">
        <f t="shared" si="148"/>
        <v>141 E 71200 163 901 712</v>
      </c>
    </row>
    <row r="1476" spans="1:29" ht="15" customHeight="1" x14ac:dyDescent="0.25">
      <c r="A1476" s="262" t="s">
        <v>1636</v>
      </c>
      <c r="B1476" s="262" t="s">
        <v>231</v>
      </c>
      <c r="C1476" s="262" t="s">
        <v>231</v>
      </c>
      <c r="D1476" s="262" t="s">
        <v>407</v>
      </c>
      <c r="E1476" s="262" t="s">
        <v>221</v>
      </c>
      <c r="F1476" s="262" t="s">
        <v>222</v>
      </c>
      <c r="G1476" s="262" t="s">
        <v>223</v>
      </c>
      <c r="H1476" s="262" t="s">
        <v>224</v>
      </c>
      <c r="I1476" s="262" t="s">
        <v>225</v>
      </c>
      <c r="J1476" s="262">
        <v>1600</v>
      </c>
      <c r="K1476" s="320">
        <v>1</v>
      </c>
      <c r="L1476" s="320">
        <v>1</v>
      </c>
      <c r="M1476" s="262" t="s">
        <v>226</v>
      </c>
      <c r="N1476" s="262" t="s">
        <v>227</v>
      </c>
      <c r="O1476" s="262" t="s">
        <v>234</v>
      </c>
      <c r="P1476" s="262" t="s">
        <v>34</v>
      </c>
      <c r="Q1476" s="321">
        <v>9</v>
      </c>
      <c r="R1476" s="321">
        <f t="shared" si="143"/>
        <v>10</v>
      </c>
      <c r="S1476" s="300">
        <v>0</v>
      </c>
      <c r="T1476" s="300">
        <v>44620</v>
      </c>
      <c r="V1476" s="300">
        <v>44620</v>
      </c>
      <c r="W1476" s="302">
        <f>IFERROR(INDEX('For Formulas'!$A$3:$CL$64,MATCH(ROUNDUP($R1476,0),'For Formulas'!$A$3:$A$64,0),MATCH($O1476&amp;" - "&amp;$P1476,'For Formulas'!$A$3:$CL$3,0))*L1476+U1476,INDEX('For Formulas'!$A$3:$CL$64,MATCH(ROUNDUP($R1476,0),'For Formulas'!$A$3:$A$64,0)*MATCH($O1476&amp;" - "&amp;$P1476,'For Formulas'!$A$3:$CL$3,0))*L1476)</f>
        <v>48190</v>
      </c>
      <c r="X1476" s="322">
        <f t="shared" si="144"/>
        <v>8.0008964589870016E-2</v>
      </c>
      <c r="Y1476" s="262" t="s">
        <v>408</v>
      </c>
      <c r="Z1476" s="262" t="str">
        <f t="shared" si="145"/>
        <v>141 E 71100 116</v>
      </c>
      <c r="AA1476" s="262" t="str">
        <f t="shared" si="146"/>
        <v>000</v>
      </c>
      <c r="AB1476" s="262" t="str">
        <f t="shared" si="147"/>
        <v>000</v>
      </c>
      <c r="AC1476" s="262" t="str">
        <f t="shared" si="148"/>
        <v>141 E 71100 116 000 000</v>
      </c>
    </row>
    <row r="1477" spans="1:29" ht="15" customHeight="1" x14ac:dyDescent="0.25">
      <c r="A1477" s="262" t="s">
        <v>1747</v>
      </c>
      <c r="B1477" s="262" t="s">
        <v>231</v>
      </c>
      <c r="C1477" s="262" t="s">
        <v>231</v>
      </c>
      <c r="D1477" s="262" t="s">
        <v>346</v>
      </c>
      <c r="E1477" s="262" t="s">
        <v>221</v>
      </c>
      <c r="F1477" s="262" t="s">
        <v>222</v>
      </c>
      <c r="G1477" s="262" t="s">
        <v>223</v>
      </c>
      <c r="H1477" s="262" t="s">
        <v>224</v>
      </c>
      <c r="I1477" s="262" t="s">
        <v>225</v>
      </c>
      <c r="J1477" s="262">
        <v>1600</v>
      </c>
      <c r="K1477" s="320">
        <v>1</v>
      </c>
      <c r="L1477" s="320">
        <v>1</v>
      </c>
      <c r="M1477" s="262" t="s">
        <v>226</v>
      </c>
      <c r="N1477" s="262" t="s">
        <v>233</v>
      </c>
      <c r="O1477" s="262" t="s">
        <v>234</v>
      </c>
      <c r="P1477" s="262" t="s">
        <v>34</v>
      </c>
      <c r="Q1477" s="321">
        <v>9</v>
      </c>
      <c r="R1477" s="321">
        <f t="shared" si="143"/>
        <v>10</v>
      </c>
      <c r="S1477" s="300">
        <v>0</v>
      </c>
      <c r="T1477" s="300">
        <v>44620</v>
      </c>
      <c r="V1477" s="300">
        <v>44620</v>
      </c>
      <c r="W1477" s="302">
        <f>IFERROR(INDEX('For Formulas'!$A$3:$CL$64,MATCH(ROUNDUP($R1477,0),'For Formulas'!$A$3:$A$64,0),MATCH($O1477&amp;" - "&amp;$P1477,'For Formulas'!$A$3:$CL$3,0))*L1477+U1477,INDEX('For Formulas'!$A$3:$CL$64,MATCH(ROUNDUP($R1477,0),'For Formulas'!$A$3:$A$64,0)*MATCH($O1477&amp;" - "&amp;$P1477,'For Formulas'!$A$3:$CL$3,0))*L1477)</f>
        <v>48190</v>
      </c>
      <c r="X1477" s="322">
        <f t="shared" si="144"/>
        <v>8.0008964589870016E-2</v>
      </c>
      <c r="Y1477" s="262" t="s">
        <v>674</v>
      </c>
      <c r="Z1477" s="262" t="str">
        <f t="shared" si="145"/>
        <v>141 E 71100 116</v>
      </c>
      <c r="AA1477" s="262" t="str">
        <f t="shared" si="146"/>
        <v>000</v>
      </c>
      <c r="AB1477" s="262" t="str">
        <f t="shared" si="147"/>
        <v>000</v>
      </c>
      <c r="AC1477" s="262" t="str">
        <f t="shared" si="148"/>
        <v>141 E 71100 116 000 000</v>
      </c>
    </row>
    <row r="1478" spans="1:29" ht="15" customHeight="1" x14ac:dyDescent="0.25">
      <c r="A1478" s="262" t="s">
        <v>1751</v>
      </c>
      <c r="B1478" s="262" t="s">
        <v>231</v>
      </c>
      <c r="C1478" s="262" t="s">
        <v>231</v>
      </c>
      <c r="D1478" s="262" t="s">
        <v>364</v>
      </c>
      <c r="E1478" s="262" t="s">
        <v>221</v>
      </c>
      <c r="F1478" s="262" t="s">
        <v>222</v>
      </c>
      <c r="G1478" s="262" t="s">
        <v>223</v>
      </c>
      <c r="H1478" s="262" t="s">
        <v>224</v>
      </c>
      <c r="I1478" s="262" t="s">
        <v>225</v>
      </c>
      <c r="J1478" s="262">
        <v>1600</v>
      </c>
      <c r="K1478" s="320">
        <v>1</v>
      </c>
      <c r="L1478" s="320">
        <v>1</v>
      </c>
      <c r="M1478" s="262" t="s">
        <v>226</v>
      </c>
      <c r="N1478" s="262" t="s">
        <v>233</v>
      </c>
      <c r="O1478" s="262" t="s">
        <v>234</v>
      </c>
      <c r="P1478" s="262" t="s">
        <v>34</v>
      </c>
      <c r="Q1478" s="321">
        <v>9</v>
      </c>
      <c r="R1478" s="321">
        <f t="shared" si="143"/>
        <v>10</v>
      </c>
      <c r="S1478" s="300">
        <v>0</v>
      </c>
      <c r="T1478" s="300">
        <v>44620</v>
      </c>
      <c r="V1478" s="300">
        <v>44620</v>
      </c>
      <c r="W1478" s="302">
        <f>IFERROR(INDEX('For Formulas'!$A$3:$CL$64,MATCH(ROUNDUP($R1478,0),'For Formulas'!$A$3:$A$64,0),MATCH($O1478&amp;" - "&amp;$P1478,'For Formulas'!$A$3:$CL$3,0))*L1478+U1478,INDEX('For Formulas'!$A$3:$CL$64,MATCH(ROUNDUP($R1478,0),'For Formulas'!$A$3:$A$64,0)*MATCH($O1478&amp;" - "&amp;$P1478,'For Formulas'!$A$3:$CL$3,0))*L1478)</f>
        <v>48190</v>
      </c>
      <c r="X1478" s="322">
        <f t="shared" si="144"/>
        <v>8.0008964589870016E-2</v>
      </c>
      <c r="Y1478" s="262" t="s">
        <v>365</v>
      </c>
      <c r="Z1478" s="262" t="str">
        <f t="shared" si="145"/>
        <v>141 E 71100 116</v>
      </c>
      <c r="AA1478" s="262" t="str">
        <f t="shared" si="146"/>
        <v>000</v>
      </c>
      <c r="AB1478" s="262" t="str">
        <f t="shared" si="147"/>
        <v>000</v>
      </c>
      <c r="AC1478" s="262" t="str">
        <f t="shared" si="148"/>
        <v>141 E 71100 116 000 000</v>
      </c>
    </row>
    <row r="1479" spans="1:29" ht="15" customHeight="1" x14ac:dyDescent="0.25">
      <c r="A1479" s="262" t="s">
        <v>1911</v>
      </c>
      <c r="B1479" s="262" t="s">
        <v>231</v>
      </c>
      <c r="C1479" s="262" t="s">
        <v>231</v>
      </c>
      <c r="D1479" s="262" t="s">
        <v>364</v>
      </c>
      <c r="E1479" s="262" t="s">
        <v>221</v>
      </c>
      <c r="F1479" s="262" t="s">
        <v>222</v>
      </c>
      <c r="G1479" s="262" t="s">
        <v>223</v>
      </c>
      <c r="H1479" s="262" t="s">
        <v>224</v>
      </c>
      <c r="I1479" s="262" t="s">
        <v>225</v>
      </c>
      <c r="J1479" s="262">
        <v>1600</v>
      </c>
      <c r="K1479" s="320">
        <v>1</v>
      </c>
      <c r="L1479" s="320">
        <v>1</v>
      </c>
      <c r="M1479" s="262" t="s">
        <v>226</v>
      </c>
      <c r="N1479" s="262" t="s">
        <v>233</v>
      </c>
      <c r="O1479" s="262" t="s">
        <v>234</v>
      </c>
      <c r="P1479" s="262" t="s">
        <v>34</v>
      </c>
      <c r="Q1479" s="321">
        <v>9</v>
      </c>
      <c r="R1479" s="321">
        <f t="shared" si="143"/>
        <v>10</v>
      </c>
      <c r="S1479" s="300">
        <v>0</v>
      </c>
      <c r="T1479" s="300">
        <v>44620</v>
      </c>
      <c r="V1479" s="300">
        <v>44620</v>
      </c>
      <c r="W1479" s="302">
        <f>IFERROR(INDEX('For Formulas'!$A$3:$CL$64,MATCH(ROUNDUP($R1479,0),'For Formulas'!$A$3:$A$64,0),MATCH($O1479&amp;" - "&amp;$P1479,'For Formulas'!$A$3:$CL$3,0))*L1479+U1479,INDEX('For Formulas'!$A$3:$CL$64,MATCH(ROUNDUP($R1479,0),'For Formulas'!$A$3:$A$64,0)*MATCH($O1479&amp;" - "&amp;$P1479,'For Formulas'!$A$3:$CL$3,0))*L1479)</f>
        <v>48190</v>
      </c>
      <c r="X1479" s="322">
        <f t="shared" si="144"/>
        <v>8.0008964589870016E-2</v>
      </c>
      <c r="Y1479" s="262" t="s">
        <v>365</v>
      </c>
      <c r="Z1479" s="262" t="str">
        <f t="shared" si="145"/>
        <v>141 E 71100 116</v>
      </c>
      <c r="AA1479" s="262" t="str">
        <f t="shared" si="146"/>
        <v>000</v>
      </c>
      <c r="AB1479" s="262" t="str">
        <f t="shared" si="147"/>
        <v>000</v>
      </c>
      <c r="AC1479" s="262" t="str">
        <f t="shared" si="148"/>
        <v>141 E 71100 116 000 000</v>
      </c>
    </row>
    <row r="1480" spans="1:29" ht="15" customHeight="1" x14ac:dyDescent="0.25">
      <c r="A1480" s="262" t="s">
        <v>2037</v>
      </c>
      <c r="B1480" s="262" t="s">
        <v>435</v>
      </c>
      <c r="C1480" s="262" t="s">
        <v>435</v>
      </c>
      <c r="D1480" s="262" t="s">
        <v>361</v>
      </c>
      <c r="E1480" s="262" t="s">
        <v>221</v>
      </c>
      <c r="F1480" s="262" t="s">
        <v>222</v>
      </c>
      <c r="G1480" s="262" t="s">
        <v>223</v>
      </c>
      <c r="H1480" s="262" t="s">
        <v>224</v>
      </c>
      <c r="I1480" s="262" t="s">
        <v>225</v>
      </c>
      <c r="J1480" s="262">
        <v>1600</v>
      </c>
      <c r="K1480" s="320">
        <v>1</v>
      </c>
      <c r="L1480" s="320">
        <v>1</v>
      </c>
      <c r="M1480" s="262" t="s">
        <v>226</v>
      </c>
      <c r="N1480" s="262" t="s">
        <v>233</v>
      </c>
      <c r="O1480" s="262" t="s">
        <v>234</v>
      </c>
      <c r="P1480" s="262" t="s">
        <v>34</v>
      </c>
      <c r="Q1480" s="321">
        <v>9</v>
      </c>
      <c r="R1480" s="321">
        <f t="shared" si="143"/>
        <v>10</v>
      </c>
      <c r="S1480" s="300">
        <v>0</v>
      </c>
      <c r="T1480" s="300">
        <v>44620</v>
      </c>
      <c r="V1480" s="300">
        <v>44620</v>
      </c>
      <c r="W1480" s="302">
        <f>IFERROR(INDEX('For Formulas'!$A$3:$CL$64,MATCH(ROUNDUP($R1480,0),'For Formulas'!$A$3:$A$64,0),MATCH($O1480&amp;" - "&amp;$P1480,'For Formulas'!$A$3:$CL$3,0))*L1480+U1480,INDEX('For Formulas'!$A$3:$CL$64,MATCH(ROUNDUP($R1480,0),'For Formulas'!$A$3:$A$64,0)*MATCH($O1480&amp;" - "&amp;$P1480,'For Formulas'!$A$3:$CL$3,0))*L1480)</f>
        <v>48190</v>
      </c>
      <c r="X1480" s="322">
        <f t="shared" si="144"/>
        <v>8.0008964589870016E-2</v>
      </c>
      <c r="Y1480" s="262" t="s">
        <v>925</v>
      </c>
      <c r="Z1480" s="262" t="str">
        <f t="shared" si="145"/>
        <v>141 E 71300 116</v>
      </c>
      <c r="AA1480" s="262" t="str">
        <f t="shared" si="146"/>
        <v>000</v>
      </c>
      <c r="AB1480" s="262" t="str">
        <f t="shared" si="147"/>
        <v>000</v>
      </c>
      <c r="AC1480" s="262" t="str">
        <f t="shared" si="148"/>
        <v>141 E 71300 116 000 000</v>
      </c>
    </row>
    <row r="1481" spans="1:29" ht="15" customHeight="1" x14ac:dyDescent="0.25">
      <c r="A1481" s="262" t="s">
        <v>2267</v>
      </c>
      <c r="B1481" s="262" t="s">
        <v>231</v>
      </c>
      <c r="C1481" s="262" t="s">
        <v>231</v>
      </c>
      <c r="D1481" s="262" t="s">
        <v>382</v>
      </c>
      <c r="E1481" s="262" t="s">
        <v>221</v>
      </c>
      <c r="F1481" s="262" t="s">
        <v>222</v>
      </c>
      <c r="G1481" s="262" t="s">
        <v>223</v>
      </c>
      <c r="H1481" s="262" t="s">
        <v>224</v>
      </c>
      <c r="I1481" s="262" t="s">
        <v>225</v>
      </c>
      <c r="J1481" s="262">
        <v>1600</v>
      </c>
      <c r="K1481" s="320">
        <v>1</v>
      </c>
      <c r="L1481" s="320">
        <v>1</v>
      </c>
      <c r="M1481" s="262" t="s">
        <v>226</v>
      </c>
      <c r="N1481" s="262" t="s">
        <v>233</v>
      </c>
      <c r="O1481" s="262" t="s">
        <v>234</v>
      </c>
      <c r="P1481" s="262" t="s">
        <v>34</v>
      </c>
      <c r="Q1481" s="321">
        <v>9</v>
      </c>
      <c r="R1481" s="321">
        <f t="shared" si="143"/>
        <v>10</v>
      </c>
      <c r="S1481" s="300">
        <v>0</v>
      </c>
      <c r="T1481" s="300">
        <v>44620</v>
      </c>
      <c r="V1481" s="300">
        <v>44620</v>
      </c>
      <c r="W1481" s="302">
        <f>IFERROR(INDEX('For Formulas'!$A$3:$CL$64,MATCH(ROUNDUP($R1481,0),'For Formulas'!$A$3:$A$64,0),MATCH($O1481&amp;" - "&amp;$P1481,'For Formulas'!$A$3:$CL$3,0))*L1481+U1481,INDEX('For Formulas'!$A$3:$CL$64,MATCH(ROUNDUP($R1481,0),'For Formulas'!$A$3:$A$64,0)*MATCH($O1481&amp;" - "&amp;$P1481,'For Formulas'!$A$3:$CL$3,0))*L1481)</f>
        <v>48190</v>
      </c>
      <c r="X1481" s="322">
        <f t="shared" si="144"/>
        <v>8.0008964589870016E-2</v>
      </c>
      <c r="Y1481" s="262" t="s">
        <v>401</v>
      </c>
      <c r="Z1481" s="262" t="str">
        <f t="shared" si="145"/>
        <v>141 E 71100 116</v>
      </c>
      <c r="AA1481" s="262" t="str">
        <f t="shared" si="146"/>
        <v>000</v>
      </c>
      <c r="AB1481" s="262" t="str">
        <f t="shared" si="147"/>
        <v>000</v>
      </c>
      <c r="AC1481" s="262" t="str">
        <f t="shared" si="148"/>
        <v>141 E 71100 116 000 000</v>
      </c>
    </row>
    <row r="1482" spans="1:29" ht="15" hidden="1" customHeight="1" x14ac:dyDescent="0.25">
      <c r="A1482" s="262" t="s">
        <v>2034</v>
      </c>
      <c r="B1482" s="262" t="s">
        <v>330</v>
      </c>
      <c r="C1482" s="262" t="s">
        <v>330</v>
      </c>
      <c r="D1482" s="262" t="s">
        <v>328</v>
      </c>
      <c r="E1482" s="262" t="s">
        <v>256</v>
      </c>
      <c r="F1482" s="262" t="s">
        <v>249</v>
      </c>
      <c r="G1482" s="262" t="s">
        <v>250</v>
      </c>
      <c r="H1482" s="262" t="s">
        <v>224</v>
      </c>
      <c r="I1482" s="262" t="s">
        <v>242</v>
      </c>
      <c r="J1482" s="262">
        <v>1080</v>
      </c>
      <c r="K1482" s="320">
        <v>1</v>
      </c>
      <c r="L1482" s="320">
        <v>1</v>
      </c>
      <c r="M1482" s="262" t="s">
        <v>6</v>
      </c>
      <c r="Q1482" s="321">
        <v>0</v>
      </c>
      <c r="R1482" s="321">
        <f t="shared" si="143"/>
        <v>1</v>
      </c>
      <c r="S1482" s="300">
        <v>3000</v>
      </c>
      <c r="T1482" s="300">
        <v>0</v>
      </c>
      <c r="V1482" s="300">
        <v>3000</v>
      </c>
      <c r="W1482" s="300">
        <f>V1482</f>
        <v>3000</v>
      </c>
      <c r="X1482" s="322">
        <f t="shared" si="144"/>
        <v>0</v>
      </c>
      <c r="Y1482" s="262" t="s">
        <v>329</v>
      </c>
      <c r="Z1482" s="262" t="str">
        <f t="shared" si="145"/>
        <v>141 E 72710 146</v>
      </c>
      <c r="AA1482" s="262" t="str">
        <f t="shared" si="146"/>
        <v>712</v>
      </c>
      <c r="AB1482" s="262" t="str">
        <f t="shared" si="147"/>
        <v>000</v>
      </c>
      <c r="AC1482" s="262" t="str">
        <f t="shared" si="148"/>
        <v>141 E 72710 146 000 712</v>
      </c>
    </row>
    <row r="1483" spans="1:29" ht="15" hidden="1" customHeight="1" x14ac:dyDescent="0.25">
      <c r="A1483" s="262" t="s">
        <v>2034</v>
      </c>
      <c r="B1483" s="262" t="s">
        <v>327</v>
      </c>
      <c r="C1483" s="262" t="s">
        <v>327</v>
      </c>
      <c r="D1483" s="262" t="s">
        <v>328</v>
      </c>
      <c r="E1483" s="262" t="s">
        <v>221</v>
      </c>
      <c r="F1483" s="262" t="s">
        <v>249</v>
      </c>
      <c r="G1483" s="262" t="s">
        <v>250</v>
      </c>
      <c r="H1483" s="262" t="s">
        <v>224</v>
      </c>
      <c r="I1483" s="262" t="s">
        <v>242</v>
      </c>
      <c r="J1483" s="262">
        <v>1080</v>
      </c>
      <c r="K1483" s="320">
        <v>1</v>
      </c>
      <c r="L1483" s="320">
        <v>1</v>
      </c>
      <c r="M1483" s="262" t="s">
        <v>226</v>
      </c>
      <c r="N1483" s="262" t="s">
        <v>227</v>
      </c>
      <c r="O1483" s="262" t="s">
        <v>251</v>
      </c>
      <c r="P1483" s="262" t="s">
        <v>186</v>
      </c>
      <c r="Q1483" s="321">
        <v>14</v>
      </c>
      <c r="R1483" s="321">
        <f t="shared" si="143"/>
        <v>15</v>
      </c>
      <c r="S1483" s="300">
        <v>0</v>
      </c>
      <c r="T1483" s="300">
        <v>14430</v>
      </c>
      <c r="V1483" s="300">
        <v>14430</v>
      </c>
      <c r="W1483" s="302">
        <f>IFERROR(INDEX('For Formulas'!$A$3:$CL$64,MATCH(ROUNDUP($R1483,0),'For Formulas'!$A$3:$A$64,0),MATCH($O1483&amp;" - "&amp;$P1483,'For Formulas'!$A$3:$CL$3,0))*L1483+U1483,INDEX('For Formulas'!$A$3:$CL$64,MATCH(ROUNDUP($R1483,0),'For Formulas'!$A$3:$A$64,0)*MATCH($O1483&amp;" - "&amp;$P1483,'For Formulas'!$A$3:$CL$3,0))*L1483)</f>
        <v>15990</v>
      </c>
      <c r="X1483" s="322">
        <f t="shared" si="144"/>
        <v>0.10810810810810811</v>
      </c>
      <c r="Y1483" s="262" t="s">
        <v>329</v>
      </c>
      <c r="Z1483" s="262" t="str">
        <f t="shared" si="145"/>
        <v>141 E 72710 146</v>
      </c>
      <c r="AA1483" s="262" t="str">
        <f t="shared" si="146"/>
        <v>712</v>
      </c>
      <c r="AB1483" s="262" t="str">
        <f t="shared" si="147"/>
        <v>000</v>
      </c>
      <c r="AC1483" s="262" t="str">
        <f t="shared" si="148"/>
        <v>141 E 72710 146 000 712</v>
      </c>
    </row>
    <row r="1484" spans="1:29" ht="15" hidden="1" customHeight="1" x14ac:dyDescent="0.25">
      <c r="A1484" s="262" t="s">
        <v>2035</v>
      </c>
      <c r="B1484" s="262" t="s">
        <v>749</v>
      </c>
      <c r="C1484" s="262" t="s">
        <v>749</v>
      </c>
      <c r="D1484" s="262" t="s">
        <v>328</v>
      </c>
      <c r="E1484" s="262" t="s">
        <v>256</v>
      </c>
      <c r="F1484" s="262" t="s">
        <v>249</v>
      </c>
      <c r="G1484" s="262" t="s">
        <v>250</v>
      </c>
      <c r="H1484" s="262" t="s">
        <v>224</v>
      </c>
      <c r="I1484" s="262" t="s">
        <v>242</v>
      </c>
      <c r="J1484" s="262">
        <v>1080</v>
      </c>
      <c r="K1484" s="320">
        <v>1</v>
      </c>
      <c r="L1484" s="320">
        <v>1</v>
      </c>
      <c r="M1484" s="262" t="s">
        <v>6</v>
      </c>
      <c r="Q1484" s="321">
        <v>0</v>
      </c>
      <c r="R1484" s="321">
        <f t="shared" si="143"/>
        <v>1</v>
      </c>
      <c r="S1484" s="300">
        <v>5400</v>
      </c>
      <c r="T1484" s="300">
        <v>0</v>
      </c>
      <c r="V1484" s="300">
        <v>5400</v>
      </c>
      <c r="W1484" s="300">
        <f>V1484</f>
        <v>5400</v>
      </c>
      <c r="X1484" s="322">
        <f t="shared" si="144"/>
        <v>0</v>
      </c>
      <c r="Y1484" s="262" t="s">
        <v>750</v>
      </c>
      <c r="Z1484" s="262" t="str">
        <f t="shared" si="145"/>
        <v>141 E 71200 163</v>
      </c>
      <c r="AA1484" s="262" t="str">
        <f t="shared" si="146"/>
        <v>712</v>
      </c>
      <c r="AB1484" s="262" t="str">
        <f t="shared" si="147"/>
        <v>901</v>
      </c>
      <c r="AC1484" s="262" t="str">
        <f t="shared" si="148"/>
        <v>141 E 71200 163 901 712</v>
      </c>
    </row>
    <row r="1485" spans="1:29" ht="15" customHeight="1" x14ac:dyDescent="0.25">
      <c r="A1485" s="262" t="s">
        <v>2509</v>
      </c>
      <c r="B1485" s="262" t="s">
        <v>231</v>
      </c>
      <c r="C1485" s="262" t="s">
        <v>231</v>
      </c>
      <c r="D1485" s="262" t="s">
        <v>280</v>
      </c>
      <c r="E1485" s="262" t="s">
        <v>221</v>
      </c>
      <c r="F1485" s="262" t="s">
        <v>222</v>
      </c>
      <c r="G1485" s="262" t="s">
        <v>223</v>
      </c>
      <c r="H1485" s="262" t="s">
        <v>224</v>
      </c>
      <c r="I1485" s="262" t="s">
        <v>225</v>
      </c>
      <c r="J1485" s="262">
        <v>1600</v>
      </c>
      <c r="K1485" s="320">
        <v>1</v>
      </c>
      <c r="L1485" s="320">
        <v>1</v>
      </c>
      <c r="M1485" s="262" t="s">
        <v>226</v>
      </c>
      <c r="N1485" s="262" t="s">
        <v>233</v>
      </c>
      <c r="O1485" s="262" t="s">
        <v>234</v>
      </c>
      <c r="P1485" s="262" t="s">
        <v>34</v>
      </c>
      <c r="Q1485" s="321">
        <v>9</v>
      </c>
      <c r="R1485" s="321">
        <f t="shared" si="143"/>
        <v>10</v>
      </c>
      <c r="S1485" s="300">
        <v>0</v>
      </c>
      <c r="T1485" s="300">
        <v>44620</v>
      </c>
      <c r="V1485" s="300">
        <v>44620</v>
      </c>
      <c r="W1485" s="302">
        <f>IFERROR(INDEX('For Formulas'!$A$3:$CL$64,MATCH(ROUNDUP($R1485,0),'For Formulas'!$A$3:$A$64,0),MATCH($O1485&amp;" - "&amp;$P1485,'For Formulas'!$A$3:$CL$3,0))*L1485+U1485,INDEX('For Formulas'!$A$3:$CL$64,MATCH(ROUNDUP($R1485,0),'For Formulas'!$A$3:$A$64,0)*MATCH($O1485&amp;" - "&amp;$P1485,'For Formulas'!$A$3:$CL$3,0))*L1485)</f>
        <v>48190</v>
      </c>
      <c r="X1485" s="322">
        <f t="shared" si="144"/>
        <v>8.0008964589870016E-2</v>
      </c>
      <c r="Y1485" s="262" t="s">
        <v>281</v>
      </c>
      <c r="Z1485" s="262" t="str">
        <f t="shared" si="145"/>
        <v>141 E 71100 116</v>
      </c>
      <c r="AA1485" s="262" t="str">
        <f t="shared" si="146"/>
        <v>000</v>
      </c>
      <c r="AB1485" s="262" t="str">
        <f t="shared" si="147"/>
        <v>000</v>
      </c>
      <c r="AC1485" s="262" t="str">
        <f t="shared" si="148"/>
        <v>141 E 71100 116 000 000</v>
      </c>
    </row>
    <row r="1486" spans="1:29" ht="15" customHeight="1" x14ac:dyDescent="0.25">
      <c r="A1486" s="262" t="s">
        <v>2637</v>
      </c>
      <c r="B1486" s="262" t="s">
        <v>231</v>
      </c>
      <c r="C1486" s="262" t="s">
        <v>231</v>
      </c>
      <c r="D1486" s="262" t="s">
        <v>333</v>
      </c>
      <c r="E1486" s="262" t="s">
        <v>221</v>
      </c>
      <c r="F1486" s="262" t="s">
        <v>222</v>
      </c>
      <c r="G1486" s="262" t="s">
        <v>223</v>
      </c>
      <c r="H1486" s="262" t="s">
        <v>224</v>
      </c>
      <c r="I1486" s="262" t="s">
        <v>225</v>
      </c>
      <c r="J1486" s="262">
        <v>1600</v>
      </c>
      <c r="K1486" s="320">
        <v>1</v>
      </c>
      <c r="L1486" s="320">
        <v>1</v>
      </c>
      <c r="M1486" s="262" t="s">
        <v>226</v>
      </c>
      <c r="N1486" s="262" t="s">
        <v>233</v>
      </c>
      <c r="O1486" s="262" t="s">
        <v>234</v>
      </c>
      <c r="P1486" s="262" t="s">
        <v>34</v>
      </c>
      <c r="Q1486" s="321">
        <v>9</v>
      </c>
      <c r="R1486" s="321">
        <f t="shared" si="143"/>
        <v>10</v>
      </c>
      <c r="S1486" s="300">
        <v>0</v>
      </c>
      <c r="T1486" s="300">
        <v>44620</v>
      </c>
      <c r="V1486" s="300">
        <v>44620</v>
      </c>
      <c r="W1486" s="302">
        <f>IFERROR(INDEX('For Formulas'!$A$3:$CL$64,MATCH(ROUNDUP($R1486,0),'For Formulas'!$A$3:$A$64,0),MATCH($O1486&amp;" - "&amp;$P1486,'For Formulas'!$A$3:$CL$3,0))*L1486+U1486,INDEX('For Formulas'!$A$3:$CL$64,MATCH(ROUNDUP($R1486,0),'For Formulas'!$A$3:$A$64,0)*MATCH($O1486&amp;" - "&amp;$P1486,'For Formulas'!$A$3:$CL$3,0))*L1486)</f>
        <v>48190</v>
      </c>
      <c r="X1486" s="322">
        <f t="shared" si="144"/>
        <v>8.0008964589870016E-2</v>
      </c>
      <c r="Y1486" s="262" t="s">
        <v>618</v>
      </c>
      <c r="Z1486" s="262" t="str">
        <f t="shared" si="145"/>
        <v>141 E 71100 116</v>
      </c>
      <c r="AA1486" s="262" t="str">
        <f t="shared" si="146"/>
        <v>000</v>
      </c>
      <c r="AB1486" s="262" t="str">
        <f t="shared" si="147"/>
        <v>000</v>
      </c>
      <c r="AC1486" s="262" t="str">
        <f t="shared" si="148"/>
        <v>141 E 71100 116 000 000</v>
      </c>
    </row>
    <row r="1487" spans="1:29" ht="15" customHeight="1" x14ac:dyDescent="0.25">
      <c r="A1487" s="262" t="s">
        <v>2691</v>
      </c>
      <c r="B1487" s="262" t="s">
        <v>435</v>
      </c>
      <c r="C1487" s="262" t="s">
        <v>435</v>
      </c>
      <c r="D1487" s="262" t="s">
        <v>361</v>
      </c>
      <c r="E1487" s="262" t="s">
        <v>221</v>
      </c>
      <c r="F1487" s="262" t="s">
        <v>222</v>
      </c>
      <c r="G1487" s="262" t="s">
        <v>223</v>
      </c>
      <c r="H1487" s="262" t="s">
        <v>224</v>
      </c>
      <c r="I1487" s="262" t="s">
        <v>225</v>
      </c>
      <c r="J1487" s="262">
        <v>1600</v>
      </c>
      <c r="K1487" s="320">
        <v>1</v>
      </c>
      <c r="L1487" s="320">
        <v>1</v>
      </c>
      <c r="M1487" s="262" t="s">
        <v>226</v>
      </c>
      <c r="N1487" s="262" t="s">
        <v>233</v>
      </c>
      <c r="O1487" s="262" t="s">
        <v>234</v>
      </c>
      <c r="P1487" s="262" t="s">
        <v>34</v>
      </c>
      <c r="Q1487" s="321">
        <v>9</v>
      </c>
      <c r="R1487" s="321">
        <f t="shared" si="143"/>
        <v>10</v>
      </c>
      <c r="S1487" s="300">
        <v>0</v>
      </c>
      <c r="T1487" s="300">
        <v>44620</v>
      </c>
      <c r="V1487" s="300">
        <v>44620</v>
      </c>
      <c r="W1487" s="302">
        <f>IFERROR(INDEX('For Formulas'!$A$3:$CL$64,MATCH(ROUNDUP($R1487,0),'For Formulas'!$A$3:$A$64,0),MATCH($O1487&amp;" - "&amp;$P1487,'For Formulas'!$A$3:$CL$3,0))*L1487+U1487,INDEX('For Formulas'!$A$3:$CL$64,MATCH(ROUNDUP($R1487,0),'For Formulas'!$A$3:$A$64,0)*MATCH($O1487&amp;" - "&amp;$P1487,'For Formulas'!$A$3:$CL$3,0))*L1487)</f>
        <v>48190</v>
      </c>
      <c r="X1487" s="322">
        <f t="shared" si="144"/>
        <v>8.0008964589870016E-2</v>
      </c>
      <c r="Y1487" s="262" t="s">
        <v>925</v>
      </c>
      <c r="Z1487" s="262" t="str">
        <f t="shared" si="145"/>
        <v>141 E 71300 116</v>
      </c>
      <c r="AA1487" s="262" t="str">
        <f t="shared" si="146"/>
        <v>000</v>
      </c>
      <c r="AB1487" s="262" t="str">
        <f t="shared" si="147"/>
        <v>000</v>
      </c>
      <c r="AC1487" s="262" t="str">
        <f t="shared" si="148"/>
        <v>141 E 71300 116 000 000</v>
      </c>
    </row>
    <row r="1488" spans="1:29" ht="15" customHeight="1" x14ac:dyDescent="0.25">
      <c r="A1488" s="262" t="s">
        <v>1991</v>
      </c>
      <c r="B1488" s="262" t="s">
        <v>283</v>
      </c>
      <c r="C1488" s="262" t="s">
        <v>283</v>
      </c>
      <c r="D1488" s="262" t="s">
        <v>333</v>
      </c>
      <c r="E1488" s="262" t="s">
        <v>269</v>
      </c>
      <c r="F1488" s="262" t="s">
        <v>284</v>
      </c>
      <c r="G1488" s="262" t="s">
        <v>285</v>
      </c>
      <c r="H1488" s="262" t="s">
        <v>286</v>
      </c>
      <c r="I1488" s="262" t="s">
        <v>1718</v>
      </c>
      <c r="J1488" s="262">
        <v>788</v>
      </c>
      <c r="K1488" s="320">
        <v>0.5</v>
      </c>
      <c r="L1488" s="320">
        <v>1</v>
      </c>
      <c r="M1488" s="262" t="s">
        <v>226</v>
      </c>
      <c r="N1488" s="262" t="s">
        <v>227</v>
      </c>
      <c r="O1488" s="262" t="s">
        <v>288</v>
      </c>
      <c r="P1488" s="262" t="s">
        <v>289</v>
      </c>
      <c r="Q1488" s="321">
        <v>30</v>
      </c>
      <c r="R1488" s="321">
        <f t="shared" si="143"/>
        <v>31</v>
      </c>
      <c r="S1488" s="300">
        <v>0</v>
      </c>
      <c r="T1488" s="300">
        <v>44888</v>
      </c>
      <c r="V1488" s="300">
        <v>22444</v>
      </c>
      <c r="W1488" s="302">
        <f>IFERROR(INDEX('For Formulas'!$A$3:$CL$64,MATCH(ROUNDUP($R1488,0),'For Formulas'!$A$3:$A$64,0),MATCH($O1488&amp;" - "&amp;$P1488,'For Formulas'!$A$3:$CL$3,0))*L1488+U1488,INDEX('For Formulas'!$A$3:$CL$64,MATCH(ROUNDUP($R1488,0),'For Formulas'!$A$3:$A$64,0)*MATCH($O1488&amp;" - "&amp;$P1488,'For Formulas'!$A$3:$CL$3,0))*L1488)</f>
        <v>48479</v>
      </c>
      <c r="X1488" s="322">
        <f t="shared" si="144"/>
        <v>1.1599982177864909</v>
      </c>
      <c r="Y1488" s="262" t="s">
        <v>1013</v>
      </c>
      <c r="Z1488" s="262" t="str">
        <f t="shared" si="145"/>
        <v>141 E 72410 162</v>
      </c>
      <c r="AA1488" s="262" t="str">
        <f t="shared" si="146"/>
        <v>000</v>
      </c>
      <c r="AB1488" s="262" t="str">
        <f t="shared" si="147"/>
        <v>000</v>
      </c>
      <c r="AC1488" s="262" t="str">
        <f t="shared" si="148"/>
        <v>141 E 72410 162 000 000</v>
      </c>
    </row>
    <row r="1489" spans="1:29" ht="15" hidden="1" customHeight="1" x14ac:dyDescent="0.25">
      <c r="A1489" s="262" t="s">
        <v>2037</v>
      </c>
      <c r="B1489" s="262" t="s">
        <v>525</v>
      </c>
      <c r="C1489" s="262" t="s">
        <v>525</v>
      </c>
      <c r="D1489" s="262" t="s">
        <v>274</v>
      </c>
      <c r="E1489" s="262" t="s">
        <v>256</v>
      </c>
      <c r="F1489" s="262" t="s">
        <v>222</v>
      </c>
      <c r="G1489" s="262" t="s">
        <v>223</v>
      </c>
      <c r="H1489" s="262" t="s">
        <v>224</v>
      </c>
      <c r="I1489" s="262" t="s">
        <v>225</v>
      </c>
      <c r="J1489" s="262">
        <v>1600</v>
      </c>
      <c r="K1489" s="320">
        <v>1</v>
      </c>
      <c r="L1489" s="320">
        <v>1</v>
      </c>
      <c r="M1489" s="262" t="s">
        <v>6</v>
      </c>
      <c r="Q1489" s="321">
        <v>0</v>
      </c>
      <c r="R1489" s="321">
        <f t="shared" si="143"/>
        <v>1</v>
      </c>
      <c r="S1489" s="300">
        <v>4900</v>
      </c>
      <c r="T1489" s="300">
        <v>0</v>
      </c>
      <c r="V1489" s="300">
        <v>4900</v>
      </c>
      <c r="W1489" s="300">
        <f>V1489</f>
        <v>4900</v>
      </c>
      <c r="X1489" s="322">
        <f t="shared" si="144"/>
        <v>0</v>
      </c>
      <c r="Y1489" s="262" t="s">
        <v>1734</v>
      </c>
      <c r="Z1489" s="262" t="str">
        <f t="shared" si="145"/>
        <v>141 E 72410 162</v>
      </c>
      <c r="AA1489" s="262" t="str">
        <f t="shared" si="146"/>
        <v>000</v>
      </c>
      <c r="AB1489" s="262" t="str">
        <f t="shared" si="147"/>
        <v>000</v>
      </c>
      <c r="AC1489" s="262" t="str">
        <f t="shared" si="148"/>
        <v>141 E 72410 162 000 000</v>
      </c>
    </row>
    <row r="1490" spans="1:29" ht="15" customHeight="1" x14ac:dyDescent="0.25">
      <c r="A1490" s="262" t="s">
        <v>2040</v>
      </c>
      <c r="B1490" s="262" t="s">
        <v>283</v>
      </c>
      <c r="C1490" s="262" t="s">
        <v>283</v>
      </c>
      <c r="D1490" s="262" t="s">
        <v>258</v>
      </c>
      <c r="E1490" s="262" t="s">
        <v>221</v>
      </c>
      <c r="F1490" s="262" t="s">
        <v>284</v>
      </c>
      <c r="G1490" s="262" t="s">
        <v>285</v>
      </c>
      <c r="H1490" s="262" t="s">
        <v>286</v>
      </c>
      <c r="I1490" s="262" t="s">
        <v>504</v>
      </c>
      <c r="J1490" s="262">
        <v>1575</v>
      </c>
      <c r="K1490" s="320">
        <v>1</v>
      </c>
      <c r="L1490" s="320">
        <v>1</v>
      </c>
      <c r="M1490" s="262" t="s">
        <v>226</v>
      </c>
      <c r="N1490" s="262" t="s">
        <v>227</v>
      </c>
      <c r="O1490" s="262" t="s">
        <v>288</v>
      </c>
      <c r="P1490" s="262" t="s">
        <v>289</v>
      </c>
      <c r="Q1490" s="321">
        <v>30</v>
      </c>
      <c r="R1490" s="321">
        <f t="shared" si="143"/>
        <v>31</v>
      </c>
      <c r="S1490" s="300">
        <v>0</v>
      </c>
      <c r="T1490" s="300">
        <v>44888</v>
      </c>
      <c r="V1490" s="300">
        <v>44888</v>
      </c>
      <c r="W1490" s="302">
        <f>IFERROR(INDEX('For Formulas'!$A$3:$CL$64,MATCH(ROUNDUP($R1490,0),'For Formulas'!$A$3:$A$64,0),MATCH($O1490&amp;" - "&amp;$P1490,'For Formulas'!$A$3:$CL$3,0))*L1490+U1490,INDEX('For Formulas'!$A$3:$CL$64,MATCH(ROUNDUP($R1490,0),'For Formulas'!$A$3:$A$64,0)*MATCH($O1490&amp;" - "&amp;$P1490,'For Formulas'!$A$3:$CL$3,0))*L1490)</f>
        <v>48479</v>
      </c>
      <c r="X1490" s="322">
        <f t="shared" si="144"/>
        <v>7.9999108893245408E-2</v>
      </c>
      <c r="Y1490" s="262" t="s">
        <v>1091</v>
      </c>
      <c r="Z1490" s="262" t="str">
        <f t="shared" si="145"/>
        <v>141 E 72410 162</v>
      </c>
      <c r="AA1490" s="262" t="str">
        <f t="shared" si="146"/>
        <v>000</v>
      </c>
      <c r="AB1490" s="262" t="str">
        <f t="shared" si="147"/>
        <v>000</v>
      </c>
      <c r="AC1490" s="262" t="str">
        <f t="shared" si="148"/>
        <v>141 E 72410 162 000 000</v>
      </c>
    </row>
    <row r="1491" spans="1:29" ht="15" customHeight="1" x14ac:dyDescent="0.25">
      <c r="A1491" s="262" t="s">
        <v>2478</v>
      </c>
      <c r="B1491" s="262" t="s">
        <v>283</v>
      </c>
      <c r="C1491" s="262" t="s">
        <v>283</v>
      </c>
      <c r="D1491" s="262" t="s">
        <v>343</v>
      </c>
      <c r="E1491" s="262" t="s">
        <v>221</v>
      </c>
      <c r="F1491" s="262" t="s">
        <v>284</v>
      </c>
      <c r="G1491" s="262" t="s">
        <v>285</v>
      </c>
      <c r="H1491" s="262" t="s">
        <v>286</v>
      </c>
      <c r="I1491" s="262" t="s">
        <v>504</v>
      </c>
      <c r="J1491" s="262">
        <v>1575</v>
      </c>
      <c r="K1491" s="320">
        <v>1</v>
      </c>
      <c r="L1491" s="320">
        <v>1</v>
      </c>
      <c r="M1491" s="262" t="s">
        <v>226</v>
      </c>
      <c r="N1491" s="262" t="s">
        <v>233</v>
      </c>
      <c r="O1491" s="262" t="s">
        <v>288</v>
      </c>
      <c r="P1491" s="262" t="s">
        <v>289</v>
      </c>
      <c r="Q1491" s="321">
        <v>30</v>
      </c>
      <c r="R1491" s="321">
        <f t="shared" si="143"/>
        <v>31</v>
      </c>
      <c r="S1491" s="300">
        <v>0</v>
      </c>
      <c r="T1491" s="300">
        <v>44888</v>
      </c>
      <c r="V1491" s="300">
        <v>44888</v>
      </c>
      <c r="W1491" s="302">
        <f>IFERROR(INDEX('For Formulas'!$A$3:$CL$64,MATCH(ROUNDUP($R1491,0),'For Formulas'!$A$3:$A$64,0),MATCH($O1491&amp;" - "&amp;$P1491,'For Formulas'!$A$3:$CL$3,0))*L1491+U1491,INDEX('For Formulas'!$A$3:$CL$64,MATCH(ROUNDUP($R1491,0),'For Formulas'!$A$3:$A$64,0)*MATCH($O1491&amp;" - "&amp;$P1491,'For Formulas'!$A$3:$CL$3,0))*L1491)</f>
        <v>48479</v>
      </c>
      <c r="X1491" s="322">
        <f t="shared" si="144"/>
        <v>7.9999108893245408E-2</v>
      </c>
      <c r="Y1491" s="262" t="s">
        <v>2333</v>
      </c>
      <c r="Z1491" s="262" t="str">
        <f t="shared" si="145"/>
        <v>141 E 72410 162</v>
      </c>
      <c r="AA1491" s="262" t="str">
        <f t="shared" si="146"/>
        <v>000</v>
      </c>
      <c r="AB1491" s="262" t="str">
        <f t="shared" si="147"/>
        <v>000</v>
      </c>
      <c r="AC1491" s="262" t="str">
        <f t="shared" si="148"/>
        <v>141 E 72410 162 000 000</v>
      </c>
    </row>
    <row r="1492" spans="1:29" ht="15" customHeight="1" x14ac:dyDescent="0.25">
      <c r="A1492" s="262" t="s">
        <v>297</v>
      </c>
      <c r="B1492" s="262" t="s">
        <v>298</v>
      </c>
      <c r="C1492" s="262" t="s">
        <v>298</v>
      </c>
      <c r="D1492" s="262" t="s">
        <v>298</v>
      </c>
      <c r="E1492" s="262" t="s">
        <v>221</v>
      </c>
      <c r="F1492" s="262" t="s">
        <v>299</v>
      </c>
      <c r="G1492" s="262" t="s">
        <v>300</v>
      </c>
      <c r="H1492" s="262" t="s">
        <v>301</v>
      </c>
      <c r="I1492" s="262" t="s">
        <v>225</v>
      </c>
      <c r="J1492" s="262">
        <v>1920</v>
      </c>
      <c r="K1492" s="320">
        <v>1</v>
      </c>
      <c r="L1492" s="320">
        <v>1</v>
      </c>
      <c r="M1492" s="262" t="s">
        <v>226</v>
      </c>
      <c r="N1492" s="262" t="s">
        <v>233</v>
      </c>
      <c r="O1492" s="262" t="s">
        <v>288</v>
      </c>
      <c r="P1492" s="262" t="s">
        <v>302</v>
      </c>
      <c r="Q1492" s="321">
        <v>18</v>
      </c>
      <c r="R1492" s="321">
        <f t="shared" si="143"/>
        <v>19</v>
      </c>
      <c r="S1492" s="300">
        <v>0</v>
      </c>
      <c r="T1492" s="300">
        <v>45252</v>
      </c>
      <c r="V1492" s="300">
        <v>45252</v>
      </c>
      <c r="W1492" s="302">
        <f>IFERROR(INDEX('For Formulas'!$A$3:$CL$64,MATCH(ROUNDUP($R1492,0),'For Formulas'!$A$3:$A$64,0),MATCH($O1492&amp;" - "&amp;$P1492,'For Formulas'!$A$3:$CL$3,0))*L1492+U1492,INDEX('For Formulas'!$A$3:$CL$64,MATCH(ROUNDUP($R1492,0),'For Formulas'!$A$3:$A$64,0)*MATCH($O1492&amp;" - "&amp;$P1492,'For Formulas'!$A$3:$CL$3,0))*L1492)</f>
        <v>48876</v>
      </c>
      <c r="X1492" s="322">
        <f t="shared" si="144"/>
        <v>8.0084858127817557E-2</v>
      </c>
      <c r="Y1492" s="262" t="s">
        <v>303</v>
      </c>
      <c r="Z1492" s="262" t="str">
        <f t="shared" si="145"/>
        <v>141 E 72620 167</v>
      </c>
      <c r="AA1492" s="262" t="str">
        <f t="shared" si="146"/>
        <v>000</v>
      </c>
      <c r="AB1492" s="262" t="str">
        <f t="shared" si="147"/>
        <v>000</v>
      </c>
      <c r="AC1492" s="262" t="str">
        <f t="shared" si="148"/>
        <v>141 E 72620 167 000 000</v>
      </c>
    </row>
    <row r="1493" spans="1:29" ht="15" customHeight="1" x14ac:dyDescent="0.25">
      <c r="A1493" s="262" t="s">
        <v>1708</v>
      </c>
      <c r="B1493" s="262" t="s">
        <v>298</v>
      </c>
      <c r="C1493" s="262" t="s">
        <v>298</v>
      </c>
      <c r="D1493" s="262" t="s">
        <v>298</v>
      </c>
      <c r="E1493" s="262" t="s">
        <v>221</v>
      </c>
      <c r="F1493" s="262" t="s">
        <v>299</v>
      </c>
      <c r="G1493" s="262" t="s">
        <v>300</v>
      </c>
      <c r="H1493" s="262" t="s">
        <v>301</v>
      </c>
      <c r="I1493" s="262" t="s">
        <v>225</v>
      </c>
      <c r="J1493" s="262">
        <v>1920</v>
      </c>
      <c r="K1493" s="320">
        <v>1</v>
      </c>
      <c r="L1493" s="320">
        <v>1</v>
      </c>
      <c r="M1493" s="262" t="s">
        <v>226</v>
      </c>
      <c r="N1493" s="262" t="s">
        <v>233</v>
      </c>
      <c r="O1493" s="262" t="s">
        <v>288</v>
      </c>
      <c r="P1493" s="262" t="s">
        <v>302</v>
      </c>
      <c r="Q1493" s="321">
        <v>18</v>
      </c>
      <c r="R1493" s="321">
        <f t="shared" si="143"/>
        <v>19</v>
      </c>
      <c r="S1493" s="300">
        <v>0</v>
      </c>
      <c r="T1493" s="300">
        <v>45252</v>
      </c>
      <c r="V1493" s="300">
        <v>45252</v>
      </c>
      <c r="W1493" s="302">
        <f>IFERROR(INDEX('For Formulas'!$A$3:$CL$64,MATCH(ROUNDUP($R1493,0),'For Formulas'!$A$3:$A$64,0),MATCH($O1493&amp;" - "&amp;$P1493,'For Formulas'!$A$3:$CL$3,0))*L1493+U1493,INDEX('For Formulas'!$A$3:$CL$64,MATCH(ROUNDUP($R1493,0),'For Formulas'!$A$3:$A$64,0)*MATCH($O1493&amp;" - "&amp;$P1493,'For Formulas'!$A$3:$CL$3,0))*L1493)</f>
        <v>48876</v>
      </c>
      <c r="X1493" s="322">
        <f t="shared" si="144"/>
        <v>8.0084858127817557E-2</v>
      </c>
      <c r="Y1493" s="262" t="s">
        <v>303</v>
      </c>
      <c r="Z1493" s="262" t="str">
        <f t="shared" si="145"/>
        <v>141 E 72620 167</v>
      </c>
      <c r="AA1493" s="262" t="str">
        <f t="shared" si="146"/>
        <v>000</v>
      </c>
      <c r="AB1493" s="262" t="str">
        <f t="shared" si="147"/>
        <v>000</v>
      </c>
      <c r="AC1493" s="262" t="str">
        <f t="shared" si="148"/>
        <v>141 E 72620 167 000 000</v>
      </c>
    </row>
    <row r="1494" spans="1:29" ht="15" customHeight="1" x14ac:dyDescent="0.25">
      <c r="A1494" s="262" t="s">
        <v>1081</v>
      </c>
      <c r="B1494" s="262" t="s">
        <v>231</v>
      </c>
      <c r="C1494" s="262" t="s">
        <v>231</v>
      </c>
      <c r="D1494" s="262" t="s">
        <v>232</v>
      </c>
      <c r="E1494" s="262" t="s">
        <v>221</v>
      </c>
      <c r="F1494" s="262" t="s">
        <v>222</v>
      </c>
      <c r="G1494" s="262" t="s">
        <v>223</v>
      </c>
      <c r="H1494" s="262" t="s">
        <v>224</v>
      </c>
      <c r="I1494" s="262" t="s">
        <v>225</v>
      </c>
      <c r="J1494" s="262">
        <v>1600</v>
      </c>
      <c r="K1494" s="320">
        <v>1</v>
      </c>
      <c r="L1494" s="320">
        <v>1</v>
      </c>
      <c r="M1494" s="262" t="s">
        <v>226</v>
      </c>
      <c r="N1494" s="262" t="s">
        <v>227</v>
      </c>
      <c r="O1494" s="262" t="s">
        <v>234</v>
      </c>
      <c r="P1494" s="262" t="s">
        <v>36</v>
      </c>
      <c r="Q1494" s="321">
        <v>0</v>
      </c>
      <c r="R1494" s="321">
        <f t="shared" si="143"/>
        <v>1</v>
      </c>
      <c r="S1494" s="300">
        <v>0</v>
      </c>
      <c r="T1494" s="300">
        <v>45365</v>
      </c>
      <c r="V1494" s="300">
        <v>45365</v>
      </c>
      <c r="W1494" s="302">
        <f>IFERROR(INDEX('For Formulas'!$A$3:$CL$64,MATCH(ROUNDUP($R1494,0),'For Formulas'!$A$3:$A$64,0),MATCH($O1494&amp;" - "&amp;$P1494,'For Formulas'!$A$3:$CL$3,0))*L1494+U1494,INDEX('For Formulas'!$A$3:$CL$64,MATCH(ROUNDUP($R1494,0),'For Formulas'!$A$3:$A$64,0)*MATCH($O1494&amp;" - "&amp;$P1494,'For Formulas'!$A$3:$CL$3,0))*L1494)</f>
        <v>48995</v>
      </c>
      <c r="X1494" s="322">
        <f t="shared" si="144"/>
        <v>8.0017634740438659E-2</v>
      </c>
      <c r="Y1494" s="262" t="s">
        <v>235</v>
      </c>
      <c r="Z1494" s="262" t="str">
        <f t="shared" si="145"/>
        <v>141 E 71100 116</v>
      </c>
      <c r="AA1494" s="262" t="str">
        <f t="shared" si="146"/>
        <v>000</v>
      </c>
      <c r="AB1494" s="262" t="str">
        <f t="shared" si="147"/>
        <v>000</v>
      </c>
      <c r="AC1494" s="262" t="str">
        <f t="shared" si="148"/>
        <v>141 E 71100 116 000 000</v>
      </c>
    </row>
    <row r="1495" spans="1:29" ht="15" customHeight="1" x14ac:dyDescent="0.25">
      <c r="A1495" s="262" t="s">
        <v>438</v>
      </c>
      <c r="B1495" s="262" t="s">
        <v>231</v>
      </c>
      <c r="C1495" s="262" t="s">
        <v>231</v>
      </c>
      <c r="D1495" s="262" t="s">
        <v>340</v>
      </c>
      <c r="E1495" s="262" t="s">
        <v>221</v>
      </c>
      <c r="F1495" s="262" t="s">
        <v>222</v>
      </c>
      <c r="G1495" s="262" t="s">
        <v>223</v>
      </c>
      <c r="H1495" s="262" t="s">
        <v>224</v>
      </c>
      <c r="I1495" s="262" t="s">
        <v>225</v>
      </c>
      <c r="J1495" s="262">
        <v>1600</v>
      </c>
      <c r="K1495" s="320">
        <v>1</v>
      </c>
      <c r="L1495" s="320">
        <v>1</v>
      </c>
      <c r="M1495" s="262" t="s">
        <v>226</v>
      </c>
      <c r="N1495" s="262" t="s">
        <v>233</v>
      </c>
      <c r="O1495" s="262" t="s">
        <v>234</v>
      </c>
      <c r="P1495" s="262" t="s">
        <v>35</v>
      </c>
      <c r="Q1495" s="321">
        <v>4</v>
      </c>
      <c r="R1495" s="321">
        <f t="shared" si="143"/>
        <v>5</v>
      </c>
      <c r="S1495" s="300">
        <v>0</v>
      </c>
      <c r="T1495" s="300">
        <v>45445</v>
      </c>
      <c r="V1495" s="300">
        <v>45445</v>
      </c>
      <c r="W1495" s="302">
        <f>IFERROR(INDEX('For Formulas'!$A$3:$CL$64,MATCH(ROUNDUP($R1495,0),'For Formulas'!$A$3:$A$64,0),MATCH($O1495&amp;" - "&amp;$P1495,'For Formulas'!$A$3:$CL$3,0))*L1495+U1495,INDEX('For Formulas'!$A$3:$CL$64,MATCH(ROUNDUP($R1495,0),'For Formulas'!$A$3:$A$64,0)*MATCH($O1495&amp;" - "&amp;$P1495,'For Formulas'!$A$3:$CL$3,0))*L1495)</f>
        <v>49080</v>
      </c>
      <c r="X1495" s="322">
        <f t="shared" si="144"/>
        <v>7.9986797227417764E-2</v>
      </c>
      <c r="Y1495" s="262" t="s">
        <v>439</v>
      </c>
      <c r="Z1495" s="262" t="str">
        <f t="shared" si="145"/>
        <v>141 E 71100 116</v>
      </c>
      <c r="AA1495" s="262" t="str">
        <f t="shared" si="146"/>
        <v>000</v>
      </c>
      <c r="AB1495" s="262" t="str">
        <f t="shared" si="147"/>
        <v>000</v>
      </c>
      <c r="AC1495" s="262" t="str">
        <f t="shared" si="148"/>
        <v>141 E 71100 116 000 000</v>
      </c>
    </row>
    <row r="1496" spans="1:29" ht="15" customHeight="1" x14ac:dyDescent="0.25">
      <c r="A1496" s="262" t="s">
        <v>660</v>
      </c>
      <c r="B1496" s="262" t="s">
        <v>231</v>
      </c>
      <c r="C1496" s="262" t="s">
        <v>231</v>
      </c>
      <c r="D1496" s="262" t="s">
        <v>389</v>
      </c>
      <c r="E1496" s="262" t="s">
        <v>221</v>
      </c>
      <c r="F1496" s="262" t="s">
        <v>222</v>
      </c>
      <c r="G1496" s="262" t="s">
        <v>223</v>
      </c>
      <c r="H1496" s="262" t="s">
        <v>224</v>
      </c>
      <c r="I1496" s="262" t="s">
        <v>225</v>
      </c>
      <c r="J1496" s="262">
        <v>1600</v>
      </c>
      <c r="K1496" s="320">
        <v>1</v>
      </c>
      <c r="L1496" s="320">
        <v>1</v>
      </c>
      <c r="M1496" s="262" t="s">
        <v>226</v>
      </c>
      <c r="N1496" s="262" t="s">
        <v>227</v>
      </c>
      <c r="O1496" s="262" t="s">
        <v>234</v>
      </c>
      <c r="P1496" s="262" t="s">
        <v>35</v>
      </c>
      <c r="Q1496" s="321">
        <v>4</v>
      </c>
      <c r="R1496" s="321">
        <f t="shared" si="143"/>
        <v>5</v>
      </c>
      <c r="S1496" s="300">
        <v>0</v>
      </c>
      <c r="T1496" s="300">
        <v>45445</v>
      </c>
      <c r="V1496" s="300">
        <v>45445</v>
      </c>
      <c r="W1496" s="302">
        <f>IFERROR(INDEX('For Formulas'!$A$3:$CL$64,MATCH(ROUNDUP($R1496,0),'For Formulas'!$A$3:$A$64,0),MATCH($O1496&amp;" - "&amp;$P1496,'For Formulas'!$A$3:$CL$3,0))*L1496+U1496,INDEX('For Formulas'!$A$3:$CL$64,MATCH(ROUNDUP($R1496,0),'For Formulas'!$A$3:$A$64,0)*MATCH($O1496&amp;" - "&amp;$P1496,'For Formulas'!$A$3:$CL$3,0))*L1496)</f>
        <v>49080</v>
      </c>
      <c r="X1496" s="322">
        <f t="shared" si="144"/>
        <v>7.9986797227417764E-2</v>
      </c>
      <c r="Y1496" s="262" t="s">
        <v>390</v>
      </c>
      <c r="Z1496" s="262" t="str">
        <f t="shared" si="145"/>
        <v>141 E 71100 116</v>
      </c>
      <c r="AA1496" s="262" t="str">
        <f t="shared" si="146"/>
        <v>000</v>
      </c>
      <c r="AB1496" s="262" t="str">
        <f t="shared" si="147"/>
        <v>000</v>
      </c>
      <c r="AC1496" s="262" t="str">
        <f t="shared" si="148"/>
        <v>141 E 71100 116 000 000</v>
      </c>
    </row>
    <row r="1497" spans="1:29" ht="15" hidden="1" customHeight="1" x14ac:dyDescent="0.25">
      <c r="A1497" s="262" t="s">
        <v>2046</v>
      </c>
      <c r="B1497" s="262" t="s">
        <v>256</v>
      </c>
      <c r="C1497" s="262" t="s">
        <v>1247</v>
      </c>
      <c r="D1497" s="262" t="s">
        <v>274</v>
      </c>
      <c r="E1497" s="262" t="s">
        <v>256</v>
      </c>
      <c r="F1497" s="262" t="s">
        <v>222</v>
      </c>
      <c r="G1497" s="262" t="s">
        <v>223</v>
      </c>
      <c r="H1497" s="262" t="s">
        <v>224</v>
      </c>
      <c r="I1497" s="262" t="s">
        <v>225</v>
      </c>
      <c r="J1497" s="262">
        <v>1600</v>
      </c>
      <c r="K1497" s="320">
        <v>1</v>
      </c>
      <c r="L1497" s="320">
        <v>1</v>
      </c>
      <c r="M1497" s="262" t="s">
        <v>6</v>
      </c>
      <c r="Q1497" s="321">
        <v>0</v>
      </c>
      <c r="R1497" s="321">
        <f t="shared" si="143"/>
        <v>1</v>
      </c>
      <c r="S1497" s="300">
        <v>4000</v>
      </c>
      <c r="T1497" s="300">
        <v>0</v>
      </c>
      <c r="V1497" s="300">
        <v>4000</v>
      </c>
      <c r="W1497" s="300">
        <f>V1497</f>
        <v>4000</v>
      </c>
      <c r="X1497" s="322">
        <f t="shared" si="144"/>
        <v>0</v>
      </c>
      <c r="Y1497" s="262" t="s">
        <v>760</v>
      </c>
      <c r="Z1497" s="262" t="str">
        <f t="shared" si="145"/>
        <v>141 E 72210 189</v>
      </c>
      <c r="AA1497" s="262" t="str">
        <f t="shared" si="146"/>
        <v>000</v>
      </c>
      <c r="AB1497" s="262" t="str">
        <f t="shared" si="147"/>
        <v>000</v>
      </c>
      <c r="AC1497" s="262" t="str">
        <f t="shared" si="148"/>
        <v>141 E 72210 189 000 000</v>
      </c>
    </row>
    <row r="1498" spans="1:29" ht="15" customHeight="1" x14ac:dyDescent="0.25">
      <c r="A1498" s="262" t="s">
        <v>962</v>
      </c>
      <c r="B1498" s="262" t="s">
        <v>231</v>
      </c>
      <c r="C1498" s="262" t="s">
        <v>231</v>
      </c>
      <c r="D1498" s="262" t="s">
        <v>407</v>
      </c>
      <c r="E1498" s="262" t="s">
        <v>221</v>
      </c>
      <c r="F1498" s="262" t="s">
        <v>222</v>
      </c>
      <c r="G1498" s="262" t="s">
        <v>223</v>
      </c>
      <c r="H1498" s="262" t="s">
        <v>224</v>
      </c>
      <c r="I1498" s="262" t="s">
        <v>225</v>
      </c>
      <c r="J1498" s="262">
        <v>1600</v>
      </c>
      <c r="K1498" s="320">
        <v>1</v>
      </c>
      <c r="L1498" s="320">
        <v>1</v>
      </c>
      <c r="M1498" s="262" t="s">
        <v>226</v>
      </c>
      <c r="N1498" s="262" t="s">
        <v>233</v>
      </c>
      <c r="O1498" s="262" t="s">
        <v>234</v>
      </c>
      <c r="P1498" s="262" t="s">
        <v>35</v>
      </c>
      <c r="Q1498" s="321">
        <v>4</v>
      </c>
      <c r="R1498" s="321">
        <f t="shared" si="143"/>
        <v>5</v>
      </c>
      <c r="S1498" s="300">
        <v>0</v>
      </c>
      <c r="T1498" s="300">
        <v>45445</v>
      </c>
      <c r="V1498" s="300">
        <v>45445</v>
      </c>
      <c r="W1498" s="302">
        <f>IFERROR(INDEX('For Formulas'!$A$3:$CL$64,MATCH(ROUNDUP($R1498,0),'For Formulas'!$A$3:$A$64,0),MATCH($O1498&amp;" - "&amp;$P1498,'For Formulas'!$A$3:$CL$3,0))*L1498+U1498,INDEX('For Formulas'!$A$3:$CL$64,MATCH(ROUNDUP($R1498,0),'For Formulas'!$A$3:$A$64,0)*MATCH($O1498&amp;" - "&amp;$P1498,'For Formulas'!$A$3:$CL$3,0))*L1498)</f>
        <v>49080</v>
      </c>
      <c r="X1498" s="322">
        <f t="shared" si="144"/>
        <v>7.9986797227417764E-2</v>
      </c>
      <c r="Y1498" s="262" t="s">
        <v>408</v>
      </c>
      <c r="Z1498" s="262" t="str">
        <f t="shared" si="145"/>
        <v>141 E 71100 116</v>
      </c>
      <c r="AA1498" s="262" t="str">
        <f t="shared" si="146"/>
        <v>000</v>
      </c>
      <c r="AB1498" s="262" t="str">
        <f t="shared" si="147"/>
        <v>000</v>
      </c>
      <c r="AC1498" s="262" t="str">
        <f t="shared" si="148"/>
        <v>141 E 71100 116 000 000</v>
      </c>
    </row>
    <row r="1499" spans="1:29" ht="15" customHeight="1" x14ac:dyDescent="0.25">
      <c r="A1499" s="262" t="s">
        <v>1136</v>
      </c>
      <c r="B1499" s="262" t="s">
        <v>316</v>
      </c>
      <c r="C1499" s="262" t="s">
        <v>316</v>
      </c>
      <c r="D1499" s="262" t="s">
        <v>346</v>
      </c>
      <c r="E1499" s="262" t="s">
        <v>221</v>
      </c>
      <c r="F1499" s="262" t="s">
        <v>222</v>
      </c>
      <c r="G1499" s="262" t="s">
        <v>223</v>
      </c>
      <c r="H1499" s="262" t="s">
        <v>224</v>
      </c>
      <c r="I1499" s="262" t="s">
        <v>225</v>
      </c>
      <c r="J1499" s="262">
        <v>1600</v>
      </c>
      <c r="K1499" s="320">
        <v>1</v>
      </c>
      <c r="L1499" s="320">
        <v>1</v>
      </c>
      <c r="M1499" s="262" t="s">
        <v>226</v>
      </c>
      <c r="N1499" s="262" t="s">
        <v>233</v>
      </c>
      <c r="O1499" s="262" t="s">
        <v>234</v>
      </c>
      <c r="P1499" s="262" t="s">
        <v>35</v>
      </c>
      <c r="Q1499" s="321">
        <v>4</v>
      </c>
      <c r="R1499" s="321">
        <f t="shared" si="143"/>
        <v>5</v>
      </c>
      <c r="S1499" s="300">
        <v>0</v>
      </c>
      <c r="T1499" s="300">
        <v>45445</v>
      </c>
      <c r="V1499" s="300">
        <v>45445</v>
      </c>
      <c r="W1499" s="302">
        <f>IFERROR(INDEX('For Formulas'!$A$3:$CL$64,MATCH(ROUNDUP($R1499,0),'For Formulas'!$A$3:$A$64,0),MATCH($O1499&amp;" - "&amp;$P1499,'For Formulas'!$A$3:$CL$3,0))*L1499+U1499,INDEX('For Formulas'!$A$3:$CL$64,MATCH(ROUNDUP($R1499,0),'For Formulas'!$A$3:$A$64,0)*MATCH($O1499&amp;" - "&amp;$P1499,'For Formulas'!$A$3:$CL$3,0))*L1499)</f>
        <v>49080</v>
      </c>
      <c r="X1499" s="322">
        <f t="shared" si="144"/>
        <v>7.9986797227417764E-2</v>
      </c>
      <c r="Y1499" s="262" t="s">
        <v>1085</v>
      </c>
      <c r="Z1499" s="262" t="str">
        <f t="shared" si="145"/>
        <v>141 E 71200 116</v>
      </c>
      <c r="AA1499" s="262" t="str">
        <f t="shared" si="146"/>
        <v>712</v>
      </c>
      <c r="AB1499" s="262" t="str">
        <f t="shared" si="147"/>
        <v>000</v>
      </c>
      <c r="AC1499" s="262" t="str">
        <f t="shared" si="148"/>
        <v>141 E 71200 116 000 712</v>
      </c>
    </row>
    <row r="1500" spans="1:29" ht="15" customHeight="1" x14ac:dyDescent="0.25">
      <c r="A1500" s="262" t="s">
        <v>1458</v>
      </c>
      <c r="B1500" s="262" t="s">
        <v>231</v>
      </c>
      <c r="C1500" s="262" t="s">
        <v>231</v>
      </c>
      <c r="D1500" s="262" t="s">
        <v>295</v>
      </c>
      <c r="E1500" s="262" t="s">
        <v>221</v>
      </c>
      <c r="F1500" s="262" t="s">
        <v>222</v>
      </c>
      <c r="G1500" s="262" t="s">
        <v>223</v>
      </c>
      <c r="H1500" s="262" t="s">
        <v>224</v>
      </c>
      <c r="I1500" s="262" t="s">
        <v>225</v>
      </c>
      <c r="J1500" s="262">
        <v>1600</v>
      </c>
      <c r="K1500" s="320">
        <v>1</v>
      </c>
      <c r="L1500" s="320">
        <v>1</v>
      </c>
      <c r="M1500" s="262" t="s">
        <v>226</v>
      </c>
      <c r="N1500" s="262" t="s">
        <v>233</v>
      </c>
      <c r="O1500" s="262" t="s">
        <v>234</v>
      </c>
      <c r="P1500" s="262" t="s">
        <v>35</v>
      </c>
      <c r="Q1500" s="321">
        <v>4</v>
      </c>
      <c r="R1500" s="321">
        <f t="shared" si="143"/>
        <v>5</v>
      </c>
      <c r="S1500" s="300">
        <v>0</v>
      </c>
      <c r="T1500" s="300">
        <v>45445</v>
      </c>
      <c r="V1500" s="300">
        <v>45445</v>
      </c>
      <c r="W1500" s="302">
        <f>IFERROR(INDEX('For Formulas'!$A$3:$CL$64,MATCH(ROUNDUP($R1500,0),'For Formulas'!$A$3:$A$64,0),MATCH($O1500&amp;" - "&amp;$P1500,'For Formulas'!$A$3:$CL$3,0))*L1500+U1500,INDEX('For Formulas'!$A$3:$CL$64,MATCH(ROUNDUP($R1500,0),'For Formulas'!$A$3:$A$64,0)*MATCH($O1500&amp;" - "&amp;$P1500,'For Formulas'!$A$3:$CL$3,0))*L1500)</f>
        <v>49080</v>
      </c>
      <c r="X1500" s="322">
        <f t="shared" si="144"/>
        <v>7.9986797227417764E-2</v>
      </c>
      <c r="Y1500" s="262" t="s">
        <v>296</v>
      </c>
      <c r="Z1500" s="262" t="str">
        <f t="shared" si="145"/>
        <v>141 E 71100 116</v>
      </c>
      <c r="AA1500" s="262" t="str">
        <f t="shared" si="146"/>
        <v>000</v>
      </c>
      <c r="AB1500" s="262" t="str">
        <f t="shared" si="147"/>
        <v>000</v>
      </c>
      <c r="AC1500" s="262" t="str">
        <f t="shared" si="148"/>
        <v>141 E 71100 116 000 000</v>
      </c>
    </row>
    <row r="1501" spans="1:29" ht="15" hidden="1" customHeight="1" x14ac:dyDescent="0.25">
      <c r="A1501" s="262" t="s">
        <v>2049</v>
      </c>
      <c r="B1501" s="262" t="s">
        <v>330</v>
      </c>
      <c r="C1501" s="262" t="s">
        <v>330</v>
      </c>
      <c r="D1501" s="262" t="s">
        <v>328</v>
      </c>
      <c r="E1501" s="262" t="s">
        <v>256</v>
      </c>
      <c r="F1501" s="262" t="s">
        <v>249</v>
      </c>
      <c r="G1501" s="262" t="s">
        <v>250</v>
      </c>
      <c r="H1501" s="262" t="s">
        <v>224</v>
      </c>
      <c r="I1501" s="262" t="s">
        <v>242</v>
      </c>
      <c r="J1501" s="262">
        <v>1080</v>
      </c>
      <c r="K1501" s="320">
        <v>1</v>
      </c>
      <c r="L1501" s="320">
        <v>1</v>
      </c>
      <c r="M1501" s="262" t="s">
        <v>6</v>
      </c>
      <c r="Q1501" s="321">
        <v>0</v>
      </c>
      <c r="R1501" s="321">
        <f t="shared" si="143"/>
        <v>1</v>
      </c>
      <c r="S1501" s="300">
        <v>3000</v>
      </c>
      <c r="T1501" s="300">
        <v>0</v>
      </c>
      <c r="V1501" s="300">
        <v>3000</v>
      </c>
      <c r="W1501" s="300">
        <f>V1501</f>
        <v>3000</v>
      </c>
      <c r="X1501" s="322">
        <f t="shared" si="144"/>
        <v>0</v>
      </c>
      <c r="Y1501" s="262" t="s">
        <v>329</v>
      </c>
      <c r="Z1501" s="262" t="str">
        <f t="shared" si="145"/>
        <v>141 E 72710 146</v>
      </c>
      <c r="AA1501" s="262" t="str">
        <f t="shared" si="146"/>
        <v>712</v>
      </c>
      <c r="AB1501" s="262" t="str">
        <f t="shared" si="147"/>
        <v>000</v>
      </c>
      <c r="AC1501" s="262" t="str">
        <f t="shared" si="148"/>
        <v>141 E 72710 146 000 712</v>
      </c>
    </row>
    <row r="1502" spans="1:29" ht="15" hidden="1" customHeight="1" x14ac:dyDescent="0.25">
      <c r="A1502" s="262" t="s">
        <v>2049</v>
      </c>
      <c r="B1502" s="262" t="s">
        <v>327</v>
      </c>
      <c r="C1502" s="262" t="s">
        <v>327</v>
      </c>
      <c r="D1502" s="262" t="s">
        <v>328</v>
      </c>
      <c r="E1502" s="262" t="s">
        <v>221</v>
      </c>
      <c r="F1502" s="262" t="s">
        <v>249</v>
      </c>
      <c r="G1502" s="262" t="s">
        <v>250</v>
      </c>
      <c r="H1502" s="262" t="s">
        <v>224</v>
      </c>
      <c r="I1502" s="262" t="s">
        <v>242</v>
      </c>
      <c r="J1502" s="262">
        <v>1080</v>
      </c>
      <c r="K1502" s="320">
        <v>1</v>
      </c>
      <c r="L1502" s="320">
        <v>1</v>
      </c>
      <c r="M1502" s="262" t="s">
        <v>226</v>
      </c>
      <c r="N1502" s="262" t="s">
        <v>227</v>
      </c>
      <c r="O1502" s="262" t="s">
        <v>251</v>
      </c>
      <c r="P1502" s="262" t="s">
        <v>186</v>
      </c>
      <c r="Q1502" s="321">
        <v>11</v>
      </c>
      <c r="R1502" s="321">
        <f t="shared" si="143"/>
        <v>12</v>
      </c>
      <c r="S1502" s="300">
        <v>0</v>
      </c>
      <c r="T1502" s="300">
        <v>13340</v>
      </c>
      <c r="V1502" s="300">
        <v>13340</v>
      </c>
      <c r="W1502" s="302">
        <f>IFERROR(INDEX('For Formulas'!$A$3:$CL$64,MATCH(ROUNDUP($R1502,0),'For Formulas'!$A$3:$A$64,0),MATCH($O1502&amp;" - "&amp;$P1502,'For Formulas'!$A$3:$CL$3,0))*L1502+U1502,INDEX('For Formulas'!$A$3:$CL$64,MATCH(ROUNDUP($R1502,0),'For Formulas'!$A$3:$A$64,0)*MATCH($O1502&amp;" - "&amp;$P1502,'For Formulas'!$A$3:$CL$3,0))*L1502)</f>
        <v>14900</v>
      </c>
      <c r="X1502" s="322">
        <f t="shared" si="144"/>
        <v>0.11694152923538231</v>
      </c>
      <c r="Y1502" s="262" t="s">
        <v>329</v>
      </c>
      <c r="Z1502" s="262" t="str">
        <f t="shared" si="145"/>
        <v>141 E 72710 146</v>
      </c>
      <c r="AA1502" s="262" t="str">
        <f t="shared" si="146"/>
        <v>712</v>
      </c>
      <c r="AB1502" s="262" t="str">
        <f t="shared" si="147"/>
        <v>000</v>
      </c>
      <c r="AC1502" s="262" t="str">
        <f t="shared" si="148"/>
        <v>141 E 72710 146 000 712</v>
      </c>
    </row>
    <row r="1503" spans="1:29" ht="15" customHeight="1" x14ac:dyDescent="0.25">
      <c r="A1503" s="262" t="s">
        <v>2176</v>
      </c>
      <c r="B1503" s="262" t="s">
        <v>231</v>
      </c>
      <c r="C1503" s="262" t="s">
        <v>231</v>
      </c>
      <c r="D1503" s="262" t="s">
        <v>220</v>
      </c>
      <c r="E1503" s="262" t="s">
        <v>221</v>
      </c>
      <c r="F1503" s="262" t="s">
        <v>222</v>
      </c>
      <c r="G1503" s="262" t="s">
        <v>223</v>
      </c>
      <c r="H1503" s="262" t="s">
        <v>224</v>
      </c>
      <c r="I1503" s="262" t="s">
        <v>225</v>
      </c>
      <c r="J1503" s="262">
        <v>1600</v>
      </c>
      <c r="K1503" s="320">
        <v>1</v>
      </c>
      <c r="L1503" s="320">
        <v>1</v>
      </c>
      <c r="M1503" s="262" t="s">
        <v>226</v>
      </c>
      <c r="N1503" s="262" t="s">
        <v>233</v>
      </c>
      <c r="O1503" s="262" t="s">
        <v>234</v>
      </c>
      <c r="P1503" s="262" t="s">
        <v>35</v>
      </c>
      <c r="Q1503" s="321">
        <v>4</v>
      </c>
      <c r="R1503" s="321">
        <f t="shared" si="143"/>
        <v>5</v>
      </c>
      <c r="S1503" s="300">
        <v>0</v>
      </c>
      <c r="T1503" s="300">
        <v>45445</v>
      </c>
      <c r="V1503" s="300">
        <v>45445</v>
      </c>
      <c r="W1503" s="302">
        <f>IFERROR(INDEX('For Formulas'!$A$3:$CL$64,MATCH(ROUNDUP($R1503,0),'For Formulas'!$A$3:$A$64,0),MATCH($O1503&amp;" - "&amp;$P1503,'For Formulas'!$A$3:$CL$3,0))*L1503+U1503,INDEX('For Formulas'!$A$3:$CL$64,MATCH(ROUNDUP($R1503,0),'For Formulas'!$A$3:$A$64,0)*MATCH($O1503&amp;" - "&amp;$P1503,'For Formulas'!$A$3:$CL$3,0))*L1503)</f>
        <v>49080</v>
      </c>
      <c r="X1503" s="322">
        <f t="shared" si="144"/>
        <v>7.9986797227417764E-2</v>
      </c>
      <c r="Y1503" s="262" t="s">
        <v>655</v>
      </c>
      <c r="Z1503" s="262" t="str">
        <f t="shared" si="145"/>
        <v>141 E 71100 116</v>
      </c>
      <c r="AA1503" s="262" t="str">
        <f t="shared" si="146"/>
        <v>000</v>
      </c>
      <c r="AB1503" s="262" t="str">
        <f t="shared" si="147"/>
        <v>000</v>
      </c>
      <c r="AC1503" s="262" t="str">
        <f t="shared" si="148"/>
        <v>141 E 71100 116 000 000</v>
      </c>
    </row>
    <row r="1504" spans="1:29" ht="15" customHeight="1" x14ac:dyDescent="0.25">
      <c r="A1504" s="262" t="s">
        <v>2314</v>
      </c>
      <c r="B1504" s="262" t="s">
        <v>231</v>
      </c>
      <c r="C1504" s="262" t="s">
        <v>231</v>
      </c>
      <c r="D1504" s="262" t="s">
        <v>258</v>
      </c>
      <c r="E1504" s="262" t="s">
        <v>221</v>
      </c>
      <c r="F1504" s="262" t="s">
        <v>222</v>
      </c>
      <c r="G1504" s="262" t="s">
        <v>223</v>
      </c>
      <c r="H1504" s="262" t="s">
        <v>224</v>
      </c>
      <c r="I1504" s="262" t="s">
        <v>225</v>
      </c>
      <c r="J1504" s="262">
        <v>1600</v>
      </c>
      <c r="K1504" s="320">
        <v>1</v>
      </c>
      <c r="L1504" s="320">
        <v>1</v>
      </c>
      <c r="M1504" s="262" t="s">
        <v>226</v>
      </c>
      <c r="N1504" s="262" t="s">
        <v>227</v>
      </c>
      <c r="O1504" s="262" t="s">
        <v>234</v>
      </c>
      <c r="P1504" s="262" t="s">
        <v>35</v>
      </c>
      <c r="Q1504" s="321">
        <v>4</v>
      </c>
      <c r="R1504" s="321">
        <f t="shared" si="143"/>
        <v>5</v>
      </c>
      <c r="S1504" s="300">
        <v>0</v>
      </c>
      <c r="T1504" s="300">
        <v>45445</v>
      </c>
      <c r="V1504" s="300">
        <v>45445</v>
      </c>
      <c r="W1504" s="302">
        <f>IFERROR(INDEX('For Formulas'!$A$3:$CL$64,MATCH(ROUNDUP($R1504,0),'For Formulas'!$A$3:$A$64,0),MATCH($O1504&amp;" - "&amp;$P1504,'For Formulas'!$A$3:$CL$3,0))*L1504+U1504,INDEX('For Formulas'!$A$3:$CL$64,MATCH(ROUNDUP($R1504,0),'For Formulas'!$A$3:$A$64,0)*MATCH($O1504&amp;" - "&amp;$P1504,'For Formulas'!$A$3:$CL$3,0))*L1504)</f>
        <v>49080</v>
      </c>
      <c r="X1504" s="322">
        <f t="shared" si="144"/>
        <v>7.9986797227417764E-2</v>
      </c>
      <c r="Y1504" s="262" t="s">
        <v>259</v>
      </c>
      <c r="Z1504" s="262" t="str">
        <f t="shared" si="145"/>
        <v>141 E 71100 116</v>
      </c>
      <c r="AA1504" s="262" t="str">
        <f t="shared" si="146"/>
        <v>000</v>
      </c>
      <c r="AB1504" s="262" t="str">
        <f t="shared" si="147"/>
        <v>000</v>
      </c>
      <c r="AC1504" s="262" t="str">
        <f t="shared" si="148"/>
        <v>141 E 71100 116 000 000</v>
      </c>
    </row>
    <row r="1505" spans="1:29" ht="15" customHeight="1" x14ac:dyDescent="0.25">
      <c r="A1505" s="262" t="s">
        <v>2462</v>
      </c>
      <c r="B1505" s="262" t="s">
        <v>231</v>
      </c>
      <c r="C1505" s="262" t="s">
        <v>231</v>
      </c>
      <c r="D1505" s="262" t="s">
        <v>317</v>
      </c>
      <c r="E1505" s="262" t="s">
        <v>221</v>
      </c>
      <c r="F1505" s="262" t="s">
        <v>222</v>
      </c>
      <c r="G1505" s="262" t="s">
        <v>223</v>
      </c>
      <c r="H1505" s="262" t="s">
        <v>224</v>
      </c>
      <c r="I1505" s="262" t="s">
        <v>225</v>
      </c>
      <c r="J1505" s="262">
        <v>1600</v>
      </c>
      <c r="K1505" s="320">
        <v>1</v>
      </c>
      <c r="L1505" s="320">
        <v>1</v>
      </c>
      <c r="M1505" s="262" t="s">
        <v>226</v>
      </c>
      <c r="N1505" s="262" t="s">
        <v>233</v>
      </c>
      <c r="O1505" s="262" t="s">
        <v>234</v>
      </c>
      <c r="P1505" s="262" t="s">
        <v>35</v>
      </c>
      <c r="Q1505" s="321">
        <v>4</v>
      </c>
      <c r="R1505" s="321">
        <f t="shared" si="143"/>
        <v>5</v>
      </c>
      <c r="S1505" s="300">
        <v>0</v>
      </c>
      <c r="T1505" s="300">
        <v>45445</v>
      </c>
      <c r="V1505" s="300">
        <v>45445</v>
      </c>
      <c r="W1505" s="302">
        <f>IFERROR(INDEX('For Formulas'!$A$3:$CL$64,MATCH(ROUNDUP($R1505,0),'For Formulas'!$A$3:$A$64,0),MATCH($O1505&amp;" - "&amp;$P1505,'For Formulas'!$A$3:$CL$3,0))*L1505+U1505,INDEX('For Formulas'!$A$3:$CL$64,MATCH(ROUNDUP($R1505,0),'For Formulas'!$A$3:$A$64,0)*MATCH($O1505&amp;" - "&amp;$P1505,'For Formulas'!$A$3:$CL$3,0))*L1505)</f>
        <v>49080</v>
      </c>
      <c r="X1505" s="322">
        <f t="shared" si="144"/>
        <v>7.9986797227417764E-2</v>
      </c>
      <c r="Y1505" s="262" t="s">
        <v>396</v>
      </c>
      <c r="Z1505" s="262" t="str">
        <f t="shared" si="145"/>
        <v>141 E 71100 116</v>
      </c>
      <c r="AA1505" s="262" t="str">
        <f t="shared" si="146"/>
        <v>000</v>
      </c>
      <c r="AB1505" s="262" t="str">
        <f t="shared" si="147"/>
        <v>000</v>
      </c>
      <c r="AC1505" s="262" t="str">
        <f t="shared" si="148"/>
        <v>141 E 71100 116 000 000</v>
      </c>
    </row>
    <row r="1506" spans="1:29" ht="15" customHeight="1" x14ac:dyDescent="0.25">
      <c r="A1506" s="262" t="s">
        <v>2535</v>
      </c>
      <c r="B1506" s="262" t="s">
        <v>231</v>
      </c>
      <c r="C1506" s="262" t="s">
        <v>231</v>
      </c>
      <c r="D1506" s="262" t="s">
        <v>407</v>
      </c>
      <c r="E1506" s="262" t="s">
        <v>221</v>
      </c>
      <c r="F1506" s="262" t="s">
        <v>222</v>
      </c>
      <c r="G1506" s="262" t="s">
        <v>223</v>
      </c>
      <c r="H1506" s="262" t="s">
        <v>224</v>
      </c>
      <c r="I1506" s="262" t="s">
        <v>225</v>
      </c>
      <c r="J1506" s="262">
        <v>1600</v>
      </c>
      <c r="K1506" s="320">
        <v>1</v>
      </c>
      <c r="L1506" s="320">
        <v>1</v>
      </c>
      <c r="M1506" s="262" t="s">
        <v>226</v>
      </c>
      <c r="N1506" s="262" t="s">
        <v>233</v>
      </c>
      <c r="O1506" s="262" t="s">
        <v>234</v>
      </c>
      <c r="P1506" s="262" t="s">
        <v>35</v>
      </c>
      <c r="Q1506" s="321">
        <v>4</v>
      </c>
      <c r="R1506" s="321">
        <f t="shared" si="143"/>
        <v>5</v>
      </c>
      <c r="S1506" s="300">
        <v>0</v>
      </c>
      <c r="T1506" s="300">
        <v>45445</v>
      </c>
      <c r="V1506" s="300">
        <v>45445</v>
      </c>
      <c r="W1506" s="302">
        <f>IFERROR(INDEX('For Formulas'!$A$3:$CL$64,MATCH(ROUNDUP($R1506,0),'For Formulas'!$A$3:$A$64,0),MATCH($O1506&amp;" - "&amp;$P1506,'For Formulas'!$A$3:$CL$3,0))*L1506+U1506,INDEX('For Formulas'!$A$3:$CL$64,MATCH(ROUNDUP($R1506,0),'For Formulas'!$A$3:$A$64,0)*MATCH($O1506&amp;" - "&amp;$P1506,'For Formulas'!$A$3:$CL$3,0))*L1506)</f>
        <v>49080</v>
      </c>
      <c r="X1506" s="322">
        <f t="shared" si="144"/>
        <v>7.9986797227417764E-2</v>
      </c>
      <c r="Y1506" s="262" t="s">
        <v>408</v>
      </c>
      <c r="Z1506" s="262" t="str">
        <f t="shared" si="145"/>
        <v>141 E 71100 116</v>
      </c>
      <c r="AA1506" s="262" t="str">
        <f t="shared" si="146"/>
        <v>000</v>
      </c>
      <c r="AB1506" s="262" t="str">
        <f t="shared" si="147"/>
        <v>000</v>
      </c>
      <c r="AC1506" s="262" t="str">
        <f t="shared" si="148"/>
        <v>141 E 71100 116 000 000</v>
      </c>
    </row>
    <row r="1507" spans="1:29" ht="15" customHeight="1" x14ac:dyDescent="0.25">
      <c r="A1507" s="262" t="s">
        <v>2591</v>
      </c>
      <c r="B1507" s="262" t="s">
        <v>231</v>
      </c>
      <c r="C1507" s="262" t="s">
        <v>231</v>
      </c>
      <c r="D1507" s="262" t="s">
        <v>268</v>
      </c>
      <c r="E1507" s="262" t="s">
        <v>221</v>
      </c>
      <c r="F1507" s="262" t="s">
        <v>222</v>
      </c>
      <c r="G1507" s="262" t="s">
        <v>223</v>
      </c>
      <c r="H1507" s="262" t="s">
        <v>224</v>
      </c>
      <c r="I1507" s="262" t="s">
        <v>225</v>
      </c>
      <c r="J1507" s="262">
        <v>1600</v>
      </c>
      <c r="K1507" s="320">
        <v>1</v>
      </c>
      <c r="L1507" s="320">
        <v>1</v>
      </c>
      <c r="M1507" s="262" t="s">
        <v>226</v>
      </c>
      <c r="N1507" s="262" t="s">
        <v>233</v>
      </c>
      <c r="O1507" s="262" t="s">
        <v>234</v>
      </c>
      <c r="P1507" s="262" t="s">
        <v>35</v>
      </c>
      <c r="Q1507" s="321">
        <v>4</v>
      </c>
      <c r="R1507" s="321">
        <f t="shared" si="143"/>
        <v>5</v>
      </c>
      <c r="S1507" s="300">
        <v>0</v>
      </c>
      <c r="T1507" s="300">
        <v>45445</v>
      </c>
      <c r="V1507" s="300">
        <v>45445</v>
      </c>
      <c r="W1507" s="302">
        <f>IFERROR(INDEX('For Formulas'!$A$3:$CL$64,MATCH(ROUNDUP($R1507,0),'For Formulas'!$A$3:$A$64,0),MATCH($O1507&amp;" - "&amp;$P1507,'For Formulas'!$A$3:$CL$3,0))*L1507+U1507,INDEX('For Formulas'!$A$3:$CL$64,MATCH(ROUNDUP($R1507,0),'For Formulas'!$A$3:$A$64,0)*MATCH($O1507&amp;" - "&amp;$P1507,'For Formulas'!$A$3:$CL$3,0))*L1507)</f>
        <v>49080</v>
      </c>
      <c r="X1507" s="322">
        <f t="shared" si="144"/>
        <v>7.9986797227417764E-2</v>
      </c>
      <c r="Y1507" s="262" t="s">
        <v>566</v>
      </c>
      <c r="Z1507" s="262" t="str">
        <f t="shared" si="145"/>
        <v>141 E 71100 116</v>
      </c>
      <c r="AA1507" s="262" t="str">
        <f t="shared" si="146"/>
        <v>000</v>
      </c>
      <c r="AB1507" s="262" t="str">
        <f t="shared" si="147"/>
        <v>000</v>
      </c>
      <c r="AC1507" s="262" t="str">
        <f t="shared" si="148"/>
        <v>141 E 71100 116 000 000</v>
      </c>
    </row>
    <row r="1508" spans="1:29" ht="15" customHeight="1" x14ac:dyDescent="0.25">
      <c r="A1508" s="262" t="s">
        <v>2671</v>
      </c>
      <c r="B1508" s="262" t="s">
        <v>435</v>
      </c>
      <c r="C1508" s="262" t="s">
        <v>435</v>
      </c>
      <c r="D1508" s="262" t="s">
        <v>479</v>
      </c>
      <c r="E1508" s="262" t="s">
        <v>221</v>
      </c>
      <c r="F1508" s="262" t="s">
        <v>222</v>
      </c>
      <c r="G1508" s="262" t="s">
        <v>223</v>
      </c>
      <c r="H1508" s="262" t="s">
        <v>224</v>
      </c>
      <c r="I1508" s="262" t="s">
        <v>225</v>
      </c>
      <c r="J1508" s="262">
        <v>1600</v>
      </c>
      <c r="K1508" s="320">
        <v>1</v>
      </c>
      <c r="L1508" s="320">
        <v>1</v>
      </c>
      <c r="M1508" s="262" t="s">
        <v>226</v>
      </c>
      <c r="N1508" s="262" t="s">
        <v>233</v>
      </c>
      <c r="O1508" s="262" t="s">
        <v>234</v>
      </c>
      <c r="P1508" s="262" t="s">
        <v>35</v>
      </c>
      <c r="Q1508" s="321">
        <v>4</v>
      </c>
      <c r="R1508" s="321">
        <f t="shared" si="143"/>
        <v>5</v>
      </c>
      <c r="S1508" s="300">
        <v>0</v>
      </c>
      <c r="T1508" s="300">
        <v>45445</v>
      </c>
      <c r="V1508" s="300">
        <v>45445</v>
      </c>
      <c r="W1508" s="302">
        <f>IFERROR(INDEX('For Formulas'!$A$3:$CL$64,MATCH(ROUNDUP($R1508,0),'For Formulas'!$A$3:$A$64,0),MATCH($O1508&amp;" - "&amp;$P1508,'For Formulas'!$A$3:$CL$3,0))*L1508+U1508,INDEX('For Formulas'!$A$3:$CL$64,MATCH(ROUNDUP($R1508,0),'For Formulas'!$A$3:$A$64,0)*MATCH($O1508&amp;" - "&amp;$P1508,'For Formulas'!$A$3:$CL$3,0))*L1508)</f>
        <v>49080</v>
      </c>
      <c r="X1508" s="322">
        <f t="shared" si="144"/>
        <v>7.9986797227417764E-2</v>
      </c>
      <c r="Y1508" s="262" t="s">
        <v>480</v>
      </c>
      <c r="Z1508" s="262" t="str">
        <f t="shared" si="145"/>
        <v>141 E 71300 116</v>
      </c>
      <c r="AA1508" s="262" t="str">
        <f t="shared" si="146"/>
        <v>000</v>
      </c>
      <c r="AB1508" s="262" t="str">
        <f t="shared" si="147"/>
        <v>000</v>
      </c>
      <c r="AC1508" s="262" t="str">
        <f t="shared" si="148"/>
        <v>141 E 71300 116 000 000</v>
      </c>
    </row>
    <row r="1509" spans="1:29" ht="15" customHeight="1" x14ac:dyDescent="0.25">
      <c r="A1509" s="262" t="s">
        <v>2867</v>
      </c>
      <c r="B1509" s="262" t="s">
        <v>559</v>
      </c>
      <c r="C1509" s="262" t="s">
        <v>559</v>
      </c>
      <c r="D1509" s="262" t="s">
        <v>382</v>
      </c>
      <c r="E1509" s="262" t="s">
        <v>221</v>
      </c>
      <c r="F1509" s="262" t="s">
        <v>222</v>
      </c>
      <c r="G1509" s="262" t="s">
        <v>223</v>
      </c>
      <c r="H1509" s="262" t="s">
        <v>224</v>
      </c>
      <c r="I1509" s="262" t="s">
        <v>225</v>
      </c>
      <c r="J1509" s="262">
        <v>1600</v>
      </c>
      <c r="K1509" s="320">
        <v>1</v>
      </c>
      <c r="L1509" s="320">
        <v>1</v>
      </c>
      <c r="M1509" s="262" t="s">
        <v>226</v>
      </c>
      <c r="N1509" s="262" t="s">
        <v>233</v>
      </c>
      <c r="O1509" s="262" t="s">
        <v>234</v>
      </c>
      <c r="P1509" s="262" t="s">
        <v>35</v>
      </c>
      <c r="Q1509" s="321">
        <v>4</v>
      </c>
      <c r="R1509" s="321">
        <f t="shared" si="143"/>
        <v>5</v>
      </c>
      <c r="S1509" s="300">
        <v>0</v>
      </c>
      <c r="T1509" s="300">
        <v>45445</v>
      </c>
      <c r="V1509" s="300">
        <v>45445</v>
      </c>
      <c r="W1509" s="302">
        <f>IFERROR(INDEX('For Formulas'!$A$3:$CL$64,MATCH(ROUNDUP($R1509,0),'For Formulas'!$A$3:$A$64,0),MATCH($O1509&amp;" - "&amp;$P1509,'For Formulas'!$A$3:$CL$3,0))*L1509+U1509,INDEX('For Formulas'!$A$3:$CL$64,MATCH(ROUNDUP($R1509,0),'For Formulas'!$A$3:$A$64,0)*MATCH($O1509&amp;" - "&amp;$P1509,'For Formulas'!$A$3:$CL$3,0))*L1509)</f>
        <v>49080</v>
      </c>
      <c r="X1509" s="322">
        <f t="shared" si="144"/>
        <v>7.9986797227417764E-2</v>
      </c>
      <c r="Y1509" s="262" t="s">
        <v>2868</v>
      </c>
      <c r="Z1509" s="262" t="str">
        <f t="shared" si="145"/>
        <v>141 E 72210 129</v>
      </c>
      <c r="AA1509" s="262" t="str">
        <f t="shared" si="146"/>
        <v>000</v>
      </c>
      <c r="AB1509" s="262" t="str">
        <f t="shared" si="147"/>
        <v>000</v>
      </c>
      <c r="AC1509" s="262" t="str">
        <f t="shared" si="148"/>
        <v>141 E 72210 129 000 000</v>
      </c>
    </row>
    <row r="1510" spans="1:29" x14ac:dyDescent="0.25">
      <c r="A1510" s="262" t="s">
        <v>2973</v>
      </c>
      <c r="B1510" s="262" t="s">
        <v>231</v>
      </c>
      <c r="C1510" s="262" t="s">
        <v>231</v>
      </c>
      <c r="D1510" s="262" t="s">
        <v>258</v>
      </c>
      <c r="E1510" s="262" t="s">
        <v>221</v>
      </c>
      <c r="F1510" s="262" t="s">
        <v>222</v>
      </c>
      <c r="G1510" s="262" t="s">
        <v>223</v>
      </c>
      <c r="H1510" s="262" t="s">
        <v>224</v>
      </c>
      <c r="I1510" s="262" t="s">
        <v>225</v>
      </c>
      <c r="J1510" s="262">
        <v>1600</v>
      </c>
      <c r="K1510" s="320">
        <v>1</v>
      </c>
      <c r="L1510" s="320">
        <v>1</v>
      </c>
      <c r="M1510" s="262" t="s">
        <v>226</v>
      </c>
      <c r="N1510" s="262" t="s">
        <v>233</v>
      </c>
      <c r="O1510" s="262" t="s">
        <v>234</v>
      </c>
      <c r="P1510" s="262" t="s">
        <v>35</v>
      </c>
      <c r="Q1510" s="321">
        <v>4</v>
      </c>
      <c r="R1510" s="321">
        <f t="shared" si="143"/>
        <v>5</v>
      </c>
      <c r="S1510" s="300">
        <v>0</v>
      </c>
      <c r="T1510" s="300">
        <v>45445</v>
      </c>
      <c r="V1510" s="300">
        <v>45445</v>
      </c>
      <c r="W1510" s="302">
        <f>IFERROR(INDEX('For Formulas'!$A$3:$CL$64,MATCH(ROUNDUP($R1510,0),'For Formulas'!$A$3:$A$64,0),MATCH($O1510&amp;" - "&amp;$P1510,'For Formulas'!$A$3:$CL$3,0))*L1510+U1510,INDEX('For Formulas'!$A$3:$CL$64,MATCH(ROUNDUP($R1510,0),'For Formulas'!$A$3:$A$64,0)*MATCH($O1510&amp;" - "&amp;$P1510,'For Formulas'!$A$3:$CL$3,0))*L1510)</f>
        <v>49080</v>
      </c>
      <c r="X1510" s="322">
        <f t="shared" si="144"/>
        <v>7.9986797227417764E-2</v>
      </c>
      <c r="Y1510" s="262" t="s">
        <v>259</v>
      </c>
      <c r="Z1510" s="262" t="str">
        <f t="shared" si="145"/>
        <v>141 E 71100 116</v>
      </c>
      <c r="AA1510" s="262" t="str">
        <f t="shared" si="146"/>
        <v>000</v>
      </c>
      <c r="AB1510" s="262" t="str">
        <f t="shared" si="147"/>
        <v>000</v>
      </c>
      <c r="AC1510" s="262" t="str">
        <f t="shared" si="148"/>
        <v>141 E 71100 116 000 000</v>
      </c>
    </row>
    <row r="1511" spans="1:29" ht="15" hidden="1" customHeight="1" x14ac:dyDescent="0.25">
      <c r="A1511" s="262" t="s">
        <v>2060</v>
      </c>
      <c r="B1511" s="262" t="s">
        <v>255</v>
      </c>
      <c r="C1511" s="262" t="s">
        <v>255</v>
      </c>
      <c r="D1511" s="262" t="s">
        <v>248</v>
      </c>
      <c r="E1511" s="262" t="s">
        <v>256</v>
      </c>
      <c r="F1511" s="262" t="s">
        <v>249</v>
      </c>
      <c r="G1511" s="262" t="s">
        <v>250</v>
      </c>
      <c r="H1511" s="262" t="s">
        <v>224</v>
      </c>
      <c r="I1511" s="262" t="s">
        <v>242</v>
      </c>
      <c r="J1511" s="262">
        <v>1080</v>
      </c>
      <c r="K1511" s="320">
        <v>1</v>
      </c>
      <c r="L1511" s="320">
        <v>1</v>
      </c>
      <c r="M1511" s="262" t="s">
        <v>6</v>
      </c>
      <c r="Q1511" s="321">
        <v>0</v>
      </c>
      <c r="R1511" s="321">
        <f t="shared" si="143"/>
        <v>1</v>
      </c>
      <c r="S1511" s="300">
        <v>3000</v>
      </c>
      <c r="T1511" s="300">
        <v>0</v>
      </c>
      <c r="V1511" s="300">
        <v>3000</v>
      </c>
      <c r="W1511" s="300">
        <f>V1511</f>
        <v>3000</v>
      </c>
      <c r="X1511" s="322">
        <f t="shared" si="144"/>
        <v>0</v>
      </c>
      <c r="Y1511" s="262" t="s">
        <v>252</v>
      </c>
      <c r="Z1511" s="262" t="str">
        <f t="shared" si="145"/>
        <v>141 E 72710 146</v>
      </c>
      <c r="AA1511" s="262" t="str">
        <f t="shared" si="146"/>
        <v>446</v>
      </c>
      <c r="AB1511" s="262" t="str">
        <f t="shared" si="147"/>
        <v>000</v>
      </c>
      <c r="AC1511" s="262" t="str">
        <f t="shared" si="148"/>
        <v>141 E 72710 146 000 446</v>
      </c>
    </row>
    <row r="1512" spans="1:29" ht="15" customHeight="1" x14ac:dyDescent="0.25">
      <c r="A1512" s="262" t="s">
        <v>3126</v>
      </c>
      <c r="B1512" s="262" t="s">
        <v>559</v>
      </c>
      <c r="C1512" s="262" t="s">
        <v>559</v>
      </c>
      <c r="D1512" s="262" t="s">
        <v>258</v>
      </c>
      <c r="E1512" s="262" t="s">
        <v>221</v>
      </c>
      <c r="F1512" s="262" t="s">
        <v>222</v>
      </c>
      <c r="G1512" s="262" t="s">
        <v>223</v>
      </c>
      <c r="H1512" s="262" t="s">
        <v>224</v>
      </c>
      <c r="I1512" s="262" t="s">
        <v>225</v>
      </c>
      <c r="J1512" s="262">
        <v>1600</v>
      </c>
      <c r="K1512" s="320">
        <v>1</v>
      </c>
      <c r="L1512" s="320">
        <v>1</v>
      </c>
      <c r="M1512" s="262" t="s">
        <v>226</v>
      </c>
      <c r="N1512" s="262" t="s">
        <v>233</v>
      </c>
      <c r="O1512" s="262" t="s">
        <v>234</v>
      </c>
      <c r="P1512" s="262" t="s">
        <v>35</v>
      </c>
      <c r="Q1512" s="321">
        <v>4</v>
      </c>
      <c r="R1512" s="321">
        <f t="shared" si="143"/>
        <v>5</v>
      </c>
      <c r="S1512" s="300">
        <v>0</v>
      </c>
      <c r="T1512" s="300">
        <v>45445</v>
      </c>
      <c r="V1512" s="300">
        <v>45445</v>
      </c>
      <c r="W1512" s="302">
        <f>IFERROR(INDEX('For Formulas'!$A$3:$CL$64,MATCH(ROUNDUP($R1512,0),'For Formulas'!$A$3:$A$64,0),MATCH($O1512&amp;" - "&amp;$P1512,'For Formulas'!$A$3:$CL$3,0))*L1512+U1512,INDEX('For Formulas'!$A$3:$CL$64,MATCH(ROUNDUP($R1512,0),'For Formulas'!$A$3:$A$64,0)*MATCH($O1512&amp;" - "&amp;$P1512,'For Formulas'!$A$3:$CL$3,0))*L1512)</f>
        <v>49080</v>
      </c>
      <c r="X1512" s="322">
        <f t="shared" si="144"/>
        <v>7.9986797227417764E-2</v>
      </c>
      <c r="Y1512" s="262" t="s">
        <v>3127</v>
      </c>
      <c r="Z1512" s="262" t="str">
        <f t="shared" si="145"/>
        <v>141 E 72210 129</v>
      </c>
      <c r="AA1512" s="262" t="str">
        <f t="shared" si="146"/>
        <v>000</v>
      </c>
      <c r="AB1512" s="262" t="str">
        <f t="shared" si="147"/>
        <v>000</v>
      </c>
      <c r="AC1512" s="262" t="str">
        <f t="shared" si="148"/>
        <v>141 E 72210 129 000 000</v>
      </c>
    </row>
    <row r="1513" spans="1:29" ht="15" customHeight="1" x14ac:dyDescent="0.25">
      <c r="A1513" s="262" t="s">
        <v>3186</v>
      </c>
      <c r="B1513" s="262" t="s">
        <v>559</v>
      </c>
      <c r="C1513" s="262" t="s">
        <v>559</v>
      </c>
      <c r="D1513" s="262" t="s">
        <v>295</v>
      </c>
      <c r="E1513" s="262" t="s">
        <v>221</v>
      </c>
      <c r="F1513" s="262" t="s">
        <v>222</v>
      </c>
      <c r="G1513" s="262" t="s">
        <v>223</v>
      </c>
      <c r="H1513" s="262" t="s">
        <v>224</v>
      </c>
      <c r="I1513" s="262" t="s">
        <v>225</v>
      </c>
      <c r="J1513" s="262">
        <v>1600</v>
      </c>
      <c r="K1513" s="320">
        <v>1</v>
      </c>
      <c r="L1513" s="320">
        <v>1</v>
      </c>
      <c r="M1513" s="262" t="s">
        <v>226</v>
      </c>
      <c r="N1513" s="262" t="s">
        <v>233</v>
      </c>
      <c r="O1513" s="262" t="s">
        <v>234</v>
      </c>
      <c r="P1513" s="262" t="s">
        <v>35</v>
      </c>
      <c r="Q1513" s="321">
        <v>4</v>
      </c>
      <c r="R1513" s="321">
        <f t="shared" si="143"/>
        <v>5</v>
      </c>
      <c r="S1513" s="300">
        <v>0</v>
      </c>
      <c r="T1513" s="300">
        <v>45445</v>
      </c>
      <c r="V1513" s="300">
        <v>45445</v>
      </c>
      <c r="W1513" s="302">
        <f>IFERROR(INDEX('For Formulas'!$A$3:$CL$64,MATCH(ROUNDUP($R1513,0),'For Formulas'!$A$3:$A$64,0),MATCH($O1513&amp;" - "&amp;$P1513,'For Formulas'!$A$3:$CL$3,0))*L1513+U1513,INDEX('For Formulas'!$A$3:$CL$64,MATCH(ROUNDUP($R1513,0),'For Formulas'!$A$3:$A$64,0)*MATCH($O1513&amp;" - "&amp;$P1513,'For Formulas'!$A$3:$CL$3,0))*L1513)</f>
        <v>49080</v>
      </c>
      <c r="X1513" s="322">
        <f t="shared" si="144"/>
        <v>7.9986797227417764E-2</v>
      </c>
      <c r="Y1513" s="262" t="s">
        <v>3187</v>
      </c>
      <c r="Z1513" s="262" t="str">
        <f t="shared" si="145"/>
        <v>141 E 72210 129</v>
      </c>
      <c r="AA1513" s="262" t="str">
        <f t="shared" si="146"/>
        <v>000</v>
      </c>
      <c r="AB1513" s="262" t="str">
        <f t="shared" si="147"/>
        <v>000</v>
      </c>
      <c r="AC1513" s="262" t="str">
        <f t="shared" si="148"/>
        <v>141 E 72210 129 000 000</v>
      </c>
    </row>
    <row r="1514" spans="1:29" ht="15" customHeight="1" x14ac:dyDescent="0.25">
      <c r="A1514" s="262" t="s">
        <v>678</v>
      </c>
      <c r="B1514" s="262" t="s">
        <v>435</v>
      </c>
      <c r="C1514" s="262" t="s">
        <v>435</v>
      </c>
      <c r="D1514" s="262" t="s">
        <v>346</v>
      </c>
      <c r="E1514" s="262" t="s">
        <v>221</v>
      </c>
      <c r="F1514" s="262" t="s">
        <v>222</v>
      </c>
      <c r="G1514" s="262" t="s">
        <v>223</v>
      </c>
      <c r="H1514" s="262" t="s">
        <v>224</v>
      </c>
      <c r="I1514" s="262" t="s">
        <v>225</v>
      </c>
      <c r="J1514" s="262">
        <v>1600</v>
      </c>
      <c r="K1514" s="320">
        <v>1</v>
      </c>
      <c r="L1514" s="320">
        <v>1</v>
      </c>
      <c r="M1514" s="262" t="s">
        <v>226</v>
      </c>
      <c r="N1514" s="262" t="s">
        <v>233</v>
      </c>
      <c r="O1514" s="262" t="s">
        <v>234</v>
      </c>
      <c r="P1514" s="262" t="s">
        <v>34</v>
      </c>
      <c r="Q1514" s="321">
        <v>10</v>
      </c>
      <c r="R1514" s="321">
        <f t="shared" si="143"/>
        <v>11</v>
      </c>
      <c r="S1514" s="300">
        <v>0</v>
      </c>
      <c r="T1514" s="300">
        <v>45715</v>
      </c>
      <c r="V1514" s="300">
        <v>45715</v>
      </c>
      <c r="W1514" s="302">
        <f>IFERROR(INDEX('For Formulas'!$A$3:$CL$64,MATCH(ROUNDUP($R1514,0),'For Formulas'!$A$3:$A$64,0),MATCH($O1514&amp;" - "&amp;$P1514,'For Formulas'!$A$3:$CL$3,0))*L1514+U1514,INDEX('For Formulas'!$A$3:$CL$64,MATCH(ROUNDUP($R1514,0),'For Formulas'!$A$3:$A$64,0)*MATCH($O1514&amp;" - "&amp;$P1514,'For Formulas'!$A$3:$CL$3,0))*L1514)</f>
        <v>49370</v>
      </c>
      <c r="X1514" s="322">
        <f t="shared" si="144"/>
        <v>7.9951875751941376E-2</v>
      </c>
      <c r="Y1514" s="262" t="s">
        <v>436</v>
      </c>
      <c r="Z1514" s="262" t="str">
        <f t="shared" si="145"/>
        <v>141 E 71300 116</v>
      </c>
      <c r="AA1514" s="262" t="str">
        <f t="shared" si="146"/>
        <v>000</v>
      </c>
      <c r="AB1514" s="262" t="str">
        <f t="shared" si="147"/>
        <v>000</v>
      </c>
      <c r="AC1514" s="262" t="str">
        <f t="shared" si="148"/>
        <v>141 E 71300 116 000 000</v>
      </c>
    </row>
    <row r="1515" spans="1:29" ht="15" customHeight="1" x14ac:dyDescent="0.25">
      <c r="A1515" s="262" t="s">
        <v>1796</v>
      </c>
      <c r="B1515" s="262" t="s">
        <v>231</v>
      </c>
      <c r="C1515" s="262" t="s">
        <v>231</v>
      </c>
      <c r="D1515" s="262" t="s">
        <v>364</v>
      </c>
      <c r="E1515" s="262" t="s">
        <v>221</v>
      </c>
      <c r="F1515" s="262" t="s">
        <v>222</v>
      </c>
      <c r="G1515" s="262" t="s">
        <v>223</v>
      </c>
      <c r="H1515" s="262" t="s">
        <v>224</v>
      </c>
      <c r="I1515" s="262" t="s">
        <v>225</v>
      </c>
      <c r="J1515" s="262">
        <v>1600</v>
      </c>
      <c r="K1515" s="320">
        <v>1</v>
      </c>
      <c r="L1515" s="320">
        <v>1</v>
      </c>
      <c r="M1515" s="262" t="s">
        <v>226</v>
      </c>
      <c r="N1515" s="262" t="s">
        <v>233</v>
      </c>
      <c r="O1515" s="262" t="s">
        <v>234</v>
      </c>
      <c r="P1515" s="262" t="s">
        <v>34</v>
      </c>
      <c r="Q1515" s="321">
        <v>10</v>
      </c>
      <c r="R1515" s="321">
        <f t="shared" si="143"/>
        <v>11</v>
      </c>
      <c r="S1515" s="300">
        <v>0</v>
      </c>
      <c r="T1515" s="300">
        <v>45715</v>
      </c>
      <c r="V1515" s="300">
        <v>45715</v>
      </c>
      <c r="W1515" s="302">
        <f>IFERROR(INDEX('For Formulas'!$A$3:$CL$64,MATCH(ROUNDUP($R1515,0),'For Formulas'!$A$3:$A$64,0),MATCH($O1515&amp;" - "&amp;$P1515,'For Formulas'!$A$3:$CL$3,0))*L1515+U1515,INDEX('For Formulas'!$A$3:$CL$64,MATCH(ROUNDUP($R1515,0),'For Formulas'!$A$3:$A$64,0)*MATCH($O1515&amp;" - "&amp;$P1515,'For Formulas'!$A$3:$CL$3,0))*L1515)</f>
        <v>49370</v>
      </c>
      <c r="X1515" s="322">
        <f t="shared" si="144"/>
        <v>7.9951875751941376E-2</v>
      </c>
      <c r="Y1515" s="262" t="s">
        <v>365</v>
      </c>
      <c r="Z1515" s="262" t="str">
        <f t="shared" si="145"/>
        <v>141 E 71100 116</v>
      </c>
      <c r="AA1515" s="262" t="str">
        <f t="shared" si="146"/>
        <v>000</v>
      </c>
      <c r="AB1515" s="262" t="str">
        <f t="shared" si="147"/>
        <v>000</v>
      </c>
      <c r="AC1515" s="262" t="str">
        <f t="shared" si="148"/>
        <v>141 E 71100 116 000 000</v>
      </c>
    </row>
    <row r="1516" spans="1:29" x14ac:dyDescent="0.25">
      <c r="A1516" s="262" t="s">
        <v>2198</v>
      </c>
      <c r="B1516" s="262" t="s">
        <v>231</v>
      </c>
      <c r="C1516" s="262" t="s">
        <v>231</v>
      </c>
      <c r="D1516" s="262" t="s">
        <v>295</v>
      </c>
      <c r="E1516" s="262" t="s">
        <v>221</v>
      </c>
      <c r="F1516" s="262" t="s">
        <v>222</v>
      </c>
      <c r="G1516" s="262" t="s">
        <v>223</v>
      </c>
      <c r="H1516" s="262" t="s">
        <v>224</v>
      </c>
      <c r="I1516" s="262" t="s">
        <v>225</v>
      </c>
      <c r="J1516" s="262">
        <v>1600</v>
      </c>
      <c r="K1516" s="320">
        <v>1</v>
      </c>
      <c r="L1516" s="320">
        <v>1</v>
      </c>
      <c r="M1516" s="262" t="s">
        <v>226</v>
      </c>
      <c r="N1516" s="262" t="s">
        <v>227</v>
      </c>
      <c r="O1516" s="262" t="s">
        <v>234</v>
      </c>
      <c r="P1516" s="262" t="s">
        <v>34</v>
      </c>
      <c r="Q1516" s="321">
        <v>10</v>
      </c>
      <c r="R1516" s="321">
        <f t="shared" si="143"/>
        <v>11</v>
      </c>
      <c r="S1516" s="300">
        <v>0</v>
      </c>
      <c r="T1516" s="300">
        <v>45715</v>
      </c>
      <c r="V1516" s="300">
        <v>45715</v>
      </c>
      <c r="W1516" s="302">
        <f>IFERROR(INDEX('For Formulas'!$A$3:$CL$64,MATCH(ROUNDUP($R1516,0),'For Formulas'!$A$3:$A$64,0),MATCH($O1516&amp;" - "&amp;$P1516,'For Formulas'!$A$3:$CL$3,0))*L1516+U1516,INDEX('For Formulas'!$A$3:$CL$64,MATCH(ROUNDUP($R1516,0),'For Formulas'!$A$3:$A$64,0)*MATCH($O1516&amp;" - "&amp;$P1516,'For Formulas'!$A$3:$CL$3,0))*L1516)</f>
        <v>49370</v>
      </c>
      <c r="X1516" s="322">
        <f t="shared" si="144"/>
        <v>7.9951875751941376E-2</v>
      </c>
      <c r="Y1516" s="262" t="s">
        <v>296</v>
      </c>
      <c r="Z1516" s="262" t="str">
        <f t="shared" si="145"/>
        <v>141 E 71100 116</v>
      </c>
      <c r="AA1516" s="262" t="str">
        <f t="shared" si="146"/>
        <v>000</v>
      </c>
      <c r="AB1516" s="262" t="str">
        <f t="shared" si="147"/>
        <v>000</v>
      </c>
      <c r="AC1516" s="262" t="str">
        <f t="shared" si="148"/>
        <v>141 E 71100 116 000 000</v>
      </c>
    </row>
    <row r="1517" spans="1:29" ht="15" customHeight="1" x14ac:dyDescent="0.25">
      <c r="A1517" s="262" t="s">
        <v>2232</v>
      </c>
      <c r="B1517" s="262" t="s">
        <v>231</v>
      </c>
      <c r="C1517" s="262" t="s">
        <v>231</v>
      </c>
      <c r="D1517" s="262" t="s">
        <v>261</v>
      </c>
      <c r="E1517" s="262" t="s">
        <v>221</v>
      </c>
      <c r="F1517" s="262" t="s">
        <v>222</v>
      </c>
      <c r="G1517" s="262" t="s">
        <v>223</v>
      </c>
      <c r="H1517" s="262" t="s">
        <v>224</v>
      </c>
      <c r="I1517" s="262" t="s">
        <v>225</v>
      </c>
      <c r="J1517" s="262">
        <v>1600</v>
      </c>
      <c r="K1517" s="320">
        <v>1</v>
      </c>
      <c r="L1517" s="320">
        <v>1</v>
      </c>
      <c r="M1517" s="262" t="s">
        <v>226</v>
      </c>
      <c r="N1517" s="262" t="s">
        <v>233</v>
      </c>
      <c r="O1517" s="262" t="s">
        <v>234</v>
      </c>
      <c r="P1517" s="262" t="s">
        <v>34</v>
      </c>
      <c r="Q1517" s="321">
        <v>10</v>
      </c>
      <c r="R1517" s="321">
        <f t="shared" si="143"/>
        <v>11</v>
      </c>
      <c r="S1517" s="300">
        <v>0</v>
      </c>
      <c r="T1517" s="300">
        <v>45715</v>
      </c>
      <c r="V1517" s="300">
        <v>45715</v>
      </c>
      <c r="W1517" s="302">
        <f>IFERROR(INDEX('For Formulas'!$A$3:$CL$64,MATCH(ROUNDUP($R1517,0),'For Formulas'!$A$3:$A$64,0),MATCH($O1517&amp;" - "&amp;$P1517,'For Formulas'!$A$3:$CL$3,0))*L1517+U1517,INDEX('For Formulas'!$A$3:$CL$64,MATCH(ROUNDUP($R1517,0),'For Formulas'!$A$3:$A$64,0)*MATCH($O1517&amp;" - "&amp;$P1517,'For Formulas'!$A$3:$CL$3,0))*L1517)</f>
        <v>49370</v>
      </c>
      <c r="X1517" s="322">
        <f t="shared" si="144"/>
        <v>7.9951875751941376E-2</v>
      </c>
      <c r="Y1517" s="262" t="s">
        <v>262</v>
      </c>
      <c r="Z1517" s="262" t="str">
        <f t="shared" si="145"/>
        <v>141 E 71100 116</v>
      </c>
      <c r="AA1517" s="262" t="str">
        <f t="shared" si="146"/>
        <v>000</v>
      </c>
      <c r="AB1517" s="262" t="str">
        <f t="shared" si="147"/>
        <v>000</v>
      </c>
      <c r="AC1517" s="262" t="str">
        <f t="shared" si="148"/>
        <v>141 E 71100 116 000 000</v>
      </c>
    </row>
    <row r="1518" spans="1:29" ht="15" hidden="1" customHeight="1" x14ac:dyDescent="0.25">
      <c r="A1518" s="262" t="s">
        <v>2065</v>
      </c>
      <c r="B1518" s="262" t="s">
        <v>256</v>
      </c>
      <c r="C1518" s="262" t="s">
        <v>355</v>
      </c>
      <c r="D1518" s="262" t="s">
        <v>274</v>
      </c>
      <c r="E1518" s="262" t="s">
        <v>256</v>
      </c>
      <c r="F1518" s="262" t="s">
        <v>284</v>
      </c>
      <c r="G1518" s="262" t="s">
        <v>285</v>
      </c>
      <c r="H1518" s="262" t="s">
        <v>286</v>
      </c>
      <c r="I1518" s="262" t="s">
        <v>225</v>
      </c>
      <c r="J1518" s="262">
        <v>1680</v>
      </c>
      <c r="K1518" s="320">
        <v>1</v>
      </c>
      <c r="L1518" s="320">
        <v>0</v>
      </c>
      <c r="M1518" s="262" t="s">
        <v>6</v>
      </c>
      <c r="Q1518" s="321">
        <v>0</v>
      </c>
      <c r="R1518" s="321">
        <f t="shared" si="143"/>
        <v>1</v>
      </c>
      <c r="S1518" s="300">
        <v>525</v>
      </c>
      <c r="T1518" s="300">
        <v>0</v>
      </c>
      <c r="V1518" s="300">
        <v>525</v>
      </c>
      <c r="W1518" s="300">
        <f>V1518</f>
        <v>525</v>
      </c>
      <c r="X1518" s="322">
        <f t="shared" si="144"/>
        <v>0</v>
      </c>
      <c r="Y1518" s="262" t="s">
        <v>1848</v>
      </c>
      <c r="Z1518" s="262" t="str">
        <f t="shared" si="145"/>
        <v>141 E 72410 162</v>
      </c>
      <c r="AA1518" s="262" t="str">
        <f t="shared" si="146"/>
        <v>000</v>
      </c>
      <c r="AB1518" s="262" t="str">
        <f t="shared" si="147"/>
        <v>000</v>
      </c>
      <c r="AC1518" s="262" t="str">
        <f t="shared" si="148"/>
        <v>141 E 72410 162 000 000</v>
      </c>
    </row>
    <row r="1519" spans="1:29" ht="15" customHeight="1" x14ac:dyDescent="0.25">
      <c r="A1519" s="262" t="s">
        <v>2319</v>
      </c>
      <c r="B1519" s="262" t="s">
        <v>231</v>
      </c>
      <c r="C1519" s="262" t="s">
        <v>231</v>
      </c>
      <c r="D1519" s="262" t="s">
        <v>220</v>
      </c>
      <c r="E1519" s="262" t="s">
        <v>221</v>
      </c>
      <c r="F1519" s="262" t="s">
        <v>222</v>
      </c>
      <c r="G1519" s="262" t="s">
        <v>223</v>
      </c>
      <c r="H1519" s="262" t="s">
        <v>224</v>
      </c>
      <c r="I1519" s="262" t="s">
        <v>225</v>
      </c>
      <c r="J1519" s="262">
        <v>1600</v>
      </c>
      <c r="K1519" s="320">
        <v>1</v>
      </c>
      <c r="L1519" s="320">
        <v>1</v>
      </c>
      <c r="M1519" s="262" t="s">
        <v>226</v>
      </c>
      <c r="N1519" s="262" t="s">
        <v>233</v>
      </c>
      <c r="O1519" s="262" t="s">
        <v>234</v>
      </c>
      <c r="P1519" s="262" t="s">
        <v>34</v>
      </c>
      <c r="Q1519" s="321">
        <v>10</v>
      </c>
      <c r="R1519" s="321">
        <f t="shared" si="143"/>
        <v>11</v>
      </c>
      <c r="S1519" s="300">
        <v>0</v>
      </c>
      <c r="T1519" s="300">
        <v>45715</v>
      </c>
      <c r="V1519" s="300">
        <v>45715</v>
      </c>
      <c r="W1519" s="302">
        <f>IFERROR(INDEX('For Formulas'!$A$3:$CL$64,MATCH(ROUNDUP($R1519,0),'For Formulas'!$A$3:$A$64,0),MATCH($O1519&amp;" - "&amp;$P1519,'For Formulas'!$A$3:$CL$3,0))*L1519+U1519,INDEX('For Formulas'!$A$3:$CL$64,MATCH(ROUNDUP($R1519,0),'For Formulas'!$A$3:$A$64,0)*MATCH($O1519&amp;" - "&amp;$P1519,'For Formulas'!$A$3:$CL$3,0))*L1519)</f>
        <v>49370</v>
      </c>
      <c r="X1519" s="322">
        <f t="shared" si="144"/>
        <v>7.9951875751941376E-2</v>
      </c>
      <c r="Y1519" s="262" t="s">
        <v>655</v>
      </c>
      <c r="Z1519" s="262" t="str">
        <f t="shared" si="145"/>
        <v>141 E 71100 116</v>
      </c>
      <c r="AA1519" s="262" t="str">
        <f t="shared" si="146"/>
        <v>000</v>
      </c>
      <c r="AB1519" s="262" t="str">
        <f t="shared" si="147"/>
        <v>000</v>
      </c>
      <c r="AC1519" s="262" t="str">
        <f t="shared" si="148"/>
        <v>141 E 71100 116 000 000</v>
      </c>
    </row>
    <row r="1520" spans="1:29" ht="15" hidden="1" customHeight="1" x14ac:dyDescent="0.25">
      <c r="A1520" s="262" t="s">
        <v>2066</v>
      </c>
      <c r="B1520" s="262" t="s">
        <v>255</v>
      </c>
      <c r="C1520" s="262" t="s">
        <v>255</v>
      </c>
      <c r="D1520" s="262" t="s">
        <v>248</v>
      </c>
      <c r="E1520" s="262" t="s">
        <v>256</v>
      </c>
      <c r="F1520" s="262" t="s">
        <v>249</v>
      </c>
      <c r="G1520" s="262" t="s">
        <v>250</v>
      </c>
      <c r="H1520" s="262" t="s">
        <v>224</v>
      </c>
      <c r="I1520" s="262" t="s">
        <v>242</v>
      </c>
      <c r="J1520" s="262">
        <v>1080</v>
      </c>
      <c r="K1520" s="320">
        <v>1</v>
      </c>
      <c r="L1520" s="320">
        <v>1</v>
      </c>
      <c r="M1520" s="262" t="s">
        <v>6</v>
      </c>
      <c r="Q1520" s="321">
        <v>0</v>
      </c>
      <c r="R1520" s="321">
        <f t="shared" si="143"/>
        <v>1</v>
      </c>
      <c r="S1520" s="300">
        <v>3000</v>
      </c>
      <c r="T1520" s="300">
        <v>0</v>
      </c>
      <c r="V1520" s="300">
        <v>3000</v>
      </c>
      <c r="W1520" s="300">
        <f>V1520</f>
        <v>3000</v>
      </c>
      <c r="X1520" s="322">
        <f t="shared" si="144"/>
        <v>0</v>
      </c>
      <c r="Y1520" s="262" t="s">
        <v>252</v>
      </c>
      <c r="Z1520" s="262" t="str">
        <f t="shared" si="145"/>
        <v>141 E 72710 146</v>
      </c>
      <c r="AA1520" s="262" t="str">
        <f t="shared" si="146"/>
        <v>446</v>
      </c>
      <c r="AB1520" s="262" t="str">
        <f t="shared" si="147"/>
        <v>000</v>
      </c>
      <c r="AC1520" s="262" t="str">
        <f t="shared" si="148"/>
        <v>141 E 72710 146 000 446</v>
      </c>
    </row>
    <row r="1521" spans="1:29" ht="15" customHeight="1" x14ac:dyDescent="0.25">
      <c r="A1521" s="262" t="s">
        <v>2403</v>
      </c>
      <c r="B1521" s="262" t="s">
        <v>231</v>
      </c>
      <c r="C1521" s="262" t="s">
        <v>231</v>
      </c>
      <c r="D1521" s="262" t="s">
        <v>364</v>
      </c>
      <c r="E1521" s="262" t="s">
        <v>221</v>
      </c>
      <c r="F1521" s="262" t="s">
        <v>222</v>
      </c>
      <c r="G1521" s="262" t="s">
        <v>223</v>
      </c>
      <c r="H1521" s="262" t="s">
        <v>224</v>
      </c>
      <c r="I1521" s="262" t="s">
        <v>225</v>
      </c>
      <c r="J1521" s="262">
        <v>1600</v>
      </c>
      <c r="K1521" s="320">
        <v>1</v>
      </c>
      <c r="L1521" s="320">
        <v>1</v>
      </c>
      <c r="M1521" s="262" t="s">
        <v>226</v>
      </c>
      <c r="N1521" s="262" t="s">
        <v>233</v>
      </c>
      <c r="O1521" s="262" t="s">
        <v>234</v>
      </c>
      <c r="P1521" s="262" t="s">
        <v>34</v>
      </c>
      <c r="Q1521" s="321">
        <v>10</v>
      </c>
      <c r="R1521" s="321">
        <f t="shared" si="143"/>
        <v>11</v>
      </c>
      <c r="S1521" s="300">
        <v>0</v>
      </c>
      <c r="T1521" s="300">
        <v>45715</v>
      </c>
      <c r="V1521" s="300">
        <v>45715</v>
      </c>
      <c r="W1521" s="302">
        <f>IFERROR(INDEX('For Formulas'!$A$3:$CL$64,MATCH(ROUNDUP($R1521,0),'For Formulas'!$A$3:$A$64,0),MATCH($O1521&amp;" - "&amp;$P1521,'For Formulas'!$A$3:$CL$3,0))*L1521+U1521,INDEX('For Formulas'!$A$3:$CL$64,MATCH(ROUNDUP($R1521,0),'For Formulas'!$A$3:$A$64,0)*MATCH($O1521&amp;" - "&amp;$P1521,'For Formulas'!$A$3:$CL$3,0))*L1521)</f>
        <v>49370</v>
      </c>
      <c r="X1521" s="322">
        <f t="shared" si="144"/>
        <v>7.9951875751941376E-2</v>
      </c>
      <c r="Y1521" s="262" t="s">
        <v>365</v>
      </c>
      <c r="Z1521" s="262" t="str">
        <f t="shared" si="145"/>
        <v>141 E 71100 116</v>
      </c>
      <c r="AA1521" s="262" t="str">
        <f t="shared" si="146"/>
        <v>000</v>
      </c>
      <c r="AB1521" s="262" t="str">
        <f t="shared" si="147"/>
        <v>000</v>
      </c>
      <c r="AC1521" s="262" t="str">
        <f t="shared" si="148"/>
        <v>141 E 71100 116 000 000</v>
      </c>
    </row>
    <row r="1522" spans="1:29" ht="15" hidden="1" customHeight="1" x14ac:dyDescent="0.25">
      <c r="A1522" s="262" t="s">
        <v>2067</v>
      </c>
      <c r="B1522" s="262" t="s">
        <v>255</v>
      </c>
      <c r="C1522" s="262" t="s">
        <v>255</v>
      </c>
      <c r="D1522" s="262" t="s">
        <v>248</v>
      </c>
      <c r="E1522" s="262" t="s">
        <v>256</v>
      </c>
      <c r="F1522" s="262" t="s">
        <v>249</v>
      </c>
      <c r="G1522" s="262" t="s">
        <v>250</v>
      </c>
      <c r="H1522" s="262" t="s">
        <v>224</v>
      </c>
      <c r="I1522" s="262" t="s">
        <v>242</v>
      </c>
      <c r="J1522" s="262">
        <v>1080</v>
      </c>
      <c r="K1522" s="320">
        <v>1</v>
      </c>
      <c r="L1522" s="320">
        <v>1</v>
      </c>
      <c r="M1522" s="262" t="s">
        <v>6</v>
      </c>
      <c r="Q1522" s="321">
        <v>0</v>
      </c>
      <c r="R1522" s="321">
        <f t="shared" si="143"/>
        <v>1</v>
      </c>
      <c r="S1522" s="300">
        <v>3000</v>
      </c>
      <c r="T1522" s="300">
        <v>0</v>
      </c>
      <c r="V1522" s="300">
        <v>3000</v>
      </c>
      <c r="W1522" s="300">
        <f>V1522</f>
        <v>3000</v>
      </c>
      <c r="X1522" s="322">
        <f t="shared" si="144"/>
        <v>0</v>
      </c>
      <c r="Y1522" s="262" t="s">
        <v>252</v>
      </c>
      <c r="Z1522" s="262" t="str">
        <f t="shared" si="145"/>
        <v>141 E 72710 146</v>
      </c>
      <c r="AA1522" s="262" t="str">
        <f t="shared" si="146"/>
        <v>446</v>
      </c>
      <c r="AB1522" s="262" t="str">
        <f t="shared" si="147"/>
        <v>000</v>
      </c>
      <c r="AC1522" s="262" t="str">
        <f t="shared" si="148"/>
        <v>141 E 72710 146 000 446</v>
      </c>
    </row>
    <row r="1523" spans="1:29" ht="15" hidden="1" customHeight="1" x14ac:dyDescent="0.25">
      <c r="A1523" s="262" t="s">
        <v>2067</v>
      </c>
      <c r="B1523" s="262" t="s">
        <v>292</v>
      </c>
      <c r="C1523" s="262" t="s">
        <v>292</v>
      </c>
      <c r="D1523" s="262" t="s">
        <v>248</v>
      </c>
      <c r="E1523" s="262" t="s">
        <v>256</v>
      </c>
      <c r="F1523" s="262" t="s">
        <v>249</v>
      </c>
      <c r="G1523" s="262" t="s">
        <v>250</v>
      </c>
      <c r="H1523" s="262" t="s">
        <v>224</v>
      </c>
      <c r="I1523" s="262" t="s">
        <v>242</v>
      </c>
      <c r="J1523" s="262">
        <v>1080</v>
      </c>
      <c r="K1523" s="320">
        <v>1</v>
      </c>
      <c r="L1523" s="320">
        <v>1</v>
      </c>
      <c r="M1523" s="262" t="s">
        <v>6</v>
      </c>
      <c r="Q1523" s="321">
        <v>0</v>
      </c>
      <c r="R1523" s="321">
        <f t="shared" si="143"/>
        <v>1</v>
      </c>
      <c r="S1523" s="300">
        <v>1000</v>
      </c>
      <c r="T1523" s="300">
        <v>0</v>
      </c>
      <c r="V1523" s="300">
        <v>1000</v>
      </c>
      <c r="W1523" s="300">
        <f>V1523</f>
        <v>1000</v>
      </c>
      <c r="X1523" s="322">
        <f t="shared" si="144"/>
        <v>0</v>
      </c>
      <c r="Y1523" s="262" t="s">
        <v>252</v>
      </c>
      <c r="Z1523" s="262" t="str">
        <f t="shared" si="145"/>
        <v>141 E 72710 146</v>
      </c>
      <c r="AA1523" s="262" t="str">
        <f t="shared" si="146"/>
        <v>446</v>
      </c>
      <c r="AB1523" s="262" t="str">
        <f t="shared" si="147"/>
        <v>000</v>
      </c>
      <c r="AC1523" s="262" t="str">
        <f t="shared" si="148"/>
        <v>141 E 72710 146 000 446</v>
      </c>
    </row>
    <row r="1524" spans="1:29" ht="15" customHeight="1" x14ac:dyDescent="0.25">
      <c r="A1524" s="262" t="s">
        <v>2669</v>
      </c>
      <c r="B1524" s="262" t="s">
        <v>435</v>
      </c>
      <c r="C1524" s="262" t="s">
        <v>435</v>
      </c>
      <c r="D1524" s="262" t="s">
        <v>361</v>
      </c>
      <c r="E1524" s="262" t="s">
        <v>221</v>
      </c>
      <c r="F1524" s="262" t="s">
        <v>222</v>
      </c>
      <c r="G1524" s="262" t="s">
        <v>223</v>
      </c>
      <c r="H1524" s="262" t="s">
        <v>224</v>
      </c>
      <c r="I1524" s="262" t="s">
        <v>225</v>
      </c>
      <c r="J1524" s="262">
        <v>1600</v>
      </c>
      <c r="K1524" s="320">
        <v>1</v>
      </c>
      <c r="L1524" s="320">
        <v>1</v>
      </c>
      <c r="M1524" s="262" t="s">
        <v>226</v>
      </c>
      <c r="N1524" s="262" t="s">
        <v>233</v>
      </c>
      <c r="O1524" s="262" t="s">
        <v>234</v>
      </c>
      <c r="P1524" s="262" t="s">
        <v>34</v>
      </c>
      <c r="Q1524" s="321">
        <v>10</v>
      </c>
      <c r="R1524" s="321">
        <f t="shared" si="143"/>
        <v>11</v>
      </c>
      <c r="S1524" s="300">
        <v>0</v>
      </c>
      <c r="T1524" s="300">
        <v>45715</v>
      </c>
      <c r="V1524" s="300">
        <v>45715</v>
      </c>
      <c r="W1524" s="302">
        <f>IFERROR(INDEX('For Formulas'!$A$3:$CL$64,MATCH(ROUNDUP($R1524,0),'For Formulas'!$A$3:$A$64,0),MATCH($O1524&amp;" - "&amp;$P1524,'For Formulas'!$A$3:$CL$3,0))*L1524+U1524,INDEX('For Formulas'!$A$3:$CL$64,MATCH(ROUNDUP($R1524,0),'For Formulas'!$A$3:$A$64,0)*MATCH($O1524&amp;" - "&amp;$P1524,'For Formulas'!$A$3:$CL$3,0))*L1524)</f>
        <v>49370</v>
      </c>
      <c r="X1524" s="322">
        <f t="shared" si="144"/>
        <v>7.9951875751941376E-2</v>
      </c>
      <c r="Y1524" s="262" t="s">
        <v>925</v>
      </c>
      <c r="Z1524" s="262" t="str">
        <f t="shared" si="145"/>
        <v>141 E 71300 116</v>
      </c>
      <c r="AA1524" s="262" t="str">
        <f t="shared" si="146"/>
        <v>000</v>
      </c>
      <c r="AB1524" s="262" t="str">
        <f t="shared" si="147"/>
        <v>000</v>
      </c>
      <c r="AC1524" s="262" t="str">
        <f t="shared" si="148"/>
        <v>141 E 71300 116 000 000</v>
      </c>
    </row>
    <row r="1525" spans="1:29" ht="15" customHeight="1" x14ac:dyDescent="0.25">
      <c r="A1525" s="262" t="s">
        <v>2791</v>
      </c>
      <c r="B1525" s="262" t="s">
        <v>231</v>
      </c>
      <c r="C1525" s="262" t="s">
        <v>231</v>
      </c>
      <c r="D1525" s="262" t="s">
        <v>232</v>
      </c>
      <c r="E1525" s="262" t="s">
        <v>221</v>
      </c>
      <c r="F1525" s="262" t="s">
        <v>222</v>
      </c>
      <c r="G1525" s="262" t="s">
        <v>223</v>
      </c>
      <c r="H1525" s="262" t="s">
        <v>224</v>
      </c>
      <c r="I1525" s="262" t="s">
        <v>225</v>
      </c>
      <c r="J1525" s="262">
        <v>1600</v>
      </c>
      <c r="K1525" s="320">
        <v>1</v>
      </c>
      <c r="L1525" s="320">
        <v>1</v>
      </c>
      <c r="M1525" s="262" t="s">
        <v>226</v>
      </c>
      <c r="N1525" s="262" t="s">
        <v>233</v>
      </c>
      <c r="O1525" s="262" t="s">
        <v>234</v>
      </c>
      <c r="P1525" s="262" t="s">
        <v>34</v>
      </c>
      <c r="Q1525" s="321">
        <v>10</v>
      </c>
      <c r="R1525" s="321">
        <f t="shared" si="143"/>
        <v>11</v>
      </c>
      <c r="S1525" s="300">
        <v>0</v>
      </c>
      <c r="T1525" s="300">
        <v>45715</v>
      </c>
      <c r="V1525" s="300">
        <v>45715</v>
      </c>
      <c r="W1525" s="302">
        <f>IFERROR(INDEX('For Formulas'!$A$3:$CL$64,MATCH(ROUNDUP($R1525,0),'For Formulas'!$A$3:$A$64,0),MATCH($O1525&amp;" - "&amp;$P1525,'For Formulas'!$A$3:$CL$3,0))*L1525+U1525,INDEX('For Formulas'!$A$3:$CL$64,MATCH(ROUNDUP($R1525,0),'For Formulas'!$A$3:$A$64,0)*MATCH($O1525&amp;" - "&amp;$P1525,'For Formulas'!$A$3:$CL$3,0))*L1525)</f>
        <v>49370</v>
      </c>
      <c r="X1525" s="322">
        <f t="shared" si="144"/>
        <v>7.9951875751941376E-2</v>
      </c>
      <c r="Y1525" s="262" t="s">
        <v>235</v>
      </c>
      <c r="Z1525" s="262" t="str">
        <f t="shared" si="145"/>
        <v>141 E 71100 116</v>
      </c>
      <c r="AA1525" s="262" t="str">
        <f t="shared" si="146"/>
        <v>000</v>
      </c>
      <c r="AB1525" s="262" t="str">
        <f t="shared" si="147"/>
        <v>000</v>
      </c>
      <c r="AC1525" s="262" t="str">
        <f t="shared" si="148"/>
        <v>141 E 71100 116 000 000</v>
      </c>
    </row>
    <row r="1526" spans="1:29" ht="15" customHeight="1" x14ac:dyDescent="0.25">
      <c r="A1526" s="262" t="s">
        <v>3016</v>
      </c>
      <c r="B1526" s="262" t="s">
        <v>231</v>
      </c>
      <c r="C1526" s="262" t="s">
        <v>231</v>
      </c>
      <c r="D1526" s="262" t="s">
        <v>333</v>
      </c>
      <c r="E1526" s="262" t="s">
        <v>221</v>
      </c>
      <c r="F1526" s="262" t="s">
        <v>222</v>
      </c>
      <c r="G1526" s="262" t="s">
        <v>223</v>
      </c>
      <c r="H1526" s="262" t="s">
        <v>224</v>
      </c>
      <c r="I1526" s="262" t="s">
        <v>225</v>
      </c>
      <c r="J1526" s="262">
        <v>1600</v>
      </c>
      <c r="K1526" s="320">
        <v>1</v>
      </c>
      <c r="L1526" s="320">
        <v>1</v>
      </c>
      <c r="M1526" s="262" t="s">
        <v>226</v>
      </c>
      <c r="N1526" s="262" t="s">
        <v>227</v>
      </c>
      <c r="O1526" s="262" t="s">
        <v>234</v>
      </c>
      <c r="P1526" s="262" t="s">
        <v>34</v>
      </c>
      <c r="Q1526" s="321">
        <v>10</v>
      </c>
      <c r="R1526" s="321">
        <f t="shared" si="143"/>
        <v>11</v>
      </c>
      <c r="S1526" s="300">
        <v>0</v>
      </c>
      <c r="T1526" s="300">
        <v>45715</v>
      </c>
      <c r="V1526" s="300">
        <v>45715</v>
      </c>
      <c r="W1526" s="302">
        <f>IFERROR(INDEX('For Formulas'!$A$3:$CL$64,MATCH(ROUNDUP($R1526,0),'For Formulas'!$A$3:$A$64,0),MATCH($O1526&amp;" - "&amp;$P1526,'For Formulas'!$A$3:$CL$3,0))*L1526+U1526,INDEX('For Formulas'!$A$3:$CL$64,MATCH(ROUNDUP($R1526,0),'For Formulas'!$A$3:$A$64,0)*MATCH($O1526&amp;" - "&amp;$P1526,'For Formulas'!$A$3:$CL$3,0))*L1526)</f>
        <v>49370</v>
      </c>
      <c r="X1526" s="322">
        <f t="shared" si="144"/>
        <v>7.9951875751941376E-2</v>
      </c>
      <c r="Y1526" s="262" t="s">
        <v>618</v>
      </c>
      <c r="Z1526" s="262" t="str">
        <f t="shared" si="145"/>
        <v>141 E 71100 116</v>
      </c>
      <c r="AA1526" s="262" t="str">
        <f t="shared" si="146"/>
        <v>000</v>
      </c>
      <c r="AB1526" s="262" t="str">
        <f t="shared" si="147"/>
        <v>000</v>
      </c>
      <c r="AC1526" s="262" t="str">
        <f t="shared" si="148"/>
        <v>141 E 71100 116 000 000</v>
      </c>
    </row>
    <row r="1527" spans="1:29" ht="15" customHeight="1" x14ac:dyDescent="0.25">
      <c r="A1527" s="262" t="s">
        <v>3143</v>
      </c>
      <c r="B1527" s="262" t="s">
        <v>231</v>
      </c>
      <c r="C1527" s="262" t="s">
        <v>231</v>
      </c>
      <c r="D1527" s="262" t="s">
        <v>238</v>
      </c>
      <c r="E1527" s="262" t="s">
        <v>221</v>
      </c>
      <c r="F1527" s="262" t="s">
        <v>222</v>
      </c>
      <c r="G1527" s="262" t="s">
        <v>223</v>
      </c>
      <c r="H1527" s="262" t="s">
        <v>224</v>
      </c>
      <c r="I1527" s="262" t="s">
        <v>225</v>
      </c>
      <c r="J1527" s="262">
        <v>1600</v>
      </c>
      <c r="K1527" s="320">
        <v>1</v>
      </c>
      <c r="L1527" s="320">
        <v>1</v>
      </c>
      <c r="M1527" s="262" t="s">
        <v>226</v>
      </c>
      <c r="N1527" s="262" t="s">
        <v>233</v>
      </c>
      <c r="O1527" s="262" t="s">
        <v>234</v>
      </c>
      <c r="P1527" s="262" t="s">
        <v>34</v>
      </c>
      <c r="Q1527" s="321">
        <v>10</v>
      </c>
      <c r="R1527" s="321">
        <f t="shared" si="143"/>
        <v>11</v>
      </c>
      <c r="S1527" s="300">
        <v>0</v>
      </c>
      <c r="T1527" s="300">
        <v>45715</v>
      </c>
      <c r="V1527" s="300">
        <v>45715</v>
      </c>
      <c r="W1527" s="302">
        <f>IFERROR(INDEX('For Formulas'!$A$3:$CL$64,MATCH(ROUNDUP($R1527,0),'For Formulas'!$A$3:$A$64,0),MATCH($O1527&amp;" - "&amp;$P1527,'For Formulas'!$A$3:$CL$3,0))*L1527+U1527,INDEX('For Formulas'!$A$3:$CL$64,MATCH(ROUNDUP($R1527,0),'For Formulas'!$A$3:$A$64,0)*MATCH($O1527&amp;" - "&amp;$P1527,'For Formulas'!$A$3:$CL$3,0))*L1527)</f>
        <v>49370</v>
      </c>
      <c r="X1527" s="322">
        <f t="shared" si="144"/>
        <v>7.9951875751941376E-2</v>
      </c>
      <c r="Y1527" s="262" t="s">
        <v>538</v>
      </c>
      <c r="Z1527" s="262" t="str">
        <f t="shared" si="145"/>
        <v>141 E 71100 116</v>
      </c>
      <c r="AA1527" s="262" t="str">
        <f t="shared" si="146"/>
        <v>000</v>
      </c>
      <c r="AB1527" s="262" t="str">
        <f t="shared" si="147"/>
        <v>000</v>
      </c>
      <c r="AC1527" s="262" t="str">
        <f t="shared" si="148"/>
        <v>141 E 71100 116 000 000</v>
      </c>
    </row>
    <row r="1528" spans="1:29" ht="15" customHeight="1" x14ac:dyDescent="0.25">
      <c r="A1528" s="262" t="s">
        <v>1314</v>
      </c>
      <c r="B1528" s="262" t="s">
        <v>332</v>
      </c>
      <c r="C1528" s="262" t="s">
        <v>332</v>
      </c>
      <c r="D1528" s="262" t="s">
        <v>407</v>
      </c>
      <c r="E1528" s="262" t="s">
        <v>221</v>
      </c>
      <c r="F1528" s="262" t="s">
        <v>299</v>
      </c>
      <c r="G1528" s="262" t="s">
        <v>300</v>
      </c>
      <c r="H1528" s="262" t="s">
        <v>301</v>
      </c>
      <c r="I1528" s="262" t="s">
        <v>225</v>
      </c>
      <c r="J1528" s="262">
        <v>1920</v>
      </c>
      <c r="K1528" s="320">
        <v>1</v>
      </c>
      <c r="L1528" s="320">
        <v>1</v>
      </c>
      <c r="M1528" s="262" t="s">
        <v>226</v>
      </c>
      <c r="N1528" s="262" t="s">
        <v>233</v>
      </c>
      <c r="O1528" s="262" t="s">
        <v>288</v>
      </c>
      <c r="P1528" s="262" t="s">
        <v>334</v>
      </c>
      <c r="Q1528" s="321">
        <v>36</v>
      </c>
      <c r="R1528" s="321">
        <f t="shared" si="143"/>
        <v>37</v>
      </c>
      <c r="S1528" s="300">
        <v>0</v>
      </c>
      <c r="T1528" s="300">
        <v>45840</v>
      </c>
      <c r="V1528" s="300">
        <v>45840</v>
      </c>
      <c r="W1528" s="302">
        <f>IFERROR(INDEX('For Formulas'!$A$3:$CL$64,MATCH(ROUNDUP($R1528,0),'For Formulas'!$A$3:$A$64,0),MATCH($O1528&amp;" - "&amp;$P1528,'For Formulas'!$A$3:$CL$3,0))*L1528+U1528,INDEX('For Formulas'!$A$3:$CL$64,MATCH(ROUNDUP($R1528,0),'For Formulas'!$A$3:$A$64,0)*MATCH($O1528&amp;" - "&amp;$P1528,'For Formulas'!$A$3:$CL$3,0))*L1528)</f>
        <v>49512</v>
      </c>
      <c r="X1528" s="322">
        <f t="shared" si="144"/>
        <v>8.0104712041884824E-2</v>
      </c>
      <c r="Y1528" s="262" t="s">
        <v>1001</v>
      </c>
      <c r="Z1528" s="262" t="str">
        <f t="shared" si="145"/>
        <v>141 E 72610 166</v>
      </c>
      <c r="AA1528" s="262" t="str">
        <f t="shared" si="146"/>
        <v>000</v>
      </c>
      <c r="AB1528" s="262" t="str">
        <f t="shared" si="147"/>
        <v>000</v>
      </c>
      <c r="AC1528" s="262" t="str">
        <f t="shared" si="148"/>
        <v>141 E 72610 166 000 000</v>
      </c>
    </row>
    <row r="1529" spans="1:29" ht="15" customHeight="1" x14ac:dyDescent="0.25">
      <c r="A1529" s="262" t="s">
        <v>2446</v>
      </c>
      <c r="B1529" s="262" t="s">
        <v>332</v>
      </c>
      <c r="C1529" s="262" t="s">
        <v>332</v>
      </c>
      <c r="D1529" s="262" t="s">
        <v>411</v>
      </c>
      <c r="E1529" s="262" t="s">
        <v>221</v>
      </c>
      <c r="F1529" s="262" t="s">
        <v>299</v>
      </c>
      <c r="G1529" s="262" t="s">
        <v>300</v>
      </c>
      <c r="H1529" s="262" t="s">
        <v>301</v>
      </c>
      <c r="I1529" s="262" t="s">
        <v>225</v>
      </c>
      <c r="J1529" s="262">
        <v>1920</v>
      </c>
      <c r="K1529" s="320">
        <v>1</v>
      </c>
      <c r="L1529" s="320">
        <v>1</v>
      </c>
      <c r="M1529" s="262" t="s">
        <v>226</v>
      </c>
      <c r="N1529" s="262" t="s">
        <v>233</v>
      </c>
      <c r="O1529" s="262" t="s">
        <v>288</v>
      </c>
      <c r="P1529" s="262" t="s">
        <v>334</v>
      </c>
      <c r="Q1529" s="321">
        <v>36</v>
      </c>
      <c r="R1529" s="321">
        <f t="shared" si="143"/>
        <v>37</v>
      </c>
      <c r="S1529" s="300">
        <v>0</v>
      </c>
      <c r="T1529" s="300">
        <v>45840</v>
      </c>
      <c r="V1529" s="300">
        <v>45840</v>
      </c>
      <c r="W1529" s="302">
        <f>IFERROR(INDEX('For Formulas'!$A$3:$CL$64,MATCH(ROUNDUP($R1529,0),'For Formulas'!$A$3:$A$64,0),MATCH($O1529&amp;" - "&amp;$P1529,'For Formulas'!$A$3:$CL$3,0))*L1529+U1529,INDEX('For Formulas'!$A$3:$CL$64,MATCH(ROUNDUP($R1529,0),'For Formulas'!$A$3:$A$64,0)*MATCH($O1529&amp;" - "&amp;$P1529,'For Formulas'!$A$3:$CL$3,0))*L1529)</f>
        <v>49512</v>
      </c>
      <c r="X1529" s="322">
        <f t="shared" si="144"/>
        <v>8.0104712041884824E-2</v>
      </c>
      <c r="Y1529" s="262" t="s">
        <v>1144</v>
      </c>
      <c r="Z1529" s="262" t="str">
        <f t="shared" si="145"/>
        <v>141 E 72610 166</v>
      </c>
      <c r="AA1529" s="262" t="str">
        <f t="shared" si="146"/>
        <v>000</v>
      </c>
      <c r="AB1529" s="262" t="str">
        <f t="shared" si="147"/>
        <v>000</v>
      </c>
      <c r="AC1529" s="262" t="str">
        <f t="shared" si="148"/>
        <v>141 E 72610 166 000 000</v>
      </c>
    </row>
    <row r="1530" spans="1:29" ht="15" hidden="1" customHeight="1" x14ac:dyDescent="0.25">
      <c r="A1530" s="262" t="s">
        <v>942</v>
      </c>
      <c r="B1530" s="262" t="s">
        <v>488</v>
      </c>
      <c r="C1530" s="262" t="s">
        <v>489</v>
      </c>
      <c r="D1530" s="262" t="s">
        <v>340</v>
      </c>
      <c r="E1530" s="262" t="s">
        <v>221</v>
      </c>
      <c r="F1530" s="262" t="s">
        <v>222</v>
      </c>
      <c r="G1530" s="262" t="s">
        <v>223</v>
      </c>
      <c r="H1530" s="262" t="s">
        <v>224</v>
      </c>
      <c r="I1530" s="262" t="s">
        <v>225</v>
      </c>
      <c r="J1530" s="262">
        <v>1600</v>
      </c>
      <c r="K1530" s="320">
        <v>1</v>
      </c>
      <c r="L1530" s="320">
        <v>1</v>
      </c>
      <c r="M1530" s="262" t="s">
        <v>226</v>
      </c>
      <c r="N1530" s="262" t="s">
        <v>233</v>
      </c>
      <c r="O1530" s="262" t="s">
        <v>234</v>
      </c>
      <c r="P1530" s="262" t="s">
        <v>34</v>
      </c>
      <c r="Q1530" s="321">
        <v>11</v>
      </c>
      <c r="R1530" s="321">
        <f t="shared" si="143"/>
        <v>12</v>
      </c>
      <c r="S1530" s="300">
        <v>0</v>
      </c>
      <c r="T1530" s="300">
        <v>45850</v>
      </c>
      <c r="V1530" s="300">
        <v>45850</v>
      </c>
      <c r="W1530" s="302">
        <f>IFERROR(INDEX('For Formulas'!$A$3:$CL$64,MATCH(ROUNDUP($R1530,0),'For Formulas'!$A$3:$A$64,0),MATCH($O1530&amp;" - "&amp;$P1530,'For Formulas'!$A$3:$CL$3,0))*L1530+U1530,INDEX('For Formulas'!$A$3:$CL$64,MATCH(ROUNDUP($R1530,0),'For Formulas'!$A$3:$A$64,0)*MATCH($O1530&amp;" - "&amp;$P1530,'For Formulas'!$A$3:$CL$3,0))*L1530)</f>
        <v>49520</v>
      </c>
      <c r="X1530" s="322">
        <f t="shared" si="144"/>
        <v>8.004362050163577E-2</v>
      </c>
      <c r="Y1530" s="262" t="s">
        <v>943</v>
      </c>
      <c r="Z1530" s="262" t="str">
        <f t="shared" si="145"/>
        <v>142 E 71100 116</v>
      </c>
      <c r="AA1530" s="262" t="str">
        <f t="shared" si="146"/>
        <v>000</v>
      </c>
      <c r="AB1530" s="262" t="str">
        <f t="shared" si="147"/>
        <v>931</v>
      </c>
      <c r="AC1530" s="262" t="str">
        <f t="shared" si="148"/>
        <v>142 E 71100 116 931 000</v>
      </c>
    </row>
    <row r="1531" spans="1:29" ht="15" customHeight="1" x14ac:dyDescent="0.25">
      <c r="A1531" s="262" t="s">
        <v>1399</v>
      </c>
      <c r="B1531" s="262" t="s">
        <v>435</v>
      </c>
      <c r="C1531" s="262" t="s">
        <v>435</v>
      </c>
      <c r="D1531" s="262" t="s">
        <v>280</v>
      </c>
      <c r="E1531" s="262" t="s">
        <v>221</v>
      </c>
      <c r="F1531" s="262" t="s">
        <v>222</v>
      </c>
      <c r="G1531" s="262" t="s">
        <v>223</v>
      </c>
      <c r="H1531" s="262" t="s">
        <v>224</v>
      </c>
      <c r="I1531" s="262" t="s">
        <v>225</v>
      </c>
      <c r="J1531" s="262">
        <v>1600</v>
      </c>
      <c r="K1531" s="320">
        <v>1</v>
      </c>
      <c r="L1531" s="320">
        <v>1</v>
      </c>
      <c r="M1531" s="262" t="s">
        <v>226</v>
      </c>
      <c r="N1531" s="262" t="s">
        <v>233</v>
      </c>
      <c r="O1531" s="262" t="s">
        <v>234</v>
      </c>
      <c r="P1531" s="262" t="s">
        <v>34</v>
      </c>
      <c r="Q1531" s="321">
        <v>11</v>
      </c>
      <c r="R1531" s="321">
        <f t="shared" si="143"/>
        <v>12</v>
      </c>
      <c r="S1531" s="300">
        <v>0</v>
      </c>
      <c r="T1531" s="300">
        <v>45850</v>
      </c>
      <c r="V1531" s="300">
        <v>45850</v>
      </c>
      <c r="W1531" s="302">
        <f>IFERROR(INDEX('For Formulas'!$A$3:$CL$64,MATCH(ROUNDUP($R1531,0),'For Formulas'!$A$3:$A$64,0),MATCH($O1531&amp;" - "&amp;$P1531,'For Formulas'!$A$3:$CL$3,0))*L1531+U1531,INDEX('For Formulas'!$A$3:$CL$64,MATCH(ROUNDUP($R1531,0),'For Formulas'!$A$3:$A$64,0)*MATCH($O1531&amp;" - "&amp;$P1531,'For Formulas'!$A$3:$CL$3,0))*L1531)</f>
        <v>49520</v>
      </c>
      <c r="X1531" s="322">
        <f t="shared" si="144"/>
        <v>8.004362050163577E-2</v>
      </c>
      <c r="Y1531" s="262" t="s">
        <v>564</v>
      </c>
      <c r="Z1531" s="262" t="str">
        <f t="shared" si="145"/>
        <v>141 E 71300 116</v>
      </c>
      <c r="AA1531" s="262" t="str">
        <f t="shared" si="146"/>
        <v>000</v>
      </c>
      <c r="AB1531" s="262" t="str">
        <f t="shared" si="147"/>
        <v>000</v>
      </c>
      <c r="AC1531" s="262" t="str">
        <f t="shared" si="148"/>
        <v>141 E 71300 116 000 000</v>
      </c>
    </row>
    <row r="1532" spans="1:29" ht="15" customHeight="1" x14ac:dyDescent="0.25">
      <c r="A1532" s="262" t="s">
        <v>1753</v>
      </c>
      <c r="B1532" s="262" t="s">
        <v>231</v>
      </c>
      <c r="C1532" s="262" t="s">
        <v>231</v>
      </c>
      <c r="D1532" s="262" t="s">
        <v>333</v>
      </c>
      <c r="E1532" s="262" t="s">
        <v>221</v>
      </c>
      <c r="F1532" s="262" t="s">
        <v>222</v>
      </c>
      <c r="G1532" s="262" t="s">
        <v>223</v>
      </c>
      <c r="H1532" s="262" t="s">
        <v>224</v>
      </c>
      <c r="I1532" s="262" t="s">
        <v>225</v>
      </c>
      <c r="J1532" s="262">
        <v>1600</v>
      </c>
      <c r="K1532" s="320">
        <v>1</v>
      </c>
      <c r="L1532" s="320">
        <v>1</v>
      </c>
      <c r="M1532" s="262" t="s">
        <v>226</v>
      </c>
      <c r="N1532" s="262" t="s">
        <v>233</v>
      </c>
      <c r="O1532" s="262" t="s">
        <v>234</v>
      </c>
      <c r="P1532" s="262" t="s">
        <v>34</v>
      </c>
      <c r="Q1532" s="321">
        <v>11</v>
      </c>
      <c r="R1532" s="321">
        <f t="shared" si="143"/>
        <v>12</v>
      </c>
      <c r="S1532" s="300">
        <v>0</v>
      </c>
      <c r="T1532" s="300">
        <v>45850</v>
      </c>
      <c r="V1532" s="300">
        <v>45850</v>
      </c>
      <c r="W1532" s="302">
        <f>IFERROR(INDEX('For Formulas'!$A$3:$CL$64,MATCH(ROUNDUP($R1532,0),'For Formulas'!$A$3:$A$64,0),MATCH($O1532&amp;" - "&amp;$P1532,'For Formulas'!$A$3:$CL$3,0))*L1532+U1532,INDEX('For Formulas'!$A$3:$CL$64,MATCH(ROUNDUP($R1532,0),'For Formulas'!$A$3:$A$64,0)*MATCH($O1532&amp;" - "&amp;$P1532,'For Formulas'!$A$3:$CL$3,0))*L1532)</f>
        <v>49520</v>
      </c>
      <c r="X1532" s="322">
        <f t="shared" si="144"/>
        <v>8.004362050163577E-2</v>
      </c>
      <c r="Y1532" s="262" t="s">
        <v>618</v>
      </c>
      <c r="Z1532" s="262" t="str">
        <f t="shared" si="145"/>
        <v>141 E 71100 116</v>
      </c>
      <c r="AA1532" s="262" t="str">
        <f t="shared" si="146"/>
        <v>000</v>
      </c>
      <c r="AB1532" s="262" t="str">
        <f t="shared" si="147"/>
        <v>000</v>
      </c>
      <c r="AC1532" s="262" t="str">
        <f t="shared" si="148"/>
        <v>141 E 71100 116 000 000</v>
      </c>
    </row>
    <row r="1533" spans="1:29" ht="15" hidden="1" customHeight="1" x14ac:dyDescent="0.25">
      <c r="A1533" s="262" t="s">
        <v>2077</v>
      </c>
      <c r="B1533" s="262" t="s">
        <v>256</v>
      </c>
      <c r="C1533" s="262" t="s">
        <v>355</v>
      </c>
      <c r="D1533" s="262" t="s">
        <v>274</v>
      </c>
      <c r="E1533" s="262" t="s">
        <v>256</v>
      </c>
      <c r="F1533" s="262" t="s">
        <v>249</v>
      </c>
      <c r="G1533" s="262" t="s">
        <v>250</v>
      </c>
      <c r="H1533" s="262" t="s">
        <v>224</v>
      </c>
      <c r="I1533" s="262" t="s">
        <v>242</v>
      </c>
      <c r="J1533" s="262">
        <v>1080</v>
      </c>
      <c r="K1533" s="320">
        <v>1</v>
      </c>
      <c r="L1533" s="320">
        <v>1</v>
      </c>
      <c r="M1533" s="262" t="s">
        <v>6</v>
      </c>
      <c r="Q1533" s="321">
        <v>0</v>
      </c>
      <c r="R1533" s="321">
        <f t="shared" si="143"/>
        <v>1</v>
      </c>
      <c r="S1533" s="300">
        <v>500</v>
      </c>
      <c r="T1533" s="300">
        <v>0</v>
      </c>
      <c r="V1533" s="300">
        <v>500</v>
      </c>
      <c r="W1533" s="300">
        <f>V1533</f>
        <v>500</v>
      </c>
      <c r="X1533" s="322">
        <f t="shared" si="144"/>
        <v>0</v>
      </c>
      <c r="Y1533" s="262" t="s">
        <v>784</v>
      </c>
      <c r="Z1533" s="262" t="str">
        <f t="shared" si="145"/>
        <v>141 E 71200 163</v>
      </c>
      <c r="AA1533" s="262" t="str">
        <f t="shared" si="146"/>
        <v>712</v>
      </c>
      <c r="AB1533" s="262" t="str">
        <f t="shared" si="147"/>
        <v>901</v>
      </c>
      <c r="AC1533" s="262" t="str">
        <f t="shared" si="148"/>
        <v>141 E 71200 163 901 712</v>
      </c>
    </row>
    <row r="1534" spans="1:29" ht="15" customHeight="1" x14ac:dyDescent="0.25">
      <c r="A1534" s="262" t="s">
        <v>1785</v>
      </c>
      <c r="B1534" s="262" t="s">
        <v>231</v>
      </c>
      <c r="C1534" s="262" t="s">
        <v>231</v>
      </c>
      <c r="D1534" s="262" t="s">
        <v>268</v>
      </c>
      <c r="E1534" s="262" t="s">
        <v>221</v>
      </c>
      <c r="F1534" s="262" t="s">
        <v>222</v>
      </c>
      <c r="G1534" s="262" t="s">
        <v>223</v>
      </c>
      <c r="H1534" s="262" t="s">
        <v>224</v>
      </c>
      <c r="I1534" s="262" t="s">
        <v>225</v>
      </c>
      <c r="J1534" s="262">
        <v>1600</v>
      </c>
      <c r="K1534" s="320">
        <v>1</v>
      </c>
      <c r="L1534" s="320">
        <v>1</v>
      </c>
      <c r="M1534" s="262" t="s">
        <v>226</v>
      </c>
      <c r="N1534" s="262" t="s">
        <v>233</v>
      </c>
      <c r="O1534" s="262" t="s">
        <v>234</v>
      </c>
      <c r="P1534" s="262" t="s">
        <v>34</v>
      </c>
      <c r="Q1534" s="321">
        <v>11</v>
      </c>
      <c r="R1534" s="321">
        <f t="shared" si="143"/>
        <v>12</v>
      </c>
      <c r="S1534" s="300">
        <v>0</v>
      </c>
      <c r="T1534" s="300">
        <v>45850</v>
      </c>
      <c r="V1534" s="300">
        <v>45850</v>
      </c>
      <c r="W1534" s="302">
        <f>IFERROR(INDEX('For Formulas'!$A$3:$CL$64,MATCH(ROUNDUP($R1534,0),'For Formulas'!$A$3:$A$64,0),MATCH($O1534&amp;" - "&amp;$P1534,'For Formulas'!$A$3:$CL$3,0))*L1534+U1534,INDEX('For Formulas'!$A$3:$CL$64,MATCH(ROUNDUP($R1534,0),'For Formulas'!$A$3:$A$64,0)*MATCH($O1534&amp;" - "&amp;$P1534,'For Formulas'!$A$3:$CL$3,0))*L1534)</f>
        <v>49520</v>
      </c>
      <c r="X1534" s="322">
        <f t="shared" si="144"/>
        <v>8.004362050163577E-2</v>
      </c>
      <c r="Y1534" s="262" t="s">
        <v>566</v>
      </c>
      <c r="Z1534" s="262" t="str">
        <f t="shared" si="145"/>
        <v>141 E 71100 116</v>
      </c>
      <c r="AA1534" s="262" t="str">
        <f t="shared" si="146"/>
        <v>000</v>
      </c>
      <c r="AB1534" s="262" t="str">
        <f t="shared" si="147"/>
        <v>000</v>
      </c>
      <c r="AC1534" s="262" t="str">
        <f t="shared" si="148"/>
        <v>141 E 71100 116 000 000</v>
      </c>
    </row>
    <row r="1535" spans="1:29" ht="15" customHeight="1" x14ac:dyDescent="0.25">
      <c r="A1535" s="262" t="s">
        <v>2275</v>
      </c>
      <c r="B1535" s="262" t="s">
        <v>231</v>
      </c>
      <c r="C1535" s="262" t="s">
        <v>231</v>
      </c>
      <c r="D1535" s="262" t="s">
        <v>268</v>
      </c>
      <c r="E1535" s="262" t="s">
        <v>221</v>
      </c>
      <c r="F1535" s="262" t="s">
        <v>222</v>
      </c>
      <c r="G1535" s="262" t="s">
        <v>223</v>
      </c>
      <c r="H1535" s="262" t="s">
        <v>224</v>
      </c>
      <c r="I1535" s="262" t="s">
        <v>225</v>
      </c>
      <c r="J1535" s="262">
        <v>1600</v>
      </c>
      <c r="K1535" s="320">
        <v>1</v>
      </c>
      <c r="L1535" s="320">
        <v>1</v>
      </c>
      <c r="M1535" s="262" t="s">
        <v>226</v>
      </c>
      <c r="N1535" s="262" t="s">
        <v>233</v>
      </c>
      <c r="O1535" s="262" t="s">
        <v>234</v>
      </c>
      <c r="P1535" s="262" t="s">
        <v>34</v>
      </c>
      <c r="Q1535" s="321">
        <v>11</v>
      </c>
      <c r="R1535" s="321">
        <f t="shared" si="143"/>
        <v>12</v>
      </c>
      <c r="S1535" s="300">
        <v>0</v>
      </c>
      <c r="T1535" s="300">
        <v>45850</v>
      </c>
      <c r="V1535" s="300">
        <v>45850</v>
      </c>
      <c r="W1535" s="302">
        <f>IFERROR(INDEX('For Formulas'!$A$3:$CL$64,MATCH(ROUNDUP($R1535,0),'For Formulas'!$A$3:$A$64,0),MATCH($O1535&amp;" - "&amp;$P1535,'For Formulas'!$A$3:$CL$3,0))*L1535+U1535,INDEX('For Formulas'!$A$3:$CL$64,MATCH(ROUNDUP($R1535,0),'For Formulas'!$A$3:$A$64,0)*MATCH($O1535&amp;" - "&amp;$P1535,'For Formulas'!$A$3:$CL$3,0))*L1535)</f>
        <v>49520</v>
      </c>
      <c r="X1535" s="322">
        <f t="shared" si="144"/>
        <v>8.004362050163577E-2</v>
      </c>
      <c r="Y1535" s="262" t="s">
        <v>566</v>
      </c>
      <c r="Z1535" s="262" t="str">
        <f t="shared" si="145"/>
        <v>141 E 71100 116</v>
      </c>
      <c r="AA1535" s="262" t="str">
        <f t="shared" si="146"/>
        <v>000</v>
      </c>
      <c r="AB1535" s="262" t="str">
        <f t="shared" si="147"/>
        <v>000</v>
      </c>
      <c r="AC1535" s="262" t="str">
        <f t="shared" si="148"/>
        <v>141 E 71100 116 000 000</v>
      </c>
    </row>
    <row r="1536" spans="1:29" ht="15" customHeight="1" x14ac:dyDescent="0.25">
      <c r="A1536" s="262" t="s">
        <v>2304</v>
      </c>
      <c r="B1536" s="262" t="s">
        <v>231</v>
      </c>
      <c r="C1536" s="262" t="s">
        <v>231</v>
      </c>
      <c r="D1536" s="262" t="s">
        <v>280</v>
      </c>
      <c r="E1536" s="262" t="s">
        <v>221</v>
      </c>
      <c r="F1536" s="262" t="s">
        <v>222</v>
      </c>
      <c r="G1536" s="262" t="s">
        <v>223</v>
      </c>
      <c r="H1536" s="262" t="s">
        <v>224</v>
      </c>
      <c r="I1536" s="262" t="s">
        <v>225</v>
      </c>
      <c r="J1536" s="262">
        <v>1600</v>
      </c>
      <c r="K1536" s="320">
        <v>1</v>
      </c>
      <c r="L1536" s="320">
        <v>1</v>
      </c>
      <c r="M1536" s="262" t="s">
        <v>226</v>
      </c>
      <c r="N1536" s="262" t="s">
        <v>233</v>
      </c>
      <c r="O1536" s="262" t="s">
        <v>234</v>
      </c>
      <c r="P1536" s="262" t="s">
        <v>34</v>
      </c>
      <c r="Q1536" s="321">
        <v>11</v>
      </c>
      <c r="R1536" s="321">
        <f t="shared" si="143"/>
        <v>12</v>
      </c>
      <c r="S1536" s="300">
        <v>0</v>
      </c>
      <c r="T1536" s="300">
        <v>45850</v>
      </c>
      <c r="V1536" s="300">
        <v>45850</v>
      </c>
      <c r="W1536" s="302">
        <f>IFERROR(INDEX('For Formulas'!$A$3:$CL$64,MATCH(ROUNDUP($R1536,0),'For Formulas'!$A$3:$A$64,0),MATCH($O1536&amp;" - "&amp;$P1536,'For Formulas'!$A$3:$CL$3,0))*L1536+U1536,INDEX('For Formulas'!$A$3:$CL$64,MATCH(ROUNDUP($R1536,0),'For Formulas'!$A$3:$A$64,0)*MATCH($O1536&amp;" - "&amp;$P1536,'For Formulas'!$A$3:$CL$3,0))*L1536)</f>
        <v>49520</v>
      </c>
      <c r="X1536" s="322">
        <f t="shared" si="144"/>
        <v>8.004362050163577E-2</v>
      </c>
      <c r="Y1536" s="262" t="s">
        <v>281</v>
      </c>
      <c r="Z1536" s="262" t="str">
        <f t="shared" si="145"/>
        <v>141 E 71100 116</v>
      </c>
      <c r="AA1536" s="262" t="str">
        <f t="shared" si="146"/>
        <v>000</v>
      </c>
      <c r="AB1536" s="262" t="str">
        <f t="shared" si="147"/>
        <v>000</v>
      </c>
      <c r="AC1536" s="262" t="str">
        <f t="shared" si="148"/>
        <v>141 E 71100 116 000 000</v>
      </c>
    </row>
    <row r="1537" spans="1:29" ht="15" customHeight="1" x14ac:dyDescent="0.25">
      <c r="A1537" s="262" t="s">
        <v>2704</v>
      </c>
      <c r="B1537" s="262" t="s">
        <v>231</v>
      </c>
      <c r="C1537" s="262" t="s">
        <v>231</v>
      </c>
      <c r="D1537" s="262" t="s">
        <v>364</v>
      </c>
      <c r="E1537" s="262" t="s">
        <v>221</v>
      </c>
      <c r="F1537" s="262" t="s">
        <v>222</v>
      </c>
      <c r="G1537" s="262" t="s">
        <v>223</v>
      </c>
      <c r="H1537" s="262" t="s">
        <v>224</v>
      </c>
      <c r="I1537" s="262" t="s">
        <v>225</v>
      </c>
      <c r="J1537" s="262">
        <v>1600</v>
      </c>
      <c r="K1537" s="320">
        <v>1</v>
      </c>
      <c r="L1537" s="320">
        <v>1</v>
      </c>
      <c r="M1537" s="262" t="s">
        <v>226</v>
      </c>
      <c r="N1537" s="262" t="s">
        <v>233</v>
      </c>
      <c r="O1537" s="262" t="s">
        <v>234</v>
      </c>
      <c r="P1537" s="262" t="s">
        <v>34</v>
      </c>
      <c r="Q1537" s="321">
        <v>11</v>
      </c>
      <c r="R1537" s="321">
        <f t="shared" si="143"/>
        <v>12</v>
      </c>
      <c r="S1537" s="300">
        <v>0</v>
      </c>
      <c r="T1537" s="300">
        <v>45850</v>
      </c>
      <c r="V1537" s="300">
        <v>45850</v>
      </c>
      <c r="W1537" s="302">
        <f>IFERROR(INDEX('For Formulas'!$A$3:$CL$64,MATCH(ROUNDUP($R1537,0),'For Formulas'!$A$3:$A$64,0),MATCH($O1537&amp;" - "&amp;$P1537,'For Formulas'!$A$3:$CL$3,0))*L1537+U1537,INDEX('For Formulas'!$A$3:$CL$64,MATCH(ROUNDUP($R1537,0),'For Formulas'!$A$3:$A$64,0)*MATCH($O1537&amp;" - "&amp;$P1537,'For Formulas'!$A$3:$CL$3,0))*L1537)</f>
        <v>49520</v>
      </c>
      <c r="X1537" s="322">
        <f t="shared" si="144"/>
        <v>8.004362050163577E-2</v>
      </c>
      <c r="Y1537" s="262" t="s">
        <v>365</v>
      </c>
      <c r="Z1537" s="262" t="str">
        <f t="shared" si="145"/>
        <v>141 E 71100 116</v>
      </c>
      <c r="AA1537" s="262" t="str">
        <f t="shared" si="146"/>
        <v>000</v>
      </c>
      <c r="AB1537" s="262" t="str">
        <f t="shared" si="147"/>
        <v>000</v>
      </c>
      <c r="AC1537" s="262" t="str">
        <f t="shared" si="148"/>
        <v>141 E 71100 116 000 000</v>
      </c>
    </row>
    <row r="1538" spans="1:29" ht="15" customHeight="1" x14ac:dyDescent="0.25">
      <c r="A1538" s="262" t="s">
        <v>2844</v>
      </c>
      <c r="B1538" s="262" t="s">
        <v>231</v>
      </c>
      <c r="C1538" s="262" t="s">
        <v>231</v>
      </c>
      <c r="D1538" s="262" t="s">
        <v>364</v>
      </c>
      <c r="E1538" s="262" t="s">
        <v>221</v>
      </c>
      <c r="F1538" s="262" t="s">
        <v>222</v>
      </c>
      <c r="G1538" s="262" t="s">
        <v>223</v>
      </c>
      <c r="H1538" s="262" t="s">
        <v>224</v>
      </c>
      <c r="I1538" s="262" t="s">
        <v>225</v>
      </c>
      <c r="J1538" s="262">
        <v>1600</v>
      </c>
      <c r="K1538" s="320">
        <v>1</v>
      </c>
      <c r="L1538" s="320">
        <v>1</v>
      </c>
      <c r="M1538" s="262" t="s">
        <v>226</v>
      </c>
      <c r="N1538" s="262" t="s">
        <v>233</v>
      </c>
      <c r="O1538" s="262" t="s">
        <v>234</v>
      </c>
      <c r="P1538" s="262" t="s">
        <v>34</v>
      </c>
      <c r="Q1538" s="321">
        <v>11</v>
      </c>
      <c r="R1538" s="321">
        <f t="shared" ref="R1538:R1601" si="149">Q1538+1</f>
        <v>12</v>
      </c>
      <c r="S1538" s="300">
        <v>0</v>
      </c>
      <c r="T1538" s="300">
        <v>45850</v>
      </c>
      <c r="V1538" s="300">
        <v>45850</v>
      </c>
      <c r="W1538" s="302">
        <f>IFERROR(INDEX('For Formulas'!$A$3:$CL$64,MATCH(ROUNDUP($R1538,0),'For Formulas'!$A$3:$A$64,0),MATCH($O1538&amp;" - "&amp;$P1538,'For Formulas'!$A$3:$CL$3,0))*L1538+U1538,INDEX('For Formulas'!$A$3:$CL$64,MATCH(ROUNDUP($R1538,0),'For Formulas'!$A$3:$A$64,0)*MATCH($O1538&amp;" - "&amp;$P1538,'For Formulas'!$A$3:$CL$3,0))*L1538)</f>
        <v>49520</v>
      </c>
      <c r="X1538" s="322">
        <f t="shared" ref="X1538:X1601" si="150">(W1538-V1538)/V1538</f>
        <v>8.004362050163577E-2</v>
      </c>
      <c r="Y1538" s="262" t="s">
        <v>365</v>
      </c>
      <c r="Z1538" s="262" t="str">
        <f t="shared" ref="Z1538:Z1601" si="151">LEFT(Y1538,15)</f>
        <v>141 E 71100 116</v>
      </c>
      <c r="AA1538" s="262" t="str">
        <f t="shared" ref="AA1538:AA1601" si="152">RIGHT(Y1538,3)</f>
        <v>000</v>
      </c>
      <c r="AB1538" s="262" t="str">
        <f t="shared" ref="AB1538:AB1601" si="153">MID(Y1538,17,3)</f>
        <v>000</v>
      </c>
      <c r="AC1538" s="262" t="str">
        <f t="shared" ref="AC1538:AC1601" si="154">Z1538&amp;" " &amp;AB1538&amp;" "&amp;AA1538</f>
        <v>141 E 71100 116 000 000</v>
      </c>
    </row>
    <row r="1539" spans="1:29" ht="15" hidden="1" customHeight="1" x14ac:dyDescent="0.25">
      <c r="A1539" s="262" t="s">
        <v>1566</v>
      </c>
      <c r="B1539" s="262" t="s">
        <v>577</v>
      </c>
      <c r="C1539" s="262" t="s">
        <v>577</v>
      </c>
      <c r="D1539" s="262" t="s">
        <v>220</v>
      </c>
      <c r="E1539" s="262" t="s">
        <v>221</v>
      </c>
      <c r="F1539" s="262" t="s">
        <v>222</v>
      </c>
      <c r="G1539" s="262" t="s">
        <v>1567</v>
      </c>
      <c r="H1539" s="262" t="s">
        <v>224</v>
      </c>
      <c r="I1539" s="262" t="s">
        <v>225</v>
      </c>
      <c r="J1539" s="262">
        <v>1432</v>
      </c>
      <c r="K1539" s="320">
        <v>1</v>
      </c>
      <c r="L1539" s="320">
        <v>0.89500000000000002</v>
      </c>
      <c r="M1539" s="262" t="s">
        <v>226</v>
      </c>
      <c r="N1539" s="262" t="s">
        <v>227</v>
      </c>
      <c r="O1539" s="262" t="s">
        <v>234</v>
      </c>
      <c r="P1539" s="262" t="s">
        <v>35</v>
      </c>
      <c r="Q1539" s="321">
        <v>11</v>
      </c>
      <c r="R1539" s="321">
        <f t="shared" si="149"/>
        <v>12</v>
      </c>
      <c r="S1539" s="300">
        <v>0</v>
      </c>
      <c r="T1539" s="300">
        <v>51435</v>
      </c>
      <c r="V1539" s="300">
        <v>46034.32</v>
      </c>
      <c r="W1539" s="302">
        <f>IFERROR(INDEX('For Formulas'!$A$3:$CL$64,MATCH(ROUNDUP($R1539,0),'For Formulas'!$A$3:$A$64,0),MATCH($O1539&amp;" - "&amp;$P1539,'For Formulas'!$A$3:$CL$3,0))*L1539+U1539,INDEX('For Formulas'!$A$3:$CL$64,MATCH(ROUNDUP($R1539,0),'For Formulas'!$A$3:$A$64,0)*MATCH($O1539&amp;" - "&amp;$P1539,'For Formulas'!$A$3:$CL$3,0))*L1539)</f>
        <v>49717.25</v>
      </c>
      <c r="X1539" s="322">
        <f t="shared" si="150"/>
        <v>8.0004005707046397E-2</v>
      </c>
      <c r="Y1539" s="262" t="s">
        <v>1568</v>
      </c>
      <c r="Z1539" s="262" t="str">
        <f t="shared" si="151"/>
        <v>142 E 72120 189</v>
      </c>
      <c r="AA1539" s="262" t="str">
        <f t="shared" si="152"/>
        <v>000</v>
      </c>
      <c r="AB1539" s="262" t="str">
        <f t="shared" si="153"/>
        <v>933</v>
      </c>
      <c r="AC1539" s="262" t="str">
        <f t="shared" si="154"/>
        <v>142 E 72120 189 933 000</v>
      </c>
    </row>
    <row r="1540" spans="1:29" ht="15" customHeight="1" x14ac:dyDescent="0.25">
      <c r="A1540" s="262" t="s">
        <v>806</v>
      </c>
      <c r="B1540" s="262" t="s">
        <v>298</v>
      </c>
      <c r="C1540" s="262" t="s">
        <v>298</v>
      </c>
      <c r="D1540" s="262" t="s">
        <v>298</v>
      </c>
      <c r="E1540" s="262" t="s">
        <v>221</v>
      </c>
      <c r="F1540" s="262" t="s">
        <v>299</v>
      </c>
      <c r="G1540" s="262" t="s">
        <v>300</v>
      </c>
      <c r="H1540" s="262" t="s">
        <v>301</v>
      </c>
      <c r="I1540" s="262" t="s">
        <v>225</v>
      </c>
      <c r="J1540" s="262">
        <v>1920</v>
      </c>
      <c r="K1540" s="320">
        <v>1</v>
      </c>
      <c r="L1540" s="320">
        <v>1</v>
      </c>
      <c r="M1540" s="262" t="s">
        <v>226</v>
      </c>
      <c r="N1540" s="262" t="s">
        <v>233</v>
      </c>
      <c r="O1540" s="262" t="s">
        <v>288</v>
      </c>
      <c r="P1540" s="262" t="s">
        <v>302</v>
      </c>
      <c r="Q1540" s="321">
        <v>19</v>
      </c>
      <c r="R1540" s="321">
        <f t="shared" si="149"/>
        <v>20</v>
      </c>
      <c r="S1540" s="300">
        <v>0</v>
      </c>
      <c r="T1540" s="300">
        <v>46500</v>
      </c>
      <c r="V1540" s="300">
        <v>46500</v>
      </c>
      <c r="W1540" s="302">
        <f>IFERROR(INDEX('For Formulas'!$A$3:$CL$64,MATCH(ROUNDUP($R1540,0),'For Formulas'!$A$3:$A$64,0),MATCH($O1540&amp;" - "&amp;$P1540,'For Formulas'!$A$3:$CL$3,0))*L1540+U1540,INDEX('For Formulas'!$A$3:$CL$64,MATCH(ROUNDUP($R1540,0),'For Formulas'!$A$3:$A$64,0)*MATCH($O1540&amp;" - "&amp;$P1540,'For Formulas'!$A$3:$CL$3,0))*L1540)</f>
        <v>50220</v>
      </c>
      <c r="X1540" s="322">
        <f t="shared" si="150"/>
        <v>0.08</v>
      </c>
      <c r="Y1540" s="262" t="s">
        <v>303</v>
      </c>
      <c r="Z1540" s="262" t="str">
        <f t="shared" si="151"/>
        <v>141 E 72620 167</v>
      </c>
      <c r="AA1540" s="262" t="str">
        <f t="shared" si="152"/>
        <v>000</v>
      </c>
      <c r="AB1540" s="262" t="str">
        <f t="shared" si="153"/>
        <v>000</v>
      </c>
      <c r="AC1540" s="262" t="str">
        <f t="shared" si="154"/>
        <v>141 E 72620 167 000 000</v>
      </c>
    </row>
    <row r="1541" spans="1:29" ht="15" customHeight="1" x14ac:dyDescent="0.25">
      <c r="A1541" s="262" t="s">
        <v>807</v>
      </c>
      <c r="B1541" s="262" t="s">
        <v>298</v>
      </c>
      <c r="C1541" s="262" t="s">
        <v>298</v>
      </c>
      <c r="D1541" s="262" t="s">
        <v>298</v>
      </c>
      <c r="E1541" s="262" t="s">
        <v>221</v>
      </c>
      <c r="F1541" s="262" t="s">
        <v>299</v>
      </c>
      <c r="G1541" s="262" t="s">
        <v>300</v>
      </c>
      <c r="H1541" s="262" t="s">
        <v>301</v>
      </c>
      <c r="I1541" s="262" t="s">
        <v>225</v>
      </c>
      <c r="J1541" s="262">
        <v>1920</v>
      </c>
      <c r="K1541" s="320">
        <v>1</v>
      </c>
      <c r="L1541" s="320">
        <v>1</v>
      </c>
      <c r="M1541" s="262" t="s">
        <v>226</v>
      </c>
      <c r="N1541" s="262" t="s">
        <v>233</v>
      </c>
      <c r="O1541" s="262" t="s">
        <v>288</v>
      </c>
      <c r="P1541" s="262" t="s">
        <v>302</v>
      </c>
      <c r="Q1541" s="321">
        <v>19</v>
      </c>
      <c r="R1541" s="321">
        <f t="shared" si="149"/>
        <v>20</v>
      </c>
      <c r="S1541" s="300">
        <v>0</v>
      </c>
      <c r="T1541" s="300">
        <v>46500</v>
      </c>
      <c r="V1541" s="300">
        <v>46500</v>
      </c>
      <c r="W1541" s="302">
        <f>IFERROR(INDEX('For Formulas'!$A$3:$CL$64,MATCH(ROUNDUP($R1541,0),'For Formulas'!$A$3:$A$64,0),MATCH($O1541&amp;" - "&amp;$P1541,'For Formulas'!$A$3:$CL$3,0))*L1541+U1541,INDEX('For Formulas'!$A$3:$CL$64,MATCH(ROUNDUP($R1541,0),'For Formulas'!$A$3:$A$64,0)*MATCH($O1541&amp;" - "&amp;$P1541,'For Formulas'!$A$3:$CL$3,0))*L1541)</f>
        <v>50220</v>
      </c>
      <c r="X1541" s="322">
        <f t="shared" si="150"/>
        <v>0.08</v>
      </c>
      <c r="Y1541" s="262" t="s">
        <v>303</v>
      </c>
      <c r="Z1541" s="262" t="str">
        <f t="shared" si="151"/>
        <v>141 E 72620 167</v>
      </c>
      <c r="AA1541" s="262" t="str">
        <f t="shared" si="152"/>
        <v>000</v>
      </c>
      <c r="AB1541" s="262" t="str">
        <f t="shared" si="153"/>
        <v>000</v>
      </c>
      <c r="AC1541" s="262" t="str">
        <f t="shared" si="154"/>
        <v>141 E 72620 167 000 000</v>
      </c>
    </row>
    <row r="1542" spans="1:29" ht="15" hidden="1" customHeight="1" x14ac:dyDescent="0.25">
      <c r="A1542" s="262" t="s">
        <v>2086</v>
      </c>
      <c r="B1542" s="262" t="s">
        <v>330</v>
      </c>
      <c r="C1542" s="262" t="s">
        <v>330</v>
      </c>
      <c r="D1542" s="262" t="s">
        <v>328</v>
      </c>
      <c r="E1542" s="262" t="s">
        <v>256</v>
      </c>
      <c r="F1542" s="262" t="s">
        <v>249</v>
      </c>
      <c r="G1542" s="262" t="s">
        <v>250</v>
      </c>
      <c r="H1542" s="262" t="s">
        <v>224</v>
      </c>
      <c r="I1542" s="262" t="s">
        <v>242</v>
      </c>
      <c r="J1542" s="262">
        <v>1080</v>
      </c>
      <c r="K1542" s="320">
        <v>1</v>
      </c>
      <c r="L1542" s="320">
        <v>1</v>
      </c>
      <c r="M1542" s="262" t="s">
        <v>6</v>
      </c>
      <c r="Q1542" s="321">
        <v>0</v>
      </c>
      <c r="R1542" s="321">
        <f t="shared" si="149"/>
        <v>1</v>
      </c>
      <c r="S1542" s="300">
        <v>3000</v>
      </c>
      <c r="T1542" s="300">
        <v>0</v>
      </c>
      <c r="V1542" s="300">
        <v>3000</v>
      </c>
      <c r="W1542" s="300">
        <f>V1542</f>
        <v>3000</v>
      </c>
      <c r="X1542" s="322">
        <f t="shared" si="150"/>
        <v>0</v>
      </c>
      <c r="Y1542" s="262" t="s">
        <v>329</v>
      </c>
      <c r="Z1542" s="262" t="str">
        <f t="shared" si="151"/>
        <v>141 E 72710 146</v>
      </c>
      <c r="AA1542" s="262" t="str">
        <f t="shared" si="152"/>
        <v>712</v>
      </c>
      <c r="AB1542" s="262" t="str">
        <f t="shared" si="153"/>
        <v>000</v>
      </c>
      <c r="AC1542" s="262" t="str">
        <f t="shared" si="154"/>
        <v>141 E 72710 146 000 712</v>
      </c>
    </row>
    <row r="1543" spans="1:29" ht="15" customHeight="1" x14ac:dyDescent="0.25">
      <c r="A1543" s="262" t="s">
        <v>1427</v>
      </c>
      <c r="B1543" s="262" t="s">
        <v>298</v>
      </c>
      <c r="C1543" s="262" t="s">
        <v>298</v>
      </c>
      <c r="D1543" s="262" t="s">
        <v>298</v>
      </c>
      <c r="E1543" s="262" t="s">
        <v>221</v>
      </c>
      <c r="F1543" s="262" t="s">
        <v>299</v>
      </c>
      <c r="G1543" s="262" t="s">
        <v>300</v>
      </c>
      <c r="H1543" s="262" t="s">
        <v>301</v>
      </c>
      <c r="I1543" s="262" t="s">
        <v>225</v>
      </c>
      <c r="J1543" s="262">
        <v>1920</v>
      </c>
      <c r="K1543" s="320">
        <v>1</v>
      </c>
      <c r="L1543" s="320">
        <v>1</v>
      </c>
      <c r="M1543" s="262" t="s">
        <v>226</v>
      </c>
      <c r="N1543" s="262" t="s">
        <v>233</v>
      </c>
      <c r="O1543" s="262" t="s">
        <v>288</v>
      </c>
      <c r="P1543" s="262" t="s">
        <v>302</v>
      </c>
      <c r="Q1543" s="321">
        <v>19</v>
      </c>
      <c r="R1543" s="321">
        <f t="shared" si="149"/>
        <v>20</v>
      </c>
      <c r="S1543" s="300">
        <v>0</v>
      </c>
      <c r="T1543" s="300">
        <v>46500</v>
      </c>
      <c r="V1543" s="300">
        <v>46500</v>
      </c>
      <c r="W1543" s="302">
        <f>IFERROR(INDEX('For Formulas'!$A$3:$CL$64,MATCH(ROUNDUP($R1543,0),'For Formulas'!$A$3:$A$64,0),MATCH($O1543&amp;" - "&amp;$P1543,'For Formulas'!$A$3:$CL$3,0))*L1543+U1543,INDEX('For Formulas'!$A$3:$CL$64,MATCH(ROUNDUP($R1543,0),'For Formulas'!$A$3:$A$64,0)*MATCH($O1543&amp;" - "&amp;$P1543,'For Formulas'!$A$3:$CL$3,0))*L1543)</f>
        <v>50220</v>
      </c>
      <c r="X1543" s="322">
        <f t="shared" si="150"/>
        <v>0.08</v>
      </c>
      <c r="Y1543" s="262" t="s">
        <v>303</v>
      </c>
      <c r="Z1543" s="262" t="str">
        <f t="shared" si="151"/>
        <v>141 E 72620 167</v>
      </c>
      <c r="AA1543" s="262" t="str">
        <f t="shared" si="152"/>
        <v>000</v>
      </c>
      <c r="AB1543" s="262" t="str">
        <f t="shared" si="153"/>
        <v>000</v>
      </c>
      <c r="AC1543" s="262" t="str">
        <f t="shared" si="154"/>
        <v>141 E 72620 167 000 000</v>
      </c>
    </row>
    <row r="1544" spans="1:29" ht="15" customHeight="1" x14ac:dyDescent="0.25">
      <c r="A1544" s="262" t="s">
        <v>2344</v>
      </c>
      <c r="B1544" s="262" t="s">
        <v>298</v>
      </c>
      <c r="C1544" s="262" t="s">
        <v>298</v>
      </c>
      <c r="D1544" s="262" t="s">
        <v>298</v>
      </c>
      <c r="E1544" s="262" t="s">
        <v>221</v>
      </c>
      <c r="F1544" s="262" t="s">
        <v>299</v>
      </c>
      <c r="G1544" s="262" t="s">
        <v>300</v>
      </c>
      <c r="H1544" s="262" t="s">
        <v>301</v>
      </c>
      <c r="I1544" s="262" t="s">
        <v>225</v>
      </c>
      <c r="J1544" s="262">
        <v>1920</v>
      </c>
      <c r="K1544" s="320">
        <v>1</v>
      </c>
      <c r="L1544" s="320">
        <v>1</v>
      </c>
      <c r="M1544" s="262" t="s">
        <v>226</v>
      </c>
      <c r="N1544" s="262" t="s">
        <v>233</v>
      </c>
      <c r="O1544" s="262" t="s">
        <v>288</v>
      </c>
      <c r="P1544" s="262" t="s">
        <v>302</v>
      </c>
      <c r="Q1544" s="321">
        <v>19</v>
      </c>
      <c r="R1544" s="321">
        <f t="shared" si="149"/>
        <v>20</v>
      </c>
      <c r="S1544" s="300">
        <v>0</v>
      </c>
      <c r="T1544" s="300">
        <v>46500</v>
      </c>
      <c r="V1544" s="300">
        <v>46500</v>
      </c>
      <c r="W1544" s="302">
        <f>IFERROR(INDEX('For Formulas'!$A$3:$CL$64,MATCH(ROUNDUP($R1544,0),'For Formulas'!$A$3:$A$64,0),MATCH($O1544&amp;" - "&amp;$P1544,'For Formulas'!$A$3:$CL$3,0))*L1544+U1544,INDEX('For Formulas'!$A$3:$CL$64,MATCH(ROUNDUP($R1544,0),'For Formulas'!$A$3:$A$64,0)*MATCH($O1544&amp;" - "&amp;$P1544,'For Formulas'!$A$3:$CL$3,0))*L1544)</f>
        <v>50220</v>
      </c>
      <c r="X1544" s="322">
        <f t="shared" si="150"/>
        <v>0.08</v>
      </c>
      <c r="Y1544" s="262" t="s">
        <v>303</v>
      </c>
      <c r="Z1544" s="262" t="str">
        <f t="shared" si="151"/>
        <v>141 E 72620 167</v>
      </c>
      <c r="AA1544" s="262" t="str">
        <f t="shared" si="152"/>
        <v>000</v>
      </c>
      <c r="AB1544" s="262" t="str">
        <f t="shared" si="153"/>
        <v>000</v>
      </c>
      <c r="AC1544" s="262" t="str">
        <f t="shared" si="154"/>
        <v>141 E 72620 167 000 000</v>
      </c>
    </row>
    <row r="1545" spans="1:29" ht="15" customHeight="1" x14ac:dyDescent="0.25">
      <c r="A1545" s="262" t="s">
        <v>2625</v>
      </c>
      <c r="B1545" s="262" t="s">
        <v>298</v>
      </c>
      <c r="C1545" s="262" t="s">
        <v>298</v>
      </c>
      <c r="D1545" s="262" t="s">
        <v>298</v>
      </c>
      <c r="E1545" s="262" t="s">
        <v>221</v>
      </c>
      <c r="F1545" s="262" t="s">
        <v>299</v>
      </c>
      <c r="G1545" s="262" t="s">
        <v>300</v>
      </c>
      <c r="H1545" s="262" t="s">
        <v>301</v>
      </c>
      <c r="I1545" s="262" t="s">
        <v>225</v>
      </c>
      <c r="J1545" s="262">
        <v>1920</v>
      </c>
      <c r="K1545" s="320">
        <v>1</v>
      </c>
      <c r="L1545" s="320">
        <v>1</v>
      </c>
      <c r="M1545" s="262" t="s">
        <v>226</v>
      </c>
      <c r="N1545" s="262" t="s">
        <v>233</v>
      </c>
      <c r="O1545" s="262" t="s">
        <v>288</v>
      </c>
      <c r="P1545" s="262" t="s">
        <v>302</v>
      </c>
      <c r="Q1545" s="321">
        <v>19</v>
      </c>
      <c r="R1545" s="321">
        <f t="shared" si="149"/>
        <v>20</v>
      </c>
      <c r="S1545" s="300">
        <v>0</v>
      </c>
      <c r="T1545" s="300">
        <v>46500</v>
      </c>
      <c r="V1545" s="300">
        <v>46500</v>
      </c>
      <c r="W1545" s="302">
        <f>IFERROR(INDEX('For Formulas'!$A$3:$CL$64,MATCH(ROUNDUP($R1545,0),'For Formulas'!$A$3:$A$64,0),MATCH($O1545&amp;" - "&amp;$P1545,'For Formulas'!$A$3:$CL$3,0))*L1545+U1545,INDEX('For Formulas'!$A$3:$CL$64,MATCH(ROUNDUP($R1545,0),'For Formulas'!$A$3:$A$64,0)*MATCH($O1545&amp;" - "&amp;$P1545,'For Formulas'!$A$3:$CL$3,0))*L1545)</f>
        <v>50220</v>
      </c>
      <c r="X1545" s="322">
        <f t="shared" si="150"/>
        <v>0.08</v>
      </c>
      <c r="Y1545" s="262" t="s">
        <v>303</v>
      </c>
      <c r="Z1545" s="262" t="str">
        <f t="shared" si="151"/>
        <v>141 E 72620 167</v>
      </c>
      <c r="AA1545" s="262" t="str">
        <f t="shared" si="152"/>
        <v>000</v>
      </c>
      <c r="AB1545" s="262" t="str">
        <f t="shared" si="153"/>
        <v>000</v>
      </c>
      <c r="AC1545" s="262" t="str">
        <f t="shared" si="154"/>
        <v>141 E 72620 167 000 000</v>
      </c>
    </row>
    <row r="1546" spans="1:29" ht="15" customHeight="1" x14ac:dyDescent="0.25">
      <c r="A1546" s="262" t="s">
        <v>2865</v>
      </c>
      <c r="B1546" s="262" t="s">
        <v>1018</v>
      </c>
      <c r="C1546" s="262" t="s">
        <v>1018</v>
      </c>
      <c r="D1546" s="262" t="s">
        <v>248</v>
      </c>
      <c r="E1546" s="262" t="s">
        <v>221</v>
      </c>
      <c r="F1546" s="262" t="s">
        <v>299</v>
      </c>
      <c r="G1546" s="262" t="s">
        <v>300</v>
      </c>
      <c r="H1546" s="262" t="s">
        <v>301</v>
      </c>
      <c r="I1546" s="262" t="s">
        <v>225</v>
      </c>
      <c r="J1546" s="262">
        <v>1920</v>
      </c>
      <c r="K1546" s="320">
        <v>1</v>
      </c>
      <c r="L1546" s="320">
        <v>1</v>
      </c>
      <c r="M1546" s="262" t="s">
        <v>226</v>
      </c>
      <c r="N1546" s="262" t="s">
        <v>233</v>
      </c>
      <c r="O1546" s="262" t="s">
        <v>288</v>
      </c>
      <c r="P1546" s="262" t="s">
        <v>302</v>
      </c>
      <c r="Q1546" s="321">
        <v>19</v>
      </c>
      <c r="R1546" s="321">
        <f t="shared" si="149"/>
        <v>20</v>
      </c>
      <c r="S1546" s="300">
        <v>0</v>
      </c>
      <c r="T1546" s="300">
        <v>46500</v>
      </c>
      <c r="V1546" s="300">
        <v>46500</v>
      </c>
      <c r="W1546" s="302">
        <f>IFERROR(INDEX('For Formulas'!$A$3:$CL$64,MATCH(ROUNDUP($R1546,0),'For Formulas'!$A$3:$A$64,0),MATCH($O1546&amp;" - "&amp;$P1546,'For Formulas'!$A$3:$CL$3,0))*L1546+U1546,INDEX('For Formulas'!$A$3:$CL$64,MATCH(ROUNDUP($R1546,0),'For Formulas'!$A$3:$A$64,0)*MATCH($O1546&amp;" - "&amp;$P1546,'For Formulas'!$A$3:$CL$3,0))*L1546)</f>
        <v>50220</v>
      </c>
      <c r="X1546" s="322">
        <f t="shared" si="150"/>
        <v>0.08</v>
      </c>
      <c r="Y1546" s="262" t="s">
        <v>509</v>
      </c>
      <c r="Z1546" s="262" t="str">
        <f t="shared" si="151"/>
        <v>141 E 72710 142</v>
      </c>
      <c r="AA1546" s="262" t="str">
        <f t="shared" si="152"/>
        <v>000</v>
      </c>
      <c r="AB1546" s="262" t="str">
        <f t="shared" si="153"/>
        <v>000</v>
      </c>
      <c r="AC1546" s="262" t="str">
        <f t="shared" si="154"/>
        <v>141 E 72710 142 000 000</v>
      </c>
    </row>
    <row r="1547" spans="1:29" ht="15" customHeight="1" x14ac:dyDescent="0.25">
      <c r="A1547" s="262" t="s">
        <v>667</v>
      </c>
      <c r="B1547" s="262" t="s">
        <v>316</v>
      </c>
      <c r="C1547" s="262" t="s">
        <v>316</v>
      </c>
      <c r="D1547" s="262" t="s">
        <v>261</v>
      </c>
      <c r="E1547" s="262" t="s">
        <v>221</v>
      </c>
      <c r="F1547" s="262" t="s">
        <v>222</v>
      </c>
      <c r="G1547" s="262" t="s">
        <v>223</v>
      </c>
      <c r="H1547" s="262" t="s">
        <v>224</v>
      </c>
      <c r="I1547" s="262" t="s">
        <v>225</v>
      </c>
      <c r="J1547" s="262">
        <v>1600</v>
      </c>
      <c r="K1547" s="320">
        <v>1</v>
      </c>
      <c r="L1547" s="320">
        <v>1</v>
      </c>
      <c r="M1547" s="262" t="s">
        <v>226</v>
      </c>
      <c r="N1547" s="262" t="s">
        <v>233</v>
      </c>
      <c r="O1547" s="262" t="s">
        <v>234</v>
      </c>
      <c r="P1547" s="262" t="s">
        <v>34</v>
      </c>
      <c r="Q1547" s="321">
        <v>12</v>
      </c>
      <c r="R1547" s="321">
        <f t="shared" si="149"/>
        <v>13</v>
      </c>
      <c r="S1547" s="300">
        <v>0</v>
      </c>
      <c r="T1547" s="300">
        <v>46510</v>
      </c>
      <c r="V1547" s="300">
        <v>46510</v>
      </c>
      <c r="W1547" s="302">
        <f>IFERROR(INDEX('For Formulas'!$A$3:$CL$64,MATCH(ROUNDUP($R1547,0),'For Formulas'!$A$3:$A$64,0),MATCH($O1547&amp;" - "&amp;$P1547,'For Formulas'!$A$3:$CL$3,0))*L1547+U1547,INDEX('For Formulas'!$A$3:$CL$64,MATCH(ROUNDUP($R1547,0),'For Formulas'!$A$3:$A$64,0)*MATCH($O1547&amp;" - "&amp;$P1547,'For Formulas'!$A$3:$CL$3,0))*L1547)</f>
        <v>50230</v>
      </c>
      <c r="X1547" s="322">
        <f t="shared" si="150"/>
        <v>7.9982799397978935E-2</v>
      </c>
      <c r="Y1547" s="262" t="s">
        <v>668</v>
      </c>
      <c r="Z1547" s="262" t="str">
        <f t="shared" si="151"/>
        <v>141 E 71200 116</v>
      </c>
      <c r="AA1547" s="262" t="str">
        <f t="shared" si="152"/>
        <v>712</v>
      </c>
      <c r="AB1547" s="262" t="str">
        <f t="shared" si="153"/>
        <v>000</v>
      </c>
      <c r="AC1547" s="262" t="str">
        <f t="shared" si="154"/>
        <v>141 E 71200 116 000 712</v>
      </c>
    </row>
    <row r="1548" spans="1:29" ht="15" hidden="1" customHeight="1" x14ac:dyDescent="0.25">
      <c r="A1548" s="262" t="s">
        <v>1588</v>
      </c>
      <c r="B1548" s="262" t="s">
        <v>484</v>
      </c>
      <c r="C1548" s="262" t="s">
        <v>484</v>
      </c>
      <c r="D1548" s="262" t="s">
        <v>220</v>
      </c>
      <c r="E1548" s="262" t="s">
        <v>221</v>
      </c>
      <c r="F1548" s="262" t="s">
        <v>222</v>
      </c>
      <c r="G1548" s="262" t="s">
        <v>223</v>
      </c>
      <c r="H1548" s="262" t="s">
        <v>224</v>
      </c>
      <c r="I1548" s="262" t="s">
        <v>225</v>
      </c>
      <c r="J1548" s="262">
        <v>1600</v>
      </c>
      <c r="K1548" s="320">
        <v>1</v>
      </c>
      <c r="L1548" s="320">
        <v>1</v>
      </c>
      <c r="M1548" s="262" t="s">
        <v>226</v>
      </c>
      <c r="N1548" s="262" t="s">
        <v>233</v>
      </c>
      <c r="O1548" s="262" t="s">
        <v>234</v>
      </c>
      <c r="P1548" s="262" t="s">
        <v>34</v>
      </c>
      <c r="Q1548" s="321">
        <v>12</v>
      </c>
      <c r="R1548" s="321">
        <f t="shared" si="149"/>
        <v>13</v>
      </c>
      <c r="S1548" s="300">
        <v>0</v>
      </c>
      <c r="T1548" s="300">
        <v>46510</v>
      </c>
      <c r="V1548" s="300">
        <v>46510</v>
      </c>
      <c r="W1548" s="302">
        <f>IFERROR(INDEX('For Formulas'!$A$3:$CL$64,MATCH(ROUNDUP($R1548,0),'For Formulas'!$A$3:$A$64,0),MATCH($O1548&amp;" - "&amp;$P1548,'For Formulas'!$A$3:$CL$3,0))*L1548+U1548,INDEX('For Formulas'!$A$3:$CL$64,MATCH(ROUNDUP($R1548,0),'For Formulas'!$A$3:$A$64,0)*MATCH($O1548&amp;" - "&amp;$P1548,'For Formulas'!$A$3:$CL$3,0))*L1548)</f>
        <v>50230</v>
      </c>
      <c r="X1548" s="322">
        <f t="shared" si="150"/>
        <v>7.9982799397978935E-2</v>
      </c>
      <c r="Y1548" s="262" t="s">
        <v>1589</v>
      </c>
      <c r="Z1548" s="262" t="str">
        <f t="shared" si="151"/>
        <v>142 E 71100 116</v>
      </c>
      <c r="AA1548" s="262" t="str">
        <f t="shared" si="152"/>
        <v>000</v>
      </c>
      <c r="AB1548" s="262" t="str">
        <f t="shared" si="153"/>
        <v>101</v>
      </c>
      <c r="AC1548" s="262" t="str">
        <f t="shared" si="154"/>
        <v>142 E 71100 116 101 000</v>
      </c>
    </row>
    <row r="1549" spans="1:29" ht="15" customHeight="1" x14ac:dyDescent="0.25">
      <c r="A1549" s="262" t="s">
        <v>2660</v>
      </c>
      <c r="B1549" s="262" t="s">
        <v>316</v>
      </c>
      <c r="C1549" s="262" t="s">
        <v>316</v>
      </c>
      <c r="D1549" s="262" t="s">
        <v>258</v>
      </c>
      <c r="E1549" s="262" t="s">
        <v>221</v>
      </c>
      <c r="F1549" s="262" t="s">
        <v>222</v>
      </c>
      <c r="G1549" s="262" t="s">
        <v>223</v>
      </c>
      <c r="H1549" s="262" t="s">
        <v>224</v>
      </c>
      <c r="I1549" s="262" t="s">
        <v>225</v>
      </c>
      <c r="J1549" s="262">
        <v>1600</v>
      </c>
      <c r="K1549" s="320">
        <v>1</v>
      </c>
      <c r="L1549" s="320">
        <v>1</v>
      </c>
      <c r="M1549" s="262" t="s">
        <v>226</v>
      </c>
      <c r="N1549" s="262" t="s">
        <v>227</v>
      </c>
      <c r="O1549" s="262" t="s">
        <v>234</v>
      </c>
      <c r="P1549" s="262" t="s">
        <v>34</v>
      </c>
      <c r="Q1549" s="321">
        <v>12</v>
      </c>
      <c r="R1549" s="321">
        <f t="shared" si="149"/>
        <v>13</v>
      </c>
      <c r="S1549" s="300">
        <v>0</v>
      </c>
      <c r="T1549" s="300">
        <v>46510</v>
      </c>
      <c r="V1549" s="300">
        <v>46510</v>
      </c>
      <c r="W1549" s="302">
        <f>IFERROR(INDEX('For Formulas'!$A$3:$CL$64,MATCH(ROUNDUP($R1549,0),'For Formulas'!$A$3:$A$64,0),MATCH($O1549&amp;" - "&amp;$P1549,'For Formulas'!$A$3:$CL$3,0))*L1549+U1549,INDEX('For Formulas'!$A$3:$CL$64,MATCH(ROUNDUP($R1549,0),'For Formulas'!$A$3:$A$64,0)*MATCH($O1549&amp;" - "&amp;$P1549,'For Formulas'!$A$3:$CL$3,0))*L1549)</f>
        <v>50230</v>
      </c>
      <c r="X1549" s="322">
        <f t="shared" si="150"/>
        <v>7.9982799397978935E-2</v>
      </c>
      <c r="Y1549" s="262" t="s">
        <v>1625</v>
      </c>
      <c r="Z1549" s="262" t="str">
        <f t="shared" si="151"/>
        <v>141 E 71200 116</v>
      </c>
      <c r="AA1549" s="262" t="str">
        <f t="shared" si="152"/>
        <v>712</v>
      </c>
      <c r="AB1549" s="262" t="str">
        <f t="shared" si="153"/>
        <v>000</v>
      </c>
      <c r="AC1549" s="262" t="str">
        <f t="shared" si="154"/>
        <v>141 E 71200 116 000 712</v>
      </c>
    </row>
    <row r="1550" spans="1:29" ht="15" customHeight="1" x14ac:dyDescent="0.25">
      <c r="A1550" s="262" t="s">
        <v>2708</v>
      </c>
      <c r="B1550" s="262" t="s">
        <v>435</v>
      </c>
      <c r="C1550" s="262" t="s">
        <v>435</v>
      </c>
      <c r="D1550" s="262" t="s">
        <v>361</v>
      </c>
      <c r="E1550" s="262" t="s">
        <v>221</v>
      </c>
      <c r="F1550" s="262" t="s">
        <v>222</v>
      </c>
      <c r="G1550" s="262" t="s">
        <v>223</v>
      </c>
      <c r="H1550" s="262" t="s">
        <v>224</v>
      </c>
      <c r="I1550" s="262" t="s">
        <v>225</v>
      </c>
      <c r="J1550" s="262">
        <v>1600</v>
      </c>
      <c r="K1550" s="320">
        <v>1</v>
      </c>
      <c r="L1550" s="320">
        <v>1</v>
      </c>
      <c r="M1550" s="262" t="s">
        <v>226</v>
      </c>
      <c r="N1550" s="262" t="s">
        <v>233</v>
      </c>
      <c r="O1550" s="262" t="s">
        <v>234</v>
      </c>
      <c r="P1550" s="262" t="s">
        <v>34</v>
      </c>
      <c r="Q1550" s="321">
        <v>12</v>
      </c>
      <c r="R1550" s="321">
        <f t="shared" si="149"/>
        <v>13</v>
      </c>
      <c r="S1550" s="300">
        <v>0</v>
      </c>
      <c r="T1550" s="300">
        <v>46510</v>
      </c>
      <c r="V1550" s="300">
        <v>46510</v>
      </c>
      <c r="W1550" s="302">
        <f>IFERROR(INDEX('For Formulas'!$A$3:$CL$64,MATCH(ROUNDUP($R1550,0),'For Formulas'!$A$3:$A$64,0),MATCH($O1550&amp;" - "&amp;$P1550,'For Formulas'!$A$3:$CL$3,0))*L1550+U1550,INDEX('For Formulas'!$A$3:$CL$64,MATCH(ROUNDUP($R1550,0),'For Formulas'!$A$3:$A$64,0)*MATCH($O1550&amp;" - "&amp;$P1550,'For Formulas'!$A$3:$CL$3,0))*L1550)</f>
        <v>50230</v>
      </c>
      <c r="X1550" s="322">
        <f t="shared" si="150"/>
        <v>7.9982799397978935E-2</v>
      </c>
      <c r="Y1550" s="262" t="s">
        <v>925</v>
      </c>
      <c r="Z1550" s="262" t="str">
        <f t="shared" si="151"/>
        <v>141 E 71300 116</v>
      </c>
      <c r="AA1550" s="262" t="str">
        <f t="shared" si="152"/>
        <v>000</v>
      </c>
      <c r="AB1550" s="262" t="str">
        <f t="shared" si="153"/>
        <v>000</v>
      </c>
      <c r="AC1550" s="262" t="str">
        <f t="shared" si="154"/>
        <v>141 E 71300 116 000 000</v>
      </c>
    </row>
    <row r="1551" spans="1:29" ht="15" customHeight="1" x14ac:dyDescent="0.25">
      <c r="A1551" s="262" t="s">
        <v>743</v>
      </c>
      <c r="B1551" s="262" t="s">
        <v>231</v>
      </c>
      <c r="C1551" s="262" t="s">
        <v>231</v>
      </c>
      <c r="D1551" s="262" t="s">
        <v>422</v>
      </c>
      <c r="E1551" s="262" t="s">
        <v>221</v>
      </c>
      <c r="F1551" s="262" t="s">
        <v>222</v>
      </c>
      <c r="G1551" s="262" t="s">
        <v>223</v>
      </c>
      <c r="H1551" s="262" t="s">
        <v>224</v>
      </c>
      <c r="I1551" s="262" t="s">
        <v>225</v>
      </c>
      <c r="J1551" s="262">
        <v>1600</v>
      </c>
      <c r="K1551" s="320">
        <v>1</v>
      </c>
      <c r="L1551" s="320">
        <v>1</v>
      </c>
      <c r="M1551" s="262" t="s">
        <v>226</v>
      </c>
      <c r="N1551" s="262" t="s">
        <v>233</v>
      </c>
      <c r="O1551" s="262" t="s">
        <v>234</v>
      </c>
      <c r="P1551" s="262" t="s">
        <v>35</v>
      </c>
      <c r="Q1551" s="321">
        <v>5</v>
      </c>
      <c r="R1551" s="321">
        <f t="shared" si="149"/>
        <v>6</v>
      </c>
      <c r="S1551" s="300">
        <v>0</v>
      </c>
      <c r="T1551" s="300">
        <v>46550</v>
      </c>
      <c r="V1551" s="300">
        <v>46550</v>
      </c>
      <c r="W1551" s="302">
        <f>IFERROR(INDEX('For Formulas'!$A$3:$CL$64,MATCH(ROUNDUP($R1551,0),'For Formulas'!$A$3:$A$64,0),MATCH($O1551&amp;" - "&amp;$P1551,'For Formulas'!$A$3:$CL$3,0))*L1551+U1551,INDEX('For Formulas'!$A$3:$CL$64,MATCH(ROUNDUP($R1551,0),'For Formulas'!$A$3:$A$64,0)*MATCH($O1551&amp;" - "&amp;$P1551,'For Formulas'!$A$3:$CL$3,0))*L1551)</f>
        <v>50275</v>
      </c>
      <c r="X1551" s="322">
        <f t="shared" si="150"/>
        <v>8.0021482277121372E-2</v>
      </c>
      <c r="Y1551" s="262" t="s">
        <v>423</v>
      </c>
      <c r="Z1551" s="262" t="str">
        <f t="shared" si="151"/>
        <v>141 E 71100 116</v>
      </c>
      <c r="AA1551" s="262" t="str">
        <f t="shared" si="152"/>
        <v>000</v>
      </c>
      <c r="AB1551" s="262" t="str">
        <f t="shared" si="153"/>
        <v>000</v>
      </c>
      <c r="AC1551" s="262" t="str">
        <f t="shared" si="154"/>
        <v>141 E 71100 116 000 000</v>
      </c>
    </row>
    <row r="1552" spans="1:29" ht="15" customHeight="1" x14ac:dyDescent="0.25">
      <c r="A1552" s="262" t="s">
        <v>1030</v>
      </c>
      <c r="B1552" s="262" t="s">
        <v>535</v>
      </c>
      <c r="C1552" s="262" t="s">
        <v>535</v>
      </c>
      <c r="D1552" s="262" t="s">
        <v>324</v>
      </c>
      <c r="E1552" s="262" t="s">
        <v>221</v>
      </c>
      <c r="F1552" s="262" t="s">
        <v>222</v>
      </c>
      <c r="G1552" s="262" t="s">
        <v>223</v>
      </c>
      <c r="H1552" s="262" t="s">
        <v>224</v>
      </c>
      <c r="I1552" s="262" t="s">
        <v>225</v>
      </c>
      <c r="J1552" s="262">
        <v>1600</v>
      </c>
      <c r="K1552" s="320">
        <v>1</v>
      </c>
      <c r="L1552" s="320">
        <v>1</v>
      </c>
      <c r="M1552" s="262" t="s">
        <v>226</v>
      </c>
      <c r="N1552" s="262" t="s">
        <v>233</v>
      </c>
      <c r="O1552" s="262" t="s">
        <v>234</v>
      </c>
      <c r="P1552" s="262" t="s">
        <v>35</v>
      </c>
      <c r="Q1552" s="321">
        <v>5</v>
      </c>
      <c r="R1552" s="321">
        <f t="shared" si="149"/>
        <v>6</v>
      </c>
      <c r="S1552" s="300">
        <v>0</v>
      </c>
      <c r="T1552" s="300">
        <v>46550</v>
      </c>
      <c r="V1552" s="300">
        <v>46550</v>
      </c>
      <c r="W1552" s="302">
        <f>IFERROR(INDEX('For Formulas'!$A$3:$CL$64,MATCH(ROUNDUP($R1552,0),'For Formulas'!$A$3:$A$64,0),MATCH($O1552&amp;" - "&amp;$P1552,'For Formulas'!$A$3:$CL$3,0))*L1552+U1552,INDEX('For Formulas'!$A$3:$CL$64,MATCH(ROUNDUP($R1552,0),'For Formulas'!$A$3:$A$64,0)*MATCH($O1552&amp;" - "&amp;$P1552,'For Formulas'!$A$3:$CL$3,0))*L1552)</f>
        <v>50275</v>
      </c>
      <c r="X1552" s="322">
        <f t="shared" si="150"/>
        <v>8.0021482277121372E-2</v>
      </c>
      <c r="Y1552" s="262" t="s">
        <v>536</v>
      </c>
      <c r="Z1552" s="262" t="str">
        <f t="shared" si="151"/>
        <v>141 E 71150 116</v>
      </c>
      <c r="AA1552" s="262" t="str">
        <f t="shared" si="152"/>
        <v>000</v>
      </c>
      <c r="AB1552" s="262" t="str">
        <f t="shared" si="153"/>
        <v>000</v>
      </c>
      <c r="AC1552" s="262" t="str">
        <f t="shared" si="154"/>
        <v>141 E 71150 116 000 000</v>
      </c>
    </row>
    <row r="1553" spans="1:29" ht="15" customHeight="1" x14ac:dyDescent="0.25">
      <c r="A1553" s="262" t="s">
        <v>1179</v>
      </c>
      <c r="B1553" s="262" t="s">
        <v>316</v>
      </c>
      <c r="C1553" s="262" t="s">
        <v>316</v>
      </c>
      <c r="D1553" s="262" t="s">
        <v>317</v>
      </c>
      <c r="E1553" s="262" t="s">
        <v>221</v>
      </c>
      <c r="F1553" s="262" t="s">
        <v>222</v>
      </c>
      <c r="G1553" s="262" t="s">
        <v>223</v>
      </c>
      <c r="H1553" s="262" t="s">
        <v>224</v>
      </c>
      <c r="I1553" s="262" t="s">
        <v>225</v>
      </c>
      <c r="J1553" s="262">
        <v>1600</v>
      </c>
      <c r="K1553" s="320">
        <v>1</v>
      </c>
      <c r="L1553" s="320">
        <v>1</v>
      </c>
      <c r="M1553" s="262" t="s">
        <v>226</v>
      </c>
      <c r="N1553" s="262" t="s">
        <v>233</v>
      </c>
      <c r="O1553" s="262" t="s">
        <v>234</v>
      </c>
      <c r="P1553" s="262" t="s">
        <v>35</v>
      </c>
      <c r="Q1553" s="321">
        <v>5</v>
      </c>
      <c r="R1553" s="321">
        <f t="shared" si="149"/>
        <v>6</v>
      </c>
      <c r="S1553" s="300">
        <v>0</v>
      </c>
      <c r="T1553" s="300">
        <v>46550</v>
      </c>
      <c r="V1553" s="300">
        <v>46550</v>
      </c>
      <c r="W1553" s="302">
        <f>IFERROR(INDEX('For Formulas'!$A$3:$CL$64,MATCH(ROUNDUP($R1553,0),'For Formulas'!$A$3:$A$64,0),MATCH($O1553&amp;" - "&amp;$P1553,'For Formulas'!$A$3:$CL$3,0))*L1553+U1553,INDEX('For Formulas'!$A$3:$CL$64,MATCH(ROUNDUP($R1553,0),'For Formulas'!$A$3:$A$64,0)*MATCH($O1553&amp;" - "&amp;$P1553,'For Formulas'!$A$3:$CL$3,0))*L1553)</f>
        <v>50275</v>
      </c>
      <c r="X1553" s="322">
        <f t="shared" si="150"/>
        <v>8.0021482277121372E-2</v>
      </c>
      <c r="Y1553" s="262" t="s">
        <v>318</v>
      </c>
      <c r="Z1553" s="262" t="str">
        <f t="shared" si="151"/>
        <v>141 E 71200 116</v>
      </c>
      <c r="AA1553" s="262" t="str">
        <f t="shared" si="152"/>
        <v>712</v>
      </c>
      <c r="AB1553" s="262" t="str">
        <f t="shared" si="153"/>
        <v>000</v>
      </c>
      <c r="AC1553" s="262" t="str">
        <f t="shared" si="154"/>
        <v>141 E 71200 116 000 712</v>
      </c>
    </row>
    <row r="1554" spans="1:29" hidden="1" x14ac:dyDescent="0.25">
      <c r="A1554" s="262" t="s">
        <v>1290</v>
      </c>
      <c r="B1554" s="262" t="s">
        <v>484</v>
      </c>
      <c r="C1554" s="262" t="s">
        <v>484</v>
      </c>
      <c r="D1554" s="262" t="s">
        <v>422</v>
      </c>
      <c r="E1554" s="262" t="s">
        <v>221</v>
      </c>
      <c r="F1554" s="262" t="s">
        <v>222</v>
      </c>
      <c r="G1554" s="262" t="s">
        <v>223</v>
      </c>
      <c r="H1554" s="262" t="s">
        <v>224</v>
      </c>
      <c r="I1554" s="262" t="s">
        <v>225</v>
      </c>
      <c r="J1554" s="262">
        <v>1600</v>
      </c>
      <c r="K1554" s="320">
        <v>1</v>
      </c>
      <c r="L1554" s="320">
        <v>1</v>
      </c>
      <c r="M1554" s="262" t="s">
        <v>226</v>
      </c>
      <c r="N1554" s="262" t="s">
        <v>233</v>
      </c>
      <c r="O1554" s="262" t="s">
        <v>234</v>
      </c>
      <c r="P1554" s="262" t="s">
        <v>35</v>
      </c>
      <c r="Q1554" s="321">
        <v>5</v>
      </c>
      <c r="R1554" s="321">
        <f t="shared" si="149"/>
        <v>6</v>
      </c>
      <c r="S1554" s="300">
        <v>0</v>
      </c>
      <c r="T1554" s="300">
        <v>46550</v>
      </c>
      <c r="V1554" s="300">
        <v>46550</v>
      </c>
      <c r="W1554" s="302">
        <f>IFERROR(INDEX('For Formulas'!$A$3:$CL$64,MATCH(ROUNDUP($R1554,0),'For Formulas'!$A$3:$A$64,0),MATCH($O1554&amp;" - "&amp;$P1554,'For Formulas'!$A$3:$CL$3,0))*L1554+U1554,INDEX('For Formulas'!$A$3:$CL$64,MATCH(ROUNDUP($R1554,0),'For Formulas'!$A$3:$A$64,0)*MATCH($O1554&amp;" - "&amp;$P1554,'For Formulas'!$A$3:$CL$3,0))*L1554)</f>
        <v>50275</v>
      </c>
      <c r="X1554" s="322">
        <f t="shared" si="150"/>
        <v>8.0021482277121372E-2</v>
      </c>
      <c r="Y1554" s="262" t="s">
        <v>1291</v>
      </c>
      <c r="Z1554" s="262" t="str">
        <f t="shared" si="151"/>
        <v>142 E 73400 116</v>
      </c>
      <c r="AA1554" s="262" t="str">
        <f t="shared" si="152"/>
        <v>000</v>
      </c>
      <c r="AB1554" s="262" t="str">
        <f t="shared" si="153"/>
        <v>101</v>
      </c>
      <c r="AC1554" s="262" t="str">
        <f t="shared" si="154"/>
        <v>142 E 73400 116 101 000</v>
      </c>
    </row>
    <row r="1555" spans="1:29" ht="15" customHeight="1" x14ac:dyDescent="0.25">
      <c r="A1555" s="262" t="s">
        <v>1418</v>
      </c>
      <c r="B1555" s="262" t="s">
        <v>231</v>
      </c>
      <c r="C1555" s="262" t="s">
        <v>231</v>
      </c>
      <c r="D1555" s="262" t="s">
        <v>411</v>
      </c>
      <c r="E1555" s="262" t="s">
        <v>221</v>
      </c>
      <c r="F1555" s="262" t="s">
        <v>222</v>
      </c>
      <c r="G1555" s="262" t="s">
        <v>223</v>
      </c>
      <c r="H1555" s="262" t="s">
        <v>224</v>
      </c>
      <c r="I1555" s="262" t="s">
        <v>225</v>
      </c>
      <c r="J1555" s="262">
        <v>1600</v>
      </c>
      <c r="K1555" s="320">
        <v>1</v>
      </c>
      <c r="L1555" s="320">
        <v>1</v>
      </c>
      <c r="M1555" s="262" t="s">
        <v>226</v>
      </c>
      <c r="N1555" s="262" t="s">
        <v>233</v>
      </c>
      <c r="O1555" s="262" t="s">
        <v>234</v>
      </c>
      <c r="P1555" s="262" t="s">
        <v>35</v>
      </c>
      <c r="Q1555" s="321">
        <v>5</v>
      </c>
      <c r="R1555" s="321">
        <f t="shared" si="149"/>
        <v>6</v>
      </c>
      <c r="S1555" s="300">
        <v>0</v>
      </c>
      <c r="T1555" s="300">
        <v>46550</v>
      </c>
      <c r="V1555" s="300">
        <v>46550</v>
      </c>
      <c r="W1555" s="302">
        <f>IFERROR(INDEX('For Formulas'!$A$3:$CL$64,MATCH(ROUNDUP($R1555,0),'For Formulas'!$A$3:$A$64,0),MATCH($O1555&amp;" - "&amp;$P1555,'For Formulas'!$A$3:$CL$3,0))*L1555+U1555,INDEX('For Formulas'!$A$3:$CL$64,MATCH(ROUNDUP($R1555,0),'For Formulas'!$A$3:$A$64,0)*MATCH($O1555&amp;" - "&amp;$P1555,'For Formulas'!$A$3:$CL$3,0))*L1555)</f>
        <v>50275</v>
      </c>
      <c r="X1555" s="322">
        <f t="shared" si="150"/>
        <v>8.0021482277121372E-2</v>
      </c>
      <c r="Y1555" s="262" t="s">
        <v>608</v>
      </c>
      <c r="Z1555" s="262" t="str">
        <f t="shared" si="151"/>
        <v>141 E 71100 116</v>
      </c>
      <c r="AA1555" s="262" t="str">
        <f t="shared" si="152"/>
        <v>000</v>
      </c>
      <c r="AB1555" s="262" t="str">
        <f t="shared" si="153"/>
        <v>000</v>
      </c>
      <c r="AC1555" s="262" t="str">
        <f t="shared" si="154"/>
        <v>141 E 71100 116 000 000</v>
      </c>
    </row>
    <row r="1556" spans="1:29" ht="15" customHeight="1" x14ac:dyDescent="0.25">
      <c r="A1556" s="262" t="s">
        <v>1884</v>
      </c>
      <c r="B1556" s="262" t="s">
        <v>231</v>
      </c>
      <c r="C1556" s="262" t="s">
        <v>231</v>
      </c>
      <c r="D1556" s="262" t="s">
        <v>295</v>
      </c>
      <c r="E1556" s="262" t="s">
        <v>221</v>
      </c>
      <c r="F1556" s="262" t="s">
        <v>222</v>
      </c>
      <c r="G1556" s="262" t="s">
        <v>223</v>
      </c>
      <c r="H1556" s="262" t="s">
        <v>224</v>
      </c>
      <c r="I1556" s="262" t="s">
        <v>225</v>
      </c>
      <c r="J1556" s="262">
        <v>1600</v>
      </c>
      <c r="K1556" s="320">
        <v>1</v>
      </c>
      <c r="L1556" s="320">
        <v>1</v>
      </c>
      <c r="M1556" s="262" t="s">
        <v>226</v>
      </c>
      <c r="N1556" s="262" t="s">
        <v>233</v>
      </c>
      <c r="O1556" s="262" t="s">
        <v>234</v>
      </c>
      <c r="P1556" s="262" t="s">
        <v>35</v>
      </c>
      <c r="Q1556" s="321">
        <v>5</v>
      </c>
      <c r="R1556" s="321">
        <f t="shared" si="149"/>
        <v>6</v>
      </c>
      <c r="S1556" s="300">
        <v>0</v>
      </c>
      <c r="T1556" s="300">
        <v>46550</v>
      </c>
      <c r="V1556" s="300">
        <v>46550</v>
      </c>
      <c r="W1556" s="302">
        <f>IFERROR(INDEX('For Formulas'!$A$3:$CL$64,MATCH(ROUNDUP($R1556,0),'For Formulas'!$A$3:$A$64,0),MATCH($O1556&amp;" - "&amp;$P1556,'For Formulas'!$A$3:$CL$3,0))*L1556+U1556,INDEX('For Formulas'!$A$3:$CL$64,MATCH(ROUNDUP($R1556,0),'For Formulas'!$A$3:$A$64,0)*MATCH($O1556&amp;" - "&amp;$P1556,'For Formulas'!$A$3:$CL$3,0))*L1556)</f>
        <v>50275</v>
      </c>
      <c r="X1556" s="322">
        <f t="shared" si="150"/>
        <v>8.0021482277121372E-2</v>
      </c>
      <c r="Y1556" s="262" t="s">
        <v>296</v>
      </c>
      <c r="Z1556" s="262" t="str">
        <f t="shared" si="151"/>
        <v>141 E 71100 116</v>
      </c>
      <c r="AA1556" s="262" t="str">
        <f t="shared" si="152"/>
        <v>000</v>
      </c>
      <c r="AB1556" s="262" t="str">
        <f t="shared" si="153"/>
        <v>000</v>
      </c>
      <c r="AC1556" s="262" t="str">
        <f t="shared" si="154"/>
        <v>141 E 71100 116 000 000</v>
      </c>
    </row>
    <row r="1557" spans="1:29" ht="15" customHeight="1" x14ac:dyDescent="0.25">
      <c r="A1557" s="262" t="s">
        <v>2032</v>
      </c>
      <c r="B1557" s="262" t="s">
        <v>231</v>
      </c>
      <c r="C1557" s="262" t="s">
        <v>231</v>
      </c>
      <c r="D1557" s="262" t="s">
        <v>392</v>
      </c>
      <c r="E1557" s="262" t="s">
        <v>221</v>
      </c>
      <c r="F1557" s="262" t="s">
        <v>222</v>
      </c>
      <c r="G1557" s="262" t="s">
        <v>223</v>
      </c>
      <c r="H1557" s="262" t="s">
        <v>224</v>
      </c>
      <c r="I1557" s="262" t="s">
        <v>225</v>
      </c>
      <c r="J1557" s="262">
        <v>1600</v>
      </c>
      <c r="K1557" s="320">
        <v>1</v>
      </c>
      <c r="L1557" s="320">
        <v>1</v>
      </c>
      <c r="M1557" s="262" t="s">
        <v>226</v>
      </c>
      <c r="N1557" s="262" t="s">
        <v>227</v>
      </c>
      <c r="O1557" s="262" t="s">
        <v>234</v>
      </c>
      <c r="P1557" s="262" t="s">
        <v>35</v>
      </c>
      <c r="Q1557" s="321">
        <v>5</v>
      </c>
      <c r="R1557" s="321">
        <f t="shared" si="149"/>
        <v>6</v>
      </c>
      <c r="S1557" s="300">
        <v>0</v>
      </c>
      <c r="T1557" s="300">
        <v>46550</v>
      </c>
      <c r="V1557" s="300">
        <v>46550</v>
      </c>
      <c r="W1557" s="302">
        <f>IFERROR(INDEX('For Formulas'!$A$3:$CL$64,MATCH(ROUNDUP($R1557,0),'For Formulas'!$A$3:$A$64,0),MATCH($O1557&amp;" - "&amp;$P1557,'For Formulas'!$A$3:$CL$3,0))*L1557+U1557,INDEX('For Formulas'!$A$3:$CL$64,MATCH(ROUNDUP($R1557,0),'For Formulas'!$A$3:$A$64,0)*MATCH($O1557&amp;" - "&amp;$P1557,'For Formulas'!$A$3:$CL$3,0))*L1557)</f>
        <v>50275</v>
      </c>
      <c r="X1557" s="322">
        <f t="shared" si="150"/>
        <v>8.0021482277121372E-2</v>
      </c>
      <c r="Y1557" s="262" t="s">
        <v>572</v>
      </c>
      <c r="Z1557" s="262" t="str">
        <f t="shared" si="151"/>
        <v>141 E 71100 116</v>
      </c>
      <c r="AA1557" s="262" t="str">
        <f t="shared" si="152"/>
        <v>000</v>
      </c>
      <c r="AB1557" s="262" t="str">
        <f t="shared" si="153"/>
        <v>000</v>
      </c>
      <c r="AC1557" s="262" t="str">
        <f t="shared" si="154"/>
        <v>141 E 71100 116 000 000</v>
      </c>
    </row>
    <row r="1558" spans="1:29" ht="15" customHeight="1" x14ac:dyDescent="0.25">
      <c r="A1558" s="262" t="s">
        <v>2033</v>
      </c>
      <c r="B1558" s="262" t="s">
        <v>231</v>
      </c>
      <c r="C1558" s="262" t="s">
        <v>231</v>
      </c>
      <c r="D1558" s="262" t="s">
        <v>371</v>
      </c>
      <c r="E1558" s="262" t="s">
        <v>221</v>
      </c>
      <c r="F1558" s="262" t="s">
        <v>222</v>
      </c>
      <c r="G1558" s="262" t="s">
        <v>223</v>
      </c>
      <c r="H1558" s="262" t="s">
        <v>224</v>
      </c>
      <c r="I1558" s="262" t="s">
        <v>225</v>
      </c>
      <c r="J1558" s="262">
        <v>1600</v>
      </c>
      <c r="K1558" s="320">
        <v>1</v>
      </c>
      <c r="L1558" s="320">
        <v>1</v>
      </c>
      <c r="M1558" s="262" t="s">
        <v>226</v>
      </c>
      <c r="N1558" s="262" t="s">
        <v>227</v>
      </c>
      <c r="O1558" s="262" t="s">
        <v>234</v>
      </c>
      <c r="P1558" s="262" t="s">
        <v>35</v>
      </c>
      <c r="Q1558" s="321">
        <v>5</v>
      </c>
      <c r="R1558" s="321">
        <f t="shared" si="149"/>
        <v>6</v>
      </c>
      <c r="S1558" s="300">
        <v>0</v>
      </c>
      <c r="T1558" s="300">
        <v>46550</v>
      </c>
      <c r="V1558" s="300">
        <v>46550</v>
      </c>
      <c r="W1558" s="302">
        <f>IFERROR(INDEX('For Formulas'!$A$3:$CL$64,MATCH(ROUNDUP($R1558,0),'For Formulas'!$A$3:$A$64,0),MATCH($O1558&amp;" - "&amp;$P1558,'For Formulas'!$A$3:$CL$3,0))*L1558+U1558,INDEX('For Formulas'!$A$3:$CL$64,MATCH(ROUNDUP($R1558,0),'For Formulas'!$A$3:$A$64,0)*MATCH($O1558&amp;" - "&amp;$P1558,'For Formulas'!$A$3:$CL$3,0))*L1558)</f>
        <v>50275</v>
      </c>
      <c r="X1558" s="322">
        <f t="shared" si="150"/>
        <v>8.0021482277121372E-2</v>
      </c>
      <c r="Y1558" s="262" t="s">
        <v>372</v>
      </c>
      <c r="Z1558" s="262" t="str">
        <f t="shared" si="151"/>
        <v>141 E 71100 116</v>
      </c>
      <c r="AA1558" s="262" t="str">
        <f t="shared" si="152"/>
        <v>000</v>
      </c>
      <c r="AB1558" s="262" t="str">
        <f t="shared" si="153"/>
        <v>000</v>
      </c>
      <c r="AC1558" s="262" t="str">
        <f t="shared" si="154"/>
        <v>141 E 71100 116 000 000</v>
      </c>
    </row>
    <row r="1559" spans="1:29" ht="15" hidden="1" customHeight="1" x14ac:dyDescent="0.25">
      <c r="A1559" s="262" t="s">
        <v>2101</v>
      </c>
      <c r="B1559" s="262" t="s">
        <v>326</v>
      </c>
      <c r="C1559" s="262" t="s">
        <v>326</v>
      </c>
      <c r="D1559" s="262" t="s">
        <v>238</v>
      </c>
      <c r="E1559" s="262" t="s">
        <v>256</v>
      </c>
      <c r="F1559" s="262" t="s">
        <v>222</v>
      </c>
      <c r="G1559" s="262" t="s">
        <v>223</v>
      </c>
      <c r="H1559" s="262" t="s">
        <v>224</v>
      </c>
      <c r="I1559" s="262" t="s">
        <v>225</v>
      </c>
      <c r="J1559" s="262">
        <v>1600</v>
      </c>
      <c r="K1559" s="320">
        <v>1</v>
      </c>
      <c r="L1559" s="320">
        <v>1</v>
      </c>
      <c r="M1559" s="262" t="s">
        <v>6</v>
      </c>
      <c r="Q1559" s="321">
        <v>0</v>
      </c>
      <c r="R1559" s="321">
        <f t="shared" si="149"/>
        <v>1</v>
      </c>
      <c r="S1559" s="300">
        <v>6000</v>
      </c>
      <c r="T1559" s="300">
        <v>0</v>
      </c>
      <c r="V1559" s="300">
        <v>6000</v>
      </c>
      <c r="W1559" s="300">
        <f>V1559</f>
        <v>6000</v>
      </c>
      <c r="X1559" s="322">
        <f t="shared" si="150"/>
        <v>0</v>
      </c>
      <c r="Y1559" s="262" t="s">
        <v>1099</v>
      </c>
      <c r="Z1559" s="262" t="str">
        <f t="shared" si="151"/>
        <v>141 E 72410 139</v>
      </c>
      <c r="AA1559" s="262" t="str">
        <f t="shared" si="152"/>
        <v>000</v>
      </c>
      <c r="AB1559" s="262" t="str">
        <f t="shared" si="153"/>
        <v>000</v>
      </c>
      <c r="AC1559" s="262" t="str">
        <f t="shared" si="154"/>
        <v>141 E 72410 139 000 000</v>
      </c>
    </row>
    <row r="1560" spans="1:29" ht="15" customHeight="1" x14ac:dyDescent="0.25">
      <c r="A1560" s="262" t="s">
        <v>2151</v>
      </c>
      <c r="B1560" s="262" t="s">
        <v>231</v>
      </c>
      <c r="C1560" s="262" t="s">
        <v>231</v>
      </c>
      <c r="D1560" s="262" t="s">
        <v>238</v>
      </c>
      <c r="E1560" s="262" t="s">
        <v>221</v>
      </c>
      <c r="F1560" s="262" t="s">
        <v>222</v>
      </c>
      <c r="G1560" s="262" t="s">
        <v>223</v>
      </c>
      <c r="H1560" s="262" t="s">
        <v>224</v>
      </c>
      <c r="I1560" s="262" t="s">
        <v>225</v>
      </c>
      <c r="J1560" s="262">
        <v>1600</v>
      </c>
      <c r="K1560" s="320">
        <v>1</v>
      </c>
      <c r="L1560" s="320">
        <v>1</v>
      </c>
      <c r="M1560" s="262" t="s">
        <v>226</v>
      </c>
      <c r="N1560" s="262" t="s">
        <v>227</v>
      </c>
      <c r="O1560" s="262" t="s">
        <v>234</v>
      </c>
      <c r="P1560" s="262" t="s">
        <v>35</v>
      </c>
      <c r="Q1560" s="321">
        <v>5</v>
      </c>
      <c r="R1560" s="321">
        <f t="shared" si="149"/>
        <v>6</v>
      </c>
      <c r="S1560" s="300">
        <v>0</v>
      </c>
      <c r="T1560" s="300">
        <v>46550</v>
      </c>
      <c r="V1560" s="300">
        <v>46550</v>
      </c>
      <c r="W1560" s="302">
        <f>IFERROR(INDEX('For Formulas'!$A$3:$CL$64,MATCH(ROUNDUP($R1560,0),'For Formulas'!$A$3:$A$64,0),MATCH($O1560&amp;" - "&amp;$P1560,'For Formulas'!$A$3:$CL$3,0))*L1560+U1560,INDEX('For Formulas'!$A$3:$CL$64,MATCH(ROUNDUP($R1560,0),'For Formulas'!$A$3:$A$64,0)*MATCH($O1560&amp;" - "&amp;$P1560,'For Formulas'!$A$3:$CL$3,0))*L1560)</f>
        <v>50275</v>
      </c>
      <c r="X1560" s="322">
        <f t="shared" si="150"/>
        <v>8.0021482277121372E-2</v>
      </c>
      <c r="Y1560" s="262" t="s">
        <v>538</v>
      </c>
      <c r="Z1560" s="262" t="str">
        <f t="shared" si="151"/>
        <v>141 E 71100 116</v>
      </c>
      <c r="AA1560" s="262" t="str">
        <f t="shared" si="152"/>
        <v>000</v>
      </c>
      <c r="AB1560" s="262" t="str">
        <f t="shared" si="153"/>
        <v>000</v>
      </c>
      <c r="AC1560" s="262" t="str">
        <f t="shared" si="154"/>
        <v>141 E 71100 116 000 000</v>
      </c>
    </row>
    <row r="1561" spans="1:29" ht="15" customHeight="1" x14ac:dyDescent="0.25">
      <c r="A1561" s="262" t="s">
        <v>2195</v>
      </c>
      <c r="B1561" s="262" t="s">
        <v>231</v>
      </c>
      <c r="C1561" s="262" t="s">
        <v>231</v>
      </c>
      <c r="D1561" s="262" t="s">
        <v>280</v>
      </c>
      <c r="E1561" s="262" t="s">
        <v>221</v>
      </c>
      <c r="F1561" s="262" t="s">
        <v>222</v>
      </c>
      <c r="G1561" s="262" t="s">
        <v>223</v>
      </c>
      <c r="H1561" s="262" t="s">
        <v>224</v>
      </c>
      <c r="I1561" s="262" t="s">
        <v>225</v>
      </c>
      <c r="J1561" s="262">
        <v>1600</v>
      </c>
      <c r="K1561" s="320">
        <v>1</v>
      </c>
      <c r="L1561" s="320">
        <v>1</v>
      </c>
      <c r="M1561" s="262" t="s">
        <v>226</v>
      </c>
      <c r="N1561" s="262" t="s">
        <v>233</v>
      </c>
      <c r="O1561" s="262" t="s">
        <v>234</v>
      </c>
      <c r="P1561" s="262" t="s">
        <v>35</v>
      </c>
      <c r="Q1561" s="321">
        <v>5</v>
      </c>
      <c r="R1561" s="321">
        <f t="shared" si="149"/>
        <v>6</v>
      </c>
      <c r="S1561" s="300">
        <v>0</v>
      </c>
      <c r="T1561" s="300">
        <v>46550</v>
      </c>
      <c r="V1561" s="300">
        <v>46550</v>
      </c>
      <c r="W1561" s="302">
        <f>IFERROR(INDEX('For Formulas'!$A$3:$CL$64,MATCH(ROUNDUP($R1561,0),'For Formulas'!$A$3:$A$64,0),MATCH($O1561&amp;" - "&amp;$P1561,'For Formulas'!$A$3:$CL$3,0))*L1561+U1561,INDEX('For Formulas'!$A$3:$CL$64,MATCH(ROUNDUP($R1561,0),'For Formulas'!$A$3:$A$64,0)*MATCH($O1561&amp;" - "&amp;$P1561,'For Formulas'!$A$3:$CL$3,0))*L1561)</f>
        <v>50275</v>
      </c>
      <c r="X1561" s="322">
        <f t="shared" si="150"/>
        <v>8.0021482277121372E-2</v>
      </c>
      <c r="Y1561" s="262" t="s">
        <v>281</v>
      </c>
      <c r="Z1561" s="262" t="str">
        <f t="shared" si="151"/>
        <v>141 E 71100 116</v>
      </c>
      <c r="AA1561" s="262" t="str">
        <f t="shared" si="152"/>
        <v>000</v>
      </c>
      <c r="AB1561" s="262" t="str">
        <f t="shared" si="153"/>
        <v>000</v>
      </c>
      <c r="AC1561" s="262" t="str">
        <f t="shared" si="154"/>
        <v>141 E 71100 116 000 000</v>
      </c>
    </row>
    <row r="1562" spans="1:29" ht="15" customHeight="1" x14ac:dyDescent="0.25">
      <c r="A1562" s="262" t="s">
        <v>2243</v>
      </c>
      <c r="B1562" s="262" t="s">
        <v>231</v>
      </c>
      <c r="C1562" s="262" t="s">
        <v>231</v>
      </c>
      <c r="D1562" s="262" t="s">
        <v>343</v>
      </c>
      <c r="E1562" s="262" t="s">
        <v>221</v>
      </c>
      <c r="F1562" s="262" t="s">
        <v>222</v>
      </c>
      <c r="G1562" s="262" t="s">
        <v>223</v>
      </c>
      <c r="H1562" s="262" t="s">
        <v>224</v>
      </c>
      <c r="I1562" s="262" t="s">
        <v>225</v>
      </c>
      <c r="J1562" s="262">
        <v>1600</v>
      </c>
      <c r="K1562" s="320">
        <v>1</v>
      </c>
      <c r="L1562" s="320">
        <v>1</v>
      </c>
      <c r="M1562" s="262" t="s">
        <v>226</v>
      </c>
      <c r="N1562" s="262" t="s">
        <v>233</v>
      </c>
      <c r="O1562" s="262" t="s">
        <v>234</v>
      </c>
      <c r="P1562" s="262" t="s">
        <v>35</v>
      </c>
      <c r="Q1562" s="321">
        <v>5</v>
      </c>
      <c r="R1562" s="321">
        <f t="shared" si="149"/>
        <v>6</v>
      </c>
      <c r="S1562" s="300">
        <v>0</v>
      </c>
      <c r="T1562" s="300">
        <v>46550</v>
      </c>
      <c r="V1562" s="300">
        <v>46550</v>
      </c>
      <c r="W1562" s="302">
        <f>IFERROR(INDEX('For Formulas'!$A$3:$CL$64,MATCH(ROUNDUP($R1562,0),'For Formulas'!$A$3:$A$64,0),MATCH($O1562&amp;" - "&amp;$P1562,'For Formulas'!$A$3:$CL$3,0))*L1562+U1562,INDEX('For Formulas'!$A$3:$CL$64,MATCH(ROUNDUP($R1562,0),'For Formulas'!$A$3:$A$64,0)*MATCH($O1562&amp;" - "&amp;$P1562,'For Formulas'!$A$3:$CL$3,0))*L1562)</f>
        <v>50275</v>
      </c>
      <c r="X1562" s="322">
        <f t="shared" si="150"/>
        <v>8.0021482277121372E-2</v>
      </c>
      <c r="Y1562" s="262" t="s">
        <v>344</v>
      </c>
      <c r="Z1562" s="262" t="str">
        <f t="shared" si="151"/>
        <v>141 E 71100 116</v>
      </c>
      <c r="AA1562" s="262" t="str">
        <f t="shared" si="152"/>
        <v>000</v>
      </c>
      <c r="AB1562" s="262" t="str">
        <f t="shared" si="153"/>
        <v>000</v>
      </c>
      <c r="AC1562" s="262" t="str">
        <f t="shared" si="154"/>
        <v>141 E 71100 116 000 000</v>
      </c>
    </row>
    <row r="1563" spans="1:29" ht="15" customHeight="1" x14ac:dyDescent="0.25">
      <c r="A1563" s="262" t="s">
        <v>2261</v>
      </c>
      <c r="B1563" s="262" t="s">
        <v>231</v>
      </c>
      <c r="C1563" s="262" t="s">
        <v>231</v>
      </c>
      <c r="D1563" s="262" t="s">
        <v>238</v>
      </c>
      <c r="E1563" s="262" t="s">
        <v>221</v>
      </c>
      <c r="F1563" s="262" t="s">
        <v>222</v>
      </c>
      <c r="G1563" s="262" t="s">
        <v>223</v>
      </c>
      <c r="H1563" s="262" t="s">
        <v>224</v>
      </c>
      <c r="I1563" s="262" t="s">
        <v>225</v>
      </c>
      <c r="J1563" s="262">
        <v>1600</v>
      </c>
      <c r="K1563" s="320">
        <v>1</v>
      </c>
      <c r="L1563" s="320">
        <v>1</v>
      </c>
      <c r="M1563" s="262" t="s">
        <v>226</v>
      </c>
      <c r="N1563" s="262" t="s">
        <v>233</v>
      </c>
      <c r="O1563" s="262" t="s">
        <v>234</v>
      </c>
      <c r="P1563" s="262" t="s">
        <v>35</v>
      </c>
      <c r="Q1563" s="321">
        <v>5</v>
      </c>
      <c r="R1563" s="321">
        <f t="shared" si="149"/>
        <v>6</v>
      </c>
      <c r="S1563" s="300">
        <v>0</v>
      </c>
      <c r="T1563" s="300">
        <v>46550</v>
      </c>
      <c r="V1563" s="300">
        <v>46550</v>
      </c>
      <c r="W1563" s="302">
        <f>IFERROR(INDEX('For Formulas'!$A$3:$CL$64,MATCH(ROUNDUP($R1563,0),'For Formulas'!$A$3:$A$64,0),MATCH($O1563&amp;" - "&amp;$P1563,'For Formulas'!$A$3:$CL$3,0))*L1563+U1563,INDEX('For Formulas'!$A$3:$CL$64,MATCH(ROUNDUP($R1563,0),'For Formulas'!$A$3:$A$64,0)*MATCH($O1563&amp;" - "&amp;$P1563,'For Formulas'!$A$3:$CL$3,0))*L1563)</f>
        <v>50275</v>
      </c>
      <c r="X1563" s="322">
        <f t="shared" si="150"/>
        <v>8.0021482277121372E-2</v>
      </c>
      <c r="Y1563" s="262" t="s">
        <v>538</v>
      </c>
      <c r="Z1563" s="262" t="str">
        <f t="shared" si="151"/>
        <v>141 E 71100 116</v>
      </c>
      <c r="AA1563" s="262" t="str">
        <f t="shared" si="152"/>
        <v>000</v>
      </c>
      <c r="AB1563" s="262" t="str">
        <f t="shared" si="153"/>
        <v>000</v>
      </c>
      <c r="AC1563" s="262" t="str">
        <f t="shared" si="154"/>
        <v>141 E 71100 116 000 000</v>
      </c>
    </row>
    <row r="1564" spans="1:29" ht="15" customHeight="1" x14ac:dyDescent="0.25">
      <c r="A1564" s="262" t="s">
        <v>2457</v>
      </c>
      <c r="B1564" s="262" t="s">
        <v>231</v>
      </c>
      <c r="C1564" s="262" t="s">
        <v>231</v>
      </c>
      <c r="D1564" s="262" t="s">
        <v>232</v>
      </c>
      <c r="E1564" s="262" t="s">
        <v>221</v>
      </c>
      <c r="F1564" s="262" t="s">
        <v>222</v>
      </c>
      <c r="G1564" s="262" t="s">
        <v>223</v>
      </c>
      <c r="H1564" s="262" t="s">
        <v>224</v>
      </c>
      <c r="I1564" s="262" t="s">
        <v>225</v>
      </c>
      <c r="J1564" s="262">
        <v>1600</v>
      </c>
      <c r="K1564" s="320">
        <v>1</v>
      </c>
      <c r="L1564" s="320">
        <v>1</v>
      </c>
      <c r="M1564" s="262" t="s">
        <v>226</v>
      </c>
      <c r="N1564" s="262" t="s">
        <v>233</v>
      </c>
      <c r="O1564" s="262" t="s">
        <v>234</v>
      </c>
      <c r="P1564" s="262" t="s">
        <v>35</v>
      </c>
      <c r="Q1564" s="321">
        <v>5</v>
      </c>
      <c r="R1564" s="321">
        <f t="shared" si="149"/>
        <v>6</v>
      </c>
      <c r="S1564" s="300">
        <v>0</v>
      </c>
      <c r="T1564" s="300">
        <v>46550</v>
      </c>
      <c r="V1564" s="300">
        <v>46550</v>
      </c>
      <c r="W1564" s="302">
        <f>IFERROR(INDEX('For Formulas'!$A$3:$CL$64,MATCH(ROUNDUP($R1564,0),'For Formulas'!$A$3:$A$64,0),MATCH($O1564&amp;" - "&amp;$P1564,'For Formulas'!$A$3:$CL$3,0))*L1564+U1564,INDEX('For Formulas'!$A$3:$CL$64,MATCH(ROUNDUP($R1564,0),'For Formulas'!$A$3:$A$64,0)*MATCH($O1564&amp;" - "&amp;$P1564,'For Formulas'!$A$3:$CL$3,0))*L1564)</f>
        <v>50275</v>
      </c>
      <c r="X1564" s="322">
        <f t="shared" si="150"/>
        <v>8.0021482277121372E-2</v>
      </c>
      <c r="Y1564" s="262" t="s">
        <v>235</v>
      </c>
      <c r="Z1564" s="262" t="str">
        <f t="shared" si="151"/>
        <v>141 E 71100 116</v>
      </c>
      <c r="AA1564" s="262" t="str">
        <f t="shared" si="152"/>
        <v>000</v>
      </c>
      <c r="AB1564" s="262" t="str">
        <f t="shared" si="153"/>
        <v>000</v>
      </c>
      <c r="AC1564" s="262" t="str">
        <f t="shared" si="154"/>
        <v>141 E 71100 116 000 000</v>
      </c>
    </row>
    <row r="1565" spans="1:29" ht="15" customHeight="1" x14ac:dyDescent="0.25">
      <c r="A1565" s="262" t="s">
        <v>2696</v>
      </c>
      <c r="B1565" s="262" t="s">
        <v>231</v>
      </c>
      <c r="C1565" s="262" t="s">
        <v>231</v>
      </c>
      <c r="D1565" s="262" t="s">
        <v>220</v>
      </c>
      <c r="E1565" s="262" t="s">
        <v>221</v>
      </c>
      <c r="F1565" s="262" t="s">
        <v>222</v>
      </c>
      <c r="G1565" s="262" t="s">
        <v>223</v>
      </c>
      <c r="H1565" s="262" t="s">
        <v>224</v>
      </c>
      <c r="I1565" s="262" t="s">
        <v>225</v>
      </c>
      <c r="J1565" s="262">
        <v>1600</v>
      </c>
      <c r="K1565" s="320">
        <v>1</v>
      </c>
      <c r="L1565" s="320">
        <v>1</v>
      </c>
      <c r="M1565" s="262" t="s">
        <v>226</v>
      </c>
      <c r="N1565" s="262" t="s">
        <v>233</v>
      </c>
      <c r="O1565" s="262" t="s">
        <v>234</v>
      </c>
      <c r="P1565" s="262" t="s">
        <v>35</v>
      </c>
      <c r="Q1565" s="321">
        <v>5</v>
      </c>
      <c r="R1565" s="321">
        <f t="shared" si="149"/>
        <v>6</v>
      </c>
      <c r="S1565" s="300">
        <v>0</v>
      </c>
      <c r="T1565" s="300">
        <v>46550</v>
      </c>
      <c r="V1565" s="300">
        <v>46550</v>
      </c>
      <c r="W1565" s="302">
        <f>IFERROR(INDEX('For Formulas'!$A$3:$CL$64,MATCH(ROUNDUP($R1565,0),'For Formulas'!$A$3:$A$64,0),MATCH($O1565&amp;" - "&amp;$P1565,'For Formulas'!$A$3:$CL$3,0))*L1565+U1565,INDEX('For Formulas'!$A$3:$CL$64,MATCH(ROUNDUP($R1565,0),'For Formulas'!$A$3:$A$64,0)*MATCH($O1565&amp;" - "&amp;$P1565,'For Formulas'!$A$3:$CL$3,0))*L1565)</f>
        <v>50275</v>
      </c>
      <c r="X1565" s="322">
        <f t="shared" si="150"/>
        <v>8.0021482277121372E-2</v>
      </c>
      <c r="Y1565" s="262" t="s">
        <v>655</v>
      </c>
      <c r="Z1565" s="262" t="str">
        <f t="shared" si="151"/>
        <v>141 E 71100 116</v>
      </c>
      <c r="AA1565" s="262" t="str">
        <f t="shared" si="152"/>
        <v>000</v>
      </c>
      <c r="AB1565" s="262" t="str">
        <f t="shared" si="153"/>
        <v>000</v>
      </c>
      <c r="AC1565" s="262" t="str">
        <f t="shared" si="154"/>
        <v>141 E 71100 116 000 000</v>
      </c>
    </row>
    <row r="1566" spans="1:29" ht="15" customHeight="1" x14ac:dyDescent="0.25">
      <c r="A1566" s="262" t="s">
        <v>2697</v>
      </c>
      <c r="B1566" s="262" t="s">
        <v>577</v>
      </c>
      <c r="C1566" s="262" t="s">
        <v>577</v>
      </c>
      <c r="D1566" s="262" t="s">
        <v>238</v>
      </c>
      <c r="E1566" s="262" t="s">
        <v>221</v>
      </c>
      <c r="F1566" s="262" t="s">
        <v>222</v>
      </c>
      <c r="G1566" s="262" t="s">
        <v>223</v>
      </c>
      <c r="H1566" s="262" t="s">
        <v>224</v>
      </c>
      <c r="I1566" s="262" t="s">
        <v>225</v>
      </c>
      <c r="J1566" s="262">
        <v>1600</v>
      </c>
      <c r="K1566" s="320">
        <v>1</v>
      </c>
      <c r="L1566" s="320">
        <v>1</v>
      </c>
      <c r="M1566" s="262" t="s">
        <v>226</v>
      </c>
      <c r="N1566" s="262" t="s">
        <v>233</v>
      </c>
      <c r="O1566" s="262" t="s">
        <v>234</v>
      </c>
      <c r="P1566" s="262" t="s">
        <v>35</v>
      </c>
      <c r="Q1566" s="321">
        <v>5</v>
      </c>
      <c r="R1566" s="321">
        <f t="shared" si="149"/>
        <v>6</v>
      </c>
      <c r="S1566" s="300">
        <v>0</v>
      </c>
      <c r="T1566" s="300">
        <v>46550</v>
      </c>
      <c r="V1566" s="300">
        <v>46550</v>
      </c>
      <c r="W1566" s="302">
        <f>IFERROR(INDEX('For Formulas'!$A$3:$CL$64,MATCH(ROUNDUP($R1566,0),'For Formulas'!$A$3:$A$64,0),MATCH($O1566&amp;" - "&amp;$P1566,'For Formulas'!$A$3:$CL$3,0))*L1566+U1566,INDEX('For Formulas'!$A$3:$CL$64,MATCH(ROUNDUP($R1566,0),'For Formulas'!$A$3:$A$64,0)*MATCH($O1566&amp;" - "&amp;$P1566,'For Formulas'!$A$3:$CL$3,0))*L1566)</f>
        <v>50275</v>
      </c>
      <c r="X1566" s="322">
        <f t="shared" si="150"/>
        <v>8.0021482277121372E-2</v>
      </c>
      <c r="Y1566" s="262" t="s">
        <v>2698</v>
      </c>
      <c r="Z1566" s="262" t="str">
        <f t="shared" si="151"/>
        <v>141 E 72130 123</v>
      </c>
      <c r="AA1566" s="262" t="str">
        <f t="shared" si="152"/>
        <v>000</v>
      </c>
      <c r="AB1566" s="262" t="str">
        <f t="shared" si="153"/>
        <v>000</v>
      </c>
      <c r="AC1566" s="262" t="str">
        <f t="shared" si="154"/>
        <v>141 E 72130 123 000 000</v>
      </c>
    </row>
    <row r="1567" spans="1:29" ht="15" customHeight="1" x14ac:dyDescent="0.25">
      <c r="A1567" s="262" t="s">
        <v>2772</v>
      </c>
      <c r="B1567" s="262" t="s">
        <v>231</v>
      </c>
      <c r="C1567" s="262" t="s">
        <v>231</v>
      </c>
      <c r="D1567" s="262" t="s">
        <v>346</v>
      </c>
      <c r="E1567" s="262" t="s">
        <v>221</v>
      </c>
      <c r="F1567" s="262" t="s">
        <v>222</v>
      </c>
      <c r="G1567" s="262" t="s">
        <v>223</v>
      </c>
      <c r="H1567" s="262" t="s">
        <v>224</v>
      </c>
      <c r="I1567" s="262" t="s">
        <v>225</v>
      </c>
      <c r="J1567" s="262">
        <v>1600</v>
      </c>
      <c r="K1567" s="320">
        <v>1</v>
      </c>
      <c r="L1567" s="320">
        <v>1</v>
      </c>
      <c r="M1567" s="262" t="s">
        <v>226</v>
      </c>
      <c r="N1567" s="262" t="s">
        <v>233</v>
      </c>
      <c r="O1567" s="262" t="s">
        <v>234</v>
      </c>
      <c r="P1567" s="262" t="s">
        <v>35</v>
      </c>
      <c r="Q1567" s="321">
        <v>5</v>
      </c>
      <c r="R1567" s="321">
        <f t="shared" si="149"/>
        <v>6</v>
      </c>
      <c r="S1567" s="300">
        <v>0</v>
      </c>
      <c r="T1567" s="300">
        <v>46550</v>
      </c>
      <c r="V1567" s="300">
        <v>46550</v>
      </c>
      <c r="W1567" s="302">
        <f>IFERROR(INDEX('For Formulas'!$A$3:$CL$64,MATCH(ROUNDUP($R1567,0),'For Formulas'!$A$3:$A$64,0),MATCH($O1567&amp;" - "&amp;$P1567,'For Formulas'!$A$3:$CL$3,0))*L1567+U1567,INDEX('For Formulas'!$A$3:$CL$64,MATCH(ROUNDUP($R1567,0),'For Formulas'!$A$3:$A$64,0)*MATCH($O1567&amp;" - "&amp;$P1567,'For Formulas'!$A$3:$CL$3,0))*L1567)</f>
        <v>50275</v>
      </c>
      <c r="X1567" s="322">
        <f t="shared" si="150"/>
        <v>8.0021482277121372E-2</v>
      </c>
      <c r="Y1567" s="262" t="s">
        <v>674</v>
      </c>
      <c r="Z1567" s="262" t="str">
        <f t="shared" si="151"/>
        <v>141 E 71100 116</v>
      </c>
      <c r="AA1567" s="262" t="str">
        <f t="shared" si="152"/>
        <v>000</v>
      </c>
      <c r="AB1567" s="262" t="str">
        <f t="shared" si="153"/>
        <v>000</v>
      </c>
      <c r="AC1567" s="262" t="str">
        <f t="shared" si="154"/>
        <v>141 E 71100 116 000 000</v>
      </c>
    </row>
    <row r="1568" spans="1:29" ht="15" customHeight="1" x14ac:dyDescent="0.25">
      <c r="A1568" s="262" t="s">
        <v>2840</v>
      </c>
      <c r="B1568" s="262" t="s">
        <v>231</v>
      </c>
      <c r="C1568" s="262" t="s">
        <v>231</v>
      </c>
      <c r="D1568" s="262" t="s">
        <v>361</v>
      </c>
      <c r="E1568" s="262" t="s">
        <v>221</v>
      </c>
      <c r="F1568" s="262" t="s">
        <v>222</v>
      </c>
      <c r="G1568" s="262" t="s">
        <v>223</v>
      </c>
      <c r="H1568" s="262" t="s">
        <v>224</v>
      </c>
      <c r="I1568" s="262" t="s">
        <v>225</v>
      </c>
      <c r="J1568" s="262">
        <v>1600</v>
      </c>
      <c r="K1568" s="320">
        <v>1</v>
      </c>
      <c r="L1568" s="320">
        <v>1</v>
      </c>
      <c r="M1568" s="262" t="s">
        <v>226</v>
      </c>
      <c r="N1568" s="262" t="s">
        <v>233</v>
      </c>
      <c r="O1568" s="262" t="s">
        <v>234</v>
      </c>
      <c r="P1568" s="262" t="s">
        <v>35</v>
      </c>
      <c r="Q1568" s="321">
        <v>5</v>
      </c>
      <c r="R1568" s="321">
        <f t="shared" si="149"/>
        <v>6</v>
      </c>
      <c r="S1568" s="300">
        <v>0</v>
      </c>
      <c r="T1568" s="300">
        <v>46550</v>
      </c>
      <c r="V1568" s="300">
        <v>46550</v>
      </c>
      <c r="W1568" s="302">
        <f>IFERROR(INDEX('For Formulas'!$A$3:$CL$64,MATCH(ROUNDUP($R1568,0),'For Formulas'!$A$3:$A$64,0),MATCH($O1568&amp;" - "&amp;$P1568,'For Formulas'!$A$3:$CL$3,0))*L1568+U1568,INDEX('For Formulas'!$A$3:$CL$64,MATCH(ROUNDUP($R1568,0),'For Formulas'!$A$3:$A$64,0)*MATCH($O1568&amp;" - "&amp;$P1568,'For Formulas'!$A$3:$CL$3,0))*L1568)</f>
        <v>50275</v>
      </c>
      <c r="X1568" s="322">
        <f t="shared" si="150"/>
        <v>8.0021482277121372E-2</v>
      </c>
      <c r="Y1568" s="262" t="s">
        <v>362</v>
      </c>
      <c r="Z1568" s="262" t="str">
        <f t="shared" si="151"/>
        <v>141 E 71100 116</v>
      </c>
      <c r="AA1568" s="262" t="str">
        <f t="shared" si="152"/>
        <v>000</v>
      </c>
      <c r="AB1568" s="262" t="str">
        <f t="shared" si="153"/>
        <v>000</v>
      </c>
      <c r="AC1568" s="262" t="str">
        <f t="shared" si="154"/>
        <v>141 E 71100 116 000 000</v>
      </c>
    </row>
    <row r="1569" spans="1:29" ht="15" hidden="1" customHeight="1" x14ac:dyDescent="0.25">
      <c r="A1569" s="262" t="s">
        <v>2990</v>
      </c>
      <c r="B1569" s="262" t="s">
        <v>2991</v>
      </c>
      <c r="C1569" s="262" t="s">
        <v>2992</v>
      </c>
      <c r="D1569" s="262" t="s">
        <v>274</v>
      </c>
      <c r="E1569" s="262" t="s">
        <v>221</v>
      </c>
      <c r="F1569" s="262" t="s">
        <v>222</v>
      </c>
      <c r="G1569" s="262" t="s">
        <v>223</v>
      </c>
      <c r="H1569" s="262" t="s">
        <v>224</v>
      </c>
      <c r="I1569" s="262" t="s">
        <v>225</v>
      </c>
      <c r="J1569" s="262">
        <v>1600</v>
      </c>
      <c r="K1569" s="320">
        <v>1</v>
      </c>
      <c r="L1569" s="320">
        <v>1</v>
      </c>
      <c r="M1569" s="262" t="s">
        <v>226</v>
      </c>
      <c r="N1569" s="262" t="s">
        <v>227</v>
      </c>
      <c r="O1569" s="262" t="s">
        <v>234</v>
      </c>
      <c r="P1569" s="262" t="s">
        <v>35</v>
      </c>
      <c r="Q1569" s="321">
        <v>5</v>
      </c>
      <c r="R1569" s="321">
        <f t="shared" si="149"/>
        <v>6</v>
      </c>
      <c r="S1569" s="300">
        <v>0</v>
      </c>
      <c r="T1569" s="300">
        <v>46550</v>
      </c>
      <c r="V1569" s="300">
        <v>46550</v>
      </c>
      <c r="W1569" s="302">
        <f>IFERROR(INDEX('For Formulas'!$A$3:$CL$64,MATCH(ROUNDUP($R1569,0),'For Formulas'!$A$3:$A$64,0),MATCH($O1569&amp;" - "&amp;$P1569,'For Formulas'!$A$3:$CL$3,0))*L1569+U1569,INDEX('For Formulas'!$A$3:$CL$64,MATCH(ROUNDUP($R1569,0),'For Formulas'!$A$3:$A$64,0)*MATCH($O1569&amp;" - "&amp;$P1569,'For Formulas'!$A$3:$CL$3,0))*L1569)</f>
        <v>50275</v>
      </c>
      <c r="X1569" s="322">
        <f t="shared" si="150"/>
        <v>8.0021482277121372E-2</v>
      </c>
      <c r="Y1569" s="262" t="s">
        <v>2993</v>
      </c>
      <c r="Z1569" s="262" t="str">
        <f t="shared" si="151"/>
        <v>142 E 72120 130</v>
      </c>
      <c r="AA1569" s="262" t="str">
        <f t="shared" si="152"/>
        <v>000</v>
      </c>
      <c r="AB1569" s="262" t="str">
        <f t="shared" si="153"/>
        <v>440</v>
      </c>
      <c r="AC1569" s="262" t="str">
        <f t="shared" si="154"/>
        <v>142 E 72120 130 440 000</v>
      </c>
    </row>
    <row r="1570" spans="1:29" ht="15" customHeight="1" x14ac:dyDescent="0.25">
      <c r="A1570" s="262" t="s">
        <v>3162</v>
      </c>
      <c r="B1570" s="262" t="s">
        <v>231</v>
      </c>
      <c r="C1570" s="262" t="s">
        <v>231</v>
      </c>
      <c r="D1570" s="262" t="s">
        <v>295</v>
      </c>
      <c r="E1570" s="262" t="s">
        <v>221</v>
      </c>
      <c r="F1570" s="262" t="s">
        <v>222</v>
      </c>
      <c r="G1570" s="262" t="s">
        <v>223</v>
      </c>
      <c r="H1570" s="262" t="s">
        <v>224</v>
      </c>
      <c r="I1570" s="262" t="s">
        <v>225</v>
      </c>
      <c r="J1570" s="262">
        <v>1600</v>
      </c>
      <c r="K1570" s="320">
        <v>1</v>
      </c>
      <c r="L1570" s="320">
        <v>1</v>
      </c>
      <c r="M1570" s="262" t="s">
        <v>226</v>
      </c>
      <c r="N1570" s="262" t="s">
        <v>233</v>
      </c>
      <c r="O1570" s="262" t="s">
        <v>234</v>
      </c>
      <c r="P1570" s="262" t="s">
        <v>35</v>
      </c>
      <c r="Q1570" s="321">
        <v>5</v>
      </c>
      <c r="R1570" s="321">
        <f t="shared" si="149"/>
        <v>6</v>
      </c>
      <c r="S1570" s="300">
        <v>0</v>
      </c>
      <c r="T1570" s="300">
        <v>46550</v>
      </c>
      <c r="V1570" s="300">
        <v>46550</v>
      </c>
      <c r="W1570" s="302">
        <f>IFERROR(INDEX('For Formulas'!$A$3:$CL$64,MATCH(ROUNDUP($R1570,0),'For Formulas'!$A$3:$A$64,0),MATCH($O1570&amp;" - "&amp;$P1570,'For Formulas'!$A$3:$CL$3,0))*L1570+U1570,INDEX('For Formulas'!$A$3:$CL$64,MATCH(ROUNDUP($R1570,0),'For Formulas'!$A$3:$A$64,0)*MATCH($O1570&amp;" - "&amp;$P1570,'For Formulas'!$A$3:$CL$3,0))*L1570)</f>
        <v>50275</v>
      </c>
      <c r="X1570" s="322">
        <f t="shared" si="150"/>
        <v>8.0021482277121372E-2</v>
      </c>
      <c r="Y1570" s="262" t="s">
        <v>296</v>
      </c>
      <c r="Z1570" s="262" t="str">
        <f t="shared" si="151"/>
        <v>141 E 71100 116</v>
      </c>
      <c r="AA1570" s="262" t="str">
        <f t="shared" si="152"/>
        <v>000</v>
      </c>
      <c r="AB1570" s="262" t="str">
        <f t="shared" si="153"/>
        <v>000</v>
      </c>
      <c r="AC1570" s="262" t="str">
        <f t="shared" si="154"/>
        <v>141 E 71100 116 000 000</v>
      </c>
    </row>
    <row r="1571" spans="1:29" ht="15" hidden="1" customHeight="1" x14ac:dyDescent="0.25">
      <c r="A1571" s="262" t="s">
        <v>2115</v>
      </c>
      <c r="B1571" s="262" t="s">
        <v>749</v>
      </c>
      <c r="C1571" s="262" t="s">
        <v>749</v>
      </c>
      <c r="D1571" s="262" t="s">
        <v>328</v>
      </c>
      <c r="E1571" s="262" t="s">
        <v>256</v>
      </c>
      <c r="F1571" s="262" t="s">
        <v>249</v>
      </c>
      <c r="G1571" s="262" t="s">
        <v>1356</v>
      </c>
      <c r="H1571" s="262" t="s">
        <v>224</v>
      </c>
      <c r="I1571" s="262" t="s">
        <v>242</v>
      </c>
      <c r="J1571" s="262">
        <v>690</v>
      </c>
      <c r="K1571" s="320">
        <v>1</v>
      </c>
      <c r="L1571" s="320">
        <v>0.63888</v>
      </c>
      <c r="M1571" s="262" t="s">
        <v>6</v>
      </c>
      <c r="Q1571" s="321">
        <v>0</v>
      </c>
      <c r="R1571" s="321">
        <f t="shared" si="149"/>
        <v>1</v>
      </c>
      <c r="S1571" s="300">
        <v>5400</v>
      </c>
      <c r="T1571" s="300">
        <v>0</v>
      </c>
      <c r="V1571" s="300">
        <v>3449.95</v>
      </c>
      <c r="W1571" s="300">
        <f>V1571</f>
        <v>3449.95</v>
      </c>
      <c r="X1571" s="322">
        <f t="shared" si="150"/>
        <v>0</v>
      </c>
      <c r="Y1571" s="262" t="s">
        <v>750</v>
      </c>
      <c r="Z1571" s="262" t="str">
        <f t="shared" si="151"/>
        <v>141 E 71200 163</v>
      </c>
      <c r="AA1571" s="262" t="str">
        <f t="shared" si="152"/>
        <v>712</v>
      </c>
      <c r="AB1571" s="262" t="str">
        <f t="shared" si="153"/>
        <v>901</v>
      </c>
      <c r="AC1571" s="262" t="str">
        <f t="shared" si="154"/>
        <v>141 E 71200 163 901 712</v>
      </c>
    </row>
    <row r="1572" spans="1:29" ht="15" hidden="1" customHeight="1" x14ac:dyDescent="0.25">
      <c r="A1572" s="262" t="s">
        <v>2115</v>
      </c>
      <c r="B1572" s="262" t="s">
        <v>256</v>
      </c>
      <c r="C1572" s="262" t="s">
        <v>355</v>
      </c>
      <c r="D1572" s="262" t="s">
        <v>274</v>
      </c>
      <c r="E1572" s="262" t="s">
        <v>256</v>
      </c>
      <c r="F1572" s="262" t="s">
        <v>249</v>
      </c>
      <c r="G1572" s="262" t="s">
        <v>1107</v>
      </c>
      <c r="H1572" s="262" t="s">
        <v>224</v>
      </c>
      <c r="I1572" s="262" t="s">
        <v>242</v>
      </c>
      <c r="J1572" s="262">
        <v>810</v>
      </c>
      <c r="K1572" s="320">
        <v>1</v>
      </c>
      <c r="L1572" s="320">
        <v>0.75</v>
      </c>
      <c r="M1572" s="262" t="s">
        <v>6</v>
      </c>
      <c r="Q1572" s="321">
        <v>0</v>
      </c>
      <c r="R1572" s="321">
        <f t="shared" si="149"/>
        <v>1</v>
      </c>
      <c r="S1572" s="300">
        <v>500</v>
      </c>
      <c r="T1572" s="300">
        <v>0</v>
      </c>
      <c r="V1572" s="300">
        <v>375</v>
      </c>
      <c r="W1572" s="300">
        <f>V1572</f>
        <v>375</v>
      </c>
      <c r="X1572" s="322">
        <f t="shared" si="150"/>
        <v>0</v>
      </c>
      <c r="Y1572" s="262" t="s">
        <v>1451</v>
      </c>
      <c r="Z1572" s="262" t="str">
        <f t="shared" si="151"/>
        <v>141 E 71200 163</v>
      </c>
      <c r="AA1572" s="262" t="str">
        <f t="shared" si="152"/>
        <v>712</v>
      </c>
      <c r="AB1572" s="262" t="str">
        <f t="shared" si="153"/>
        <v>901</v>
      </c>
      <c r="AC1572" s="262" t="str">
        <f t="shared" si="154"/>
        <v>141 E 71200 163 901 712</v>
      </c>
    </row>
    <row r="1573" spans="1:29" ht="15" customHeight="1" x14ac:dyDescent="0.25">
      <c r="A1573" s="262" t="s">
        <v>2875</v>
      </c>
      <c r="B1573" s="262" t="s">
        <v>332</v>
      </c>
      <c r="C1573" s="262" t="s">
        <v>332</v>
      </c>
      <c r="D1573" s="262" t="s">
        <v>340</v>
      </c>
      <c r="E1573" s="262" t="s">
        <v>221</v>
      </c>
      <c r="F1573" s="262" t="s">
        <v>299</v>
      </c>
      <c r="G1573" s="262" t="s">
        <v>300</v>
      </c>
      <c r="H1573" s="262" t="s">
        <v>301</v>
      </c>
      <c r="I1573" s="262" t="s">
        <v>225</v>
      </c>
      <c r="J1573" s="262">
        <v>1920</v>
      </c>
      <c r="K1573" s="320">
        <v>1</v>
      </c>
      <c r="L1573" s="320">
        <v>1</v>
      </c>
      <c r="M1573" s="262" t="s">
        <v>226</v>
      </c>
      <c r="N1573" s="262" t="s">
        <v>233</v>
      </c>
      <c r="O1573" s="262" t="s">
        <v>288</v>
      </c>
      <c r="P1573" s="262" t="s">
        <v>334</v>
      </c>
      <c r="Q1573" s="321">
        <v>37</v>
      </c>
      <c r="R1573" s="321">
        <f t="shared" si="149"/>
        <v>38</v>
      </c>
      <c r="S1573" s="300">
        <v>0</v>
      </c>
      <c r="T1573" s="300">
        <v>46680</v>
      </c>
      <c r="V1573" s="300">
        <v>46680</v>
      </c>
      <c r="W1573" s="302">
        <f>IFERROR(INDEX('For Formulas'!$A$3:$CL$64,MATCH(ROUNDUP($R1573,0),'For Formulas'!$A$3:$A$64,0),MATCH($O1573&amp;" - "&amp;$P1573,'For Formulas'!$A$3:$CL$3,0))*L1573+U1573,INDEX('For Formulas'!$A$3:$CL$64,MATCH(ROUNDUP($R1573,0),'For Formulas'!$A$3:$A$64,0)*MATCH($O1573&amp;" - "&amp;$P1573,'For Formulas'!$A$3:$CL$3,0))*L1573)</f>
        <v>50412</v>
      </c>
      <c r="X1573" s="322">
        <f t="shared" si="150"/>
        <v>7.9948586118251924E-2</v>
      </c>
      <c r="Y1573" s="262" t="s">
        <v>1387</v>
      </c>
      <c r="Z1573" s="262" t="str">
        <f t="shared" si="151"/>
        <v>141 E 72610 166</v>
      </c>
      <c r="AA1573" s="262" t="str">
        <f t="shared" si="152"/>
        <v>000</v>
      </c>
      <c r="AB1573" s="262" t="str">
        <f t="shared" si="153"/>
        <v>000</v>
      </c>
      <c r="AC1573" s="262" t="str">
        <f t="shared" si="154"/>
        <v>141 E 72610 166 000 000</v>
      </c>
    </row>
    <row r="1574" spans="1:29" ht="15" customHeight="1" x14ac:dyDescent="0.25">
      <c r="A1574" s="262" t="s">
        <v>565</v>
      </c>
      <c r="B1574" s="262" t="s">
        <v>231</v>
      </c>
      <c r="C1574" s="262" t="s">
        <v>231</v>
      </c>
      <c r="D1574" s="262" t="s">
        <v>268</v>
      </c>
      <c r="E1574" s="262" t="s">
        <v>221</v>
      </c>
      <c r="F1574" s="262" t="s">
        <v>222</v>
      </c>
      <c r="G1574" s="262" t="s">
        <v>223</v>
      </c>
      <c r="H1574" s="262" t="s">
        <v>224</v>
      </c>
      <c r="I1574" s="262" t="s">
        <v>225</v>
      </c>
      <c r="J1574" s="262">
        <v>1600</v>
      </c>
      <c r="K1574" s="320">
        <v>1</v>
      </c>
      <c r="L1574" s="320">
        <v>1</v>
      </c>
      <c r="M1574" s="262" t="s">
        <v>226</v>
      </c>
      <c r="N1574" s="262" t="s">
        <v>233</v>
      </c>
      <c r="O1574" s="262" t="s">
        <v>234</v>
      </c>
      <c r="P1574" s="262" t="s">
        <v>34</v>
      </c>
      <c r="Q1574" s="321">
        <v>13</v>
      </c>
      <c r="R1574" s="321">
        <f t="shared" si="149"/>
        <v>14</v>
      </c>
      <c r="S1574" s="300">
        <v>0</v>
      </c>
      <c r="T1574" s="300">
        <v>46755</v>
      </c>
      <c r="V1574" s="300">
        <v>46755</v>
      </c>
      <c r="W1574" s="302">
        <f>IFERROR(INDEX('For Formulas'!$A$3:$CL$64,MATCH(ROUNDUP($R1574,0),'For Formulas'!$A$3:$A$64,0),MATCH($O1574&amp;" - "&amp;$P1574,'For Formulas'!$A$3:$CL$3,0))*L1574+U1574,INDEX('For Formulas'!$A$3:$CL$64,MATCH(ROUNDUP($R1574,0),'For Formulas'!$A$3:$A$64,0)*MATCH($O1574&amp;" - "&amp;$P1574,'For Formulas'!$A$3:$CL$3,0))*L1574)</f>
        <v>50495</v>
      </c>
      <c r="X1574" s="322">
        <f t="shared" si="150"/>
        <v>7.9991444765265748E-2</v>
      </c>
      <c r="Y1574" s="262" t="s">
        <v>566</v>
      </c>
      <c r="Z1574" s="262" t="str">
        <f t="shared" si="151"/>
        <v>141 E 71100 116</v>
      </c>
      <c r="AA1574" s="262" t="str">
        <f t="shared" si="152"/>
        <v>000</v>
      </c>
      <c r="AB1574" s="262" t="str">
        <f t="shared" si="153"/>
        <v>000</v>
      </c>
      <c r="AC1574" s="262" t="str">
        <f t="shared" si="154"/>
        <v>141 E 71100 116 000 000</v>
      </c>
    </row>
    <row r="1575" spans="1:29" ht="15" customHeight="1" x14ac:dyDescent="0.25">
      <c r="A1575" s="262" t="s">
        <v>857</v>
      </c>
      <c r="B1575" s="262" t="s">
        <v>231</v>
      </c>
      <c r="C1575" s="262" t="s">
        <v>231</v>
      </c>
      <c r="D1575" s="262" t="s">
        <v>220</v>
      </c>
      <c r="E1575" s="262" t="s">
        <v>221</v>
      </c>
      <c r="F1575" s="262" t="s">
        <v>222</v>
      </c>
      <c r="G1575" s="262" t="s">
        <v>223</v>
      </c>
      <c r="H1575" s="262" t="s">
        <v>224</v>
      </c>
      <c r="I1575" s="262" t="s">
        <v>225</v>
      </c>
      <c r="J1575" s="262">
        <v>1600</v>
      </c>
      <c r="K1575" s="320">
        <v>1</v>
      </c>
      <c r="L1575" s="320">
        <v>1</v>
      </c>
      <c r="M1575" s="262" t="s">
        <v>226</v>
      </c>
      <c r="N1575" s="262" t="s">
        <v>233</v>
      </c>
      <c r="O1575" s="262" t="s">
        <v>234</v>
      </c>
      <c r="P1575" s="262" t="s">
        <v>34</v>
      </c>
      <c r="Q1575" s="321">
        <v>13</v>
      </c>
      <c r="R1575" s="321">
        <f t="shared" si="149"/>
        <v>14</v>
      </c>
      <c r="S1575" s="300">
        <v>0</v>
      </c>
      <c r="T1575" s="300">
        <v>46755</v>
      </c>
      <c r="V1575" s="300">
        <v>46755</v>
      </c>
      <c r="W1575" s="302">
        <f>IFERROR(INDEX('For Formulas'!$A$3:$CL$64,MATCH(ROUNDUP($R1575,0),'For Formulas'!$A$3:$A$64,0),MATCH($O1575&amp;" - "&amp;$P1575,'For Formulas'!$A$3:$CL$3,0))*L1575+U1575,INDEX('For Formulas'!$A$3:$CL$64,MATCH(ROUNDUP($R1575,0),'For Formulas'!$A$3:$A$64,0)*MATCH($O1575&amp;" - "&amp;$P1575,'For Formulas'!$A$3:$CL$3,0))*L1575)</f>
        <v>50495</v>
      </c>
      <c r="X1575" s="322">
        <f t="shared" si="150"/>
        <v>7.9991444765265748E-2</v>
      </c>
      <c r="Y1575" s="262" t="s">
        <v>655</v>
      </c>
      <c r="Z1575" s="262" t="str">
        <f t="shared" si="151"/>
        <v>141 E 71100 116</v>
      </c>
      <c r="AA1575" s="262" t="str">
        <f t="shared" si="152"/>
        <v>000</v>
      </c>
      <c r="AB1575" s="262" t="str">
        <f t="shared" si="153"/>
        <v>000</v>
      </c>
      <c r="AC1575" s="262" t="str">
        <f t="shared" si="154"/>
        <v>141 E 71100 116 000 000</v>
      </c>
    </row>
    <row r="1576" spans="1:29" ht="15" customHeight="1" x14ac:dyDescent="0.25">
      <c r="A1576" s="262" t="s">
        <v>1633</v>
      </c>
      <c r="B1576" s="262" t="s">
        <v>231</v>
      </c>
      <c r="C1576" s="262" t="s">
        <v>231</v>
      </c>
      <c r="D1576" s="262" t="s">
        <v>280</v>
      </c>
      <c r="E1576" s="262" t="s">
        <v>221</v>
      </c>
      <c r="F1576" s="262" t="s">
        <v>222</v>
      </c>
      <c r="G1576" s="262" t="s">
        <v>223</v>
      </c>
      <c r="H1576" s="262" t="s">
        <v>224</v>
      </c>
      <c r="I1576" s="262" t="s">
        <v>225</v>
      </c>
      <c r="J1576" s="262">
        <v>1600</v>
      </c>
      <c r="K1576" s="320">
        <v>1</v>
      </c>
      <c r="L1576" s="320">
        <v>1</v>
      </c>
      <c r="M1576" s="262" t="s">
        <v>226</v>
      </c>
      <c r="N1576" s="262" t="s">
        <v>233</v>
      </c>
      <c r="O1576" s="262" t="s">
        <v>234</v>
      </c>
      <c r="P1576" s="262" t="s">
        <v>34</v>
      </c>
      <c r="Q1576" s="321">
        <v>13</v>
      </c>
      <c r="R1576" s="321">
        <f t="shared" si="149"/>
        <v>14</v>
      </c>
      <c r="S1576" s="300">
        <v>0</v>
      </c>
      <c r="T1576" s="300">
        <v>46755</v>
      </c>
      <c r="V1576" s="300">
        <v>46755</v>
      </c>
      <c r="W1576" s="302">
        <f>IFERROR(INDEX('For Formulas'!$A$3:$CL$64,MATCH(ROUNDUP($R1576,0),'For Formulas'!$A$3:$A$64,0),MATCH($O1576&amp;" - "&amp;$P1576,'For Formulas'!$A$3:$CL$3,0))*L1576+U1576,INDEX('For Formulas'!$A$3:$CL$64,MATCH(ROUNDUP($R1576,0),'For Formulas'!$A$3:$A$64,0)*MATCH($O1576&amp;" - "&amp;$P1576,'For Formulas'!$A$3:$CL$3,0))*L1576)</f>
        <v>50495</v>
      </c>
      <c r="X1576" s="322">
        <f t="shared" si="150"/>
        <v>7.9991444765265748E-2</v>
      </c>
      <c r="Y1576" s="262" t="s">
        <v>281</v>
      </c>
      <c r="Z1576" s="262" t="str">
        <f t="shared" si="151"/>
        <v>141 E 71100 116</v>
      </c>
      <c r="AA1576" s="262" t="str">
        <f t="shared" si="152"/>
        <v>000</v>
      </c>
      <c r="AB1576" s="262" t="str">
        <f t="shared" si="153"/>
        <v>000</v>
      </c>
      <c r="AC1576" s="262" t="str">
        <f t="shared" si="154"/>
        <v>141 E 71100 116 000 000</v>
      </c>
    </row>
    <row r="1577" spans="1:29" ht="15" customHeight="1" x14ac:dyDescent="0.25">
      <c r="A1577" s="262" t="s">
        <v>2122</v>
      </c>
      <c r="B1577" s="262" t="s">
        <v>231</v>
      </c>
      <c r="C1577" s="262" t="s">
        <v>231</v>
      </c>
      <c r="D1577" s="262" t="s">
        <v>333</v>
      </c>
      <c r="E1577" s="262" t="s">
        <v>221</v>
      </c>
      <c r="F1577" s="262" t="s">
        <v>222</v>
      </c>
      <c r="G1577" s="262" t="s">
        <v>223</v>
      </c>
      <c r="H1577" s="262" t="s">
        <v>224</v>
      </c>
      <c r="I1577" s="262" t="s">
        <v>225</v>
      </c>
      <c r="J1577" s="262">
        <v>1600</v>
      </c>
      <c r="K1577" s="320">
        <v>1</v>
      </c>
      <c r="L1577" s="320">
        <v>1</v>
      </c>
      <c r="M1577" s="262" t="s">
        <v>226</v>
      </c>
      <c r="N1577" s="262" t="s">
        <v>233</v>
      </c>
      <c r="O1577" s="262" t="s">
        <v>234</v>
      </c>
      <c r="P1577" s="262" t="s">
        <v>34</v>
      </c>
      <c r="Q1577" s="321">
        <v>13</v>
      </c>
      <c r="R1577" s="321">
        <f t="shared" si="149"/>
        <v>14</v>
      </c>
      <c r="S1577" s="300">
        <v>0</v>
      </c>
      <c r="T1577" s="300">
        <v>46755</v>
      </c>
      <c r="V1577" s="300">
        <v>46755</v>
      </c>
      <c r="W1577" s="302">
        <f>IFERROR(INDEX('For Formulas'!$A$3:$CL$64,MATCH(ROUNDUP($R1577,0),'For Formulas'!$A$3:$A$64,0),MATCH($O1577&amp;" - "&amp;$P1577,'For Formulas'!$A$3:$CL$3,0))*L1577+U1577,INDEX('For Formulas'!$A$3:$CL$64,MATCH(ROUNDUP($R1577,0),'For Formulas'!$A$3:$A$64,0)*MATCH($O1577&amp;" - "&amp;$P1577,'For Formulas'!$A$3:$CL$3,0))*L1577)</f>
        <v>50495</v>
      </c>
      <c r="X1577" s="322">
        <f t="shared" si="150"/>
        <v>7.9991444765265748E-2</v>
      </c>
      <c r="Y1577" s="262" t="s">
        <v>618</v>
      </c>
      <c r="Z1577" s="262" t="str">
        <f t="shared" si="151"/>
        <v>141 E 71100 116</v>
      </c>
      <c r="AA1577" s="262" t="str">
        <f t="shared" si="152"/>
        <v>000</v>
      </c>
      <c r="AB1577" s="262" t="str">
        <f t="shared" si="153"/>
        <v>000</v>
      </c>
      <c r="AC1577" s="262" t="str">
        <f t="shared" si="154"/>
        <v>141 E 71100 116 000 000</v>
      </c>
    </row>
    <row r="1578" spans="1:29" ht="15" customHeight="1" x14ac:dyDescent="0.25">
      <c r="A1578" s="262" t="s">
        <v>2190</v>
      </c>
      <c r="B1578" s="262" t="s">
        <v>231</v>
      </c>
      <c r="C1578" s="262" t="s">
        <v>231</v>
      </c>
      <c r="D1578" s="262" t="s">
        <v>392</v>
      </c>
      <c r="E1578" s="262" t="s">
        <v>221</v>
      </c>
      <c r="F1578" s="262" t="s">
        <v>222</v>
      </c>
      <c r="G1578" s="262" t="s">
        <v>223</v>
      </c>
      <c r="H1578" s="262" t="s">
        <v>224</v>
      </c>
      <c r="I1578" s="262" t="s">
        <v>225</v>
      </c>
      <c r="J1578" s="262">
        <v>1600</v>
      </c>
      <c r="K1578" s="320">
        <v>1</v>
      </c>
      <c r="L1578" s="320">
        <v>1</v>
      </c>
      <c r="M1578" s="262" t="s">
        <v>226</v>
      </c>
      <c r="N1578" s="262" t="s">
        <v>233</v>
      </c>
      <c r="O1578" s="262" t="s">
        <v>234</v>
      </c>
      <c r="P1578" s="262" t="s">
        <v>34</v>
      </c>
      <c r="Q1578" s="321">
        <v>13</v>
      </c>
      <c r="R1578" s="321">
        <f t="shared" si="149"/>
        <v>14</v>
      </c>
      <c r="S1578" s="300">
        <v>0</v>
      </c>
      <c r="T1578" s="300">
        <v>46755</v>
      </c>
      <c r="V1578" s="300">
        <v>46755</v>
      </c>
      <c r="W1578" s="302">
        <f>IFERROR(INDEX('For Formulas'!$A$3:$CL$64,MATCH(ROUNDUP($R1578,0),'For Formulas'!$A$3:$A$64,0),MATCH($O1578&amp;" - "&amp;$P1578,'For Formulas'!$A$3:$CL$3,0))*L1578+U1578,INDEX('For Formulas'!$A$3:$CL$64,MATCH(ROUNDUP($R1578,0),'For Formulas'!$A$3:$A$64,0)*MATCH($O1578&amp;" - "&amp;$P1578,'For Formulas'!$A$3:$CL$3,0))*L1578)</f>
        <v>50495</v>
      </c>
      <c r="X1578" s="322">
        <f t="shared" si="150"/>
        <v>7.9991444765265748E-2</v>
      </c>
      <c r="Y1578" s="262" t="s">
        <v>572</v>
      </c>
      <c r="Z1578" s="262" t="str">
        <f t="shared" si="151"/>
        <v>141 E 71100 116</v>
      </c>
      <c r="AA1578" s="262" t="str">
        <f t="shared" si="152"/>
        <v>000</v>
      </c>
      <c r="AB1578" s="262" t="str">
        <f t="shared" si="153"/>
        <v>000</v>
      </c>
      <c r="AC1578" s="262" t="str">
        <f t="shared" si="154"/>
        <v>141 E 71100 116 000 000</v>
      </c>
    </row>
    <row r="1579" spans="1:29" ht="15" customHeight="1" x14ac:dyDescent="0.25">
      <c r="A1579" s="262" t="s">
        <v>2795</v>
      </c>
      <c r="B1579" s="262" t="s">
        <v>231</v>
      </c>
      <c r="C1579" s="262" t="s">
        <v>231</v>
      </c>
      <c r="D1579" s="262" t="s">
        <v>392</v>
      </c>
      <c r="E1579" s="262" t="s">
        <v>221</v>
      </c>
      <c r="F1579" s="262" t="s">
        <v>222</v>
      </c>
      <c r="G1579" s="262" t="s">
        <v>223</v>
      </c>
      <c r="H1579" s="262" t="s">
        <v>224</v>
      </c>
      <c r="I1579" s="262" t="s">
        <v>225</v>
      </c>
      <c r="J1579" s="262">
        <v>1600</v>
      </c>
      <c r="K1579" s="320">
        <v>1</v>
      </c>
      <c r="L1579" s="320">
        <v>1</v>
      </c>
      <c r="M1579" s="262" t="s">
        <v>226</v>
      </c>
      <c r="N1579" s="262" t="s">
        <v>233</v>
      </c>
      <c r="O1579" s="262" t="s">
        <v>234</v>
      </c>
      <c r="P1579" s="262" t="s">
        <v>34</v>
      </c>
      <c r="Q1579" s="321">
        <v>13</v>
      </c>
      <c r="R1579" s="321">
        <f t="shared" si="149"/>
        <v>14</v>
      </c>
      <c r="S1579" s="300">
        <v>0</v>
      </c>
      <c r="T1579" s="300">
        <v>46755</v>
      </c>
      <c r="V1579" s="300">
        <v>46755</v>
      </c>
      <c r="W1579" s="302">
        <f>IFERROR(INDEX('For Formulas'!$A$3:$CL$64,MATCH(ROUNDUP($R1579,0),'For Formulas'!$A$3:$A$64,0),MATCH($O1579&amp;" - "&amp;$P1579,'For Formulas'!$A$3:$CL$3,0))*L1579+U1579,INDEX('For Formulas'!$A$3:$CL$64,MATCH(ROUNDUP($R1579,0),'For Formulas'!$A$3:$A$64,0)*MATCH($O1579&amp;" - "&amp;$P1579,'For Formulas'!$A$3:$CL$3,0))*L1579)</f>
        <v>50495</v>
      </c>
      <c r="X1579" s="322">
        <f t="shared" si="150"/>
        <v>7.9991444765265748E-2</v>
      </c>
      <c r="Y1579" s="262" t="s">
        <v>572</v>
      </c>
      <c r="Z1579" s="262" t="str">
        <f t="shared" si="151"/>
        <v>141 E 71100 116</v>
      </c>
      <c r="AA1579" s="262" t="str">
        <f t="shared" si="152"/>
        <v>000</v>
      </c>
      <c r="AB1579" s="262" t="str">
        <f t="shared" si="153"/>
        <v>000</v>
      </c>
      <c r="AC1579" s="262" t="str">
        <f t="shared" si="154"/>
        <v>141 E 71100 116 000 000</v>
      </c>
    </row>
    <row r="1580" spans="1:29" ht="15" hidden="1" customHeight="1" x14ac:dyDescent="0.25">
      <c r="A1580" s="262" t="s">
        <v>2123</v>
      </c>
      <c r="B1580" s="262" t="s">
        <v>326</v>
      </c>
      <c r="C1580" s="262" t="s">
        <v>326</v>
      </c>
      <c r="D1580" s="262" t="s">
        <v>268</v>
      </c>
      <c r="E1580" s="262" t="s">
        <v>256</v>
      </c>
      <c r="F1580" s="262" t="s">
        <v>222</v>
      </c>
      <c r="G1580" s="262" t="s">
        <v>223</v>
      </c>
      <c r="H1580" s="262" t="s">
        <v>224</v>
      </c>
      <c r="I1580" s="262" t="s">
        <v>225</v>
      </c>
      <c r="J1580" s="262">
        <v>1600</v>
      </c>
      <c r="K1580" s="320">
        <v>1</v>
      </c>
      <c r="L1580" s="320">
        <v>1</v>
      </c>
      <c r="M1580" s="262" t="s">
        <v>6</v>
      </c>
      <c r="Q1580" s="321">
        <v>0</v>
      </c>
      <c r="R1580" s="321">
        <f t="shared" si="149"/>
        <v>1</v>
      </c>
      <c r="S1580" s="300">
        <v>3000</v>
      </c>
      <c r="T1580" s="300">
        <v>0</v>
      </c>
      <c r="V1580" s="300">
        <v>3000</v>
      </c>
      <c r="W1580" s="300">
        <f>V1580</f>
        <v>3000</v>
      </c>
      <c r="X1580" s="322">
        <f t="shared" si="150"/>
        <v>0</v>
      </c>
      <c r="Y1580" s="262" t="s">
        <v>2124</v>
      </c>
      <c r="Z1580" s="262" t="str">
        <f t="shared" si="151"/>
        <v>141 E 72410 139</v>
      </c>
      <c r="AA1580" s="262" t="str">
        <f t="shared" si="152"/>
        <v>000</v>
      </c>
      <c r="AB1580" s="262" t="str">
        <f t="shared" si="153"/>
        <v>000</v>
      </c>
      <c r="AC1580" s="262" t="str">
        <f t="shared" si="154"/>
        <v>141 E 72410 139 000 000</v>
      </c>
    </row>
    <row r="1581" spans="1:29" ht="15" customHeight="1" x14ac:dyDescent="0.25">
      <c r="A1581" s="262" t="s">
        <v>2857</v>
      </c>
      <c r="B1581" s="262" t="s">
        <v>231</v>
      </c>
      <c r="C1581" s="262" t="s">
        <v>231</v>
      </c>
      <c r="D1581" s="262" t="s">
        <v>264</v>
      </c>
      <c r="E1581" s="262" t="s">
        <v>221</v>
      </c>
      <c r="F1581" s="262" t="s">
        <v>222</v>
      </c>
      <c r="G1581" s="262" t="s">
        <v>223</v>
      </c>
      <c r="H1581" s="262" t="s">
        <v>224</v>
      </c>
      <c r="I1581" s="262" t="s">
        <v>225</v>
      </c>
      <c r="J1581" s="262">
        <v>1600</v>
      </c>
      <c r="K1581" s="320">
        <v>1</v>
      </c>
      <c r="L1581" s="320">
        <v>1</v>
      </c>
      <c r="M1581" s="262" t="s">
        <v>226</v>
      </c>
      <c r="N1581" s="262" t="s">
        <v>233</v>
      </c>
      <c r="O1581" s="262" t="s">
        <v>234</v>
      </c>
      <c r="P1581" s="262" t="s">
        <v>34</v>
      </c>
      <c r="Q1581" s="321">
        <v>13</v>
      </c>
      <c r="R1581" s="321">
        <f t="shared" si="149"/>
        <v>14</v>
      </c>
      <c r="S1581" s="300">
        <v>0</v>
      </c>
      <c r="T1581" s="300">
        <v>46755</v>
      </c>
      <c r="V1581" s="300">
        <v>46755</v>
      </c>
      <c r="W1581" s="302">
        <f>IFERROR(INDEX('For Formulas'!$A$3:$CL$64,MATCH(ROUNDUP($R1581,0),'For Formulas'!$A$3:$A$64,0),MATCH($O1581&amp;" - "&amp;$P1581,'For Formulas'!$A$3:$CL$3,0))*L1581+U1581,INDEX('For Formulas'!$A$3:$CL$64,MATCH(ROUNDUP($R1581,0),'For Formulas'!$A$3:$A$64,0)*MATCH($O1581&amp;" - "&amp;$P1581,'For Formulas'!$A$3:$CL$3,0))*L1581)</f>
        <v>50495</v>
      </c>
      <c r="X1581" s="322">
        <f t="shared" si="150"/>
        <v>7.9991444765265748E-2</v>
      </c>
      <c r="Y1581" s="262" t="s">
        <v>265</v>
      </c>
      <c r="Z1581" s="262" t="str">
        <f t="shared" si="151"/>
        <v>141 E 71100 116</v>
      </c>
      <c r="AA1581" s="262" t="str">
        <f t="shared" si="152"/>
        <v>000</v>
      </c>
      <c r="AB1581" s="262" t="str">
        <f t="shared" si="153"/>
        <v>000</v>
      </c>
      <c r="AC1581" s="262" t="str">
        <f t="shared" si="154"/>
        <v>141 E 71100 116 000 000</v>
      </c>
    </row>
    <row r="1582" spans="1:29" ht="15" customHeight="1" x14ac:dyDescent="0.25">
      <c r="A1582" s="262" t="s">
        <v>3013</v>
      </c>
      <c r="B1582" s="262" t="s">
        <v>231</v>
      </c>
      <c r="C1582" s="262" t="s">
        <v>231</v>
      </c>
      <c r="D1582" s="262" t="s">
        <v>422</v>
      </c>
      <c r="E1582" s="262" t="s">
        <v>221</v>
      </c>
      <c r="F1582" s="262" t="s">
        <v>222</v>
      </c>
      <c r="G1582" s="262" t="s">
        <v>223</v>
      </c>
      <c r="H1582" s="262" t="s">
        <v>224</v>
      </c>
      <c r="I1582" s="262" t="s">
        <v>225</v>
      </c>
      <c r="J1582" s="262">
        <v>1600</v>
      </c>
      <c r="K1582" s="320">
        <v>1</v>
      </c>
      <c r="L1582" s="320">
        <v>1</v>
      </c>
      <c r="M1582" s="262" t="s">
        <v>226</v>
      </c>
      <c r="N1582" s="262" t="s">
        <v>233</v>
      </c>
      <c r="O1582" s="262" t="s">
        <v>234</v>
      </c>
      <c r="P1582" s="262" t="s">
        <v>34</v>
      </c>
      <c r="Q1582" s="321">
        <v>13</v>
      </c>
      <c r="R1582" s="321">
        <f t="shared" si="149"/>
        <v>14</v>
      </c>
      <c r="S1582" s="300">
        <v>0</v>
      </c>
      <c r="T1582" s="300">
        <v>46755</v>
      </c>
      <c r="V1582" s="300">
        <v>46755</v>
      </c>
      <c r="W1582" s="302">
        <f>IFERROR(INDEX('For Formulas'!$A$3:$CL$64,MATCH(ROUNDUP($R1582,0),'For Formulas'!$A$3:$A$64,0),MATCH($O1582&amp;" - "&amp;$P1582,'For Formulas'!$A$3:$CL$3,0))*L1582+U1582,INDEX('For Formulas'!$A$3:$CL$64,MATCH(ROUNDUP($R1582,0),'For Formulas'!$A$3:$A$64,0)*MATCH($O1582&amp;" - "&amp;$P1582,'For Formulas'!$A$3:$CL$3,0))*L1582)</f>
        <v>50495</v>
      </c>
      <c r="X1582" s="322">
        <f t="shared" si="150"/>
        <v>7.9991444765265748E-2</v>
      </c>
      <c r="Y1582" s="262" t="s">
        <v>423</v>
      </c>
      <c r="Z1582" s="262" t="str">
        <f t="shared" si="151"/>
        <v>141 E 71100 116</v>
      </c>
      <c r="AA1582" s="262" t="str">
        <f t="shared" si="152"/>
        <v>000</v>
      </c>
      <c r="AB1582" s="262" t="str">
        <f t="shared" si="153"/>
        <v>000</v>
      </c>
      <c r="AC1582" s="262" t="str">
        <f t="shared" si="154"/>
        <v>141 E 71100 116 000 000</v>
      </c>
    </row>
    <row r="1583" spans="1:29" ht="15" customHeight="1" x14ac:dyDescent="0.25">
      <c r="A1583" s="262" t="s">
        <v>3171</v>
      </c>
      <c r="B1583" s="262" t="s">
        <v>316</v>
      </c>
      <c r="C1583" s="262" t="s">
        <v>316</v>
      </c>
      <c r="D1583" s="262" t="s">
        <v>392</v>
      </c>
      <c r="E1583" s="262" t="s">
        <v>221</v>
      </c>
      <c r="F1583" s="262" t="s">
        <v>222</v>
      </c>
      <c r="G1583" s="262" t="s">
        <v>223</v>
      </c>
      <c r="H1583" s="262" t="s">
        <v>224</v>
      </c>
      <c r="I1583" s="262" t="s">
        <v>225</v>
      </c>
      <c r="J1583" s="262">
        <v>1600</v>
      </c>
      <c r="K1583" s="320">
        <v>1</v>
      </c>
      <c r="L1583" s="320">
        <v>1</v>
      </c>
      <c r="M1583" s="262" t="s">
        <v>226</v>
      </c>
      <c r="N1583" s="262" t="s">
        <v>233</v>
      </c>
      <c r="O1583" s="262" t="s">
        <v>234</v>
      </c>
      <c r="P1583" s="262" t="s">
        <v>34</v>
      </c>
      <c r="Q1583" s="321">
        <v>13</v>
      </c>
      <c r="R1583" s="321">
        <f t="shared" si="149"/>
        <v>14</v>
      </c>
      <c r="S1583" s="300">
        <v>0</v>
      </c>
      <c r="T1583" s="300">
        <v>46755</v>
      </c>
      <c r="V1583" s="300">
        <v>46755</v>
      </c>
      <c r="W1583" s="302">
        <f>IFERROR(INDEX('For Formulas'!$A$3:$CL$64,MATCH(ROUNDUP($R1583,0),'For Formulas'!$A$3:$A$64,0),MATCH($O1583&amp;" - "&amp;$P1583,'For Formulas'!$A$3:$CL$3,0))*L1583+U1583,INDEX('For Formulas'!$A$3:$CL$64,MATCH(ROUNDUP($R1583,0),'For Formulas'!$A$3:$A$64,0)*MATCH($O1583&amp;" - "&amp;$P1583,'For Formulas'!$A$3:$CL$3,0))*L1583)</f>
        <v>50495</v>
      </c>
      <c r="X1583" s="322">
        <f t="shared" si="150"/>
        <v>7.9991444765265748E-2</v>
      </c>
      <c r="Y1583" s="262" t="s">
        <v>2002</v>
      </c>
      <c r="Z1583" s="262" t="str">
        <f t="shared" si="151"/>
        <v>141 E 71200 116</v>
      </c>
      <c r="AA1583" s="262" t="str">
        <f t="shared" si="152"/>
        <v>712</v>
      </c>
      <c r="AB1583" s="262" t="str">
        <f t="shared" si="153"/>
        <v>000</v>
      </c>
      <c r="AC1583" s="262" t="str">
        <f t="shared" si="154"/>
        <v>141 E 71200 116 000 712</v>
      </c>
    </row>
    <row r="1584" spans="1:29" ht="15" customHeight="1" x14ac:dyDescent="0.25">
      <c r="A1584" s="262" t="s">
        <v>3212</v>
      </c>
      <c r="B1584" s="262" t="s">
        <v>231</v>
      </c>
      <c r="C1584" s="262" t="s">
        <v>231</v>
      </c>
      <c r="D1584" s="262" t="s">
        <v>264</v>
      </c>
      <c r="E1584" s="262" t="s">
        <v>221</v>
      </c>
      <c r="F1584" s="262" t="s">
        <v>222</v>
      </c>
      <c r="G1584" s="262" t="s">
        <v>223</v>
      </c>
      <c r="H1584" s="262" t="s">
        <v>224</v>
      </c>
      <c r="I1584" s="262" t="s">
        <v>225</v>
      </c>
      <c r="J1584" s="262">
        <v>1600</v>
      </c>
      <c r="K1584" s="320">
        <v>1</v>
      </c>
      <c r="L1584" s="320">
        <v>1</v>
      </c>
      <c r="M1584" s="262" t="s">
        <v>226</v>
      </c>
      <c r="N1584" s="262" t="s">
        <v>233</v>
      </c>
      <c r="O1584" s="262" t="s">
        <v>234</v>
      </c>
      <c r="P1584" s="262" t="s">
        <v>34</v>
      </c>
      <c r="Q1584" s="321">
        <v>13</v>
      </c>
      <c r="R1584" s="321">
        <f t="shared" si="149"/>
        <v>14</v>
      </c>
      <c r="S1584" s="300">
        <v>0</v>
      </c>
      <c r="T1584" s="300">
        <v>46755</v>
      </c>
      <c r="V1584" s="300">
        <v>46755</v>
      </c>
      <c r="W1584" s="302">
        <f>IFERROR(INDEX('For Formulas'!$A$3:$CL$64,MATCH(ROUNDUP($R1584,0),'For Formulas'!$A$3:$A$64,0),MATCH($O1584&amp;" - "&amp;$P1584,'For Formulas'!$A$3:$CL$3,0))*L1584+U1584,INDEX('For Formulas'!$A$3:$CL$64,MATCH(ROUNDUP($R1584,0),'For Formulas'!$A$3:$A$64,0)*MATCH($O1584&amp;" - "&amp;$P1584,'For Formulas'!$A$3:$CL$3,0))*L1584)</f>
        <v>50495</v>
      </c>
      <c r="X1584" s="322">
        <f t="shared" si="150"/>
        <v>7.9991444765265748E-2</v>
      </c>
      <c r="Y1584" s="262" t="s">
        <v>265</v>
      </c>
      <c r="Z1584" s="262" t="str">
        <f t="shared" si="151"/>
        <v>141 E 71100 116</v>
      </c>
      <c r="AA1584" s="262" t="str">
        <f t="shared" si="152"/>
        <v>000</v>
      </c>
      <c r="AB1584" s="262" t="str">
        <f t="shared" si="153"/>
        <v>000</v>
      </c>
      <c r="AC1584" s="262" t="str">
        <f t="shared" si="154"/>
        <v>141 E 71100 116 000 000</v>
      </c>
    </row>
    <row r="1585" spans="1:29" ht="15" customHeight="1" x14ac:dyDescent="0.25">
      <c r="A1585" s="262" t="s">
        <v>3223</v>
      </c>
      <c r="B1585" s="262" t="s">
        <v>231</v>
      </c>
      <c r="C1585" s="262" t="s">
        <v>231</v>
      </c>
      <c r="D1585" s="262" t="s">
        <v>295</v>
      </c>
      <c r="E1585" s="262" t="s">
        <v>221</v>
      </c>
      <c r="F1585" s="262" t="s">
        <v>222</v>
      </c>
      <c r="G1585" s="262" t="s">
        <v>223</v>
      </c>
      <c r="H1585" s="262" t="s">
        <v>224</v>
      </c>
      <c r="I1585" s="262" t="s">
        <v>225</v>
      </c>
      <c r="J1585" s="262">
        <v>1600</v>
      </c>
      <c r="K1585" s="320">
        <v>1</v>
      </c>
      <c r="L1585" s="320">
        <v>1</v>
      </c>
      <c r="M1585" s="262" t="s">
        <v>226</v>
      </c>
      <c r="N1585" s="262" t="s">
        <v>233</v>
      </c>
      <c r="O1585" s="262" t="s">
        <v>234</v>
      </c>
      <c r="P1585" s="262" t="s">
        <v>34</v>
      </c>
      <c r="Q1585" s="321">
        <v>13</v>
      </c>
      <c r="R1585" s="321">
        <f t="shared" si="149"/>
        <v>14</v>
      </c>
      <c r="S1585" s="300">
        <v>0</v>
      </c>
      <c r="T1585" s="300">
        <v>46755</v>
      </c>
      <c r="V1585" s="300">
        <v>46755</v>
      </c>
      <c r="W1585" s="302">
        <f>IFERROR(INDEX('For Formulas'!$A$3:$CL$64,MATCH(ROUNDUP($R1585,0),'For Formulas'!$A$3:$A$64,0),MATCH($O1585&amp;" - "&amp;$P1585,'For Formulas'!$A$3:$CL$3,0))*L1585+U1585,INDEX('For Formulas'!$A$3:$CL$64,MATCH(ROUNDUP($R1585,0),'For Formulas'!$A$3:$A$64,0)*MATCH($O1585&amp;" - "&amp;$P1585,'For Formulas'!$A$3:$CL$3,0))*L1585)</f>
        <v>50495</v>
      </c>
      <c r="X1585" s="322">
        <f t="shared" si="150"/>
        <v>7.9991444765265748E-2</v>
      </c>
      <c r="Y1585" s="262" t="s">
        <v>296</v>
      </c>
      <c r="Z1585" s="262" t="str">
        <f t="shared" si="151"/>
        <v>141 E 71100 116</v>
      </c>
      <c r="AA1585" s="262" t="str">
        <f t="shared" si="152"/>
        <v>000</v>
      </c>
      <c r="AB1585" s="262" t="str">
        <f t="shared" si="153"/>
        <v>000</v>
      </c>
      <c r="AC1585" s="262" t="str">
        <f t="shared" si="154"/>
        <v>141 E 71100 116 000 000</v>
      </c>
    </row>
    <row r="1586" spans="1:29" ht="15" customHeight="1" x14ac:dyDescent="0.25">
      <c r="A1586" s="262" t="s">
        <v>617</v>
      </c>
      <c r="B1586" s="262" t="s">
        <v>231</v>
      </c>
      <c r="C1586" s="262" t="s">
        <v>231</v>
      </c>
      <c r="D1586" s="262" t="s">
        <v>333</v>
      </c>
      <c r="E1586" s="262" t="s">
        <v>221</v>
      </c>
      <c r="F1586" s="262" t="s">
        <v>222</v>
      </c>
      <c r="G1586" s="262" t="s">
        <v>223</v>
      </c>
      <c r="H1586" s="262" t="s">
        <v>224</v>
      </c>
      <c r="I1586" s="262" t="s">
        <v>225</v>
      </c>
      <c r="J1586" s="262">
        <v>1600</v>
      </c>
      <c r="K1586" s="320">
        <v>1</v>
      </c>
      <c r="L1586" s="320">
        <v>1</v>
      </c>
      <c r="M1586" s="262" t="s">
        <v>226</v>
      </c>
      <c r="N1586" s="262" t="s">
        <v>233</v>
      </c>
      <c r="O1586" s="262" t="s">
        <v>234</v>
      </c>
      <c r="P1586" s="262" t="s">
        <v>35</v>
      </c>
      <c r="Q1586" s="321">
        <v>6</v>
      </c>
      <c r="R1586" s="321">
        <f t="shared" si="149"/>
        <v>7</v>
      </c>
      <c r="S1586" s="300">
        <v>0</v>
      </c>
      <c r="T1586" s="300">
        <v>46780</v>
      </c>
      <c r="V1586" s="300">
        <v>46780</v>
      </c>
      <c r="W1586" s="302">
        <f>IFERROR(INDEX('For Formulas'!$A$3:$CL$64,MATCH(ROUNDUP($R1586,0),'For Formulas'!$A$3:$A$64,0),MATCH($O1586&amp;" - "&amp;$P1586,'For Formulas'!$A$3:$CL$3,0))*L1586+U1586,INDEX('For Formulas'!$A$3:$CL$64,MATCH(ROUNDUP($R1586,0),'For Formulas'!$A$3:$A$64,0)*MATCH($O1586&amp;" - "&amp;$P1586,'For Formulas'!$A$3:$CL$3,0))*L1586)</f>
        <v>50520</v>
      </c>
      <c r="X1586" s="322">
        <f t="shared" si="150"/>
        <v>7.9948696023941862E-2</v>
      </c>
      <c r="Y1586" s="262" t="s">
        <v>618</v>
      </c>
      <c r="Z1586" s="262" t="str">
        <f t="shared" si="151"/>
        <v>141 E 71100 116</v>
      </c>
      <c r="AA1586" s="262" t="str">
        <f t="shared" si="152"/>
        <v>000</v>
      </c>
      <c r="AB1586" s="262" t="str">
        <f t="shared" si="153"/>
        <v>000</v>
      </c>
      <c r="AC1586" s="262" t="str">
        <f t="shared" si="154"/>
        <v>141 E 71100 116 000 000</v>
      </c>
    </row>
    <row r="1587" spans="1:29" ht="15" customHeight="1" x14ac:dyDescent="0.25">
      <c r="A1587" s="262" t="s">
        <v>1154</v>
      </c>
      <c r="B1587" s="262" t="s">
        <v>316</v>
      </c>
      <c r="C1587" s="262" t="s">
        <v>316</v>
      </c>
      <c r="D1587" s="262" t="s">
        <v>261</v>
      </c>
      <c r="E1587" s="262" t="s">
        <v>221</v>
      </c>
      <c r="F1587" s="262" t="s">
        <v>222</v>
      </c>
      <c r="G1587" s="262" t="s">
        <v>223</v>
      </c>
      <c r="H1587" s="262" t="s">
        <v>224</v>
      </c>
      <c r="I1587" s="262" t="s">
        <v>225</v>
      </c>
      <c r="J1587" s="262">
        <v>1600</v>
      </c>
      <c r="K1587" s="320">
        <v>1</v>
      </c>
      <c r="L1587" s="320">
        <v>1</v>
      </c>
      <c r="M1587" s="262" t="s">
        <v>226</v>
      </c>
      <c r="N1587" s="262" t="s">
        <v>227</v>
      </c>
      <c r="O1587" s="262" t="s">
        <v>234</v>
      </c>
      <c r="P1587" s="262" t="s">
        <v>35</v>
      </c>
      <c r="Q1587" s="321">
        <v>6</v>
      </c>
      <c r="R1587" s="321">
        <f t="shared" si="149"/>
        <v>7</v>
      </c>
      <c r="S1587" s="300">
        <v>0</v>
      </c>
      <c r="T1587" s="300">
        <v>46780</v>
      </c>
      <c r="V1587" s="300">
        <v>46780</v>
      </c>
      <c r="W1587" s="302">
        <f>IFERROR(INDEX('For Formulas'!$A$3:$CL$64,MATCH(ROUNDUP($R1587,0),'For Formulas'!$A$3:$A$64,0),MATCH($O1587&amp;" - "&amp;$P1587,'For Formulas'!$A$3:$CL$3,0))*L1587+U1587,INDEX('For Formulas'!$A$3:$CL$64,MATCH(ROUNDUP($R1587,0),'For Formulas'!$A$3:$A$64,0)*MATCH($O1587&amp;" - "&amp;$P1587,'For Formulas'!$A$3:$CL$3,0))*L1587)</f>
        <v>50520</v>
      </c>
      <c r="X1587" s="322">
        <f t="shared" si="150"/>
        <v>7.9948696023941862E-2</v>
      </c>
      <c r="Y1587" s="262" t="s">
        <v>668</v>
      </c>
      <c r="Z1587" s="262" t="str">
        <f t="shared" si="151"/>
        <v>141 E 71200 116</v>
      </c>
      <c r="AA1587" s="262" t="str">
        <f t="shared" si="152"/>
        <v>712</v>
      </c>
      <c r="AB1587" s="262" t="str">
        <f t="shared" si="153"/>
        <v>000</v>
      </c>
      <c r="AC1587" s="262" t="str">
        <f t="shared" si="154"/>
        <v>141 E 71200 116 000 712</v>
      </c>
    </row>
    <row r="1588" spans="1:29" ht="15" customHeight="1" x14ac:dyDescent="0.25">
      <c r="A1588" s="262" t="s">
        <v>1278</v>
      </c>
      <c r="B1588" s="262" t="s">
        <v>231</v>
      </c>
      <c r="C1588" s="262" t="s">
        <v>231</v>
      </c>
      <c r="D1588" s="262" t="s">
        <v>333</v>
      </c>
      <c r="E1588" s="262" t="s">
        <v>221</v>
      </c>
      <c r="F1588" s="262" t="s">
        <v>222</v>
      </c>
      <c r="G1588" s="262" t="s">
        <v>223</v>
      </c>
      <c r="H1588" s="262" t="s">
        <v>224</v>
      </c>
      <c r="I1588" s="262" t="s">
        <v>225</v>
      </c>
      <c r="J1588" s="262">
        <v>1600</v>
      </c>
      <c r="K1588" s="320">
        <v>1</v>
      </c>
      <c r="L1588" s="320">
        <v>1</v>
      </c>
      <c r="M1588" s="262" t="s">
        <v>226</v>
      </c>
      <c r="N1588" s="262" t="s">
        <v>227</v>
      </c>
      <c r="O1588" s="262" t="s">
        <v>234</v>
      </c>
      <c r="P1588" s="262" t="s">
        <v>35</v>
      </c>
      <c r="Q1588" s="321">
        <v>6</v>
      </c>
      <c r="R1588" s="321">
        <f t="shared" si="149"/>
        <v>7</v>
      </c>
      <c r="S1588" s="300">
        <v>0</v>
      </c>
      <c r="T1588" s="300">
        <v>46780</v>
      </c>
      <c r="V1588" s="300">
        <v>46780</v>
      </c>
      <c r="W1588" s="302">
        <f>IFERROR(INDEX('For Formulas'!$A$3:$CL$64,MATCH(ROUNDUP($R1588,0),'For Formulas'!$A$3:$A$64,0),MATCH($O1588&amp;" - "&amp;$P1588,'For Formulas'!$A$3:$CL$3,0))*L1588+U1588,INDEX('For Formulas'!$A$3:$CL$64,MATCH(ROUNDUP($R1588,0),'For Formulas'!$A$3:$A$64,0)*MATCH($O1588&amp;" - "&amp;$P1588,'For Formulas'!$A$3:$CL$3,0))*L1588)</f>
        <v>50520</v>
      </c>
      <c r="X1588" s="322">
        <f t="shared" si="150"/>
        <v>7.9948696023941862E-2</v>
      </c>
      <c r="Y1588" s="262" t="s">
        <v>618</v>
      </c>
      <c r="Z1588" s="262" t="str">
        <f t="shared" si="151"/>
        <v>141 E 71100 116</v>
      </c>
      <c r="AA1588" s="262" t="str">
        <f t="shared" si="152"/>
        <v>000</v>
      </c>
      <c r="AB1588" s="262" t="str">
        <f t="shared" si="153"/>
        <v>000</v>
      </c>
      <c r="AC1588" s="262" t="str">
        <f t="shared" si="154"/>
        <v>141 E 71100 116 000 000</v>
      </c>
    </row>
    <row r="1589" spans="1:29" ht="15" customHeight="1" x14ac:dyDescent="0.25">
      <c r="A1589" s="262" t="s">
        <v>1532</v>
      </c>
      <c r="B1589" s="262" t="s">
        <v>231</v>
      </c>
      <c r="C1589" s="262" t="s">
        <v>231</v>
      </c>
      <c r="D1589" s="262" t="s">
        <v>407</v>
      </c>
      <c r="E1589" s="262" t="s">
        <v>221</v>
      </c>
      <c r="F1589" s="262" t="s">
        <v>222</v>
      </c>
      <c r="G1589" s="262" t="s">
        <v>223</v>
      </c>
      <c r="H1589" s="262" t="s">
        <v>224</v>
      </c>
      <c r="I1589" s="262" t="s">
        <v>225</v>
      </c>
      <c r="J1589" s="262">
        <v>1600</v>
      </c>
      <c r="K1589" s="320">
        <v>1</v>
      </c>
      <c r="L1589" s="320">
        <v>1</v>
      </c>
      <c r="M1589" s="262" t="s">
        <v>226</v>
      </c>
      <c r="N1589" s="262" t="s">
        <v>233</v>
      </c>
      <c r="O1589" s="262" t="s">
        <v>234</v>
      </c>
      <c r="P1589" s="262" t="s">
        <v>35</v>
      </c>
      <c r="Q1589" s="321">
        <v>6</v>
      </c>
      <c r="R1589" s="321">
        <f t="shared" si="149"/>
        <v>7</v>
      </c>
      <c r="S1589" s="300">
        <v>0</v>
      </c>
      <c r="T1589" s="300">
        <v>46780</v>
      </c>
      <c r="V1589" s="300">
        <v>46780</v>
      </c>
      <c r="W1589" s="302">
        <f>IFERROR(INDEX('For Formulas'!$A$3:$CL$64,MATCH(ROUNDUP($R1589,0),'For Formulas'!$A$3:$A$64,0),MATCH($O1589&amp;" - "&amp;$P1589,'For Formulas'!$A$3:$CL$3,0))*L1589+U1589,INDEX('For Formulas'!$A$3:$CL$64,MATCH(ROUNDUP($R1589,0),'For Formulas'!$A$3:$A$64,0)*MATCH($O1589&amp;" - "&amp;$P1589,'For Formulas'!$A$3:$CL$3,0))*L1589)</f>
        <v>50520</v>
      </c>
      <c r="X1589" s="322">
        <f t="shared" si="150"/>
        <v>7.9948696023941862E-2</v>
      </c>
      <c r="Y1589" s="262" t="s">
        <v>408</v>
      </c>
      <c r="Z1589" s="262" t="str">
        <f t="shared" si="151"/>
        <v>141 E 71100 116</v>
      </c>
      <c r="AA1589" s="262" t="str">
        <f t="shared" si="152"/>
        <v>000</v>
      </c>
      <c r="AB1589" s="262" t="str">
        <f t="shared" si="153"/>
        <v>000</v>
      </c>
      <c r="AC1589" s="262" t="str">
        <f t="shared" si="154"/>
        <v>141 E 71100 116 000 000</v>
      </c>
    </row>
    <row r="1590" spans="1:29" ht="15" hidden="1" customHeight="1" x14ac:dyDescent="0.25">
      <c r="A1590" s="262" t="s">
        <v>2134</v>
      </c>
      <c r="B1590" s="262" t="s">
        <v>326</v>
      </c>
      <c r="C1590" s="262" t="s">
        <v>326</v>
      </c>
      <c r="D1590" s="262" t="s">
        <v>382</v>
      </c>
      <c r="E1590" s="262" t="s">
        <v>256</v>
      </c>
      <c r="F1590" s="262" t="s">
        <v>222</v>
      </c>
      <c r="G1590" s="262" t="s">
        <v>223</v>
      </c>
      <c r="H1590" s="262" t="s">
        <v>224</v>
      </c>
      <c r="I1590" s="262" t="s">
        <v>225</v>
      </c>
      <c r="J1590" s="262">
        <v>1600</v>
      </c>
      <c r="K1590" s="320">
        <v>1</v>
      </c>
      <c r="L1590" s="320">
        <v>1</v>
      </c>
      <c r="M1590" s="262" t="s">
        <v>6</v>
      </c>
      <c r="Q1590" s="321">
        <v>0</v>
      </c>
      <c r="R1590" s="321">
        <f t="shared" si="149"/>
        <v>1</v>
      </c>
      <c r="S1590" s="300">
        <v>6000</v>
      </c>
      <c r="T1590" s="300">
        <v>0</v>
      </c>
      <c r="V1590" s="300">
        <v>6000</v>
      </c>
      <c r="W1590" s="300">
        <f>V1590</f>
        <v>6000</v>
      </c>
      <c r="X1590" s="322">
        <f t="shared" si="150"/>
        <v>0</v>
      </c>
      <c r="Y1590" s="262" t="s">
        <v>2135</v>
      </c>
      <c r="Z1590" s="262" t="str">
        <f t="shared" si="151"/>
        <v>141 E 72410 139</v>
      </c>
      <c r="AA1590" s="262" t="str">
        <f t="shared" si="152"/>
        <v>000</v>
      </c>
      <c r="AB1590" s="262" t="str">
        <f t="shared" si="153"/>
        <v>000</v>
      </c>
      <c r="AC1590" s="262" t="str">
        <f t="shared" si="154"/>
        <v>141 E 72410 139 000 000</v>
      </c>
    </row>
    <row r="1591" spans="1:29" ht="15" customHeight="1" x14ac:dyDescent="0.25">
      <c r="A1591" s="262" t="s">
        <v>1780</v>
      </c>
      <c r="B1591" s="262" t="s">
        <v>231</v>
      </c>
      <c r="C1591" s="262" t="s">
        <v>231</v>
      </c>
      <c r="D1591" s="262" t="s">
        <v>371</v>
      </c>
      <c r="E1591" s="262" t="s">
        <v>221</v>
      </c>
      <c r="F1591" s="262" t="s">
        <v>222</v>
      </c>
      <c r="G1591" s="262" t="s">
        <v>223</v>
      </c>
      <c r="H1591" s="262" t="s">
        <v>224</v>
      </c>
      <c r="I1591" s="262" t="s">
        <v>225</v>
      </c>
      <c r="J1591" s="262">
        <v>1600</v>
      </c>
      <c r="K1591" s="320">
        <v>1</v>
      </c>
      <c r="L1591" s="320">
        <v>1</v>
      </c>
      <c r="M1591" s="262" t="s">
        <v>226</v>
      </c>
      <c r="N1591" s="262" t="s">
        <v>233</v>
      </c>
      <c r="O1591" s="262" t="s">
        <v>234</v>
      </c>
      <c r="P1591" s="262" t="s">
        <v>35</v>
      </c>
      <c r="Q1591" s="321">
        <v>6</v>
      </c>
      <c r="R1591" s="321">
        <f t="shared" si="149"/>
        <v>7</v>
      </c>
      <c r="S1591" s="300">
        <v>0</v>
      </c>
      <c r="T1591" s="300">
        <v>46780</v>
      </c>
      <c r="V1591" s="300">
        <v>46780</v>
      </c>
      <c r="W1591" s="302">
        <f>IFERROR(INDEX('For Formulas'!$A$3:$CL$64,MATCH(ROUNDUP($R1591,0),'For Formulas'!$A$3:$A$64,0),MATCH($O1591&amp;" - "&amp;$P1591,'For Formulas'!$A$3:$CL$3,0))*L1591+U1591,INDEX('For Formulas'!$A$3:$CL$64,MATCH(ROUNDUP($R1591,0),'For Formulas'!$A$3:$A$64,0)*MATCH($O1591&amp;" - "&amp;$P1591,'For Formulas'!$A$3:$CL$3,0))*L1591)</f>
        <v>50520</v>
      </c>
      <c r="X1591" s="322">
        <f t="shared" si="150"/>
        <v>7.9948696023941862E-2</v>
      </c>
      <c r="Y1591" s="262" t="s">
        <v>372</v>
      </c>
      <c r="Z1591" s="262" t="str">
        <f t="shared" si="151"/>
        <v>141 E 71100 116</v>
      </c>
      <c r="AA1591" s="262" t="str">
        <f t="shared" si="152"/>
        <v>000</v>
      </c>
      <c r="AB1591" s="262" t="str">
        <f t="shared" si="153"/>
        <v>000</v>
      </c>
      <c r="AC1591" s="262" t="str">
        <f t="shared" si="154"/>
        <v>141 E 71100 116 000 000</v>
      </c>
    </row>
    <row r="1592" spans="1:29" ht="15" customHeight="1" x14ac:dyDescent="0.25">
      <c r="A1592" s="262" t="s">
        <v>2106</v>
      </c>
      <c r="B1592" s="262" t="s">
        <v>231</v>
      </c>
      <c r="C1592" s="262" t="s">
        <v>231</v>
      </c>
      <c r="D1592" s="262" t="s">
        <v>268</v>
      </c>
      <c r="E1592" s="262" t="s">
        <v>221</v>
      </c>
      <c r="F1592" s="262" t="s">
        <v>222</v>
      </c>
      <c r="G1592" s="262" t="s">
        <v>223</v>
      </c>
      <c r="H1592" s="262" t="s">
        <v>224</v>
      </c>
      <c r="I1592" s="262" t="s">
        <v>225</v>
      </c>
      <c r="J1592" s="262">
        <v>1600</v>
      </c>
      <c r="K1592" s="320">
        <v>1</v>
      </c>
      <c r="L1592" s="320">
        <v>1</v>
      </c>
      <c r="M1592" s="262" t="s">
        <v>226</v>
      </c>
      <c r="N1592" s="262" t="s">
        <v>233</v>
      </c>
      <c r="O1592" s="262" t="s">
        <v>234</v>
      </c>
      <c r="P1592" s="262" t="s">
        <v>35</v>
      </c>
      <c r="Q1592" s="321">
        <v>6</v>
      </c>
      <c r="R1592" s="321">
        <f t="shared" si="149"/>
        <v>7</v>
      </c>
      <c r="S1592" s="300">
        <v>0</v>
      </c>
      <c r="T1592" s="300">
        <v>46780</v>
      </c>
      <c r="V1592" s="300">
        <v>46780</v>
      </c>
      <c r="W1592" s="302">
        <f>IFERROR(INDEX('For Formulas'!$A$3:$CL$64,MATCH(ROUNDUP($R1592,0),'For Formulas'!$A$3:$A$64,0),MATCH($O1592&amp;" - "&amp;$P1592,'For Formulas'!$A$3:$CL$3,0))*L1592+U1592,INDEX('For Formulas'!$A$3:$CL$64,MATCH(ROUNDUP($R1592,0),'For Formulas'!$A$3:$A$64,0)*MATCH($O1592&amp;" - "&amp;$P1592,'For Formulas'!$A$3:$CL$3,0))*L1592)</f>
        <v>50520</v>
      </c>
      <c r="X1592" s="322">
        <f t="shared" si="150"/>
        <v>7.9948696023941862E-2</v>
      </c>
      <c r="Y1592" s="262" t="s">
        <v>566</v>
      </c>
      <c r="Z1592" s="262" t="str">
        <f t="shared" si="151"/>
        <v>141 E 71100 116</v>
      </c>
      <c r="AA1592" s="262" t="str">
        <f t="shared" si="152"/>
        <v>000</v>
      </c>
      <c r="AB1592" s="262" t="str">
        <f t="shared" si="153"/>
        <v>000</v>
      </c>
      <c r="AC1592" s="262" t="str">
        <f t="shared" si="154"/>
        <v>141 E 71100 116 000 000</v>
      </c>
    </row>
    <row r="1593" spans="1:29" ht="15" customHeight="1" x14ac:dyDescent="0.25">
      <c r="A1593" s="262" t="s">
        <v>2295</v>
      </c>
      <c r="B1593" s="262" t="s">
        <v>231</v>
      </c>
      <c r="C1593" s="262" t="s">
        <v>231</v>
      </c>
      <c r="D1593" s="262" t="s">
        <v>407</v>
      </c>
      <c r="E1593" s="262" t="s">
        <v>221</v>
      </c>
      <c r="F1593" s="262" t="s">
        <v>222</v>
      </c>
      <c r="G1593" s="262" t="s">
        <v>223</v>
      </c>
      <c r="H1593" s="262" t="s">
        <v>224</v>
      </c>
      <c r="I1593" s="262" t="s">
        <v>225</v>
      </c>
      <c r="J1593" s="262">
        <v>1600</v>
      </c>
      <c r="K1593" s="320">
        <v>1</v>
      </c>
      <c r="L1593" s="320">
        <v>1</v>
      </c>
      <c r="M1593" s="262" t="s">
        <v>226</v>
      </c>
      <c r="N1593" s="262" t="s">
        <v>233</v>
      </c>
      <c r="O1593" s="262" t="s">
        <v>234</v>
      </c>
      <c r="P1593" s="262" t="s">
        <v>35</v>
      </c>
      <c r="Q1593" s="321">
        <v>6</v>
      </c>
      <c r="R1593" s="321">
        <f t="shared" si="149"/>
        <v>7</v>
      </c>
      <c r="S1593" s="300">
        <v>0</v>
      </c>
      <c r="T1593" s="300">
        <v>46780</v>
      </c>
      <c r="V1593" s="300">
        <v>46780</v>
      </c>
      <c r="W1593" s="302">
        <f>IFERROR(INDEX('For Formulas'!$A$3:$CL$64,MATCH(ROUNDUP($R1593,0),'For Formulas'!$A$3:$A$64,0),MATCH($O1593&amp;" - "&amp;$P1593,'For Formulas'!$A$3:$CL$3,0))*L1593+U1593,INDEX('For Formulas'!$A$3:$CL$64,MATCH(ROUNDUP($R1593,0),'For Formulas'!$A$3:$A$64,0)*MATCH($O1593&amp;" - "&amp;$P1593,'For Formulas'!$A$3:$CL$3,0))*L1593)</f>
        <v>50520</v>
      </c>
      <c r="X1593" s="322">
        <f t="shared" si="150"/>
        <v>7.9948696023941862E-2</v>
      </c>
      <c r="Y1593" s="262" t="s">
        <v>408</v>
      </c>
      <c r="Z1593" s="262" t="str">
        <f t="shared" si="151"/>
        <v>141 E 71100 116</v>
      </c>
      <c r="AA1593" s="262" t="str">
        <f t="shared" si="152"/>
        <v>000</v>
      </c>
      <c r="AB1593" s="262" t="str">
        <f t="shared" si="153"/>
        <v>000</v>
      </c>
      <c r="AC1593" s="262" t="str">
        <f t="shared" si="154"/>
        <v>141 E 71100 116 000 000</v>
      </c>
    </row>
    <row r="1594" spans="1:29" ht="15" customHeight="1" x14ac:dyDescent="0.25">
      <c r="A1594" s="262" t="s">
        <v>2352</v>
      </c>
      <c r="B1594" s="262" t="s">
        <v>559</v>
      </c>
      <c r="C1594" s="262" t="s">
        <v>559</v>
      </c>
      <c r="D1594" s="262" t="s">
        <v>343</v>
      </c>
      <c r="E1594" s="262" t="s">
        <v>221</v>
      </c>
      <c r="F1594" s="262" t="s">
        <v>222</v>
      </c>
      <c r="G1594" s="262" t="s">
        <v>223</v>
      </c>
      <c r="H1594" s="262" t="s">
        <v>224</v>
      </c>
      <c r="I1594" s="262" t="s">
        <v>225</v>
      </c>
      <c r="J1594" s="262">
        <v>1600</v>
      </c>
      <c r="K1594" s="320">
        <v>1</v>
      </c>
      <c r="L1594" s="320">
        <v>1</v>
      </c>
      <c r="M1594" s="262" t="s">
        <v>226</v>
      </c>
      <c r="N1594" s="262" t="s">
        <v>233</v>
      </c>
      <c r="O1594" s="262" t="s">
        <v>234</v>
      </c>
      <c r="P1594" s="262" t="s">
        <v>35</v>
      </c>
      <c r="Q1594" s="321">
        <v>6</v>
      </c>
      <c r="R1594" s="321">
        <f t="shared" si="149"/>
        <v>7</v>
      </c>
      <c r="S1594" s="300">
        <v>0</v>
      </c>
      <c r="T1594" s="300">
        <v>46780</v>
      </c>
      <c r="V1594" s="300">
        <v>46780</v>
      </c>
      <c r="W1594" s="302">
        <f>IFERROR(INDEX('For Formulas'!$A$3:$CL$64,MATCH(ROUNDUP($R1594,0),'For Formulas'!$A$3:$A$64,0),MATCH($O1594&amp;" - "&amp;$P1594,'For Formulas'!$A$3:$CL$3,0))*L1594+U1594,INDEX('For Formulas'!$A$3:$CL$64,MATCH(ROUNDUP($R1594,0),'For Formulas'!$A$3:$A$64,0)*MATCH($O1594&amp;" - "&amp;$P1594,'For Formulas'!$A$3:$CL$3,0))*L1594)</f>
        <v>50520</v>
      </c>
      <c r="X1594" s="322">
        <f t="shared" si="150"/>
        <v>7.9948696023941862E-2</v>
      </c>
      <c r="Y1594" s="262" t="s">
        <v>2353</v>
      </c>
      <c r="Z1594" s="262" t="str">
        <f t="shared" si="151"/>
        <v>141 E 72210 129</v>
      </c>
      <c r="AA1594" s="262" t="str">
        <f t="shared" si="152"/>
        <v>000</v>
      </c>
      <c r="AB1594" s="262" t="str">
        <f t="shared" si="153"/>
        <v>000</v>
      </c>
      <c r="AC1594" s="262" t="str">
        <f t="shared" si="154"/>
        <v>141 E 72210 129 000 000</v>
      </c>
    </row>
    <row r="1595" spans="1:29" ht="15" customHeight="1" x14ac:dyDescent="0.25">
      <c r="A1595" s="262" t="s">
        <v>2354</v>
      </c>
      <c r="B1595" s="262" t="s">
        <v>231</v>
      </c>
      <c r="C1595" s="262" t="s">
        <v>231</v>
      </c>
      <c r="D1595" s="262" t="s">
        <v>411</v>
      </c>
      <c r="E1595" s="262" t="s">
        <v>221</v>
      </c>
      <c r="F1595" s="262" t="s">
        <v>222</v>
      </c>
      <c r="G1595" s="262" t="s">
        <v>223</v>
      </c>
      <c r="H1595" s="262" t="s">
        <v>224</v>
      </c>
      <c r="I1595" s="262" t="s">
        <v>225</v>
      </c>
      <c r="J1595" s="262">
        <v>1600</v>
      </c>
      <c r="K1595" s="320">
        <v>1</v>
      </c>
      <c r="L1595" s="320">
        <v>1</v>
      </c>
      <c r="M1595" s="262" t="s">
        <v>226</v>
      </c>
      <c r="N1595" s="262" t="s">
        <v>227</v>
      </c>
      <c r="O1595" s="262" t="s">
        <v>234</v>
      </c>
      <c r="P1595" s="262" t="s">
        <v>35</v>
      </c>
      <c r="Q1595" s="321">
        <v>6</v>
      </c>
      <c r="R1595" s="321">
        <f t="shared" si="149"/>
        <v>7</v>
      </c>
      <c r="S1595" s="300">
        <v>0</v>
      </c>
      <c r="T1595" s="300">
        <v>46780</v>
      </c>
      <c r="V1595" s="300">
        <v>46780</v>
      </c>
      <c r="W1595" s="302">
        <f>IFERROR(INDEX('For Formulas'!$A$3:$CL$64,MATCH(ROUNDUP($R1595,0),'For Formulas'!$A$3:$A$64,0),MATCH($O1595&amp;" - "&amp;$P1595,'For Formulas'!$A$3:$CL$3,0))*L1595+U1595,INDEX('For Formulas'!$A$3:$CL$64,MATCH(ROUNDUP($R1595,0),'For Formulas'!$A$3:$A$64,0)*MATCH($O1595&amp;" - "&amp;$P1595,'For Formulas'!$A$3:$CL$3,0))*L1595)</f>
        <v>50520</v>
      </c>
      <c r="X1595" s="322">
        <f t="shared" si="150"/>
        <v>7.9948696023941862E-2</v>
      </c>
      <c r="Y1595" s="262" t="s">
        <v>608</v>
      </c>
      <c r="Z1595" s="262" t="str">
        <f t="shared" si="151"/>
        <v>141 E 71100 116</v>
      </c>
      <c r="AA1595" s="262" t="str">
        <f t="shared" si="152"/>
        <v>000</v>
      </c>
      <c r="AB1595" s="262" t="str">
        <f t="shared" si="153"/>
        <v>000</v>
      </c>
      <c r="AC1595" s="262" t="str">
        <f t="shared" si="154"/>
        <v>141 E 71100 116 000 000</v>
      </c>
    </row>
    <row r="1596" spans="1:29" ht="15" customHeight="1" x14ac:dyDescent="0.25">
      <c r="A1596" s="262" t="s">
        <v>2376</v>
      </c>
      <c r="B1596" s="262" t="s">
        <v>231</v>
      </c>
      <c r="C1596" s="262" t="s">
        <v>231</v>
      </c>
      <c r="D1596" s="262" t="s">
        <v>411</v>
      </c>
      <c r="E1596" s="262" t="s">
        <v>221</v>
      </c>
      <c r="F1596" s="262" t="s">
        <v>222</v>
      </c>
      <c r="G1596" s="262" t="s">
        <v>223</v>
      </c>
      <c r="H1596" s="262" t="s">
        <v>224</v>
      </c>
      <c r="I1596" s="262" t="s">
        <v>225</v>
      </c>
      <c r="J1596" s="262">
        <v>1600</v>
      </c>
      <c r="K1596" s="320">
        <v>1</v>
      </c>
      <c r="L1596" s="320">
        <v>1</v>
      </c>
      <c r="M1596" s="262" t="s">
        <v>226</v>
      </c>
      <c r="N1596" s="262" t="s">
        <v>233</v>
      </c>
      <c r="O1596" s="262" t="s">
        <v>234</v>
      </c>
      <c r="P1596" s="262" t="s">
        <v>35</v>
      </c>
      <c r="Q1596" s="321">
        <v>6</v>
      </c>
      <c r="R1596" s="321">
        <f t="shared" si="149"/>
        <v>7</v>
      </c>
      <c r="S1596" s="300">
        <v>0</v>
      </c>
      <c r="T1596" s="300">
        <v>46780</v>
      </c>
      <c r="V1596" s="300">
        <v>46780</v>
      </c>
      <c r="W1596" s="302">
        <f>IFERROR(INDEX('For Formulas'!$A$3:$CL$64,MATCH(ROUNDUP($R1596,0),'For Formulas'!$A$3:$A$64,0),MATCH($O1596&amp;" - "&amp;$P1596,'For Formulas'!$A$3:$CL$3,0))*L1596+U1596,INDEX('For Formulas'!$A$3:$CL$64,MATCH(ROUNDUP($R1596,0),'For Formulas'!$A$3:$A$64,0)*MATCH($O1596&amp;" - "&amp;$P1596,'For Formulas'!$A$3:$CL$3,0))*L1596)</f>
        <v>50520</v>
      </c>
      <c r="X1596" s="322">
        <f t="shared" si="150"/>
        <v>7.9948696023941862E-2</v>
      </c>
      <c r="Y1596" s="262" t="s">
        <v>608</v>
      </c>
      <c r="Z1596" s="262" t="str">
        <f t="shared" si="151"/>
        <v>141 E 71100 116</v>
      </c>
      <c r="AA1596" s="262" t="str">
        <f t="shared" si="152"/>
        <v>000</v>
      </c>
      <c r="AB1596" s="262" t="str">
        <f t="shared" si="153"/>
        <v>000</v>
      </c>
      <c r="AC1596" s="262" t="str">
        <f t="shared" si="154"/>
        <v>141 E 71100 116 000 000</v>
      </c>
    </row>
    <row r="1597" spans="1:29" ht="15" customHeight="1" x14ac:dyDescent="0.25">
      <c r="A1597" s="262" t="s">
        <v>2489</v>
      </c>
      <c r="B1597" s="262" t="s">
        <v>316</v>
      </c>
      <c r="C1597" s="262" t="s">
        <v>316</v>
      </c>
      <c r="D1597" s="262" t="s">
        <v>385</v>
      </c>
      <c r="E1597" s="262" t="s">
        <v>221</v>
      </c>
      <c r="F1597" s="262" t="s">
        <v>222</v>
      </c>
      <c r="G1597" s="262" t="s">
        <v>223</v>
      </c>
      <c r="H1597" s="262" t="s">
        <v>224</v>
      </c>
      <c r="I1597" s="262" t="s">
        <v>225</v>
      </c>
      <c r="J1597" s="262">
        <v>1600</v>
      </c>
      <c r="K1597" s="320">
        <v>1</v>
      </c>
      <c r="L1597" s="320">
        <v>1</v>
      </c>
      <c r="M1597" s="262" t="s">
        <v>226</v>
      </c>
      <c r="N1597" s="262" t="s">
        <v>233</v>
      </c>
      <c r="O1597" s="262" t="s">
        <v>234</v>
      </c>
      <c r="P1597" s="262" t="s">
        <v>35</v>
      </c>
      <c r="Q1597" s="321">
        <v>6</v>
      </c>
      <c r="R1597" s="321">
        <f t="shared" si="149"/>
        <v>7</v>
      </c>
      <c r="S1597" s="300">
        <v>0</v>
      </c>
      <c r="T1597" s="300">
        <v>46780</v>
      </c>
      <c r="V1597" s="300">
        <v>46780</v>
      </c>
      <c r="W1597" s="302">
        <f>IFERROR(INDEX('For Formulas'!$A$3:$CL$64,MATCH(ROUNDUP($R1597,0),'For Formulas'!$A$3:$A$64,0),MATCH($O1597&amp;" - "&amp;$P1597,'For Formulas'!$A$3:$CL$3,0))*L1597+U1597,INDEX('For Formulas'!$A$3:$CL$64,MATCH(ROUNDUP($R1597,0),'For Formulas'!$A$3:$A$64,0)*MATCH($O1597&amp;" - "&amp;$P1597,'For Formulas'!$A$3:$CL$3,0))*L1597)</f>
        <v>50520</v>
      </c>
      <c r="X1597" s="322">
        <f t="shared" si="150"/>
        <v>7.9948696023941862E-2</v>
      </c>
      <c r="Y1597" s="262" t="s">
        <v>452</v>
      </c>
      <c r="Z1597" s="262" t="str">
        <f t="shared" si="151"/>
        <v>141 E 71200 116</v>
      </c>
      <c r="AA1597" s="262" t="str">
        <f t="shared" si="152"/>
        <v>712</v>
      </c>
      <c r="AB1597" s="262" t="str">
        <f t="shared" si="153"/>
        <v>000</v>
      </c>
      <c r="AC1597" s="262" t="str">
        <f t="shared" si="154"/>
        <v>141 E 71200 116 000 712</v>
      </c>
    </row>
    <row r="1598" spans="1:29" ht="15" customHeight="1" x14ac:dyDescent="0.25">
      <c r="A1598" s="262" t="s">
        <v>2554</v>
      </c>
      <c r="B1598" s="262" t="s">
        <v>316</v>
      </c>
      <c r="C1598" s="262" t="s">
        <v>316</v>
      </c>
      <c r="D1598" s="262" t="s">
        <v>343</v>
      </c>
      <c r="E1598" s="262" t="s">
        <v>221</v>
      </c>
      <c r="F1598" s="262" t="s">
        <v>222</v>
      </c>
      <c r="G1598" s="262" t="s">
        <v>223</v>
      </c>
      <c r="H1598" s="262" t="s">
        <v>224</v>
      </c>
      <c r="I1598" s="262" t="s">
        <v>225</v>
      </c>
      <c r="J1598" s="262">
        <v>1600</v>
      </c>
      <c r="K1598" s="320">
        <v>1</v>
      </c>
      <c r="L1598" s="320">
        <v>1</v>
      </c>
      <c r="M1598" s="262" t="s">
        <v>226</v>
      </c>
      <c r="N1598" s="262" t="s">
        <v>233</v>
      </c>
      <c r="O1598" s="262" t="s">
        <v>234</v>
      </c>
      <c r="P1598" s="262" t="s">
        <v>35</v>
      </c>
      <c r="Q1598" s="321">
        <v>6</v>
      </c>
      <c r="R1598" s="321">
        <f t="shared" si="149"/>
        <v>7</v>
      </c>
      <c r="S1598" s="300">
        <v>0</v>
      </c>
      <c r="T1598" s="300">
        <v>46780</v>
      </c>
      <c r="V1598" s="300">
        <v>46780</v>
      </c>
      <c r="W1598" s="302">
        <f>IFERROR(INDEX('For Formulas'!$A$3:$CL$64,MATCH(ROUNDUP($R1598,0),'For Formulas'!$A$3:$A$64,0),MATCH($O1598&amp;" - "&amp;$P1598,'For Formulas'!$A$3:$CL$3,0))*L1598+U1598,INDEX('For Formulas'!$A$3:$CL$64,MATCH(ROUNDUP($R1598,0),'For Formulas'!$A$3:$A$64,0)*MATCH($O1598&amp;" - "&amp;$P1598,'For Formulas'!$A$3:$CL$3,0))*L1598)</f>
        <v>50520</v>
      </c>
      <c r="X1598" s="322">
        <f t="shared" si="150"/>
        <v>7.9948696023941862E-2</v>
      </c>
      <c r="Y1598" s="262" t="s">
        <v>1508</v>
      </c>
      <c r="Z1598" s="262" t="str">
        <f t="shared" si="151"/>
        <v>141 E 71200 116</v>
      </c>
      <c r="AA1598" s="262" t="str">
        <f t="shared" si="152"/>
        <v>712</v>
      </c>
      <c r="AB1598" s="262" t="str">
        <f t="shared" si="153"/>
        <v>000</v>
      </c>
      <c r="AC1598" s="262" t="str">
        <f t="shared" si="154"/>
        <v>141 E 71200 116 000 712</v>
      </c>
    </row>
    <row r="1599" spans="1:29" ht="15" hidden="1" customHeight="1" x14ac:dyDescent="0.25">
      <c r="A1599" s="262" t="s">
        <v>2145</v>
      </c>
      <c r="B1599" s="262" t="s">
        <v>256</v>
      </c>
      <c r="C1599" s="262" t="s">
        <v>590</v>
      </c>
      <c r="D1599" s="262" t="s">
        <v>274</v>
      </c>
      <c r="E1599" s="262" t="s">
        <v>256</v>
      </c>
      <c r="F1599" s="262" t="s">
        <v>299</v>
      </c>
      <c r="G1599" s="262" t="s">
        <v>300</v>
      </c>
      <c r="H1599" s="262" t="s">
        <v>301</v>
      </c>
      <c r="I1599" s="262" t="s">
        <v>225</v>
      </c>
      <c r="J1599" s="262">
        <v>1920</v>
      </c>
      <c r="K1599" s="320">
        <v>1</v>
      </c>
      <c r="L1599" s="320">
        <v>1</v>
      </c>
      <c r="M1599" s="262" t="s">
        <v>6</v>
      </c>
      <c r="Q1599" s="321">
        <v>0</v>
      </c>
      <c r="R1599" s="321">
        <f t="shared" si="149"/>
        <v>1</v>
      </c>
      <c r="S1599" s="300">
        <v>3000</v>
      </c>
      <c r="T1599" s="300">
        <v>0</v>
      </c>
      <c r="V1599" s="300">
        <v>3000</v>
      </c>
      <c r="W1599" s="300">
        <f>V1599</f>
        <v>3000</v>
      </c>
      <c r="X1599" s="322">
        <f t="shared" si="150"/>
        <v>0</v>
      </c>
      <c r="Y1599" s="262" t="s">
        <v>313</v>
      </c>
      <c r="Z1599" s="262" t="str">
        <f t="shared" si="151"/>
        <v>141 E 72210 162</v>
      </c>
      <c r="AA1599" s="262" t="str">
        <f t="shared" si="152"/>
        <v>000</v>
      </c>
      <c r="AB1599" s="262" t="str">
        <f t="shared" si="153"/>
        <v>000</v>
      </c>
      <c r="AC1599" s="262" t="str">
        <f t="shared" si="154"/>
        <v>141 E 72210 162 000 000</v>
      </c>
    </row>
    <row r="1600" spans="1:29" ht="15" customHeight="1" x14ac:dyDescent="0.25">
      <c r="A1600" s="262" t="s">
        <v>2555</v>
      </c>
      <c r="B1600" s="262" t="s">
        <v>231</v>
      </c>
      <c r="C1600" s="262" t="s">
        <v>231</v>
      </c>
      <c r="D1600" s="262" t="s">
        <v>392</v>
      </c>
      <c r="E1600" s="262" t="s">
        <v>221</v>
      </c>
      <c r="F1600" s="262" t="s">
        <v>222</v>
      </c>
      <c r="G1600" s="262" t="s">
        <v>223</v>
      </c>
      <c r="H1600" s="262" t="s">
        <v>224</v>
      </c>
      <c r="I1600" s="262" t="s">
        <v>225</v>
      </c>
      <c r="J1600" s="262">
        <v>1600</v>
      </c>
      <c r="K1600" s="320">
        <v>1</v>
      </c>
      <c r="L1600" s="320">
        <v>1</v>
      </c>
      <c r="M1600" s="262" t="s">
        <v>226</v>
      </c>
      <c r="N1600" s="262" t="s">
        <v>233</v>
      </c>
      <c r="O1600" s="262" t="s">
        <v>234</v>
      </c>
      <c r="P1600" s="262" t="s">
        <v>35</v>
      </c>
      <c r="Q1600" s="321">
        <v>6</v>
      </c>
      <c r="R1600" s="321">
        <f t="shared" si="149"/>
        <v>7</v>
      </c>
      <c r="S1600" s="300">
        <v>0</v>
      </c>
      <c r="T1600" s="300">
        <v>46780</v>
      </c>
      <c r="V1600" s="300">
        <v>46780</v>
      </c>
      <c r="W1600" s="302">
        <f>IFERROR(INDEX('For Formulas'!$A$3:$CL$64,MATCH(ROUNDUP($R1600,0),'For Formulas'!$A$3:$A$64,0),MATCH($O1600&amp;" - "&amp;$P1600,'For Formulas'!$A$3:$CL$3,0))*L1600+U1600,INDEX('For Formulas'!$A$3:$CL$64,MATCH(ROUNDUP($R1600,0),'For Formulas'!$A$3:$A$64,0)*MATCH($O1600&amp;" - "&amp;$P1600,'For Formulas'!$A$3:$CL$3,0))*L1600)</f>
        <v>50520</v>
      </c>
      <c r="X1600" s="322">
        <f t="shared" si="150"/>
        <v>7.9948696023941862E-2</v>
      </c>
      <c r="Y1600" s="262" t="s">
        <v>572</v>
      </c>
      <c r="Z1600" s="262" t="str">
        <f t="shared" si="151"/>
        <v>141 E 71100 116</v>
      </c>
      <c r="AA1600" s="262" t="str">
        <f t="shared" si="152"/>
        <v>000</v>
      </c>
      <c r="AB1600" s="262" t="str">
        <f t="shared" si="153"/>
        <v>000</v>
      </c>
      <c r="AC1600" s="262" t="str">
        <f t="shared" si="154"/>
        <v>141 E 71100 116 000 000</v>
      </c>
    </row>
    <row r="1601" spans="1:29" ht="15" customHeight="1" x14ac:dyDescent="0.25">
      <c r="A1601" s="262" t="s">
        <v>2904</v>
      </c>
      <c r="B1601" s="262" t="s">
        <v>231</v>
      </c>
      <c r="C1601" s="262" t="s">
        <v>231</v>
      </c>
      <c r="D1601" s="262" t="s">
        <v>346</v>
      </c>
      <c r="E1601" s="262" t="s">
        <v>221</v>
      </c>
      <c r="F1601" s="262" t="s">
        <v>222</v>
      </c>
      <c r="G1601" s="262" t="s">
        <v>223</v>
      </c>
      <c r="H1601" s="262" t="s">
        <v>224</v>
      </c>
      <c r="I1601" s="262" t="s">
        <v>225</v>
      </c>
      <c r="J1601" s="262">
        <v>1600</v>
      </c>
      <c r="K1601" s="320">
        <v>1</v>
      </c>
      <c r="L1601" s="320">
        <v>1</v>
      </c>
      <c r="M1601" s="262" t="s">
        <v>226</v>
      </c>
      <c r="N1601" s="262" t="s">
        <v>233</v>
      </c>
      <c r="O1601" s="262" t="s">
        <v>234</v>
      </c>
      <c r="P1601" s="262" t="s">
        <v>35</v>
      </c>
      <c r="Q1601" s="321">
        <v>6</v>
      </c>
      <c r="R1601" s="321">
        <f t="shared" si="149"/>
        <v>7</v>
      </c>
      <c r="S1601" s="300">
        <v>0</v>
      </c>
      <c r="T1601" s="300">
        <v>46780</v>
      </c>
      <c r="V1601" s="300">
        <v>46780</v>
      </c>
      <c r="W1601" s="302">
        <f>IFERROR(INDEX('For Formulas'!$A$3:$CL$64,MATCH(ROUNDUP($R1601,0),'For Formulas'!$A$3:$A$64,0),MATCH($O1601&amp;" - "&amp;$P1601,'For Formulas'!$A$3:$CL$3,0))*L1601+U1601,INDEX('For Formulas'!$A$3:$CL$64,MATCH(ROUNDUP($R1601,0),'For Formulas'!$A$3:$A$64,0)*MATCH($O1601&amp;" - "&amp;$P1601,'For Formulas'!$A$3:$CL$3,0))*L1601)</f>
        <v>50520</v>
      </c>
      <c r="X1601" s="322">
        <f t="shared" si="150"/>
        <v>7.9948696023941862E-2</v>
      </c>
      <c r="Y1601" s="262" t="s">
        <v>674</v>
      </c>
      <c r="Z1601" s="262" t="str">
        <f t="shared" si="151"/>
        <v>141 E 71100 116</v>
      </c>
      <c r="AA1601" s="262" t="str">
        <f t="shared" si="152"/>
        <v>000</v>
      </c>
      <c r="AB1601" s="262" t="str">
        <f t="shared" si="153"/>
        <v>000</v>
      </c>
      <c r="AC1601" s="262" t="str">
        <f t="shared" si="154"/>
        <v>141 E 71100 116 000 000</v>
      </c>
    </row>
    <row r="1602" spans="1:29" ht="15" customHeight="1" x14ac:dyDescent="0.25">
      <c r="A1602" s="262" t="s">
        <v>2952</v>
      </c>
      <c r="B1602" s="262" t="s">
        <v>316</v>
      </c>
      <c r="C1602" s="262" t="s">
        <v>316</v>
      </c>
      <c r="D1602" s="262" t="s">
        <v>389</v>
      </c>
      <c r="E1602" s="262" t="s">
        <v>221</v>
      </c>
      <c r="F1602" s="262" t="s">
        <v>222</v>
      </c>
      <c r="G1602" s="262" t="s">
        <v>223</v>
      </c>
      <c r="H1602" s="262" t="s">
        <v>224</v>
      </c>
      <c r="I1602" s="262" t="s">
        <v>225</v>
      </c>
      <c r="J1602" s="262">
        <v>1600</v>
      </c>
      <c r="K1602" s="320">
        <v>1</v>
      </c>
      <c r="L1602" s="320">
        <v>1</v>
      </c>
      <c r="M1602" s="262" t="s">
        <v>226</v>
      </c>
      <c r="N1602" s="262" t="s">
        <v>227</v>
      </c>
      <c r="O1602" s="262" t="s">
        <v>234</v>
      </c>
      <c r="P1602" s="262" t="s">
        <v>35</v>
      </c>
      <c r="Q1602" s="321">
        <v>6</v>
      </c>
      <c r="R1602" s="321">
        <f t="shared" ref="R1602:R1665" si="155">Q1602+1</f>
        <v>7</v>
      </c>
      <c r="S1602" s="300">
        <v>0</v>
      </c>
      <c r="T1602" s="300">
        <v>46780</v>
      </c>
      <c r="V1602" s="300">
        <v>46780</v>
      </c>
      <c r="W1602" s="302">
        <f>IFERROR(INDEX('For Formulas'!$A$3:$CL$64,MATCH(ROUNDUP($R1602,0),'For Formulas'!$A$3:$A$64,0),MATCH($O1602&amp;" - "&amp;$P1602,'For Formulas'!$A$3:$CL$3,0))*L1602+U1602,INDEX('For Formulas'!$A$3:$CL$64,MATCH(ROUNDUP($R1602,0),'For Formulas'!$A$3:$A$64,0)*MATCH($O1602&amp;" - "&amp;$P1602,'For Formulas'!$A$3:$CL$3,0))*L1602)</f>
        <v>50520</v>
      </c>
      <c r="X1602" s="322">
        <f t="shared" ref="X1602:X1665" si="156">(W1602-V1602)/V1602</f>
        <v>7.9948696023941862E-2</v>
      </c>
      <c r="Y1602" s="262" t="s">
        <v>531</v>
      </c>
      <c r="Z1602" s="262" t="str">
        <f t="shared" ref="Z1602:Z1665" si="157">LEFT(Y1602,15)</f>
        <v>141 E 71200 116</v>
      </c>
      <c r="AA1602" s="262" t="str">
        <f t="shared" ref="AA1602:AA1665" si="158">RIGHT(Y1602,3)</f>
        <v>712</v>
      </c>
      <c r="AB1602" s="262" t="str">
        <f t="shared" ref="AB1602:AB1665" si="159">MID(Y1602,17,3)</f>
        <v>000</v>
      </c>
      <c r="AC1602" s="262" t="str">
        <f t="shared" ref="AC1602:AC1665" si="160">Z1602&amp;" " &amp;AB1602&amp;" "&amp;AA1602</f>
        <v>141 E 71200 116 000 712</v>
      </c>
    </row>
    <row r="1603" spans="1:29" ht="15" customHeight="1" x14ac:dyDescent="0.25">
      <c r="A1603" s="262" t="s">
        <v>3135</v>
      </c>
      <c r="B1603" s="262" t="s">
        <v>231</v>
      </c>
      <c r="C1603" s="262" t="s">
        <v>231</v>
      </c>
      <c r="D1603" s="262" t="s">
        <v>258</v>
      </c>
      <c r="E1603" s="262" t="s">
        <v>221</v>
      </c>
      <c r="F1603" s="262" t="s">
        <v>222</v>
      </c>
      <c r="G1603" s="262" t="s">
        <v>223</v>
      </c>
      <c r="H1603" s="262" t="s">
        <v>224</v>
      </c>
      <c r="I1603" s="262" t="s">
        <v>225</v>
      </c>
      <c r="J1603" s="262">
        <v>1600</v>
      </c>
      <c r="K1603" s="320">
        <v>1</v>
      </c>
      <c r="L1603" s="320">
        <v>1</v>
      </c>
      <c r="M1603" s="262" t="s">
        <v>226</v>
      </c>
      <c r="N1603" s="262" t="s">
        <v>233</v>
      </c>
      <c r="O1603" s="262" t="s">
        <v>234</v>
      </c>
      <c r="P1603" s="262" t="s">
        <v>35</v>
      </c>
      <c r="Q1603" s="321">
        <v>6</v>
      </c>
      <c r="R1603" s="321">
        <f t="shared" si="155"/>
        <v>7</v>
      </c>
      <c r="S1603" s="300">
        <v>0</v>
      </c>
      <c r="T1603" s="300">
        <v>46780</v>
      </c>
      <c r="V1603" s="300">
        <v>46780</v>
      </c>
      <c r="W1603" s="302">
        <f>IFERROR(INDEX('For Formulas'!$A$3:$CL$64,MATCH(ROUNDUP($R1603,0),'For Formulas'!$A$3:$A$64,0),MATCH($O1603&amp;" - "&amp;$P1603,'For Formulas'!$A$3:$CL$3,0))*L1603+U1603,INDEX('For Formulas'!$A$3:$CL$64,MATCH(ROUNDUP($R1603,0),'For Formulas'!$A$3:$A$64,0)*MATCH($O1603&amp;" - "&amp;$P1603,'For Formulas'!$A$3:$CL$3,0))*L1603)</f>
        <v>50520</v>
      </c>
      <c r="X1603" s="322">
        <f t="shared" si="156"/>
        <v>7.9948696023941862E-2</v>
      </c>
      <c r="Y1603" s="262" t="s">
        <v>259</v>
      </c>
      <c r="Z1603" s="262" t="str">
        <f t="shared" si="157"/>
        <v>141 E 71100 116</v>
      </c>
      <c r="AA1603" s="262" t="str">
        <f t="shared" si="158"/>
        <v>000</v>
      </c>
      <c r="AB1603" s="262" t="str">
        <f t="shared" si="159"/>
        <v>000</v>
      </c>
      <c r="AC1603" s="262" t="str">
        <f t="shared" si="160"/>
        <v>141 E 71100 116 000 000</v>
      </c>
    </row>
    <row r="1604" spans="1:29" ht="15" customHeight="1" x14ac:dyDescent="0.25">
      <c r="A1604" s="262" t="s">
        <v>2743</v>
      </c>
      <c r="B1604" s="262" t="s">
        <v>515</v>
      </c>
      <c r="C1604" s="262" t="s">
        <v>515</v>
      </c>
      <c r="D1604" s="262" t="s">
        <v>274</v>
      </c>
      <c r="E1604" s="262" t="s">
        <v>221</v>
      </c>
      <c r="F1604" s="262" t="s">
        <v>299</v>
      </c>
      <c r="G1604" s="262" t="s">
        <v>671</v>
      </c>
      <c r="H1604" s="262" t="s">
        <v>301</v>
      </c>
      <c r="I1604" s="262" t="s">
        <v>225</v>
      </c>
      <c r="J1604" s="262">
        <v>1464</v>
      </c>
      <c r="K1604" s="320">
        <v>1</v>
      </c>
      <c r="L1604" s="320">
        <v>1</v>
      </c>
      <c r="M1604" s="262" t="s">
        <v>226</v>
      </c>
      <c r="N1604" s="262" t="s">
        <v>227</v>
      </c>
      <c r="O1604" s="262" t="s">
        <v>786</v>
      </c>
      <c r="P1604" s="262" t="s">
        <v>34</v>
      </c>
      <c r="Q1604" s="321">
        <v>0</v>
      </c>
      <c r="R1604" s="321">
        <f t="shared" si="155"/>
        <v>1</v>
      </c>
      <c r="S1604" s="300">
        <v>0</v>
      </c>
      <c r="T1604" s="300">
        <v>46800</v>
      </c>
      <c r="V1604" s="300">
        <v>35685</v>
      </c>
      <c r="W1604" s="302">
        <f>IFERROR(INDEX('For Formulas'!$A$3:$CL$64,MATCH(ROUNDUP($R1604,0),'For Formulas'!$A$3:$A$64,0),MATCH($O1604&amp;" - "&amp;$P1604,'For Formulas'!$A$3:$CL$3,0))*L1604+U1604,INDEX('For Formulas'!$A$3:$CL$64,MATCH(ROUNDUP($R1604,0),'For Formulas'!$A$3:$A$64,0)*MATCH($O1604&amp;" - "&amp;$P1604,'For Formulas'!$A$3:$CL$3,0))*L1604)</f>
        <v>50544</v>
      </c>
      <c r="X1604" s="322">
        <f t="shared" si="156"/>
        <v>0.4163934426229508</v>
      </c>
      <c r="Y1604" s="262" t="s">
        <v>516</v>
      </c>
      <c r="Z1604" s="262" t="str">
        <f t="shared" si="157"/>
        <v>141 E 72510 119</v>
      </c>
      <c r="AA1604" s="262" t="str">
        <f t="shared" si="158"/>
        <v>000</v>
      </c>
      <c r="AB1604" s="262" t="str">
        <f t="shared" si="159"/>
        <v>000</v>
      </c>
      <c r="AC1604" s="262" t="str">
        <f t="shared" si="160"/>
        <v>141 E 72510 119 000 000</v>
      </c>
    </row>
    <row r="1605" spans="1:29" ht="15" hidden="1" customHeight="1" x14ac:dyDescent="0.25">
      <c r="A1605" s="262" t="s">
        <v>2149</v>
      </c>
      <c r="B1605" s="262" t="s">
        <v>255</v>
      </c>
      <c r="C1605" s="262" t="s">
        <v>255</v>
      </c>
      <c r="D1605" s="262" t="s">
        <v>248</v>
      </c>
      <c r="E1605" s="262" t="s">
        <v>256</v>
      </c>
      <c r="F1605" s="262" t="s">
        <v>249</v>
      </c>
      <c r="G1605" s="262" t="s">
        <v>250</v>
      </c>
      <c r="H1605" s="262" t="s">
        <v>224</v>
      </c>
      <c r="I1605" s="262" t="s">
        <v>242</v>
      </c>
      <c r="J1605" s="262">
        <v>1080</v>
      </c>
      <c r="K1605" s="320">
        <v>1</v>
      </c>
      <c r="L1605" s="320">
        <v>1</v>
      </c>
      <c r="M1605" s="262" t="s">
        <v>6</v>
      </c>
      <c r="Q1605" s="321">
        <v>0</v>
      </c>
      <c r="R1605" s="321">
        <f t="shared" si="155"/>
        <v>1</v>
      </c>
      <c r="S1605" s="300">
        <v>3000</v>
      </c>
      <c r="T1605" s="300">
        <v>0</v>
      </c>
      <c r="V1605" s="300">
        <v>3000</v>
      </c>
      <c r="W1605" s="300">
        <f>V1605</f>
        <v>3000</v>
      </c>
      <c r="X1605" s="322">
        <f t="shared" si="156"/>
        <v>0</v>
      </c>
      <c r="Y1605" s="262" t="s">
        <v>252</v>
      </c>
      <c r="Z1605" s="262" t="str">
        <f t="shared" si="157"/>
        <v>141 E 72710 146</v>
      </c>
      <c r="AA1605" s="262" t="str">
        <f t="shared" si="158"/>
        <v>446</v>
      </c>
      <c r="AB1605" s="262" t="str">
        <f t="shared" si="159"/>
        <v>000</v>
      </c>
      <c r="AC1605" s="262" t="str">
        <f t="shared" si="160"/>
        <v>141 E 72710 146 000 446</v>
      </c>
    </row>
    <row r="1606" spans="1:29" ht="15" hidden="1" customHeight="1" x14ac:dyDescent="0.25">
      <c r="A1606" s="262" t="s">
        <v>2149</v>
      </c>
      <c r="B1606" s="262" t="s">
        <v>292</v>
      </c>
      <c r="C1606" s="262" t="s">
        <v>292</v>
      </c>
      <c r="D1606" s="262" t="s">
        <v>248</v>
      </c>
      <c r="E1606" s="262" t="s">
        <v>256</v>
      </c>
      <c r="F1606" s="262" t="s">
        <v>249</v>
      </c>
      <c r="G1606" s="262" t="s">
        <v>250</v>
      </c>
      <c r="H1606" s="262" t="s">
        <v>224</v>
      </c>
      <c r="I1606" s="262" t="s">
        <v>242</v>
      </c>
      <c r="J1606" s="262">
        <v>1080</v>
      </c>
      <c r="K1606" s="320">
        <v>1</v>
      </c>
      <c r="L1606" s="320">
        <v>1</v>
      </c>
      <c r="M1606" s="262" t="s">
        <v>6</v>
      </c>
      <c r="Q1606" s="321">
        <v>0</v>
      </c>
      <c r="R1606" s="321">
        <f t="shared" si="155"/>
        <v>1</v>
      </c>
      <c r="S1606" s="300">
        <v>2000</v>
      </c>
      <c r="T1606" s="300">
        <v>0</v>
      </c>
      <c r="V1606" s="300">
        <v>2000</v>
      </c>
      <c r="W1606" s="300">
        <f>V1606</f>
        <v>2000</v>
      </c>
      <c r="X1606" s="322">
        <f t="shared" si="156"/>
        <v>0</v>
      </c>
      <c r="Y1606" s="262" t="s">
        <v>252</v>
      </c>
      <c r="Z1606" s="262" t="str">
        <f t="shared" si="157"/>
        <v>141 E 72710 146</v>
      </c>
      <c r="AA1606" s="262" t="str">
        <f t="shared" si="158"/>
        <v>446</v>
      </c>
      <c r="AB1606" s="262" t="str">
        <f t="shared" si="159"/>
        <v>000</v>
      </c>
      <c r="AC1606" s="262" t="str">
        <f t="shared" si="160"/>
        <v>141 E 72710 146 000 446</v>
      </c>
    </row>
    <row r="1607" spans="1:29" ht="15" customHeight="1" x14ac:dyDescent="0.25">
      <c r="A1607" s="262" t="s">
        <v>818</v>
      </c>
      <c r="B1607" s="262" t="s">
        <v>515</v>
      </c>
      <c r="C1607" s="262" t="s">
        <v>515</v>
      </c>
      <c r="D1607" s="262" t="s">
        <v>274</v>
      </c>
      <c r="E1607" s="262" t="s">
        <v>221</v>
      </c>
      <c r="F1607" s="262" t="s">
        <v>299</v>
      </c>
      <c r="G1607" s="262" t="s">
        <v>819</v>
      </c>
      <c r="H1607" s="262" t="s">
        <v>301</v>
      </c>
      <c r="I1607" s="262" t="s">
        <v>225</v>
      </c>
      <c r="J1607" s="262">
        <v>1608</v>
      </c>
      <c r="K1607" s="320">
        <v>1</v>
      </c>
      <c r="L1607" s="320">
        <v>1</v>
      </c>
      <c r="M1607" s="262" t="s">
        <v>226</v>
      </c>
      <c r="N1607" s="262" t="s">
        <v>227</v>
      </c>
      <c r="O1607" s="262" t="s">
        <v>786</v>
      </c>
      <c r="P1607" s="262" t="s">
        <v>34</v>
      </c>
      <c r="Q1607" s="321">
        <v>0</v>
      </c>
      <c r="R1607" s="321">
        <f t="shared" si="155"/>
        <v>1</v>
      </c>
      <c r="S1607" s="300">
        <v>0</v>
      </c>
      <c r="T1607" s="300">
        <v>46800</v>
      </c>
      <c r="V1607" s="300">
        <v>39195</v>
      </c>
      <c r="W1607" s="302">
        <f>IFERROR(INDEX('For Formulas'!$A$3:$CL$64,MATCH(ROUNDUP($R1607,0),'For Formulas'!$A$3:$A$64,0),MATCH($O1607&amp;" - "&amp;$P1607,'For Formulas'!$A$3:$CL$3,0))*L1607+U1607,INDEX('For Formulas'!$A$3:$CL$64,MATCH(ROUNDUP($R1607,0),'For Formulas'!$A$3:$A$64,0)*MATCH($O1607&amp;" - "&amp;$P1607,'For Formulas'!$A$3:$CL$3,0))*L1607)</f>
        <v>50544</v>
      </c>
      <c r="X1607" s="322">
        <f t="shared" si="156"/>
        <v>0.28955223880597014</v>
      </c>
      <c r="Y1607" s="262" t="s">
        <v>516</v>
      </c>
      <c r="Z1607" s="262" t="str">
        <f t="shared" si="157"/>
        <v>141 E 72510 119</v>
      </c>
      <c r="AA1607" s="262" t="str">
        <f t="shared" si="158"/>
        <v>000</v>
      </c>
      <c r="AB1607" s="262" t="str">
        <f t="shared" si="159"/>
        <v>000</v>
      </c>
      <c r="AC1607" s="262" t="str">
        <f t="shared" si="160"/>
        <v>141 E 72510 119 000 000</v>
      </c>
    </row>
    <row r="1608" spans="1:29" ht="15" customHeight="1" x14ac:dyDescent="0.25">
      <c r="A1608" s="262" t="s">
        <v>1761</v>
      </c>
      <c r="B1608" s="262" t="s">
        <v>1087</v>
      </c>
      <c r="C1608" s="262" t="s">
        <v>1087</v>
      </c>
      <c r="D1608" s="262" t="s">
        <v>274</v>
      </c>
      <c r="E1608" s="262" t="s">
        <v>221</v>
      </c>
      <c r="F1608" s="262" t="s">
        <v>299</v>
      </c>
      <c r="G1608" s="262" t="s">
        <v>300</v>
      </c>
      <c r="H1608" s="262" t="s">
        <v>301</v>
      </c>
      <c r="I1608" s="262" t="s">
        <v>225</v>
      </c>
      <c r="J1608" s="262">
        <v>1920</v>
      </c>
      <c r="K1608" s="320">
        <v>1</v>
      </c>
      <c r="L1608" s="320">
        <v>1</v>
      </c>
      <c r="M1608" s="262" t="s">
        <v>226</v>
      </c>
      <c r="N1608" s="262" t="s">
        <v>227</v>
      </c>
      <c r="O1608" s="262" t="s">
        <v>786</v>
      </c>
      <c r="P1608" s="262" t="s">
        <v>34</v>
      </c>
      <c r="Q1608" s="321">
        <v>0</v>
      </c>
      <c r="R1608" s="321">
        <f t="shared" si="155"/>
        <v>1</v>
      </c>
      <c r="S1608" s="300">
        <v>0</v>
      </c>
      <c r="T1608" s="300">
        <v>46800</v>
      </c>
      <c r="V1608" s="300">
        <v>46800</v>
      </c>
      <c r="W1608" s="302">
        <f>IFERROR(INDEX('For Formulas'!$A$3:$CL$64,MATCH(ROUNDUP($R1608,0),'For Formulas'!$A$3:$A$64,0),MATCH($O1608&amp;" - "&amp;$P1608,'For Formulas'!$A$3:$CL$3,0))*L1608+U1608,INDEX('For Formulas'!$A$3:$CL$64,MATCH(ROUNDUP($R1608,0),'For Formulas'!$A$3:$A$64,0)*MATCH($O1608&amp;" - "&amp;$P1608,'For Formulas'!$A$3:$CL$3,0))*L1608)</f>
        <v>50544</v>
      </c>
      <c r="X1608" s="322">
        <f t="shared" si="156"/>
        <v>0.08</v>
      </c>
      <c r="Y1608" s="262" t="s">
        <v>1088</v>
      </c>
      <c r="Z1608" s="262" t="str">
        <f t="shared" si="157"/>
        <v>141 E 73100 162</v>
      </c>
      <c r="AA1608" s="262" t="str">
        <f t="shared" si="158"/>
        <v>000</v>
      </c>
      <c r="AB1608" s="262" t="str">
        <f t="shared" si="159"/>
        <v>000</v>
      </c>
      <c r="AC1608" s="262" t="str">
        <f t="shared" si="160"/>
        <v>141 E 73100 162 000 000</v>
      </c>
    </row>
    <row r="1609" spans="1:29" ht="15" customHeight="1" x14ac:dyDescent="0.25">
      <c r="A1609" s="262" t="s">
        <v>1534</v>
      </c>
      <c r="B1609" s="262" t="s">
        <v>1535</v>
      </c>
      <c r="C1609" s="262" t="s">
        <v>1535</v>
      </c>
      <c r="D1609" s="262" t="s">
        <v>274</v>
      </c>
      <c r="E1609" s="262" t="s">
        <v>795</v>
      </c>
      <c r="F1609" s="262" t="s">
        <v>299</v>
      </c>
      <c r="G1609" s="262" t="s">
        <v>300</v>
      </c>
      <c r="H1609" s="262" t="s">
        <v>301</v>
      </c>
      <c r="I1609" s="262" t="s">
        <v>287</v>
      </c>
      <c r="J1609" s="262">
        <v>960</v>
      </c>
      <c r="K1609" s="320">
        <v>0.5</v>
      </c>
      <c r="L1609" s="320">
        <v>0.5</v>
      </c>
      <c r="M1609" s="262" t="s">
        <v>226</v>
      </c>
      <c r="N1609" s="262" t="s">
        <v>233</v>
      </c>
      <c r="O1609" s="262" t="s">
        <v>498</v>
      </c>
      <c r="P1609" s="262" t="s">
        <v>35</v>
      </c>
      <c r="Q1609" s="321">
        <v>54</v>
      </c>
      <c r="R1609" s="321">
        <f t="shared" si="155"/>
        <v>55</v>
      </c>
      <c r="S1609" s="300">
        <v>0</v>
      </c>
      <c r="T1609" s="300">
        <v>93660</v>
      </c>
      <c r="V1609" s="300">
        <v>46830</v>
      </c>
      <c r="W1609" s="302">
        <f>IFERROR(INDEX('For Formulas'!$A$3:$CL$64,MATCH(ROUNDUP($R1609,0),'For Formulas'!$A$3:$A$64,0),MATCH($O1609&amp;" - "&amp;$P1609,'For Formulas'!$A$3:$CL$3,0))*L1609+U1609,INDEX('For Formulas'!$A$3:$CL$64,MATCH(ROUNDUP($R1609,0),'For Formulas'!$A$3:$A$64,0)*MATCH($O1609&amp;" - "&amp;$P1609,'For Formulas'!$A$3:$CL$3,0))*L1609)</f>
        <v>50577</v>
      </c>
      <c r="X1609" s="322">
        <f t="shared" si="156"/>
        <v>8.001281229980782E-2</v>
      </c>
      <c r="Y1609" s="262" t="s">
        <v>1529</v>
      </c>
      <c r="Z1609" s="262" t="str">
        <f t="shared" si="157"/>
        <v>141 E 72110 189</v>
      </c>
      <c r="AA1609" s="262" t="str">
        <f t="shared" si="158"/>
        <v>000</v>
      </c>
      <c r="AB1609" s="262" t="str">
        <f t="shared" si="159"/>
        <v>000</v>
      </c>
      <c r="AC1609" s="262" t="str">
        <f t="shared" si="160"/>
        <v>141 E 72110 189 000 000</v>
      </c>
    </row>
    <row r="1610" spans="1:29" ht="15" customHeight="1" x14ac:dyDescent="0.25">
      <c r="A1610" s="262" t="s">
        <v>3040</v>
      </c>
      <c r="B1610" s="262" t="s">
        <v>283</v>
      </c>
      <c r="C1610" s="262" t="s">
        <v>283</v>
      </c>
      <c r="D1610" s="262" t="s">
        <v>238</v>
      </c>
      <c r="E1610" s="262" t="s">
        <v>221</v>
      </c>
      <c r="F1610" s="262" t="s">
        <v>284</v>
      </c>
      <c r="G1610" s="262" t="s">
        <v>285</v>
      </c>
      <c r="H1610" s="262" t="s">
        <v>286</v>
      </c>
      <c r="I1610" s="262" t="s">
        <v>504</v>
      </c>
      <c r="J1610" s="262">
        <v>1575</v>
      </c>
      <c r="K1610" s="320">
        <v>1</v>
      </c>
      <c r="L1610" s="320">
        <v>1</v>
      </c>
      <c r="M1610" s="262" t="s">
        <v>226</v>
      </c>
      <c r="N1610" s="262" t="s">
        <v>227</v>
      </c>
      <c r="O1610" s="262" t="s">
        <v>288</v>
      </c>
      <c r="P1610" s="262" t="s">
        <v>289</v>
      </c>
      <c r="Q1610" s="321">
        <v>32</v>
      </c>
      <c r="R1610" s="321">
        <f t="shared" si="155"/>
        <v>33</v>
      </c>
      <c r="S1610" s="300">
        <v>0</v>
      </c>
      <c r="T1610" s="300">
        <v>46830</v>
      </c>
      <c r="V1610" s="300">
        <v>46830</v>
      </c>
      <c r="W1610" s="302">
        <f>IFERROR(INDEX('For Formulas'!$A$3:$CL$64,MATCH(ROUNDUP($R1610,0),'For Formulas'!$A$3:$A$64,0),MATCH($O1610&amp;" - "&amp;$P1610,'For Formulas'!$A$3:$CL$3,0))*L1610+U1610,INDEX('For Formulas'!$A$3:$CL$64,MATCH(ROUNDUP($R1610,0),'For Formulas'!$A$3:$A$64,0)*MATCH($O1610&amp;" - "&amp;$P1610,'For Formulas'!$A$3:$CL$3,0))*L1610)</f>
        <v>50579</v>
      </c>
      <c r="X1610" s="322">
        <f t="shared" si="156"/>
        <v>8.0055519965833863E-2</v>
      </c>
      <c r="Y1610" s="262" t="s">
        <v>1654</v>
      </c>
      <c r="Z1610" s="262" t="str">
        <f t="shared" si="157"/>
        <v>141 E 72410 162</v>
      </c>
      <c r="AA1610" s="262" t="str">
        <f t="shared" si="158"/>
        <v>000</v>
      </c>
      <c r="AB1610" s="262" t="str">
        <f t="shared" si="159"/>
        <v>000</v>
      </c>
      <c r="AC1610" s="262" t="str">
        <f t="shared" si="160"/>
        <v>141 E 72410 162 000 000</v>
      </c>
    </row>
    <row r="1611" spans="1:29" ht="15" customHeight="1" x14ac:dyDescent="0.25">
      <c r="A1611" s="262" t="s">
        <v>1075</v>
      </c>
      <c r="B1611" s="262" t="s">
        <v>231</v>
      </c>
      <c r="C1611" s="262" t="s">
        <v>231</v>
      </c>
      <c r="D1611" s="262" t="s">
        <v>364</v>
      </c>
      <c r="E1611" s="262" t="s">
        <v>221</v>
      </c>
      <c r="F1611" s="262" t="s">
        <v>222</v>
      </c>
      <c r="G1611" s="262" t="s">
        <v>223</v>
      </c>
      <c r="H1611" s="262" t="s">
        <v>224</v>
      </c>
      <c r="I1611" s="262" t="s">
        <v>225</v>
      </c>
      <c r="J1611" s="262">
        <v>1600</v>
      </c>
      <c r="K1611" s="320">
        <v>1</v>
      </c>
      <c r="L1611" s="320">
        <v>1</v>
      </c>
      <c r="M1611" s="262" t="s">
        <v>226</v>
      </c>
      <c r="N1611" s="262" t="s">
        <v>233</v>
      </c>
      <c r="O1611" s="262" t="s">
        <v>234</v>
      </c>
      <c r="P1611" s="262" t="s">
        <v>34</v>
      </c>
      <c r="Q1611" s="321">
        <v>14</v>
      </c>
      <c r="R1611" s="321">
        <f t="shared" si="155"/>
        <v>15</v>
      </c>
      <c r="S1611" s="300">
        <v>0</v>
      </c>
      <c r="T1611" s="300">
        <v>46995</v>
      </c>
      <c r="V1611" s="300">
        <v>46995</v>
      </c>
      <c r="W1611" s="302">
        <f>IFERROR(INDEX('For Formulas'!$A$3:$CL$64,MATCH(ROUNDUP($R1611,0),'For Formulas'!$A$3:$A$64,0),MATCH($O1611&amp;" - "&amp;$P1611,'For Formulas'!$A$3:$CL$3,0))*L1611+U1611,INDEX('For Formulas'!$A$3:$CL$64,MATCH(ROUNDUP($R1611,0),'For Formulas'!$A$3:$A$64,0)*MATCH($O1611&amp;" - "&amp;$P1611,'For Formulas'!$A$3:$CL$3,0))*L1611)</f>
        <v>50755</v>
      </c>
      <c r="X1611" s="322">
        <f t="shared" si="156"/>
        <v>8.0008511543781247E-2</v>
      </c>
      <c r="Y1611" s="262" t="s">
        <v>365</v>
      </c>
      <c r="Z1611" s="262" t="str">
        <f t="shared" si="157"/>
        <v>141 E 71100 116</v>
      </c>
      <c r="AA1611" s="262" t="str">
        <f t="shared" si="158"/>
        <v>000</v>
      </c>
      <c r="AB1611" s="262" t="str">
        <f t="shared" si="159"/>
        <v>000</v>
      </c>
      <c r="AC1611" s="262" t="str">
        <f t="shared" si="160"/>
        <v>141 E 71100 116 000 000</v>
      </c>
    </row>
    <row r="1612" spans="1:29" ht="15" customHeight="1" x14ac:dyDescent="0.25">
      <c r="A1612" s="262" t="s">
        <v>1351</v>
      </c>
      <c r="B1612" s="262" t="s">
        <v>231</v>
      </c>
      <c r="C1612" s="262" t="s">
        <v>231</v>
      </c>
      <c r="D1612" s="262" t="s">
        <v>343</v>
      </c>
      <c r="E1612" s="262" t="s">
        <v>221</v>
      </c>
      <c r="F1612" s="262" t="s">
        <v>222</v>
      </c>
      <c r="G1612" s="262" t="s">
        <v>223</v>
      </c>
      <c r="H1612" s="262" t="s">
        <v>224</v>
      </c>
      <c r="I1612" s="262" t="s">
        <v>225</v>
      </c>
      <c r="J1612" s="262">
        <v>1600</v>
      </c>
      <c r="K1612" s="320">
        <v>1</v>
      </c>
      <c r="L1612" s="320">
        <v>1</v>
      </c>
      <c r="M1612" s="262" t="s">
        <v>226</v>
      </c>
      <c r="N1612" s="262" t="s">
        <v>233</v>
      </c>
      <c r="O1612" s="262" t="s">
        <v>234</v>
      </c>
      <c r="P1612" s="262" t="s">
        <v>34</v>
      </c>
      <c r="Q1612" s="321">
        <v>14</v>
      </c>
      <c r="R1612" s="321">
        <f t="shared" si="155"/>
        <v>15</v>
      </c>
      <c r="S1612" s="300">
        <v>0</v>
      </c>
      <c r="T1612" s="300">
        <v>46995</v>
      </c>
      <c r="V1612" s="300">
        <v>46995</v>
      </c>
      <c r="W1612" s="302">
        <f>IFERROR(INDEX('For Formulas'!$A$3:$CL$64,MATCH(ROUNDUP($R1612,0),'For Formulas'!$A$3:$A$64,0),MATCH($O1612&amp;" - "&amp;$P1612,'For Formulas'!$A$3:$CL$3,0))*L1612+U1612,INDEX('For Formulas'!$A$3:$CL$64,MATCH(ROUNDUP($R1612,0),'For Formulas'!$A$3:$A$64,0)*MATCH($O1612&amp;" - "&amp;$P1612,'For Formulas'!$A$3:$CL$3,0))*L1612)</f>
        <v>50755</v>
      </c>
      <c r="X1612" s="322">
        <f t="shared" si="156"/>
        <v>8.0008511543781247E-2</v>
      </c>
      <c r="Y1612" s="262" t="s">
        <v>344</v>
      </c>
      <c r="Z1612" s="262" t="str">
        <f t="shared" si="157"/>
        <v>141 E 71100 116</v>
      </c>
      <c r="AA1612" s="262" t="str">
        <f t="shared" si="158"/>
        <v>000</v>
      </c>
      <c r="AB1612" s="262" t="str">
        <f t="shared" si="159"/>
        <v>000</v>
      </c>
      <c r="AC1612" s="262" t="str">
        <f t="shared" si="160"/>
        <v>141 E 71100 116 000 000</v>
      </c>
    </row>
    <row r="1613" spans="1:29" ht="15" customHeight="1" x14ac:dyDescent="0.25">
      <c r="A1613" s="262" t="s">
        <v>1764</v>
      </c>
      <c r="B1613" s="262" t="s">
        <v>231</v>
      </c>
      <c r="C1613" s="262" t="s">
        <v>231</v>
      </c>
      <c r="D1613" s="262" t="s">
        <v>268</v>
      </c>
      <c r="E1613" s="262" t="s">
        <v>221</v>
      </c>
      <c r="F1613" s="262" t="s">
        <v>222</v>
      </c>
      <c r="G1613" s="262" t="s">
        <v>223</v>
      </c>
      <c r="H1613" s="262" t="s">
        <v>224</v>
      </c>
      <c r="I1613" s="262" t="s">
        <v>225</v>
      </c>
      <c r="J1613" s="262">
        <v>1600</v>
      </c>
      <c r="K1613" s="320">
        <v>1</v>
      </c>
      <c r="L1613" s="320">
        <v>1</v>
      </c>
      <c r="M1613" s="262" t="s">
        <v>226</v>
      </c>
      <c r="N1613" s="262" t="s">
        <v>233</v>
      </c>
      <c r="O1613" s="262" t="s">
        <v>234</v>
      </c>
      <c r="P1613" s="262" t="s">
        <v>34</v>
      </c>
      <c r="Q1613" s="321">
        <v>14</v>
      </c>
      <c r="R1613" s="321">
        <f t="shared" si="155"/>
        <v>15</v>
      </c>
      <c r="S1613" s="300">
        <v>0</v>
      </c>
      <c r="T1613" s="300">
        <v>46995</v>
      </c>
      <c r="V1613" s="300">
        <v>46995</v>
      </c>
      <c r="W1613" s="302">
        <f>IFERROR(INDEX('For Formulas'!$A$3:$CL$64,MATCH(ROUNDUP($R1613,0),'For Formulas'!$A$3:$A$64,0),MATCH($O1613&amp;" - "&amp;$P1613,'For Formulas'!$A$3:$CL$3,0))*L1613+U1613,INDEX('For Formulas'!$A$3:$CL$64,MATCH(ROUNDUP($R1613,0),'For Formulas'!$A$3:$A$64,0)*MATCH($O1613&amp;" - "&amp;$P1613,'For Formulas'!$A$3:$CL$3,0))*L1613)</f>
        <v>50755</v>
      </c>
      <c r="X1613" s="322">
        <f t="shared" si="156"/>
        <v>8.0008511543781247E-2</v>
      </c>
      <c r="Y1613" s="262" t="s">
        <v>566</v>
      </c>
      <c r="Z1613" s="262" t="str">
        <f t="shared" si="157"/>
        <v>141 E 71100 116</v>
      </c>
      <c r="AA1613" s="262" t="str">
        <f t="shared" si="158"/>
        <v>000</v>
      </c>
      <c r="AB1613" s="262" t="str">
        <f t="shared" si="159"/>
        <v>000</v>
      </c>
      <c r="AC1613" s="262" t="str">
        <f t="shared" si="160"/>
        <v>141 E 71100 116 000 000</v>
      </c>
    </row>
    <row r="1614" spans="1:29" ht="15" customHeight="1" x14ac:dyDescent="0.25">
      <c r="A1614" s="262" t="s">
        <v>1814</v>
      </c>
      <c r="B1614" s="262" t="s">
        <v>231</v>
      </c>
      <c r="C1614" s="262" t="s">
        <v>231</v>
      </c>
      <c r="D1614" s="262" t="s">
        <v>364</v>
      </c>
      <c r="E1614" s="262" t="s">
        <v>221</v>
      </c>
      <c r="F1614" s="262" t="s">
        <v>222</v>
      </c>
      <c r="G1614" s="262" t="s">
        <v>223</v>
      </c>
      <c r="H1614" s="262" t="s">
        <v>224</v>
      </c>
      <c r="I1614" s="262" t="s">
        <v>225</v>
      </c>
      <c r="J1614" s="262">
        <v>1600</v>
      </c>
      <c r="K1614" s="320">
        <v>1</v>
      </c>
      <c r="L1614" s="320">
        <v>1</v>
      </c>
      <c r="M1614" s="262" t="s">
        <v>226</v>
      </c>
      <c r="N1614" s="262" t="s">
        <v>233</v>
      </c>
      <c r="O1614" s="262" t="s">
        <v>234</v>
      </c>
      <c r="P1614" s="262" t="s">
        <v>34</v>
      </c>
      <c r="Q1614" s="321">
        <v>14</v>
      </c>
      <c r="R1614" s="321">
        <f t="shared" si="155"/>
        <v>15</v>
      </c>
      <c r="S1614" s="300">
        <v>0</v>
      </c>
      <c r="T1614" s="300">
        <v>46995</v>
      </c>
      <c r="V1614" s="300">
        <v>46995</v>
      </c>
      <c r="W1614" s="302">
        <f>IFERROR(INDEX('For Formulas'!$A$3:$CL$64,MATCH(ROUNDUP($R1614,0),'For Formulas'!$A$3:$A$64,0),MATCH($O1614&amp;" - "&amp;$P1614,'For Formulas'!$A$3:$CL$3,0))*L1614+U1614,INDEX('For Formulas'!$A$3:$CL$64,MATCH(ROUNDUP($R1614,0),'For Formulas'!$A$3:$A$64,0)*MATCH($O1614&amp;" - "&amp;$P1614,'For Formulas'!$A$3:$CL$3,0))*L1614)</f>
        <v>50755</v>
      </c>
      <c r="X1614" s="322">
        <f t="shared" si="156"/>
        <v>8.0008511543781247E-2</v>
      </c>
      <c r="Y1614" s="262" t="s">
        <v>365</v>
      </c>
      <c r="Z1614" s="262" t="str">
        <f t="shared" si="157"/>
        <v>141 E 71100 116</v>
      </c>
      <c r="AA1614" s="262" t="str">
        <f t="shared" si="158"/>
        <v>000</v>
      </c>
      <c r="AB1614" s="262" t="str">
        <f t="shared" si="159"/>
        <v>000</v>
      </c>
      <c r="AC1614" s="262" t="str">
        <f t="shared" si="160"/>
        <v>141 E 71100 116 000 000</v>
      </c>
    </row>
    <row r="1615" spans="1:29" ht="15" customHeight="1" x14ac:dyDescent="0.25">
      <c r="A1615" s="262" t="s">
        <v>2163</v>
      </c>
      <c r="B1615" s="262" t="s">
        <v>231</v>
      </c>
      <c r="C1615" s="262" t="s">
        <v>231</v>
      </c>
      <c r="D1615" s="262" t="s">
        <v>371</v>
      </c>
      <c r="E1615" s="262" t="s">
        <v>221</v>
      </c>
      <c r="F1615" s="262" t="s">
        <v>222</v>
      </c>
      <c r="G1615" s="262" t="s">
        <v>223</v>
      </c>
      <c r="H1615" s="262" t="s">
        <v>224</v>
      </c>
      <c r="I1615" s="262" t="s">
        <v>225</v>
      </c>
      <c r="J1615" s="262">
        <v>1600</v>
      </c>
      <c r="K1615" s="320">
        <v>1</v>
      </c>
      <c r="L1615" s="320">
        <v>1</v>
      </c>
      <c r="M1615" s="262" t="s">
        <v>226</v>
      </c>
      <c r="N1615" s="262" t="s">
        <v>233</v>
      </c>
      <c r="O1615" s="262" t="s">
        <v>234</v>
      </c>
      <c r="P1615" s="262" t="s">
        <v>34</v>
      </c>
      <c r="Q1615" s="321">
        <v>14</v>
      </c>
      <c r="R1615" s="321">
        <f t="shared" si="155"/>
        <v>15</v>
      </c>
      <c r="S1615" s="300">
        <v>0</v>
      </c>
      <c r="T1615" s="300">
        <v>46995</v>
      </c>
      <c r="V1615" s="300">
        <v>46995</v>
      </c>
      <c r="W1615" s="302">
        <f>IFERROR(INDEX('For Formulas'!$A$3:$CL$64,MATCH(ROUNDUP($R1615,0),'For Formulas'!$A$3:$A$64,0),MATCH($O1615&amp;" - "&amp;$P1615,'For Formulas'!$A$3:$CL$3,0))*L1615+U1615,INDEX('For Formulas'!$A$3:$CL$64,MATCH(ROUNDUP($R1615,0),'For Formulas'!$A$3:$A$64,0)*MATCH($O1615&amp;" - "&amp;$P1615,'For Formulas'!$A$3:$CL$3,0))*L1615)</f>
        <v>50755</v>
      </c>
      <c r="X1615" s="322">
        <f t="shared" si="156"/>
        <v>8.0008511543781247E-2</v>
      </c>
      <c r="Y1615" s="262" t="s">
        <v>372</v>
      </c>
      <c r="Z1615" s="262" t="str">
        <f t="shared" si="157"/>
        <v>141 E 71100 116</v>
      </c>
      <c r="AA1615" s="262" t="str">
        <f t="shared" si="158"/>
        <v>000</v>
      </c>
      <c r="AB1615" s="262" t="str">
        <f t="shared" si="159"/>
        <v>000</v>
      </c>
      <c r="AC1615" s="262" t="str">
        <f t="shared" si="160"/>
        <v>141 E 71100 116 000 000</v>
      </c>
    </row>
    <row r="1616" spans="1:29" ht="15" customHeight="1" x14ac:dyDescent="0.25">
      <c r="A1616" s="262" t="s">
        <v>2524</v>
      </c>
      <c r="B1616" s="262" t="s">
        <v>231</v>
      </c>
      <c r="C1616" s="262" t="s">
        <v>231</v>
      </c>
      <c r="D1616" s="262" t="s">
        <v>238</v>
      </c>
      <c r="E1616" s="262" t="s">
        <v>221</v>
      </c>
      <c r="F1616" s="262" t="s">
        <v>222</v>
      </c>
      <c r="G1616" s="262" t="s">
        <v>223</v>
      </c>
      <c r="H1616" s="262" t="s">
        <v>224</v>
      </c>
      <c r="I1616" s="262" t="s">
        <v>225</v>
      </c>
      <c r="J1616" s="262">
        <v>1600</v>
      </c>
      <c r="K1616" s="320">
        <v>1</v>
      </c>
      <c r="L1616" s="320">
        <v>1</v>
      </c>
      <c r="M1616" s="262" t="s">
        <v>226</v>
      </c>
      <c r="N1616" s="262" t="s">
        <v>233</v>
      </c>
      <c r="O1616" s="262" t="s">
        <v>234</v>
      </c>
      <c r="P1616" s="262" t="s">
        <v>34</v>
      </c>
      <c r="Q1616" s="321">
        <v>14</v>
      </c>
      <c r="R1616" s="321">
        <f t="shared" si="155"/>
        <v>15</v>
      </c>
      <c r="S1616" s="300">
        <v>0</v>
      </c>
      <c r="T1616" s="300">
        <v>46995</v>
      </c>
      <c r="V1616" s="300">
        <v>46995</v>
      </c>
      <c r="W1616" s="302">
        <f>IFERROR(INDEX('For Formulas'!$A$3:$CL$64,MATCH(ROUNDUP($R1616,0),'For Formulas'!$A$3:$A$64,0),MATCH($O1616&amp;" - "&amp;$P1616,'For Formulas'!$A$3:$CL$3,0))*L1616+U1616,INDEX('For Formulas'!$A$3:$CL$64,MATCH(ROUNDUP($R1616,0),'For Formulas'!$A$3:$A$64,0)*MATCH($O1616&amp;" - "&amp;$P1616,'For Formulas'!$A$3:$CL$3,0))*L1616)</f>
        <v>50755</v>
      </c>
      <c r="X1616" s="322">
        <f t="shared" si="156"/>
        <v>8.0008511543781247E-2</v>
      </c>
      <c r="Y1616" s="262" t="s">
        <v>538</v>
      </c>
      <c r="Z1616" s="262" t="str">
        <f t="shared" si="157"/>
        <v>141 E 71100 116</v>
      </c>
      <c r="AA1616" s="262" t="str">
        <f t="shared" si="158"/>
        <v>000</v>
      </c>
      <c r="AB1616" s="262" t="str">
        <f t="shared" si="159"/>
        <v>000</v>
      </c>
      <c r="AC1616" s="262" t="str">
        <f t="shared" si="160"/>
        <v>141 E 71100 116 000 000</v>
      </c>
    </row>
    <row r="1617" spans="1:29" ht="15" customHeight="1" x14ac:dyDescent="0.25">
      <c r="A1617" s="262" t="s">
        <v>2781</v>
      </c>
      <c r="B1617" s="262" t="s">
        <v>231</v>
      </c>
      <c r="C1617" s="262" t="s">
        <v>231</v>
      </c>
      <c r="D1617" s="262" t="s">
        <v>333</v>
      </c>
      <c r="E1617" s="262" t="s">
        <v>221</v>
      </c>
      <c r="F1617" s="262" t="s">
        <v>222</v>
      </c>
      <c r="G1617" s="262" t="s">
        <v>223</v>
      </c>
      <c r="H1617" s="262" t="s">
        <v>224</v>
      </c>
      <c r="I1617" s="262" t="s">
        <v>225</v>
      </c>
      <c r="J1617" s="262">
        <v>1600</v>
      </c>
      <c r="K1617" s="320">
        <v>1</v>
      </c>
      <c r="L1617" s="320">
        <v>1</v>
      </c>
      <c r="M1617" s="262" t="s">
        <v>226</v>
      </c>
      <c r="N1617" s="262" t="s">
        <v>227</v>
      </c>
      <c r="O1617" s="262" t="s">
        <v>234</v>
      </c>
      <c r="P1617" s="262" t="s">
        <v>34</v>
      </c>
      <c r="Q1617" s="321">
        <v>14</v>
      </c>
      <c r="R1617" s="321">
        <f t="shared" si="155"/>
        <v>15</v>
      </c>
      <c r="S1617" s="300">
        <v>0</v>
      </c>
      <c r="T1617" s="300">
        <v>46995</v>
      </c>
      <c r="V1617" s="300">
        <v>46995</v>
      </c>
      <c r="W1617" s="302">
        <f>IFERROR(INDEX('For Formulas'!$A$3:$CL$64,MATCH(ROUNDUP($R1617,0),'For Formulas'!$A$3:$A$64,0),MATCH($O1617&amp;" - "&amp;$P1617,'For Formulas'!$A$3:$CL$3,0))*L1617+U1617,INDEX('For Formulas'!$A$3:$CL$64,MATCH(ROUNDUP($R1617,0),'For Formulas'!$A$3:$A$64,0)*MATCH($O1617&amp;" - "&amp;$P1617,'For Formulas'!$A$3:$CL$3,0))*L1617)</f>
        <v>50755</v>
      </c>
      <c r="X1617" s="322">
        <f t="shared" si="156"/>
        <v>8.0008511543781247E-2</v>
      </c>
      <c r="Y1617" s="262" t="s">
        <v>618</v>
      </c>
      <c r="Z1617" s="262" t="str">
        <f t="shared" si="157"/>
        <v>141 E 71100 116</v>
      </c>
      <c r="AA1617" s="262" t="str">
        <f t="shared" si="158"/>
        <v>000</v>
      </c>
      <c r="AB1617" s="262" t="str">
        <f t="shared" si="159"/>
        <v>000</v>
      </c>
      <c r="AC1617" s="262" t="str">
        <f t="shared" si="160"/>
        <v>141 E 71100 116 000 000</v>
      </c>
    </row>
    <row r="1618" spans="1:29" ht="15" customHeight="1" x14ac:dyDescent="0.25">
      <c r="A1618" s="262" t="s">
        <v>2788</v>
      </c>
      <c r="B1618" s="262" t="s">
        <v>231</v>
      </c>
      <c r="C1618" s="262" t="s">
        <v>231</v>
      </c>
      <c r="D1618" s="262" t="s">
        <v>364</v>
      </c>
      <c r="E1618" s="262" t="s">
        <v>221</v>
      </c>
      <c r="F1618" s="262" t="s">
        <v>222</v>
      </c>
      <c r="G1618" s="262" t="s">
        <v>223</v>
      </c>
      <c r="H1618" s="262" t="s">
        <v>224</v>
      </c>
      <c r="I1618" s="262" t="s">
        <v>225</v>
      </c>
      <c r="J1618" s="262">
        <v>1600</v>
      </c>
      <c r="K1618" s="320">
        <v>1</v>
      </c>
      <c r="L1618" s="320">
        <v>1</v>
      </c>
      <c r="M1618" s="262" t="s">
        <v>226</v>
      </c>
      <c r="N1618" s="262" t="s">
        <v>227</v>
      </c>
      <c r="O1618" s="262" t="s">
        <v>234</v>
      </c>
      <c r="P1618" s="262" t="s">
        <v>34</v>
      </c>
      <c r="Q1618" s="321">
        <v>14</v>
      </c>
      <c r="R1618" s="321">
        <f t="shared" si="155"/>
        <v>15</v>
      </c>
      <c r="S1618" s="300">
        <v>0</v>
      </c>
      <c r="T1618" s="300">
        <v>46995</v>
      </c>
      <c r="V1618" s="300">
        <v>46995</v>
      </c>
      <c r="W1618" s="302">
        <f>IFERROR(INDEX('For Formulas'!$A$3:$CL$64,MATCH(ROUNDUP($R1618,0),'For Formulas'!$A$3:$A$64,0),MATCH($O1618&amp;" - "&amp;$P1618,'For Formulas'!$A$3:$CL$3,0))*L1618+U1618,INDEX('For Formulas'!$A$3:$CL$64,MATCH(ROUNDUP($R1618,0),'For Formulas'!$A$3:$A$64,0)*MATCH($O1618&amp;" - "&amp;$P1618,'For Formulas'!$A$3:$CL$3,0))*L1618)</f>
        <v>50755</v>
      </c>
      <c r="X1618" s="322">
        <f t="shared" si="156"/>
        <v>8.0008511543781247E-2</v>
      </c>
      <c r="Y1618" s="262" t="s">
        <v>566</v>
      </c>
      <c r="Z1618" s="262" t="str">
        <f t="shared" si="157"/>
        <v>141 E 71100 116</v>
      </c>
      <c r="AA1618" s="262" t="str">
        <f t="shared" si="158"/>
        <v>000</v>
      </c>
      <c r="AB1618" s="262" t="str">
        <f t="shared" si="159"/>
        <v>000</v>
      </c>
      <c r="AC1618" s="262" t="str">
        <f t="shared" si="160"/>
        <v>141 E 71100 116 000 000</v>
      </c>
    </row>
    <row r="1619" spans="1:29" ht="15" customHeight="1" x14ac:dyDescent="0.25">
      <c r="A1619" s="262" t="s">
        <v>2827</v>
      </c>
      <c r="B1619" s="262" t="s">
        <v>231</v>
      </c>
      <c r="C1619" s="262" t="s">
        <v>231</v>
      </c>
      <c r="D1619" s="262" t="s">
        <v>333</v>
      </c>
      <c r="E1619" s="262" t="s">
        <v>221</v>
      </c>
      <c r="F1619" s="262" t="s">
        <v>222</v>
      </c>
      <c r="G1619" s="262" t="s">
        <v>223</v>
      </c>
      <c r="H1619" s="262" t="s">
        <v>224</v>
      </c>
      <c r="I1619" s="262" t="s">
        <v>225</v>
      </c>
      <c r="J1619" s="262">
        <v>1600</v>
      </c>
      <c r="K1619" s="320">
        <v>1</v>
      </c>
      <c r="L1619" s="320">
        <v>1</v>
      </c>
      <c r="M1619" s="262" t="s">
        <v>226</v>
      </c>
      <c r="N1619" s="262" t="s">
        <v>233</v>
      </c>
      <c r="O1619" s="262" t="s">
        <v>234</v>
      </c>
      <c r="P1619" s="262" t="s">
        <v>34</v>
      </c>
      <c r="Q1619" s="321">
        <v>14</v>
      </c>
      <c r="R1619" s="321">
        <f t="shared" si="155"/>
        <v>15</v>
      </c>
      <c r="S1619" s="300">
        <v>0</v>
      </c>
      <c r="T1619" s="300">
        <v>46995</v>
      </c>
      <c r="V1619" s="300">
        <v>46995</v>
      </c>
      <c r="W1619" s="302">
        <f>IFERROR(INDEX('For Formulas'!$A$3:$CL$64,MATCH(ROUNDUP($R1619,0),'For Formulas'!$A$3:$A$64,0),MATCH($O1619&amp;" - "&amp;$P1619,'For Formulas'!$A$3:$CL$3,0))*L1619+U1619,INDEX('For Formulas'!$A$3:$CL$64,MATCH(ROUNDUP($R1619,0),'For Formulas'!$A$3:$A$64,0)*MATCH($O1619&amp;" - "&amp;$P1619,'For Formulas'!$A$3:$CL$3,0))*L1619)</f>
        <v>50755</v>
      </c>
      <c r="X1619" s="322">
        <f t="shared" si="156"/>
        <v>8.0008511543781247E-2</v>
      </c>
      <c r="Y1619" s="262" t="s">
        <v>618</v>
      </c>
      <c r="Z1619" s="262" t="str">
        <f t="shared" si="157"/>
        <v>141 E 71100 116</v>
      </c>
      <c r="AA1619" s="262" t="str">
        <f t="shared" si="158"/>
        <v>000</v>
      </c>
      <c r="AB1619" s="262" t="str">
        <f t="shared" si="159"/>
        <v>000</v>
      </c>
      <c r="AC1619" s="262" t="str">
        <f t="shared" si="160"/>
        <v>141 E 71100 116 000 000</v>
      </c>
    </row>
    <row r="1620" spans="1:29" ht="15" customHeight="1" x14ac:dyDescent="0.25">
      <c r="A1620" s="262" t="s">
        <v>2906</v>
      </c>
      <c r="B1620" s="262" t="s">
        <v>283</v>
      </c>
      <c r="C1620" s="262" t="s">
        <v>283</v>
      </c>
      <c r="D1620" s="262" t="s">
        <v>346</v>
      </c>
      <c r="E1620" s="262" t="s">
        <v>221</v>
      </c>
      <c r="F1620" s="262" t="s">
        <v>463</v>
      </c>
      <c r="G1620" s="262" t="s">
        <v>464</v>
      </c>
      <c r="H1620" s="262" t="s">
        <v>465</v>
      </c>
      <c r="I1620" s="262" t="s">
        <v>225</v>
      </c>
      <c r="J1620" s="262">
        <v>1760</v>
      </c>
      <c r="K1620" s="320">
        <v>1</v>
      </c>
      <c r="L1620" s="320">
        <v>1</v>
      </c>
      <c r="M1620" s="262" t="s">
        <v>226</v>
      </c>
      <c r="N1620" s="262" t="s">
        <v>233</v>
      </c>
      <c r="O1620" s="262" t="s">
        <v>288</v>
      </c>
      <c r="P1620" s="262" t="s">
        <v>2907</v>
      </c>
      <c r="Q1620" s="321">
        <v>30</v>
      </c>
      <c r="R1620" s="321">
        <f t="shared" si="155"/>
        <v>31</v>
      </c>
      <c r="S1620" s="300">
        <v>0</v>
      </c>
      <c r="T1620" s="300">
        <v>47025</v>
      </c>
      <c r="V1620" s="300">
        <v>47025</v>
      </c>
      <c r="W1620" s="302">
        <f>IFERROR(INDEX('For Formulas'!$A$3:$CL$64,MATCH(ROUNDUP($R1620,0),'For Formulas'!$A$3:$A$64,0),MATCH($O1620&amp;" - "&amp;$P1620,'For Formulas'!$A$3:$CL$3,0))*L1620+U1620,INDEX('For Formulas'!$A$3:$CL$64,MATCH(ROUNDUP($R1620,0),'For Formulas'!$A$3:$A$64,0)*MATCH($O1620&amp;" - "&amp;$P1620,'For Formulas'!$A$3:$CL$3,0))*L1620)</f>
        <v>50787</v>
      </c>
      <c r="X1620" s="322">
        <f t="shared" si="156"/>
        <v>0.08</v>
      </c>
      <c r="Y1620" s="262" t="s">
        <v>2908</v>
      </c>
      <c r="Z1620" s="262" t="str">
        <f t="shared" si="157"/>
        <v>141 E 72410 162</v>
      </c>
      <c r="AA1620" s="262" t="str">
        <f t="shared" si="158"/>
        <v>000</v>
      </c>
      <c r="AB1620" s="262" t="str">
        <f t="shared" si="159"/>
        <v>000</v>
      </c>
      <c r="AC1620" s="262" t="str">
        <f t="shared" si="160"/>
        <v>141 E 72410 162 000 000</v>
      </c>
    </row>
    <row r="1621" spans="1:29" ht="15" customHeight="1" x14ac:dyDescent="0.25">
      <c r="A1621" s="262" t="s">
        <v>3153</v>
      </c>
      <c r="B1621" s="262" t="s">
        <v>298</v>
      </c>
      <c r="C1621" s="262" t="s">
        <v>298</v>
      </c>
      <c r="D1621" s="262" t="s">
        <v>298</v>
      </c>
      <c r="E1621" s="262" t="s">
        <v>221</v>
      </c>
      <c r="F1621" s="262" t="s">
        <v>299</v>
      </c>
      <c r="G1621" s="262" t="s">
        <v>300</v>
      </c>
      <c r="H1621" s="262" t="s">
        <v>301</v>
      </c>
      <c r="I1621" s="262" t="s">
        <v>225</v>
      </c>
      <c r="J1621" s="262">
        <v>1920</v>
      </c>
      <c r="K1621" s="320">
        <v>1</v>
      </c>
      <c r="L1621" s="320">
        <v>1</v>
      </c>
      <c r="M1621" s="262" t="s">
        <v>226</v>
      </c>
      <c r="N1621" s="262" t="s">
        <v>233</v>
      </c>
      <c r="O1621" s="262" t="s">
        <v>288</v>
      </c>
      <c r="P1621" s="262" t="s">
        <v>312</v>
      </c>
      <c r="Q1621" s="321">
        <v>22</v>
      </c>
      <c r="R1621" s="321">
        <f t="shared" si="155"/>
        <v>23</v>
      </c>
      <c r="S1621" s="300">
        <v>0</v>
      </c>
      <c r="T1621" s="300">
        <v>47244</v>
      </c>
      <c r="V1621" s="300">
        <v>47244</v>
      </c>
      <c r="W1621" s="302">
        <f>IFERROR(INDEX('For Formulas'!$A$3:$CL$64,MATCH(ROUNDUP($R1621,0),'For Formulas'!$A$3:$A$64,0),MATCH($O1621&amp;" - "&amp;$P1621,'For Formulas'!$A$3:$CL$3,0))*L1621+U1621,INDEX('For Formulas'!$A$3:$CL$64,MATCH(ROUNDUP($R1621,0),'For Formulas'!$A$3:$A$64,0)*MATCH($O1621&amp;" - "&amp;$P1621,'For Formulas'!$A$3:$CL$3,0))*L1621)</f>
        <v>51024</v>
      </c>
      <c r="X1621" s="322">
        <f t="shared" si="156"/>
        <v>8.0010160020320034E-2</v>
      </c>
      <c r="Y1621" s="262" t="s">
        <v>303</v>
      </c>
      <c r="Z1621" s="262" t="str">
        <f t="shared" si="157"/>
        <v>141 E 72620 167</v>
      </c>
      <c r="AA1621" s="262" t="str">
        <f t="shared" si="158"/>
        <v>000</v>
      </c>
      <c r="AB1621" s="262" t="str">
        <f t="shared" si="159"/>
        <v>000</v>
      </c>
      <c r="AC1621" s="262" t="str">
        <f t="shared" si="160"/>
        <v>141 E 72620 167 000 000</v>
      </c>
    </row>
    <row r="1622" spans="1:29" ht="15" customHeight="1" x14ac:dyDescent="0.25">
      <c r="A1622" s="262" t="s">
        <v>1243</v>
      </c>
      <c r="B1622" s="262" t="s">
        <v>1087</v>
      </c>
      <c r="C1622" s="262" t="s">
        <v>1087</v>
      </c>
      <c r="D1622" s="262" t="s">
        <v>274</v>
      </c>
      <c r="E1622" s="262" t="s">
        <v>221</v>
      </c>
      <c r="F1622" s="262" t="s">
        <v>299</v>
      </c>
      <c r="G1622" s="262" t="s">
        <v>300</v>
      </c>
      <c r="H1622" s="262" t="s">
        <v>301</v>
      </c>
      <c r="I1622" s="262" t="s">
        <v>225</v>
      </c>
      <c r="J1622" s="262">
        <v>1920</v>
      </c>
      <c r="K1622" s="320">
        <v>1</v>
      </c>
      <c r="L1622" s="320">
        <v>1</v>
      </c>
      <c r="M1622" s="262" t="s">
        <v>226</v>
      </c>
      <c r="N1622" s="262" t="s">
        <v>233</v>
      </c>
      <c r="O1622" s="262" t="s">
        <v>288</v>
      </c>
      <c r="P1622" s="262" t="s">
        <v>302</v>
      </c>
      <c r="Q1622" s="321">
        <v>20</v>
      </c>
      <c r="R1622" s="321">
        <f t="shared" si="155"/>
        <v>21</v>
      </c>
      <c r="S1622" s="300">
        <v>0</v>
      </c>
      <c r="T1622" s="300">
        <v>47616</v>
      </c>
      <c r="V1622" s="300">
        <v>47616</v>
      </c>
      <c r="W1622" s="302">
        <f>IFERROR(INDEX('For Formulas'!$A$3:$CL$64,MATCH(ROUNDUP($R1622,0),'For Formulas'!$A$3:$A$64,0),MATCH($O1622&amp;" - "&amp;$P1622,'For Formulas'!$A$3:$CL$3,0))*L1622+U1622,INDEX('For Formulas'!$A$3:$CL$64,MATCH(ROUNDUP($R1622,0),'For Formulas'!$A$3:$A$64,0)*MATCH($O1622&amp;" - "&amp;$P1622,'For Formulas'!$A$3:$CL$3,0))*L1622)</f>
        <v>51420</v>
      </c>
      <c r="X1622" s="322">
        <f t="shared" si="156"/>
        <v>7.9889112903225812E-2</v>
      </c>
      <c r="Y1622" s="262" t="s">
        <v>1088</v>
      </c>
      <c r="Z1622" s="262" t="str">
        <f t="shared" si="157"/>
        <v>141 E 73100 162</v>
      </c>
      <c r="AA1622" s="262" t="str">
        <f t="shared" si="158"/>
        <v>000</v>
      </c>
      <c r="AB1622" s="262" t="str">
        <f t="shared" si="159"/>
        <v>000</v>
      </c>
      <c r="AC1622" s="262" t="str">
        <f t="shared" si="160"/>
        <v>141 E 73100 162 000 000</v>
      </c>
    </row>
    <row r="1623" spans="1:29" ht="15" customHeight="1" x14ac:dyDescent="0.25">
      <c r="A1623" s="262" t="s">
        <v>3363</v>
      </c>
      <c r="B1623" s="262" t="s">
        <v>231</v>
      </c>
      <c r="C1623" s="262" t="s">
        <v>231</v>
      </c>
      <c r="D1623" s="262" t="s">
        <v>371</v>
      </c>
      <c r="E1623" s="262" t="s">
        <v>221</v>
      </c>
      <c r="F1623" s="262" t="s">
        <v>222</v>
      </c>
      <c r="G1623" s="262" t="s">
        <v>1614</v>
      </c>
      <c r="H1623" s="262" t="s">
        <v>224</v>
      </c>
      <c r="I1623" s="262" t="s">
        <v>225</v>
      </c>
      <c r="J1623" s="262">
        <v>1184</v>
      </c>
      <c r="K1623" s="320">
        <v>1</v>
      </c>
      <c r="L1623" s="320">
        <v>1</v>
      </c>
      <c r="M1623" s="262" t="s">
        <v>226</v>
      </c>
      <c r="N1623" s="262" t="s">
        <v>227</v>
      </c>
      <c r="O1623" s="262" t="s">
        <v>234</v>
      </c>
      <c r="P1623" s="262" t="s">
        <v>34</v>
      </c>
      <c r="Q1623" s="321">
        <v>15</v>
      </c>
      <c r="R1623" s="321">
        <f t="shared" si="155"/>
        <v>16</v>
      </c>
      <c r="S1623" s="300">
        <v>0</v>
      </c>
      <c r="T1623" s="300">
        <v>47680</v>
      </c>
      <c r="V1623" s="300">
        <v>35283.199999999997</v>
      </c>
      <c r="W1623" s="302">
        <f>IFERROR(INDEX('For Formulas'!$A$3:$CL$64,MATCH(ROUNDUP($R1623,0),'For Formulas'!$A$3:$A$64,0),MATCH($O1623&amp;" - "&amp;$P1623,'For Formulas'!$A$3:$CL$3,0))*L1623+U1623,INDEX('For Formulas'!$A$3:$CL$64,MATCH(ROUNDUP($R1623,0),'For Formulas'!$A$3:$A$64,0)*MATCH($O1623&amp;" - "&amp;$P1623,'For Formulas'!$A$3:$CL$3,0))*L1623)</f>
        <v>51495</v>
      </c>
      <c r="X1623" s="322">
        <f t="shared" si="156"/>
        <v>0.45947646471975345</v>
      </c>
      <c r="Y1623" s="262" t="s">
        <v>372</v>
      </c>
      <c r="Z1623" s="262" t="str">
        <f t="shared" si="157"/>
        <v>141 E 71100 116</v>
      </c>
      <c r="AA1623" s="262" t="str">
        <f t="shared" si="158"/>
        <v>000</v>
      </c>
      <c r="AB1623" s="262" t="str">
        <f t="shared" si="159"/>
        <v>000</v>
      </c>
      <c r="AC1623" s="262" t="str">
        <f t="shared" si="160"/>
        <v>141 E 71100 116 000 000</v>
      </c>
    </row>
    <row r="1624" spans="1:29" ht="15" customHeight="1" x14ac:dyDescent="0.25">
      <c r="A1624" s="262" t="s">
        <v>1307</v>
      </c>
      <c r="B1624" s="262" t="s">
        <v>231</v>
      </c>
      <c r="C1624" s="262" t="s">
        <v>231</v>
      </c>
      <c r="D1624" s="262" t="s">
        <v>261</v>
      </c>
      <c r="E1624" s="262" t="s">
        <v>221</v>
      </c>
      <c r="F1624" s="262" t="s">
        <v>222</v>
      </c>
      <c r="G1624" s="262" t="s">
        <v>223</v>
      </c>
      <c r="H1624" s="262" t="s">
        <v>224</v>
      </c>
      <c r="I1624" s="262" t="s">
        <v>225</v>
      </c>
      <c r="J1624" s="262">
        <v>1600</v>
      </c>
      <c r="K1624" s="320">
        <v>1</v>
      </c>
      <c r="L1624" s="320">
        <v>1</v>
      </c>
      <c r="M1624" s="262" t="s">
        <v>226</v>
      </c>
      <c r="N1624" s="262" t="s">
        <v>227</v>
      </c>
      <c r="O1624" s="262" t="s">
        <v>234</v>
      </c>
      <c r="P1624" s="262" t="s">
        <v>34</v>
      </c>
      <c r="Q1624" s="321">
        <v>15</v>
      </c>
      <c r="R1624" s="321">
        <f t="shared" si="155"/>
        <v>16</v>
      </c>
      <c r="S1624" s="300">
        <v>0</v>
      </c>
      <c r="T1624" s="300">
        <v>47680</v>
      </c>
      <c r="V1624" s="300">
        <v>47680</v>
      </c>
      <c r="W1624" s="302">
        <f>IFERROR(INDEX('For Formulas'!$A$3:$CL$64,MATCH(ROUNDUP($R1624,0),'For Formulas'!$A$3:$A$64,0),MATCH($O1624&amp;" - "&amp;$P1624,'For Formulas'!$A$3:$CL$3,0))*L1624+U1624,INDEX('For Formulas'!$A$3:$CL$64,MATCH(ROUNDUP($R1624,0),'For Formulas'!$A$3:$A$64,0)*MATCH($O1624&amp;" - "&amp;$P1624,'For Formulas'!$A$3:$CL$3,0))*L1624)</f>
        <v>51495</v>
      </c>
      <c r="X1624" s="322">
        <f t="shared" si="156"/>
        <v>8.001258389261745E-2</v>
      </c>
      <c r="Y1624" s="262" t="s">
        <v>262</v>
      </c>
      <c r="Z1624" s="262" t="str">
        <f t="shared" si="157"/>
        <v>141 E 71100 116</v>
      </c>
      <c r="AA1624" s="262" t="str">
        <f t="shared" si="158"/>
        <v>000</v>
      </c>
      <c r="AB1624" s="262" t="str">
        <f t="shared" si="159"/>
        <v>000</v>
      </c>
      <c r="AC1624" s="262" t="str">
        <f t="shared" si="160"/>
        <v>141 E 71100 116 000 000</v>
      </c>
    </row>
    <row r="1625" spans="1:29" ht="15" customHeight="1" x14ac:dyDescent="0.25">
      <c r="A1625" s="262" t="s">
        <v>1570</v>
      </c>
      <c r="B1625" s="262" t="s">
        <v>231</v>
      </c>
      <c r="C1625" s="262" t="s">
        <v>231</v>
      </c>
      <c r="D1625" s="262" t="s">
        <v>238</v>
      </c>
      <c r="E1625" s="262" t="s">
        <v>221</v>
      </c>
      <c r="F1625" s="262" t="s">
        <v>222</v>
      </c>
      <c r="G1625" s="262" t="s">
        <v>223</v>
      </c>
      <c r="H1625" s="262" t="s">
        <v>224</v>
      </c>
      <c r="I1625" s="262" t="s">
        <v>225</v>
      </c>
      <c r="J1625" s="262">
        <v>1600</v>
      </c>
      <c r="K1625" s="320">
        <v>1</v>
      </c>
      <c r="L1625" s="320">
        <v>1</v>
      </c>
      <c r="M1625" s="262" t="s">
        <v>226</v>
      </c>
      <c r="N1625" s="262" t="s">
        <v>233</v>
      </c>
      <c r="O1625" s="262" t="s">
        <v>234</v>
      </c>
      <c r="P1625" s="262" t="s">
        <v>34</v>
      </c>
      <c r="Q1625" s="321">
        <v>15</v>
      </c>
      <c r="R1625" s="321">
        <f t="shared" si="155"/>
        <v>16</v>
      </c>
      <c r="S1625" s="300">
        <v>0</v>
      </c>
      <c r="T1625" s="300">
        <v>47680</v>
      </c>
      <c r="V1625" s="300">
        <v>47680</v>
      </c>
      <c r="W1625" s="302">
        <f>IFERROR(INDEX('For Formulas'!$A$3:$CL$64,MATCH(ROUNDUP($R1625,0),'For Formulas'!$A$3:$A$64,0),MATCH($O1625&amp;" - "&amp;$P1625,'For Formulas'!$A$3:$CL$3,0))*L1625+U1625,INDEX('For Formulas'!$A$3:$CL$64,MATCH(ROUNDUP($R1625,0),'For Formulas'!$A$3:$A$64,0)*MATCH($O1625&amp;" - "&amp;$P1625,'For Formulas'!$A$3:$CL$3,0))*L1625)</f>
        <v>51495</v>
      </c>
      <c r="X1625" s="322">
        <f t="shared" si="156"/>
        <v>8.001258389261745E-2</v>
      </c>
      <c r="Y1625" s="262" t="s">
        <v>538</v>
      </c>
      <c r="Z1625" s="262" t="str">
        <f t="shared" si="157"/>
        <v>141 E 71100 116</v>
      </c>
      <c r="AA1625" s="262" t="str">
        <f t="shared" si="158"/>
        <v>000</v>
      </c>
      <c r="AB1625" s="262" t="str">
        <f t="shared" si="159"/>
        <v>000</v>
      </c>
      <c r="AC1625" s="262" t="str">
        <f t="shared" si="160"/>
        <v>141 E 71100 116 000 000</v>
      </c>
    </row>
    <row r="1626" spans="1:29" ht="15" hidden="1" customHeight="1" x14ac:dyDescent="0.25">
      <c r="A1626" s="262" t="s">
        <v>2174</v>
      </c>
      <c r="B1626" s="262" t="s">
        <v>256</v>
      </c>
      <c r="C1626" s="262" t="s">
        <v>625</v>
      </c>
      <c r="D1626" s="262" t="s">
        <v>274</v>
      </c>
      <c r="E1626" s="262" t="s">
        <v>256</v>
      </c>
      <c r="F1626" s="262" t="s">
        <v>306</v>
      </c>
      <c r="G1626" s="262" t="s">
        <v>250</v>
      </c>
      <c r="H1626" s="262" t="s">
        <v>224</v>
      </c>
      <c r="I1626" s="262" t="s">
        <v>307</v>
      </c>
      <c r="J1626" s="262">
        <v>1170</v>
      </c>
      <c r="K1626" s="320">
        <v>1</v>
      </c>
      <c r="L1626" s="320">
        <v>1</v>
      </c>
      <c r="M1626" s="262" t="s">
        <v>6</v>
      </c>
      <c r="Q1626" s="321">
        <v>0</v>
      </c>
      <c r="R1626" s="321">
        <f t="shared" si="155"/>
        <v>1</v>
      </c>
      <c r="S1626" s="300">
        <v>250</v>
      </c>
      <c r="T1626" s="300">
        <v>0</v>
      </c>
      <c r="V1626" s="300">
        <v>250</v>
      </c>
      <c r="W1626" s="300">
        <f>V1626</f>
        <v>250</v>
      </c>
      <c r="X1626" s="322">
        <f t="shared" si="156"/>
        <v>0</v>
      </c>
      <c r="Y1626" s="262" t="s">
        <v>2175</v>
      </c>
      <c r="Z1626" s="262" t="str">
        <f t="shared" si="157"/>
        <v>141 E 71100 189</v>
      </c>
      <c r="AA1626" s="262" t="str">
        <f t="shared" si="158"/>
        <v>000</v>
      </c>
      <c r="AB1626" s="262" t="str">
        <f t="shared" si="159"/>
        <v>000</v>
      </c>
      <c r="AC1626" s="262" t="str">
        <f t="shared" si="160"/>
        <v>141 E 71100 189 000 000</v>
      </c>
    </row>
    <row r="1627" spans="1:29" ht="15" customHeight="1" x14ac:dyDescent="0.25">
      <c r="A1627" s="262" t="s">
        <v>2746</v>
      </c>
      <c r="B1627" s="262" t="s">
        <v>231</v>
      </c>
      <c r="C1627" s="262" t="s">
        <v>231</v>
      </c>
      <c r="D1627" s="262" t="s">
        <v>333</v>
      </c>
      <c r="E1627" s="262" t="s">
        <v>221</v>
      </c>
      <c r="F1627" s="262" t="s">
        <v>222</v>
      </c>
      <c r="G1627" s="262" t="s">
        <v>223</v>
      </c>
      <c r="H1627" s="262" t="s">
        <v>224</v>
      </c>
      <c r="I1627" s="262" t="s">
        <v>225</v>
      </c>
      <c r="J1627" s="262">
        <v>1600</v>
      </c>
      <c r="K1627" s="320">
        <v>1</v>
      </c>
      <c r="L1627" s="320">
        <v>1</v>
      </c>
      <c r="M1627" s="262" t="s">
        <v>226</v>
      </c>
      <c r="N1627" s="262" t="s">
        <v>233</v>
      </c>
      <c r="O1627" s="262" t="s">
        <v>234</v>
      </c>
      <c r="P1627" s="262" t="s">
        <v>34</v>
      </c>
      <c r="Q1627" s="321">
        <v>15</v>
      </c>
      <c r="R1627" s="321">
        <f t="shared" si="155"/>
        <v>16</v>
      </c>
      <c r="S1627" s="300">
        <v>0</v>
      </c>
      <c r="T1627" s="300">
        <v>47680</v>
      </c>
      <c r="V1627" s="300">
        <v>47680</v>
      </c>
      <c r="W1627" s="302">
        <f>IFERROR(INDEX('For Formulas'!$A$3:$CL$64,MATCH(ROUNDUP($R1627,0),'For Formulas'!$A$3:$A$64,0),MATCH($O1627&amp;" - "&amp;$P1627,'For Formulas'!$A$3:$CL$3,0))*L1627+U1627,INDEX('For Formulas'!$A$3:$CL$64,MATCH(ROUNDUP($R1627,0),'For Formulas'!$A$3:$A$64,0)*MATCH($O1627&amp;" - "&amp;$P1627,'For Formulas'!$A$3:$CL$3,0))*L1627)</f>
        <v>51495</v>
      </c>
      <c r="X1627" s="322">
        <f t="shared" si="156"/>
        <v>8.001258389261745E-2</v>
      </c>
      <c r="Y1627" s="262" t="s">
        <v>618</v>
      </c>
      <c r="Z1627" s="262" t="str">
        <f t="shared" si="157"/>
        <v>141 E 71100 116</v>
      </c>
      <c r="AA1627" s="262" t="str">
        <f t="shared" si="158"/>
        <v>000</v>
      </c>
      <c r="AB1627" s="262" t="str">
        <f t="shared" si="159"/>
        <v>000</v>
      </c>
      <c r="AC1627" s="262" t="str">
        <f t="shared" si="160"/>
        <v>141 E 71100 116 000 000</v>
      </c>
    </row>
    <row r="1628" spans="1:29" ht="15" customHeight="1" x14ac:dyDescent="0.25">
      <c r="A1628" s="262" t="s">
        <v>2839</v>
      </c>
      <c r="B1628" s="262" t="s">
        <v>535</v>
      </c>
      <c r="C1628" s="262" t="s">
        <v>535</v>
      </c>
      <c r="D1628" s="262" t="s">
        <v>601</v>
      </c>
      <c r="E1628" s="262" t="s">
        <v>221</v>
      </c>
      <c r="F1628" s="262" t="s">
        <v>222</v>
      </c>
      <c r="G1628" s="262" t="s">
        <v>223</v>
      </c>
      <c r="H1628" s="262" t="s">
        <v>224</v>
      </c>
      <c r="I1628" s="262" t="s">
        <v>225</v>
      </c>
      <c r="J1628" s="262">
        <v>1600</v>
      </c>
      <c r="K1628" s="320">
        <v>1</v>
      </c>
      <c r="L1628" s="320">
        <v>1</v>
      </c>
      <c r="M1628" s="262" t="s">
        <v>226</v>
      </c>
      <c r="N1628" s="262" t="s">
        <v>233</v>
      </c>
      <c r="O1628" s="262" t="s">
        <v>234</v>
      </c>
      <c r="P1628" s="262" t="s">
        <v>34</v>
      </c>
      <c r="Q1628" s="321">
        <v>15</v>
      </c>
      <c r="R1628" s="321">
        <f t="shared" si="155"/>
        <v>16</v>
      </c>
      <c r="S1628" s="300">
        <v>0</v>
      </c>
      <c r="T1628" s="300">
        <v>47680</v>
      </c>
      <c r="V1628" s="300">
        <v>47680</v>
      </c>
      <c r="W1628" s="302">
        <f>IFERROR(INDEX('For Formulas'!$A$3:$CL$64,MATCH(ROUNDUP($R1628,0),'For Formulas'!$A$3:$A$64,0),MATCH($O1628&amp;" - "&amp;$P1628,'For Formulas'!$A$3:$CL$3,0))*L1628+U1628,INDEX('For Formulas'!$A$3:$CL$64,MATCH(ROUNDUP($R1628,0),'For Formulas'!$A$3:$A$64,0)*MATCH($O1628&amp;" - "&amp;$P1628,'For Formulas'!$A$3:$CL$3,0))*L1628)</f>
        <v>51495</v>
      </c>
      <c r="X1628" s="322">
        <f t="shared" si="156"/>
        <v>8.001258389261745E-2</v>
      </c>
      <c r="Y1628" s="262" t="s">
        <v>604</v>
      </c>
      <c r="Z1628" s="262" t="str">
        <f t="shared" si="157"/>
        <v>141 E 71150 116</v>
      </c>
      <c r="AA1628" s="262" t="str">
        <f t="shared" si="158"/>
        <v>000</v>
      </c>
      <c r="AB1628" s="262" t="str">
        <f t="shared" si="159"/>
        <v>000</v>
      </c>
      <c r="AC1628" s="262" t="str">
        <f t="shared" si="160"/>
        <v>141 E 71150 116 000 000</v>
      </c>
    </row>
    <row r="1629" spans="1:29" ht="15" customHeight="1" x14ac:dyDescent="0.25">
      <c r="A1629" s="262" t="s">
        <v>1431</v>
      </c>
      <c r="B1629" s="262" t="s">
        <v>283</v>
      </c>
      <c r="C1629" s="262" t="s">
        <v>283</v>
      </c>
      <c r="D1629" s="262" t="s">
        <v>382</v>
      </c>
      <c r="E1629" s="262" t="s">
        <v>221</v>
      </c>
      <c r="F1629" s="262" t="s">
        <v>284</v>
      </c>
      <c r="G1629" s="262" t="s">
        <v>285</v>
      </c>
      <c r="H1629" s="262" t="s">
        <v>286</v>
      </c>
      <c r="I1629" s="262" t="s">
        <v>504</v>
      </c>
      <c r="J1629" s="262">
        <v>1575</v>
      </c>
      <c r="K1629" s="320">
        <v>1</v>
      </c>
      <c r="L1629" s="320">
        <v>1</v>
      </c>
      <c r="M1629" s="262" t="s">
        <v>226</v>
      </c>
      <c r="N1629" s="262" t="s">
        <v>227</v>
      </c>
      <c r="O1629" s="262" t="s">
        <v>288</v>
      </c>
      <c r="P1629" s="262" t="s">
        <v>289</v>
      </c>
      <c r="Q1629" s="321">
        <v>33</v>
      </c>
      <c r="R1629" s="321">
        <f t="shared" si="155"/>
        <v>34</v>
      </c>
      <c r="S1629" s="300">
        <v>0</v>
      </c>
      <c r="T1629" s="300">
        <v>47723</v>
      </c>
      <c r="V1629" s="300">
        <v>47723</v>
      </c>
      <c r="W1629" s="302">
        <f>IFERROR(INDEX('For Formulas'!$A$3:$CL$64,MATCH(ROUNDUP($R1629,0),'For Formulas'!$A$3:$A$64,0),MATCH($O1629&amp;" - "&amp;$P1629,'For Formulas'!$A$3:$CL$3,0))*L1629+U1629,INDEX('For Formulas'!$A$3:$CL$64,MATCH(ROUNDUP($R1629,0),'For Formulas'!$A$3:$A$64,0)*MATCH($O1629&amp;" - "&amp;$P1629,'For Formulas'!$A$3:$CL$3,0))*L1629)</f>
        <v>51545</v>
      </c>
      <c r="X1629" s="322">
        <f t="shared" si="156"/>
        <v>8.0087169708526293E-2</v>
      </c>
      <c r="Y1629" s="262" t="s">
        <v>1432</v>
      </c>
      <c r="Z1629" s="262" t="str">
        <f t="shared" si="157"/>
        <v>141 E 72410 162</v>
      </c>
      <c r="AA1629" s="262" t="str">
        <f t="shared" si="158"/>
        <v>000</v>
      </c>
      <c r="AB1629" s="262" t="str">
        <f t="shared" si="159"/>
        <v>000</v>
      </c>
      <c r="AC1629" s="262" t="str">
        <f t="shared" si="160"/>
        <v>141 E 72410 162 000 000</v>
      </c>
    </row>
    <row r="1630" spans="1:29" ht="15" customHeight="1" x14ac:dyDescent="0.25">
      <c r="A1630" s="262" t="s">
        <v>2427</v>
      </c>
      <c r="B1630" s="262" t="s">
        <v>2428</v>
      </c>
      <c r="C1630" s="262" t="s">
        <v>2428</v>
      </c>
      <c r="D1630" s="262" t="s">
        <v>479</v>
      </c>
      <c r="E1630" s="262" t="s">
        <v>221</v>
      </c>
      <c r="F1630" s="262" t="s">
        <v>284</v>
      </c>
      <c r="G1630" s="262" t="s">
        <v>285</v>
      </c>
      <c r="H1630" s="262" t="s">
        <v>286</v>
      </c>
      <c r="I1630" s="262" t="s">
        <v>504</v>
      </c>
      <c r="J1630" s="262">
        <v>1575</v>
      </c>
      <c r="K1630" s="320">
        <v>1</v>
      </c>
      <c r="L1630" s="320">
        <v>1</v>
      </c>
      <c r="M1630" s="262" t="s">
        <v>226</v>
      </c>
      <c r="N1630" s="262" t="s">
        <v>233</v>
      </c>
      <c r="O1630" s="262" t="s">
        <v>288</v>
      </c>
      <c r="P1630" s="262" t="s">
        <v>289</v>
      </c>
      <c r="Q1630" s="321">
        <v>33</v>
      </c>
      <c r="R1630" s="321">
        <f t="shared" si="155"/>
        <v>34</v>
      </c>
      <c r="S1630" s="300">
        <v>0</v>
      </c>
      <c r="T1630" s="300">
        <v>47723</v>
      </c>
      <c r="V1630" s="300">
        <v>47723</v>
      </c>
      <c r="W1630" s="302">
        <f>IFERROR(INDEX('For Formulas'!$A$3:$CL$64,MATCH(ROUNDUP($R1630,0),'For Formulas'!$A$3:$A$64,0),MATCH($O1630&amp;" - "&amp;$P1630,'For Formulas'!$A$3:$CL$3,0))*L1630+U1630,INDEX('For Formulas'!$A$3:$CL$64,MATCH(ROUNDUP($R1630,0),'For Formulas'!$A$3:$A$64,0)*MATCH($O1630&amp;" - "&amp;$P1630,'For Formulas'!$A$3:$CL$3,0))*L1630)</f>
        <v>51545</v>
      </c>
      <c r="X1630" s="322">
        <f t="shared" si="156"/>
        <v>8.0087169708526293E-2</v>
      </c>
      <c r="Y1630" s="262" t="s">
        <v>2429</v>
      </c>
      <c r="Z1630" s="262" t="str">
        <f t="shared" si="157"/>
        <v>141 E 72230 161</v>
      </c>
      <c r="AA1630" s="262" t="str">
        <f t="shared" si="158"/>
        <v>000</v>
      </c>
      <c r="AB1630" s="262" t="str">
        <f t="shared" si="159"/>
        <v>000</v>
      </c>
      <c r="AC1630" s="262" t="str">
        <f t="shared" si="160"/>
        <v>141 E 72230 161 000 000</v>
      </c>
    </row>
    <row r="1631" spans="1:29" ht="15" customHeight="1" x14ac:dyDescent="0.25">
      <c r="A1631" s="262" t="s">
        <v>2464</v>
      </c>
      <c r="B1631" s="262" t="s">
        <v>316</v>
      </c>
      <c r="C1631" s="262" t="s">
        <v>316</v>
      </c>
      <c r="D1631" s="262" t="s">
        <v>258</v>
      </c>
      <c r="E1631" s="262" t="s">
        <v>221</v>
      </c>
      <c r="F1631" s="262" t="s">
        <v>222</v>
      </c>
      <c r="G1631" s="262" t="s">
        <v>223</v>
      </c>
      <c r="H1631" s="262" t="s">
        <v>224</v>
      </c>
      <c r="I1631" s="262" t="s">
        <v>225</v>
      </c>
      <c r="J1631" s="262">
        <v>1600</v>
      </c>
      <c r="K1631" s="320">
        <v>1</v>
      </c>
      <c r="L1631" s="320">
        <v>1</v>
      </c>
      <c r="M1631" s="262" t="s">
        <v>226</v>
      </c>
      <c r="N1631" s="262" t="s">
        <v>233</v>
      </c>
      <c r="O1631" s="262" t="s">
        <v>234</v>
      </c>
      <c r="P1631" s="262" t="s">
        <v>36</v>
      </c>
      <c r="Q1631" s="321">
        <v>3</v>
      </c>
      <c r="R1631" s="321">
        <f t="shared" si="155"/>
        <v>4</v>
      </c>
      <c r="S1631" s="300">
        <v>0</v>
      </c>
      <c r="T1631" s="300">
        <v>48290</v>
      </c>
      <c r="V1631" s="300">
        <v>48290</v>
      </c>
      <c r="W1631" s="302">
        <f>IFERROR(INDEX('For Formulas'!$A$3:$CL$64,MATCH(ROUNDUP($R1631,0),'For Formulas'!$A$3:$A$64,0),MATCH($O1631&amp;" - "&amp;$P1631,'For Formulas'!$A$3:$CL$3,0))*L1631+U1631,INDEX('For Formulas'!$A$3:$CL$64,MATCH(ROUNDUP($R1631,0),'For Formulas'!$A$3:$A$64,0)*MATCH($O1631&amp;" - "&amp;$P1631,'For Formulas'!$A$3:$CL$3,0))*L1631)</f>
        <v>52155</v>
      </c>
      <c r="X1631" s="322">
        <f t="shared" si="156"/>
        <v>8.0037274798094846E-2</v>
      </c>
      <c r="Y1631" s="262" t="s">
        <v>1625</v>
      </c>
      <c r="Z1631" s="262" t="str">
        <f t="shared" si="157"/>
        <v>141 E 71200 116</v>
      </c>
      <c r="AA1631" s="262" t="str">
        <f t="shared" si="158"/>
        <v>712</v>
      </c>
      <c r="AB1631" s="262" t="str">
        <f t="shared" si="159"/>
        <v>000</v>
      </c>
      <c r="AC1631" s="262" t="str">
        <f t="shared" si="160"/>
        <v>141 E 71200 116 000 712</v>
      </c>
    </row>
    <row r="1632" spans="1:29" ht="15" customHeight="1" x14ac:dyDescent="0.25">
      <c r="A1632" s="262" t="s">
        <v>547</v>
      </c>
      <c r="B1632" s="262" t="s">
        <v>231</v>
      </c>
      <c r="C1632" s="262" t="s">
        <v>231</v>
      </c>
      <c r="D1632" s="262" t="s">
        <v>232</v>
      </c>
      <c r="E1632" s="262" t="s">
        <v>221</v>
      </c>
      <c r="F1632" s="262" t="s">
        <v>222</v>
      </c>
      <c r="G1632" s="262" t="s">
        <v>223</v>
      </c>
      <c r="H1632" s="262" t="s">
        <v>224</v>
      </c>
      <c r="I1632" s="262" t="s">
        <v>225</v>
      </c>
      <c r="J1632" s="262">
        <v>1600</v>
      </c>
      <c r="K1632" s="320">
        <v>1</v>
      </c>
      <c r="L1632" s="320">
        <v>1</v>
      </c>
      <c r="M1632" s="262" t="s">
        <v>226</v>
      </c>
      <c r="N1632" s="262" t="s">
        <v>233</v>
      </c>
      <c r="O1632" s="262" t="s">
        <v>234</v>
      </c>
      <c r="P1632" s="262" t="s">
        <v>34</v>
      </c>
      <c r="Q1632" s="321">
        <v>16</v>
      </c>
      <c r="R1632" s="321">
        <f t="shared" si="155"/>
        <v>17</v>
      </c>
      <c r="S1632" s="300">
        <v>0</v>
      </c>
      <c r="T1632" s="300">
        <v>48455</v>
      </c>
      <c r="V1632" s="300">
        <v>48455</v>
      </c>
      <c r="W1632" s="302">
        <f>IFERROR(INDEX('For Formulas'!$A$3:$CL$64,MATCH(ROUNDUP($R1632,0),'For Formulas'!$A$3:$A$64,0),MATCH($O1632&amp;" - "&amp;$P1632,'For Formulas'!$A$3:$CL$3,0))*L1632+U1632,INDEX('For Formulas'!$A$3:$CL$64,MATCH(ROUNDUP($R1632,0),'For Formulas'!$A$3:$A$64,0)*MATCH($O1632&amp;" - "&amp;$P1632,'For Formulas'!$A$3:$CL$3,0))*L1632)</f>
        <v>52330</v>
      </c>
      <c r="X1632" s="322">
        <f t="shared" si="156"/>
        <v>7.9971107212877923E-2</v>
      </c>
      <c r="Y1632" s="262" t="s">
        <v>235</v>
      </c>
      <c r="Z1632" s="262" t="str">
        <f t="shared" si="157"/>
        <v>141 E 71100 116</v>
      </c>
      <c r="AA1632" s="262" t="str">
        <f t="shared" si="158"/>
        <v>000</v>
      </c>
      <c r="AB1632" s="262" t="str">
        <f t="shared" si="159"/>
        <v>000</v>
      </c>
      <c r="AC1632" s="262" t="str">
        <f t="shared" si="160"/>
        <v>141 E 71100 116 000 000</v>
      </c>
    </row>
    <row r="1633" spans="1:29" ht="15" hidden="1" customHeight="1" x14ac:dyDescent="0.25">
      <c r="A1633" s="262" t="s">
        <v>2181</v>
      </c>
      <c r="B1633" s="262" t="s">
        <v>525</v>
      </c>
      <c r="C1633" s="262" t="s">
        <v>525</v>
      </c>
      <c r="D1633" s="262" t="s">
        <v>274</v>
      </c>
      <c r="E1633" s="262" t="s">
        <v>256</v>
      </c>
      <c r="F1633" s="262" t="s">
        <v>222</v>
      </c>
      <c r="G1633" s="262" t="s">
        <v>223</v>
      </c>
      <c r="H1633" s="262" t="s">
        <v>224</v>
      </c>
      <c r="I1633" s="262" t="s">
        <v>225</v>
      </c>
      <c r="J1633" s="262">
        <v>1600</v>
      </c>
      <c r="K1633" s="320">
        <v>1</v>
      </c>
      <c r="L1633" s="320">
        <v>1</v>
      </c>
      <c r="M1633" s="262" t="s">
        <v>6</v>
      </c>
      <c r="Q1633" s="321">
        <v>0</v>
      </c>
      <c r="R1633" s="321">
        <f t="shared" si="155"/>
        <v>1</v>
      </c>
      <c r="S1633" s="300">
        <v>2700</v>
      </c>
      <c r="T1633" s="300">
        <v>0</v>
      </c>
      <c r="V1633" s="300">
        <v>2700</v>
      </c>
      <c r="W1633" s="300">
        <f>V1633</f>
        <v>2700</v>
      </c>
      <c r="X1633" s="322">
        <f t="shared" si="156"/>
        <v>0</v>
      </c>
      <c r="Y1633" s="262" t="s">
        <v>1848</v>
      </c>
      <c r="Z1633" s="262" t="str">
        <f t="shared" si="157"/>
        <v>141 E 72410 162</v>
      </c>
      <c r="AA1633" s="262" t="str">
        <f t="shared" si="158"/>
        <v>000</v>
      </c>
      <c r="AB1633" s="262" t="str">
        <f t="shared" si="159"/>
        <v>000</v>
      </c>
      <c r="AC1633" s="262" t="str">
        <f t="shared" si="160"/>
        <v>141 E 72410 162 000 000</v>
      </c>
    </row>
    <row r="1634" spans="1:29" ht="15" customHeight="1" x14ac:dyDescent="0.25">
      <c r="A1634" s="262" t="s">
        <v>1084</v>
      </c>
      <c r="B1634" s="262" t="s">
        <v>316</v>
      </c>
      <c r="C1634" s="262" t="s">
        <v>316</v>
      </c>
      <c r="D1634" s="262" t="s">
        <v>346</v>
      </c>
      <c r="E1634" s="262" t="s">
        <v>221</v>
      </c>
      <c r="F1634" s="262" t="s">
        <v>222</v>
      </c>
      <c r="G1634" s="262" t="s">
        <v>223</v>
      </c>
      <c r="H1634" s="262" t="s">
        <v>224</v>
      </c>
      <c r="I1634" s="262" t="s">
        <v>225</v>
      </c>
      <c r="J1634" s="262">
        <v>1600</v>
      </c>
      <c r="K1634" s="320">
        <v>1</v>
      </c>
      <c r="L1634" s="320">
        <v>1</v>
      </c>
      <c r="M1634" s="262" t="s">
        <v>226</v>
      </c>
      <c r="N1634" s="262" t="s">
        <v>233</v>
      </c>
      <c r="O1634" s="262" t="s">
        <v>234</v>
      </c>
      <c r="P1634" s="262" t="s">
        <v>34</v>
      </c>
      <c r="Q1634" s="321">
        <v>16</v>
      </c>
      <c r="R1634" s="321">
        <f t="shared" si="155"/>
        <v>17</v>
      </c>
      <c r="S1634" s="300">
        <v>0</v>
      </c>
      <c r="T1634" s="300">
        <v>48455</v>
      </c>
      <c r="V1634" s="300">
        <v>48455</v>
      </c>
      <c r="W1634" s="302">
        <f>IFERROR(INDEX('For Formulas'!$A$3:$CL$64,MATCH(ROUNDUP($R1634,0),'For Formulas'!$A$3:$A$64,0),MATCH($O1634&amp;" - "&amp;$P1634,'For Formulas'!$A$3:$CL$3,0))*L1634+U1634,INDEX('For Formulas'!$A$3:$CL$64,MATCH(ROUNDUP($R1634,0),'For Formulas'!$A$3:$A$64,0)*MATCH($O1634&amp;" - "&amp;$P1634,'For Formulas'!$A$3:$CL$3,0))*L1634)</f>
        <v>52330</v>
      </c>
      <c r="X1634" s="322">
        <f t="shared" si="156"/>
        <v>7.9971107212877923E-2</v>
      </c>
      <c r="Y1634" s="262" t="s">
        <v>1085</v>
      </c>
      <c r="Z1634" s="262" t="str">
        <f t="shared" si="157"/>
        <v>141 E 71200 116</v>
      </c>
      <c r="AA1634" s="262" t="str">
        <f t="shared" si="158"/>
        <v>712</v>
      </c>
      <c r="AB1634" s="262" t="str">
        <f t="shared" si="159"/>
        <v>000</v>
      </c>
      <c r="AC1634" s="262" t="str">
        <f t="shared" si="160"/>
        <v>141 E 71200 116 000 712</v>
      </c>
    </row>
    <row r="1635" spans="1:29" ht="15" customHeight="1" x14ac:dyDescent="0.25">
      <c r="A1635" s="262" t="s">
        <v>1877</v>
      </c>
      <c r="B1635" s="262" t="s">
        <v>231</v>
      </c>
      <c r="C1635" s="262" t="s">
        <v>231</v>
      </c>
      <c r="D1635" s="262" t="s">
        <v>295</v>
      </c>
      <c r="E1635" s="262" t="s">
        <v>221</v>
      </c>
      <c r="F1635" s="262" t="s">
        <v>222</v>
      </c>
      <c r="G1635" s="262" t="s">
        <v>223</v>
      </c>
      <c r="H1635" s="262" t="s">
        <v>224</v>
      </c>
      <c r="I1635" s="262" t="s">
        <v>225</v>
      </c>
      <c r="J1635" s="262">
        <v>1600</v>
      </c>
      <c r="K1635" s="320">
        <v>1</v>
      </c>
      <c r="L1635" s="320">
        <v>1</v>
      </c>
      <c r="M1635" s="262" t="s">
        <v>226</v>
      </c>
      <c r="N1635" s="262" t="s">
        <v>233</v>
      </c>
      <c r="O1635" s="262" t="s">
        <v>234</v>
      </c>
      <c r="P1635" s="262" t="s">
        <v>34</v>
      </c>
      <c r="Q1635" s="321">
        <v>16</v>
      </c>
      <c r="R1635" s="321">
        <f t="shared" si="155"/>
        <v>17</v>
      </c>
      <c r="S1635" s="300">
        <v>0</v>
      </c>
      <c r="T1635" s="300">
        <v>48455</v>
      </c>
      <c r="V1635" s="300">
        <v>48455</v>
      </c>
      <c r="W1635" s="302">
        <f>IFERROR(INDEX('For Formulas'!$A$3:$CL$64,MATCH(ROUNDUP($R1635,0),'For Formulas'!$A$3:$A$64,0),MATCH($O1635&amp;" - "&amp;$P1635,'For Formulas'!$A$3:$CL$3,0))*L1635+U1635,INDEX('For Formulas'!$A$3:$CL$64,MATCH(ROUNDUP($R1635,0),'For Formulas'!$A$3:$A$64,0)*MATCH($O1635&amp;" - "&amp;$P1635,'For Formulas'!$A$3:$CL$3,0))*L1635)</f>
        <v>52330</v>
      </c>
      <c r="X1635" s="322">
        <f t="shared" si="156"/>
        <v>7.9971107212877923E-2</v>
      </c>
      <c r="Y1635" s="262" t="s">
        <v>296</v>
      </c>
      <c r="Z1635" s="262" t="str">
        <f t="shared" si="157"/>
        <v>141 E 71100 116</v>
      </c>
      <c r="AA1635" s="262" t="str">
        <f t="shared" si="158"/>
        <v>000</v>
      </c>
      <c r="AB1635" s="262" t="str">
        <f t="shared" si="159"/>
        <v>000</v>
      </c>
      <c r="AC1635" s="262" t="str">
        <f t="shared" si="160"/>
        <v>141 E 71100 116 000 000</v>
      </c>
    </row>
    <row r="1636" spans="1:29" ht="15" customHeight="1" x14ac:dyDescent="0.25">
      <c r="A1636" s="262" t="s">
        <v>2325</v>
      </c>
      <c r="B1636" s="262" t="s">
        <v>231</v>
      </c>
      <c r="C1636" s="262" t="s">
        <v>231</v>
      </c>
      <c r="D1636" s="262" t="s">
        <v>268</v>
      </c>
      <c r="E1636" s="262" t="s">
        <v>221</v>
      </c>
      <c r="F1636" s="262" t="s">
        <v>222</v>
      </c>
      <c r="G1636" s="262" t="s">
        <v>223</v>
      </c>
      <c r="H1636" s="262" t="s">
        <v>224</v>
      </c>
      <c r="I1636" s="262" t="s">
        <v>225</v>
      </c>
      <c r="J1636" s="262">
        <v>1600</v>
      </c>
      <c r="K1636" s="320">
        <v>1</v>
      </c>
      <c r="L1636" s="320">
        <v>1</v>
      </c>
      <c r="M1636" s="262" t="s">
        <v>226</v>
      </c>
      <c r="N1636" s="262" t="s">
        <v>233</v>
      </c>
      <c r="O1636" s="262" t="s">
        <v>234</v>
      </c>
      <c r="P1636" s="262" t="s">
        <v>34</v>
      </c>
      <c r="Q1636" s="321">
        <v>16</v>
      </c>
      <c r="R1636" s="321">
        <f t="shared" si="155"/>
        <v>17</v>
      </c>
      <c r="S1636" s="300">
        <v>0</v>
      </c>
      <c r="T1636" s="300">
        <v>48455</v>
      </c>
      <c r="V1636" s="300">
        <v>48455</v>
      </c>
      <c r="W1636" s="302">
        <f>IFERROR(INDEX('For Formulas'!$A$3:$CL$64,MATCH(ROUNDUP($R1636,0),'For Formulas'!$A$3:$A$64,0),MATCH($O1636&amp;" - "&amp;$P1636,'For Formulas'!$A$3:$CL$3,0))*L1636+U1636,INDEX('For Formulas'!$A$3:$CL$64,MATCH(ROUNDUP($R1636,0),'For Formulas'!$A$3:$A$64,0)*MATCH($O1636&amp;" - "&amp;$P1636,'For Formulas'!$A$3:$CL$3,0))*L1636)</f>
        <v>52330</v>
      </c>
      <c r="X1636" s="322">
        <f t="shared" si="156"/>
        <v>7.9971107212877923E-2</v>
      </c>
      <c r="Y1636" s="262" t="s">
        <v>566</v>
      </c>
      <c r="Z1636" s="262" t="str">
        <f t="shared" si="157"/>
        <v>141 E 71100 116</v>
      </c>
      <c r="AA1636" s="262" t="str">
        <f t="shared" si="158"/>
        <v>000</v>
      </c>
      <c r="AB1636" s="262" t="str">
        <f t="shared" si="159"/>
        <v>000</v>
      </c>
      <c r="AC1636" s="262" t="str">
        <f t="shared" si="160"/>
        <v>141 E 71100 116 000 000</v>
      </c>
    </row>
    <row r="1637" spans="1:29" ht="15" customHeight="1" x14ac:dyDescent="0.25">
      <c r="A1637" s="262" t="s">
        <v>2393</v>
      </c>
      <c r="B1637" s="262" t="s">
        <v>435</v>
      </c>
      <c r="C1637" s="262" t="s">
        <v>435</v>
      </c>
      <c r="D1637" s="262" t="s">
        <v>392</v>
      </c>
      <c r="E1637" s="262" t="s">
        <v>221</v>
      </c>
      <c r="F1637" s="262" t="s">
        <v>222</v>
      </c>
      <c r="G1637" s="262" t="s">
        <v>223</v>
      </c>
      <c r="H1637" s="262" t="s">
        <v>224</v>
      </c>
      <c r="I1637" s="262" t="s">
        <v>225</v>
      </c>
      <c r="J1637" s="262">
        <v>1600</v>
      </c>
      <c r="K1637" s="320">
        <v>1</v>
      </c>
      <c r="L1637" s="320">
        <v>1</v>
      </c>
      <c r="M1637" s="262" t="s">
        <v>226</v>
      </c>
      <c r="N1637" s="262" t="s">
        <v>233</v>
      </c>
      <c r="O1637" s="262" t="s">
        <v>234</v>
      </c>
      <c r="P1637" s="262" t="s">
        <v>34</v>
      </c>
      <c r="Q1637" s="321">
        <v>16</v>
      </c>
      <c r="R1637" s="321">
        <f t="shared" si="155"/>
        <v>17</v>
      </c>
      <c r="S1637" s="300">
        <v>0</v>
      </c>
      <c r="T1637" s="300">
        <v>48455</v>
      </c>
      <c r="V1637" s="300">
        <v>48455</v>
      </c>
      <c r="W1637" s="302">
        <f>IFERROR(INDEX('For Formulas'!$A$3:$CL$64,MATCH(ROUNDUP($R1637,0),'For Formulas'!$A$3:$A$64,0),MATCH($O1637&amp;" - "&amp;$P1637,'For Formulas'!$A$3:$CL$3,0))*L1637+U1637,INDEX('For Formulas'!$A$3:$CL$64,MATCH(ROUNDUP($R1637,0),'For Formulas'!$A$3:$A$64,0)*MATCH($O1637&amp;" - "&amp;$P1637,'For Formulas'!$A$3:$CL$3,0))*L1637)</f>
        <v>52330</v>
      </c>
      <c r="X1637" s="322">
        <f t="shared" si="156"/>
        <v>7.9971107212877923E-2</v>
      </c>
      <c r="Y1637" s="262" t="s">
        <v>1868</v>
      </c>
      <c r="Z1637" s="262" t="str">
        <f t="shared" si="157"/>
        <v>141 E 71300 116</v>
      </c>
      <c r="AA1637" s="262" t="str">
        <f t="shared" si="158"/>
        <v>000</v>
      </c>
      <c r="AB1637" s="262" t="str">
        <f t="shared" si="159"/>
        <v>000</v>
      </c>
      <c r="AC1637" s="262" t="str">
        <f t="shared" si="160"/>
        <v>141 E 71300 116 000 000</v>
      </c>
    </row>
    <row r="1638" spans="1:29" ht="15" customHeight="1" x14ac:dyDescent="0.25">
      <c r="A1638" s="262" t="s">
        <v>2638</v>
      </c>
      <c r="B1638" s="262" t="s">
        <v>231</v>
      </c>
      <c r="C1638" s="262" t="s">
        <v>231</v>
      </c>
      <c r="D1638" s="262" t="s">
        <v>258</v>
      </c>
      <c r="E1638" s="262" t="s">
        <v>221</v>
      </c>
      <c r="F1638" s="262" t="s">
        <v>222</v>
      </c>
      <c r="G1638" s="262" t="s">
        <v>223</v>
      </c>
      <c r="H1638" s="262" t="s">
        <v>224</v>
      </c>
      <c r="I1638" s="262" t="s">
        <v>225</v>
      </c>
      <c r="J1638" s="262">
        <v>1600</v>
      </c>
      <c r="K1638" s="320">
        <v>1</v>
      </c>
      <c r="L1638" s="320">
        <v>1</v>
      </c>
      <c r="M1638" s="262" t="s">
        <v>226</v>
      </c>
      <c r="N1638" s="262" t="s">
        <v>233</v>
      </c>
      <c r="O1638" s="262" t="s">
        <v>234</v>
      </c>
      <c r="P1638" s="262" t="s">
        <v>34</v>
      </c>
      <c r="Q1638" s="321">
        <v>16</v>
      </c>
      <c r="R1638" s="321">
        <f t="shared" si="155"/>
        <v>17</v>
      </c>
      <c r="S1638" s="300">
        <v>0</v>
      </c>
      <c r="T1638" s="300">
        <v>48455</v>
      </c>
      <c r="V1638" s="300">
        <v>48455</v>
      </c>
      <c r="W1638" s="302">
        <f>IFERROR(INDEX('For Formulas'!$A$3:$CL$64,MATCH(ROUNDUP($R1638,0),'For Formulas'!$A$3:$A$64,0),MATCH($O1638&amp;" - "&amp;$P1638,'For Formulas'!$A$3:$CL$3,0))*L1638+U1638,INDEX('For Formulas'!$A$3:$CL$64,MATCH(ROUNDUP($R1638,0),'For Formulas'!$A$3:$A$64,0)*MATCH($O1638&amp;" - "&amp;$P1638,'For Formulas'!$A$3:$CL$3,0))*L1638)</f>
        <v>52330</v>
      </c>
      <c r="X1638" s="322">
        <f t="shared" si="156"/>
        <v>7.9971107212877923E-2</v>
      </c>
      <c r="Y1638" s="262" t="s">
        <v>259</v>
      </c>
      <c r="Z1638" s="262" t="str">
        <f t="shared" si="157"/>
        <v>141 E 71100 116</v>
      </c>
      <c r="AA1638" s="262" t="str">
        <f t="shared" si="158"/>
        <v>000</v>
      </c>
      <c r="AB1638" s="262" t="str">
        <f t="shared" si="159"/>
        <v>000</v>
      </c>
      <c r="AC1638" s="262" t="str">
        <f t="shared" si="160"/>
        <v>141 E 71100 116 000 000</v>
      </c>
    </row>
    <row r="1639" spans="1:29" ht="15" customHeight="1" x14ac:dyDescent="0.25">
      <c r="A1639" s="262" t="s">
        <v>2702</v>
      </c>
      <c r="B1639" s="262" t="s">
        <v>316</v>
      </c>
      <c r="C1639" s="262" t="s">
        <v>316</v>
      </c>
      <c r="D1639" s="262" t="s">
        <v>238</v>
      </c>
      <c r="E1639" s="262" t="s">
        <v>221</v>
      </c>
      <c r="F1639" s="262" t="s">
        <v>222</v>
      </c>
      <c r="G1639" s="262" t="s">
        <v>223</v>
      </c>
      <c r="H1639" s="262" t="s">
        <v>224</v>
      </c>
      <c r="I1639" s="262" t="s">
        <v>225</v>
      </c>
      <c r="J1639" s="262">
        <v>1600</v>
      </c>
      <c r="K1639" s="320">
        <v>1</v>
      </c>
      <c r="L1639" s="320">
        <v>1</v>
      </c>
      <c r="M1639" s="262" t="s">
        <v>226</v>
      </c>
      <c r="N1639" s="262" t="s">
        <v>233</v>
      </c>
      <c r="O1639" s="262" t="s">
        <v>234</v>
      </c>
      <c r="P1639" s="262" t="s">
        <v>34</v>
      </c>
      <c r="Q1639" s="321">
        <v>16</v>
      </c>
      <c r="R1639" s="321">
        <f t="shared" si="155"/>
        <v>17</v>
      </c>
      <c r="S1639" s="300">
        <v>0</v>
      </c>
      <c r="T1639" s="300">
        <v>48455</v>
      </c>
      <c r="V1639" s="300">
        <v>48455</v>
      </c>
      <c r="W1639" s="302">
        <f>IFERROR(INDEX('For Formulas'!$A$3:$CL$64,MATCH(ROUNDUP($R1639,0),'For Formulas'!$A$3:$A$64,0),MATCH($O1639&amp;" - "&amp;$P1639,'For Formulas'!$A$3:$CL$3,0))*L1639+U1639,INDEX('For Formulas'!$A$3:$CL$64,MATCH(ROUNDUP($R1639,0),'For Formulas'!$A$3:$A$64,0)*MATCH($O1639&amp;" - "&amp;$P1639,'For Formulas'!$A$3:$CL$3,0))*L1639)</f>
        <v>52330</v>
      </c>
      <c r="X1639" s="322">
        <f t="shared" si="156"/>
        <v>7.9971107212877923E-2</v>
      </c>
      <c r="Y1639" s="262" t="s">
        <v>977</v>
      </c>
      <c r="Z1639" s="262" t="str">
        <f t="shared" si="157"/>
        <v>141 E 71200 116</v>
      </c>
      <c r="AA1639" s="262" t="str">
        <f t="shared" si="158"/>
        <v>712</v>
      </c>
      <c r="AB1639" s="262" t="str">
        <f t="shared" si="159"/>
        <v>000</v>
      </c>
      <c r="AC1639" s="262" t="str">
        <f t="shared" si="160"/>
        <v>141 E 71200 116 000 712</v>
      </c>
    </row>
    <row r="1640" spans="1:29" ht="15" customHeight="1" x14ac:dyDescent="0.25">
      <c r="A1640" s="262" t="s">
        <v>3151</v>
      </c>
      <c r="B1640" s="262" t="s">
        <v>231</v>
      </c>
      <c r="C1640" s="262" t="s">
        <v>231</v>
      </c>
      <c r="D1640" s="262" t="s">
        <v>407</v>
      </c>
      <c r="E1640" s="262" t="s">
        <v>221</v>
      </c>
      <c r="F1640" s="262" t="s">
        <v>222</v>
      </c>
      <c r="G1640" s="262" t="s">
        <v>223</v>
      </c>
      <c r="H1640" s="262" t="s">
        <v>224</v>
      </c>
      <c r="I1640" s="262" t="s">
        <v>225</v>
      </c>
      <c r="J1640" s="262">
        <v>1600</v>
      </c>
      <c r="K1640" s="320">
        <v>1</v>
      </c>
      <c r="L1640" s="320">
        <v>1</v>
      </c>
      <c r="M1640" s="262" t="s">
        <v>226</v>
      </c>
      <c r="N1640" s="262" t="s">
        <v>233</v>
      </c>
      <c r="O1640" s="262" t="s">
        <v>234</v>
      </c>
      <c r="P1640" s="262" t="s">
        <v>34</v>
      </c>
      <c r="Q1640" s="321">
        <v>16</v>
      </c>
      <c r="R1640" s="321">
        <f t="shared" si="155"/>
        <v>17</v>
      </c>
      <c r="S1640" s="300">
        <v>0</v>
      </c>
      <c r="T1640" s="300">
        <v>48455</v>
      </c>
      <c r="V1640" s="300">
        <v>48455</v>
      </c>
      <c r="W1640" s="302">
        <f>IFERROR(INDEX('For Formulas'!$A$3:$CL$64,MATCH(ROUNDUP($R1640,0),'For Formulas'!$A$3:$A$64,0),MATCH($O1640&amp;" - "&amp;$P1640,'For Formulas'!$A$3:$CL$3,0))*L1640+U1640,INDEX('For Formulas'!$A$3:$CL$64,MATCH(ROUNDUP($R1640,0),'For Formulas'!$A$3:$A$64,0)*MATCH($O1640&amp;" - "&amp;$P1640,'For Formulas'!$A$3:$CL$3,0))*L1640)</f>
        <v>52330</v>
      </c>
      <c r="X1640" s="322">
        <f t="shared" si="156"/>
        <v>7.9971107212877923E-2</v>
      </c>
      <c r="Y1640" s="262" t="s">
        <v>408</v>
      </c>
      <c r="Z1640" s="262" t="str">
        <f t="shared" si="157"/>
        <v>141 E 71100 116</v>
      </c>
      <c r="AA1640" s="262" t="str">
        <f t="shared" si="158"/>
        <v>000</v>
      </c>
      <c r="AB1640" s="262" t="str">
        <f t="shared" si="159"/>
        <v>000</v>
      </c>
      <c r="AC1640" s="262" t="str">
        <f t="shared" si="160"/>
        <v>141 E 71100 116 000 000</v>
      </c>
    </row>
    <row r="1641" spans="1:29" ht="15" customHeight="1" x14ac:dyDescent="0.25">
      <c r="A1641" s="262" t="s">
        <v>1212</v>
      </c>
      <c r="B1641" s="262" t="s">
        <v>231</v>
      </c>
      <c r="C1641" s="262" t="s">
        <v>231</v>
      </c>
      <c r="D1641" s="262" t="s">
        <v>232</v>
      </c>
      <c r="E1641" s="262" t="s">
        <v>221</v>
      </c>
      <c r="F1641" s="262" t="s">
        <v>222</v>
      </c>
      <c r="G1641" s="262" t="s">
        <v>571</v>
      </c>
      <c r="H1641" s="262" t="s">
        <v>224</v>
      </c>
      <c r="I1641" s="262" t="s">
        <v>225</v>
      </c>
      <c r="J1641" s="262">
        <v>840</v>
      </c>
      <c r="K1641" s="320">
        <v>1</v>
      </c>
      <c r="L1641" s="320">
        <v>1</v>
      </c>
      <c r="M1641" s="262" t="s">
        <v>226</v>
      </c>
      <c r="N1641" s="262" t="s">
        <v>227</v>
      </c>
      <c r="O1641" s="262" t="s">
        <v>234</v>
      </c>
      <c r="P1641" s="262" t="s">
        <v>35</v>
      </c>
      <c r="Q1641" s="321">
        <v>7</v>
      </c>
      <c r="R1641" s="321">
        <f t="shared" si="155"/>
        <v>8</v>
      </c>
      <c r="S1641" s="300">
        <v>0</v>
      </c>
      <c r="T1641" s="300">
        <v>48605</v>
      </c>
      <c r="V1641" s="300">
        <v>25517.62</v>
      </c>
      <c r="W1641" s="302">
        <f>IFERROR(INDEX('For Formulas'!$A$3:$CL$64,MATCH(ROUNDUP($R1641,0),'For Formulas'!$A$3:$A$64,0),MATCH($O1641&amp;" - "&amp;$P1641,'For Formulas'!$A$3:$CL$3,0))*L1641+U1641,INDEX('For Formulas'!$A$3:$CL$64,MATCH(ROUNDUP($R1641,0),'For Formulas'!$A$3:$A$64,0)*MATCH($O1641&amp;" - "&amp;$P1641,'For Formulas'!$A$3:$CL$3,0))*L1641)</f>
        <v>52495</v>
      </c>
      <c r="X1641" s="322">
        <f t="shared" si="156"/>
        <v>1.0572059619980234</v>
      </c>
      <c r="Y1641" s="262" t="s">
        <v>235</v>
      </c>
      <c r="Z1641" s="262" t="str">
        <f t="shared" si="157"/>
        <v>141 E 71100 116</v>
      </c>
      <c r="AA1641" s="262" t="str">
        <f t="shared" si="158"/>
        <v>000</v>
      </c>
      <c r="AB1641" s="262" t="str">
        <f t="shared" si="159"/>
        <v>000</v>
      </c>
      <c r="AC1641" s="262" t="str">
        <f t="shared" si="160"/>
        <v>141 E 71100 116 000 000</v>
      </c>
    </row>
    <row r="1642" spans="1:29" ht="15" customHeight="1" x14ac:dyDescent="0.25">
      <c r="A1642" s="262" t="s">
        <v>612</v>
      </c>
      <c r="B1642" s="262" t="s">
        <v>316</v>
      </c>
      <c r="C1642" s="262" t="s">
        <v>316</v>
      </c>
      <c r="D1642" s="262" t="s">
        <v>220</v>
      </c>
      <c r="E1642" s="262" t="s">
        <v>221</v>
      </c>
      <c r="F1642" s="262" t="s">
        <v>222</v>
      </c>
      <c r="G1642" s="262" t="s">
        <v>223</v>
      </c>
      <c r="H1642" s="262" t="s">
        <v>224</v>
      </c>
      <c r="I1642" s="262" t="s">
        <v>225</v>
      </c>
      <c r="J1642" s="262">
        <v>1600</v>
      </c>
      <c r="K1642" s="320">
        <v>1</v>
      </c>
      <c r="L1642" s="320">
        <v>1</v>
      </c>
      <c r="M1642" s="262" t="s">
        <v>226</v>
      </c>
      <c r="N1642" s="262" t="s">
        <v>233</v>
      </c>
      <c r="O1642" s="262" t="s">
        <v>234</v>
      </c>
      <c r="P1642" s="262" t="s">
        <v>35</v>
      </c>
      <c r="Q1642" s="321">
        <v>7</v>
      </c>
      <c r="R1642" s="321">
        <f t="shared" si="155"/>
        <v>8</v>
      </c>
      <c r="S1642" s="300">
        <v>0</v>
      </c>
      <c r="T1642" s="300">
        <v>48605</v>
      </c>
      <c r="V1642" s="300">
        <v>48605</v>
      </c>
      <c r="W1642" s="302">
        <f>IFERROR(INDEX('For Formulas'!$A$3:$CL$64,MATCH(ROUNDUP($R1642,0),'For Formulas'!$A$3:$A$64,0),MATCH($O1642&amp;" - "&amp;$P1642,'For Formulas'!$A$3:$CL$3,0))*L1642+U1642,INDEX('For Formulas'!$A$3:$CL$64,MATCH(ROUNDUP($R1642,0),'For Formulas'!$A$3:$A$64,0)*MATCH($O1642&amp;" - "&amp;$P1642,'For Formulas'!$A$3:$CL$3,0))*L1642)</f>
        <v>52495</v>
      </c>
      <c r="X1642" s="322">
        <f t="shared" si="156"/>
        <v>8.0032918424030444E-2</v>
      </c>
      <c r="Y1642" s="262" t="s">
        <v>613</v>
      </c>
      <c r="Z1642" s="262" t="str">
        <f t="shared" si="157"/>
        <v>141 E 71200 116</v>
      </c>
      <c r="AA1642" s="262" t="str">
        <f t="shared" si="158"/>
        <v>712</v>
      </c>
      <c r="AB1642" s="262" t="str">
        <f t="shared" si="159"/>
        <v>000</v>
      </c>
      <c r="AC1642" s="262" t="str">
        <f t="shared" si="160"/>
        <v>141 E 71200 116 000 712</v>
      </c>
    </row>
    <row r="1643" spans="1:29" ht="15" customHeight="1" x14ac:dyDescent="0.25">
      <c r="A1643" s="262" t="s">
        <v>777</v>
      </c>
      <c r="B1643" s="262" t="s">
        <v>231</v>
      </c>
      <c r="C1643" s="262" t="s">
        <v>231</v>
      </c>
      <c r="D1643" s="262" t="s">
        <v>317</v>
      </c>
      <c r="E1643" s="262" t="s">
        <v>221</v>
      </c>
      <c r="F1643" s="262" t="s">
        <v>222</v>
      </c>
      <c r="G1643" s="262" t="s">
        <v>223</v>
      </c>
      <c r="H1643" s="262" t="s">
        <v>224</v>
      </c>
      <c r="I1643" s="262" t="s">
        <v>225</v>
      </c>
      <c r="J1643" s="262">
        <v>1600</v>
      </c>
      <c r="K1643" s="320">
        <v>1</v>
      </c>
      <c r="L1643" s="320">
        <v>1</v>
      </c>
      <c r="M1643" s="262" t="s">
        <v>226</v>
      </c>
      <c r="N1643" s="262" t="s">
        <v>227</v>
      </c>
      <c r="O1643" s="262" t="s">
        <v>234</v>
      </c>
      <c r="P1643" s="262" t="s">
        <v>35</v>
      </c>
      <c r="Q1643" s="321">
        <v>7</v>
      </c>
      <c r="R1643" s="321">
        <f t="shared" si="155"/>
        <v>8</v>
      </c>
      <c r="S1643" s="300">
        <v>0</v>
      </c>
      <c r="T1643" s="300">
        <v>48605</v>
      </c>
      <c r="V1643" s="300">
        <v>48605</v>
      </c>
      <c r="W1643" s="302">
        <f>IFERROR(INDEX('For Formulas'!$A$3:$CL$64,MATCH(ROUNDUP($R1643,0),'For Formulas'!$A$3:$A$64,0),MATCH($O1643&amp;" - "&amp;$P1643,'For Formulas'!$A$3:$CL$3,0))*L1643+U1643,INDEX('For Formulas'!$A$3:$CL$64,MATCH(ROUNDUP($R1643,0),'For Formulas'!$A$3:$A$64,0)*MATCH($O1643&amp;" - "&amp;$P1643,'For Formulas'!$A$3:$CL$3,0))*L1643)</f>
        <v>52495</v>
      </c>
      <c r="X1643" s="322">
        <f t="shared" si="156"/>
        <v>8.0032918424030444E-2</v>
      </c>
      <c r="Y1643" s="262" t="s">
        <v>396</v>
      </c>
      <c r="Z1643" s="262" t="str">
        <f t="shared" si="157"/>
        <v>141 E 71100 116</v>
      </c>
      <c r="AA1643" s="262" t="str">
        <f t="shared" si="158"/>
        <v>000</v>
      </c>
      <c r="AB1643" s="262" t="str">
        <f t="shared" si="159"/>
        <v>000</v>
      </c>
      <c r="AC1643" s="262" t="str">
        <f t="shared" si="160"/>
        <v>141 E 71100 116 000 000</v>
      </c>
    </row>
    <row r="1644" spans="1:29" ht="15" hidden="1" customHeight="1" x14ac:dyDescent="0.25">
      <c r="A1644" s="262" t="s">
        <v>2191</v>
      </c>
      <c r="B1644" s="262" t="s">
        <v>326</v>
      </c>
      <c r="C1644" s="262" t="s">
        <v>326</v>
      </c>
      <c r="D1644" s="262" t="s">
        <v>232</v>
      </c>
      <c r="E1644" s="262" t="s">
        <v>256</v>
      </c>
      <c r="F1644" s="262" t="s">
        <v>222</v>
      </c>
      <c r="G1644" s="262" t="s">
        <v>571</v>
      </c>
      <c r="H1644" s="262" t="s">
        <v>224</v>
      </c>
      <c r="I1644" s="262" t="s">
        <v>225</v>
      </c>
      <c r="J1644" s="262">
        <v>840</v>
      </c>
      <c r="K1644" s="320">
        <v>1</v>
      </c>
      <c r="L1644" s="320">
        <v>1</v>
      </c>
      <c r="M1644" s="262" t="s">
        <v>6</v>
      </c>
      <c r="Q1644" s="321">
        <v>0</v>
      </c>
      <c r="R1644" s="321">
        <f t="shared" si="155"/>
        <v>1</v>
      </c>
      <c r="S1644" s="300">
        <v>7000</v>
      </c>
      <c r="T1644" s="300">
        <v>0</v>
      </c>
      <c r="V1644" s="300">
        <v>3675</v>
      </c>
      <c r="W1644" s="300">
        <f>V1644</f>
        <v>3675</v>
      </c>
      <c r="X1644" s="322">
        <f t="shared" si="156"/>
        <v>0</v>
      </c>
      <c r="Y1644" s="262" t="s">
        <v>2192</v>
      </c>
      <c r="Z1644" s="262" t="str">
        <f t="shared" si="157"/>
        <v>141 E 72410 139</v>
      </c>
      <c r="AA1644" s="262" t="str">
        <f t="shared" si="158"/>
        <v>000</v>
      </c>
      <c r="AB1644" s="262" t="str">
        <f t="shared" si="159"/>
        <v>000</v>
      </c>
      <c r="AC1644" s="262" t="str">
        <f t="shared" si="160"/>
        <v>141 E 72410 139 000 000</v>
      </c>
    </row>
    <row r="1645" spans="1:29" ht="15" customHeight="1" x14ac:dyDescent="0.25">
      <c r="A1645" s="262" t="s">
        <v>1149</v>
      </c>
      <c r="B1645" s="262" t="s">
        <v>316</v>
      </c>
      <c r="C1645" s="262" t="s">
        <v>316</v>
      </c>
      <c r="D1645" s="262" t="s">
        <v>371</v>
      </c>
      <c r="E1645" s="262" t="s">
        <v>221</v>
      </c>
      <c r="F1645" s="262" t="s">
        <v>222</v>
      </c>
      <c r="G1645" s="262" t="s">
        <v>223</v>
      </c>
      <c r="H1645" s="262" t="s">
        <v>224</v>
      </c>
      <c r="I1645" s="262" t="s">
        <v>225</v>
      </c>
      <c r="J1645" s="262">
        <v>1600</v>
      </c>
      <c r="K1645" s="320">
        <v>1</v>
      </c>
      <c r="L1645" s="320">
        <v>1</v>
      </c>
      <c r="M1645" s="262" t="s">
        <v>226</v>
      </c>
      <c r="N1645" s="262" t="s">
        <v>233</v>
      </c>
      <c r="O1645" s="262" t="s">
        <v>234</v>
      </c>
      <c r="P1645" s="262" t="s">
        <v>35</v>
      </c>
      <c r="Q1645" s="321">
        <v>7</v>
      </c>
      <c r="R1645" s="321">
        <f t="shared" si="155"/>
        <v>8</v>
      </c>
      <c r="S1645" s="300">
        <v>0</v>
      </c>
      <c r="T1645" s="300">
        <v>48605</v>
      </c>
      <c r="V1645" s="300">
        <v>48605</v>
      </c>
      <c r="W1645" s="302">
        <f>IFERROR(INDEX('For Formulas'!$A$3:$CL$64,MATCH(ROUNDUP($R1645,0),'For Formulas'!$A$3:$A$64,0),MATCH($O1645&amp;" - "&amp;$P1645,'For Formulas'!$A$3:$CL$3,0))*L1645+U1645,INDEX('For Formulas'!$A$3:$CL$64,MATCH(ROUNDUP($R1645,0),'For Formulas'!$A$3:$A$64,0)*MATCH($O1645&amp;" - "&amp;$P1645,'For Formulas'!$A$3:$CL$3,0))*L1645)</f>
        <v>52495</v>
      </c>
      <c r="X1645" s="322">
        <f t="shared" si="156"/>
        <v>8.0032918424030444E-2</v>
      </c>
      <c r="Y1645" s="262" t="s">
        <v>1150</v>
      </c>
      <c r="Z1645" s="262" t="str">
        <f t="shared" si="157"/>
        <v>141 E 71200 116</v>
      </c>
      <c r="AA1645" s="262" t="str">
        <f t="shared" si="158"/>
        <v>712</v>
      </c>
      <c r="AB1645" s="262" t="str">
        <f t="shared" si="159"/>
        <v>000</v>
      </c>
      <c r="AC1645" s="262" t="str">
        <f t="shared" si="160"/>
        <v>141 E 71200 116 000 712</v>
      </c>
    </row>
    <row r="1646" spans="1:29" ht="15" customHeight="1" x14ac:dyDescent="0.25">
      <c r="A1646" s="262" t="s">
        <v>1279</v>
      </c>
      <c r="B1646" s="262" t="s">
        <v>316</v>
      </c>
      <c r="C1646" s="262" t="s">
        <v>316</v>
      </c>
      <c r="D1646" s="262" t="s">
        <v>422</v>
      </c>
      <c r="E1646" s="262" t="s">
        <v>221</v>
      </c>
      <c r="F1646" s="262" t="s">
        <v>222</v>
      </c>
      <c r="G1646" s="262" t="s">
        <v>223</v>
      </c>
      <c r="H1646" s="262" t="s">
        <v>224</v>
      </c>
      <c r="I1646" s="262" t="s">
        <v>225</v>
      </c>
      <c r="J1646" s="262">
        <v>1600</v>
      </c>
      <c r="K1646" s="320">
        <v>1</v>
      </c>
      <c r="L1646" s="320">
        <v>1</v>
      </c>
      <c r="M1646" s="262" t="s">
        <v>226</v>
      </c>
      <c r="N1646" s="262" t="s">
        <v>233</v>
      </c>
      <c r="O1646" s="262" t="s">
        <v>234</v>
      </c>
      <c r="P1646" s="262" t="s">
        <v>35</v>
      </c>
      <c r="Q1646" s="321">
        <v>7</v>
      </c>
      <c r="R1646" s="321">
        <f t="shared" si="155"/>
        <v>8</v>
      </c>
      <c r="S1646" s="300">
        <v>0</v>
      </c>
      <c r="T1646" s="300">
        <v>48605</v>
      </c>
      <c r="V1646" s="300">
        <v>48605</v>
      </c>
      <c r="W1646" s="302">
        <f>IFERROR(INDEX('For Formulas'!$A$3:$CL$64,MATCH(ROUNDUP($R1646,0),'For Formulas'!$A$3:$A$64,0),MATCH($O1646&amp;" - "&amp;$P1646,'For Formulas'!$A$3:$CL$3,0))*L1646+U1646,INDEX('For Formulas'!$A$3:$CL$64,MATCH(ROUNDUP($R1646,0),'For Formulas'!$A$3:$A$64,0)*MATCH($O1646&amp;" - "&amp;$P1646,'For Formulas'!$A$3:$CL$3,0))*L1646)</f>
        <v>52495</v>
      </c>
      <c r="X1646" s="322">
        <f t="shared" si="156"/>
        <v>8.0032918424030444E-2</v>
      </c>
      <c r="Y1646" s="262" t="s">
        <v>1280</v>
      </c>
      <c r="Z1646" s="262" t="str">
        <f t="shared" si="157"/>
        <v>141 E 71200 116</v>
      </c>
      <c r="AA1646" s="262" t="str">
        <f t="shared" si="158"/>
        <v>712</v>
      </c>
      <c r="AB1646" s="262" t="str">
        <f t="shared" si="159"/>
        <v>000</v>
      </c>
      <c r="AC1646" s="262" t="str">
        <f t="shared" si="160"/>
        <v>141 E 71200 116 000 712</v>
      </c>
    </row>
    <row r="1647" spans="1:29" ht="15" customHeight="1" x14ac:dyDescent="0.25">
      <c r="A1647" s="262" t="s">
        <v>1308</v>
      </c>
      <c r="B1647" s="262" t="s">
        <v>231</v>
      </c>
      <c r="C1647" s="262" t="s">
        <v>231</v>
      </c>
      <c r="D1647" s="262" t="s">
        <v>343</v>
      </c>
      <c r="E1647" s="262" t="s">
        <v>221</v>
      </c>
      <c r="F1647" s="262" t="s">
        <v>222</v>
      </c>
      <c r="G1647" s="262" t="s">
        <v>223</v>
      </c>
      <c r="H1647" s="262" t="s">
        <v>224</v>
      </c>
      <c r="I1647" s="262" t="s">
        <v>225</v>
      </c>
      <c r="J1647" s="262">
        <v>1600</v>
      </c>
      <c r="K1647" s="320">
        <v>1</v>
      </c>
      <c r="L1647" s="320">
        <v>1</v>
      </c>
      <c r="M1647" s="262" t="s">
        <v>226</v>
      </c>
      <c r="N1647" s="262" t="s">
        <v>233</v>
      </c>
      <c r="O1647" s="262" t="s">
        <v>234</v>
      </c>
      <c r="P1647" s="262" t="s">
        <v>35</v>
      </c>
      <c r="Q1647" s="321">
        <v>7</v>
      </c>
      <c r="R1647" s="321">
        <f t="shared" si="155"/>
        <v>8</v>
      </c>
      <c r="S1647" s="300">
        <v>0</v>
      </c>
      <c r="T1647" s="300">
        <v>48605</v>
      </c>
      <c r="V1647" s="300">
        <v>48605</v>
      </c>
      <c r="W1647" s="302">
        <f>IFERROR(INDEX('For Formulas'!$A$3:$CL$64,MATCH(ROUNDUP($R1647,0),'For Formulas'!$A$3:$A$64,0),MATCH($O1647&amp;" - "&amp;$P1647,'For Formulas'!$A$3:$CL$3,0))*L1647+U1647,INDEX('For Formulas'!$A$3:$CL$64,MATCH(ROUNDUP($R1647,0),'For Formulas'!$A$3:$A$64,0)*MATCH($O1647&amp;" - "&amp;$P1647,'For Formulas'!$A$3:$CL$3,0))*L1647)</f>
        <v>52495</v>
      </c>
      <c r="X1647" s="322">
        <f t="shared" si="156"/>
        <v>8.0032918424030444E-2</v>
      </c>
      <c r="Y1647" s="262" t="s">
        <v>344</v>
      </c>
      <c r="Z1647" s="262" t="str">
        <f t="shared" si="157"/>
        <v>141 E 71100 116</v>
      </c>
      <c r="AA1647" s="262" t="str">
        <f t="shared" si="158"/>
        <v>000</v>
      </c>
      <c r="AB1647" s="262" t="str">
        <f t="shared" si="159"/>
        <v>000</v>
      </c>
      <c r="AC1647" s="262" t="str">
        <f t="shared" si="160"/>
        <v>141 E 71100 116 000 000</v>
      </c>
    </row>
    <row r="1648" spans="1:29" ht="15" customHeight="1" x14ac:dyDescent="0.25">
      <c r="A1648" s="262" t="s">
        <v>1309</v>
      </c>
      <c r="B1648" s="262" t="s">
        <v>316</v>
      </c>
      <c r="C1648" s="262" t="s">
        <v>316</v>
      </c>
      <c r="D1648" s="262" t="s">
        <v>364</v>
      </c>
      <c r="E1648" s="262" t="s">
        <v>221</v>
      </c>
      <c r="F1648" s="262" t="s">
        <v>222</v>
      </c>
      <c r="G1648" s="262" t="s">
        <v>223</v>
      </c>
      <c r="H1648" s="262" t="s">
        <v>224</v>
      </c>
      <c r="I1648" s="262" t="s">
        <v>225</v>
      </c>
      <c r="J1648" s="262">
        <v>1600</v>
      </c>
      <c r="K1648" s="320">
        <v>1</v>
      </c>
      <c r="L1648" s="320">
        <v>1</v>
      </c>
      <c r="M1648" s="262" t="s">
        <v>226</v>
      </c>
      <c r="N1648" s="262" t="s">
        <v>233</v>
      </c>
      <c r="O1648" s="262" t="s">
        <v>234</v>
      </c>
      <c r="P1648" s="262" t="s">
        <v>35</v>
      </c>
      <c r="Q1648" s="321">
        <v>7</v>
      </c>
      <c r="R1648" s="321">
        <f t="shared" si="155"/>
        <v>8</v>
      </c>
      <c r="S1648" s="300">
        <v>0</v>
      </c>
      <c r="T1648" s="300">
        <v>48605</v>
      </c>
      <c r="V1648" s="300">
        <v>48605</v>
      </c>
      <c r="W1648" s="302">
        <f>IFERROR(INDEX('For Formulas'!$A$3:$CL$64,MATCH(ROUNDUP($R1648,0),'For Formulas'!$A$3:$A$64,0),MATCH($O1648&amp;" - "&amp;$P1648,'For Formulas'!$A$3:$CL$3,0))*L1648+U1648,INDEX('For Formulas'!$A$3:$CL$64,MATCH(ROUNDUP($R1648,0),'For Formulas'!$A$3:$A$64,0)*MATCH($O1648&amp;" - "&amp;$P1648,'For Formulas'!$A$3:$CL$3,0))*L1648)</f>
        <v>52495</v>
      </c>
      <c r="X1648" s="322">
        <f t="shared" si="156"/>
        <v>8.0032918424030444E-2</v>
      </c>
      <c r="Y1648" s="262" t="s">
        <v>838</v>
      </c>
      <c r="Z1648" s="262" t="str">
        <f t="shared" si="157"/>
        <v>141 E 71200 116</v>
      </c>
      <c r="AA1648" s="262" t="str">
        <f t="shared" si="158"/>
        <v>712</v>
      </c>
      <c r="AB1648" s="262" t="str">
        <f t="shared" si="159"/>
        <v>000</v>
      </c>
      <c r="AC1648" s="262" t="str">
        <f t="shared" si="160"/>
        <v>141 E 71200 116 000 712</v>
      </c>
    </row>
    <row r="1649" spans="1:29" ht="15" customHeight="1" x14ac:dyDescent="0.25">
      <c r="A1649" s="262" t="s">
        <v>1311</v>
      </c>
      <c r="B1649" s="262" t="s">
        <v>316</v>
      </c>
      <c r="C1649" s="262" t="s">
        <v>316</v>
      </c>
      <c r="D1649" s="262" t="s">
        <v>280</v>
      </c>
      <c r="E1649" s="262" t="s">
        <v>221</v>
      </c>
      <c r="F1649" s="262" t="s">
        <v>222</v>
      </c>
      <c r="G1649" s="262" t="s">
        <v>223</v>
      </c>
      <c r="H1649" s="262" t="s">
        <v>224</v>
      </c>
      <c r="I1649" s="262" t="s">
        <v>225</v>
      </c>
      <c r="J1649" s="262">
        <v>1600</v>
      </c>
      <c r="K1649" s="320">
        <v>1</v>
      </c>
      <c r="L1649" s="320">
        <v>1</v>
      </c>
      <c r="M1649" s="262" t="s">
        <v>226</v>
      </c>
      <c r="N1649" s="262" t="s">
        <v>227</v>
      </c>
      <c r="O1649" s="262" t="s">
        <v>234</v>
      </c>
      <c r="P1649" s="262" t="s">
        <v>35</v>
      </c>
      <c r="Q1649" s="321">
        <v>7</v>
      </c>
      <c r="R1649" s="321">
        <f t="shared" si="155"/>
        <v>8</v>
      </c>
      <c r="S1649" s="300">
        <v>0</v>
      </c>
      <c r="T1649" s="300">
        <v>48605</v>
      </c>
      <c r="V1649" s="300">
        <v>48605</v>
      </c>
      <c r="W1649" s="302">
        <f>IFERROR(INDEX('For Formulas'!$A$3:$CL$64,MATCH(ROUNDUP($R1649,0),'For Formulas'!$A$3:$A$64,0),MATCH($O1649&amp;" - "&amp;$P1649,'For Formulas'!$A$3:$CL$3,0))*L1649+U1649,INDEX('For Formulas'!$A$3:$CL$64,MATCH(ROUNDUP($R1649,0),'For Formulas'!$A$3:$A$64,0)*MATCH($O1649&amp;" - "&amp;$P1649,'For Formulas'!$A$3:$CL$3,0))*L1649)</f>
        <v>52495</v>
      </c>
      <c r="X1649" s="322">
        <f t="shared" si="156"/>
        <v>8.0032918424030444E-2</v>
      </c>
      <c r="Y1649" s="262" t="s">
        <v>338</v>
      </c>
      <c r="Z1649" s="262" t="str">
        <f t="shared" si="157"/>
        <v>141 E 71200 116</v>
      </c>
      <c r="AA1649" s="262" t="str">
        <f t="shared" si="158"/>
        <v>712</v>
      </c>
      <c r="AB1649" s="262" t="str">
        <f t="shared" si="159"/>
        <v>000</v>
      </c>
      <c r="AC1649" s="262" t="str">
        <f t="shared" si="160"/>
        <v>141 E 71200 116 000 712</v>
      </c>
    </row>
    <row r="1650" spans="1:29" ht="15" hidden="1" customHeight="1" x14ac:dyDescent="0.25">
      <c r="A1650" s="262" t="s">
        <v>2199</v>
      </c>
      <c r="B1650" s="262" t="s">
        <v>256</v>
      </c>
      <c r="C1650" s="262" t="s">
        <v>355</v>
      </c>
      <c r="D1650" s="262" t="s">
        <v>274</v>
      </c>
      <c r="E1650" s="262" t="s">
        <v>256</v>
      </c>
      <c r="F1650" s="262" t="s">
        <v>521</v>
      </c>
      <c r="G1650" s="262" t="s">
        <v>522</v>
      </c>
      <c r="H1650" s="262" t="s">
        <v>523</v>
      </c>
      <c r="I1650" s="262" t="s">
        <v>1718</v>
      </c>
      <c r="J1650" s="262">
        <v>788</v>
      </c>
      <c r="K1650" s="320">
        <v>1</v>
      </c>
      <c r="L1650" s="320">
        <v>0</v>
      </c>
      <c r="M1650" s="262" t="s">
        <v>6</v>
      </c>
      <c r="Q1650" s="321">
        <v>0</v>
      </c>
      <c r="R1650" s="321">
        <f t="shared" si="155"/>
        <v>1</v>
      </c>
      <c r="S1650" s="300">
        <v>525</v>
      </c>
      <c r="T1650" s="300">
        <v>0</v>
      </c>
      <c r="V1650" s="300">
        <v>525</v>
      </c>
      <c r="W1650" s="300">
        <f>V1650</f>
        <v>525</v>
      </c>
      <c r="X1650" s="322">
        <f t="shared" si="156"/>
        <v>0</v>
      </c>
      <c r="Y1650" s="262" t="s">
        <v>290</v>
      </c>
      <c r="Z1650" s="262" t="str">
        <f t="shared" si="157"/>
        <v>141 E 72410 162</v>
      </c>
      <c r="AA1650" s="262" t="str">
        <f t="shared" si="158"/>
        <v>000</v>
      </c>
      <c r="AB1650" s="262" t="str">
        <f t="shared" si="159"/>
        <v>000</v>
      </c>
      <c r="AC1650" s="262" t="str">
        <f t="shared" si="160"/>
        <v>141 E 72410 162 000 000</v>
      </c>
    </row>
    <row r="1651" spans="1:29" ht="15" customHeight="1" x14ac:dyDescent="0.25">
      <c r="A1651" s="262" t="s">
        <v>1332</v>
      </c>
      <c r="B1651" s="262" t="s">
        <v>231</v>
      </c>
      <c r="C1651" s="262" t="s">
        <v>231</v>
      </c>
      <c r="D1651" s="262" t="s">
        <v>343</v>
      </c>
      <c r="E1651" s="262" t="s">
        <v>221</v>
      </c>
      <c r="F1651" s="262" t="s">
        <v>222</v>
      </c>
      <c r="G1651" s="262" t="s">
        <v>223</v>
      </c>
      <c r="H1651" s="262" t="s">
        <v>224</v>
      </c>
      <c r="I1651" s="262" t="s">
        <v>225</v>
      </c>
      <c r="J1651" s="262">
        <v>1600</v>
      </c>
      <c r="K1651" s="320">
        <v>1</v>
      </c>
      <c r="L1651" s="320">
        <v>1</v>
      </c>
      <c r="M1651" s="262" t="s">
        <v>226</v>
      </c>
      <c r="N1651" s="262" t="s">
        <v>227</v>
      </c>
      <c r="O1651" s="262" t="s">
        <v>234</v>
      </c>
      <c r="P1651" s="262" t="s">
        <v>35</v>
      </c>
      <c r="Q1651" s="321">
        <v>7</v>
      </c>
      <c r="R1651" s="321">
        <f t="shared" si="155"/>
        <v>8</v>
      </c>
      <c r="S1651" s="300">
        <v>0</v>
      </c>
      <c r="T1651" s="300">
        <v>48605</v>
      </c>
      <c r="V1651" s="300">
        <v>48605</v>
      </c>
      <c r="W1651" s="302">
        <f>IFERROR(INDEX('For Formulas'!$A$3:$CL$64,MATCH(ROUNDUP($R1651,0),'For Formulas'!$A$3:$A$64,0),MATCH($O1651&amp;" - "&amp;$P1651,'For Formulas'!$A$3:$CL$3,0))*L1651+U1651,INDEX('For Formulas'!$A$3:$CL$64,MATCH(ROUNDUP($R1651,0),'For Formulas'!$A$3:$A$64,0)*MATCH($O1651&amp;" - "&amp;$P1651,'For Formulas'!$A$3:$CL$3,0))*L1651)</f>
        <v>52495</v>
      </c>
      <c r="X1651" s="322">
        <f t="shared" si="156"/>
        <v>8.0032918424030444E-2</v>
      </c>
      <c r="Y1651" s="262" t="s">
        <v>344</v>
      </c>
      <c r="Z1651" s="262" t="str">
        <f t="shared" si="157"/>
        <v>141 E 71100 116</v>
      </c>
      <c r="AA1651" s="262" t="str">
        <f t="shared" si="158"/>
        <v>000</v>
      </c>
      <c r="AB1651" s="262" t="str">
        <f t="shared" si="159"/>
        <v>000</v>
      </c>
      <c r="AC1651" s="262" t="str">
        <f t="shared" si="160"/>
        <v>141 E 71100 116 000 000</v>
      </c>
    </row>
    <row r="1652" spans="1:29" ht="15" hidden="1" customHeight="1" x14ac:dyDescent="0.25">
      <c r="A1652" s="262" t="s">
        <v>2200</v>
      </c>
      <c r="B1652" s="262" t="s">
        <v>256</v>
      </c>
      <c r="C1652" s="262" t="s">
        <v>355</v>
      </c>
      <c r="D1652" s="262" t="s">
        <v>274</v>
      </c>
      <c r="E1652" s="262" t="s">
        <v>256</v>
      </c>
      <c r="F1652" s="262" t="s">
        <v>249</v>
      </c>
      <c r="G1652" s="262" t="s">
        <v>250</v>
      </c>
      <c r="H1652" s="262" t="s">
        <v>224</v>
      </c>
      <c r="I1652" s="262" t="s">
        <v>242</v>
      </c>
      <c r="J1652" s="262">
        <v>1080</v>
      </c>
      <c r="K1652" s="320">
        <v>1</v>
      </c>
      <c r="L1652" s="320">
        <v>1</v>
      </c>
      <c r="M1652" s="262" t="s">
        <v>6</v>
      </c>
      <c r="Q1652" s="321">
        <v>0</v>
      </c>
      <c r="R1652" s="321">
        <f t="shared" si="155"/>
        <v>1</v>
      </c>
      <c r="S1652" s="300">
        <v>500</v>
      </c>
      <c r="T1652" s="300">
        <v>0</v>
      </c>
      <c r="V1652" s="300">
        <v>500</v>
      </c>
      <c r="W1652" s="300">
        <f>V1652</f>
        <v>500</v>
      </c>
      <c r="X1652" s="322">
        <f t="shared" si="156"/>
        <v>0</v>
      </c>
      <c r="Y1652" s="262" t="s">
        <v>784</v>
      </c>
      <c r="Z1652" s="262" t="str">
        <f t="shared" si="157"/>
        <v>141 E 71200 163</v>
      </c>
      <c r="AA1652" s="262" t="str">
        <f t="shared" si="158"/>
        <v>712</v>
      </c>
      <c r="AB1652" s="262" t="str">
        <f t="shared" si="159"/>
        <v>901</v>
      </c>
      <c r="AC1652" s="262" t="str">
        <f t="shared" si="160"/>
        <v>141 E 71200 163 901 712</v>
      </c>
    </row>
    <row r="1653" spans="1:29" ht="15" customHeight="1" x14ac:dyDescent="0.25">
      <c r="A1653" s="262" t="s">
        <v>1384</v>
      </c>
      <c r="B1653" s="262" t="s">
        <v>231</v>
      </c>
      <c r="C1653" s="262" t="s">
        <v>231</v>
      </c>
      <c r="D1653" s="262" t="s">
        <v>361</v>
      </c>
      <c r="E1653" s="262" t="s">
        <v>221</v>
      </c>
      <c r="F1653" s="262" t="s">
        <v>222</v>
      </c>
      <c r="G1653" s="262" t="s">
        <v>223</v>
      </c>
      <c r="H1653" s="262" t="s">
        <v>224</v>
      </c>
      <c r="I1653" s="262" t="s">
        <v>225</v>
      </c>
      <c r="J1653" s="262">
        <v>1600</v>
      </c>
      <c r="K1653" s="320">
        <v>1</v>
      </c>
      <c r="L1653" s="320">
        <v>1</v>
      </c>
      <c r="M1653" s="262" t="s">
        <v>226</v>
      </c>
      <c r="N1653" s="262" t="s">
        <v>233</v>
      </c>
      <c r="O1653" s="262" t="s">
        <v>234</v>
      </c>
      <c r="P1653" s="262" t="s">
        <v>35</v>
      </c>
      <c r="Q1653" s="321">
        <v>7</v>
      </c>
      <c r="R1653" s="321">
        <f t="shared" si="155"/>
        <v>8</v>
      </c>
      <c r="S1653" s="300">
        <v>0</v>
      </c>
      <c r="T1653" s="300">
        <v>48605</v>
      </c>
      <c r="V1653" s="300">
        <v>48605</v>
      </c>
      <c r="W1653" s="302">
        <f>IFERROR(INDEX('For Formulas'!$A$3:$CL$64,MATCH(ROUNDUP($R1653,0),'For Formulas'!$A$3:$A$64,0),MATCH($O1653&amp;" - "&amp;$P1653,'For Formulas'!$A$3:$CL$3,0))*L1653+U1653,INDEX('For Formulas'!$A$3:$CL$64,MATCH(ROUNDUP($R1653,0),'For Formulas'!$A$3:$A$64,0)*MATCH($O1653&amp;" - "&amp;$P1653,'For Formulas'!$A$3:$CL$3,0))*L1653)</f>
        <v>52495</v>
      </c>
      <c r="X1653" s="322">
        <f t="shared" si="156"/>
        <v>8.0032918424030444E-2</v>
      </c>
      <c r="Y1653" s="262" t="s">
        <v>362</v>
      </c>
      <c r="Z1653" s="262" t="str">
        <f t="shared" si="157"/>
        <v>141 E 71100 116</v>
      </c>
      <c r="AA1653" s="262" t="str">
        <f t="shared" si="158"/>
        <v>000</v>
      </c>
      <c r="AB1653" s="262" t="str">
        <f t="shared" si="159"/>
        <v>000</v>
      </c>
      <c r="AC1653" s="262" t="str">
        <f t="shared" si="160"/>
        <v>141 E 71100 116 000 000</v>
      </c>
    </row>
    <row r="1654" spans="1:29" ht="15" hidden="1" customHeight="1" x14ac:dyDescent="0.25">
      <c r="A1654" s="262" t="s">
        <v>2201</v>
      </c>
      <c r="B1654" s="262" t="s">
        <v>256</v>
      </c>
      <c r="C1654" s="262" t="s">
        <v>273</v>
      </c>
      <c r="D1654" s="262" t="s">
        <v>274</v>
      </c>
      <c r="E1654" s="262" t="s">
        <v>256</v>
      </c>
      <c r="F1654" s="262" t="s">
        <v>249</v>
      </c>
      <c r="G1654" s="262" t="s">
        <v>250</v>
      </c>
      <c r="H1654" s="262" t="s">
        <v>224</v>
      </c>
      <c r="I1654" s="262" t="s">
        <v>242</v>
      </c>
      <c r="J1654" s="262">
        <v>1080</v>
      </c>
      <c r="K1654" s="320">
        <v>1</v>
      </c>
      <c r="L1654" s="320">
        <v>1</v>
      </c>
      <c r="M1654" s="262" t="s">
        <v>6</v>
      </c>
      <c r="Q1654" s="321">
        <v>0</v>
      </c>
      <c r="R1654" s="321">
        <f t="shared" si="155"/>
        <v>1</v>
      </c>
      <c r="S1654" s="300">
        <v>250</v>
      </c>
      <c r="T1654" s="300">
        <v>0</v>
      </c>
      <c r="V1654" s="300">
        <v>250</v>
      </c>
      <c r="W1654" s="300">
        <f>V1654</f>
        <v>250</v>
      </c>
      <c r="X1654" s="322">
        <f t="shared" si="156"/>
        <v>0</v>
      </c>
      <c r="Y1654" s="262" t="s">
        <v>684</v>
      </c>
      <c r="Z1654" s="262" t="str">
        <f t="shared" si="157"/>
        <v>141 E 71200 163</v>
      </c>
      <c r="AA1654" s="262" t="str">
        <f t="shared" si="158"/>
        <v>712</v>
      </c>
      <c r="AB1654" s="262" t="str">
        <f t="shared" si="159"/>
        <v>901</v>
      </c>
      <c r="AC1654" s="262" t="str">
        <f t="shared" si="160"/>
        <v>141 E 71200 163 901 712</v>
      </c>
    </row>
    <row r="1655" spans="1:29" ht="15" customHeight="1" x14ac:dyDescent="0.25">
      <c r="A1655" s="262" t="s">
        <v>1433</v>
      </c>
      <c r="B1655" s="262" t="s">
        <v>231</v>
      </c>
      <c r="C1655" s="262" t="s">
        <v>231</v>
      </c>
      <c r="D1655" s="262" t="s">
        <v>716</v>
      </c>
      <c r="E1655" s="262" t="s">
        <v>221</v>
      </c>
      <c r="F1655" s="262" t="s">
        <v>222</v>
      </c>
      <c r="G1655" s="262" t="s">
        <v>223</v>
      </c>
      <c r="H1655" s="262" t="s">
        <v>224</v>
      </c>
      <c r="I1655" s="262" t="s">
        <v>225</v>
      </c>
      <c r="J1655" s="262">
        <v>1600</v>
      </c>
      <c r="K1655" s="320">
        <v>1</v>
      </c>
      <c r="L1655" s="320">
        <v>1</v>
      </c>
      <c r="M1655" s="262" t="s">
        <v>226</v>
      </c>
      <c r="N1655" s="262" t="s">
        <v>227</v>
      </c>
      <c r="O1655" s="262" t="s">
        <v>234</v>
      </c>
      <c r="P1655" s="262" t="s">
        <v>35</v>
      </c>
      <c r="Q1655" s="321">
        <v>7</v>
      </c>
      <c r="R1655" s="321">
        <f t="shared" si="155"/>
        <v>8</v>
      </c>
      <c r="S1655" s="300">
        <v>0</v>
      </c>
      <c r="T1655" s="300">
        <v>48605</v>
      </c>
      <c r="V1655" s="300">
        <v>48605</v>
      </c>
      <c r="W1655" s="302">
        <f>IFERROR(INDEX('For Formulas'!$A$3:$CL$64,MATCH(ROUNDUP($R1655,0),'For Formulas'!$A$3:$A$64,0),MATCH($O1655&amp;" - "&amp;$P1655,'For Formulas'!$A$3:$CL$3,0))*L1655+U1655,INDEX('For Formulas'!$A$3:$CL$64,MATCH(ROUNDUP($R1655,0),'For Formulas'!$A$3:$A$64,0)*MATCH($O1655&amp;" - "&amp;$P1655,'For Formulas'!$A$3:$CL$3,0))*L1655)</f>
        <v>52495</v>
      </c>
      <c r="X1655" s="322">
        <f t="shared" si="156"/>
        <v>8.0032918424030444E-2</v>
      </c>
      <c r="Y1655" s="262" t="s">
        <v>913</v>
      </c>
      <c r="Z1655" s="262" t="str">
        <f t="shared" si="157"/>
        <v>141 E 71100 116</v>
      </c>
      <c r="AA1655" s="262" t="str">
        <f t="shared" si="158"/>
        <v>000</v>
      </c>
      <c r="AB1655" s="262" t="str">
        <f t="shared" si="159"/>
        <v>000</v>
      </c>
      <c r="AC1655" s="262" t="str">
        <f t="shared" si="160"/>
        <v>141 E 71100 116 000 000</v>
      </c>
    </row>
    <row r="1656" spans="1:29" ht="15" hidden="1" customHeight="1" x14ac:dyDescent="0.25">
      <c r="A1656" s="262" t="s">
        <v>2202</v>
      </c>
      <c r="B1656" s="262" t="s">
        <v>256</v>
      </c>
      <c r="C1656" s="262" t="s">
        <v>273</v>
      </c>
      <c r="D1656" s="262" t="s">
        <v>274</v>
      </c>
      <c r="E1656" s="262" t="s">
        <v>256</v>
      </c>
      <c r="F1656" s="262" t="s">
        <v>249</v>
      </c>
      <c r="G1656" s="262" t="s">
        <v>250</v>
      </c>
      <c r="H1656" s="262" t="s">
        <v>224</v>
      </c>
      <c r="I1656" s="262" t="s">
        <v>242</v>
      </c>
      <c r="J1656" s="262">
        <v>1080</v>
      </c>
      <c r="K1656" s="320">
        <v>1</v>
      </c>
      <c r="L1656" s="320">
        <v>1</v>
      </c>
      <c r="M1656" s="262" t="s">
        <v>6</v>
      </c>
      <c r="Q1656" s="321">
        <v>0</v>
      </c>
      <c r="R1656" s="321">
        <f t="shared" si="155"/>
        <v>1</v>
      </c>
      <c r="S1656" s="300">
        <v>250</v>
      </c>
      <c r="T1656" s="300">
        <v>0</v>
      </c>
      <c r="V1656" s="300">
        <v>250</v>
      </c>
      <c r="W1656" s="300">
        <f>V1656</f>
        <v>250</v>
      </c>
      <c r="X1656" s="322">
        <f t="shared" si="156"/>
        <v>0</v>
      </c>
      <c r="Y1656" s="262" t="s">
        <v>649</v>
      </c>
      <c r="Z1656" s="262" t="str">
        <f t="shared" si="157"/>
        <v>141 E 71200 163</v>
      </c>
      <c r="AA1656" s="262" t="str">
        <f t="shared" si="158"/>
        <v>712</v>
      </c>
      <c r="AB1656" s="262" t="str">
        <f t="shared" si="159"/>
        <v>901</v>
      </c>
      <c r="AC1656" s="262" t="str">
        <f t="shared" si="160"/>
        <v>141 E 71200 163 901 712</v>
      </c>
    </row>
    <row r="1657" spans="1:29" ht="15" customHeight="1" x14ac:dyDescent="0.25">
      <c r="A1657" s="262" t="s">
        <v>1479</v>
      </c>
      <c r="B1657" s="262" t="s">
        <v>231</v>
      </c>
      <c r="C1657" s="262" t="s">
        <v>231</v>
      </c>
      <c r="D1657" s="262" t="s">
        <v>382</v>
      </c>
      <c r="E1657" s="262" t="s">
        <v>221</v>
      </c>
      <c r="F1657" s="262" t="s">
        <v>222</v>
      </c>
      <c r="G1657" s="262" t="s">
        <v>223</v>
      </c>
      <c r="H1657" s="262" t="s">
        <v>224</v>
      </c>
      <c r="I1657" s="262" t="s">
        <v>225</v>
      </c>
      <c r="J1657" s="262">
        <v>1600</v>
      </c>
      <c r="K1657" s="320">
        <v>1</v>
      </c>
      <c r="L1657" s="320">
        <v>1</v>
      </c>
      <c r="M1657" s="262" t="s">
        <v>226</v>
      </c>
      <c r="N1657" s="262" t="s">
        <v>233</v>
      </c>
      <c r="O1657" s="262" t="s">
        <v>234</v>
      </c>
      <c r="P1657" s="262" t="s">
        <v>35</v>
      </c>
      <c r="Q1657" s="321">
        <v>7</v>
      </c>
      <c r="R1657" s="321">
        <f t="shared" si="155"/>
        <v>8</v>
      </c>
      <c r="S1657" s="300">
        <v>0</v>
      </c>
      <c r="T1657" s="300">
        <v>48605</v>
      </c>
      <c r="V1657" s="300">
        <v>48605</v>
      </c>
      <c r="W1657" s="302">
        <f>IFERROR(INDEX('For Formulas'!$A$3:$CL$64,MATCH(ROUNDUP($R1657,0),'For Formulas'!$A$3:$A$64,0),MATCH($O1657&amp;" - "&amp;$P1657,'For Formulas'!$A$3:$CL$3,0))*L1657+U1657,INDEX('For Formulas'!$A$3:$CL$64,MATCH(ROUNDUP($R1657,0),'For Formulas'!$A$3:$A$64,0)*MATCH($O1657&amp;" - "&amp;$P1657,'For Formulas'!$A$3:$CL$3,0))*L1657)</f>
        <v>52495</v>
      </c>
      <c r="X1657" s="322">
        <f t="shared" si="156"/>
        <v>8.0032918424030444E-2</v>
      </c>
      <c r="Y1657" s="262" t="s">
        <v>401</v>
      </c>
      <c r="Z1657" s="262" t="str">
        <f t="shared" si="157"/>
        <v>141 E 71100 116</v>
      </c>
      <c r="AA1657" s="262" t="str">
        <f t="shared" si="158"/>
        <v>000</v>
      </c>
      <c r="AB1657" s="262" t="str">
        <f t="shared" si="159"/>
        <v>000</v>
      </c>
      <c r="AC1657" s="262" t="str">
        <f t="shared" si="160"/>
        <v>141 E 71100 116 000 000</v>
      </c>
    </row>
    <row r="1658" spans="1:29" ht="15" hidden="1" customHeight="1" x14ac:dyDescent="0.25">
      <c r="A1658" s="262" t="s">
        <v>2205</v>
      </c>
      <c r="B1658" s="262" t="s">
        <v>256</v>
      </c>
      <c r="C1658" s="262" t="s">
        <v>355</v>
      </c>
      <c r="D1658" s="262" t="s">
        <v>274</v>
      </c>
      <c r="E1658" s="262" t="s">
        <v>256</v>
      </c>
      <c r="F1658" s="262" t="s">
        <v>249</v>
      </c>
      <c r="G1658" s="262" t="s">
        <v>250</v>
      </c>
      <c r="H1658" s="262" t="s">
        <v>224</v>
      </c>
      <c r="I1658" s="262" t="s">
        <v>242</v>
      </c>
      <c r="J1658" s="262">
        <v>1080</v>
      </c>
      <c r="K1658" s="320">
        <v>1</v>
      </c>
      <c r="L1658" s="320">
        <v>1</v>
      </c>
      <c r="M1658" s="262" t="s">
        <v>6</v>
      </c>
      <c r="Q1658" s="321">
        <v>0</v>
      </c>
      <c r="R1658" s="321">
        <f t="shared" si="155"/>
        <v>1</v>
      </c>
      <c r="S1658" s="300">
        <v>500</v>
      </c>
      <c r="T1658" s="300">
        <v>0</v>
      </c>
      <c r="V1658" s="300">
        <v>500</v>
      </c>
      <c r="W1658" s="300">
        <f>V1658</f>
        <v>500</v>
      </c>
      <c r="X1658" s="322">
        <f t="shared" si="156"/>
        <v>0</v>
      </c>
      <c r="Y1658" s="262" t="s">
        <v>784</v>
      </c>
      <c r="Z1658" s="262" t="str">
        <f t="shared" si="157"/>
        <v>141 E 71200 163</v>
      </c>
      <c r="AA1658" s="262" t="str">
        <f t="shared" si="158"/>
        <v>712</v>
      </c>
      <c r="AB1658" s="262" t="str">
        <f t="shared" si="159"/>
        <v>901</v>
      </c>
      <c r="AC1658" s="262" t="str">
        <f t="shared" si="160"/>
        <v>141 E 71200 163 901 712</v>
      </c>
    </row>
    <row r="1659" spans="1:29" ht="15" customHeight="1" x14ac:dyDescent="0.25">
      <c r="A1659" s="262" t="s">
        <v>1730</v>
      </c>
      <c r="B1659" s="262" t="s">
        <v>231</v>
      </c>
      <c r="C1659" s="262" t="s">
        <v>231</v>
      </c>
      <c r="D1659" s="262" t="s">
        <v>268</v>
      </c>
      <c r="E1659" s="262" t="s">
        <v>221</v>
      </c>
      <c r="F1659" s="262" t="s">
        <v>222</v>
      </c>
      <c r="G1659" s="262" t="s">
        <v>223</v>
      </c>
      <c r="H1659" s="262" t="s">
        <v>224</v>
      </c>
      <c r="I1659" s="262" t="s">
        <v>225</v>
      </c>
      <c r="J1659" s="262">
        <v>1600</v>
      </c>
      <c r="K1659" s="320">
        <v>1</v>
      </c>
      <c r="L1659" s="320">
        <v>1</v>
      </c>
      <c r="M1659" s="262" t="s">
        <v>226</v>
      </c>
      <c r="N1659" s="262" t="s">
        <v>233</v>
      </c>
      <c r="O1659" s="262" t="s">
        <v>234</v>
      </c>
      <c r="P1659" s="262" t="s">
        <v>35</v>
      </c>
      <c r="Q1659" s="321">
        <v>7</v>
      </c>
      <c r="R1659" s="321">
        <f t="shared" si="155"/>
        <v>8</v>
      </c>
      <c r="S1659" s="300">
        <v>0</v>
      </c>
      <c r="T1659" s="300">
        <v>48605</v>
      </c>
      <c r="V1659" s="300">
        <v>48605</v>
      </c>
      <c r="W1659" s="302">
        <f>IFERROR(INDEX('For Formulas'!$A$3:$CL$64,MATCH(ROUNDUP($R1659,0),'For Formulas'!$A$3:$A$64,0),MATCH($O1659&amp;" - "&amp;$P1659,'For Formulas'!$A$3:$CL$3,0))*L1659+U1659,INDEX('For Formulas'!$A$3:$CL$64,MATCH(ROUNDUP($R1659,0),'For Formulas'!$A$3:$A$64,0)*MATCH($O1659&amp;" - "&amp;$P1659,'For Formulas'!$A$3:$CL$3,0))*L1659)</f>
        <v>52495</v>
      </c>
      <c r="X1659" s="322">
        <f t="shared" si="156"/>
        <v>8.0032918424030444E-2</v>
      </c>
      <c r="Y1659" s="262" t="s">
        <v>566</v>
      </c>
      <c r="Z1659" s="262" t="str">
        <f t="shared" si="157"/>
        <v>141 E 71100 116</v>
      </c>
      <c r="AA1659" s="262" t="str">
        <f t="shared" si="158"/>
        <v>000</v>
      </c>
      <c r="AB1659" s="262" t="str">
        <f t="shared" si="159"/>
        <v>000</v>
      </c>
      <c r="AC1659" s="262" t="str">
        <f t="shared" si="160"/>
        <v>141 E 71100 116 000 000</v>
      </c>
    </row>
    <row r="1660" spans="1:29" ht="15" customHeight="1" x14ac:dyDescent="0.25">
      <c r="A1660" s="262" t="s">
        <v>1744</v>
      </c>
      <c r="B1660" s="262" t="s">
        <v>535</v>
      </c>
      <c r="C1660" s="262" t="s">
        <v>535</v>
      </c>
      <c r="D1660" s="262" t="s">
        <v>601</v>
      </c>
      <c r="E1660" s="262" t="s">
        <v>221</v>
      </c>
      <c r="F1660" s="262" t="s">
        <v>222</v>
      </c>
      <c r="G1660" s="262" t="s">
        <v>223</v>
      </c>
      <c r="H1660" s="262" t="s">
        <v>224</v>
      </c>
      <c r="I1660" s="262" t="s">
        <v>225</v>
      </c>
      <c r="J1660" s="262">
        <v>1600</v>
      </c>
      <c r="K1660" s="320">
        <v>1</v>
      </c>
      <c r="L1660" s="320">
        <v>1</v>
      </c>
      <c r="M1660" s="262" t="s">
        <v>226</v>
      </c>
      <c r="N1660" s="262" t="s">
        <v>233</v>
      </c>
      <c r="O1660" s="262" t="s">
        <v>234</v>
      </c>
      <c r="P1660" s="262" t="s">
        <v>35</v>
      </c>
      <c r="Q1660" s="321">
        <v>7</v>
      </c>
      <c r="R1660" s="321">
        <f t="shared" si="155"/>
        <v>8</v>
      </c>
      <c r="S1660" s="300">
        <v>0</v>
      </c>
      <c r="T1660" s="300">
        <v>48605</v>
      </c>
      <c r="V1660" s="300">
        <v>48605</v>
      </c>
      <c r="W1660" s="302">
        <f>IFERROR(INDEX('For Formulas'!$A$3:$CL$64,MATCH(ROUNDUP($R1660,0),'For Formulas'!$A$3:$A$64,0),MATCH($O1660&amp;" - "&amp;$P1660,'For Formulas'!$A$3:$CL$3,0))*L1660+U1660,INDEX('For Formulas'!$A$3:$CL$64,MATCH(ROUNDUP($R1660,0),'For Formulas'!$A$3:$A$64,0)*MATCH($O1660&amp;" - "&amp;$P1660,'For Formulas'!$A$3:$CL$3,0))*L1660)</f>
        <v>52495</v>
      </c>
      <c r="X1660" s="322">
        <f t="shared" si="156"/>
        <v>8.0032918424030444E-2</v>
      </c>
      <c r="Y1660" s="262" t="s">
        <v>604</v>
      </c>
      <c r="Z1660" s="262" t="str">
        <f t="shared" si="157"/>
        <v>141 E 71150 116</v>
      </c>
      <c r="AA1660" s="262" t="str">
        <f t="shared" si="158"/>
        <v>000</v>
      </c>
      <c r="AB1660" s="262" t="str">
        <f t="shared" si="159"/>
        <v>000</v>
      </c>
      <c r="AC1660" s="262" t="str">
        <f t="shared" si="160"/>
        <v>141 E 71150 116 000 000</v>
      </c>
    </row>
    <row r="1661" spans="1:29" ht="15" customHeight="1" x14ac:dyDescent="0.25">
      <c r="A1661" s="262" t="s">
        <v>2147</v>
      </c>
      <c r="B1661" s="262" t="s">
        <v>316</v>
      </c>
      <c r="C1661" s="262" t="s">
        <v>316</v>
      </c>
      <c r="D1661" s="262" t="s">
        <v>295</v>
      </c>
      <c r="E1661" s="262" t="s">
        <v>221</v>
      </c>
      <c r="F1661" s="262" t="s">
        <v>222</v>
      </c>
      <c r="G1661" s="262" t="s">
        <v>223</v>
      </c>
      <c r="H1661" s="262" t="s">
        <v>224</v>
      </c>
      <c r="I1661" s="262" t="s">
        <v>225</v>
      </c>
      <c r="J1661" s="262">
        <v>1600</v>
      </c>
      <c r="K1661" s="320">
        <v>1</v>
      </c>
      <c r="L1661" s="320">
        <v>1</v>
      </c>
      <c r="M1661" s="262" t="s">
        <v>226</v>
      </c>
      <c r="N1661" s="262" t="s">
        <v>233</v>
      </c>
      <c r="O1661" s="262" t="s">
        <v>234</v>
      </c>
      <c r="P1661" s="262" t="s">
        <v>35</v>
      </c>
      <c r="Q1661" s="321">
        <v>7</v>
      </c>
      <c r="R1661" s="321">
        <f t="shared" si="155"/>
        <v>8</v>
      </c>
      <c r="S1661" s="300">
        <v>0</v>
      </c>
      <c r="T1661" s="300">
        <v>48605</v>
      </c>
      <c r="V1661" s="300">
        <v>48605</v>
      </c>
      <c r="W1661" s="302">
        <f>IFERROR(INDEX('For Formulas'!$A$3:$CL$64,MATCH(ROUNDUP($R1661,0),'For Formulas'!$A$3:$A$64,0),MATCH($O1661&amp;" - "&amp;$P1661,'For Formulas'!$A$3:$CL$3,0))*L1661+U1661,INDEX('For Formulas'!$A$3:$CL$64,MATCH(ROUNDUP($R1661,0),'For Formulas'!$A$3:$A$64,0)*MATCH($O1661&amp;" - "&amp;$P1661,'For Formulas'!$A$3:$CL$3,0))*L1661)</f>
        <v>52495</v>
      </c>
      <c r="X1661" s="322">
        <f t="shared" si="156"/>
        <v>8.0032918424030444E-2</v>
      </c>
      <c r="Y1661" s="262" t="s">
        <v>1072</v>
      </c>
      <c r="Z1661" s="262" t="str">
        <f t="shared" si="157"/>
        <v>141 E 71200 116</v>
      </c>
      <c r="AA1661" s="262" t="str">
        <f t="shared" si="158"/>
        <v>712</v>
      </c>
      <c r="AB1661" s="262" t="str">
        <f t="shared" si="159"/>
        <v>000</v>
      </c>
      <c r="AC1661" s="262" t="str">
        <f t="shared" si="160"/>
        <v>141 E 71200 116 000 712</v>
      </c>
    </row>
    <row r="1662" spans="1:29" ht="15" customHeight="1" x14ac:dyDescent="0.25">
      <c r="A1662" s="262" t="s">
        <v>2154</v>
      </c>
      <c r="B1662" s="262" t="s">
        <v>231</v>
      </c>
      <c r="C1662" s="262" t="s">
        <v>231</v>
      </c>
      <c r="D1662" s="262" t="s">
        <v>268</v>
      </c>
      <c r="E1662" s="262" t="s">
        <v>221</v>
      </c>
      <c r="F1662" s="262" t="s">
        <v>222</v>
      </c>
      <c r="G1662" s="262" t="s">
        <v>223</v>
      </c>
      <c r="H1662" s="262" t="s">
        <v>224</v>
      </c>
      <c r="I1662" s="262" t="s">
        <v>225</v>
      </c>
      <c r="J1662" s="262">
        <v>1600</v>
      </c>
      <c r="K1662" s="320">
        <v>1</v>
      </c>
      <c r="L1662" s="320">
        <v>1</v>
      </c>
      <c r="M1662" s="262" t="s">
        <v>226</v>
      </c>
      <c r="N1662" s="262" t="s">
        <v>233</v>
      </c>
      <c r="O1662" s="262" t="s">
        <v>234</v>
      </c>
      <c r="P1662" s="262" t="s">
        <v>35</v>
      </c>
      <c r="Q1662" s="321">
        <v>7</v>
      </c>
      <c r="R1662" s="321">
        <f t="shared" si="155"/>
        <v>8</v>
      </c>
      <c r="S1662" s="300">
        <v>0</v>
      </c>
      <c r="T1662" s="300">
        <v>48605</v>
      </c>
      <c r="V1662" s="300">
        <v>48605</v>
      </c>
      <c r="W1662" s="302">
        <f>IFERROR(INDEX('For Formulas'!$A$3:$CL$64,MATCH(ROUNDUP($R1662,0),'For Formulas'!$A$3:$A$64,0),MATCH($O1662&amp;" - "&amp;$P1662,'For Formulas'!$A$3:$CL$3,0))*L1662+U1662,INDEX('For Formulas'!$A$3:$CL$64,MATCH(ROUNDUP($R1662,0),'For Formulas'!$A$3:$A$64,0)*MATCH($O1662&amp;" - "&amp;$P1662,'For Formulas'!$A$3:$CL$3,0))*L1662)</f>
        <v>52495</v>
      </c>
      <c r="X1662" s="322">
        <f t="shared" si="156"/>
        <v>8.0032918424030444E-2</v>
      </c>
      <c r="Y1662" s="262" t="s">
        <v>566</v>
      </c>
      <c r="Z1662" s="262" t="str">
        <f t="shared" si="157"/>
        <v>141 E 71100 116</v>
      </c>
      <c r="AA1662" s="262" t="str">
        <f t="shared" si="158"/>
        <v>000</v>
      </c>
      <c r="AB1662" s="262" t="str">
        <f t="shared" si="159"/>
        <v>000</v>
      </c>
      <c r="AC1662" s="262" t="str">
        <f t="shared" si="160"/>
        <v>141 E 71100 116 000 000</v>
      </c>
    </row>
    <row r="1663" spans="1:29" ht="15" customHeight="1" x14ac:dyDescent="0.25">
      <c r="A1663" s="262" t="s">
        <v>2361</v>
      </c>
      <c r="B1663" s="262" t="s">
        <v>231</v>
      </c>
      <c r="C1663" s="262" t="s">
        <v>231</v>
      </c>
      <c r="D1663" s="262" t="s">
        <v>382</v>
      </c>
      <c r="E1663" s="262" t="s">
        <v>221</v>
      </c>
      <c r="F1663" s="262" t="s">
        <v>222</v>
      </c>
      <c r="G1663" s="262" t="s">
        <v>223</v>
      </c>
      <c r="H1663" s="262" t="s">
        <v>224</v>
      </c>
      <c r="I1663" s="262" t="s">
        <v>225</v>
      </c>
      <c r="J1663" s="262">
        <v>1600</v>
      </c>
      <c r="K1663" s="320">
        <v>1</v>
      </c>
      <c r="L1663" s="320">
        <v>1</v>
      </c>
      <c r="M1663" s="262" t="s">
        <v>226</v>
      </c>
      <c r="N1663" s="262" t="s">
        <v>233</v>
      </c>
      <c r="O1663" s="262" t="s">
        <v>234</v>
      </c>
      <c r="P1663" s="262" t="s">
        <v>35</v>
      </c>
      <c r="Q1663" s="321">
        <v>7</v>
      </c>
      <c r="R1663" s="321">
        <f t="shared" si="155"/>
        <v>8</v>
      </c>
      <c r="S1663" s="300">
        <v>0</v>
      </c>
      <c r="T1663" s="300">
        <v>48605</v>
      </c>
      <c r="V1663" s="300">
        <v>48605</v>
      </c>
      <c r="W1663" s="302">
        <f>IFERROR(INDEX('For Formulas'!$A$3:$CL$64,MATCH(ROUNDUP($R1663,0),'For Formulas'!$A$3:$A$64,0),MATCH($O1663&amp;" - "&amp;$P1663,'For Formulas'!$A$3:$CL$3,0))*L1663+U1663,INDEX('For Formulas'!$A$3:$CL$64,MATCH(ROUNDUP($R1663,0),'For Formulas'!$A$3:$A$64,0)*MATCH($O1663&amp;" - "&amp;$P1663,'For Formulas'!$A$3:$CL$3,0))*L1663)</f>
        <v>52495</v>
      </c>
      <c r="X1663" s="322">
        <f t="shared" si="156"/>
        <v>8.0032918424030444E-2</v>
      </c>
      <c r="Y1663" s="262" t="s">
        <v>401</v>
      </c>
      <c r="Z1663" s="262" t="str">
        <f t="shared" si="157"/>
        <v>141 E 71100 116</v>
      </c>
      <c r="AA1663" s="262" t="str">
        <f t="shared" si="158"/>
        <v>000</v>
      </c>
      <c r="AB1663" s="262" t="str">
        <f t="shared" si="159"/>
        <v>000</v>
      </c>
      <c r="AC1663" s="262" t="str">
        <f t="shared" si="160"/>
        <v>141 E 71100 116 000 000</v>
      </c>
    </row>
    <row r="1664" spans="1:29" ht="15" customHeight="1" x14ac:dyDescent="0.25">
      <c r="A1664" s="262" t="s">
        <v>2374</v>
      </c>
      <c r="B1664" s="262" t="s">
        <v>316</v>
      </c>
      <c r="C1664" s="262" t="s">
        <v>316</v>
      </c>
      <c r="D1664" s="262" t="s">
        <v>346</v>
      </c>
      <c r="E1664" s="262" t="s">
        <v>221</v>
      </c>
      <c r="F1664" s="262" t="s">
        <v>222</v>
      </c>
      <c r="G1664" s="262" t="s">
        <v>223</v>
      </c>
      <c r="H1664" s="262" t="s">
        <v>224</v>
      </c>
      <c r="I1664" s="262" t="s">
        <v>225</v>
      </c>
      <c r="J1664" s="262">
        <v>1600</v>
      </c>
      <c r="K1664" s="320">
        <v>1</v>
      </c>
      <c r="L1664" s="320">
        <v>1</v>
      </c>
      <c r="M1664" s="262" t="s">
        <v>226</v>
      </c>
      <c r="N1664" s="262" t="s">
        <v>227</v>
      </c>
      <c r="O1664" s="262" t="s">
        <v>234</v>
      </c>
      <c r="P1664" s="262" t="s">
        <v>35</v>
      </c>
      <c r="Q1664" s="321">
        <v>7</v>
      </c>
      <c r="R1664" s="321">
        <f t="shared" si="155"/>
        <v>8</v>
      </c>
      <c r="S1664" s="300">
        <v>0</v>
      </c>
      <c r="T1664" s="300">
        <v>48605</v>
      </c>
      <c r="V1664" s="300">
        <v>48605</v>
      </c>
      <c r="W1664" s="302">
        <f>IFERROR(INDEX('For Formulas'!$A$3:$CL$64,MATCH(ROUNDUP($R1664,0),'For Formulas'!$A$3:$A$64,0),MATCH($O1664&amp;" - "&amp;$P1664,'For Formulas'!$A$3:$CL$3,0))*L1664+U1664,INDEX('For Formulas'!$A$3:$CL$64,MATCH(ROUNDUP($R1664,0),'For Formulas'!$A$3:$A$64,0)*MATCH($O1664&amp;" - "&amp;$P1664,'For Formulas'!$A$3:$CL$3,0))*L1664)</f>
        <v>52495</v>
      </c>
      <c r="X1664" s="322">
        <f t="shared" si="156"/>
        <v>8.0032918424030444E-2</v>
      </c>
      <c r="Y1664" s="262" t="s">
        <v>1085</v>
      </c>
      <c r="Z1664" s="262" t="str">
        <f t="shared" si="157"/>
        <v>141 E 71200 116</v>
      </c>
      <c r="AA1664" s="262" t="str">
        <f t="shared" si="158"/>
        <v>712</v>
      </c>
      <c r="AB1664" s="262" t="str">
        <f t="shared" si="159"/>
        <v>000</v>
      </c>
      <c r="AC1664" s="262" t="str">
        <f t="shared" si="160"/>
        <v>141 E 71200 116 000 712</v>
      </c>
    </row>
    <row r="1665" spans="1:29" ht="15" customHeight="1" x14ac:dyDescent="0.25">
      <c r="A1665" s="262" t="s">
        <v>2432</v>
      </c>
      <c r="B1665" s="262" t="s">
        <v>231</v>
      </c>
      <c r="C1665" s="262" t="s">
        <v>231</v>
      </c>
      <c r="D1665" s="262" t="s">
        <v>238</v>
      </c>
      <c r="E1665" s="262" t="s">
        <v>221</v>
      </c>
      <c r="F1665" s="262" t="s">
        <v>222</v>
      </c>
      <c r="G1665" s="262" t="s">
        <v>223</v>
      </c>
      <c r="H1665" s="262" t="s">
        <v>224</v>
      </c>
      <c r="I1665" s="262" t="s">
        <v>225</v>
      </c>
      <c r="J1665" s="262">
        <v>1600</v>
      </c>
      <c r="K1665" s="320">
        <v>1</v>
      </c>
      <c r="L1665" s="320">
        <v>1</v>
      </c>
      <c r="M1665" s="262" t="s">
        <v>226</v>
      </c>
      <c r="N1665" s="262" t="s">
        <v>233</v>
      </c>
      <c r="O1665" s="262" t="s">
        <v>234</v>
      </c>
      <c r="P1665" s="262" t="s">
        <v>35</v>
      </c>
      <c r="Q1665" s="321">
        <v>7</v>
      </c>
      <c r="R1665" s="321">
        <f t="shared" si="155"/>
        <v>8</v>
      </c>
      <c r="S1665" s="300">
        <v>0</v>
      </c>
      <c r="T1665" s="300">
        <v>48605</v>
      </c>
      <c r="V1665" s="300">
        <v>48605</v>
      </c>
      <c r="W1665" s="302">
        <f>IFERROR(INDEX('For Formulas'!$A$3:$CL$64,MATCH(ROUNDUP($R1665,0),'For Formulas'!$A$3:$A$64,0),MATCH($O1665&amp;" - "&amp;$P1665,'For Formulas'!$A$3:$CL$3,0))*L1665+U1665,INDEX('For Formulas'!$A$3:$CL$64,MATCH(ROUNDUP($R1665,0),'For Formulas'!$A$3:$A$64,0)*MATCH($O1665&amp;" - "&amp;$P1665,'For Formulas'!$A$3:$CL$3,0))*L1665)</f>
        <v>52495</v>
      </c>
      <c r="X1665" s="322">
        <f t="shared" si="156"/>
        <v>8.0032918424030444E-2</v>
      </c>
      <c r="Y1665" s="262" t="s">
        <v>538</v>
      </c>
      <c r="Z1665" s="262" t="str">
        <f t="shared" si="157"/>
        <v>141 E 71100 116</v>
      </c>
      <c r="AA1665" s="262" t="str">
        <f t="shared" si="158"/>
        <v>000</v>
      </c>
      <c r="AB1665" s="262" t="str">
        <f t="shared" si="159"/>
        <v>000</v>
      </c>
      <c r="AC1665" s="262" t="str">
        <f t="shared" si="160"/>
        <v>141 E 71100 116 000 000</v>
      </c>
    </row>
    <row r="1666" spans="1:29" ht="15" customHeight="1" x14ac:dyDescent="0.25">
      <c r="A1666" s="262" t="s">
        <v>2534</v>
      </c>
      <c r="B1666" s="262" t="s">
        <v>231</v>
      </c>
      <c r="C1666" s="262" t="s">
        <v>231</v>
      </c>
      <c r="D1666" s="262" t="s">
        <v>389</v>
      </c>
      <c r="E1666" s="262" t="s">
        <v>221</v>
      </c>
      <c r="F1666" s="262" t="s">
        <v>222</v>
      </c>
      <c r="G1666" s="262" t="s">
        <v>223</v>
      </c>
      <c r="H1666" s="262" t="s">
        <v>224</v>
      </c>
      <c r="I1666" s="262" t="s">
        <v>225</v>
      </c>
      <c r="J1666" s="262">
        <v>1600</v>
      </c>
      <c r="K1666" s="320">
        <v>1</v>
      </c>
      <c r="L1666" s="320">
        <v>1</v>
      </c>
      <c r="M1666" s="262" t="s">
        <v>226</v>
      </c>
      <c r="N1666" s="262" t="s">
        <v>227</v>
      </c>
      <c r="O1666" s="262" t="s">
        <v>234</v>
      </c>
      <c r="P1666" s="262" t="s">
        <v>35</v>
      </c>
      <c r="Q1666" s="321">
        <v>7</v>
      </c>
      <c r="R1666" s="321">
        <f t="shared" ref="R1666:R1729" si="161">Q1666+1</f>
        <v>8</v>
      </c>
      <c r="S1666" s="300">
        <v>0</v>
      </c>
      <c r="T1666" s="300">
        <v>48605</v>
      </c>
      <c r="V1666" s="300">
        <v>48605</v>
      </c>
      <c r="W1666" s="302">
        <f>IFERROR(INDEX('For Formulas'!$A$3:$CL$64,MATCH(ROUNDUP($R1666,0),'For Formulas'!$A$3:$A$64,0),MATCH($O1666&amp;" - "&amp;$P1666,'For Formulas'!$A$3:$CL$3,0))*L1666+U1666,INDEX('For Formulas'!$A$3:$CL$64,MATCH(ROUNDUP($R1666,0),'For Formulas'!$A$3:$A$64,0)*MATCH($O1666&amp;" - "&amp;$P1666,'For Formulas'!$A$3:$CL$3,0))*L1666)</f>
        <v>52495</v>
      </c>
      <c r="X1666" s="322">
        <f t="shared" ref="X1666:X1729" si="162">(W1666-V1666)/V1666</f>
        <v>8.0032918424030444E-2</v>
      </c>
      <c r="Y1666" s="262" t="s">
        <v>390</v>
      </c>
      <c r="Z1666" s="262" t="str">
        <f t="shared" ref="Z1666:Z1729" si="163">LEFT(Y1666,15)</f>
        <v>141 E 71100 116</v>
      </c>
      <c r="AA1666" s="262" t="str">
        <f t="shared" ref="AA1666:AA1729" si="164">RIGHT(Y1666,3)</f>
        <v>000</v>
      </c>
      <c r="AB1666" s="262" t="str">
        <f t="shared" ref="AB1666:AB1729" si="165">MID(Y1666,17,3)</f>
        <v>000</v>
      </c>
      <c r="AC1666" s="262" t="str">
        <f t="shared" ref="AC1666:AC1729" si="166">Z1666&amp;" " &amp;AB1666&amp;" "&amp;AA1666</f>
        <v>141 E 71100 116 000 000</v>
      </c>
    </row>
    <row r="1667" spans="1:29" ht="15" hidden="1" customHeight="1" x14ac:dyDescent="0.25">
      <c r="A1667" s="262" t="s">
        <v>2212</v>
      </c>
      <c r="B1667" s="262" t="s">
        <v>326</v>
      </c>
      <c r="C1667" s="262" t="s">
        <v>326</v>
      </c>
      <c r="D1667" s="262" t="s">
        <v>258</v>
      </c>
      <c r="E1667" s="262" t="s">
        <v>256</v>
      </c>
      <c r="F1667" s="262" t="s">
        <v>222</v>
      </c>
      <c r="G1667" s="262" t="s">
        <v>223</v>
      </c>
      <c r="H1667" s="262" t="s">
        <v>224</v>
      </c>
      <c r="I1667" s="262" t="s">
        <v>225</v>
      </c>
      <c r="J1667" s="262">
        <v>1600</v>
      </c>
      <c r="K1667" s="320">
        <v>1</v>
      </c>
      <c r="L1667" s="320">
        <v>1</v>
      </c>
      <c r="M1667" s="262" t="s">
        <v>6</v>
      </c>
      <c r="Q1667" s="321">
        <v>0</v>
      </c>
      <c r="R1667" s="321">
        <f t="shared" si="161"/>
        <v>1</v>
      </c>
      <c r="S1667" s="300">
        <v>6000</v>
      </c>
      <c r="T1667" s="300">
        <v>0</v>
      </c>
      <c r="V1667" s="300">
        <v>6000</v>
      </c>
      <c r="W1667" s="300">
        <f>V1667</f>
        <v>6000</v>
      </c>
      <c r="X1667" s="322">
        <f t="shared" si="162"/>
        <v>0</v>
      </c>
      <c r="Y1667" s="262" t="s">
        <v>2020</v>
      </c>
      <c r="Z1667" s="262" t="str">
        <f t="shared" si="163"/>
        <v>141 E 72410 139</v>
      </c>
      <c r="AA1667" s="262" t="str">
        <f t="shared" si="164"/>
        <v>000</v>
      </c>
      <c r="AB1667" s="262" t="str">
        <f t="shared" si="165"/>
        <v>000</v>
      </c>
      <c r="AC1667" s="262" t="str">
        <f t="shared" si="166"/>
        <v>141 E 72410 139 000 000</v>
      </c>
    </row>
    <row r="1668" spans="1:29" ht="15" customHeight="1" x14ac:dyDescent="0.25">
      <c r="A1668" s="262" t="s">
        <v>3142</v>
      </c>
      <c r="B1668" s="262" t="s">
        <v>231</v>
      </c>
      <c r="C1668" s="262" t="s">
        <v>231</v>
      </c>
      <c r="D1668" s="262" t="s">
        <v>479</v>
      </c>
      <c r="E1668" s="262" t="s">
        <v>221</v>
      </c>
      <c r="F1668" s="262" t="s">
        <v>222</v>
      </c>
      <c r="G1668" s="262" t="s">
        <v>223</v>
      </c>
      <c r="H1668" s="262" t="s">
        <v>224</v>
      </c>
      <c r="I1668" s="262" t="s">
        <v>225</v>
      </c>
      <c r="J1668" s="262">
        <v>1600</v>
      </c>
      <c r="K1668" s="320">
        <v>1</v>
      </c>
      <c r="L1668" s="320">
        <v>1</v>
      </c>
      <c r="M1668" s="262" t="s">
        <v>226</v>
      </c>
      <c r="N1668" s="262" t="s">
        <v>227</v>
      </c>
      <c r="O1668" s="262" t="s">
        <v>234</v>
      </c>
      <c r="P1668" s="262" t="s">
        <v>35</v>
      </c>
      <c r="Q1668" s="321">
        <v>7</v>
      </c>
      <c r="R1668" s="321">
        <f t="shared" si="161"/>
        <v>8</v>
      </c>
      <c r="S1668" s="300">
        <v>0</v>
      </c>
      <c r="T1668" s="300">
        <v>48605</v>
      </c>
      <c r="V1668" s="300">
        <v>48605</v>
      </c>
      <c r="W1668" s="302">
        <f>IFERROR(INDEX('For Formulas'!$A$3:$CL$64,MATCH(ROUNDUP($R1668,0),'For Formulas'!$A$3:$A$64,0),MATCH($O1668&amp;" - "&amp;$P1668,'For Formulas'!$A$3:$CL$3,0))*L1668+U1668,INDEX('For Formulas'!$A$3:$CL$64,MATCH(ROUNDUP($R1668,0),'For Formulas'!$A$3:$A$64,0)*MATCH($O1668&amp;" - "&amp;$P1668,'For Formulas'!$A$3:$CL$3,0))*L1668)</f>
        <v>52495</v>
      </c>
      <c r="X1668" s="322">
        <f t="shared" si="162"/>
        <v>8.0032918424030444E-2</v>
      </c>
      <c r="Y1668" s="262" t="s">
        <v>632</v>
      </c>
      <c r="Z1668" s="262" t="str">
        <f t="shared" si="163"/>
        <v>141 E 71100 116</v>
      </c>
      <c r="AA1668" s="262" t="str">
        <f t="shared" si="164"/>
        <v>000</v>
      </c>
      <c r="AB1668" s="262" t="str">
        <f t="shared" si="165"/>
        <v>000</v>
      </c>
      <c r="AC1668" s="262" t="str">
        <f t="shared" si="166"/>
        <v>141 E 71100 116 000 000</v>
      </c>
    </row>
    <row r="1669" spans="1:29" ht="15" customHeight="1" x14ac:dyDescent="0.25">
      <c r="A1669" s="262" t="s">
        <v>3191</v>
      </c>
      <c r="B1669" s="262" t="s">
        <v>231</v>
      </c>
      <c r="C1669" s="262" t="s">
        <v>231</v>
      </c>
      <c r="D1669" s="262" t="s">
        <v>333</v>
      </c>
      <c r="E1669" s="262" t="s">
        <v>221</v>
      </c>
      <c r="F1669" s="262" t="s">
        <v>222</v>
      </c>
      <c r="G1669" s="262" t="s">
        <v>223</v>
      </c>
      <c r="H1669" s="262" t="s">
        <v>224</v>
      </c>
      <c r="I1669" s="262" t="s">
        <v>225</v>
      </c>
      <c r="J1669" s="262">
        <v>1600</v>
      </c>
      <c r="K1669" s="320">
        <v>1</v>
      </c>
      <c r="L1669" s="320">
        <v>1</v>
      </c>
      <c r="M1669" s="262" t="s">
        <v>226</v>
      </c>
      <c r="N1669" s="262" t="s">
        <v>233</v>
      </c>
      <c r="O1669" s="262" t="s">
        <v>234</v>
      </c>
      <c r="P1669" s="262" t="s">
        <v>35</v>
      </c>
      <c r="Q1669" s="321">
        <v>7</v>
      </c>
      <c r="R1669" s="321">
        <f t="shared" si="161"/>
        <v>8</v>
      </c>
      <c r="S1669" s="300">
        <v>0</v>
      </c>
      <c r="T1669" s="300">
        <v>48605</v>
      </c>
      <c r="V1669" s="300">
        <v>48605</v>
      </c>
      <c r="W1669" s="302">
        <f>IFERROR(INDEX('For Formulas'!$A$3:$CL$64,MATCH(ROUNDUP($R1669,0),'For Formulas'!$A$3:$A$64,0),MATCH($O1669&amp;" - "&amp;$P1669,'For Formulas'!$A$3:$CL$3,0))*L1669+U1669,INDEX('For Formulas'!$A$3:$CL$64,MATCH(ROUNDUP($R1669,0),'For Formulas'!$A$3:$A$64,0)*MATCH($O1669&amp;" - "&amp;$P1669,'For Formulas'!$A$3:$CL$3,0))*L1669)</f>
        <v>52495</v>
      </c>
      <c r="X1669" s="322">
        <f t="shared" si="162"/>
        <v>8.0032918424030444E-2</v>
      </c>
      <c r="Y1669" s="262" t="s">
        <v>618</v>
      </c>
      <c r="Z1669" s="262" t="str">
        <f t="shared" si="163"/>
        <v>141 E 71100 116</v>
      </c>
      <c r="AA1669" s="262" t="str">
        <f t="shared" si="164"/>
        <v>000</v>
      </c>
      <c r="AB1669" s="262" t="str">
        <f t="shared" si="165"/>
        <v>000</v>
      </c>
      <c r="AC1669" s="262" t="str">
        <f t="shared" si="166"/>
        <v>141 E 71100 116 000 000</v>
      </c>
    </row>
    <row r="1670" spans="1:29" ht="15" customHeight="1" x14ac:dyDescent="0.25">
      <c r="A1670" s="262" t="s">
        <v>2094</v>
      </c>
      <c r="B1670" s="262" t="s">
        <v>283</v>
      </c>
      <c r="C1670" s="262" t="s">
        <v>283</v>
      </c>
      <c r="D1670" s="262" t="s">
        <v>411</v>
      </c>
      <c r="E1670" s="262" t="s">
        <v>221</v>
      </c>
      <c r="F1670" s="262" t="s">
        <v>284</v>
      </c>
      <c r="G1670" s="262" t="s">
        <v>285</v>
      </c>
      <c r="H1670" s="262" t="s">
        <v>286</v>
      </c>
      <c r="I1670" s="262" t="s">
        <v>504</v>
      </c>
      <c r="J1670" s="262">
        <v>1575</v>
      </c>
      <c r="K1670" s="320">
        <v>1</v>
      </c>
      <c r="L1670" s="320">
        <v>1</v>
      </c>
      <c r="M1670" s="262" t="s">
        <v>226</v>
      </c>
      <c r="N1670" s="262" t="s">
        <v>233</v>
      </c>
      <c r="O1670" s="262" t="s">
        <v>288</v>
      </c>
      <c r="P1670" s="262" t="s">
        <v>289</v>
      </c>
      <c r="Q1670" s="321">
        <v>34</v>
      </c>
      <c r="R1670" s="321">
        <f t="shared" si="161"/>
        <v>35</v>
      </c>
      <c r="S1670" s="300">
        <v>0</v>
      </c>
      <c r="T1670" s="300">
        <v>48720</v>
      </c>
      <c r="V1670" s="300">
        <v>48720</v>
      </c>
      <c r="W1670" s="302">
        <f>IFERROR(INDEX('For Formulas'!$A$3:$CL$64,MATCH(ROUNDUP($R1670,0),'For Formulas'!$A$3:$A$64,0),MATCH($O1670&amp;" - "&amp;$P1670,'For Formulas'!$A$3:$CL$3,0))*L1670+U1670,INDEX('For Formulas'!$A$3:$CL$64,MATCH(ROUNDUP($R1670,0),'For Formulas'!$A$3:$A$64,0)*MATCH($O1670&amp;" - "&amp;$P1670,'For Formulas'!$A$3:$CL$3,0))*L1670)</f>
        <v>52616</v>
      </c>
      <c r="X1670" s="322">
        <f t="shared" si="162"/>
        <v>7.9967159277504099E-2</v>
      </c>
      <c r="Y1670" s="262" t="s">
        <v>1993</v>
      </c>
      <c r="Z1670" s="262" t="str">
        <f t="shared" si="163"/>
        <v>141 E 72410 162</v>
      </c>
      <c r="AA1670" s="262" t="str">
        <f t="shared" si="164"/>
        <v>000</v>
      </c>
      <c r="AB1670" s="262" t="str">
        <f t="shared" si="165"/>
        <v>000</v>
      </c>
      <c r="AC1670" s="262" t="str">
        <f t="shared" si="166"/>
        <v>141 E 72410 162 000 000</v>
      </c>
    </row>
    <row r="1671" spans="1:29" ht="15" hidden="1" customHeight="1" x14ac:dyDescent="0.25">
      <c r="A1671" s="262" t="s">
        <v>2217</v>
      </c>
      <c r="B1671" s="262" t="s">
        <v>256</v>
      </c>
      <c r="C1671" s="262" t="s">
        <v>273</v>
      </c>
      <c r="D1671" s="262" t="s">
        <v>274</v>
      </c>
      <c r="E1671" s="262" t="s">
        <v>256</v>
      </c>
      <c r="F1671" s="262" t="s">
        <v>249</v>
      </c>
      <c r="G1671" s="262" t="s">
        <v>250</v>
      </c>
      <c r="H1671" s="262" t="s">
        <v>224</v>
      </c>
      <c r="I1671" s="262" t="s">
        <v>242</v>
      </c>
      <c r="J1671" s="262">
        <v>1080</v>
      </c>
      <c r="K1671" s="320">
        <v>1</v>
      </c>
      <c r="L1671" s="320">
        <v>1</v>
      </c>
      <c r="M1671" s="262" t="s">
        <v>6</v>
      </c>
      <c r="Q1671" s="321">
        <v>0</v>
      </c>
      <c r="R1671" s="321">
        <f t="shared" si="161"/>
        <v>1</v>
      </c>
      <c r="S1671" s="300">
        <v>250</v>
      </c>
      <c r="T1671" s="300">
        <v>0</v>
      </c>
      <c r="V1671" s="300">
        <v>250</v>
      </c>
      <c r="W1671" s="300">
        <f>V1671</f>
        <v>250</v>
      </c>
      <c r="X1671" s="322">
        <f t="shared" si="162"/>
        <v>0</v>
      </c>
      <c r="Y1671" s="262" t="s">
        <v>1276</v>
      </c>
      <c r="Z1671" s="262" t="str">
        <f t="shared" si="163"/>
        <v>141 E 71100 163</v>
      </c>
      <c r="AA1671" s="262" t="str">
        <f t="shared" si="164"/>
        <v>000</v>
      </c>
      <c r="AB1671" s="262" t="str">
        <f t="shared" si="165"/>
        <v>000</v>
      </c>
      <c r="AC1671" s="262" t="str">
        <f t="shared" si="166"/>
        <v>141 E 71100 163 000 000</v>
      </c>
    </row>
    <row r="1672" spans="1:29" ht="15" customHeight="1" x14ac:dyDescent="0.25">
      <c r="A1672" s="262" t="s">
        <v>2412</v>
      </c>
      <c r="B1672" s="262" t="s">
        <v>283</v>
      </c>
      <c r="C1672" s="262" t="s">
        <v>283</v>
      </c>
      <c r="D1672" s="262" t="s">
        <v>268</v>
      </c>
      <c r="E1672" s="262" t="s">
        <v>221</v>
      </c>
      <c r="F1672" s="262" t="s">
        <v>284</v>
      </c>
      <c r="G1672" s="262" t="s">
        <v>285</v>
      </c>
      <c r="H1672" s="262" t="s">
        <v>286</v>
      </c>
      <c r="I1672" s="262" t="s">
        <v>504</v>
      </c>
      <c r="J1672" s="262">
        <v>1575</v>
      </c>
      <c r="K1672" s="320">
        <v>1</v>
      </c>
      <c r="L1672" s="320">
        <v>1</v>
      </c>
      <c r="M1672" s="262" t="s">
        <v>226</v>
      </c>
      <c r="N1672" s="262" t="s">
        <v>233</v>
      </c>
      <c r="O1672" s="262" t="s">
        <v>288</v>
      </c>
      <c r="P1672" s="262" t="s">
        <v>289</v>
      </c>
      <c r="Q1672" s="321">
        <v>34</v>
      </c>
      <c r="R1672" s="321">
        <f t="shared" si="161"/>
        <v>35</v>
      </c>
      <c r="S1672" s="300">
        <v>0</v>
      </c>
      <c r="T1672" s="300">
        <v>48720</v>
      </c>
      <c r="V1672" s="300">
        <v>48720</v>
      </c>
      <c r="W1672" s="302">
        <f>IFERROR(INDEX('For Formulas'!$A$3:$CL$64,MATCH(ROUNDUP($R1672,0),'For Formulas'!$A$3:$A$64,0),MATCH($O1672&amp;" - "&amp;$P1672,'For Formulas'!$A$3:$CL$3,0))*L1672+U1672,INDEX('For Formulas'!$A$3:$CL$64,MATCH(ROUNDUP($R1672,0),'For Formulas'!$A$3:$A$64,0)*MATCH($O1672&amp;" - "&amp;$P1672,'For Formulas'!$A$3:$CL$3,0))*L1672)</f>
        <v>52616</v>
      </c>
      <c r="X1672" s="322">
        <f t="shared" si="162"/>
        <v>7.9967159277504099E-2</v>
      </c>
      <c r="Y1672" s="262" t="s">
        <v>290</v>
      </c>
      <c r="Z1672" s="262" t="str">
        <f t="shared" si="163"/>
        <v>141 E 72410 162</v>
      </c>
      <c r="AA1672" s="262" t="str">
        <f t="shared" si="164"/>
        <v>000</v>
      </c>
      <c r="AB1672" s="262" t="str">
        <f t="shared" si="165"/>
        <v>000</v>
      </c>
      <c r="AC1672" s="262" t="str">
        <f t="shared" si="166"/>
        <v>141 E 72410 162 000 000</v>
      </c>
    </row>
    <row r="1673" spans="1:29" ht="15" customHeight="1" x14ac:dyDescent="0.25">
      <c r="A1673" s="262" t="s">
        <v>1173</v>
      </c>
      <c r="B1673" s="262" t="s">
        <v>1018</v>
      </c>
      <c r="C1673" s="262" t="s">
        <v>1018</v>
      </c>
      <c r="D1673" s="262" t="s">
        <v>248</v>
      </c>
      <c r="E1673" s="262" t="s">
        <v>221</v>
      </c>
      <c r="F1673" s="262" t="s">
        <v>299</v>
      </c>
      <c r="G1673" s="262" t="s">
        <v>300</v>
      </c>
      <c r="H1673" s="262" t="s">
        <v>301</v>
      </c>
      <c r="I1673" s="262" t="s">
        <v>225</v>
      </c>
      <c r="J1673" s="262">
        <v>1920</v>
      </c>
      <c r="K1673" s="320">
        <v>1</v>
      </c>
      <c r="L1673" s="320">
        <v>1</v>
      </c>
      <c r="M1673" s="262" t="s">
        <v>226</v>
      </c>
      <c r="N1673" s="262" t="s">
        <v>233</v>
      </c>
      <c r="O1673" s="262" t="s">
        <v>288</v>
      </c>
      <c r="P1673" s="262" t="s">
        <v>302</v>
      </c>
      <c r="Q1673" s="321">
        <v>21</v>
      </c>
      <c r="R1673" s="321">
        <f t="shared" si="161"/>
        <v>22</v>
      </c>
      <c r="S1673" s="300">
        <v>0</v>
      </c>
      <c r="T1673" s="300">
        <v>48804</v>
      </c>
      <c r="V1673" s="300">
        <v>48804</v>
      </c>
      <c r="W1673" s="302">
        <f>IFERROR(INDEX('For Formulas'!$A$3:$CL$64,MATCH(ROUNDUP($R1673,0),'For Formulas'!$A$3:$A$64,0),MATCH($O1673&amp;" - "&amp;$P1673,'For Formulas'!$A$3:$CL$3,0))*L1673+U1673,INDEX('For Formulas'!$A$3:$CL$64,MATCH(ROUNDUP($R1673,0),'For Formulas'!$A$3:$A$64,0)*MATCH($O1673&amp;" - "&amp;$P1673,'For Formulas'!$A$3:$CL$3,0))*L1673)</f>
        <v>52704</v>
      </c>
      <c r="X1673" s="322">
        <f t="shared" si="162"/>
        <v>7.9911482665355305E-2</v>
      </c>
      <c r="Y1673" s="262" t="s">
        <v>509</v>
      </c>
      <c r="Z1673" s="262" t="str">
        <f t="shared" si="163"/>
        <v>141 E 72710 142</v>
      </c>
      <c r="AA1673" s="262" t="str">
        <f t="shared" si="164"/>
        <v>000</v>
      </c>
      <c r="AB1673" s="262" t="str">
        <f t="shared" si="165"/>
        <v>000</v>
      </c>
      <c r="AC1673" s="262" t="str">
        <f t="shared" si="166"/>
        <v>141 E 72710 142 000 000</v>
      </c>
    </row>
    <row r="1674" spans="1:29" ht="15" customHeight="1" x14ac:dyDescent="0.25">
      <c r="A1674" s="262" t="s">
        <v>2642</v>
      </c>
      <c r="B1674" s="262" t="s">
        <v>219</v>
      </c>
      <c r="C1674" s="262" t="s">
        <v>219</v>
      </c>
      <c r="D1674" s="262" t="s">
        <v>333</v>
      </c>
      <c r="E1674" s="262" t="s">
        <v>221</v>
      </c>
      <c r="F1674" s="262" t="s">
        <v>222</v>
      </c>
      <c r="G1674" s="262" t="s">
        <v>223</v>
      </c>
      <c r="H1674" s="262" t="s">
        <v>224</v>
      </c>
      <c r="I1674" s="262" t="s">
        <v>225</v>
      </c>
      <c r="J1674" s="262">
        <v>1600</v>
      </c>
      <c r="K1674" s="320">
        <v>1</v>
      </c>
      <c r="L1674" s="320">
        <v>1</v>
      </c>
      <c r="M1674" s="262" t="s">
        <v>226</v>
      </c>
      <c r="N1674" s="262" t="s">
        <v>227</v>
      </c>
      <c r="O1674" s="262" t="s">
        <v>228</v>
      </c>
      <c r="P1674" s="262" t="s">
        <v>35</v>
      </c>
      <c r="Q1674" s="321">
        <v>1</v>
      </c>
      <c r="R1674" s="321">
        <f t="shared" si="161"/>
        <v>2</v>
      </c>
      <c r="S1674" s="300">
        <v>0</v>
      </c>
      <c r="T1674" s="300">
        <v>49085</v>
      </c>
      <c r="V1674" s="300">
        <v>49085</v>
      </c>
      <c r="W1674" s="302">
        <f>IFERROR(INDEX('For Formulas'!$A$3:$CL$64,MATCH(ROUNDUP($R1674,0),'For Formulas'!$A$3:$A$64,0),MATCH($O1674&amp;" - "&amp;$P1674,'For Formulas'!$A$3:$CL$3,0))*L1674+U1674,INDEX('For Formulas'!$A$3:$CL$64,MATCH(ROUNDUP($R1674,0),'For Formulas'!$A$3:$A$64,0)*MATCH($O1674&amp;" - "&amp;$P1674,'For Formulas'!$A$3:$CL$3,0))*L1674)</f>
        <v>53010</v>
      </c>
      <c r="X1674" s="322">
        <f t="shared" si="162"/>
        <v>7.9963328919221754E-2</v>
      </c>
      <c r="Y1674" s="262" t="s">
        <v>2187</v>
      </c>
      <c r="Z1674" s="262" t="str">
        <f t="shared" si="163"/>
        <v>141 E 71200 171</v>
      </c>
      <c r="AA1674" s="262" t="str">
        <f t="shared" si="164"/>
        <v>712</v>
      </c>
      <c r="AB1674" s="262" t="str">
        <f t="shared" si="165"/>
        <v>000</v>
      </c>
      <c r="AC1674" s="262" t="str">
        <f t="shared" si="166"/>
        <v>141 E 71200 171 000 712</v>
      </c>
    </row>
    <row r="1675" spans="1:29" ht="15" customHeight="1" x14ac:dyDescent="0.25">
      <c r="A1675" s="262" t="s">
        <v>654</v>
      </c>
      <c r="B1675" s="262" t="s">
        <v>231</v>
      </c>
      <c r="C1675" s="262" t="s">
        <v>231</v>
      </c>
      <c r="D1675" s="262" t="s">
        <v>220</v>
      </c>
      <c r="E1675" s="262" t="s">
        <v>221</v>
      </c>
      <c r="F1675" s="262" t="s">
        <v>222</v>
      </c>
      <c r="G1675" s="262" t="s">
        <v>223</v>
      </c>
      <c r="H1675" s="262" t="s">
        <v>224</v>
      </c>
      <c r="I1675" s="262" t="s">
        <v>225</v>
      </c>
      <c r="J1675" s="262">
        <v>1600</v>
      </c>
      <c r="K1675" s="320">
        <v>1</v>
      </c>
      <c r="L1675" s="320">
        <v>1</v>
      </c>
      <c r="M1675" s="262" t="s">
        <v>226</v>
      </c>
      <c r="N1675" s="262" t="s">
        <v>233</v>
      </c>
      <c r="O1675" s="262" t="s">
        <v>234</v>
      </c>
      <c r="P1675" s="262" t="s">
        <v>34</v>
      </c>
      <c r="Q1675" s="321">
        <v>17</v>
      </c>
      <c r="R1675" s="321">
        <f t="shared" si="161"/>
        <v>18</v>
      </c>
      <c r="S1675" s="300">
        <v>0</v>
      </c>
      <c r="T1675" s="300">
        <v>49270</v>
      </c>
      <c r="V1675" s="300">
        <v>49270</v>
      </c>
      <c r="W1675" s="302">
        <f>IFERROR(INDEX('For Formulas'!$A$3:$CL$64,MATCH(ROUNDUP($R1675,0),'For Formulas'!$A$3:$A$64,0),MATCH($O1675&amp;" - "&amp;$P1675,'For Formulas'!$A$3:$CL$3,0))*L1675+U1675,INDEX('For Formulas'!$A$3:$CL$64,MATCH(ROUNDUP($R1675,0),'For Formulas'!$A$3:$A$64,0)*MATCH($O1675&amp;" - "&amp;$P1675,'For Formulas'!$A$3:$CL$3,0))*L1675)</f>
        <v>53210</v>
      </c>
      <c r="X1675" s="322">
        <f t="shared" si="162"/>
        <v>7.9967525877816109E-2</v>
      </c>
      <c r="Y1675" s="262" t="s">
        <v>655</v>
      </c>
      <c r="Z1675" s="262" t="str">
        <f t="shared" si="163"/>
        <v>141 E 71100 116</v>
      </c>
      <c r="AA1675" s="262" t="str">
        <f t="shared" si="164"/>
        <v>000</v>
      </c>
      <c r="AB1675" s="262" t="str">
        <f t="shared" si="165"/>
        <v>000</v>
      </c>
      <c r="AC1675" s="262" t="str">
        <f t="shared" si="166"/>
        <v>141 E 71100 116 000 000</v>
      </c>
    </row>
    <row r="1676" spans="1:29" ht="15" customHeight="1" x14ac:dyDescent="0.25">
      <c r="A1676" s="262" t="s">
        <v>729</v>
      </c>
      <c r="B1676" s="262" t="s">
        <v>231</v>
      </c>
      <c r="C1676" s="262" t="s">
        <v>231</v>
      </c>
      <c r="D1676" s="262" t="s">
        <v>232</v>
      </c>
      <c r="E1676" s="262" t="s">
        <v>221</v>
      </c>
      <c r="F1676" s="262" t="s">
        <v>222</v>
      </c>
      <c r="G1676" s="262" t="s">
        <v>223</v>
      </c>
      <c r="H1676" s="262" t="s">
        <v>224</v>
      </c>
      <c r="I1676" s="262" t="s">
        <v>225</v>
      </c>
      <c r="J1676" s="262">
        <v>1600</v>
      </c>
      <c r="K1676" s="320">
        <v>1</v>
      </c>
      <c r="L1676" s="320">
        <v>1</v>
      </c>
      <c r="M1676" s="262" t="s">
        <v>226</v>
      </c>
      <c r="N1676" s="262" t="s">
        <v>233</v>
      </c>
      <c r="O1676" s="262" t="s">
        <v>234</v>
      </c>
      <c r="P1676" s="262" t="s">
        <v>34</v>
      </c>
      <c r="Q1676" s="321">
        <v>17</v>
      </c>
      <c r="R1676" s="321">
        <f t="shared" si="161"/>
        <v>18</v>
      </c>
      <c r="S1676" s="300">
        <v>0</v>
      </c>
      <c r="T1676" s="300">
        <v>49270</v>
      </c>
      <c r="V1676" s="300">
        <v>49270</v>
      </c>
      <c r="W1676" s="302">
        <f>IFERROR(INDEX('For Formulas'!$A$3:$CL$64,MATCH(ROUNDUP($R1676,0),'For Formulas'!$A$3:$A$64,0),MATCH($O1676&amp;" - "&amp;$P1676,'For Formulas'!$A$3:$CL$3,0))*L1676+U1676,INDEX('For Formulas'!$A$3:$CL$64,MATCH(ROUNDUP($R1676,0),'For Formulas'!$A$3:$A$64,0)*MATCH($O1676&amp;" - "&amp;$P1676,'For Formulas'!$A$3:$CL$3,0))*L1676)</f>
        <v>53210</v>
      </c>
      <c r="X1676" s="322">
        <f t="shared" si="162"/>
        <v>7.9967525877816109E-2</v>
      </c>
      <c r="Y1676" s="262" t="s">
        <v>235</v>
      </c>
      <c r="Z1676" s="262" t="str">
        <f t="shared" si="163"/>
        <v>141 E 71100 116</v>
      </c>
      <c r="AA1676" s="262" t="str">
        <f t="shared" si="164"/>
        <v>000</v>
      </c>
      <c r="AB1676" s="262" t="str">
        <f t="shared" si="165"/>
        <v>000</v>
      </c>
      <c r="AC1676" s="262" t="str">
        <f t="shared" si="166"/>
        <v>141 E 71100 116 000 000</v>
      </c>
    </row>
    <row r="1677" spans="1:29" ht="15" customHeight="1" x14ac:dyDescent="0.25">
      <c r="A1677" s="262" t="s">
        <v>1605</v>
      </c>
      <c r="B1677" s="262" t="s">
        <v>231</v>
      </c>
      <c r="C1677" s="262" t="s">
        <v>231</v>
      </c>
      <c r="D1677" s="262" t="s">
        <v>346</v>
      </c>
      <c r="E1677" s="262" t="s">
        <v>221</v>
      </c>
      <c r="F1677" s="262" t="s">
        <v>222</v>
      </c>
      <c r="G1677" s="262" t="s">
        <v>223</v>
      </c>
      <c r="H1677" s="262" t="s">
        <v>224</v>
      </c>
      <c r="I1677" s="262" t="s">
        <v>225</v>
      </c>
      <c r="J1677" s="262">
        <v>1600</v>
      </c>
      <c r="K1677" s="320">
        <v>1</v>
      </c>
      <c r="L1677" s="320">
        <v>1</v>
      </c>
      <c r="M1677" s="262" t="s">
        <v>226</v>
      </c>
      <c r="N1677" s="262" t="s">
        <v>233</v>
      </c>
      <c r="O1677" s="262" t="s">
        <v>234</v>
      </c>
      <c r="P1677" s="262" t="s">
        <v>34</v>
      </c>
      <c r="Q1677" s="321">
        <v>17</v>
      </c>
      <c r="R1677" s="321">
        <f t="shared" si="161"/>
        <v>18</v>
      </c>
      <c r="S1677" s="300">
        <v>0</v>
      </c>
      <c r="T1677" s="300">
        <v>49270</v>
      </c>
      <c r="V1677" s="300">
        <v>49270</v>
      </c>
      <c r="W1677" s="302">
        <f>IFERROR(INDEX('For Formulas'!$A$3:$CL$64,MATCH(ROUNDUP($R1677,0),'For Formulas'!$A$3:$A$64,0),MATCH($O1677&amp;" - "&amp;$P1677,'For Formulas'!$A$3:$CL$3,0))*L1677+U1677,INDEX('For Formulas'!$A$3:$CL$64,MATCH(ROUNDUP($R1677,0),'For Formulas'!$A$3:$A$64,0)*MATCH($O1677&amp;" - "&amp;$P1677,'For Formulas'!$A$3:$CL$3,0))*L1677)</f>
        <v>53210</v>
      </c>
      <c r="X1677" s="322">
        <f t="shared" si="162"/>
        <v>7.9967525877816109E-2</v>
      </c>
      <c r="Y1677" s="262" t="s">
        <v>674</v>
      </c>
      <c r="Z1677" s="262" t="str">
        <f t="shared" si="163"/>
        <v>141 E 71100 116</v>
      </c>
      <c r="AA1677" s="262" t="str">
        <f t="shared" si="164"/>
        <v>000</v>
      </c>
      <c r="AB1677" s="262" t="str">
        <f t="shared" si="165"/>
        <v>000</v>
      </c>
      <c r="AC1677" s="262" t="str">
        <f t="shared" si="166"/>
        <v>141 E 71100 116 000 000</v>
      </c>
    </row>
    <row r="1678" spans="1:29" ht="15" hidden="1" customHeight="1" x14ac:dyDescent="0.25">
      <c r="A1678" s="262" t="s">
        <v>2223</v>
      </c>
      <c r="B1678" s="262" t="s">
        <v>256</v>
      </c>
      <c r="C1678" s="262" t="s">
        <v>355</v>
      </c>
      <c r="D1678" s="262" t="s">
        <v>274</v>
      </c>
      <c r="E1678" s="262" t="s">
        <v>256</v>
      </c>
      <c r="F1678" s="262" t="s">
        <v>249</v>
      </c>
      <c r="G1678" s="262" t="s">
        <v>250</v>
      </c>
      <c r="H1678" s="262" t="s">
        <v>224</v>
      </c>
      <c r="I1678" s="262" t="s">
        <v>270</v>
      </c>
      <c r="J1678" s="262">
        <v>540</v>
      </c>
      <c r="K1678" s="320">
        <v>0.5</v>
      </c>
      <c r="L1678" s="320">
        <v>0.5</v>
      </c>
      <c r="M1678" s="262" t="s">
        <v>6</v>
      </c>
      <c r="Q1678" s="321">
        <v>0</v>
      </c>
      <c r="R1678" s="321">
        <f t="shared" si="161"/>
        <v>1</v>
      </c>
      <c r="S1678" s="300">
        <v>500</v>
      </c>
      <c r="T1678" s="300">
        <v>0</v>
      </c>
      <c r="V1678" s="300">
        <v>250</v>
      </c>
      <c r="W1678" s="300">
        <f>V1678</f>
        <v>250</v>
      </c>
      <c r="X1678" s="322">
        <f t="shared" si="162"/>
        <v>0</v>
      </c>
      <c r="Y1678" s="262" t="s">
        <v>975</v>
      </c>
      <c r="Z1678" s="262" t="str">
        <f t="shared" si="163"/>
        <v>141 E 71200 163</v>
      </c>
      <c r="AA1678" s="262" t="str">
        <f t="shared" si="164"/>
        <v>712</v>
      </c>
      <c r="AB1678" s="262" t="str">
        <f t="shared" si="165"/>
        <v>901</v>
      </c>
      <c r="AC1678" s="262" t="str">
        <f t="shared" si="166"/>
        <v>141 E 71200 163 901 712</v>
      </c>
    </row>
    <row r="1679" spans="1:29" ht="15" customHeight="1" x14ac:dyDescent="0.25">
      <c r="A1679" s="262" t="s">
        <v>1849</v>
      </c>
      <c r="B1679" s="262" t="s">
        <v>231</v>
      </c>
      <c r="C1679" s="262" t="s">
        <v>231</v>
      </c>
      <c r="D1679" s="262" t="s">
        <v>264</v>
      </c>
      <c r="E1679" s="262" t="s">
        <v>221</v>
      </c>
      <c r="F1679" s="262" t="s">
        <v>222</v>
      </c>
      <c r="G1679" s="262" t="s">
        <v>223</v>
      </c>
      <c r="H1679" s="262" t="s">
        <v>224</v>
      </c>
      <c r="I1679" s="262" t="s">
        <v>225</v>
      </c>
      <c r="J1679" s="262">
        <v>1600</v>
      </c>
      <c r="K1679" s="320">
        <v>1</v>
      </c>
      <c r="L1679" s="320">
        <v>1</v>
      </c>
      <c r="M1679" s="262" t="s">
        <v>226</v>
      </c>
      <c r="N1679" s="262" t="s">
        <v>233</v>
      </c>
      <c r="O1679" s="262" t="s">
        <v>234</v>
      </c>
      <c r="P1679" s="262" t="s">
        <v>34</v>
      </c>
      <c r="Q1679" s="321">
        <v>17</v>
      </c>
      <c r="R1679" s="321">
        <f t="shared" si="161"/>
        <v>18</v>
      </c>
      <c r="S1679" s="300">
        <v>0</v>
      </c>
      <c r="T1679" s="300">
        <v>49270</v>
      </c>
      <c r="V1679" s="300">
        <v>49270</v>
      </c>
      <c r="W1679" s="302">
        <f>IFERROR(INDEX('For Formulas'!$A$3:$CL$64,MATCH(ROUNDUP($R1679,0),'For Formulas'!$A$3:$A$64,0),MATCH($O1679&amp;" - "&amp;$P1679,'For Formulas'!$A$3:$CL$3,0))*L1679+U1679,INDEX('For Formulas'!$A$3:$CL$64,MATCH(ROUNDUP($R1679,0),'For Formulas'!$A$3:$A$64,0)*MATCH($O1679&amp;" - "&amp;$P1679,'For Formulas'!$A$3:$CL$3,0))*L1679)</f>
        <v>53210</v>
      </c>
      <c r="X1679" s="322">
        <f t="shared" si="162"/>
        <v>7.9967525877816109E-2</v>
      </c>
      <c r="Y1679" s="262" t="s">
        <v>265</v>
      </c>
      <c r="Z1679" s="262" t="str">
        <f t="shared" si="163"/>
        <v>141 E 71100 116</v>
      </c>
      <c r="AA1679" s="262" t="str">
        <f t="shared" si="164"/>
        <v>000</v>
      </c>
      <c r="AB1679" s="262" t="str">
        <f t="shared" si="165"/>
        <v>000</v>
      </c>
      <c r="AC1679" s="262" t="str">
        <f t="shared" si="166"/>
        <v>141 E 71100 116 000 000</v>
      </c>
    </row>
    <row r="1680" spans="1:29" ht="15" customHeight="1" x14ac:dyDescent="0.25">
      <c r="A1680" s="262" t="s">
        <v>2308</v>
      </c>
      <c r="B1680" s="262" t="s">
        <v>231</v>
      </c>
      <c r="C1680" s="262" t="s">
        <v>231</v>
      </c>
      <c r="D1680" s="262" t="s">
        <v>716</v>
      </c>
      <c r="E1680" s="262" t="s">
        <v>221</v>
      </c>
      <c r="F1680" s="262" t="s">
        <v>222</v>
      </c>
      <c r="G1680" s="262" t="s">
        <v>223</v>
      </c>
      <c r="H1680" s="262" t="s">
        <v>224</v>
      </c>
      <c r="I1680" s="262" t="s">
        <v>225</v>
      </c>
      <c r="J1680" s="262">
        <v>1600</v>
      </c>
      <c r="K1680" s="320">
        <v>1</v>
      </c>
      <c r="L1680" s="320">
        <v>1</v>
      </c>
      <c r="M1680" s="262" t="s">
        <v>226</v>
      </c>
      <c r="N1680" s="262" t="s">
        <v>233</v>
      </c>
      <c r="O1680" s="262" t="s">
        <v>234</v>
      </c>
      <c r="P1680" s="262" t="s">
        <v>34</v>
      </c>
      <c r="Q1680" s="321">
        <v>17</v>
      </c>
      <c r="R1680" s="321">
        <f t="shared" si="161"/>
        <v>18</v>
      </c>
      <c r="S1680" s="300">
        <v>0</v>
      </c>
      <c r="T1680" s="300">
        <v>49270</v>
      </c>
      <c r="V1680" s="300">
        <v>49270</v>
      </c>
      <c r="W1680" s="302">
        <f>IFERROR(INDEX('For Formulas'!$A$3:$CL$64,MATCH(ROUNDUP($R1680,0),'For Formulas'!$A$3:$A$64,0),MATCH($O1680&amp;" - "&amp;$P1680,'For Formulas'!$A$3:$CL$3,0))*L1680+U1680,INDEX('For Formulas'!$A$3:$CL$64,MATCH(ROUNDUP($R1680,0),'For Formulas'!$A$3:$A$64,0)*MATCH($O1680&amp;" - "&amp;$P1680,'For Formulas'!$A$3:$CL$3,0))*L1680)</f>
        <v>53210</v>
      </c>
      <c r="X1680" s="322">
        <f t="shared" si="162"/>
        <v>7.9967525877816109E-2</v>
      </c>
      <c r="Y1680" s="262" t="s">
        <v>913</v>
      </c>
      <c r="Z1680" s="262" t="str">
        <f t="shared" si="163"/>
        <v>141 E 71100 116</v>
      </c>
      <c r="AA1680" s="262" t="str">
        <f t="shared" si="164"/>
        <v>000</v>
      </c>
      <c r="AB1680" s="262" t="str">
        <f t="shared" si="165"/>
        <v>000</v>
      </c>
      <c r="AC1680" s="262" t="str">
        <f t="shared" si="166"/>
        <v>141 E 71100 116 000 000</v>
      </c>
    </row>
    <row r="1681" spans="1:29" ht="15" customHeight="1" x14ac:dyDescent="0.25">
      <c r="A1681" s="262" t="s">
        <v>3092</v>
      </c>
      <c r="B1681" s="262" t="s">
        <v>231</v>
      </c>
      <c r="C1681" s="262" t="s">
        <v>231</v>
      </c>
      <c r="D1681" s="262" t="s">
        <v>364</v>
      </c>
      <c r="E1681" s="262" t="s">
        <v>221</v>
      </c>
      <c r="F1681" s="262" t="s">
        <v>222</v>
      </c>
      <c r="G1681" s="262" t="s">
        <v>223</v>
      </c>
      <c r="H1681" s="262" t="s">
        <v>224</v>
      </c>
      <c r="I1681" s="262" t="s">
        <v>225</v>
      </c>
      <c r="J1681" s="262">
        <v>1600</v>
      </c>
      <c r="K1681" s="320">
        <v>1</v>
      </c>
      <c r="L1681" s="320">
        <v>1</v>
      </c>
      <c r="M1681" s="262" t="s">
        <v>226</v>
      </c>
      <c r="N1681" s="262" t="s">
        <v>233</v>
      </c>
      <c r="O1681" s="262" t="s">
        <v>234</v>
      </c>
      <c r="P1681" s="262" t="s">
        <v>34</v>
      </c>
      <c r="Q1681" s="321">
        <v>17</v>
      </c>
      <c r="R1681" s="321">
        <f t="shared" si="161"/>
        <v>18</v>
      </c>
      <c r="S1681" s="300">
        <v>0</v>
      </c>
      <c r="T1681" s="300">
        <v>49270</v>
      </c>
      <c r="V1681" s="300">
        <v>49270</v>
      </c>
      <c r="W1681" s="302">
        <f>IFERROR(INDEX('For Formulas'!$A$3:$CL$64,MATCH(ROUNDUP($R1681,0),'For Formulas'!$A$3:$A$64,0),MATCH($O1681&amp;" - "&amp;$P1681,'For Formulas'!$A$3:$CL$3,0))*L1681+U1681,INDEX('For Formulas'!$A$3:$CL$64,MATCH(ROUNDUP($R1681,0),'For Formulas'!$A$3:$A$64,0)*MATCH($O1681&amp;" - "&amp;$P1681,'For Formulas'!$A$3:$CL$3,0))*L1681)</f>
        <v>53210</v>
      </c>
      <c r="X1681" s="322">
        <f t="shared" si="162"/>
        <v>7.9967525877816109E-2</v>
      </c>
      <c r="Y1681" s="262" t="s">
        <v>365</v>
      </c>
      <c r="Z1681" s="262" t="str">
        <f t="shared" si="163"/>
        <v>141 E 71100 116</v>
      </c>
      <c r="AA1681" s="262" t="str">
        <f t="shared" si="164"/>
        <v>000</v>
      </c>
      <c r="AB1681" s="262" t="str">
        <f t="shared" si="165"/>
        <v>000</v>
      </c>
      <c r="AC1681" s="262" t="str">
        <f t="shared" si="166"/>
        <v>141 E 71100 116 000 000</v>
      </c>
    </row>
    <row r="1682" spans="1:29" ht="15" customHeight="1" x14ac:dyDescent="0.25">
      <c r="A1682" s="262" t="s">
        <v>3155</v>
      </c>
      <c r="B1682" s="262" t="s">
        <v>316</v>
      </c>
      <c r="C1682" s="262" t="s">
        <v>316</v>
      </c>
      <c r="D1682" s="262" t="s">
        <v>385</v>
      </c>
      <c r="E1682" s="262" t="s">
        <v>221</v>
      </c>
      <c r="F1682" s="262" t="s">
        <v>222</v>
      </c>
      <c r="G1682" s="262" t="s">
        <v>223</v>
      </c>
      <c r="H1682" s="262" t="s">
        <v>224</v>
      </c>
      <c r="I1682" s="262" t="s">
        <v>225</v>
      </c>
      <c r="J1682" s="262">
        <v>1600</v>
      </c>
      <c r="K1682" s="320">
        <v>1</v>
      </c>
      <c r="L1682" s="320">
        <v>1</v>
      </c>
      <c r="M1682" s="262" t="s">
        <v>226</v>
      </c>
      <c r="N1682" s="262" t="s">
        <v>233</v>
      </c>
      <c r="O1682" s="262" t="s">
        <v>234</v>
      </c>
      <c r="P1682" s="262" t="s">
        <v>34</v>
      </c>
      <c r="Q1682" s="321">
        <v>17</v>
      </c>
      <c r="R1682" s="321">
        <f t="shared" si="161"/>
        <v>18</v>
      </c>
      <c r="S1682" s="300">
        <v>0</v>
      </c>
      <c r="T1682" s="300">
        <v>49270</v>
      </c>
      <c r="V1682" s="300">
        <v>49270</v>
      </c>
      <c r="W1682" s="302">
        <f>IFERROR(INDEX('For Formulas'!$A$3:$CL$64,MATCH(ROUNDUP($R1682,0),'For Formulas'!$A$3:$A$64,0),MATCH($O1682&amp;" - "&amp;$P1682,'For Formulas'!$A$3:$CL$3,0))*L1682+U1682,INDEX('For Formulas'!$A$3:$CL$64,MATCH(ROUNDUP($R1682,0),'For Formulas'!$A$3:$A$64,0)*MATCH($O1682&amp;" - "&amp;$P1682,'For Formulas'!$A$3:$CL$3,0))*L1682)</f>
        <v>53210</v>
      </c>
      <c r="X1682" s="322">
        <f t="shared" si="162"/>
        <v>7.9967525877816109E-2</v>
      </c>
      <c r="Y1682" s="262" t="s">
        <v>452</v>
      </c>
      <c r="Z1682" s="262" t="str">
        <f t="shared" si="163"/>
        <v>141 E 71200 116</v>
      </c>
      <c r="AA1682" s="262" t="str">
        <f t="shared" si="164"/>
        <v>712</v>
      </c>
      <c r="AB1682" s="262" t="str">
        <f t="shared" si="165"/>
        <v>000</v>
      </c>
      <c r="AC1682" s="262" t="str">
        <f t="shared" si="166"/>
        <v>141 E 71200 116 000 712</v>
      </c>
    </row>
    <row r="1683" spans="1:29" ht="15" customHeight="1" x14ac:dyDescent="0.25">
      <c r="A1683" s="262" t="s">
        <v>260</v>
      </c>
      <c r="B1683" s="262" t="s">
        <v>231</v>
      </c>
      <c r="C1683" s="262" t="s">
        <v>231</v>
      </c>
      <c r="D1683" s="262" t="s">
        <v>261</v>
      </c>
      <c r="E1683" s="262" t="s">
        <v>221</v>
      </c>
      <c r="F1683" s="262" t="s">
        <v>222</v>
      </c>
      <c r="G1683" s="262" t="s">
        <v>223</v>
      </c>
      <c r="H1683" s="262" t="s">
        <v>224</v>
      </c>
      <c r="I1683" s="262" t="s">
        <v>225</v>
      </c>
      <c r="J1683" s="262">
        <v>1600</v>
      </c>
      <c r="K1683" s="320">
        <v>1</v>
      </c>
      <c r="L1683" s="320">
        <v>1</v>
      </c>
      <c r="M1683" s="262" t="s">
        <v>226</v>
      </c>
      <c r="N1683" s="262" t="s">
        <v>233</v>
      </c>
      <c r="O1683" s="262" t="s">
        <v>234</v>
      </c>
      <c r="P1683" s="262" t="s">
        <v>35</v>
      </c>
      <c r="Q1683" s="321">
        <v>8</v>
      </c>
      <c r="R1683" s="321">
        <f t="shared" si="161"/>
        <v>9</v>
      </c>
      <c r="S1683" s="300">
        <v>0</v>
      </c>
      <c r="T1683" s="300">
        <v>49320</v>
      </c>
      <c r="V1683" s="300">
        <v>49320</v>
      </c>
      <c r="W1683" s="302">
        <f>IFERROR(INDEX('For Formulas'!$A$3:$CL$64,MATCH(ROUNDUP($R1683,0),'For Formulas'!$A$3:$A$64,0),MATCH($O1683&amp;" - "&amp;$P1683,'For Formulas'!$A$3:$CL$3,0))*L1683+U1683,INDEX('For Formulas'!$A$3:$CL$64,MATCH(ROUNDUP($R1683,0),'For Formulas'!$A$3:$A$64,0)*MATCH($O1683&amp;" - "&amp;$P1683,'For Formulas'!$A$3:$CL$3,0))*L1683)</f>
        <v>53265</v>
      </c>
      <c r="X1683" s="322">
        <f t="shared" si="162"/>
        <v>7.9987834549878345E-2</v>
      </c>
      <c r="Y1683" s="262" t="s">
        <v>262</v>
      </c>
      <c r="Z1683" s="262" t="str">
        <f t="shared" si="163"/>
        <v>141 E 71100 116</v>
      </c>
      <c r="AA1683" s="262" t="str">
        <f t="shared" si="164"/>
        <v>000</v>
      </c>
      <c r="AB1683" s="262" t="str">
        <f t="shared" si="165"/>
        <v>000</v>
      </c>
      <c r="AC1683" s="262" t="str">
        <f t="shared" si="166"/>
        <v>141 E 71100 116 000 000</v>
      </c>
    </row>
    <row r="1684" spans="1:29" ht="15" customHeight="1" x14ac:dyDescent="0.25">
      <c r="A1684" s="262" t="s">
        <v>444</v>
      </c>
      <c r="B1684" s="262" t="s">
        <v>231</v>
      </c>
      <c r="C1684" s="262" t="s">
        <v>231</v>
      </c>
      <c r="D1684" s="262" t="s">
        <v>280</v>
      </c>
      <c r="E1684" s="262" t="s">
        <v>221</v>
      </c>
      <c r="F1684" s="262" t="s">
        <v>222</v>
      </c>
      <c r="G1684" s="262" t="s">
        <v>223</v>
      </c>
      <c r="H1684" s="262" t="s">
        <v>224</v>
      </c>
      <c r="I1684" s="262" t="s">
        <v>225</v>
      </c>
      <c r="J1684" s="262">
        <v>1600</v>
      </c>
      <c r="K1684" s="320">
        <v>1</v>
      </c>
      <c r="L1684" s="320">
        <v>1</v>
      </c>
      <c r="M1684" s="262" t="s">
        <v>226</v>
      </c>
      <c r="N1684" s="262" t="s">
        <v>233</v>
      </c>
      <c r="O1684" s="262" t="s">
        <v>234</v>
      </c>
      <c r="P1684" s="262" t="s">
        <v>35</v>
      </c>
      <c r="Q1684" s="321">
        <v>8</v>
      </c>
      <c r="R1684" s="321">
        <f t="shared" si="161"/>
        <v>9</v>
      </c>
      <c r="S1684" s="300">
        <v>0</v>
      </c>
      <c r="T1684" s="300">
        <v>49320</v>
      </c>
      <c r="V1684" s="300">
        <v>49320</v>
      </c>
      <c r="W1684" s="302">
        <f>IFERROR(INDEX('For Formulas'!$A$3:$CL$64,MATCH(ROUNDUP($R1684,0),'For Formulas'!$A$3:$A$64,0),MATCH($O1684&amp;" - "&amp;$P1684,'For Formulas'!$A$3:$CL$3,0))*L1684+U1684,INDEX('For Formulas'!$A$3:$CL$64,MATCH(ROUNDUP($R1684,0),'For Formulas'!$A$3:$A$64,0)*MATCH($O1684&amp;" - "&amp;$P1684,'For Formulas'!$A$3:$CL$3,0))*L1684)</f>
        <v>53265</v>
      </c>
      <c r="X1684" s="322">
        <f t="shared" si="162"/>
        <v>7.9987834549878345E-2</v>
      </c>
      <c r="Y1684" s="262" t="s">
        <v>281</v>
      </c>
      <c r="Z1684" s="262" t="str">
        <f t="shared" si="163"/>
        <v>141 E 71100 116</v>
      </c>
      <c r="AA1684" s="262" t="str">
        <f t="shared" si="164"/>
        <v>000</v>
      </c>
      <c r="AB1684" s="262" t="str">
        <f t="shared" si="165"/>
        <v>000</v>
      </c>
      <c r="AC1684" s="262" t="str">
        <f t="shared" si="166"/>
        <v>141 E 71100 116 000 000</v>
      </c>
    </row>
    <row r="1685" spans="1:29" ht="15" customHeight="1" x14ac:dyDescent="0.25">
      <c r="A1685" s="262" t="s">
        <v>614</v>
      </c>
      <c r="B1685" s="262" t="s">
        <v>231</v>
      </c>
      <c r="C1685" s="262" t="s">
        <v>231</v>
      </c>
      <c r="D1685" s="262" t="s">
        <v>392</v>
      </c>
      <c r="E1685" s="262" t="s">
        <v>221</v>
      </c>
      <c r="F1685" s="262" t="s">
        <v>222</v>
      </c>
      <c r="G1685" s="262" t="s">
        <v>223</v>
      </c>
      <c r="H1685" s="262" t="s">
        <v>224</v>
      </c>
      <c r="I1685" s="262" t="s">
        <v>225</v>
      </c>
      <c r="J1685" s="262">
        <v>1600</v>
      </c>
      <c r="K1685" s="320">
        <v>1</v>
      </c>
      <c r="L1685" s="320">
        <v>1</v>
      </c>
      <c r="M1685" s="262" t="s">
        <v>226</v>
      </c>
      <c r="N1685" s="262" t="s">
        <v>227</v>
      </c>
      <c r="O1685" s="262" t="s">
        <v>234</v>
      </c>
      <c r="P1685" s="262" t="s">
        <v>35</v>
      </c>
      <c r="Q1685" s="321">
        <v>8</v>
      </c>
      <c r="R1685" s="321">
        <f t="shared" si="161"/>
        <v>9</v>
      </c>
      <c r="S1685" s="300">
        <v>0</v>
      </c>
      <c r="T1685" s="300">
        <v>49320</v>
      </c>
      <c r="V1685" s="300">
        <v>49320</v>
      </c>
      <c r="W1685" s="302">
        <f>IFERROR(INDEX('For Formulas'!$A$3:$CL$64,MATCH(ROUNDUP($R1685,0),'For Formulas'!$A$3:$A$64,0),MATCH($O1685&amp;" - "&amp;$P1685,'For Formulas'!$A$3:$CL$3,0))*L1685+U1685,INDEX('For Formulas'!$A$3:$CL$64,MATCH(ROUNDUP($R1685,0),'For Formulas'!$A$3:$A$64,0)*MATCH($O1685&amp;" - "&amp;$P1685,'For Formulas'!$A$3:$CL$3,0))*L1685)</f>
        <v>53265</v>
      </c>
      <c r="X1685" s="322">
        <f t="shared" si="162"/>
        <v>7.9987834549878345E-2</v>
      </c>
      <c r="Y1685" s="262" t="s">
        <v>572</v>
      </c>
      <c r="Z1685" s="262" t="str">
        <f t="shared" si="163"/>
        <v>141 E 71100 116</v>
      </c>
      <c r="AA1685" s="262" t="str">
        <f t="shared" si="164"/>
        <v>000</v>
      </c>
      <c r="AB1685" s="262" t="str">
        <f t="shared" si="165"/>
        <v>000</v>
      </c>
      <c r="AC1685" s="262" t="str">
        <f t="shared" si="166"/>
        <v>141 E 71100 116 000 000</v>
      </c>
    </row>
    <row r="1686" spans="1:29" ht="15" customHeight="1" x14ac:dyDescent="0.25">
      <c r="A1686" s="262" t="s">
        <v>811</v>
      </c>
      <c r="B1686" s="262" t="s">
        <v>316</v>
      </c>
      <c r="C1686" s="262" t="s">
        <v>316</v>
      </c>
      <c r="D1686" s="262" t="s">
        <v>385</v>
      </c>
      <c r="E1686" s="262" t="s">
        <v>221</v>
      </c>
      <c r="F1686" s="262" t="s">
        <v>222</v>
      </c>
      <c r="G1686" s="262" t="s">
        <v>223</v>
      </c>
      <c r="H1686" s="262" t="s">
        <v>224</v>
      </c>
      <c r="I1686" s="262" t="s">
        <v>225</v>
      </c>
      <c r="J1686" s="262">
        <v>1600</v>
      </c>
      <c r="K1686" s="320">
        <v>1</v>
      </c>
      <c r="L1686" s="320">
        <v>1</v>
      </c>
      <c r="M1686" s="262" t="s">
        <v>226</v>
      </c>
      <c r="N1686" s="262" t="s">
        <v>233</v>
      </c>
      <c r="O1686" s="262" t="s">
        <v>234</v>
      </c>
      <c r="P1686" s="262" t="s">
        <v>35</v>
      </c>
      <c r="Q1686" s="321">
        <v>8</v>
      </c>
      <c r="R1686" s="321">
        <f t="shared" si="161"/>
        <v>9</v>
      </c>
      <c r="S1686" s="300">
        <v>0</v>
      </c>
      <c r="T1686" s="300">
        <v>49320</v>
      </c>
      <c r="V1686" s="300">
        <v>49320</v>
      </c>
      <c r="W1686" s="302">
        <f>IFERROR(INDEX('For Formulas'!$A$3:$CL$64,MATCH(ROUNDUP($R1686,0),'For Formulas'!$A$3:$A$64,0),MATCH($O1686&amp;" - "&amp;$P1686,'For Formulas'!$A$3:$CL$3,0))*L1686+U1686,INDEX('For Formulas'!$A$3:$CL$64,MATCH(ROUNDUP($R1686,0),'For Formulas'!$A$3:$A$64,0)*MATCH($O1686&amp;" - "&amp;$P1686,'For Formulas'!$A$3:$CL$3,0))*L1686)</f>
        <v>53265</v>
      </c>
      <c r="X1686" s="322">
        <f t="shared" si="162"/>
        <v>7.9987834549878345E-2</v>
      </c>
      <c r="Y1686" s="262" t="s">
        <v>452</v>
      </c>
      <c r="Z1686" s="262" t="str">
        <f t="shared" si="163"/>
        <v>141 E 71200 116</v>
      </c>
      <c r="AA1686" s="262" t="str">
        <f t="shared" si="164"/>
        <v>712</v>
      </c>
      <c r="AB1686" s="262" t="str">
        <f t="shared" si="165"/>
        <v>000</v>
      </c>
      <c r="AC1686" s="262" t="str">
        <f t="shared" si="166"/>
        <v>141 E 71200 116 000 712</v>
      </c>
    </row>
    <row r="1687" spans="1:29" ht="15" customHeight="1" x14ac:dyDescent="0.25">
      <c r="A1687" s="262" t="s">
        <v>847</v>
      </c>
      <c r="B1687" s="262" t="s">
        <v>316</v>
      </c>
      <c r="C1687" s="262" t="s">
        <v>316</v>
      </c>
      <c r="D1687" s="262" t="s">
        <v>264</v>
      </c>
      <c r="E1687" s="262" t="s">
        <v>221</v>
      </c>
      <c r="F1687" s="262" t="s">
        <v>222</v>
      </c>
      <c r="G1687" s="262" t="s">
        <v>223</v>
      </c>
      <c r="H1687" s="262" t="s">
        <v>224</v>
      </c>
      <c r="I1687" s="262" t="s">
        <v>225</v>
      </c>
      <c r="J1687" s="262">
        <v>1600</v>
      </c>
      <c r="K1687" s="320">
        <v>1</v>
      </c>
      <c r="L1687" s="320">
        <v>1</v>
      </c>
      <c r="M1687" s="262" t="s">
        <v>226</v>
      </c>
      <c r="N1687" s="262" t="s">
        <v>233</v>
      </c>
      <c r="O1687" s="262" t="s">
        <v>234</v>
      </c>
      <c r="P1687" s="262" t="s">
        <v>35</v>
      </c>
      <c r="Q1687" s="321">
        <v>8</v>
      </c>
      <c r="R1687" s="321">
        <f t="shared" si="161"/>
        <v>9</v>
      </c>
      <c r="S1687" s="300">
        <v>0</v>
      </c>
      <c r="T1687" s="300">
        <v>49320</v>
      </c>
      <c r="V1687" s="300">
        <v>49320</v>
      </c>
      <c r="W1687" s="302">
        <f>IFERROR(INDEX('For Formulas'!$A$3:$CL$64,MATCH(ROUNDUP($R1687,0),'For Formulas'!$A$3:$A$64,0),MATCH($O1687&amp;" - "&amp;$P1687,'For Formulas'!$A$3:$CL$3,0))*L1687+U1687,INDEX('For Formulas'!$A$3:$CL$64,MATCH(ROUNDUP($R1687,0),'For Formulas'!$A$3:$A$64,0)*MATCH($O1687&amp;" - "&amp;$P1687,'For Formulas'!$A$3:$CL$3,0))*L1687)</f>
        <v>53265</v>
      </c>
      <c r="X1687" s="322">
        <f t="shared" si="162"/>
        <v>7.9987834549878345E-2</v>
      </c>
      <c r="Y1687" s="262" t="s">
        <v>848</v>
      </c>
      <c r="Z1687" s="262" t="str">
        <f t="shared" si="163"/>
        <v>141 E 71200 116</v>
      </c>
      <c r="AA1687" s="262" t="str">
        <f t="shared" si="164"/>
        <v>712</v>
      </c>
      <c r="AB1687" s="262" t="str">
        <f t="shared" si="165"/>
        <v>000</v>
      </c>
      <c r="AC1687" s="262" t="str">
        <f t="shared" si="166"/>
        <v>141 E 71200 116 000 712</v>
      </c>
    </row>
    <row r="1688" spans="1:29" ht="15" customHeight="1" x14ac:dyDescent="0.25">
      <c r="A1688" s="262" t="s">
        <v>976</v>
      </c>
      <c r="B1688" s="262" t="s">
        <v>316</v>
      </c>
      <c r="C1688" s="262" t="s">
        <v>316</v>
      </c>
      <c r="D1688" s="262" t="s">
        <v>238</v>
      </c>
      <c r="E1688" s="262" t="s">
        <v>221</v>
      </c>
      <c r="F1688" s="262" t="s">
        <v>222</v>
      </c>
      <c r="G1688" s="262" t="s">
        <v>223</v>
      </c>
      <c r="H1688" s="262" t="s">
        <v>224</v>
      </c>
      <c r="I1688" s="262" t="s">
        <v>225</v>
      </c>
      <c r="J1688" s="262">
        <v>1600</v>
      </c>
      <c r="K1688" s="320">
        <v>1</v>
      </c>
      <c r="L1688" s="320">
        <v>1</v>
      </c>
      <c r="M1688" s="262" t="s">
        <v>226</v>
      </c>
      <c r="N1688" s="262" t="s">
        <v>227</v>
      </c>
      <c r="O1688" s="262" t="s">
        <v>234</v>
      </c>
      <c r="P1688" s="262" t="s">
        <v>35</v>
      </c>
      <c r="Q1688" s="321">
        <v>8</v>
      </c>
      <c r="R1688" s="321">
        <f t="shared" si="161"/>
        <v>9</v>
      </c>
      <c r="S1688" s="300">
        <v>0</v>
      </c>
      <c r="T1688" s="300">
        <v>49320</v>
      </c>
      <c r="V1688" s="300">
        <v>49320</v>
      </c>
      <c r="W1688" s="302">
        <f>IFERROR(INDEX('For Formulas'!$A$3:$CL$64,MATCH(ROUNDUP($R1688,0),'For Formulas'!$A$3:$A$64,0),MATCH($O1688&amp;" - "&amp;$P1688,'For Formulas'!$A$3:$CL$3,0))*L1688+U1688,INDEX('For Formulas'!$A$3:$CL$64,MATCH(ROUNDUP($R1688,0),'For Formulas'!$A$3:$A$64,0)*MATCH($O1688&amp;" - "&amp;$P1688,'For Formulas'!$A$3:$CL$3,0))*L1688)</f>
        <v>53265</v>
      </c>
      <c r="X1688" s="322">
        <f t="shared" si="162"/>
        <v>7.9987834549878345E-2</v>
      </c>
      <c r="Y1688" s="262" t="s">
        <v>977</v>
      </c>
      <c r="Z1688" s="262" t="str">
        <f t="shared" si="163"/>
        <v>141 E 71200 116</v>
      </c>
      <c r="AA1688" s="262" t="str">
        <f t="shared" si="164"/>
        <v>712</v>
      </c>
      <c r="AB1688" s="262" t="str">
        <f t="shared" si="165"/>
        <v>000</v>
      </c>
      <c r="AC1688" s="262" t="str">
        <f t="shared" si="166"/>
        <v>141 E 71200 116 000 712</v>
      </c>
    </row>
    <row r="1689" spans="1:29" ht="15" customHeight="1" x14ac:dyDescent="0.25">
      <c r="A1689" s="262" t="s">
        <v>1022</v>
      </c>
      <c r="B1689" s="262" t="s">
        <v>231</v>
      </c>
      <c r="C1689" s="262" t="s">
        <v>231</v>
      </c>
      <c r="D1689" s="262" t="s">
        <v>361</v>
      </c>
      <c r="E1689" s="262" t="s">
        <v>221</v>
      </c>
      <c r="F1689" s="262" t="s">
        <v>222</v>
      </c>
      <c r="G1689" s="262" t="s">
        <v>223</v>
      </c>
      <c r="H1689" s="262" t="s">
        <v>224</v>
      </c>
      <c r="I1689" s="262" t="s">
        <v>225</v>
      </c>
      <c r="J1689" s="262">
        <v>1600</v>
      </c>
      <c r="K1689" s="320">
        <v>1</v>
      </c>
      <c r="L1689" s="320">
        <v>1</v>
      </c>
      <c r="M1689" s="262" t="s">
        <v>226</v>
      </c>
      <c r="N1689" s="262" t="s">
        <v>227</v>
      </c>
      <c r="O1689" s="262" t="s">
        <v>234</v>
      </c>
      <c r="P1689" s="262" t="s">
        <v>35</v>
      </c>
      <c r="Q1689" s="321">
        <v>8</v>
      </c>
      <c r="R1689" s="321">
        <f t="shared" si="161"/>
        <v>9</v>
      </c>
      <c r="S1689" s="300">
        <v>0</v>
      </c>
      <c r="T1689" s="300">
        <v>49320</v>
      </c>
      <c r="V1689" s="300">
        <v>49320</v>
      </c>
      <c r="W1689" s="302">
        <f>IFERROR(INDEX('For Formulas'!$A$3:$CL$64,MATCH(ROUNDUP($R1689,0),'For Formulas'!$A$3:$A$64,0),MATCH($O1689&amp;" - "&amp;$P1689,'For Formulas'!$A$3:$CL$3,0))*L1689+U1689,INDEX('For Formulas'!$A$3:$CL$64,MATCH(ROUNDUP($R1689,0),'For Formulas'!$A$3:$A$64,0)*MATCH($O1689&amp;" - "&amp;$P1689,'For Formulas'!$A$3:$CL$3,0))*L1689)</f>
        <v>53265</v>
      </c>
      <c r="X1689" s="322">
        <f t="shared" si="162"/>
        <v>7.9987834549878345E-2</v>
      </c>
      <c r="Y1689" s="262" t="s">
        <v>362</v>
      </c>
      <c r="Z1689" s="262" t="str">
        <f t="shared" si="163"/>
        <v>141 E 71100 116</v>
      </c>
      <c r="AA1689" s="262" t="str">
        <f t="shared" si="164"/>
        <v>000</v>
      </c>
      <c r="AB1689" s="262" t="str">
        <f t="shared" si="165"/>
        <v>000</v>
      </c>
      <c r="AC1689" s="262" t="str">
        <f t="shared" si="166"/>
        <v>141 E 71100 116 000 000</v>
      </c>
    </row>
    <row r="1690" spans="1:29" ht="15" customHeight="1" x14ac:dyDescent="0.25">
      <c r="A1690" s="262" t="s">
        <v>1436</v>
      </c>
      <c r="B1690" s="262" t="s">
        <v>231</v>
      </c>
      <c r="C1690" s="262" t="s">
        <v>231</v>
      </c>
      <c r="D1690" s="262" t="s">
        <v>382</v>
      </c>
      <c r="E1690" s="262" t="s">
        <v>221</v>
      </c>
      <c r="F1690" s="262" t="s">
        <v>222</v>
      </c>
      <c r="G1690" s="262" t="s">
        <v>223</v>
      </c>
      <c r="H1690" s="262" t="s">
        <v>224</v>
      </c>
      <c r="I1690" s="262" t="s">
        <v>225</v>
      </c>
      <c r="J1690" s="262">
        <v>1600</v>
      </c>
      <c r="K1690" s="320">
        <v>1</v>
      </c>
      <c r="L1690" s="320">
        <v>1</v>
      </c>
      <c r="M1690" s="262" t="s">
        <v>226</v>
      </c>
      <c r="N1690" s="262" t="s">
        <v>233</v>
      </c>
      <c r="O1690" s="262" t="s">
        <v>234</v>
      </c>
      <c r="P1690" s="262" t="s">
        <v>35</v>
      </c>
      <c r="Q1690" s="321">
        <v>8</v>
      </c>
      <c r="R1690" s="321">
        <f t="shared" si="161"/>
        <v>9</v>
      </c>
      <c r="S1690" s="300">
        <v>0</v>
      </c>
      <c r="T1690" s="300">
        <v>49320</v>
      </c>
      <c r="V1690" s="300">
        <v>49320</v>
      </c>
      <c r="W1690" s="302">
        <f>IFERROR(INDEX('For Formulas'!$A$3:$CL$64,MATCH(ROUNDUP($R1690,0),'For Formulas'!$A$3:$A$64,0),MATCH($O1690&amp;" - "&amp;$P1690,'For Formulas'!$A$3:$CL$3,0))*L1690+U1690,INDEX('For Formulas'!$A$3:$CL$64,MATCH(ROUNDUP($R1690,0),'For Formulas'!$A$3:$A$64,0)*MATCH($O1690&amp;" - "&amp;$P1690,'For Formulas'!$A$3:$CL$3,0))*L1690)</f>
        <v>53265</v>
      </c>
      <c r="X1690" s="322">
        <f t="shared" si="162"/>
        <v>7.9987834549878345E-2</v>
      </c>
      <c r="Y1690" s="262" t="s">
        <v>401</v>
      </c>
      <c r="Z1690" s="262" t="str">
        <f t="shared" si="163"/>
        <v>141 E 71100 116</v>
      </c>
      <c r="AA1690" s="262" t="str">
        <f t="shared" si="164"/>
        <v>000</v>
      </c>
      <c r="AB1690" s="262" t="str">
        <f t="shared" si="165"/>
        <v>000</v>
      </c>
      <c r="AC1690" s="262" t="str">
        <f t="shared" si="166"/>
        <v>141 E 71100 116 000 000</v>
      </c>
    </row>
    <row r="1691" spans="1:29" ht="15" customHeight="1" x14ac:dyDescent="0.25">
      <c r="A1691" s="262" t="s">
        <v>1514</v>
      </c>
      <c r="B1691" s="262" t="s">
        <v>231</v>
      </c>
      <c r="C1691" s="262" t="s">
        <v>231</v>
      </c>
      <c r="D1691" s="262" t="s">
        <v>317</v>
      </c>
      <c r="E1691" s="262" t="s">
        <v>221</v>
      </c>
      <c r="F1691" s="262" t="s">
        <v>222</v>
      </c>
      <c r="G1691" s="262" t="s">
        <v>223</v>
      </c>
      <c r="H1691" s="262" t="s">
        <v>224</v>
      </c>
      <c r="I1691" s="262" t="s">
        <v>225</v>
      </c>
      <c r="J1691" s="262">
        <v>1600</v>
      </c>
      <c r="K1691" s="320">
        <v>1</v>
      </c>
      <c r="L1691" s="320">
        <v>1</v>
      </c>
      <c r="M1691" s="262" t="s">
        <v>226</v>
      </c>
      <c r="N1691" s="262" t="s">
        <v>227</v>
      </c>
      <c r="O1691" s="262" t="s">
        <v>234</v>
      </c>
      <c r="P1691" s="262" t="s">
        <v>35</v>
      </c>
      <c r="Q1691" s="321">
        <v>8</v>
      </c>
      <c r="R1691" s="321">
        <f t="shared" si="161"/>
        <v>9</v>
      </c>
      <c r="S1691" s="300">
        <v>0</v>
      </c>
      <c r="T1691" s="300">
        <v>49320</v>
      </c>
      <c r="V1691" s="300">
        <v>49320</v>
      </c>
      <c r="W1691" s="302">
        <f>IFERROR(INDEX('For Formulas'!$A$3:$CL$64,MATCH(ROUNDUP($R1691,0),'For Formulas'!$A$3:$A$64,0),MATCH($O1691&amp;" - "&amp;$P1691,'For Formulas'!$A$3:$CL$3,0))*L1691+U1691,INDEX('For Formulas'!$A$3:$CL$64,MATCH(ROUNDUP($R1691,0),'For Formulas'!$A$3:$A$64,0)*MATCH($O1691&amp;" - "&amp;$P1691,'For Formulas'!$A$3:$CL$3,0))*L1691)</f>
        <v>53265</v>
      </c>
      <c r="X1691" s="322">
        <f t="shared" si="162"/>
        <v>7.9987834549878345E-2</v>
      </c>
      <c r="Y1691" s="262" t="s">
        <v>396</v>
      </c>
      <c r="Z1691" s="262" t="str">
        <f t="shared" si="163"/>
        <v>141 E 71100 116</v>
      </c>
      <c r="AA1691" s="262" t="str">
        <f t="shared" si="164"/>
        <v>000</v>
      </c>
      <c r="AB1691" s="262" t="str">
        <f t="shared" si="165"/>
        <v>000</v>
      </c>
      <c r="AC1691" s="262" t="str">
        <f t="shared" si="166"/>
        <v>141 E 71100 116 000 000</v>
      </c>
    </row>
    <row r="1692" spans="1:29" ht="15" hidden="1" customHeight="1" x14ac:dyDescent="0.25">
      <c r="A1692" s="262" t="s">
        <v>2237</v>
      </c>
      <c r="B1692" s="262" t="s">
        <v>326</v>
      </c>
      <c r="C1692" s="262" t="s">
        <v>326</v>
      </c>
      <c r="D1692" s="262" t="s">
        <v>364</v>
      </c>
      <c r="E1692" s="262" t="s">
        <v>256</v>
      </c>
      <c r="F1692" s="262" t="s">
        <v>222</v>
      </c>
      <c r="G1692" s="262" t="s">
        <v>223</v>
      </c>
      <c r="H1692" s="262" t="s">
        <v>224</v>
      </c>
      <c r="I1692" s="262" t="s">
        <v>225</v>
      </c>
      <c r="J1692" s="262">
        <v>1600</v>
      </c>
      <c r="K1692" s="320">
        <v>1</v>
      </c>
      <c r="L1692" s="320">
        <v>1</v>
      </c>
      <c r="M1692" s="262" t="s">
        <v>6</v>
      </c>
      <c r="Q1692" s="321">
        <v>0</v>
      </c>
      <c r="R1692" s="321">
        <f t="shared" si="161"/>
        <v>1</v>
      </c>
      <c r="S1692" s="300">
        <v>6500</v>
      </c>
      <c r="T1692" s="300">
        <v>0</v>
      </c>
      <c r="V1692" s="300">
        <v>6500</v>
      </c>
      <c r="W1692" s="300">
        <f>V1692</f>
        <v>6500</v>
      </c>
      <c r="X1692" s="322">
        <f t="shared" si="162"/>
        <v>0</v>
      </c>
      <c r="Y1692" s="262" t="s">
        <v>1772</v>
      </c>
      <c r="Z1692" s="262" t="str">
        <f t="shared" si="163"/>
        <v>141 E 72410 139</v>
      </c>
      <c r="AA1692" s="262" t="str">
        <f t="shared" si="164"/>
        <v>000</v>
      </c>
      <c r="AB1692" s="262" t="str">
        <f t="shared" si="165"/>
        <v>000</v>
      </c>
      <c r="AC1692" s="262" t="str">
        <f t="shared" si="166"/>
        <v>141 E 72410 139 000 000</v>
      </c>
    </row>
    <row r="1693" spans="1:29" ht="15" customHeight="1" x14ac:dyDescent="0.25">
      <c r="A1693" s="262" t="s">
        <v>1738</v>
      </c>
      <c r="B1693" s="262" t="s">
        <v>231</v>
      </c>
      <c r="C1693" s="262" t="s">
        <v>231</v>
      </c>
      <c r="D1693" s="262" t="s">
        <v>361</v>
      </c>
      <c r="E1693" s="262" t="s">
        <v>221</v>
      </c>
      <c r="F1693" s="262" t="s">
        <v>222</v>
      </c>
      <c r="G1693" s="262" t="s">
        <v>223</v>
      </c>
      <c r="H1693" s="262" t="s">
        <v>224</v>
      </c>
      <c r="I1693" s="262" t="s">
        <v>225</v>
      </c>
      <c r="J1693" s="262">
        <v>1600</v>
      </c>
      <c r="K1693" s="320">
        <v>1</v>
      </c>
      <c r="L1693" s="320">
        <v>1</v>
      </c>
      <c r="M1693" s="262" t="s">
        <v>226</v>
      </c>
      <c r="N1693" s="262" t="s">
        <v>233</v>
      </c>
      <c r="O1693" s="262" t="s">
        <v>234</v>
      </c>
      <c r="P1693" s="262" t="s">
        <v>35</v>
      </c>
      <c r="Q1693" s="321">
        <v>8</v>
      </c>
      <c r="R1693" s="321">
        <f t="shared" si="161"/>
        <v>9</v>
      </c>
      <c r="S1693" s="300">
        <v>0</v>
      </c>
      <c r="T1693" s="300">
        <v>49320</v>
      </c>
      <c r="V1693" s="300">
        <v>49320</v>
      </c>
      <c r="W1693" s="302">
        <f>IFERROR(INDEX('For Formulas'!$A$3:$CL$64,MATCH(ROUNDUP($R1693,0),'For Formulas'!$A$3:$A$64,0),MATCH($O1693&amp;" - "&amp;$P1693,'For Formulas'!$A$3:$CL$3,0))*L1693+U1693,INDEX('For Formulas'!$A$3:$CL$64,MATCH(ROUNDUP($R1693,0),'For Formulas'!$A$3:$A$64,0)*MATCH($O1693&amp;" - "&amp;$P1693,'For Formulas'!$A$3:$CL$3,0))*L1693)</f>
        <v>53265</v>
      </c>
      <c r="X1693" s="322">
        <f t="shared" si="162"/>
        <v>7.9987834549878345E-2</v>
      </c>
      <c r="Y1693" s="262" t="s">
        <v>362</v>
      </c>
      <c r="Z1693" s="262" t="str">
        <f t="shared" si="163"/>
        <v>141 E 71100 116</v>
      </c>
      <c r="AA1693" s="262" t="str">
        <f t="shared" si="164"/>
        <v>000</v>
      </c>
      <c r="AB1693" s="262" t="str">
        <f t="shared" si="165"/>
        <v>000</v>
      </c>
      <c r="AC1693" s="262" t="str">
        <f t="shared" si="166"/>
        <v>141 E 71100 116 000 000</v>
      </c>
    </row>
    <row r="1694" spans="1:29" ht="15" customHeight="1" x14ac:dyDescent="0.25">
      <c r="A1694" s="262" t="s">
        <v>1748</v>
      </c>
      <c r="B1694" s="262" t="s">
        <v>231</v>
      </c>
      <c r="C1694" s="262" t="s">
        <v>231</v>
      </c>
      <c r="D1694" s="262" t="s">
        <v>317</v>
      </c>
      <c r="E1694" s="262" t="s">
        <v>221</v>
      </c>
      <c r="F1694" s="262" t="s">
        <v>222</v>
      </c>
      <c r="G1694" s="262" t="s">
        <v>223</v>
      </c>
      <c r="H1694" s="262" t="s">
        <v>224</v>
      </c>
      <c r="I1694" s="262" t="s">
        <v>225</v>
      </c>
      <c r="J1694" s="262">
        <v>1600</v>
      </c>
      <c r="K1694" s="320">
        <v>1</v>
      </c>
      <c r="L1694" s="320">
        <v>1</v>
      </c>
      <c r="M1694" s="262" t="s">
        <v>226</v>
      </c>
      <c r="N1694" s="262" t="s">
        <v>233</v>
      </c>
      <c r="O1694" s="262" t="s">
        <v>234</v>
      </c>
      <c r="P1694" s="262" t="s">
        <v>35</v>
      </c>
      <c r="Q1694" s="321">
        <v>8</v>
      </c>
      <c r="R1694" s="321">
        <f t="shared" si="161"/>
        <v>9</v>
      </c>
      <c r="S1694" s="300">
        <v>0</v>
      </c>
      <c r="T1694" s="300">
        <v>49320</v>
      </c>
      <c r="V1694" s="300">
        <v>49320</v>
      </c>
      <c r="W1694" s="302">
        <f>IFERROR(INDEX('For Formulas'!$A$3:$CL$64,MATCH(ROUNDUP($R1694,0),'For Formulas'!$A$3:$A$64,0),MATCH($O1694&amp;" - "&amp;$P1694,'For Formulas'!$A$3:$CL$3,0))*L1694+U1694,INDEX('For Formulas'!$A$3:$CL$64,MATCH(ROUNDUP($R1694,0),'For Formulas'!$A$3:$A$64,0)*MATCH($O1694&amp;" - "&amp;$P1694,'For Formulas'!$A$3:$CL$3,0))*L1694)</f>
        <v>53265</v>
      </c>
      <c r="X1694" s="322">
        <f t="shared" si="162"/>
        <v>7.9987834549878345E-2</v>
      </c>
      <c r="Y1694" s="262" t="s">
        <v>396</v>
      </c>
      <c r="Z1694" s="262" t="str">
        <f t="shared" si="163"/>
        <v>141 E 71100 116</v>
      </c>
      <c r="AA1694" s="262" t="str">
        <f t="shared" si="164"/>
        <v>000</v>
      </c>
      <c r="AB1694" s="262" t="str">
        <f t="shared" si="165"/>
        <v>000</v>
      </c>
      <c r="AC1694" s="262" t="str">
        <f t="shared" si="166"/>
        <v>141 E 71100 116 000 000</v>
      </c>
    </row>
    <row r="1695" spans="1:29" ht="15" hidden="1" customHeight="1" x14ac:dyDescent="0.25">
      <c r="A1695" s="262" t="s">
        <v>2241</v>
      </c>
      <c r="B1695" s="262" t="s">
        <v>256</v>
      </c>
      <c r="C1695" s="262" t="s">
        <v>517</v>
      </c>
      <c r="D1695" s="262" t="s">
        <v>274</v>
      </c>
      <c r="E1695" s="262" t="s">
        <v>256</v>
      </c>
      <c r="F1695" s="262" t="s">
        <v>299</v>
      </c>
      <c r="G1695" s="262" t="s">
        <v>1669</v>
      </c>
      <c r="H1695" s="262" t="s">
        <v>301</v>
      </c>
      <c r="I1695" s="262" t="s">
        <v>225</v>
      </c>
      <c r="J1695" s="262">
        <v>1392</v>
      </c>
      <c r="K1695" s="320">
        <v>1</v>
      </c>
      <c r="L1695" s="320">
        <v>1</v>
      </c>
      <c r="M1695" s="262" t="s">
        <v>6</v>
      </c>
      <c r="Q1695" s="321">
        <v>0</v>
      </c>
      <c r="R1695" s="321">
        <f t="shared" si="161"/>
        <v>1</v>
      </c>
      <c r="S1695" s="300">
        <v>4000</v>
      </c>
      <c r="T1695" s="300">
        <v>0</v>
      </c>
      <c r="V1695" s="300">
        <v>2900</v>
      </c>
      <c r="W1695" s="300">
        <f>V1695</f>
        <v>2900</v>
      </c>
      <c r="X1695" s="322">
        <f t="shared" si="162"/>
        <v>0</v>
      </c>
      <c r="Y1695" s="262" t="s">
        <v>516</v>
      </c>
      <c r="Z1695" s="262" t="str">
        <f t="shared" si="163"/>
        <v>141 E 72510 119</v>
      </c>
      <c r="AA1695" s="262" t="str">
        <f t="shared" si="164"/>
        <v>000</v>
      </c>
      <c r="AB1695" s="262" t="str">
        <f t="shared" si="165"/>
        <v>000</v>
      </c>
      <c r="AC1695" s="262" t="str">
        <f t="shared" si="166"/>
        <v>141 E 72510 119 000 000</v>
      </c>
    </row>
    <row r="1696" spans="1:29" ht="15" customHeight="1" x14ac:dyDescent="0.25">
      <c r="A1696" s="262" t="s">
        <v>1914</v>
      </c>
      <c r="B1696" s="262" t="s">
        <v>231</v>
      </c>
      <c r="C1696" s="262" t="s">
        <v>231</v>
      </c>
      <c r="D1696" s="262" t="s">
        <v>238</v>
      </c>
      <c r="E1696" s="262" t="s">
        <v>221</v>
      </c>
      <c r="F1696" s="262" t="s">
        <v>222</v>
      </c>
      <c r="G1696" s="262" t="s">
        <v>223</v>
      </c>
      <c r="H1696" s="262" t="s">
        <v>224</v>
      </c>
      <c r="I1696" s="262" t="s">
        <v>225</v>
      </c>
      <c r="J1696" s="262">
        <v>1600</v>
      </c>
      <c r="K1696" s="320">
        <v>1</v>
      </c>
      <c r="L1696" s="320">
        <v>1</v>
      </c>
      <c r="M1696" s="262" t="s">
        <v>226</v>
      </c>
      <c r="N1696" s="262" t="s">
        <v>233</v>
      </c>
      <c r="O1696" s="262" t="s">
        <v>234</v>
      </c>
      <c r="P1696" s="262" t="s">
        <v>35</v>
      </c>
      <c r="Q1696" s="321">
        <v>8</v>
      </c>
      <c r="R1696" s="321">
        <f t="shared" si="161"/>
        <v>9</v>
      </c>
      <c r="S1696" s="300">
        <v>0</v>
      </c>
      <c r="T1696" s="300">
        <v>49320</v>
      </c>
      <c r="V1696" s="300">
        <v>49320</v>
      </c>
      <c r="W1696" s="302">
        <f>IFERROR(INDEX('For Formulas'!$A$3:$CL$64,MATCH(ROUNDUP($R1696,0),'For Formulas'!$A$3:$A$64,0),MATCH($O1696&amp;" - "&amp;$P1696,'For Formulas'!$A$3:$CL$3,0))*L1696+U1696,INDEX('For Formulas'!$A$3:$CL$64,MATCH(ROUNDUP($R1696,0),'For Formulas'!$A$3:$A$64,0)*MATCH($O1696&amp;" - "&amp;$P1696,'For Formulas'!$A$3:$CL$3,0))*L1696)</f>
        <v>53265</v>
      </c>
      <c r="X1696" s="322">
        <f t="shared" si="162"/>
        <v>7.9987834549878345E-2</v>
      </c>
      <c r="Y1696" s="262" t="s">
        <v>538</v>
      </c>
      <c r="Z1696" s="262" t="str">
        <f t="shared" si="163"/>
        <v>141 E 71100 116</v>
      </c>
      <c r="AA1696" s="262" t="str">
        <f t="shared" si="164"/>
        <v>000</v>
      </c>
      <c r="AB1696" s="262" t="str">
        <f t="shared" si="165"/>
        <v>000</v>
      </c>
      <c r="AC1696" s="262" t="str">
        <f t="shared" si="166"/>
        <v>141 E 71100 116 000 000</v>
      </c>
    </row>
    <row r="1697" spans="1:29" ht="15" customHeight="1" x14ac:dyDescent="0.25">
      <c r="A1697" s="262" t="s">
        <v>1952</v>
      </c>
      <c r="B1697" s="262" t="s">
        <v>231</v>
      </c>
      <c r="C1697" s="262" t="s">
        <v>231</v>
      </c>
      <c r="D1697" s="262" t="s">
        <v>411</v>
      </c>
      <c r="E1697" s="262" t="s">
        <v>221</v>
      </c>
      <c r="F1697" s="262" t="s">
        <v>222</v>
      </c>
      <c r="G1697" s="262" t="s">
        <v>223</v>
      </c>
      <c r="H1697" s="262" t="s">
        <v>224</v>
      </c>
      <c r="I1697" s="262" t="s">
        <v>225</v>
      </c>
      <c r="J1697" s="262">
        <v>1600</v>
      </c>
      <c r="K1697" s="320">
        <v>1</v>
      </c>
      <c r="L1697" s="320">
        <v>1</v>
      </c>
      <c r="M1697" s="262" t="s">
        <v>226</v>
      </c>
      <c r="N1697" s="262" t="s">
        <v>233</v>
      </c>
      <c r="O1697" s="262" t="s">
        <v>234</v>
      </c>
      <c r="P1697" s="262" t="s">
        <v>35</v>
      </c>
      <c r="Q1697" s="321">
        <v>8</v>
      </c>
      <c r="R1697" s="321">
        <f t="shared" si="161"/>
        <v>9</v>
      </c>
      <c r="S1697" s="300">
        <v>0</v>
      </c>
      <c r="T1697" s="300">
        <v>49320</v>
      </c>
      <c r="V1697" s="300">
        <v>49320</v>
      </c>
      <c r="W1697" s="302">
        <f>IFERROR(INDEX('For Formulas'!$A$3:$CL$64,MATCH(ROUNDUP($R1697,0),'For Formulas'!$A$3:$A$64,0),MATCH($O1697&amp;" - "&amp;$P1697,'For Formulas'!$A$3:$CL$3,0))*L1697+U1697,INDEX('For Formulas'!$A$3:$CL$64,MATCH(ROUNDUP($R1697,0),'For Formulas'!$A$3:$A$64,0)*MATCH($O1697&amp;" - "&amp;$P1697,'For Formulas'!$A$3:$CL$3,0))*L1697)</f>
        <v>53265</v>
      </c>
      <c r="X1697" s="322">
        <f t="shared" si="162"/>
        <v>7.9987834549878345E-2</v>
      </c>
      <c r="Y1697" s="262" t="s">
        <v>608</v>
      </c>
      <c r="Z1697" s="262" t="str">
        <f t="shared" si="163"/>
        <v>141 E 71100 116</v>
      </c>
      <c r="AA1697" s="262" t="str">
        <f t="shared" si="164"/>
        <v>000</v>
      </c>
      <c r="AB1697" s="262" t="str">
        <f t="shared" si="165"/>
        <v>000</v>
      </c>
      <c r="AC1697" s="262" t="str">
        <f t="shared" si="166"/>
        <v>141 E 71100 116 000 000</v>
      </c>
    </row>
    <row r="1698" spans="1:29" ht="15" customHeight="1" x14ac:dyDescent="0.25">
      <c r="A1698" s="262" t="s">
        <v>2076</v>
      </c>
      <c r="B1698" s="262" t="s">
        <v>231</v>
      </c>
      <c r="C1698" s="262" t="s">
        <v>231</v>
      </c>
      <c r="D1698" s="262" t="s">
        <v>264</v>
      </c>
      <c r="E1698" s="262" t="s">
        <v>221</v>
      </c>
      <c r="F1698" s="262" t="s">
        <v>222</v>
      </c>
      <c r="G1698" s="262" t="s">
        <v>223</v>
      </c>
      <c r="H1698" s="262" t="s">
        <v>224</v>
      </c>
      <c r="I1698" s="262" t="s">
        <v>225</v>
      </c>
      <c r="J1698" s="262">
        <v>1600</v>
      </c>
      <c r="K1698" s="320">
        <v>1</v>
      </c>
      <c r="L1698" s="320">
        <v>1</v>
      </c>
      <c r="M1698" s="262" t="s">
        <v>226</v>
      </c>
      <c r="N1698" s="262" t="s">
        <v>233</v>
      </c>
      <c r="O1698" s="262" t="s">
        <v>234</v>
      </c>
      <c r="P1698" s="262" t="s">
        <v>35</v>
      </c>
      <c r="Q1698" s="321">
        <v>8</v>
      </c>
      <c r="R1698" s="321">
        <f t="shared" si="161"/>
        <v>9</v>
      </c>
      <c r="S1698" s="300">
        <v>0</v>
      </c>
      <c r="T1698" s="300">
        <v>49320</v>
      </c>
      <c r="V1698" s="300">
        <v>49320</v>
      </c>
      <c r="W1698" s="302">
        <f>IFERROR(INDEX('For Formulas'!$A$3:$CL$64,MATCH(ROUNDUP($R1698,0),'For Formulas'!$A$3:$A$64,0),MATCH($O1698&amp;" - "&amp;$P1698,'For Formulas'!$A$3:$CL$3,0))*L1698+U1698,INDEX('For Formulas'!$A$3:$CL$64,MATCH(ROUNDUP($R1698,0),'For Formulas'!$A$3:$A$64,0)*MATCH($O1698&amp;" - "&amp;$P1698,'For Formulas'!$A$3:$CL$3,0))*L1698)</f>
        <v>53265</v>
      </c>
      <c r="X1698" s="322">
        <f t="shared" si="162"/>
        <v>7.9987834549878345E-2</v>
      </c>
      <c r="Y1698" s="262" t="s">
        <v>265</v>
      </c>
      <c r="Z1698" s="262" t="str">
        <f t="shared" si="163"/>
        <v>141 E 71100 116</v>
      </c>
      <c r="AA1698" s="262" t="str">
        <f t="shared" si="164"/>
        <v>000</v>
      </c>
      <c r="AB1698" s="262" t="str">
        <f t="shared" si="165"/>
        <v>000</v>
      </c>
      <c r="AC1698" s="262" t="str">
        <f t="shared" si="166"/>
        <v>141 E 71100 116 000 000</v>
      </c>
    </row>
    <row r="1699" spans="1:29" ht="15" customHeight="1" x14ac:dyDescent="0.25">
      <c r="A1699" s="262" t="s">
        <v>2226</v>
      </c>
      <c r="B1699" s="262" t="s">
        <v>316</v>
      </c>
      <c r="C1699" s="262" t="s">
        <v>316</v>
      </c>
      <c r="D1699" s="262" t="s">
        <v>411</v>
      </c>
      <c r="E1699" s="262" t="s">
        <v>221</v>
      </c>
      <c r="F1699" s="262" t="s">
        <v>222</v>
      </c>
      <c r="G1699" s="262" t="s">
        <v>223</v>
      </c>
      <c r="H1699" s="262" t="s">
        <v>224</v>
      </c>
      <c r="I1699" s="262" t="s">
        <v>225</v>
      </c>
      <c r="J1699" s="262">
        <v>1600</v>
      </c>
      <c r="K1699" s="320">
        <v>1</v>
      </c>
      <c r="L1699" s="320">
        <v>1</v>
      </c>
      <c r="M1699" s="262" t="s">
        <v>226</v>
      </c>
      <c r="N1699" s="262" t="s">
        <v>233</v>
      </c>
      <c r="O1699" s="262" t="s">
        <v>234</v>
      </c>
      <c r="P1699" s="262" t="s">
        <v>35</v>
      </c>
      <c r="Q1699" s="321">
        <v>8</v>
      </c>
      <c r="R1699" s="321">
        <f t="shared" si="161"/>
        <v>9</v>
      </c>
      <c r="S1699" s="300">
        <v>0</v>
      </c>
      <c r="T1699" s="300">
        <v>49320</v>
      </c>
      <c r="V1699" s="300">
        <v>49320</v>
      </c>
      <c r="W1699" s="302">
        <f>IFERROR(INDEX('For Formulas'!$A$3:$CL$64,MATCH(ROUNDUP($R1699,0),'For Formulas'!$A$3:$A$64,0),MATCH($O1699&amp;" - "&amp;$P1699,'For Formulas'!$A$3:$CL$3,0))*L1699+U1699,INDEX('For Formulas'!$A$3:$CL$64,MATCH(ROUNDUP($R1699,0),'For Formulas'!$A$3:$A$64,0)*MATCH($O1699&amp;" - "&amp;$P1699,'For Formulas'!$A$3:$CL$3,0))*L1699)</f>
        <v>53265</v>
      </c>
      <c r="X1699" s="322">
        <f t="shared" si="162"/>
        <v>7.9987834549878345E-2</v>
      </c>
      <c r="Y1699" s="262" t="s">
        <v>1375</v>
      </c>
      <c r="Z1699" s="262" t="str">
        <f t="shared" si="163"/>
        <v>141 E 71200 116</v>
      </c>
      <c r="AA1699" s="262" t="str">
        <f t="shared" si="164"/>
        <v>712</v>
      </c>
      <c r="AB1699" s="262" t="str">
        <f t="shared" si="165"/>
        <v>000</v>
      </c>
      <c r="AC1699" s="262" t="str">
        <f t="shared" si="166"/>
        <v>141 E 71200 116 000 712</v>
      </c>
    </row>
    <row r="1700" spans="1:29" ht="15" hidden="1" customHeight="1" x14ac:dyDescent="0.25">
      <c r="A1700" s="262" t="s">
        <v>2244</v>
      </c>
      <c r="B1700" s="262" t="s">
        <v>326</v>
      </c>
      <c r="C1700" s="262" t="s">
        <v>326</v>
      </c>
      <c r="D1700" s="262" t="s">
        <v>346</v>
      </c>
      <c r="E1700" s="262" t="s">
        <v>256</v>
      </c>
      <c r="F1700" s="262" t="s">
        <v>222</v>
      </c>
      <c r="G1700" s="262" t="s">
        <v>223</v>
      </c>
      <c r="H1700" s="262" t="s">
        <v>224</v>
      </c>
      <c r="I1700" s="262" t="s">
        <v>225</v>
      </c>
      <c r="J1700" s="262">
        <v>1600</v>
      </c>
      <c r="K1700" s="320">
        <v>1</v>
      </c>
      <c r="L1700" s="320">
        <v>1</v>
      </c>
      <c r="M1700" s="262" t="s">
        <v>6</v>
      </c>
      <c r="Q1700" s="321">
        <v>0</v>
      </c>
      <c r="R1700" s="321">
        <f t="shared" si="161"/>
        <v>1</v>
      </c>
      <c r="S1700" s="300">
        <v>7000</v>
      </c>
      <c r="T1700" s="300">
        <v>0</v>
      </c>
      <c r="V1700" s="300">
        <v>7000</v>
      </c>
      <c r="W1700" s="300">
        <f>V1700</f>
        <v>7000</v>
      </c>
      <c r="X1700" s="322">
        <f t="shared" si="162"/>
        <v>0</v>
      </c>
      <c r="Y1700" s="262" t="s">
        <v>426</v>
      </c>
      <c r="Z1700" s="262" t="str">
        <f t="shared" si="163"/>
        <v>141 E 72410 139</v>
      </c>
      <c r="AA1700" s="262" t="str">
        <f t="shared" si="164"/>
        <v>000</v>
      </c>
      <c r="AB1700" s="262" t="str">
        <f t="shared" si="165"/>
        <v>000</v>
      </c>
      <c r="AC1700" s="262" t="str">
        <f t="shared" si="166"/>
        <v>141 E 72410 139 000 000</v>
      </c>
    </row>
    <row r="1701" spans="1:29" x14ac:dyDescent="0.25">
      <c r="A1701" s="262" t="s">
        <v>2254</v>
      </c>
      <c r="B1701" s="262" t="s">
        <v>316</v>
      </c>
      <c r="C1701" s="262" t="s">
        <v>316</v>
      </c>
      <c r="D1701" s="262" t="s">
        <v>232</v>
      </c>
      <c r="E1701" s="262" t="s">
        <v>221</v>
      </c>
      <c r="F1701" s="262" t="s">
        <v>222</v>
      </c>
      <c r="G1701" s="262" t="s">
        <v>223</v>
      </c>
      <c r="H1701" s="262" t="s">
        <v>224</v>
      </c>
      <c r="I1701" s="262" t="s">
        <v>225</v>
      </c>
      <c r="J1701" s="262">
        <v>1600</v>
      </c>
      <c r="K1701" s="320">
        <v>1</v>
      </c>
      <c r="L1701" s="320">
        <v>1</v>
      </c>
      <c r="M1701" s="262" t="s">
        <v>226</v>
      </c>
      <c r="N1701" s="262" t="s">
        <v>227</v>
      </c>
      <c r="O1701" s="262" t="s">
        <v>234</v>
      </c>
      <c r="P1701" s="262" t="s">
        <v>35</v>
      </c>
      <c r="Q1701" s="321">
        <v>8</v>
      </c>
      <c r="R1701" s="321">
        <f t="shared" si="161"/>
        <v>9</v>
      </c>
      <c r="S1701" s="300">
        <v>0</v>
      </c>
      <c r="T1701" s="300">
        <v>49320</v>
      </c>
      <c r="V1701" s="300">
        <v>49320</v>
      </c>
      <c r="W1701" s="302">
        <f>IFERROR(INDEX('For Formulas'!$A$3:$CL$64,MATCH(ROUNDUP($R1701,0),'For Formulas'!$A$3:$A$64,0),MATCH($O1701&amp;" - "&amp;$P1701,'For Formulas'!$A$3:$CL$3,0))*L1701+U1701,INDEX('For Formulas'!$A$3:$CL$64,MATCH(ROUNDUP($R1701,0),'For Formulas'!$A$3:$A$64,0)*MATCH($O1701&amp;" - "&amp;$P1701,'For Formulas'!$A$3:$CL$3,0))*L1701)</f>
        <v>53265</v>
      </c>
      <c r="X1701" s="322">
        <f t="shared" si="162"/>
        <v>7.9987834549878345E-2</v>
      </c>
      <c r="Y1701" s="262" t="s">
        <v>770</v>
      </c>
      <c r="Z1701" s="262" t="str">
        <f t="shared" si="163"/>
        <v>141 E 71200 116</v>
      </c>
      <c r="AA1701" s="262" t="str">
        <f t="shared" si="164"/>
        <v>712</v>
      </c>
      <c r="AB1701" s="262" t="str">
        <f t="shared" si="165"/>
        <v>000</v>
      </c>
      <c r="AC1701" s="262" t="str">
        <f t="shared" si="166"/>
        <v>141 E 71200 116 000 712</v>
      </c>
    </row>
    <row r="1702" spans="1:29" ht="15" customHeight="1" x14ac:dyDescent="0.25">
      <c r="A1702" s="262" t="s">
        <v>2305</v>
      </c>
      <c r="B1702" s="262" t="s">
        <v>231</v>
      </c>
      <c r="C1702" s="262" t="s">
        <v>231</v>
      </c>
      <c r="D1702" s="262" t="s">
        <v>264</v>
      </c>
      <c r="E1702" s="262" t="s">
        <v>221</v>
      </c>
      <c r="F1702" s="262" t="s">
        <v>222</v>
      </c>
      <c r="G1702" s="262" t="s">
        <v>223</v>
      </c>
      <c r="H1702" s="262" t="s">
        <v>224</v>
      </c>
      <c r="I1702" s="262" t="s">
        <v>225</v>
      </c>
      <c r="J1702" s="262">
        <v>1600</v>
      </c>
      <c r="K1702" s="320">
        <v>1</v>
      </c>
      <c r="L1702" s="320">
        <v>1</v>
      </c>
      <c r="M1702" s="262" t="s">
        <v>226</v>
      </c>
      <c r="N1702" s="262" t="s">
        <v>227</v>
      </c>
      <c r="O1702" s="262" t="s">
        <v>234</v>
      </c>
      <c r="P1702" s="262" t="s">
        <v>35</v>
      </c>
      <c r="Q1702" s="321">
        <v>8</v>
      </c>
      <c r="R1702" s="321">
        <f t="shared" si="161"/>
        <v>9</v>
      </c>
      <c r="S1702" s="300">
        <v>0</v>
      </c>
      <c r="T1702" s="300">
        <v>49320</v>
      </c>
      <c r="V1702" s="300">
        <v>49320</v>
      </c>
      <c r="W1702" s="302">
        <f>IFERROR(INDEX('For Formulas'!$A$3:$CL$64,MATCH(ROUNDUP($R1702,0),'For Formulas'!$A$3:$A$64,0),MATCH($O1702&amp;" - "&amp;$P1702,'For Formulas'!$A$3:$CL$3,0))*L1702+U1702,INDEX('For Formulas'!$A$3:$CL$64,MATCH(ROUNDUP($R1702,0),'For Formulas'!$A$3:$A$64,0)*MATCH($O1702&amp;" - "&amp;$P1702,'For Formulas'!$A$3:$CL$3,0))*L1702)</f>
        <v>53265</v>
      </c>
      <c r="X1702" s="322">
        <f t="shared" si="162"/>
        <v>7.9987834549878345E-2</v>
      </c>
      <c r="Y1702" s="262" t="s">
        <v>265</v>
      </c>
      <c r="Z1702" s="262" t="str">
        <f t="shared" si="163"/>
        <v>141 E 71100 116</v>
      </c>
      <c r="AA1702" s="262" t="str">
        <f t="shared" si="164"/>
        <v>000</v>
      </c>
      <c r="AB1702" s="262" t="str">
        <f t="shared" si="165"/>
        <v>000</v>
      </c>
      <c r="AC1702" s="262" t="str">
        <f t="shared" si="166"/>
        <v>141 E 71100 116 000 000</v>
      </c>
    </row>
    <row r="1703" spans="1:29" ht="15" hidden="1" customHeight="1" x14ac:dyDescent="0.25">
      <c r="A1703" s="262" t="s">
        <v>2247</v>
      </c>
      <c r="B1703" s="262" t="s">
        <v>256</v>
      </c>
      <c r="C1703" s="262" t="s">
        <v>355</v>
      </c>
      <c r="D1703" s="262" t="s">
        <v>274</v>
      </c>
      <c r="E1703" s="262" t="s">
        <v>256</v>
      </c>
      <c r="F1703" s="262" t="s">
        <v>249</v>
      </c>
      <c r="G1703" s="262" t="s">
        <v>250</v>
      </c>
      <c r="H1703" s="262" t="s">
        <v>224</v>
      </c>
      <c r="I1703" s="262" t="s">
        <v>270</v>
      </c>
      <c r="J1703" s="262">
        <v>540</v>
      </c>
      <c r="K1703" s="320">
        <v>0.5</v>
      </c>
      <c r="L1703" s="320">
        <v>0.5</v>
      </c>
      <c r="M1703" s="262" t="s">
        <v>6</v>
      </c>
      <c r="Q1703" s="321">
        <v>0</v>
      </c>
      <c r="R1703" s="321">
        <f t="shared" si="161"/>
        <v>1</v>
      </c>
      <c r="S1703" s="300">
        <v>500</v>
      </c>
      <c r="T1703" s="300">
        <v>0</v>
      </c>
      <c r="V1703" s="300">
        <v>250</v>
      </c>
      <c r="W1703" s="300">
        <f>V1703</f>
        <v>250</v>
      </c>
      <c r="X1703" s="322">
        <f t="shared" si="162"/>
        <v>0</v>
      </c>
      <c r="Y1703" s="262" t="s">
        <v>2248</v>
      </c>
      <c r="Z1703" s="262" t="str">
        <f t="shared" si="163"/>
        <v>141 E 71100 163</v>
      </c>
      <c r="AA1703" s="262" t="str">
        <f t="shared" si="164"/>
        <v>000</v>
      </c>
      <c r="AB1703" s="262" t="str">
        <f t="shared" si="165"/>
        <v>000</v>
      </c>
      <c r="AC1703" s="262" t="str">
        <f t="shared" si="166"/>
        <v>141 E 71100 163 000 000</v>
      </c>
    </row>
    <row r="1704" spans="1:29" ht="15" customHeight="1" x14ac:dyDescent="0.25">
      <c r="A1704" s="262" t="s">
        <v>2438</v>
      </c>
      <c r="B1704" s="262" t="s">
        <v>231</v>
      </c>
      <c r="C1704" s="262" t="s">
        <v>231</v>
      </c>
      <c r="D1704" s="262" t="s">
        <v>343</v>
      </c>
      <c r="E1704" s="262" t="s">
        <v>221</v>
      </c>
      <c r="F1704" s="262" t="s">
        <v>222</v>
      </c>
      <c r="G1704" s="262" t="s">
        <v>223</v>
      </c>
      <c r="H1704" s="262" t="s">
        <v>224</v>
      </c>
      <c r="I1704" s="262" t="s">
        <v>225</v>
      </c>
      <c r="J1704" s="262">
        <v>1600</v>
      </c>
      <c r="K1704" s="320">
        <v>1</v>
      </c>
      <c r="L1704" s="320">
        <v>1</v>
      </c>
      <c r="M1704" s="262" t="s">
        <v>226</v>
      </c>
      <c r="N1704" s="262" t="s">
        <v>233</v>
      </c>
      <c r="O1704" s="262" t="s">
        <v>234</v>
      </c>
      <c r="P1704" s="262" t="s">
        <v>35</v>
      </c>
      <c r="Q1704" s="321">
        <v>8</v>
      </c>
      <c r="R1704" s="321">
        <f t="shared" si="161"/>
        <v>9</v>
      </c>
      <c r="S1704" s="300">
        <v>0</v>
      </c>
      <c r="T1704" s="300">
        <v>49320</v>
      </c>
      <c r="V1704" s="300">
        <v>49320</v>
      </c>
      <c r="W1704" s="302">
        <f>IFERROR(INDEX('For Formulas'!$A$3:$CL$64,MATCH(ROUNDUP($R1704,0),'For Formulas'!$A$3:$A$64,0),MATCH($O1704&amp;" - "&amp;$P1704,'For Formulas'!$A$3:$CL$3,0))*L1704+U1704,INDEX('For Formulas'!$A$3:$CL$64,MATCH(ROUNDUP($R1704,0),'For Formulas'!$A$3:$A$64,0)*MATCH($O1704&amp;" - "&amp;$P1704,'For Formulas'!$A$3:$CL$3,0))*L1704)</f>
        <v>53265</v>
      </c>
      <c r="X1704" s="322">
        <f t="shared" si="162"/>
        <v>7.9987834549878345E-2</v>
      </c>
      <c r="Y1704" s="262" t="s">
        <v>344</v>
      </c>
      <c r="Z1704" s="262" t="str">
        <f t="shared" si="163"/>
        <v>141 E 71100 116</v>
      </c>
      <c r="AA1704" s="262" t="str">
        <f t="shared" si="164"/>
        <v>000</v>
      </c>
      <c r="AB1704" s="262" t="str">
        <f t="shared" si="165"/>
        <v>000</v>
      </c>
      <c r="AC1704" s="262" t="str">
        <f t="shared" si="166"/>
        <v>141 E 71100 116 000 000</v>
      </c>
    </row>
    <row r="1705" spans="1:29" ht="15" customHeight="1" x14ac:dyDescent="0.25">
      <c r="A1705" s="262" t="s">
        <v>2578</v>
      </c>
      <c r="B1705" s="262" t="s">
        <v>231</v>
      </c>
      <c r="C1705" s="262" t="s">
        <v>231</v>
      </c>
      <c r="D1705" s="262" t="s">
        <v>268</v>
      </c>
      <c r="E1705" s="262" t="s">
        <v>221</v>
      </c>
      <c r="F1705" s="262" t="s">
        <v>222</v>
      </c>
      <c r="G1705" s="262" t="s">
        <v>223</v>
      </c>
      <c r="H1705" s="262" t="s">
        <v>224</v>
      </c>
      <c r="I1705" s="262" t="s">
        <v>225</v>
      </c>
      <c r="J1705" s="262">
        <v>1600</v>
      </c>
      <c r="K1705" s="320">
        <v>1</v>
      </c>
      <c r="L1705" s="320">
        <v>1</v>
      </c>
      <c r="M1705" s="262" t="s">
        <v>226</v>
      </c>
      <c r="N1705" s="262" t="s">
        <v>233</v>
      </c>
      <c r="O1705" s="262" t="s">
        <v>234</v>
      </c>
      <c r="P1705" s="262" t="s">
        <v>35</v>
      </c>
      <c r="Q1705" s="321">
        <v>8</v>
      </c>
      <c r="R1705" s="321">
        <f t="shared" si="161"/>
        <v>9</v>
      </c>
      <c r="S1705" s="300">
        <v>0</v>
      </c>
      <c r="T1705" s="300">
        <v>49320</v>
      </c>
      <c r="V1705" s="300">
        <v>49320</v>
      </c>
      <c r="W1705" s="302">
        <f>IFERROR(INDEX('For Formulas'!$A$3:$CL$64,MATCH(ROUNDUP($R1705,0),'For Formulas'!$A$3:$A$64,0),MATCH($O1705&amp;" - "&amp;$P1705,'For Formulas'!$A$3:$CL$3,0))*L1705+U1705,INDEX('For Formulas'!$A$3:$CL$64,MATCH(ROUNDUP($R1705,0),'For Formulas'!$A$3:$A$64,0)*MATCH($O1705&amp;" - "&amp;$P1705,'For Formulas'!$A$3:$CL$3,0))*L1705)</f>
        <v>53265</v>
      </c>
      <c r="X1705" s="322">
        <f t="shared" si="162"/>
        <v>7.9987834549878345E-2</v>
      </c>
      <c r="Y1705" s="262" t="s">
        <v>566</v>
      </c>
      <c r="Z1705" s="262" t="str">
        <f t="shared" si="163"/>
        <v>141 E 71100 116</v>
      </c>
      <c r="AA1705" s="262" t="str">
        <f t="shared" si="164"/>
        <v>000</v>
      </c>
      <c r="AB1705" s="262" t="str">
        <f t="shared" si="165"/>
        <v>000</v>
      </c>
      <c r="AC1705" s="262" t="str">
        <f t="shared" si="166"/>
        <v>141 E 71100 116 000 000</v>
      </c>
    </row>
    <row r="1706" spans="1:29" ht="15" customHeight="1" x14ac:dyDescent="0.25">
      <c r="A1706" s="262" t="s">
        <v>2587</v>
      </c>
      <c r="B1706" s="262" t="s">
        <v>231</v>
      </c>
      <c r="C1706" s="262" t="s">
        <v>231</v>
      </c>
      <c r="D1706" s="262" t="s">
        <v>422</v>
      </c>
      <c r="E1706" s="262" t="s">
        <v>221</v>
      </c>
      <c r="F1706" s="262" t="s">
        <v>222</v>
      </c>
      <c r="G1706" s="262" t="s">
        <v>223</v>
      </c>
      <c r="H1706" s="262" t="s">
        <v>224</v>
      </c>
      <c r="I1706" s="262" t="s">
        <v>225</v>
      </c>
      <c r="J1706" s="262">
        <v>1600</v>
      </c>
      <c r="K1706" s="320">
        <v>1</v>
      </c>
      <c r="L1706" s="320">
        <v>1</v>
      </c>
      <c r="M1706" s="262" t="s">
        <v>226</v>
      </c>
      <c r="N1706" s="262" t="s">
        <v>233</v>
      </c>
      <c r="O1706" s="262" t="s">
        <v>234</v>
      </c>
      <c r="P1706" s="262" t="s">
        <v>35</v>
      </c>
      <c r="Q1706" s="321">
        <v>8</v>
      </c>
      <c r="R1706" s="321">
        <f t="shared" si="161"/>
        <v>9</v>
      </c>
      <c r="S1706" s="300">
        <v>0</v>
      </c>
      <c r="T1706" s="300">
        <v>49320</v>
      </c>
      <c r="V1706" s="300">
        <v>49320</v>
      </c>
      <c r="W1706" s="302">
        <f>IFERROR(INDEX('For Formulas'!$A$3:$CL$64,MATCH(ROUNDUP($R1706,0),'For Formulas'!$A$3:$A$64,0),MATCH($O1706&amp;" - "&amp;$P1706,'For Formulas'!$A$3:$CL$3,0))*L1706+U1706,INDEX('For Formulas'!$A$3:$CL$64,MATCH(ROUNDUP($R1706,0),'For Formulas'!$A$3:$A$64,0)*MATCH($O1706&amp;" - "&amp;$P1706,'For Formulas'!$A$3:$CL$3,0))*L1706)</f>
        <v>53265</v>
      </c>
      <c r="X1706" s="322">
        <f t="shared" si="162"/>
        <v>7.9987834549878345E-2</v>
      </c>
      <c r="Y1706" s="262" t="s">
        <v>423</v>
      </c>
      <c r="Z1706" s="262" t="str">
        <f t="shared" si="163"/>
        <v>141 E 71100 116</v>
      </c>
      <c r="AA1706" s="262" t="str">
        <f t="shared" si="164"/>
        <v>000</v>
      </c>
      <c r="AB1706" s="262" t="str">
        <f t="shared" si="165"/>
        <v>000</v>
      </c>
      <c r="AC1706" s="262" t="str">
        <f t="shared" si="166"/>
        <v>141 E 71100 116 000 000</v>
      </c>
    </row>
    <row r="1707" spans="1:29" ht="15" customHeight="1" x14ac:dyDescent="0.25">
      <c r="A1707" s="262" t="s">
        <v>2711</v>
      </c>
      <c r="B1707" s="262" t="s">
        <v>231</v>
      </c>
      <c r="C1707" s="262" t="s">
        <v>231</v>
      </c>
      <c r="D1707" s="262" t="s">
        <v>361</v>
      </c>
      <c r="E1707" s="262" t="s">
        <v>221</v>
      </c>
      <c r="F1707" s="262" t="s">
        <v>222</v>
      </c>
      <c r="G1707" s="262" t="s">
        <v>223</v>
      </c>
      <c r="H1707" s="262" t="s">
        <v>224</v>
      </c>
      <c r="I1707" s="262" t="s">
        <v>225</v>
      </c>
      <c r="J1707" s="262">
        <v>1600</v>
      </c>
      <c r="K1707" s="320">
        <v>1</v>
      </c>
      <c r="L1707" s="320">
        <v>1</v>
      </c>
      <c r="M1707" s="262" t="s">
        <v>226</v>
      </c>
      <c r="N1707" s="262" t="s">
        <v>233</v>
      </c>
      <c r="O1707" s="262" t="s">
        <v>234</v>
      </c>
      <c r="P1707" s="262" t="s">
        <v>35</v>
      </c>
      <c r="Q1707" s="321">
        <v>8</v>
      </c>
      <c r="R1707" s="321">
        <f t="shared" si="161"/>
        <v>9</v>
      </c>
      <c r="S1707" s="300">
        <v>0</v>
      </c>
      <c r="T1707" s="300">
        <v>49320</v>
      </c>
      <c r="V1707" s="300">
        <v>49320</v>
      </c>
      <c r="W1707" s="302">
        <f>IFERROR(INDEX('For Formulas'!$A$3:$CL$64,MATCH(ROUNDUP($R1707,0),'For Formulas'!$A$3:$A$64,0),MATCH($O1707&amp;" - "&amp;$P1707,'For Formulas'!$A$3:$CL$3,0))*L1707+U1707,INDEX('For Formulas'!$A$3:$CL$64,MATCH(ROUNDUP($R1707,0),'For Formulas'!$A$3:$A$64,0)*MATCH($O1707&amp;" - "&amp;$P1707,'For Formulas'!$A$3:$CL$3,0))*L1707)</f>
        <v>53265</v>
      </c>
      <c r="X1707" s="322">
        <f t="shared" si="162"/>
        <v>7.9987834549878345E-2</v>
      </c>
      <c r="Y1707" s="262" t="s">
        <v>362</v>
      </c>
      <c r="Z1707" s="262" t="str">
        <f t="shared" si="163"/>
        <v>141 E 71100 116</v>
      </c>
      <c r="AA1707" s="262" t="str">
        <f t="shared" si="164"/>
        <v>000</v>
      </c>
      <c r="AB1707" s="262" t="str">
        <f t="shared" si="165"/>
        <v>000</v>
      </c>
      <c r="AC1707" s="262" t="str">
        <f t="shared" si="166"/>
        <v>141 E 71100 116 000 000</v>
      </c>
    </row>
    <row r="1708" spans="1:29" ht="15" customHeight="1" x14ac:dyDescent="0.25">
      <c r="A1708" s="262" t="s">
        <v>2747</v>
      </c>
      <c r="B1708" s="262" t="s">
        <v>231</v>
      </c>
      <c r="C1708" s="262" t="s">
        <v>231</v>
      </c>
      <c r="D1708" s="262" t="s">
        <v>317</v>
      </c>
      <c r="E1708" s="262" t="s">
        <v>221</v>
      </c>
      <c r="F1708" s="262" t="s">
        <v>222</v>
      </c>
      <c r="G1708" s="262" t="s">
        <v>223</v>
      </c>
      <c r="H1708" s="262" t="s">
        <v>224</v>
      </c>
      <c r="I1708" s="262" t="s">
        <v>225</v>
      </c>
      <c r="J1708" s="262">
        <v>1600</v>
      </c>
      <c r="K1708" s="320">
        <v>1</v>
      </c>
      <c r="L1708" s="320">
        <v>1</v>
      </c>
      <c r="M1708" s="262" t="s">
        <v>226</v>
      </c>
      <c r="N1708" s="262" t="s">
        <v>233</v>
      </c>
      <c r="O1708" s="262" t="s">
        <v>234</v>
      </c>
      <c r="P1708" s="262" t="s">
        <v>35</v>
      </c>
      <c r="Q1708" s="321">
        <v>8</v>
      </c>
      <c r="R1708" s="321">
        <f t="shared" si="161"/>
        <v>9</v>
      </c>
      <c r="S1708" s="300">
        <v>0</v>
      </c>
      <c r="T1708" s="300">
        <v>49320</v>
      </c>
      <c r="V1708" s="300">
        <v>49320</v>
      </c>
      <c r="W1708" s="302">
        <f>IFERROR(INDEX('For Formulas'!$A$3:$CL$64,MATCH(ROUNDUP($R1708,0),'For Formulas'!$A$3:$A$64,0),MATCH($O1708&amp;" - "&amp;$P1708,'For Formulas'!$A$3:$CL$3,0))*L1708+U1708,INDEX('For Formulas'!$A$3:$CL$64,MATCH(ROUNDUP($R1708,0),'For Formulas'!$A$3:$A$64,0)*MATCH($O1708&amp;" - "&amp;$P1708,'For Formulas'!$A$3:$CL$3,0))*L1708)</f>
        <v>53265</v>
      </c>
      <c r="X1708" s="322">
        <f t="shared" si="162"/>
        <v>7.9987834549878345E-2</v>
      </c>
      <c r="Y1708" s="262" t="s">
        <v>396</v>
      </c>
      <c r="Z1708" s="262" t="str">
        <f t="shared" si="163"/>
        <v>141 E 71100 116</v>
      </c>
      <c r="AA1708" s="262" t="str">
        <f t="shared" si="164"/>
        <v>000</v>
      </c>
      <c r="AB1708" s="262" t="str">
        <f t="shared" si="165"/>
        <v>000</v>
      </c>
      <c r="AC1708" s="262" t="str">
        <f t="shared" si="166"/>
        <v>141 E 71100 116 000 000</v>
      </c>
    </row>
    <row r="1709" spans="1:29" ht="15" customHeight="1" x14ac:dyDescent="0.25">
      <c r="A1709" s="262" t="s">
        <v>2920</v>
      </c>
      <c r="B1709" s="262" t="s">
        <v>559</v>
      </c>
      <c r="C1709" s="262" t="s">
        <v>559</v>
      </c>
      <c r="D1709" s="262" t="s">
        <v>389</v>
      </c>
      <c r="E1709" s="262" t="s">
        <v>221</v>
      </c>
      <c r="F1709" s="262" t="s">
        <v>222</v>
      </c>
      <c r="G1709" s="262" t="s">
        <v>223</v>
      </c>
      <c r="H1709" s="262" t="s">
        <v>224</v>
      </c>
      <c r="I1709" s="262" t="s">
        <v>225</v>
      </c>
      <c r="J1709" s="262">
        <v>1600</v>
      </c>
      <c r="K1709" s="320">
        <v>1</v>
      </c>
      <c r="L1709" s="320">
        <v>1</v>
      </c>
      <c r="M1709" s="262" t="s">
        <v>226</v>
      </c>
      <c r="N1709" s="262" t="s">
        <v>233</v>
      </c>
      <c r="O1709" s="262" t="s">
        <v>234</v>
      </c>
      <c r="P1709" s="262" t="s">
        <v>35</v>
      </c>
      <c r="Q1709" s="321">
        <v>8</v>
      </c>
      <c r="R1709" s="321">
        <f t="shared" si="161"/>
        <v>9</v>
      </c>
      <c r="S1709" s="300">
        <v>0</v>
      </c>
      <c r="T1709" s="300">
        <v>49320</v>
      </c>
      <c r="V1709" s="300">
        <v>49320</v>
      </c>
      <c r="W1709" s="302">
        <f>IFERROR(INDEX('For Formulas'!$A$3:$CL$64,MATCH(ROUNDUP($R1709,0),'For Formulas'!$A$3:$A$64,0),MATCH($O1709&amp;" - "&amp;$P1709,'For Formulas'!$A$3:$CL$3,0))*L1709+U1709,INDEX('For Formulas'!$A$3:$CL$64,MATCH(ROUNDUP($R1709,0),'For Formulas'!$A$3:$A$64,0)*MATCH($O1709&amp;" - "&amp;$P1709,'For Formulas'!$A$3:$CL$3,0))*L1709)</f>
        <v>53265</v>
      </c>
      <c r="X1709" s="322">
        <f t="shared" si="162"/>
        <v>7.9987834549878345E-2</v>
      </c>
      <c r="Y1709" s="262" t="s">
        <v>2921</v>
      </c>
      <c r="Z1709" s="262" t="str">
        <f t="shared" si="163"/>
        <v>141 E 72210 129</v>
      </c>
      <c r="AA1709" s="262" t="str">
        <f t="shared" si="164"/>
        <v>000</v>
      </c>
      <c r="AB1709" s="262" t="str">
        <f t="shared" si="165"/>
        <v>000</v>
      </c>
      <c r="AC1709" s="262" t="str">
        <f t="shared" si="166"/>
        <v>141 E 72210 129 000 000</v>
      </c>
    </row>
    <row r="1710" spans="1:29" ht="15" customHeight="1" x14ac:dyDescent="0.25">
      <c r="A1710" s="262" t="s">
        <v>2927</v>
      </c>
      <c r="B1710" s="262" t="s">
        <v>435</v>
      </c>
      <c r="C1710" s="262" t="s">
        <v>435</v>
      </c>
      <c r="D1710" s="262" t="s">
        <v>346</v>
      </c>
      <c r="E1710" s="262" t="s">
        <v>221</v>
      </c>
      <c r="F1710" s="262" t="s">
        <v>222</v>
      </c>
      <c r="G1710" s="262" t="s">
        <v>223</v>
      </c>
      <c r="H1710" s="262" t="s">
        <v>224</v>
      </c>
      <c r="I1710" s="262" t="s">
        <v>225</v>
      </c>
      <c r="J1710" s="262">
        <v>1600</v>
      </c>
      <c r="K1710" s="320">
        <v>1</v>
      </c>
      <c r="L1710" s="320">
        <v>1</v>
      </c>
      <c r="M1710" s="262" t="s">
        <v>226</v>
      </c>
      <c r="N1710" s="262" t="s">
        <v>233</v>
      </c>
      <c r="O1710" s="262" t="s">
        <v>234</v>
      </c>
      <c r="P1710" s="262" t="s">
        <v>35</v>
      </c>
      <c r="Q1710" s="321">
        <v>8</v>
      </c>
      <c r="R1710" s="321">
        <f t="shared" si="161"/>
        <v>9</v>
      </c>
      <c r="S1710" s="300">
        <v>0</v>
      </c>
      <c r="T1710" s="300">
        <v>49320</v>
      </c>
      <c r="V1710" s="300">
        <v>49320</v>
      </c>
      <c r="W1710" s="302">
        <f>IFERROR(INDEX('For Formulas'!$A$3:$CL$64,MATCH(ROUNDUP($R1710,0),'For Formulas'!$A$3:$A$64,0),MATCH($O1710&amp;" - "&amp;$P1710,'For Formulas'!$A$3:$CL$3,0))*L1710+U1710,INDEX('For Formulas'!$A$3:$CL$64,MATCH(ROUNDUP($R1710,0),'For Formulas'!$A$3:$A$64,0)*MATCH($O1710&amp;" - "&amp;$P1710,'For Formulas'!$A$3:$CL$3,0))*L1710)</f>
        <v>53265</v>
      </c>
      <c r="X1710" s="322">
        <f t="shared" si="162"/>
        <v>7.9987834549878345E-2</v>
      </c>
      <c r="Y1710" s="262" t="s">
        <v>436</v>
      </c>
      <c r="Z1710" s="262" t="str">
        <f t="shared" si="163"/>
        <v>141 E 71300 116</v>
      </c>
      <c r="AA1710" s="262" t="str">
        <f t="shared" si="164"/>
        <v>000</v>
      </c>
      <c r="AB1710" s="262" t="str">
        <f t="shared" si="165"/>
        <v>000</v>
      </c>
      <c r="AC1710" s="262" t="str">
        <f t="shared" si="166"/>
        <v>141 E 71300 116 000 000</v>
      </c>
    </row>
    <row r="1711" spans="1:29" ht="15" customHeight="1" x14ac:dyDescent="0.25">
      <c r="A1711" s="262" t="s">
        <v>922</v>
      </c>
      <c r="B1711" s="262" t="s">
        <v>231</v>
      </c>
      <c r="C1711" s="262" t="s">
        <v>231</v>
      </c>
      <c r="D1711" s="262" t="s">
        <v>716</v>
      </c>
      <c r="E1711" s="262" t="s">
        <v>221</v>
      </c>
      <c r="F1711" s="262" t="s">
        <v>222</v>
      </c>
      <c r="G1711" s="262" t="s">
        <v>223</v>
      </c>
      <c r="H1711" s="262" t="s">
        <v>224</v>
      </c>
      <c r="I1711" s="262" t="s">
        <v>225</v>
      </c>
      <c r="J1711" s="262">
        <v>1600</v>
      </c>
      <c r="K1711" s="320">
        <v>1</v>
      </c>
      <c r="L1711" s="320">
        <v>1</v>
      </c>
      <c r="M1711" s="262" t="s">
        <v>226</v>
      </c>
      <c r="N1711" s="262" t="s">
        <v>227</v>
      </c>
      <c r="O1711" s="262" t="s">
        <v>234</v>
      </c>
      <c r="P1711" s="262" t="s">
        <v>37</v>
      </c>
      <c r="Q1711" s="321">
        <v>2</v>
      </c>
      <c r="R1711" s="321">
        <f t="shared" si="161"/>
        <v>3</v>
      </c>
      <c r="S1711" s="300">
        <v>0</v>
      </c>
      <c r="T1711" s="300">
        <v>49570</v>
      </c>
      <c r="V1711" s="300">
        <v>49570</v>
      </c>
      <c r="W1711" s="302">
        <f>IFERROR(INDEX('For Formulas'!$A$3:$CL$64,MATCH(ROUNDUP($R1711,0),'For Formulas'!$A$3:$A$64,0),MATCH($O1711&amp;" - "&amp;$P1711,'For Formulas'!$A$3:$CL$3,0))*L1711+U1711,INDEX('For Formulas'!$A$3:$CL$64,MATCH(ROUNDUP($R1711,0),'For Formulas'!$A$3:$A$64,0)*MATCH($O1711&amp;" - "&amp;$P1711,'For Formulas'!$A$3:$CL$3,0))*L1711)</f>
        <v>53535</v>
      </c>
      <c r="X1711" s="322">
        <f t="shared" si="162"/>
        <v>7.9987895904781114E-2</v>
      </c>
      <c r="Y1711" s="262" t="s">
        <v>913</v>
      </c>
      <c r="Z1711" s="262" t="str">
        <f t="shared" si="163"/>
        <v>141 E 71100 116</v>
      </c>
      <c r="AA1711" s="262" t="str">
        <f t="shared" si="164"/>
        <v>000</v>
      </c>
      <c r="AB1711" s="262" t="str">
        <f t="shared" si="165"/>
        <v>000</v>
      </c>
      <c r="AC1711" s="262" t="str">
        <f t="shared" si="166"/>
        <v>141 E 71100 116 000 000</v>
      </c>
    </row>
    <row r="1712" spans="1:29" ht="15" customHeight="1" x14ac:dyDescent="0.25">
      <c r="A1712" s="262" t="s">
        <v>1054</v>
      </c>
      <c r="B1712" s="262" t="s">
        <v>577</v>
      </c>
      <c r="C1712" s="262" t="s">
        <v>577</v>
      </c>
      <c r="D1712" s="262" t="s">
        <v>422</v>
      </c>
      <c r="E1712" s="262" t="s">
        <v>221</v>
      </c>
      <c r="F1712" s="262" t="s">
        <v>222</v>
      </c>
      <c r="G1712" s="262" t="s">
        <v>223</v>
      </c>
      <c r="H1712" s="262" t="s">
        <v>224</v>
      </c>
      <c r="I1712" s="262" t="s">
        <v>225</v>
      </c>
      <c r="J1712" s="262">
        <v>1600</v>
      </c>
      <c r="K1712" s="320">
        <v>1</v>
      </c>
      <c r="L1712" s="320">
        <v>1</v>
      </c>
      <c r="M1712" s="262" t="s">
        <v>226</v>
      </c>
      <c r="N1712" s="262" t="s">
        <v>233</v>
      </c>
      <c r="O1712" s="262" t="s">
        <v>234</v>
      </c>
      <c r="P1712" s="262" t="s">
        <v>37</v>
      </c>
      <c r="Q1712" s="321">
        <v>2</v>
      </c>
      <c r="R1712" s="321">
        <f t="shared" si="161"/>
        <v>3</v>
      </c>
      <c r="S1712" s="300">
        <v>0</v>
      </c>
      <c r="T1712" s="300">
        <v>49570</v>
      </c>
      <c r="V1712" s="300">
        <v>49570</v>
      </c>
      <c r="W1712" s="302">
        <f>IFERROR(INDEX('For Formulas'!$A$3:$CL$64,MATCH(ROUNDUP($R1712,0),'For Formulas'!$A$3:$A$64,0),MATCH($O1712&amp;" - "&amp;$P1712,'For Formulas'!$A$3:$CL$3,0))*L1712+U1712,INDEX('For Formulas'!$A$3:$CL$64,MATCH(ROUNDUP($R1712,0),'For Formulas'!$A$3:$A$64,0)*MATCH($O1712&amp;" - "&amp;$P1712,'For Formulas'!$A$3:$CL$3,0))*L1712)</f>
        <v>53535</v>
      </c>
      <c r="X1712" s="322">
        <f t="shared" si="162"/>
        <v>7.9987895904781114E-2</v>
      </c>
      <c r="Y1712" s="262" t="s">
        <v>1055</v>
      </c>
      <c r="Z1712" s="262" t="str">
        <f t="shared" si="163"/>
        <v>141 E 72130 123</v>
      </c>
      <c r="AA1712" s="262" t="str">
        <f t="shared" si="164"/>
        <v>000</v>
      </c>
      <c r="AB1712" s="262" t="str">
        <f t="shared" si="165"/>
        <v>000</v>
      </c>
      <c r="AC1712" s="262" t="str">
        <f t="shared" si="166"/>
        <v>141 E 72130 123 000 000</v>
      </c>
    </row>
    <row r="1713" spans="1:29" ht="15" hidden="1" customHeight="1" x14ac:dyDescent="0.25">
      <c r="A1713" s="262" t="s">
        <v>2255</v>
      </c>
      <c r="B1713" s="262" t="s">
        <v>256</v>
      </c>
      <c r="C1713" s="262" t="s">
        <v>355</v>
      </c>
      <c r="D1713" s="262" t="s">
        <v>274</v>
      </c>
      <c r="E1713" s="262" t="s">
        <v>256</v>
      </c>
      <c r="F1713" s="262" t="s">
        <v>249</v>
      </c>
      <c r="G1713" s="262" t="s">
        <v>250</v>
      </c>
      <c r="H1713" s="262" t="s">
        <v>224</v>
      </c>
      <c r="I1713" s="262" t="s">
        <v>242</v>
      </c>
      <c r="J1713" s="262">
        <v>1080</v>
      </c>
      <c r="K1713" s="320">
        <v>1</v>
      </c>
      <c r="L1713" s="320">
        <v>1</v>
      </c>
      <c r="M1713" s="262" t="s">
        <v>6</v>
      </c>
      <c r="Q1713" s="321">
        <v>0</v>
      </c>
      <c r="R1713" s="321">
        <f t="shared" si="161"/>
        <v>1</v>
      </c>
      <c r="S1713" s="300">
        <v>500</v>
      </c>
      <c r="T1713" s="300">
        <v>0</v>
      </c>
      <c r="V1713" s="300">
        <v>500</v>
      </c>
      <c r="W1713" s="300">
        <f>V1713</f>
        <v>500</v>
      </c>
      <c r="X1713" s="322">
        <f t="shared" si="162"/>
        <v>0</v>
      </c>
      <c r="Y1713" s="262" t="s">
        <v>368</v>
      </c>
      <c r="Z1713" s="262" t="str">
        <f t="shared" si="163"/>
        <v>141 E 71100 163</v>
      </c>
      <c r="AA1713" s="262" t="str">
        <f t="shared" si="164"/>
        <v>000</v>
      </c>
      <c r="AB1713" s="262" t="str">
        <f t="shared" si="165"/>
        <v>000</v>
      </c>
      <c r="AC1713" s="262" t="str">
        <f t="shared" si="166"/>
        <v>141 E 71100 163 000 000</v>
      </c>
    </row>
    <row r="1714" spans="1:29" ht="15" customHeight="1" x14ac:dyDescent="0.25">
      <c r="A1714" s="262" t="s">
        <v>2193</v>
      </c>
      <c r="B1714" s="262" t="s">
        <v>577</v>
      </c>
      <c r="C1714" s="262" t="s">
        <v>577</v>
      </c>
      <c r="D1714" s="262" t="s">
        <v>232</v>
      </c>
      <c r="E1714" s="262" t="s">
        <v>221</v>
      </c>
      <c r="F1714" s="262" t="s">
        <v>222</v>
      </c>
      <c r="G1714" s="262" t="s">
        <v>223</v>
      </c>
      <c r="H1714" s="262" t="s">
        <v>224</v>
      </c>
      <c r="I1714" s="262" t="s">
        <v>225</v>
      </c>
      <c r="J1714" s="262">
        <v>1600</v>
      </c>
      <c r="K1714" s="320">
        <v>1</v>
      </c>
      <c r="L1714" s="320">
        <v>1</v>
      </c>
      <c r="M1714" s="262" t="s">
        <v>226</v>
      </c>
      <c r="N1714" s="262" t="s">
        <v>227</v>
      </c>
      <c r="O1714" s="262" t="s">
        <v>234</v>
      </c>
      <c r="P1714" s="262" t="s">
        <v>37</v>
      </c>
      <c r="Q1714" s="321">
        <v>2</v>
      </c>
      <c r="R1714" s="321">
        <f t="shared" si="161"/>
        <v>3</v>
      </c>
      <c r="S1714" s="300">
        <v>0</v>
      </c>
      <c r="T1714" s="300">
        <v>49570</v>
      </c>
      <c r="V1714" s="300">
        <v>49570</v>
      </c>
      <c r="W1714" s="302">
        <f>IFERROR(INDEX('For Formulas'!$A$3:$CL$64,MATCH(ROUNDUP($R1714,0),'For Formulas'!$A$3:$A$64,0),MATCH($O1714&amp;" - "&amp;$P1714,'For Formulas'!$A$3:$CL$3,0))*L1714+U1714,INDEX('For Formulas'!$A$3:$CL$64,MATCH(ROUNDUP($R1714,0),'For Formulas'!$A$3:$A$64,0)*MATCH($O1714&amp;" - "&amp;$P1714,'For Formulas'!$A$3:$CL$3,0))*L1714)</f>
        <v>53535</v>
      </c>
      <c r="X1714" s="322">
        <f t="shared" si="162"/>
        <v>7.9987895904781114E-2</v>
      </c>
      <c r="Y1714" s="262" t="s">
        <v>2194</v>
      </c>
      <c r="Z1714" s="262" t="str">
        <f t="shared" si="163"/>
        <v>141 E 72130 123</v>
      </c>
      <c r="AA1714" s="262" t="str">
        <f t="shared" si="164"/>
        <v>000</v>
      </c>
      <c r="AB1714" s="262" t="str">
        <f t="shared" si="165"/>
        <v>000</v>
      </c>
      <c r="AC1714" s="262" t="str">
        <f t="shared" si="166"/>
        <v>141 E 72130 123 000 000</v>
      </c>
    </row>
    <row r="1715" spans="1:29" ht="15" customHeight="1" x14ac:dyDescent="0.25">
      <c r="A1715" s="262" t="s">
        <v>2233</v>
      </c>
      <c r="B1715" s="262" t="s">
        <v>231</v>
      </c>
      <c r="C1715" s="262" t="s">
        <v>231</v>
      </c>
      <c r="D1715" s="262" t="s">
        <v>295</v>
      </c>
      <c r="E1715" s="262" t="s">
        <v>221</v>
      </c>
      <c r="F1715" s="262" t="s">
        <v>222</v>
      </c>
      <c r="G1715" s="262" t="s">
        <v>223</v>
      </c>
      <c r="H1715" s="262" t="s">
        <v>224</v>
      </c>
      <c r="I1715" s="262" t="s">
        <v>225</v>
      </c>
      <c r="J1715" s="262">
        <v>1600</v>
      </c>
      <c r="K1715" s="320">
        <v>1</v>
      </c>
      <c r="L1715" s="320">
        <v>1</v>
      </c>
      <c r="M1715" s="262" t="s">
        <v>226</v>
      </c>
      <c r="N1715" s="262" t="s">
        <v>227</v>
      </c>
      <c r="O1715" s="262" t="s">
        <v>234</v>
      </c>
      <c r="P1715" s="262" t="s">
        <v>37</v>
      </c>
      <c r="Q1715" s="321">
        <v>2</v>
      </c>
      <c r="R1715" s="321">
        <f t="shared" si="161"/>
        <v>3</v>
      </c>
      <c r="S1715" s="300">
        <v>0</v>
      </c>
      <c r="T1715" s="300">
        <v>49570</v>
      </c>
      <c r="V1715" s="300">
        <v>49570</v>
      </c>
      <c r="W1715" s="302">
        <f>IFERROR(INDEX('For Formulas'!$A$3:$CL$64,MATCH(ROUNDUP($R1715,0),'For Formulas'!$A$3:$A$64,0),MATCH($O1715&amp;" - "&amp;$P1715,'For Formulas'!$A$3:$CL$3,0))*L1715+U1715,INDEX('For Formulas'!$A$3:$CL$64,MATCH(ROUNDUP($R1715,0),'For Formulas'!$A$3:$A$64,0)*MATCH($O1715&amp;" - "&amp;$P1715,'For Formulas'!$A$3:$CL$3,0))*L1715)</f>
        <v>53535</v>
      </c>
      <c r="X1715" s="322">
        <f t="shared" si="162"/>
        <v>7.9987895904781114E-2</v>
      </c>
      <c r="Y1715" s="262" t="s">
        <v>296</v>
      </c>
      <c r="Z1715" s="262" t="str">
        <f t="shared" si="163"/>
        <v>141 E 71100 116</v>
      </c>
      <c r="AA1715" s="262" t="str">
        <f t="shared" si="164"/>
        <v>000</v>
      </c>
      <c r="AB1715" s="262" t="str">
        <f t="shared" si="165"/>
        <v>000</v>
      </c>
      <c r="AC1715" s="262" t="str">
        <f t="shared" si="166"/>
        <v>141 E 71100 116 000 000</v>
      </c>
    </row>
    <row r="1716" spans="1:29" ht="15" customHeight="1" x14ac:dyDescent="0.25">
      <c r="A1716" s="262" t="s">
        <v>2946</v>
      </c>
      <c r="B1716" s="262" t="s">
        <v>231</v>
      </c>
      <c r="C1716" s="262" t="s">
        <v>231</v>
      </c>
      <c r="D1716" s="262" t="s">
        <v>385</v>
      </c>
      <c r="E1716" s="262" t="s">
        <v>221</v>
      </c>
      <c r="F1716" s="262" t="s">
        <v>222</v>
      </c>
      <c r="G1716" s="262" t="s">
        <v>223</v>
      </c>
      <c r="H1716" s="262" t="s">
        <v>224</v>
      </c>
      <c r="I1716" s="262" t="s">
        <v>225</v>
      </c>
      <c r="J1716" s="262">
        <v>1600</v>
      </c>
      <c r="K1716" s="320">
        <v>1</v>
      </c>
      <c r="L1716" s="320">
        <v>1</v>
      </c>
      <c r="M1716" s="262" t="s">
        <v>226</v>
      </c>
      <c r="N1716" s="262" t="s">
        <v>227</v>
      </c>
      <c r="O1716" s="262" t="s">
        <v>234</v>
      </c>
      <c r="P1716" s="262" t="s">
        <v>37</v>
      </c>
      <c r="Q1716" s="321">
        <v>2</v>
      </c>
      <c r="R1716" s="321">
        <f t="shared" si="161"/>
        <v>3</v>
      </c>
      <c r="S1716" s="300">
        <v>0</v>
      </c>
      <c r="T1716" s="300">
        <v>49570</v>
      </c>
      <c r="V1716" s="300">
        <v>49570</v>
      </c>
      <c r="W1716" s="302">
        <f>IFERROR(INDEX('For Formulas'!$A$3:$CL$64,MATCH(ROUNDUP($R1716,0),'For Formulas'!$A$3:$A$64,0),MATCH($O1716&amp;" - "&amp;$P1716,'For Formulas'!$A$3:$CL$3,0))*L1716+U1716,INDEX('For Formulas'!$A$3:$CL$64,MATCH(ROUNDUP($R1716,0),'For Formulas'!$A$3:$A$64,0)*MATCH($O1716&amp;" - "&amp;$P1716,'For Formulas'!$A$3:$CL$3,0))*L1716)</f>
        <v>53535</v>
      </c>
      <c r="X1716" s="322">
        <f t="shared" si="162"/>
        <v>7.9987895904781114E-2</v>
      </c>
      <c r="Y1716" s="262" t="s">
        <v>2947</v>
      </c>
      <c r="Z1716" s="262" t="str">
        <f t="shared" si="163"/>
        <v>141 E 71100 116</v>
      </c>
      <c r="AA1716" s="262" t="str">
        <f t="shared" si="164"/>
        <v>000</v>
      </c>
      <c r="AB1716" s="262" t="str">
        <f t="shared" si="165"/>
        <v>000</v>
      </c>
      <c r="AC1716" s="262" t="str">
        <f t="shared" si="166"/>
        <v>141 E 71100 116 000 000</v>
      </c>
    </row>
    <row r="1717" spans="1:29" ht="15" customHeight="1" x14ac:dyDescent="0.25">
      <c r="A1717" s="262" t="s">
        <v>773</v>
      </c>
      <c r="B1717" s="262" t="s">
        <v>231</v>
      </c>
      <c r="C1717" s="262" t="s">
        <v>231</v>
      </c>
      <c r="D1717" s="262" t="s">
        <v>346</v>
      </c>
      <c r="E1717" s="262" t="s">
        <v>221</v>
      </c>
      <c r="F1717" s="262" t="s">
        <v>222</v>
      </c>
      <c r="G1717" s="262" t="s">
        <v>223</v>
      </c>
      <c r="H1717" s="262" t="s">
        <v>224</v>
      </c>
      <c r="I1717" s="262" t="s">
        <v>225</v>
      </c>
      <c r="J1717" s="262">
        <v>1600</v>
      </c>
      <c r="K1717" s="320">
        <v>1</v>
      </c>
      <c r="L1717" s="320">
        <v>1</v>
      </c>
      <c r="M1717" s="262" t="s">
        <v>226</v>
      </c>
      <c r="N1717" s="262" t="s">
        <v>233</v>
      </c>
      <c r="O1717" s="262" t="s">
        <v>234</v>
      </c>
      <c r="P1717" s="262" t="s">
        <v>36</v>
      </c>
      <c r="Q1717" s="321">
        <v>4</v>
      </c>
      <c r="R1717" s="321">
        <f t="shared" si="161"/>
        <v>5</v>
      </c>
      <c r="S1717" s="300">
        <v>0</v>
      </c>
      <c r="T1717" s="300">
        <v>49715</v>
      </c>
      <c r="V1717" s="300">
        <v>49715</v>
      </c>
      <c r="W1717" s="302">
        <f>IFERROR(INDEX('For Formulas'!$A$3:$CL$64,MATCH(ROUNDUP($R1717,0),'For Formulas'!$A$3:$A$64,0),MATCH($O1717&amp;" - "&amp;$P1717,'For Formulas'!$A$3:$CL$3,0))*L1717+U1717,INDEX('For Formulas'!$A$3:$CL$64,MATCH(ROUNDUP($R1717,0),'For Formulas'!$A$3:$A$64,0)*MATCH($O1717&amp;" - "&amp;$P1717,'For Formulas'!$A$3:$CL$3,0))*L1717)</f>
        <v>53690</v>
      </c>
      <c r="X1717" s="322">
        <f t="shared" si="162"/>
        <v>7.9955747762244789E-2</v>
      </c>
      <c r="Y1717" s="262" t="s">
        <v>674</v>
      </c>
      <c r="Z1717" s="262" t="str">
        <f t="shared" si="163"/>
        <v>141 E 71100 116</v>
      </c>
      <c r="AA1717" s="262" t="str">
        <f t="shared" si="164"/>
        <v>000</v>
      </c>
      <c r="AB1717" s="262" t="str">
        <f t="shared" si="165"/>
        <v>000</v>
      </c>
      <c r="AC1717" s="262" t="str">
        <f t="shared" si="166"/>
        <v>141 E 71100 116 000 000</v>
      </c>
    </row>
    <row r="1718" spans="1:29" ht="15" customHeight="1" x14ac:dyDescent="0.25">
      <c r="A1718" s="262" t="s">
        <v>2699</v>
      </c>
      <c r="B1718" s="262" t="s">
        <v>316</v>
      </c>
      <c r="C1718" s="262" t="s">
        <v>316</v>
      </c>
      <c r="D1718" s="262" t="s">
        <v>340</v>
      </c>
      <c r="E1718" s="262" t="s">
        <v>221</v>
      </c>
      <c r="F1718" s="262" t="s">
        <v>222</v>
      </c>
      <c r="G1718" s="262" t="s">
        <v>223</v>
      </c>
      <c r="H1718" s="262" t="s">
        <v>224</v>
      </c>
      <c r="I1718" s="262" t="s">
        <v>225</v>
      </c>
      <c r="J1718" s="262">
        <v>1600</v>
      </c>
      <c r="K1718" s="320">
        <v>1</v>
      </c>
      <c r="L1718" s="320">
        <v>1</v>
      </c>
      <c r="M1718" s="262" t="s">
        <v>226</v>
      </c>
      <c r="N1718" s="262" t="s">
        <v>233</v>
      </c>
      <c r="O1718" s="262" t="s">
        <v>234</v>
      </c>
      <c r="P1718" s="262" t="s">
        <v>36</v>
      </c>
      <c r="Q1718" s="321">
        <v>4</v>
      </c>
      <c r="R1718" s="321">
        <f t="shared" si="161"/>
        <v>5</v>
      </c>
      <c r="S1718" s="300">
        <v>0</v>
      </c>
      <c r="T1718" s="300">
        <v>49715</v>
      </c>
      <c r="V1718" s="300">
        <v>49715</v>
      </c>
      <c r="W1718" s="302">
        <f>IFERROR(INDEX('For Formulas'!$A$3:$CL$64,MATCH(ROUNDUP($R1718,0),'For Formulas'!$A$3:$A$64,0),MATCH($O1718&amp;" - "&amp;$P1718,'For Formulas'!$A$3:$CL$3,0))*L1718+U1718,INDEX('For Formulas'!$A$3:$CL$64,MATCH(ROUNDUP($R1718,0),'For Formulas'!$A$3:$A$64,0)*MATCH($O1718&amp;" - "&amp;$P1718,'For Formulas'!$A$3:$CL$3,0))*L1718)</f>
        <v>53690</v>
      </c>
      <c r="X1718" s="322">
        <f t="shared" si="162"/>
        <v>7.9955747762244789E-2</v>
      </c>
      <c r="Y1718" s="262" t="s">
        <v>2700</v>
      </c>
      <c r="Z1718" s="262" t="str">
        <f t="shared" si="163"/>
        <v>141 E 71200 116</v>
      </c>
      <c r="AA1718" s="262" t="str">
        <f t="shared" si="164"/>
        <v>712</v>
      </c>
      <c r="AB1718" s="262" t="str">
        <f t="shared" si="165"/>
        <v>000</v>
      </c>
      <c r="AC1718" s="262" t="str">
        <f t="shared" si="166"/>
        <v>141 E 71200 116 000 712</v>
      </c>
    </row>
    <row r="1719" spans="1:29" ht="15" customHeight="1" x14ac:dyDescent="0.25">
      <c r="A1719" s="262" t="s">
        <v>2838</v>
      </c>
      <c r="B1719" s="262" t="s">
        <v>316</v>
      </c>
      <c r="C1719" s="262" t="s">
        <v>316</v>
      </c>
      <c r="D1719" s="262" t="s">
        <v>258</v>
      </c>
      <c r="E1719" s="262" t="s">
        <v>221</v>
      </c>
      <c r="F1719" s="262" t="s">
        <v>222</v>
      </c>
      <c r="G1719" s="262" t="s">
        <v>223</v>
      </c>
      <c r="H1719" s="262" t="s">
        <v>224</v>
      </c>
      <c r="I1719" s="262" t="s">
        <v>225</v>
      </c>
      <c r="J1719" s="262">
        <v>1600</v>
      </c>
      <c r="K1719" s="320">
        <v>1</v>
      </c>
      <c r="L1719" s="320">
        <v>1</v>
      </c>
      <c r="M1719" s="262" t="s">
        <v>226</v>
      </c>
      <c r="N1719" s="262" t="s">
        <v>233</v>
      </c>
      <c r="O1719" s="262" t="s">
        <v>234</v>
      </c>
      <c r="P1719" s="262" t="s">
        <v>36</v>
      </c>
      <c r="Q1719" s="321">
        <v>4</v>
      </c>
      <c r="R1719" s="321">
        <f t="shared" si="161"/>
        <v>5</v>
      </c>
      <c r="S1719" s="300">
        <v>0</v>
      </c>
      <c r="T1719" s="300">
        <v>49715</v>
      </c>
      <c r="V1719" s="300">
        <v>49715</v>
      </c>
      <c r="W1719" s="302">
        <f>IFERROR(INDEX('For Formulas'!$A$3:$CL$64,MATCH(ROUNDUP($R1719,0),'For Formulas'!$A$3:$A$64,0),MATCH($O1719&amp;" - "&amp;$P1719,'For Formulas'!$A$3:$CL$3,0))*L1719+U1719,INDEX('For Formulas'!$A$3:$CL$64,MATCH(ROUNDUP($R1719,0),'For Formulas'!$A$3:$A$64,0)*MATCH($O1719&amp;" - "&amp;$P1719,'For Formulas'!$A$3:$CL$3,0))*L1719)</f>
        <v>53690</v>
      </c>
      <c r="X1719" s="322">
        <f t="shared" si="162"/>
        <v>7.9955747762244789E-2</v>
      </c>
      <c r="Y1719" s="262" t="s">
        <v>1625</v>
      </c>
      <c r="Z1719" s="262" t="str">
        <f t="shared" si="163"/>
        <v>141 E 71200 116</v>
      </c>
      <c r="AA1719" s="262" t="str">
        <f t="shared" si="164"/>
        <v>712</v>
      </c>
      <c r="AB1719" s="262" t="str">
        <f t="shared" si="165"/>
        <v>000</v>
      </c>
      <c r="AC1719" s="262" t="str">
        <f t="shared" si="166"/>
        <v>141 E 71200 116 000 712</v>
      </c>
    </row>
    <row r="1720" spans="1:29" ht="15" customHeight="1" x14ac:dyDescent="0.25">
      <c r="A1720" s="262" t="s">
        <v>720</v>
      </c>
      <c r="B1720" s="262" t="s">
        <v>231</v>
      </c>
      <c r="C1720" s="262" t="s">
        <v>231</v>
      </c>
      <c r="D1720" s="262" t="s">
        <v>389</v>
      </c>
      <c r="E1720" s="262" t="s">
        <v>221</v>
      </c>
      <c r="F1720" s="262" t="s">
        <v>222</v>
      </c>
      <c r="G1720" s="262" t="s">
        <v>223</v>
      </c>
      <c r="H1720" s="262" t="s">
        <v>224</v>
      </c>
      <c r="I1720" s="262" t="s">
        <v>225</v>
      </c>
      <c r="J1720" s="262">
        <v>1600</v>
      </c>
      <c r="K1720" s="320">
        <v>1</v>
      </c>
      <c r="L1720" s="320">
        <v>1</v>
      </c>
      <c r="M1720" s="262" t="s">
        <v>226</v>
      </c>
      <c r="N1720" s="262" t="s">
        <v>233</v>
      </c>
      <c r="O1720" s="262" t="s">
        <v>234</v>
      </c>
      <c r="P1720" s="262" t="s">
        <v>35</v>
      </c>
      <c r="Q1720" s="321">
        <v>9</v>
      </c>
      <c r="R1720" s="321">
        <f t="shared" si="161"/>
        <v>10</v>
      </c>
      <c r="S1720" s="300">
        <v>0</v>
      </c>
      <c r="T1720" s="300">
        <v>50050</v>
      </c>
      <c r="V1720" s="300">
        <v>50050</v>
      </c>
      <c r="W1720" s="302">
        <f>IFERROR(INDEX('For Formulas'!$A$3:$CL$64,MATCH(ROUNDUP($R1720,0),'For Formulas'!$A$3:$A$64,0),MATCH($O1720&amp;" - "&amp;$P1720,'For Formulas'!$A$3:$CL$3,0))*L1720+U1720,INDEX('For Formulas'!$A$3:$CL$64,MATCH(ROUNDUP($R1720,0),'For Formulas'!$A$3:$A$64,0)*MATCH($O1720&amp;" - "&amp;$P1720,'For Formulas'!$A$3:$CL$3,0))*L1720)</f>
        <v>54055</v>
      </c>
      <c r="X1720" s="322">
        <f t="shared" si="162"/>
        <v>8.0019980019980022E-2</v>
      </c>
      <c r="Y1720" s="262" t="s">
        <v>390</v>
      </c>
      <c r="Z1720" s="262" t="str">
        <f t="shared" si="163"/>
        <v>141 E 71100 116</v>
      </c>
      <c r="AA1720" s="262" t="str">
        <f t="shared" si="164"/>
        <v>000</v>
      </c>
      <c r="AB1720" s="262" t="str">
        <f t="shared" si="165"/>
        <v>000</v>
      </c>
      <c r="AC1720" s="262" t="str">
        <f t="shared" si="166"/>
        <v>141 E 71100 116 000 000</v>
      </c>
    </row>
    <row r="1721" spans="1:29" ht="15" customHeight="1" x14ac:dyDescent="0.25">
      <c r="A1721" s="262" t="s">
        <v>841</v>
      </c>
      <c r="B1721" s="262" t="s">
        <v>231</v>
      </c>
      <c r="C1721" s="262" t="s">
        <v>231</v>
      </c>
      <c r="D1721" s="262" t="s">
        <v>389</v>
      </c>
      <c r="E1721" s="262" t="s">
        <v>221</v>
      </c>
      <c r="F1721" s="262" t="s">
        <v>222</v>
      </c>
      <c r="G1721" s="262" t="s">
        <v>223</v>
      </c>
      <c r="H1721" s="262" t="s">
        <v>224</v>
      </c>
      <c r="I1721" s="262" t="s">
        <v>225</v>
      </c>
      <c r="J1721" s="262">
        <v>1600</v>
      </c>
      <c r="K1721" s="320">
        <v>1</v>
      </c>
      <c r="L1721" s="320">
        <v>1</v>
      </c>
      <c r="M1721" s="262" t="s">
        <v>226</v>
      </c>
      <c r="N1721" s="262" t="s">
        <v>227</v>
      </c>
      <c r="O1721" s="262" t="s">
        <v>234</v>
      </c>
      <c r="P1721" s="262" t="s">
        <v>35</v>
      </c>
      <c r="Q1721" s="321">
        <v>9</v>
      </c>
      <c r="R1721" s="321">
        <f t="shared" si="161"/>
        <v>10</v>
      </c>
      <c r="S1721" s="300">
        <v>0</v>
      </c>
      <c r="T1721" s="300">
        <v>50050</v>
      </c>
      <c r="V1721" s="300">
        <v>50050</v>
      </c>
      <c r="W1721" s="302">
        <f>IFERROR(INDEX('For Formulas'!$A$3:$CL$64,MATCH(ROUNDUP($R1721,0),'For Formulas'!$A$3:$A$64,0),MATCH($O1721&amp;" - "&amp;$P1721,'For Formulas'!$A$3:$CL$3,0))*L1721+U1721,INDEX('For Formulas'!$A$3:$CL$64,MATCH(ROUNDUP($R1721,0),'For Formulas'!$A$3:$A$64,0)*MATCH($O1721&amp;" - "&amp;$P1721,'For Formulas'!$A$3:$CL$3,0))*L1721)</f>
        <v>54055</v>
      </c>
      <c r="X1721" s="322">
        <f t="shared" si="162"/>
        <v>8.0019980019980022E-2</v>
      </c>
      <c r="Y1721" s="262" t="s">
        <v>390</v>
      </c>
      <c r="Z1721" s="262" t="str">
        <f t="shared" si="163"/>
        <v>141 E 71100 116</v>
      </c>
      <c r="AA1721" s="262" t="str">
        <f t="shared" si="164"/>
        <v>000</v>
      </c>
      <c r="AB1721" s="262" t="str">
        <f t="shared" si="165"/>
        <v>000</v>
      </c>
      <c r="AC1721" s="262" t="str">
        <f t="shared" si="166"/>
        <v>141 E 71100 116 000 000</v>
      </c>
    </row>
    <row r="1722" spans="1:29" ht="15" customHeight="1" x14ac:dyDescent="0.25">
      <c r="A1722" s="262" t="s">
        <v>1174</v>
      </c>
      <c r="B1722" s="262" t="s">
        <v>231</v>
      </c>
      <c r="C1722" s="262" t="s">
        <v>231</v>
      </c>
      <c r="D1722" s="262" t="s">
        <v>268</v>
      </c>
      <c r="E1722" s="262" t="s">
        <v>221</v>
      </c>
      <c r="F1722" s="262" t="s">
        <v>222</v>
      </c>
      <c r="G1722" s="262" t="s">
        <v>223</v>
      </c>
      <c r="H1722" s="262" t="s">
        <v>224</v>
      </c>
      <c r="I1722" s="262" t="s">
        <v>225</v>
      </c>
      <c r="J1722" s="262">
        <v>1600</v>
      </c>
      <c r="K1722" s="320">
        <v>1</v>
      </c>
      <c r="L1722" s="320">
        <v>1</v>
      </c>
      <c r="M1722" s="262" t="s">
        <v>226</v>
      </c>
      <c r="N1722" s="262" t="s">
        <v>233</v>
      </c>
      <c r="O1722" s="262" t="s">
        <v>234</v>
      </c>
      <c r="P1722" s="262" t="s">
        <v>35</v>
      </c>
      <c r="Q1722" s="321">
        <v>9</v>
      </c>
      <c r="R1722" s="321">
        <f t="shared" si="161"/>
        <v>10</v>
      </c>
      <c r="S1722" s="300">
        <v>0</v>
      </c>
      <c r="T1722" s="300">
        <v>50050</v>
      </c>
      <c r="V1722" s="300">
        <v>50050</v>
      </c>
      <c r="W1722" s="302">
        <f>IFERROR(INDEX('For Formulas'!$A$3:$CL$64,MATCH(ROUNDUP($R1722,0),'For Formulas'!$A$3:$A$64,0),MATCH($O1722&amp;" - "&amp;$P1722,'For Formulas'!$A$3:$CL$3,0))*L1722+U1722,INDEX('For Formulas'!$A$3:$CL$64,MATCH(ROUNDUP($R1722,0),'For Formulas'!$A$3:$A$64,0)*MATCH($O1722&amp;" - "&amp;$P1722,'For Formulas'!$A$3:$CL$3,0))*L1722)</f>
        <v>54055</v>
      </c>
      <c r="X1722" s="322">
        <f t="shared" si="162"/>
        <v>8.0019980019980022E-2</v>
      </c>
      <c r="Y1722" s="262" t="s">
        <v>566</v>
      </c>
      <c r="Z1722" s="262" t="str">
        <f t="shared" si="163"/>
        <v>141 E 71100 116</v>
      </c>
      <c r="AA1722" s="262" t="str">
        <f t="shared" si="164"/>
        <v>000</v>
      </c>
      <c r="AB1722" s="262" t="str">
        <f t="shared" si="165"/>
        <v>000</v>
      </c>
      <c r="AC1722" s="262" t="str">
        <f t="shared" si="166"/>
        <v>141 E 71100 116 000 000</v>
      </c>
    </row>
    <row r="1723" spans="1:29" ht="15" customHeight="1" x14ac:dyDescent="0.25">
      <c r="A1723" s="262" t="s">
        <v>1330</v>
      </c>
      <c r="B1723" s="262" t="s">
        <v>231</v>
      </c>
      <c r="C1723" s="262" t="s">
        <v>231</v>
      </c>
      <c r="D1723" s="262" t="s">
        <v>447</v>
      </c>
      <c r="E1723" s="262" t="s">
        <v>221</v>
      </c>
      <c r="F1723" s="262" t="s">
        <v>222</v>
      </c>
      <c r="G1723" s="262" t="s">
        <v>223</v>
      </c>
      <c r="H1723" s="262" t="s">
        <v>224</v>
      </c>
      <c r="I1723" s="262" t="s">
        <v>225</v>
      </c>
      <c r="J1723" s="262">
        <v>1600</v>
      </c>
      <c r="K1723" s="320">
        <v>1</v>
      </c>
      <c r="L1723" s="320">
        <v>1</v>
      </c>
      <c r="M1723" s="262" t="s">
        <v>226</v>
      </c>
      <c r="N1723" s="262" t="s">
        <v>233</v>
      </c>
      <c r="O1723" s="262" t="s">
        <v>234</v>
      </c>
      <c r="P1723" s="262" t="s">
        <v>35</v>
      </c>
      <c r="Q1723" s="321">
        <v>9</v>
      </c>
      <c r="R1723" s="321">
        <f t="shared" si="161"/>
        <v>10</v>
      </c>
      <c r="S1723" s="300">
        <v>0</v>
      </c>
      <c r="T1723" s="300">
        <v>50050</v>
      </c>
      <c r="V1723" s="300">
        <v>50050</v>
      </c>
      <c r="W1723" s="302">
        <f>IFERROR(INDEX('For Formulas'!$A$3:$CL$64,MATCH(ROUNDUP($R1723,0),'For Formulas'!$A$3:$A$64,0),MATCH($O1723&amp;" - "&amp;$P1723,'For Formulas'!$A$3:$CL$3,0))*L1723+U1723,INDEX('For Formulas'!$A$3:$CL$64,MATCH(ROUNDUP($R1723,0),'For Formulas'!$A$3:$A$64,0)*MATCH($O1723&amp;" - "&amp;$P1723,'For Formulas'!$A$3:$CL$3,0))*L1723)</f>
        <v>54055</v>
      </c>
      <c r="X1723" s="322">
        <f t="shared" si="162"/>
        <v>8.0019980019980022E-2</v>
      </c>
      <c r="Y1723" s="262" t="s">
        <v>448</v>
      </c>
      <c r="Z1723" s="262" t="str">
        <f t="shared" si="163"/>
        <v>141 E 71100 116</v>
      </c>
      <c r="AA1723" s="262" t="str">
        <f t="shared" si="164"/>
        <v>000</v>
      </c>
      <c r="AB1723" s="262" t="str">
        <f t="shared" si="165"/>
        <v>000</v>
      </c>
      <c r="AC1723" s="262" t="str">
        <f t="shared" si="166"/>
        <v>141 E 71100 116 000 000</v>
      </c>
    </row>
    <row r="1724" spans="1:29" ht="15" hidden="1" customHeight="1" x14ac:dyDescent="0.25">
      <c r="A1724" s="262" t="s">
        <v>2266</v>
      </c>
      <c r="B1724" s="262" t="s">
        <v>255</v>
      </c>
      <c r="C1724" s="262" t="s">
        <v>255</v>
      </c>
      <c r="D1724" s="262" t="s">
        <v>248</v>
      </c>
      <c r="E1724" s="262" t="s">
        <v>256</v>
      </c>
      <c r="F1724" s="262" t="s">
        <v>249</v>
      </c>
      <c r="G1724" s="262" t="s">
        <v>250</v>
      </c>
      <c r="H1724" s="262" t="s">
        <v>224</v>
      </c>
      <c r="I1724" s="262" t="s">
        <v>242</v>
      </c>
      <c r="J1724" s="262">
        <v>1080</v>
      </c>
      <c r="K1724" s="320">
        <v>1</v>
      </c>
      <c r="L1724" s="320">
        <v>1</v>
      </c>
      <c r="M1724" s="262" t="s">
        <v>6</v>
      </c>
      <c r="Q1724" s="321">
        <v>0</v>
      </c>
      <c r="R1724" s="321">
        <f t="shared" si="161"/>
        <v>1</v>
      </c>
      <c r="S1724" s="300">
        <v>3000</v>
      </c>
      <c r="T1724" s="300">
        <v>0</v>
      </c>
      <c r="V1724" s="300">
        <v>3000</v>
      </c>
      <c r="W1724" s="300">
        <f>V1724</f>
        <v>3000</v>
      </c>
      <c r="X1724" s="322">
        <f t="shared" si="162"/>
        <v>0</v>
      </c>
      <c r="Y1724" s="262" t="s">
        <v>252</v>
      </c>
      <c r="Z1724" s="262" t="str">
        <f t="shared" si="163"/>
        <v>141 E 72710 146</v>
      </c>
      <c r="AA1724" s="262" t="str">
        <f t="shared" si="164"/>
        <v>446</v>
      </c>
      <c r="AB1724" s="262" t="str">
        <f t="shared" si="165"/>
        <v>000</v>
      </c>
      <c r="AC1724" s="262" t="str">
        <f t="shared" si="166"/>
        <v>141 E 72710 146 000 446</v>
      </c>
    </row>
    <row r="1725" spans="1:29" ht="15" customHeight="1" x14ac:dyDescent="0.25">
      <c r="A1725" s="262" t="s">
        <v>1506</v>
      </c>
      <c r="B1725" s="262" t="s">
        <v>231</v>
      </c>
      <c r="C1725" s="262" t="s">
        <v>231</v>
      </c>
      <c r="D1725" s="262" t="s">
        <v>364</v>
      </c>
      <c r="E1725" s="262" t="s">
        <v>221</v>
      </c>
      <c r="F1725" s="262" t="s">
        <v>222</v>
      </c>
      <c r="G1725" s="262" t="s">
        <v>223</v>
      </c>
      <c r="H1725" s="262" t="s">
        <v>224</v>
      </c>
      <c r="I1725" s="262" t="s">
        <v>225</v>
      </c>
      <c r="J1725" s="262">
        <v>1600</v>
      </c>
      <c r="K1725" s="320">
        <v>1</v>
      </c>
      <c r="L1725" s="320">
        <v>1</v>
      </c>
      <c r="M1725" s="262" t="s">
        <v>226</v>
      </c>
      <c r="N1725" s="262" t="s">
        <v>233</v>
      </c>
      <c r="O1725" s="262" t="s">
        <v>234</v>
      </c>
      <c r="P1725" s="262" t="s">
        <v>35</v>
      </c>
      <c r="Q1725" s="321">
        <v>9</v>
      </c>
      <c r="R1725" s="321">
        <f t="shared" si="161"/>
        <v>10</v>
      </c>
      <c r="S1725" s="300">
        <v>0</v>
      </c>
      <c r="T1725" s="300">
        <v>50050</v>
      </c>
      <c r="V1725" s="300">
        <v>50050</v>
      </c>
      <c r="W1725" s="302">
        <f>IFERROR(INDEX('For Formulas'!$A$3:$CL$64,MATCH(ROUNDUP($R1725,0),'For Formulas'!$A$3:$A$64,0),MATCH($O1725&amp;" - "&amp;$P1725,'For Formulas'!$A$3:$CL$3,0))*L1725+U1725,INDEX('For Formulas'!$A$3:$CL$64,MATCH(ROUNDUP($R1725,0),'For Formulas'!$A$3:$A$64,0)*MATCH($O1725&amp;" - "&amp;$P1725,'For Formulas'!$A$3:$CL$3,0))*L1725)</f>
        <v>54055</v>
      </c>
      <c r="X1725" s="322">
        <f t="shared" si="162"/>
        <v>8.0019980019980022E-2</v>
      </c>
      <c r="Y1725" s="262" t="s">
        <v>365</v>
      </c>
      <c r="Z1725" s="262" t="str">
        <f t="shared" si="163"/>
        <v>141 E 71100 116</v>
      </c>
      <c r="AA1725" s="262" t="str">
        <f t="shared" si="164"/>
        <v>000</v>
      </c>
      <c r="AB1725" s="262" t="str">
        <f t="shared" si="165"/>
        <v>000</v>
      </c>
      <c r="AC1725" s="262" t="str">
        <f t="shared" si="166"/>
        <v>141 E 71100 116 000 000</v>
      </c>
    </row>
    <row r="1726" spans="1:29" ht="15" customHeight="1" x14ac:dyDescent="0.25">
      <c r="A1726" s="262" t="s">
        <v>1598</v>
      </c>
      <c r="B1726" s="262" t="s">
        <v>231</v>
      </c>
      <c r="C1726" s="262" t="s">
        <v>231</v>
      </c>
      <c r="D1726" s="262" t="s">
        <v>268</v>
      </c>
      <c r="E1726" s="262" t="s">
        <v>221</v>
      </c>
      <c r="F1726" s="262" t="s">
        <v>222</v>
      </c>
      <c r="G1726" s="262" t="s">
        <v>223</v>
      </c>
      <c r="H1726" s="262" t="s">
        <v>224</v>
      </c>
      <c r="I1726" s="262" t="s">
        <v>225</v>
      </c>
      <c r="J1726" s="262">
        <v>1600</v>
      </c>
      <c r="K1726" s="320">
        <v>1</v>
      </c>
      <c r="L1726" s="320">
        <v>1</v>
      </c>
      <c r="M1726" s="262" t="s">
        <v>226</v>
      </c>
      <c r="N1726" s="262" t="s">
        <v>233</v>
      </c>
      <c r="O1726" s="262" t="s">
        <v>234</v>
      </c>
      <c r="P1726" s="262" t="s">
        <v>35</v>
      </c>
      <c r="Q1726" s="321">
        <v>9</v>
      </c>
      <c r="R1726" s="321">
        <f t="shared" si="161"/>
        <v>10</v>
      </c>
      <c r="S1726" s="300">
        <v>0</v>
      </c>
      <c r="T1726" s="300">
        <v>50050</v>
      </c>
      <c r="V1726" s="300">
        <v>50050</v>
      </c>
      <c r="W1726" s="302">
        <f>IFERROR(INDEX('For Formulas'!$A$3:$CL$64,MATCH(ROUNDUP($R1726,0),'For Formulas'!$A$3:$A$64,0),MATCH($O1726&amp;" - "&amp;$P1726,'For Formulas'!$A$3:$CL$3,0))*L1726+U1726,INDEX('For Formulas'!$A$3:$CL$64,MATCH(ROUNDUP($R1726,0),'For Formulas'!$A$3:$A$64,0)*MATCH($O1726&amp;" - "&amp;$P1726,'For Formulas'!$A$3:$CL$3,0))*L1726)</f>
        <v>54055</v>
      </c>
      <c r="X1726" s="322">
        <f t="shared" si="162"/>
        <v>8.0019980019980022E-2</v>
      </c>
      <c r="Y1726" s="262" t="s">
        <v>566</v>
      </c>
      <c r="Z1726" s="262" t="str">
        <f t="shared" si="163"/>
        <v>141 E 71100 116</v>
      </c>
      <c r="AA1726" s="262" t="str">
        <f t="shared" si="164"/>
        <v>000</v>
      </c>
      <c r="AB1726" s="262" t="str">
        <f t="shared" si="165"/>
        <v>000</v>
      </c>
      <c r="AC1726" s="262" t="str">
        <f t="shared" si="166"/>
        <v>141 E 71100 116 000 000</v>
      </c>
    </row>
    <row r="1727" spans="1:29" ht="15" customHeight="1" x14ac:dyDescent="0.25">
      <c r="A1727" s="262" t="s">
        <v>1800</v>
      </c>
      <c r="B1727" s="262" t="s">
        <v>231</v>
      </c>
      <c r="C1727" s="262" t="s">
        <v>231</v>
      </c>
      <c r="D1727" s="262" t="s">
        <v>407</v>
      </c>
      <c r="E1727" s="262" t="s">
        <v>221</v>
      </c>
      <c r="F1727" s="262" t="s">
        <v>222</v>
      </c>
      <c r="G1727" s="262" t="s">
        <v>223</v>
      </c>
      <c r="H1727" s="262" t="s">
        <v>224</v>
      </c>
      <c r="I1727" s="262" t="s">
        <v>225</v>
      </c>
      <c r="J1727" s="262">
        <v>1600</v>
      </c>
      <c r="K1727" s="320">
        <v>1</v>
      </c>
      <c r="L1727" s="320">
        <v>1</v>
      </c>
      <c r="M1727" s="262" t="s">
        <v>226</v>
      </c>
      <c r="N1727" s="262" t="s">
        <v>233</v>
      </c>
      <c r="O1727" s="262" t="s">
        <v>234</v>
      </c>
      <c r="P1727" s="262" t="s">
        <v>35</v>
      </c>
      <c r="Q1727" s="321">
        <v>9</v>
      </c>
      <c r="R1727" s="321">
        <f t="shared" si="161"/>
        <v>10</v>
      </c>
      <c r="S1727" s="300">
        <v>0</v>
      </c>
      <c r="T1727" s="300">
        <v>50050</v>
      </c>
      <c r="V1727" s="300">
        <v>50050</v>
      </c>
      <c r="W1727" s="302">
        <f>IFERROR(INDEX('For Formulas'!$A$3:$CL$64,MATCH(ROUNDUP($R1727,0),'For Formulas'!$A$3:$A$64,0),MATCH($O1727&amp;" - "&amp;$P1727,'For Formulas'!$A$3:$CL$3,0))*L1727+U1727,INDEX('For Formulas'!$A$3:$CL$64,MATCH(ROUNDUP($R1727,0),'For Formulas'!$A$3:$A$64,0)*MATCH($O1727&amp;" - "&amp;$P1727,'For Formulas'!$A$3:$CL$3,0))*L1727)</f>
        <v>54055</v>
      </c>
      <c r="X1727" s="322">
        <f t="shared" si="162"/>
        <v>8.0019980019980022E-2</v>
      </c>
      <c r="Y1727" s="262" t="s">
        <v>408</v>
      </c>
      <c r="Z1727" s="262" t="str">
        <f t="shared" si="163"/>
        <v>141 E 71100 116</v>
      </c>
      <c r="AA1727" s="262" t="str">
        <f t="shared" si="164"/>
        <v>000</v>
      </c>
      <c r="AB1727" s="262" t="str">
        <f t="shared" si="165"/>
        <v>000</v>
      </c>
      <c r="AC1727" s="262" t="str">
        <f t="shared" si="166"/>
        <v>141 E 71100 116 000 000</v>
      </c>
    </row>
    <row r="1728" spans="1:29" ht="15" customHeight="1" x14ac:dyDescent="0.25">
      <c r="A1728" s="262" t="s">
        <v>2014</v>
      </c>
      <c r="B1728" s="262" t="s">
        <v>231</v>
      </c>
      <c r="C1728" s="262" t="s">
        <v>231</v>
      </c>
      <c r="D1728" s="262" t="s">
        <v>418</v>
      </c>
      <c r="E1728" s="262" t="s">
        <v>221</v>
      </c>
      <c r="F1728" s="262" t="s">
        <v>222</v>
      </c>
      <c r="G1728" s="262" t="s">
        <v>223</v>
      </c>
      <c r="H1728" s="262" t="s">
        <v>224</v>
      </c>
      <c r="I1728" s="262" t="s">
        <v>225</v>
      </c>
      <c r="J1728" s="262">
        <v>1600</v>
      </c>
      <c r="K1728" s="320">
        <v>1</v>
      </c>
      <c r="L1728" s="320">
        <v>1</v>
      </c>
      <c r="M1728" s="262" t="s">
        <v>226</v>
      </c>
      <c r="N1728" s="262" t="s">
        <v>233</v>
      </c>
      <c r="O1728" s="262" t="s">
        <v>234</v>
      </c>
      <c r="P1728" s="262" t="s">
        <v>35</v>
      </c>
      <c r="Q1728" s="321">
        <v>9</v>
      </c>
      <c r="R1728" s="321">
        <f t="shared" si="161"/>
        <v>10</v>
      </c>
      <c r="S1728" s="300">
        <v>0</v>
      </c>
      <c r="T1728" s="300">
        <v>50050</v>
      </c>
      <c r="V1728" s="300">
        <v>50050</v>
      </c>
      <c r="W1728" s="302">
        <f>IFERROR(INDEX('For Formulas'!$A$3:$CL$64,MATCH(ROUNDUP($R1728,0),'For Formulas'!$A$3:$A$64,0),MATCH($O1728&amp;" - "&amp;$P1728,'For Formulas'!$A$3:$CL$3,0))*L1728+U1728,INDEX('For Formulas'!$A$3:$CL$64,MATCH(ROUNDUP($R1728,0),'For Formulas'!$A$3:$A$64,0)*MATCH($O1728&amp;" - "&amp;$P1728,'For Formulas'!$A$3:$CL$3,0))*L1728)</f>
        <v>54055</v>
      </c>
      <c r="X1728" s="322">
        <f t="shared" si="162"/>
        <v>8.0019980019980022E-2</v>
      </c>
      <c r="Y1728" s="262" t="s">
        <v>476</v>
      </c>
      <c r="Z1728" s="262" t="str">
        <f t="shared" si="163"/>
        <v>141 E 71100 116</v>
      </c>
      <c r="AA1728" s="262" t="str">
        <f t="shared" si="164"/>
        <v>000</v>
      </c>
      <c r="AB1728" s="262" t="str">
        <f t="shared" si="165"/>
        <v>000</v>
      </c>
      <c r="AC1728" s="262" t="str">
        <f t="shared" si="166"/>
        <v>141 E 71100 116 000 000</v>
      </c>
    </row>
    <row r="1729" spans="1:29" ht="15" customHeight="1" x14ac:dyDescent="0.25">
      <c r="A1729" s="262" t="s">
        <v>2288</v>
      </c>
      <c r="B1729" s="262" t="s">
        <v>231</v>
      </c>
      <c r="C1729" s="262" t="s">
        <v>231</v>
      </c>
      <c r="D1729" s="262" t="s">
        <v>295</v>
      </c>
      <c r="E1729" s="262" t="s">
        <v>221</v>
      </c>
      <c r="F1729" s="262" t="s">
        <v>222</v>
      </c>
      <c r="G1729" s="262" t="s">
        <v>223</v>
      </c>
      <c r="H1729" s="262" t="s">
        <v>224</v>
      </c>
      <c r="I1729" s="262" t="s">
        <v>225</v>
      </c>
      <c r="J1729" s="262">
        <v>1600</v>
      </c>
      <c r="K1729" s="320">
        <v>1</v>
      </c>
      <c r="L1729" s="320">
        <v>1</v>
      </c>
      <c r="M1729" s="262" t="s">
        <v>226</v>
      </c>
      <c r="N1729" s="262" t="s">
        <v>233</v>
      </c>
      <c r="O1729" s="262" t="s">
        <v>234</v>
      </c>
      <c r="P1729" s="262" t="s">
        <v>35</v>
      </c>
      <c r="Q1729" s="321">
        <v>9</v>
      </c>
      <c r="R1729" s="321">
        <f t="shared" si="161"/>
        <v>10</v>
      </c>
      <c r="S1729" s="300">
        <v>0</v>
      </c>
      <c r="T1729" s="300">
        <v>50050</v>
      </c>
      <c r="V1729" s="300">
        <v>50050</v>
      </c>
      <c r="W1729" s="302">
        <f>IFERROR(INDEX('For Formulas'!$A$3:$CL$64,MATCH(ROUNDUP($R1729,0),'For Formulas'!$A$3:$A$64,0),MATCH($O1729&amp;" - "&amp;$P1729,'For Formulas'!$A$3:$CL$3,0))*L1729+U1729,INDEX('For Formulas'!$A$3:$CL$64,MATCH(ROUNDUP($R1729,0),'For Formulas'!$A$3:$A$64,0)*MATCH($O1729&amp;" - "&amp;$P1729,'For Formulas'!$A$3:$CL$3,0))*L1729)</f>
        <v>54055</v>
      </c>
      <c r="X1729" s="322">
        <f t="shared" si="162"/>
        <v>8.0019980019980022E-2</v>
      </c>
      <c r="Y1729" s="262" t="s">
        <v>296</v>
      </c>
      <c r="Z1729" s="262" t="str">
        <f t="shared" si="163"/>
        <v>141 E 71100 116</v>
      </c>
      <c r="AA1729" s="262" t="str">
        <f t="shared" si="164"/>
        <v>000</v>
      </c>
      <c r="AB1729" s="262" t="str">
        <f t="shared" si="165"/>
        <v>000</v>
      </c>
      <c r="AC1729" s="262" t="str">
        <f t="shared" si="166"/>
        <v>141 E 71100 116 000 000</v>
      </c>
    </row>
    <row r="1730" spans="1:29" ht="15" customHeight="1" x14ac:dyDescent="0.25">
      <c r="A1730" s="262" t="s">
        <v>2562</v>
      </c>
      <c r="B1730" s="262" t="s">
        <v>231</v>
      </c>
      <c r="C1730" s="262" t="s">
        <v>231</v>
      </c>
      <c r="D1730" s="262" t="s">
        <v>364</v>
      </c>
      <c r="E1730" s="262" t="s">
        <v>221</v>
      </c>
      <c r="F1730" s="262" t="s">
        <v>222</v>
      </c>
      <c r="G1730" s="262" t="s">
        <v>223</v>
      </c>
      <c r="H1730" s="262" t="s">
        <v>224</v>
      </c>
      <c r="I1730" s="262" t="s">
        <v>225</v>
      </c>
      <c r="J1730" s="262">
        <v>1600</v>
      </c>
      <c r="K1730" s="320">
        <v>1</v>
      </c>
      <c r="L1730" s="320">
        <v>1</v>
      </c>
      <c r="M1730" s="262" t="s">
        <v>226</v>
      </c>
      <c r="N1730" s="262" t="s">
        <v>233</v>
      </c>
      <c r="O1730" s="262" t="s">
        <v>234</v>
      </c>
      <c r="P1730" s="262" t="s">
        <v>35</v>
      </c>
      <c r="Q1730" s="321">
        <v>9</v>
      </c>
      <c r="R1730" s="321">
        <f t="shared" ref="R1730:R1793" si="167">Q1730+1</f>
        <v>10</v>
      </c>
      <c r="S1730" s="300">
        <v>0</v>
      </c>
      <c r="T1730" s="300">
        <v>50050</v>
      </c>
      <c r="V1730" s="300">
        <v>50050</v>
      </c>
      <c r="W1730" s="302">
        <f>IFERROR(INDEX('For Formulas'!$A$3:$CL$64,MATCH(ROUNDUP($R1730,0),'For Formulas'!$A$3:$A$64,0),MATCH($O1730&amp;" - "&amp;$P1730,'For Formulas'!$A$3:$CL$3,0))*L1730+U1730,INDEX('For Formulas'!$A$3:$CL$64,MATCH(ROUNDUP($R1730,0),'For Formulas'!$A$3:$A$64,0)*MATCH($O1730&amp;" - "&amp;$P1730,'For Formulas'!$A$3:$CL$3,0))*L1730)</f>
        <v>54055</v>
      </c>
      <c r="X1730" s="322">
        <f t="shared" ref="X1730:X1793" si="168">(W1730-V1730)/V1730</f>
        <v>8.0019980019980022E-2</v>
      </c>
      <c r="Y1730" s="262" t="s">
        <v>365</v>
      </c>
      <c r="Z1730" s="262" t="str">
        <f t="shared" ref="Z1730:Z1793" si="169">LEFT(Y1730,15)</f>
        <v>141 E 71100 116</v>
      </c>
      <c r="AA1730" s="262" t="str">
        <f t="shared" ref="AA1730:AA1793" si="170">RIGHT(Y1730,3)</f>
        <v>000</v>
      </c>
      <c r="AB1730" s="262" t="str">
        <f t="shared" ref="AB1730:AB1793" si="171">MID(Y1730,17,3)</f>
        <v>000</v>
      </c>
      <c r="AC1730" s="262" t="str">
        <f t="shared" ref="AC1730:AC1793" si="172">Z1730&amp;" " &amp;AB1730&amp;" "&amp;AA1730</f>
        <v>141 E 71100 116 000 000</v>
      </c>
    </row>
    <row r="1731" spans="1:29" ht="15" customHeight="1" x14ac:dyDescent="0.25">
      <c r="A1731" s="262" t="s">
        <v>2571</v>
      </c>
      <c r="B1731" s="262" t="s">
        <v>231</v>
      </c>
      <c r="C1731" s="262" t="s">
        <v>231</v>
      </c>
      <c r="D1731" s="262" t="s">
        <v>343</v>
      </c>
      <c r="E1731" s="262" t="s">
        <v>221</v>
      </c>
      <c r="F1731" s="262" t="s">
        <v>222</v>
      </c>
      <c r="G1731" s="262" t="s">
        <v>223</v>
      </c>
      <c r="H1731" s="262" t="s">
        <v>224</v>
      </c>
      <c r="I1731" s="262" t="s">
        <v>225</v>
      </c>
      <c r="J1731" s="262">
        <v>1600</v>
      </c>
      <c r="K1731" s="320">
        <v>1</v>
      </c>
      <c r="L1731" s="320">
        <v>1</v>
      </c>
      <c r="M1731" s="262" t="s">
        <v>226</v>
      </c>
      <c r="N1731" s="262" t="s">
        <v>233</v>
      </c>
      <c r="O1731" s="262" t="s">
        <v>234</v>
      </c>
      <c r="P1731" s="262" t="s">
        <v>35</v>
      </c>
      <c r="Q1731" s="321">
        <v>9</v>
      </c>
      <c r="R1731" s="321">
        <f t="shared" si="167"/>
        <v>10</v>
      </c>
      <c r="S1731" s="300">
        <v>0</v>
      </c>
      <c r="T1731" s="300">
        <v>50050</v>
      </c>
      <c r="V1731" s="300">
        <v>50050</v>
      </c>
      <c r="W1731" s="302">
        <f>IFERROR(INDEX('For Formulas'!$A$3:$CL$64,MATCH(ROUNDUP($R1731,0),'For Formulas'!$A$3:$A$64,0),MATCH($O1731&amp;" - "&amp;$P1731,'For Formulas'!$A$3:$CL$3,0))*L1731+U1731,INDEX('For Formulas'!$A$3:$CL$64,MATCH(ROUNDUP($R1731,0),'For Formulas'!$A$3:$A$64,0)*MATCH($O1731&amp;" - "&amp;$P1731,'For Formulas'!$A$3:$CL$3,0))*L1731)</f>
        <v>54055</v>
      </c>
      <c r="X1731" s="322">
        <f t="shared" si="168"/>
        <v>8.0019980019980022E-2</v>
      </c>
      <c r="Y1731" s="262" t="s">
        <v>344</v>
      </c>
      <c r="Z1731" s="262" t="str">
        <f t="shared" si="169"/>
        <v>141 E 71100 116</v>
      </c>
      <c r="AA1731" s="262" t="str">
        <f t="shared" si="170"/>
        <v>000</v>
      </c>
      <c r="AB1731" s="262" t="str">
        <f t="shared" si="171"/>
        <v>000</v>
      </c>
      <c r="AC1731" s="262" t="str">
        <f t="shared" si="172"/>
        <v>141 E 71100 116 000 000</v>
      </c>
    </row>
    <row r="1732" spans="1:29" ht="15" customHeight="1" x14ac:dyDescent="0.25">
      <c r="A1732" s="262" t="s">
        <v>2607</v>
      </c>
      <c r="B1732" s="262" t="s">
        <v>231</v>
      </c>
      <c r="C1732" s="262" t="s">
        <v>231</v>
      </c>
      <c r="D1732" s="262" t="s">
        <v>371</v>
      </c>
      <c r="E1732" s="262" t="s">
        <v>221</v>
      </c>
      <c r="F1732" s="262" t="s">
        <v>222</v>
      </c>
      <c r="G1732" s="262" t="s">
        <v>223</v>
      </c>
      <c r="H1732" s="262" t="s">
        <v>224</v>
      </c>
      <c r="I1732" s="262" t="s">
        <v>225</v>
      </c>
      <c r="J1732" s="262">
        <v>1600</v>
      </c>
      <c r="K1732" s="320">
        <v>1</v>
      </c>
      <c r="L1732" s="320">
        <v>1</v>
      </c>
      <c r="M1732" s="262" t="s">
        <v>226</v>
      </c>
      <c r="N1732" s="262" t="s">
        <v>233</v>
      </c>
      <c r="O1732" s="262" t="s">
        <v>234</v>
      </c>
      <c r="P1732" s="262" t="s">
        <v>35</v>
      </c>
      <c r="Q1732" s="321">
        <v>9</v>
      </c>
      <c r="R1732" s="321">
        <f t="shared" si="167"/>
        <v>10</v>
      </c>
      <c r="S1732" s="300">
        <v>0</v>
      </c>
      <c r="T1732" s="300">
        <v>50050</v>
      </c>
      <c r="V1732" s="300">
        <v>50050</v>
      </c>
      <c r="W1732" s="302">
        <f>IFERROR(INDEX('For Formulas'!$A$3:$CL$64,MATCH(ROUNDUP($R1732,0),'For Formulas'!$A$3:$A$64,0),MATCH($O1732&amp;" - "&amp;$P1732,'For Formulas'!$A$3:$CL$3,0))*L1732+U1732,INDEX('For Formulas'!$A$3:$CL$64,MATCH(ROUNDUP($R1732,0),'For Formulas'!$A$3:$A$64,0)*MATCH($O1732&amp;" - "&amp;$P1732,'For Formulas'!$A$3:$CL$3,0))*L1732)</f>
        <v>54055</v>
      </c>
      <c r="X1732" s="322">
        <f t="shared" si="168"/>
        <v>8.0019980019980022E-2</v>
      </c>
      <c r="Y1732" s="262" t="s">
        <v>372</v>
      </c>
      <c r="Z1732" s="262" t="str">
        <f t="shared" si="169"/>
        <v>141 E 71100 116</v>
      </c>
      <c r="AA1732" s="262" t="str">
        <f t="shared" si="170"/>
        <v>000</v>
      </c>
      <c r="AB1732" s="262" t="str">
        <f t="shared" si="171"/>
        <v>000</v>
      </c>
      <c r="AC1732" s="262" t="str">
        <f t="shared" si="172"/>
        <v>141 E 71100 116 000 000</v>
      </c>
    </row>
    <row r="1733" spans="1:29" ht="15" customHeight="1" x14ac:dyDescent="0.25">
      <c r="A1733" s="262" t="s">
        <v>2801</v>
      </c>
      <c r="B1733" s="262" t="s">
        <v>231</v>
      </c>
      <c r="C1733" s="262" t="s">
        <v>231</v>
      </c>
      <c r="D1733" s="262" t="s">
        <v>261</v>
      </c>
      <c r="E1733" s="262" t="s">
        <v>221</v>
      </c>
      <c r="F1733" s="262" t="s">
        <v>222</v>
      </c>
      <c r="G1733" s="262" t="s">
        <v>223</v>
      </c>
      <c r="H1733" s="262" t="s">
        <v>224</v>
      </c>
      <c r="I1733" s="262" t="s">
        <v>225</v>
      </c>
      <c r="J1733" s="262">
        <v>1600</v>
      </c>
      <c r="K1733" s="320">
        <v>1</v>
      </c>
      <c r="L1733" s="320">
        <v>1</v>
      </c>
      <c r="M1733" s="262" t="s">
        <v>226</v>
      </c>
      <c r="N1733" s="262" t="s">
        <v>233</v>
      </c>
      <c r="O1733" s="262" t="s">
        <v>234</v>
      </c>
      <c r="P1733" s="262" t="s">
        <v>35</v>
      </c>
      <c r="Q1733" s="321">
        <v>9</v>
      </c>
      <c r="R1733" s="321">
        <f t="shared" si="167"/>
        <v>10</v>
      </c>
      <c r="S1733" s="300">
        <v>0</v>
      </c>
      <c r="T1733" s="300">
        <v>50050</v>
      </c>
      <c r="V1733" s="300">
        <v>50050</v>
      </c>
      <c r="W1733" s="302">
        <f>IFERROR(INDEX('For Formulas'!$A$3:$CL$64,MATCH(ROUNDUP($R1733,0),'For Formulas'!$A$3:$A$64,0),MATCH($O1733&amp;" - "&amp;$P1733,'For Formulas'!$A$3:$CL$3,0))*L1733+U1733,INDEX('For Formulas'!$A$3:$CL$64,MATCH(ROUNDUP($R1733,0),'For Formulas'!$A$3:$A$64,0)*MATCH($O1733&amp;" - "&amp;$P1733,'For Formulas'!$A$3:$CL$3,0))*L1733)</f>
        <v>54055</v>
      </c>
      <c r="X1733" s="322">
        <f t="shared" si="168"/>
        <v>8.0019980019980022E-2</v>
      </c>
      <c r="Y1733" s="262" t="s">
        <v>262</v>
      </c>
      <c r="Z1733" s="262" t="str">
        <f t="shared" si="169"/>
        <v>141 E 71100 116</v>
      </c>
      <c r="AA1733" s="262" t="str">
        <f t="shared" si="170"/>
        <v>000</v>
      </c>
      <c r="AB1733" s="262" t="str">
        <f t="shared" si="171"/>
        <v>000</v>
      </c>
      <c r="AC1733" s="262" t="str">
        <f t="shared" si="172"/>
        <v>141 E 71100 116 000 000</v>
      </c>
    </row>
    <row r="1734" spans="1:29" ht="15" customHeight="1" x14ac:dyDescent="0.25">
      <c r="A1734" s="262" t="s">
        <v>3047</v>
      </c>
      <c r="B1734" s="262" t="s">
        <v>231</v>
      </c>
      <c r="C1734" s="262" t="s">
        <v>231</v>
      </c>
      <c r="D1734" s="262" t="s">
        <v>317</v>
      </c>
      <c r="E1734" s="262" t="s">
        <v>221</v>
      </c>
      <c r="F1734" s="262" t="s">
        <v>222</v>
      </c>
      <c r="G1734" s="262" t="s">
        <v>223</v>
      </c>
      <c r="H1734" s="262" t="s">
        <v>224</v>
      </c>
      <c r="I1734" s="262" t="s">
        <v>225</v>
      </c>
      <c r="J1734" s="262">
        <v>1600</v>
      </c>
      <c r="K1734" s="320">
        <v>1</v>
      </c>
      <c r="L1734" s="320">
        <v>1</v>
      </c>
      <c r="M1734" s="262" t="s">
        <v>226</v>
      </c>
      <c r="N1734" s="262" t="s">
        <v>233</v>
      </c>
      <c r="O1734" s="262" t="s">
        <v>234</v>
      </c>
      <c r="P1734" s="262" t="s">
        <v>35</v>
      </c>
      <c r="Q1734" s="321">
        <v>9</v>
      </c>
      <c r="R1734" s="321">
        <f t="shared" si="167"/>
        <v>10</v>
      </c>
      <c r="S1734" s="300">
        <v>0</v>
      </c>
      <c r="T1734" s="300">
        <v>50050</v>
      </c>
      <c r="V1734" s="300">
        <v>50050</v>
      </c>
      <c r="W1734" s="302">
        <f>IFERROR(INDEX('For Formulas'!$A$3:$CL$64,MATCH(ROUNDUP($R1734,0),'For Formulas'!$A$3:$A$64,0),MATCH($O1734&amp;" - "&amp;$P1734,'For Formulas'!$A$3:$CL$3,0))*L1734+U1734,INDEX('For Formulas'!$A$3:$CL$64,MATCH(ROUNDUP($R1734,0),'For Formulas'!$A$3:$A$64,0)*MATCH($O1734&amp;" - "&amp;$P1734,'For Formulas'!$A$3:$CL$3,0))*L1734)</f>
        <v>54055</v>
      </c>
      <c r="X1734" s="322">
        <f t="shared" si="168"/>
        <v>8.0019980019980022E-2</v>
      </c>
      <c r="Y1734" s="262" t="s">
        <v>396</v>
      </c>
      <c r="Z1734" s="262" t="str">
        <f t="shared" si="169"/>
        <v>141 E 71100 116</v>
      </c>
      <c r="AA1734" s="262" t="str">
        <f t="shared" si="170"/>
        <v>000</v>
      </c>
      <c r="AB1734" s="262" t="str">
        <f t="shared" si="171"/>
        <v>000</v>
      </c>
      <c r="AC1734" s="262" t="str">
        <f t="shared" si="172"/>
        <v>141 E 71100 116 000 000</v>
      </c>
    </row>
    <row r="1735" spans="1:29" ht="15" customHeight="1" x14ac:dyDescent="0.25">
      <c r="A1735" s="262" t="s">
        <v>3083</v>
      </c>
      <c r="B1735" s="262" t="s">
        <v>231</v>
      </c>
      <c r="C1735" s="262" t="s">
        <v>231</v>
      </c>
      <c r="D1735" s="262" t="s">
        <v>361</v>
      </c>
      <c r="E1735" s="262" t="s">
        <v>221</v>
      </c>
      <c r="F1735" s="262" t="s">
        <v>222</v>
      </c>
      <c r="G1735" s="262" t="s">
        <v>223</v>
      </c>
      <c r="H1735" s="262" t="s">
        <v>224</v>
      </c>
      <c r="I1735" s="262" t="s">
        <v>225</v>
      </c>
      <c r="J1735" s="262">
        <v>1600</v>
      </c>
      <c r="K1735" s="320">
        <v>1</v>
      </c>
      <c r="L1735" s="320">
        <v>1</v>
      </c>
      <c r="M1735" s="262" t="s">
        <v>226</v>
      </c>
      <c r="N1735" s="262" t="s">
        <v>233</v>
      </c>
      <c r="O1735" s="262" t="s">
        <v>234</v>
      </c>
      <c r="P1735" s="262" t="s">
        <v>35</v>
      </c>
      <c r="Q1735" s="321">
        <v>9</v>
      </c>
      <c r="R1735" s="321">
        <f t="shared" si="167"/>
        <v>10</v>
      </c>
      <c r="S1735" s="300">
        <v>0</v>
      </c>
      <c r="T1735" s="300">
        <v>50050</v>
      </c>
      <c r="V1735" s="300">
        <v>50050</v>
      </c>
      <c r="W1735" s="302">
        <f>IFERROR(INDEX('For Formulas'!$A$3:$CL$64,MATCH(ROUNDUP($R1735,0),'For Formulas'!$A$3:$A$64,0),MATCH($O1735&amp;" - "&amp;$P1735,'For Formulas'!$A$3:$CL$3,0))*L1735+U1735,INDEX('For Formulas'!$A$3:$CL$64,MATCH(ROUNDUP($R1735,0),'For Formulas'!$A$3:$A$64,0)*MATCH($O1735&amp;" - "&amp;$P1735,'For Formulas'!$A$3:$CL$3,0))*L1735)</f>
        <v>54055</v>
      </c>
      <c r="X1735" s="322">
        <f t="shared" si="168"/>
        <v>8.0019980019980022E-2</v>
      </c>
      <c r="Y1735" s="262" t="s">
        <v>362</v>
      </c>
      <c r="Z1735" s="262" t="str">
        <f t="shared" si="169"/>
        <v>141 E 71100 116</v>
      </c>
      <c r="AA1735" s="262" t="str">
        <f t="shared" si="170"/>
        <v>000</v>
      </c>
      <c r="AB1735" s="262" t="str">
        <f t="shared" si="171"/>
        <v>000</v>
      </c>
      <c r="AC1735" s="262" t="str">
        <f t="shared" si="172"/>
        <v>141 E 71100 116 000 000</v>
      </c>
    </row>
    <row r="1736" spans="1:29" ht="15" customHeight="1" x14ac:dyDescent="0.25">
      <c r="A1736" s="262" t="s">
        <v>864</v>
      </c>
      <c r="B1736" s="262" t="s">
        <v>435</v>
      </c>
      <c r="C1736" s="262" t="s">
        <v>435</v>
      </c>
      <c r="D1736" s="262" t="s">
        <v>479</v>
      </c>
      <c r="E1736" s="262" t="s">
        <v>221</v>
      </c>
      <c r="F1736" s="262" t="s">
        <v>222</v>
      </c>
      <c r="G1736" s="262" t="s">
        <v>223</v>
      </c>
      <c r="H1736" s="262" t="s">
        <v>224</v>
      </c>
      <c r="I1736" s="262" t="s">
        <v>225</v>
      </c>
      <c r="J1736" s="262">
        <v>1600</v>
      </c>
      <c r="K1736" s="320">
        <v>1</v>
      </c>
      <c r="L1736" s="320">
        <v>1</v>
      </c>
      <c r="M1736" s="262" t="s">
        <v>226</v>
      </c>
      <c r="N1736" s="262" t="s">
        <v>233</v>
      </c>
      <c r="O1736" s="262" t="s">
        <v>234</v>
      </c>
      <c r="P1736" s="262" t="s">
        <v>34</v>
      </c>
      <c r="Q1736" s="321">
        <v>18</v>
      </c>
      <c r="R1736" s="321">
        <f t="shared" si="167"/>
        <v>19</v>
      </c>
      <c r="S1736" s="300">
        <v>0</v>
      </c>
      <c r="T1736" s="300">
        <v>50085</v>
      </c>
      <c r="V1736" s="300">
        <v>50085</v>
      </c>
      <c r="W1736" s="302">
        <f>IFERROR(INDEX('For Formulas'!$A$3:$CL$64,MATCH(ROUNDUP($R1736,0),'For Formulas'!$A$3:$A$64,0),MATCH($O1736&amp;" - "&amp;$P1736,'For Formulas'!$A$3:$CL$3,0))*L1736+U1736,INDEX('For Formulas'!$A$3:$CL$64,MATCH(ROUNDUP($R1736,0),'For Formulas'!$A$3:$A$64,0)*MATCH($O1736&amp;" - "&amp;$P1736,'For Formulas'!$A$3:$CL$3,0))*L1736)</f>
        <v>54090</v>
      </c>
      <c r="X1736" s="322">
        <f t="shared" si="168"/>
        <v>7.9964061096136574E-2</v>
      </c>
      <c r="Y1736" s="262" t="s">
        <v>480</v>
      </c>
      <c r="Z1736" s="262" t="str">
        <f t="shared" si="169"/>
        <v>141 E 71300 116</v>
      </c>
      <c r="AA1736" s="262" t="str">
        <f t="shared" si="170"/>
        <v>000</v>
      </c>
      <c r="AB1736" s="262" t="str">
        <f t="shared" si="171"/>
        <v>000</v>
      </c>
      <c r="AC1736" s="262" t="str">
        <f t="shared" si="172"/>
        <v>141 E 71300 116 000 000</v>
      </c>
    </row>
    <row r="1737" spans="1:29" ht="15" hidden="1" customHeight="1" x14ac:dyDescent="0.25">
      <c r="A1737" s="262" t="s">
        <v>2280</v>
      </c>
      <c r="B1737" s="262" t="s">
        <v>256</v>
      </c>
      <c r="C1737" s="262" t="s">
        <v>273</v>
      </c>
      <c r="D1737" s="262" t="s">
        <v>274</v>
      </c>
      <c r="E1737" s="262" t="s">
        <v>256</v>
      </c>
      <c r="F1737" s="262" t="s">
        <v>249</v>
      </c>
      <c r="G1737" s="262" t="s">
        <v>250</v>
      </c>
      <c r="H1737" s="262" t="s">
        <v>224</v>
      </c>
      <c r="I1737" s="262" t="s">
        <v>242</v>
      </c>
      <c r="J1737" s="262">
        <v>1080</v>
      </c>
      <c r="K1737" s="320">
        <v>1</v>
      </c>
      <c r="L1737" s="320">
        <v>1</v>
      </c>
      <c r="M1737" s="262" t="s">
        <v>6</v>
      </c>
      <c r="Q1737" s="321">
        <v>0</v>
      </c>
      <c r="R1737" s="321">
        <f t="shared" si="167"/>
        <v>1</v>
      </c>
      <c r="S1737" s="300">
        <v>250</v>
      </c>
      <c r="T1737" s="300">
        <v>0</v>
      </c>
      <c r="V1737" s="300">
        <v>250</v>
      </c>
      <c r="W1737" s="300">
        <f>V1737</f>
        <v>250</v>
      </c>
      <c r="X1737" s="322">
        <f t="shared" si="168"/>
        <v>0</v>
      </c>
      <c r="Y1737" s="262" t="s">
        <v>1687</v>
      </c>
      <c r="Z1737" s="262" t="str">
        <f t="shared" si="169"/>
        <v>141 E 71200 163</v>
      </c>
      <c r="AA1737" s="262" t="str">
        <f t="shared" si="170"/>
        <v>712</v>
      </c>
      <c r="AB1737" s="262" t="str">
        <f t="shared" si="171"/>
        <v>901</v>
      </c>
      <c r="AC1737" s="262" t="str">
        <f t="shared" si="172"/>
        <v>141 E 71200 163 901 712</v>
      </c>
    </row>
    <row r="1738" spans="1:29" ht="15" customHeight="1" x14ac:dyDescent="0.25">
      <c r="A1738" s="262" t="s">
        <v>899</v>
      </c>
      <c r="B1738" s="262" t="s">
        <v>231</v>
      </c>
      <c r="C1738" s="262" t="s">
        <v>231</v>
      </c>
      <c r="D1738" s="262" t="s">
        <v>258</v>
      </c>
      <c r="E1738" s="262" t="s">
        <v>221</v>
      </c>
      <c r="F1738" s="262" t="s">
        <v>222</v>
      </c>
      <c r="G1738" s="262" t="s">
        <v>223</v>
      </c>
      <c r="H1738" s="262" t="s">
        <v>224</v>
      </c>
      <c r="I1738" s="262" t="s">
        <v>225</v>
      </c>
      <c r="J1738" s="262">
        <v>1600</v>
      </c>
      <c r="K1738" s="320">
        <v>1</v>
      </c>
      <c r="L1738" s="320">
        <v>1</v>
      </c>
      <c r="M1738" s="262" t="s">
        <v>226</v>
      </c>
      <c r="N1738" s="262" t="s">
        <v>233</v>
      </c>
      <c r="O1738" s="262" t="s">
        <v>234</v>
      </c>
      <c r="P1738" s="262" t="s">
        <v>34</v>
      </c>
      <c r="Q1738" s="321">
        <v>18</v>
      </c>
      <c r="R1738" s="321">
        <f t="shared" si="167"/>
        <v>19</v>
      </c>
      <c r="S1738" s="300">
        <v>0</v>
      </c>
      <c r="T1738" s="300">
        <v>50085</v>
      </c>
      <c r="V1738" s="300">
        <v>50085</v>
      </c>
      <c r="W1738" s="302">
        <f>IFERROR(INDEX('For Formulas'!$A$3:$CL$64,MATCH(ROUNDUP($R1738,0),'For Formulas'!$A$3:$A$64,0),MATCH($O1738&amp;" - "&amp;$P1738,'For Formulas'!$A$3:$CL$3,0))*L1738+U1738,INDEX('For Formulas'!$A$3:$CL$64,MATCH(ROUNDUP($R1738,0),'For Formulas'!$A$3:$A$64,0)*MATCH($O1738&amp;" - "&amp;$P1738,'For Formulas'!$A$3:$CL$3,0))*L1738)</f>
        <v>54090</v>
      </c>
      <c r="X1738" s="322">
        <f t="shared" si="168"/>
        <v>7.9964061096136574E-2</v>
      </c>
      <c r="Y1738" s="262" t="s">
        <v>259</v>
      </c>
      <c r="Z1738" s="262" t="str">
        <f t="shared" si="169"/>
        <v>141 E 71100 116</v>
      </c>
      <c r="AA1738" s="262" t="str">
        <f t="shared" si="170"/>
        <v>000</v>
      </c>
      <c r="AB1738" s="262" t="str">
        <f t="shared" si="171"/>
        <v>000</v>
      </c>
      <c r="AC1738" s="262" t="str">
        <f t="shared" si="172"/>
        <v>141 E 71100 116 000 000</v>
      </c>
    </row>
    <row r="1739" spans="1:29" ht="15" customHeight="1" x14ac:dyDescent="0.25">
      <c r="A1739" s="262" t="s">
        <v>1014</v>
      </c>
      <c r="B1739" s="262" t="s">
        <v>231</v>
      </c>
      <c r="C1739" s="262" t="s">
        <v>231</v>
      </c>
      <c r="D1739" s="262" t="s">
        <v>411</v>
      </c>
      <c r="E1739" s="262" t="s">
        <v>221</v>
      </c>
      <c r="F1739" s="262" t="s">
        <v>222</v>
      </c>
      <c r="G1739" s="262" t="s">
        <v>223</v>
      </c>
      <c r="H1739" s="262" t="s">
        <v>224</v>
      </c>
      <c r="I1739" s="262" t="s">
        <v>225</v>
      </c>
      <c r="J1739" s="262">
        <v>1600</v>
      </c>
      <c r="K1739" s="320">
        <v>1</v>
      </c>
      <c r="L1739" s="320">
        <v>1</v>
      </c>
      <c r="M1739" s="262" t="s">
        <v>226</v>
      </c>
      <c r="N1739" s="262" t="s">
        <v>233</v>
      </c>
      <c r="O1739" s="262" t="s">
        <v>234</v>
      </c>
      <c r="P1739" s="262" t="s">
        <v>34</v>
      </c>
      <c r="Q1739" s="321">
        <v>18</v>
      </c>
      <c r="R1739" s="321">
        <f t="shared" si="167"/>
        <v>19</v>
      </c>
      <c r="S1739" s="300">
        <v>0</v>
      </c>
      <c r="T1739" s="300">
        <v>50085</v>
      </c>
      <c r="V1739" s="300">
        <v>50085</v>
      </c>
      <c r="W1739" s="302">
        <f>IFERROR(INDEX('For Formulas'!$A$3:$CL$64,MATCH(ROUNDUP($R1739,0),'For Formulas'!$A$3:$A$64,0),MATCH($O1739&amp;" - "&amp;$P1739,'For Formulas'!$A$3:$CL$3,0))*L1739+U1739,INDEX('For Formulas'!$A$3:$CL$64,MATCH(ROUNDUP($R1739,0),'For Formulas'!$A$3:$A$64,0)*MATCH($O1739&amp;" - "&amp;$P1739,'For Formulas'!$A$3:$CL$3,0))*L1739)</f>
        <v>54090</v>
      </c>
      <c r="X1739" s="322">
        <f t="shared" si="168"/>
        <v>7.9964061096136574E-2</v>
      </c>
      <c r="Y1739" s="262" t="s">
        <v>608</v>
      </c>
      <c r="Z1739" s="262" t="str">
        <f t="shared" si="169"/>
        <v>141 E 71100 116</v>
      </c>
      <c r="AA1739" s="262" t="str">
        <f t="shared" si="170"/>
        <v>000</v>
      </c>
      <c r="AB1739" s="262" t="str">
        <f t="shared" si="171"/>
        <v>000</v>
      </c>
      <c r="AC1739" s="262" t="str">
        <f t="shared" si="172"/>
        <v>141 E 71100 116 000 000</v>
      </c>
    </row>
    <row r="1740" spans="1:29" ht="15" customHeight="1" x14ac:dyDescent="0.25">
      <c r="A1740" s="262" t="s">
        <v>1365</v>
      </c>
      <c r="B1740" s="262" t="s">
        <v>231</v>
      </c>
      <c r="C1740" s="262" t="s">
        <v>231</v>
      </c>
      <c r="D1740" s="262" t="s">
        <v>346</v>
      </c>
      <c r="E1740" s="262" t="s">
        <v>221</v>
      </c>
      <c r="F1740" s="262" t="s">
        <v>222</v>
      </c>
      <c r="G1740" s="262" t="s">
        <v>223</v>
      </c>
      <c r="H1740" s="262" t="s">
        <v>224</v>
      </c>
      <c r="I1740" s="262" t="s">
        <v>225</v>
      </c>
      <c r="J1740" s="262">
        <v>1600</v>
      </c>
      <c r="K1740" s="320">
        <v>1</v>
      </c>
      <c r="L1740" s="320">
        <v>1</v>
      </c>
      <c r="M1740" s="262" t="s">
        <v>226</v>
      </c>
      <c r="N1740" s="262" t="s">
        <v>233</v>
      </c>
      <c r="O1740" s="262" t="s">
        <v>234</v>
      </c>
      <c r="P1740" s="262" t="s">
        <v>34</v>
      </c>
      <c r="Q1740" s="321">
        <v>18</v>
      </c>
      <c r="R1740" s="321">
        <f t="shared" si="167"/>
        <v>19</v>
      </c>
      <c r="S1740" s="300">
        <v>0</v>
      </c>
      <c r="T1740" s="300">
        <v>50085</v>
      </c>
      <c r="V1740" s="300">
        <v>50085</v>
      </c>
      <c r="W1740" s="302">
        <f>IFERROR(INDEX('For Formulas'!$A$3:$CL$64,MATCH(ROUNDUP($R1740,0),'For Formulas'!$A$3:$A$64,0),MATCH($O1740&amp;" - "&amp;$P1740,'For Formulas'!$A$3:$CL$3,0))*L1740+U1740,INDEX('For Formulas'!$A$3:$CL$64,MATCH(ROUNDUP($R1740,0),'For Formulas'!$A$3:$A$64,0)*MATCH($O1740&amp;" - "&amp;$P1740,'For Formulas'!$A$3:$CL$3,0))*L1740)</f>
        <v>54090</v>
      </c>
      <c r="X1740" s="322">
        <f t="shared" si="168"/>
        <v>7.9964061096136574E-2</v>
      </c>
      <c r="Y1740" s="262" t="s">
        <v>674</v>
      </c>
      <c r="Z1740" s="262" t="str">
        <f t="shared" si="169"/>
        <v>141 E 71100 116</v>
      </c>
      <c r="AA1740" s="262" t="str">
        <f t="shared" si="170"/>
        <v>000</v>
      </c>
      <c r="AB1740" s="262" t="str">
        <f t="shared" si="171"/>
        <v>000</v>
      </c>
      <c r="AC1740" s="262" t="str">
        <f t="shared" si="172"/>
        <v>141 E 71100 116 000 000</v>
      </c>
    </row>
    <row r="1741" spans="1:29" ht="15" customHeight="1" x14ac:dyDescent="0.25">
      <c r="A1741" s="262" t="s">
        <v>1866</v>
      </c>
      <c r="B1741" s="262" t="s">
        <v>231</v>
      </c>
      <c r="C1741" s="262" t="s">
        <v>231</v>
      </c>
      <c r="D1741" s="262" t="s">
        <v>407</v>
      </c>
      <c r="E1741" s="262" t="s">
        <v>269</v>
      </c>
      <c r="F1741" s="262" t="s">
        <v>222</v>
      </c>
      <c r="G1741" s="262" t="s">
        <v>223</v>
      </c>
      <c r="H1741" s="262" t="s">
        <v>224</v>
      </c>
      <c r="I1741" s="262" t="s">
        <v>225</v>
      </c>
      <c r="J1741" s="262">
        <v>1600</v>
      </c>
      <c r="K1741" s="320">
        <v>1</v>
      </c>
      <c r="L1741" s="320">
        <v>1</v>
      </c>
      <c r="M1741" s="262" t="s">
        <v>226</v>
      </c>
      <c r="N1741" s="262" t="s">
        <v>233</v>
      </c>
      <c r="O1741" s="262" t="s">
        <v>234</v>
      </c>
      <c r="P1741" s="262" t="s">
        <v>34</v>
      </c>
      <c r="Q1741" s="321">
        <v>18</v>
      </c>
      <c r="R1741" s="321">
        <f t="shared" si="167"/>
        <v>19</v>
      </c>
      <c r="S1741" s="300">
        <v>0</v>
      </c>
      <c r="T1741" s="300">
        <v>50085</v>
      </c>
      <c r="V1741" s="300">
        <v>50085</v>
      </c>
      <c r="W1741" s="302">
        <f>IFERROR(INDEX('For Formulas'!$A$3:$CL$64,MATCH(ROUNDUP($R1741,0),'For Formulas'!$A$3:$A$64,0),MATCH($O1741&amp;" - "&amp;$P1741,'For Formulas'!$A$3:$CL$3,0))*L1741+U1741,INDEX('For Formulas'!$A$3:$CL$64,MATCH(ROUNDUP($R1741,0),'For Formulas'!$A$3:$A$64,0)*MATCH($O1741&amp;" - "&amp;$P1741,'For Formulas'!$A$3:$CL$3,0))*L1741)</f>
        <v>54090</v>
      </c>
      <c r="X1741" s="322">
        <f t="shared" si="168"/>
        <v>7.9964061096136574E-2</v>
      </c>
      <c r="Y1741" s="262" t="s">
        <v>408</v>
      </c>
      <c r="Z1741" s="262" t="str">
        <f t="shared" si="169"/>
        <v>141 E 71100 116</v>
      </c>
      <c r="AA1741" s="262" t="str">
        <f t="shared" si="170"/>
        <v>000</v>
      </c>
      <c r="AB1741" s="262" t="str">
        <f t="shared" si="171"/>
        <v>000</v>
      </c>
      <c r="AC1741" s="262" t="str">
        <f t="shared" si="172"/>
        <v>141 E 71100 116 000 000</v>
      </c>
    </row>
    <row r="1742" spans="1:29" ht="15" hidden="1" customHeight="1" x14ac:dyDescent="0.25">
      <c r="A1742" s="262" t="s">
        <v>2282</v>
      </c>
      <c r="B1742" s="262" t="s">
        <v>855</v>
      </c>
      <c r="C1742" s="262" t="s">
        <v>856</v>
      </c>
      <c r="D1742" s="262" t="s">
        <v>340</v>
      </c>
      <c r="E1742" s="262" t="s">
        <v>256</v>
      </c>
      <c r="F1742" s="262" t="s">
        <v>222</v>
      </c>
      <c r="G1742" s="262" t="s">
        <v>223</v>
      </c>
      <c r="H1742" s="262" t="s">
        <v>224</v>
      </c>
      <c r="I1742" s="262" t="s">
        <v>225</v>
      </c>
      <c r="J1742" s="262">
        <v>1600</v>
      </c>
      <c r="K1742" s="320">
        <v>1</v>
      </c>
      <c r="L1742" s="320">
        <v>1</v>
      </c>
      <c r="M1742" s="262" t="s">
        <v>6</v>
      </c>
      <c r="Q1742" s="321">
        <v>0</v>
      </c>
      <c r="R1742" s="321">
        <f t="shared" si="167"/>
        <v>1</v>
      </c>
      <c r="S1742" s="300">
        <v>2250</v>
      </c>
      <c r="T1742" s="300">
        <v>0</v>
      </c>
      <c r="V1742" s="300">
        <v>2250</v>
      </c>
      <c r="W1742" s="300">
        <f>V1742</f>
        <v>2250</v>
      </c>
      <c r="X1742" s="322">
        <f t="shared" si="168"/>
        <v>0</v>
      </c>
      <c r="Y1742" s="262" t="s">
        <v>439</v>
      </c>
      <c r="Z1742" s="262" t="str">
        <f t="shared" si="169"/>
        <v>141 E 71100 116</v>
      </c>
      <c r="AA1742" s="262" t="str">
        <f t="shared" si="170"/>
        <v>000</v>
      </c>
      <c r="AB1742" s="262" t="str">
        <f t="shared" si="171"/>
        <v>000</v>
      </c>
      <c r="AC1742" s="262" t="str">
        <f t="shared" si="172"/>
        <v>141 E 71100 116 000 000</v>
      </c>
    </row>
    <row r="1743" spans="1:29" ht="15" customHeight="1" x14ac:dyDescent="0.25">
      <c r="A1743" s="262" t="s">
        <v>2324</v>
      </c>
      <c r="B1743" s="262" t="s">
        <v>1018</v>
      </c>
      <c r="C1743" s="262" t="s">
        <v>1018</v>
      </c>
      <c r="D1743" s="262" t="s">
        <v>248</v>
      </c>
      <c r="E1743" s="262" t="s">
        <v>221</v>
      </c>
      <c r="F1743" s="262" t="s">
        <v>299</v>
      </c>
      <c r="G1743" s="262" t="s">
        <v>300</v>
      </c>
      <c r="H1743" s="262" t="s">
        <v>301</v>
      </c>
      <c r="I1743" s="262" t="s">
        <v>225</v>
      </c>
      <c r="J1743" s="262">
        <v>1920</v>
      </c>
      <c r="K1743" s="320">
        <v>1</v>
      </c>
      <c r="L1743" s="320">
        <v>1</v>
      </c>
      <c r="M1743" s="262" t="s">
        <v>226</v>
      </c>
      <c r="N1743" s="262" t="s">
        <v>233</v>
      </c>
      <c r="O1743" s="262" t="s">
        <v>288</v>
      </c>
      <c r="P1743" s="262" t="s">
        <v>312</v>
      </c>
      <c r="Q1743" s="321">
        <v>25</v>
      </c>
      <c r="R1743" s="321">
        <f t="shared" si="167"/>
        <v>26</v>
      </c>
      <c r="S1743" s="300">
        <v>0</v>
      </c>
      <c r="T1743" s="300">
        <v>50112</v>
      </c>
      <c r="V1743" s="300">
        <v>50112</v>
      </c>
      <c r="W1743" s="302">
        <f>IFERROR(INDEX('For Formulas'!$A$3:$CL$64,MATCH(ROUNDUP($R1743,0),'For Formulas'!$A$3:$A$64,0),MATCH($O1743&amp;" - "&amp;$P1743,'For Formulas'!$A$3:$CL$3,0))*L1743+U1743,INDEX('For Formulas'!$A$3:$CL$64,MATCH(ROUNDUP($R1743,0),'For Formulas'!$A$3:$A$64,0)*MATCH($O1743&amp;" - "&amp;$P1743,'For Formulas'!$A$3:$CL$3,0))*L1743)</f>
        <v>54120</v>
      </c>
      <c r="X1743" s="322">
        <f t="shared" si="168"/>
        <v>7.9980842911877389E-2</v>
      </c>
      <c r="Y1743" s="262" t="s">
        <v>509</v>
      </c>
      <c r="Z1743" s="262" t="str">
        <f t="shared" si="169"/>
        <v>141 E 72710 142</v>
      </c>
      <c r="AA1743" s="262" t="str">
        <f t="shared" si="170"/>
        <v>000</v>
      </c>
      <c r="AB1743" s="262" t="str">
        <f t="shared" si="171"/>
        <v>000</v>
      </c>
      <c r="AC1743" s="262" t="str">
        <f t="shared" si="172"/>
        <v>141 E 72710 142 000 000</v>
      </c>
    </row>
    <row r="1744" spans="1:29" ht="15" customHeight="1" x14ac:dyDescent="0.25">
      <c r="A1744" s="262" t="s">
        <v>933</v>
      </c>
      <c r="B1744" s="262" t="s">
        <v>535</v>
      </c>
      <c r="C1744" s="262" t="s">
        <v>535</v>
      </c>
      <c r="D1744" s="262" t="s">
        <v>324</v>
      </c>
      <c r="E1744" s="262" t="s">
        <v>221</v>
      </c>
      <c r="F1744" s="262" t="s">
        <v>222</v>
      </c>
      <c r="G1744" s="262" t="s">
        <v>223</v>
      </c>
      <c r="H1744" s="262" t="s">
        <v>224</v>
      </c>
      <c r="I1744" s="262" t="s">
        <v>225</v>
      </c>
      <c r="J1744" s="262">
        <v>1600</v>
      </c>
      <c r="K1744" s="320">
        <v>1</v>
      </c>
      <c r="L1744" s="320">
        <v>1</v>
      </c>
      <c r="M1744" s="262" t="s">
        <v>226</v>
      </c>
      <c r="N1744" s="262" t="s">
        <v>227</v>
      </c>
      <c r="O1744" s="262" t="s">
        <v>234</v>
      </c>
      <c r="P1744" s="262" t="s">
        <v>37</v>
      </c>
      <c r="Q1744" s="321">
        <v>3</v>
      </c>
      <c r="R1744" s="321">
        <f t="shared" si="167"/>
        <v>4</v>
      </c>
      <c r="S1744" s="300">
        <v>0</v>
      </c>
      <c r="T1744" s="300">
        <v>50165</v>
      </c>
      <c r="V1744" s="300">
        <v>50165</v>
      </c>
      <c r="W1744" s="302">
        <f>IFERROR(INDEX('For Formulas'!$A$3:$CL$64,MATCH(ROUNDUP($R1744,0),'For Formulas'!$A$3:$A$64,0),MATCH($O1744&amp;" - "&amp;$P1744,'For Formulas'!$A$3:$CL$3,0))*L1744+U1744,INDEX('For Formulas'!$A$3:$CL$64,MATCH(ROUNDUP($R1744,0),'For Formulas'!$A$3:$A$64,0)*MATCH($O1744&amp;" - "&amp;$P1744,'For Formulas'!$A$3:$CL$3,0))*L1744)</f>
        <v>54180</v>
      </c>
      <c r="X1744" s="322">
        <f t="shared" si="168"/>
        <v>8.0035881590750521E-2</v>
      </c>
      <c r="Y1744" s="262" t="s">
        <v>536</v>
      </c>
      <c r="Z1744" s="262" t="str">
        <f t="shared" si="169"/>
        <v>141 E 71150 116</v>
      </c>
      <c r="AA1744" s="262" t="str">
        <f t="shared" si="170"/>
        <v>000</v>
      </c>
      <c r="AB1744" s="262" t="str">
        <f t="shared" si="171"/>
        <v>000</v>
      </c>
      <c r="AC1744" s="262" t="str">
        <f t="shared" si="172"/>
        <v>141 E 71150 116 000 000</v>
      </c>
    </row>
    <row r="1745" spans="1:29" ht="15" customHeight="1" x14ac:dyDescent="0.25">
      <c r="A1745" s="262" t="s">
        <v>2768</v>
      </c>
      <c r="B1745" s="262" t="s">
        <v>316</v>
      </c>
      <c r="C1745" s="262" t="s">
        <v>316</v>
      </c>
      <c r="D1745" s="262" t="s">
        <v>220</v>
      </c>
      <c r="E1745" s="262" t="s">
        <v>221</v>
      </c>
      <c r="F1745" s="262" t="s">
        <v>222</v>
      </c>
      <c r="G1745" s="262" t="s">
        <v>223</v>
      </c>
      <c r="H1745" s="262" t="s">
        <v>224</v>
      </c>
      <c r="I1745" s="262" t="s">
        <v>225</v>
      </c>
      <c r="J1745" s="262">
        <v>1600</v>
      </c>
      <c r="K1745" s="320">
        <v>1</v>
      </c>
      <c r="L1745" s="320">
        <v>1</v>
      </c>
      <c r="M1745" s="262" t="s">
        <v>226</v>
      </c>
      <c r="N1745" s="262" t="s">
        <v>227</v>
      </c>
      <c r="O1745" s="262" t="s">
        <v>234</v>
      </c>
      <c r="P1745" s="262" t="s">
        <v>37</v>
      </c>
      <c r="Q1745" s="321">
        <v>3</v>
      </c>
      <c r="R1745" s="321">
        <f t="shared" si="167"/>
        <v>4</v>
      </c>
      <c r="S1745" s="300">
        <v>0</v>
      </c>
      <c r="T1745" s="300">
        <v>50165</v>
      </c>
      <c r="V1745" s="300">
        <v>50165</v>
      </c>
      <c r="W1745" s="302">
        <f>IFERROR(INDEX('For Formulas'!$A$3:$CL$64,MATCH(ROUNDUP($R1745,0),'For Formulas'!$A$3:$A$64,0),MATCH($O1745&amp;" - "&amp;$P1745,'For Formulas'!$A$3:$CL$3,0))*L1745+U1745,INDEX('For Formulas'!$A$3:$CL$64,MATCH(ROUNDUP($R1745,0),'For Formulas'!$A$3:$A$64,0)*MATCH($O1745&amp;" - "&amp;$P1745,'For Formulas'!$A$3:$CL$3,0))*L1745)</f>
        <v>54180</v>
      </c>
      <c r="X1745" s="322">
        <f t="shared" si="168"/>
        <v>8.0035881590750521E-2</v>
      </c>
      <c r="Y1745" s="262" t="s">
        <v>613</v>
      </c>
      <c r="Z1745" s="262" t="str">
        <f t="shared" si="169"/>
        <v>141 E 71200 116</v>
      </c>
      <c r="AA1745" s="262" t="str">
        <f t="shared" si="170"/>
        <v>712</v>
      </c>
      <c r="AB1745" s="262" t="str">
        <f t="shared" si="171"/>
        <v>000</v>
      </c>
      <c r="AC1745" s="262" t="str">
        <f t="shared" si="172"/>
        <v>141 E 71200 116 000 712</v>
      </c>
    </row>
    <row r="1746" spans="1:29" ht="15" customHeight="1" x14ac:dyDescent="0.25">
      <c r="A1746" s="262" t="s">
        <v>2918</v>
      </c>
      <c r="B1746" s="262" t="s">
        <v>316</v>
      </c>
      <c r="C1746" s="262" t="s">
        <v>316</v>
      </c>
      <c r="D1746" s="262" t="s">
        <v>385</v>
      </c>
      <c r="E1746" s="262" t="s">
        <v>221</v>
      </c>
      <c r="F1746" s="262" t="s">
        <v>222</v>
      </c>
      <c r="G1746" s="262" t="s">
        <v>223</v>
      </c>
      <c r="H1746" s="262" t="s">
        <v>224</v>
      </c>
      <c r="I1746" s="262" t="s">
        <v>225</v>
      </c>
      <c r="J1746" s="262">
        <v>1600</v>
      </c>
      <c r="K1746" s="320">
        <v>1</v>
      </c>
      <c r="L1746" s="320">
        <v>1</v>
      </c>
      <c r="M1746" s="262" t="s">
        <v>226</v>
      </c>
      <c r="N1746" s="262" t="s">
        <v>227</v>
      </c>
      <c r="O1746" s="262" t="s">
        <v>234</v>
      </c>
      <c r="P1746" s="262" t="s">
        <v>37</v>
      </c>
      <c r="Q1746" s="321">
        <v>3</v>
      </c>
      <c r="R1746" s="321">
        <f t="shared" si="167"/>
        <v>4</v>
      </c>
      <c r="S1746" s="300">
        <v>0</v>
      </c>
      <c r="T1746" s="300">
        <v>50165</v>
      </c>
      <c r="V1746" s="300">
        <v>50165</v>
      </c>
      <c r="W1746" s="302">
        <f>IFERROR(INDEX('For Formulas'!$A$3:$CL$64,MATCH(ROUNDUP($R1746,0),'For Formulas'!$A$3:$A$64,0),MATCH($O1746&amp;" - "&amp;$P1746,'For Formulas'!$A$3:$CL$3,0))*L1746+U1746,INDEX('For Formulas'!$A$3:$CL$64,MATCH(ROUNDUP($R1746,0),'For Formulas'!$A$3:$A$64,0)*MATCH($O1746&amp;" - "&amp;$P1746,'For Formulas'!$A$3:$CL$3,0))*L1746)</f>
        <v>54180</v>
      </c>
      <c r="X1746" s="322">
        <f t="shared" si="168"/>
        <v>8.0035881590750521E-2</v>
      </c>
      <c r="Y1746" s="262" t="s">
        <v>452</v>
      </c>
      <c r="Z1746" s="262" t="str">
        <f t="shared" si="169"/>
        <v>141 E 71200 116</v>
      </c>
      <c r="AA1746" s="262" t="str">
        <f t="shared" si="170"/>
        <v>712</v>
      </c>
      <c r="AB1746" s="262" t="str">
        <f t="shared" si="171"/>
        <v>000</v>
      </c>
      <c r="AC1746" s="262" t="str">
        <f t="shared" si="172"/>
        <v>141 E 71200 116 000 712</v>
      </c>
    </row>
    <row r="1747" spans="1:29" ht="15" customHeight="1" x14ac:dyDescent="0.25">
      <c r="A1747" s="262" t="s">
        <v>3131</v>
      </c>
      <c r="B1747" s="262" t="s">
        <v>231</v>
      </c>
      <c r="C1747" s="262" t="s">
        <v>231</v>
      </c>
      <c r="D1747" s="262" t="s">
        <v>220</v>
      </c>
      <c r="E1747" s="262" t="s">
        <v>221</v>
      </c>
      <c r="F1747" s="262" t="s">
        <v>222</v>
      </c>
      <c r="G1747" s="262" t="s">
        <v>223</v>
      </c>
      <c r="H1747" s="262" t="s">
        <v>224</v>
      </c>
      <c r="I1747" s="262" t="s">
        <v>225</v>
      </c>
      <c r="J1747" s="262">
        <v>1600</v>
      </c>
      <c r="K1747" s="320">
        <v>1</v>
      </c>
      <c r="L1747" s="320">
        <v>1</v>
      </c>
      <c r="M1747" s="262" t="s">
        <v>226</v>
      </c>
      <c r="N1747" s="262" t="s">
        <v>227</v>
      </c>
      <c r="O1747" s="262" t="s">
        <v>234</v>
      </c>
      <c r="P1747" s="262" t="s">
        <v>37</v>
      </c>
      <c r="Q1747" s="321">
        <v>3</v>
      </c>
      <c r="R1747" s="321">
        <f t="shared" si="167"/>
        <v>4</v>
      </c>
      <c r="S1747" s="300">
        <v>0</v>
      </c>
      <c r="T1747" s="300">
        <v>50165</v>
      </c>
      <c r="V1747" s="300">
        <v>50165</v>
      </c>
      <c r="W1747" s="302">
        <f>IFERROR(INDEX('For Formulas'!$A$3:$CL$64,MATCH(ROUNDUP($R1747,0),'For Formulas'!$A$3:$A$64,0),MATCH($O1747&amp;" - "&amp;$P1747,'For Formulas'!$A$3:$CL$3,0))*L1747+U1747,INDEX('For Formulas'!$A$3:$CL$64,MATCH(ROUNDUP($R1747,0),'For Formulas'!$A$3:$A$64,0)*MATCH($O1747&amp;" - "&amp;$P1747,'For Formulas'!$A$3:$CL$3,0))*L1747)</f>
        <v>54180</v>
      </c>
      <c r="X1747" s="322">
        <f t="shared" si="168"/>
        <v>8.0035881590750521E-2</v>
      </c>
      <c r="Y1747" s="262" t="s">
        <v>655</v>
      </c>
      <c r="Z1747" s="262" t="str">
        <f t="shared" si="169"/>
        <v>141 E 71100 116</v>
      </c>
      <c r="AA1747" s="262" t="str">
        <f t="shared" si="170"/>
        <v>000</v>
      </c>
      <c r="AB1747" s="262" t="str">
        <f t="shared" si="171"/>
        <v>000</v>
      </c>
      <c r="AC1747" s="262" t="str">
        <f t="shared" si="172"/>
        <v>141 E 71100 116 000 000</v>
      </c>
    </row>
    <row r="1748" spans="1:29" ht="15" customHeight="1" x14ac:dyDescent="0.25">
      <c r="A1748" s="262" t="s">
        <v>1957</v>
      </c>
      <c r="B1748" s="262" t="s">
        <v>1958</v>
      </c>
      <c r="C1748" s="262" t="s">
        <v>1958</v>
      </c>
      <c r="D1748" s="262" t="s">
        <v>274</v>
      </c>
      <c r="E1748" s="262" t="s">
        <v>221</v>
      </c>
      <c r="F1748" s="262" t="s">
        <v>299</v>
      </c>
      <c r="G1748" s="262" t="s">
        <v>300</v>
      </c>
      <c r="H1748" s="262" t="s">
        <v>301</v>
      </c>
      <c r="I1748" s="262" t="s">
        <v>225</v>
      </c>
      <c r="J1748" s="262">
        <v>1920</v>
      </c>
      <c r="K1748" s="320">
        <v>1</v>
      </c>
      <c r="L1748" s="320">
        <v>1</v>
      </c>
      <c r="M1748" s="262" t="s">
        <v>6</v>
      </c>
      <c r="Q1748" s="321">
        <v>0</v>
      </c>
      <c r="R1748" s="321">
        <f t="shared" si="167"/>
        <v>1</v>
      </c>
      <c r="S1748" s="300">
        <v>50658.94</v>
      </c>
      <c r="T1748" s="300">
        <v>0</v>
      </c>
      <c r="V1748" s="300">
        <v>50658.94</v>
      </c>
      <c r="W1748" s="329">
        <f>V1748*1.08</f>
        <v>54711.655200000008</v>
      </c>
      <c r="X1748" s="322">
        <f t="shared" si="168"/>
        <v>8.0000000000000113E-2</v>
      </c>
      <c r="Y1748" s="262" t="s">
        <v>1959</v>
      </c>
      <c r="Z1748" s="262" t="str">
        <f t="shared" si="169"/>
        <v>141 E 73300 189</v>
      </c>
      <c r="AA1748" s="262" t="str">
        <f t="shared" si="170"/>
        <v>221</v>
      </c>
      <c r="AB1748" s="262" t="str">
        <f t="shared" si="171"/>
        <v>000</v>
      </c>
      <c r="AC1748" s="262" t="str">
        <f t="shared" si="172"/>
        <v>141 E 73300 189 000 221</v>
      </c>
    </row>
    <row r="1749" spans="1:29" ht="15" customHeight="1" x14ac:dyDescent="0.25">
      <c r="A1749" s="262" t="s">
        <v>257</v>
      </c>
      <c r="B1749" s="262" t="s">
        <v>231</v>
      </c>
      <c r="C1749" s="262" t="s">
        <v>231</v>
      </c>
      <c r="D1749" s="262" t="s">
        <v>258</v>
      </c>
      <c r="E1749" s="262" t="s">
        <v>221</v>
      </c>
      <c r="F1749" s="262" t="s">
        <v>222</v>
      </c>
      <c r="G1749" s="262" t="s">
        <v>223</v>
      </c>
      <c r="H1749" s="262" t="s">
        <v>224</v>
      </c>
      <c r="I1749" s="262" t="s">
        <v>225</v>
      </c>
      <c r="J1749" s="262">
        <v>1600</v>
      </c>
      <c r="K1749" s="320">
        <v>1</v>
      </c>
      <c r="L1749" s="320">
        <v>1</v>
      </c>
      <c r="M1749" s="262" t="s">
        <v>226</v>
      </c>
      <c r="N1749" s="262" t="s">
        <v>233</v>
      </c>
      <c r="O1749" s="262" t="s">
        <v>234</v>
      </c>
      <c r="P1749" s="262" t="s">
        <v>34</v>
      </c>
      <c r="Q1749" s="321">
        <v>19</v>
      </c>
      <c r="R1749" s="321">
        <f t="shared" si="167"/>
        <v>20</v>
      </c>
      <c r="S1749" s="300">
        <v>0</v>
      </c>
      <c r="T1749" s="300">
        <v>50860</v>
      </c>
      <c r="V1749" s="300">
        <v>50860</v>
      </c>
      <c r="W1749" s="302">
        <f>IFERROR(INDEX('For Formulas'!$A$3:$CL$64,MATCH(ROUNDUP($R1749,0),'For Formulas'!$A$3:$A$64,0),MATCH($O1749&amp;" - "&amp;$P1749,'For Formulas'!$A$3:$CL$3,0))*L1749+U1749,INDEX('For Formulas'!$A$3:$CL$64,MATCH(ROUNDUP($R1749,0),'For Formulas'!$A$3:$A$64,0)*MATCH($O1749&amp;" - "&amp;$P1749,'For Formulas'!$A$3:$CL$3,0))*L1749)</f>
        <v>54930</v>
      </c>
      <c r="X1749" s="322">
        <f t="shared" si="168"/>
        <v>8.0023594180102242E-2</v>
      </c>
      <c r="Y1749" s="262" t="s">
        <v>259</v>
      </c>
      <c r="Z1749" s="262" t="str">
        <f t="shared" si="169"/>
        <v>141 E 71100 116</v>
      </c>
      <c r="AA1749" s="262" t="str">
        <f t="shared" si="170"/>
        <v>000</v>
      </c>
      <c r="AB1749" s="262" t="str">
        <f t="shared" si="171"/>
        <v>000</v>
      </c>
      <c r="AC1749" s="262" t="str">
        <f t="shared" si="172"/>
        <v>141 E 71100 116 000 000</v>
      </c>
    </row>
    <row r="1750" spans="1:29" ht="15" customHeight="1" x14ac:dyDescent="0.25">
      <c r="A1750" s="262" t="s">
        <v>337</v>
      </c>
      <c r="B1750" s="262" t="s">
        <v>316</v>
      </c>
      <c r="C1750" s="262" t="s">
        <v>316</v>
      </c>
      <c r="D1750" s="262" t="s">
        <v>280</v>
      </c>
      <c r="E1750" s="262" t="s">
        <v>221</v>
      </c>
      <c r="F1750" s="262" t="s">
        <v>222</v>
      </c>
      <c r="G1750" s="262" t="s">
        <v>223</v>
      </c>
      <c r="H1750" s="262" t="s">
        <v>224</v>
      </c>
      <c r="I1750" s="262" t="s">
        <v>225</v>
      </c>
      <c r="J1750" s="262">
        <v>1600</v>
      </c>
      <c r="K1750" s="320">
        <v>1</v>
      </c>
      <c r="L1750" s="320">
        <v>1</v>
      </c>
      <c r="M1750" s="262" t="s">
        <v>226</v>
      </c>
      <c r="N1750" s="262" t="s">
        <v>233</v>
      </c>
      <c r="O1750" s="262" t="s">
        <v>234</v>
      </c>
      <c r="P1750" s="262" t="s">
        <v>34</v>
      </c>
      <c r="Q1750" s="321">
        <v>19</v>
      </c>
      <c r="R1750" s="321">
        <f t="shared" si="167"/>
        <v>20</v>
      </c>
      <c r="S1750" s="300">
        <v>0</v>
      </c>
      <c r="T1750" s="300">
        <v>50860</v>
      </c>
      <c r="V1750" s="300">
        <v>50860</v>
      </c>
      <c r="W1750" s="302">
        <f>IFERROR(INDEX('For Formulas'!$A$3:$CL$64,MATCH(ROUNDUP($R1750,0),'For Formulas'!$A$3:$A$64,0),MATCH($O1750&amp;" - "&amp;$P1750,'For Formulas'!$A$3:$CL$3,0))*L1750+U1750,INDEX('For Formulas'!$A$3:$CL$64,MATCH(ROUNDUP($R1750,0),'For Formulas'!$A$3:$A$64,0)*MATCH($O1750&amp;" - "&amp;$P1750,'For Formulas'!$A$3:$CL$3,0))*L1750)</f>
        <v>54930</v>
      </c>
      <c r="X1750" s="322">
        <f t="shared" si="168"/>
        <v>8.0023594180102242E-2</v>
      </c>
      <c r="Y1750" s="262" t="s">
        <v>338</v>
      </c>
      <c r="Z1750" s="262" t="str">
        <f t="shared" si="169"/>
        <v>141 E 71200 116</v>
      </c>
      <c r="AA1750" s="262" t="str">
        <f t="shared" si="170"/>
        <v>712</v>
      </c>
      <c r="AB1750" s="262" t="str">
        <f t="shared" si="171"/>
        <v>000</v>
      </c>
      <c r="AC1750" s="262" t="str">
        <f t="shared" si="172"/>
        <v>141 E 71200 116 000 712</v>
      </c>
    </row>
    <row r="1751" spans="1:29" ht="15" hidden="1" customHeight="1" x14ac:dyDescent="0.25">
      <c r="A1751" s="262" t="s">
        <v>2292</v>
      </c>
      <c r="B1751" s="262" t="s">
        <v>256</v>
      </c>
      <c r="C1751" s="262" t="s">
        <v>1032</v>
      </c>
      <c r="D1751" s="262" t="s">
        <v>274</v>
      </c>
      <c r="E1751" s="262" t="s">
        <v>256</v>
      </c>
      <c r="F1751" s="262" t="s">
        <v>249</v>
      </c>
      <c r="G1751" s="262" t="s">
        <v>850</v>
      </c>
      <c r="H1751" s="262" t="s">
        <v>224</v>
      </c>
      <c r="I1751" s="262" t="s">
        <v>242</v>
      </c>
      <c r="J1751" s="262">
        <v>918</v>
      </c>
      <c r="K1751" s="320">
        <v>1</v>
      </c>
      <c r="L1751" s="320">
        <v>0.85</v>
      </c>
      <c r="M1751" s="262" t="s">
        <v>6</v>
      </c>
      <c r="Q1751" s="321">
        <v>0</v>
      </c>
      <c r="R1751" s="321">
        <f t="shared" si="167"/>
        <v>1</v>
      </c>
      <c r="S1751" s="300">
        <v>750</v>
      </c>
      <c r="T1751" s="300">
        <v>0</v>
      </c>
      <c r="V1751" s="300">
        <v>637.5</v>
      </c>
      <c r="W1751" s="300">
        <f>V1751</f>
        <v>637.5</v>
      </c>
      <c r="X1751" s="322">
        <f t="shared" si="168"/>
        <v>0</v>
      </c>
      <c r="Y1751" s="262" t="s">
        <v>420</v>
      </c>
      <c r="Z1751" s="262" t="str">
        <f t="shared" si="169"/>
        <v>141 E 71200 163</v>
      </c>
      <c r="AA1751" s="262" t="str">
        <f t="shared" si="170"/>
        <v>712</v>
      </c>
      <c r="AB1751" s="262" t="str">
        <f t="shared" si="171"/>
        <v>901</v>
      </c>
      <c r="AC1751" s="262" t="str">
        <f t="shared" si="172"/>
        <v>141 E 71200 163 901 712</v>
      </c>
    </row>
    <row r="1752" spans="1:29" ht="15" hidden="1" customHeight="1" x14ac:dyDescent="0.25">
      <c r="A1752" s="262" t="s">
        <v>2293</v>
      </c>
      <c r="B1752" s="262" t="s">
        <v>256</v>
      </c>
      <c r="C1752" s="262" t="s">
        <v>273</v>
      </c>
      <c r="D1752" s="262" t="s">
        <v>274</v>
      </c>
      <c r="E1752" s="262" t="s">
        <v>256</v>
      </c>
      <c r="F1752" s="262" t="s">
        <v>249</v>
      </c>
      <c r="G1752" s="262" t="s">
        <v>250</v>
      </c>
      <c r="H1752" s="262" t="s">
        <v>224</v>
      </c>
      <c r="I1752" s="262" t="s">
        <v>270</v>
      </c>
      <c r="J1752" s="262">
        <v>540</v>
      </c>
      <c r="K1752" s="320">
        <v>0.5</v>
      </c>
      <c r="L1752" s="320">
        <v>0.5</v>
      </c>
      <c r="M1752" s="262" t="s">
        <v>6</v>
      </c>
      <c r="Q1752" s="321">
        <v>0</v>
      </c>
      <c r="R1752" s="321">
        <f t="shared" si="167"/>
        <v>1</v>
      </c>
      <c r="S1752" s="300">
        <v>250</v>
      </c>
      <c r="T1752" s="300">
        <v>0</v>
      </c>
      <c r="V1752" s="300">
        <v>125</v>
      </c>
      <c r="W1752" s="300">
        <f>V1752</f>
        <v>125</v>
      </c>
      <c r="X1752" s="322">
        <f t="shared" si="168"/>
        <v>0</v>
      </c>
      <c r="Y1752" s="262" t="s">
        <v>368</v>
      </c>
      <c r="Z1752" s="262" t="str">
        <f t="shared" si="169"/>
        <v>141 E 71100 163</v>
      </c>
      <c r="AA1752" s="262" t="str">
        <f t="shared" si="170"/>
        <v>000</v>
      </c>
      <c r="AB1752" s="262" t="str">
        <f t="shared" si="171"/>
        <v>000</v>
      </c>
      <c r="AC1752" s="262" t="str">
        <f t="shared" si="172"/>
        <v>141 E 71100 163 000 000</v>
      </c>
    </row>
    <row r="1753" spans="1:29" ht="15" customHeight="1" x14ac:dyDescent="0.25">
      <c r="A1753" s="262" t="s">
        <v>468</v>
      </c>
      <c r="B1753" s="262" t="s">
        <v>231</v>
      </c>
      <c r="C1753" s="262" t="s">
        <v>231</v>
      </c>
      <c r="D1753" s="262" t="s">
        <v>371</v>
      </c>
      <c r="E1753" s="262" t="s">
        <v>221</v>
      </c>
      <c r="F1753" s="262" t="s">
        <v>222</v>
      </c>
      <c r="G1753" s="262" t="s">
        <v>223</v>
      </c>
      <c r="H1753" s="262" t="s">
        <v>224</v>
      </c>
      <c r="I1753" s="262" t="s">
        <v>225</v>
      </c>
      <c r="J1753" s="262">
        <v>1600</v>
      </c>
      <c r="K1753" s="320">
        <v>1</v>
      </c>
      <c r="L1753" s="320">
        <v>1</v>
      </c>
      <c r="M1753" s="262" t="s">
        <v>226</v>
      </c>
      <c r="N1753" s="262" t="s">
        <v>233</v>
      </c>
      <c r="O1753" s="262" t="s">
        <v>234</v>
      </c>
      <c r="P1753" s="262" t="s">
        <v>34</v>
      </c>
      <c r="Q1753" s="321">
        <v>19</v>
      </c>
      <c r="R1753" s="321">
        <f t="shared" si="167"/>
        <v>20</v>
      </c>
      <c r="S1753" s="300">
        <v>0</v>
      </c>
      <c r="T1753" s="300">
        <v>50860</v>
      </c>
      <c r="V1753" s="300">
        <v>50860</v>
      </c>
      <c r="W1753" s="302">
        <f>IFERROR(INDEX('For Formulas'!$A$3:$CL$64,MATCH(ROUNDUP($R1753,0),'For Formulas'!$A$3:$A$64,0),MATCH($O1753&amp;" - "&amp;$P1753,'For Formulas'!$A$3:$CL$3,0))*L1753+U1753,INDEX('For Formulas'!$A$3:$CL$64,MATCH(ROUNDUP($R1753,0),'For Formulas'!$A$3:$A$64,0)*MATCH($O1753&amp;" - "&amp;$P1753,'For Formulas'!$A$3:$CL$3,0))*L1753)</f>
        <v>54930</v>
      </c>
      <c r="X1753" s="322">
        <f t="shared" si="168"/>
        <v>8.0023594180102242E-2</v>
      </c>
      <c r="Y1753" s="262" t="s">
        <v>372</v>
      </c>
      <c r="Z1753" s="262" t="str">
        <f t="shared" si="169"/>
        <v>141 E 71100 116</v>
      </c>
      <c r="AA1753" s="262" t="str">
        <f t="shared" si="170"/>
        <v>000</v>
      </c>
      <c r="AB1753" s="262" t="str">
        <f t="shared" si="171"/>
        <v>000</v>
      </c>
      <c r="AC1753" s="262" t="str">
        <f t="shared" si="172"/>
        <v>141 E 71100 116 000 000</v>
      </c>
    </row>
    <row r="1754" spans="1:29" ht="15" customHeight="1" x14ac:dyDescent="0.25">
      <c r="A1754" s="262" t="s">
        <v>1776</v>
      </c>
      <c r="B1754" s="262" t="s">
        <v>231</v>
      </c>
      <c r="C1754" s="262" t="s">
        <v>231</v>
      </c>
      <c r="D1754" s="262" t="s">
        <v>258</v>
      </c>
      <c r="E1754" s="262" t="s">
        <v>221</v>
      </c>
      <c r="F1754" s="262" t="s">
        <v>222</v>
      </c>
      <c r="G1754" s="262" t="s">
        <v>223</v>
      </c>
      <c r="H1754" s="262" t="s">
        <v>224</v>
      </c>
      <c r="I1754" s="262" t="s">
        <v>225</v>
      </c>
      <c r="J1754" s="262">
        <v>1600</v>
      </c>
      <c r="K1754" s="320">
        <v>1</v>
      </c>
      <c r="L1754" s="320">
        <v>1</v>
      </c>
      <c r="M1754" s="262" t="s">
        <v>226</v>
      </c>
      <c r="N1754" s="262" t="s">
        <v>233</v>
      </c>
      <c r="O1754" s="262" t="s">
        <v>234</v>
      </c>
      <c r="P1754" s="262" t="s">
        <v>34</v>
      </c>
      <c r="Q1754" s="321">
        <v>19</v>
      </c>
      <c r="R1754" s="321">
        <f t="shared" si="167"/>
        <v>20</v>
      </c>
      <c r="S1754" s="300">
        <v>0</v>
      </c>
      <c r="T1754" s="300">
        <v>50860</v>
      </c>
      <c r="V1754" s="300">
        <v>50860</v>
      </c>
      <c r="W1754" s="302">
        <f>IFERROR(INDEX('For Formulas'!$A$3:$CL$64,MATCH(ROUNDUP($R1754,0),'For Formulas'!$A$3:$A$64,0),MATCH($O1754&amp;" - "&amp;$P1754,'For Formulas'!$A$3:$CL$3,0))*L1754+U1754,INDEX('For Formulas'!$A$3:$CL$64,MATCH(ROUNDUP($R1754,0),'For Formulas'!$A$3:$A$64,0)*MATCH($O1754&amp;" - "&amp;$P1754,'For Formulas'!$A$3:$CL$3,0))*L1754)</f>
        <v>54930</v>
      </c>
      <c r="X1754" s="322">
        <f t="shared" si="168"/>
        <v>8.0023594180102242E-2</v>
      </c>
      <c r="Y1754" s="262" t="s">
        <v>259</v>
      </c>
      <c r="Z1754" s="262" t="str">
        <f t="shared" si="169"/>
        <v>141 E 71100 116</v>
      </c>
      <c r="AA1754" s="262" t="str">
        <f t="shared" si="170"/>
        <v>000</v>
      </c>
      <c r="AB1754" s="262" t="str">
        <f t="shared" si="171"/>
        <v>000</v>
      </c>
      <c r="AC1754" s="262" t="str">
        <f t="shared" si="172"/>
        <v>141 E 71100 116 000 000</v>
      </c>
    </row>
    <row r="1755" spans="1:29" ht="15" customHeight="1" x14ac:dyDescent="0.25">
      <c r="A1755" s="262" t="s">
        <v>1953</v>
      </c>
      <c r="B1755" s="262" t="s">
        <v>231</v>
      </c>
      <c r="C1755" s="262" t="s">
        <v>231</v>
      </c>
      <c r="D1755" s="262" t="s">
        <v>422</v>
      </c>
      <c r="E1755" s="262" t="s">
        <v>221</v>
      </c>
      <c r="F1755" s="262" t="s">
        <v>222</v>
      </c>
      <c r="G1755" s="262" t="s">
        <v>223</v>
      </c>
      <c r="H1755" s="262" t="s">
        <v>224</v>
      </c>
      <c r="I1755" s="262" t="s">
        <v>225</v>
      </c>
      <c r="J1755" s="262">
        <v>1600</v>
      </c>
      <c r="K1755" s="320">
        <v>1</v>
      </c>
      <c r="L1755" s="320">
        <v>1</v>
      </c>
      <c r="M1755" s="262" t="s">
        <v>226</v>
      </c>
      <c r="N1755" s="262" t="s">
        <v>233</v>
      </c>
      <c r="O1755" s="262" t="s">
        <v>234</v>
      </c>
      <c r="P1755" s="262" t="s">
        <v>34</v>
      </c>
      <c r="Q1755" s="321">
        <v>19</v>
      </c>
      <c r="R1755" s="321">
        <f t="shared" si="167"/>
        <v>20</v>
      </c>
      <c r="S1755" s="300">
        <v>0</v>
      </c>
      <c r="T1755" s="300">
        <v>50860</v>
      </c>
      <c r="V1755" s="300">
        <v>50860</v>
      </c>
      <c r="W1755" s="302">
        <f>IFERROR(INDEX('For Formulas'!$A$3:$CL$64,MATCH(ROUNDUP($R1755,0),'For Formulas'!$A$3:$A$64,0),MATCH($O1755&amp;" - "&amp;$P1755,'For Formulas'!$A$3:$CL$3,0))*L1755+U1755,INDEX('For Formulas'!$A$3:$CL$64,MATCH(ROUNDUP($R1755,0),'For Formulas'!$A$3:$A$64,0)*MATCH($O1755&amp;" - "&amp;$P1755,'For Formulas'!$A$3:$CL$3,0))*L1755)</f>
        <v>54930</v>
      </c>
      <c r="X1755" s="322">
        <f t="shared" si="168"/>
        <v>8.0023594180102242E-2</v>
      </c>
      <c r="Y1755" s="262" t="s">
        <v>423</v>
      </c>
      <c r="Z1755" s="262" t="str">
        <f t="shared" si="169"/>
        <v>141 E 71100 116</v>
      </c>
      <c r="AA1755" s="262" t="str">
        <f t="shared" si="170"/>
        <v>000</v>
      </c>
      <c r="AB1755" s="262" t="str">
        <f t="shared" si="171"/>
        <v>000</v>
      </c>
      <c r="AC1755" s="262" t="str">
        <f t="shared" si="172"/>
        <v>141 E 71100 116 000 000</v>
      </c>
    </row>
    <row r="1756" spans="1:29" ht="15" hidden="1" customHeight="1" x14ac:dyDescent="0.25">
      <c r="A1756" s="262" t="s">
        <v>2296</v>
      </c>
      <c r="B1756" s="262" t="s">
        <v>255</v>
      </c>
      <c r="C1756" s="262" t="s">
        <v>255</v>
      </c>
      <c r="D1756" s="262" t="s">
        <v>248</v>
      </c>
      <c r="E1756" s="262" t="s">
        <v>256</v>
      </c>
      <c r="F1756" s="262" t="s">
        <v>249</v>
      </c>
      <c r="G1756" s="262" t="s">
        <v>250</v>
      </c>
      <c r="H1756" s="262" t="s">
        <v>224</v>
      </c>
      <c r="I1756" s="262" t="s">
        <v>242</v>
      </c>
      <c r="J1756" s="262">
        <v>1080</v>
      </c>
      <c r="K1756" s="320">
        <v>1</v>
      </c>
      <c r="L1756" s="320">
        <v>1</v>
      </c>
      <c r="M1756" s="262" t="s">
        <v>6</v>
      </c>
      <c r="Q1756" s="321">
        <v>0</v>
      </c>
      <c r="R1756" s="321">
        <f t="shared" si="167"/>
        <v>1</v>
      </c>
      <c r="S1756" s="300">
        <v>3000</v>
      </c>
      <c r="T1756" s="300">
        <v>0</v>
      </c>
      <c r="V1756" s="300">
        <v>3000</v>
      </c>
      <c r="W1756" s="300">
        <f>V1756</f>
        <v>3000</v>
      </c>
      <c r="X1756" s="322">
        <f t="shared" si="168"/>
        <v>0</v>
      </c>
      <c r="Y1756" s="262" t="s">
        <v>252</v>
      </c>
      <c r="Z1756" s="262" t="str">
        <f t="shared" si="169"/>
        <v>141 E 72710 146</v>
      </c>
      <c r="AA1756" s="262" t="str">
        <f t="shared" si="170"/>
        <v>446</v>
      </c>
      <c r="AB1756" s="262" t="str">
        <f t="shared" si="171"/>
        <v>000</v>
      </c>
      <c r="AC1756" s="262" t="str">
        <f t="shared" si="172"/>
        <v>141 E 72710 146 000 446</v>
      </c>
    </row>
    <row r="1757" spans="1:29" ht="15" customHeight="1" x14ac:dyDescent="0.25">
      <c r="A1757" s="262" t="s">
        <v>2281</v>
      </c>
      <c r="B1757" s="262" t="s">
        <v>231</v>
      </c>
      <c r="C1757" s="262" t="s">
        <v>231</v>
      </c>
      <c r="D1757" s="262" t="s">
        <v>392</v>
      </c>
      <c r="E1757" s="262" t="s">
        <v>221</v>
      </c>
      <c r="F1757" s="262" t="s">
        <v>222</v>
      </c>
      <c r="G1757" s="262" t="s">
        <v>223</v>
      </c>
      <c r="H1757" s="262" t="s">
        <v>224</v>
      </c>
      <c r="I1757" s="262" t="s">
        <v>225</v>
      </c>
      <c r="J1757" s="262">
        <v>1600</v>
      </c>
      <c r="K1757" s="320">
        <v>1</v>
      </c>
      <c r="L1757" s="320">
        <v>1</v>
      </c>
      <c r="M1757" s="262" t="s">
        <v>226</v>
      </c>
      <c r="N1757" s="262" t="s">
        <v>233</v>
      </c>
      <c r="O1757" s="262" t="s">
        <v>234</v>
      </c>
      <c r="P1757" s="262" t="s">
        <v>36</v>
      </c>
      <c r="Q1757" s="321">
        <v>5</v>
      </c>
      <c r="R1757" s="321">
        <f t="shared" si="167"/>
        <v>6</v>
      </c>
      <c r="S1757" s="300">
        <v>0</v>
      </c>
      <c r="T1757" s="300">
        <v>50925</v>
      </c>
      <c r="V1757" s="300">
        <v>50925</v>
      </c>
      <c r="W1757" s="302">
        <f>IFERROR(INDEX('For Formulas'!$A$3:$CL$64,MATCH(ROUNDUP($R1757,0),'For Formulas'!$A$3:$A$64,0),MATCH($O1757&amp;" - "&amp;$P1757,'For Formulas'!$A$3:$CL$3,0))*L1757+U1757,INDEX('For Formulas'!$A$3:$CL$64,MATCH(ROUNDUP($R1757,0),'For Formulas'!$A$3:$A$64,0)*MATCH($O1757&amp;" - "&amp;$P1757,'For Formulas'!$A$3:$CL$3,0))*L1757)</f>
        <v>55000</v>
      </c>
      <c r="X1757" s="322">
        <f t="shared" si="168"/>
        <v>8.0019636720667642E-2</v>
      </c>
      <c r="Y1757" s="262" t="s">
        <v>572</v>
      </c>
      <c r="Z1757" s="262" t="str">
        <f t="shared" si="169"/>
        <v>141 E 71100 116</v>
      </c>
      <c r="AA1757" s="262" t="str">
        <f t="shared" si="170"/>
        <v>000</v>
      </c>
      <c r="AB1757" s="262" t="str">
        <f t="shared" si="171"/>
        <v>000</v>
      </c>
      <c r="AC1757" s="262" t="str">
        <f t="shared" si="172"/>
        <v>141 E 71100 116 000 000</v>
      </c>
    </row>
    <row r="1758" spans="1:29" ht="15" customHeight="1" x14ac:dyDescent="0.25">
      <c r="A1758" s="262" t="s">
        <v>761</v>
      </c>
      <c r="B1758" s="262" t="s">
        <v>231</v>
      </c>
      <c r="C1758" s="262" t="s">
        <v>231</v>
      </c>
      <c r="D1758" s="262" t="s">
        <v>407</v>
      </c>
      <c r="E1758" s="262" t="s">
        <v>221</v>
      </c>
      <c r="F1758" s="262" t="s">
        <v>222</v>
      </c>
      <c r="G1758" s="262" t="s">
        <v>223</v>
      </c>
      <c r="H1758" s="262" t="s">
        <v>224</v>
      </c>
      <c r="I1758" s="262" t="s">
        <v>225</v>
      </c>
      <c r="J1758" s="262">
        <v>1600</v>
      </c>
      <c r="K1758" s="320">
        <v>1</v>
      </c>
      <c r="L1758" s="320">
        <v>1</v>
      </c>
      <c r="M1758" s="262" t="s">
        <v>226</v>
      </c>
      <c r="N1758" s="262" t="s">
        <v>233</v>
      </c>
      <c r="O1758" s="262" t="s">
        <v>234</v>
      </c>
      <c r="P1758" s="262" t="s">
        <v>36</v>
      </c>
      <c r="Q1758" s="321">
        <v>6</v>
      </c>
      <c r="R1758" s="321">
        <f t="shared" si="167"/>
        <v>7</v>
      </c>
      <c r="S1758" s="300">
        <v>0</v>
      </c>
      <c r="T1758" s="300">
        <v>51175</v>
      </c>
      <c r="V1758" s="300">
        <v>51175</v>
      </c>
      <c r="W1758" s="302">
        <f>IFERROR(INDEX('For Formulas'!$A$3:$CL$64,MATCH(ROUNDUP($R1758,0),'For Formulas'!$A$3:$A$64,0),MATCH($O1758&amp;" - "&amp;$P1758,'For Formulas'!$A$3:$CL$3,0))*L1758+U1758,INDEX('For Formulas'!$A$3:$CL$64,MATCH(ROUNDUP($R1758,0),'For Formulas'!$A$3:$A$64,0)*MATCH($O1758&amp;" - "&amp;$P1758,'For Formulas'!$A$3:$CL$3,0))*L1758)</f>
        <v>55270</v>
      </c>
      <c r="X1758" s="322">
        <f t="shared" si="168"/>
        <v>8.0019540791402055E-2</v>
      </c>
      <c r="Y1758" s="262" t="s">
        <v>408</v>
      </c>
      <c r="Z1758" s="262" t="str">
        <f t="shared" si="169"/>
        <v>141 E 71100 116</v>
      </c>
      <c r="AA1758" s="262" t="str">
        <f t="shared" si="170"/>
        <v>000</v>
      </c>
      <c r="AB1758" s="262" t="str">
        <f t="shared" si="171"/>
        <v>000</v>
      </c>
      <c r="AC1758" s="262" t="str">
        <f t="shared" si="172"/>
        <v>141 E 71100 116 000 000</v>
      </c>
    </row>
    <row r="1759" spans="1:29" ht="15" hidden="1" customHeight="1" x14ac:dyDescent="0.25">
      <c r="A1759" s="262" t="s">
        <v>2298</v>
      </c>
      <c r="B1759" s="262" t="s">
        <v>256</v>
      </c>
      <c r="C1759" s="262" t="s">
        <v>273</v>
      </c>
      <c r="D1759" s="262" t="s">
        <v>274</v>
      </c>
      <c r="E1759" s="262" t="s">
        <v>256</v>
      </c>
      <c r="F1759" s="262" t="s">
        <v>249</v>
      </c>
      <c r="G1759" s="262" t="s">
        <v>250</v>
      </c>
      <c r="H1759" s="262" t="s">
        <v>224</v>
      </c>
      <c r="I1759" s="262" t="s">
        <v>242</v>
      </c>
      <c r="J1759" s="262">
        <v>1080</v>
      </c>
      <c r="K1759" s="320">
        <v>1</v>
      </c>
      <c r="L1759" s="320">
        <v>1</v>
      </c>
      <c r="M1759" s="262" t="s">
        <v>6</v>
      </c>
      <c r="Q1759" s="321">
        <v>0</v>
      </c>
      <c r="R1759" s="321">
        <f t="shared" si="167"/>
        <v>1</v>
      </c>
      <c r="S1759" s="300">
        <v>250</v>
      </c>
      <c r="T1759" s="300">
        <v>0</v>
      </c>
      <c r="V1759" s="300">
        <v>250</v>
      </c>
      <c r="W1759" s="300">
        <f>V1759</f>
        <v>250</v>
      </c>
      <c r="X1759" s="322">
        <f t="shared" si="168"/>
        <v>0</v>
      </c>
      <c r="Y1759" s="262" t="s">
        <v>1272</v>
      </c>
      <c r="Z1759" s="262" t="str">
        <f t="shared" si="169"/>
        <v>141 E 71200 163</v>
      </c>
      <c r="AA1759" s="262" t="str">
        <f t="shared" si="170"/>
        <v>712</v>
      </c>
      <c r="AB1759" s="262" t="str">
        <f t="shared" si="171"/>
        <v>901</v>
      </c>
      <c r="AC1759" s="262" t="str">
        <f t="shared" si="172"/>
        <v>141 E 71200 163 901 712</v>
      </c>
    </row>
    <row r="1760" spans="1:29" ht="15" customHeight="1" x14ac:dyDescent="0.25">
      <c r="A1760" s="262" t="s">
        <v>1180</v>
      </c>
      <c r="B1760" s="262" t="s">
        <v>316</v>
      </c>
      <c r="C1760" s="262" t="s">
        <v>316</v>
      </c>
      <c r="D1760" s="262" t="s">
        <v>238</v>
      </c>
      <c r="E1760" s="262" t="s">
        <v>221</v>
      </c>
      <c r="F1760" s="262" t="s">
        <v>222</v>
      </c>
      <c r="G1760" s="262" t="s">
        <v>223</v>
      </c>
      <c r="H1760" s="262" t="s">
        <v>224</v>
      </c>
      <c r="I1760" s="262" t="s">
        <v>225</v>
      </c>
      <c r="J1760" s="262">
        <v>1600</v>
      </c>
      <c r="K1760" s="320">
        <v>1</v>
      </c>
      <c r="L1760" s="320">
        <v>1</v>
      </c>
      <c r="M1760" s="262" t="s">
        <v>226</v>
      </c>
      <c r="N1760" s="262" t="s">
        <v>233</v>
      </c>
      <c r="O1760" s="262" t="s">
        <v>234</v>
      </c>
      <c r="P1760" s="262" t="s">
        <v>36</v>
      </c>
      <c r="Q1760" s="321">
        <v>6</v>
      </c>
      <c r="R1760" s="321">
        <f t="shared" si="167"/>
        <v>7</v>
      </c>
      <c r="S1760" s="300">
        <v>0</v>
      </c>
      <c r="T1760" s="300">
        <v>51175</v>
      </c>
      <c r="V1760" s="300">
        <v>51175</v>
      </c>
      <c r="W1760" s="302">
        <f>IFERROR(INDEX('For Formulas'!$A$3:$CL$64,MATCH(ROUNDUP($R1760,0),'For Formulas'!$A$3:$A$64,0),MATCH($O1760&amp;" - "&amp;$P1760,'For Formulas'!$A$3:$CL$3,0))*L1760+U1760,INDEX('For Formulas'!$A$3:$CL$64,MATCH(ROUNDUP($R1760,0),'For Formulas'!$A$3:$A$64,0)*MATCH($O1760&amp;" - "&amp;$P1760,'For Formulas'!$A$3:$CL$3,0))*L1760)</f>
        <v>55270</v>
      </c>
      <c r="X1760" s="322">
        <f t="shared" si="168"/>
        <v>8.0019540791402055E-2</v>
      </c>
      <c r="Y1760" s="262" t="s">
        <v>977</v>
      </c>
      <c r="Z1760" s="262" t="str">
        <f t="shared" si="169"/>
        <v>141 E 71200 116</v>
      </c>
      <c r="AA1760" s="262" t="str">
        <f t="shared" si="170"/>
        <v>712</v>
      </c>
      <c r="AB1760" s="262" t="str">
        <f t="shared" si="171"/>
        <v>000</v>
      </c>
      <c r="AC1760" s="262" t="str">
        <f t="shared" si="172"/>
        <v>141 E 71200 116 000 712</v>
      </c>
    </row>
    <row r="1761" spans="1:29" ht="15" customHeight="1" x14ac:dyDescent="0.25">
      <c r="A1761" s="262" t="s">
        <v>2402</v>
      </c>
      <c r="B1761" s="262" t="s">
        <v>231</v>
      </c>
      <c r="C1761" s="262" t="s">
        <v>231</v>
      </c>
      <c r="D1761" s="262" t="s">
        <v>261</v>
      </c>
      <c r="E1761" s="262" t="s">
        <v>221</v>
      </c>
      <c r="F1761" s="262" t="s">
        <v>222</v>
      </c>
      <c r="G1761" s="262" t="s">
        <v>223</v>
      </c>
      <c r="H1761" s="262" t="s">
        <v>224</v>
      </c>
      <c r="I1761" s="262" t="s">
        <v>225</v>
      </c>
      <c r="J1761" s="262">
        <v>1600</v>
      </c>
      <c r="K1761" s="320">
        <v>1</v>
      </c>
      <c r="L1761" s="320">
        <v>1</v>
      </c>
      <c r="M1761" s="262" t="s">
        <v>226</v>
      </c>
      <c r="N1761" s="262" t="s">
        <v>233</v>
      </c>
      <c r="O1761" s="262" t="s">
        <v>234</v>
      </c>
      <c r="P1761" s="262" t="s">
        <v>36</v>
      </c>
      <c r="Q1761" s="321">
        <v>6</v>
      </c>
      <c r="R1761" s="321">
        <f t="shared" si="167"/>
        <v>7</v>
      </c>
      <c r="S1761" s="300">
        <v>0</v>
      </c>
      <c r="T1761" s="300">
        <v>51175</v>
      </c>
      <c r="V1761" s="300">
        <v>51175</v>
      </c>
      <c r="W1761" s="302">
        <f>IFERROR(INDEX('For Formulas'!$A$3:$CL$64,MATCH(ROUNDUP($R1761,0),'For Formulas'!$A$3:$A$64,0),MATCH($O1761&amp;" - "&amp;$P1761,'For Formulas'!$A$3:$CL$3,0))*L1761+U1761,INDEX('For Formulas'!$A$3:$CL$64,MATCH(ROUNDUP($R1761,0),'For Formulas'!$A$3:$A$64,0)*MATCH($O1761&amp;" - "&amp;$P1761,'For Formulas'!$A$3:$CL$3,0))*L1761)</f>
        <v>55270</v>
      </c>
      <c r="X1761" s="322">
        <f t="shared" si="168"/>
        <v>8.0019540791402055E-2</v>
      </c>
      <c r="Y1761" s="262" t="s">
        <v>262</v>
      </c>
      <c r="Z1761" s="262" t="str">
        <f t="shared" si="169"/>
        <v>141 E 71100 116</v>
      </c>
      <c r="AA1761" s="262" t="str">
        <f t="shared" si="170"/>
        <v>000</v>
      </c>
      <c r="AB1761" s="262" t="str">
        <f t="shared" si="171"/>
        <v>000</v>
      </c>
      <c r="AC1761" s="262" t="str">
        <f t="shared" si="172"/>
        <v>141 E 71100 116 000 000</v>
      </c>
    </row>
    <row r="1762" spans="1:29" ht="15" customHeight="1" x14ac:dyDescent="0.25">
      <c r="A1762" s="262" t="s">
        <v>3150</v>
      </c>
      <c r="B1762" s="262" t="s">
        <v>231</v>
      </c>
      <c r="C1762" s="262" t="s">
        <v>231</v>
      </c>
      <c r="D1762" s="262" t="s">
        <v>261</v>
      </c>
      <c r="E1762" s="262" t="s">
        <v>221</v>
      </c>
      <c r="F1762" s="262" t="s">
        <v>222</v>
      </c>
      <c r="G1762" s="262" t="s">
        <v>223</v>
      </c>
      <c r="H1762" s="262" t="s">
        <v>224</v>
      </c>
      <c r="I1762" s="262" t="s">
        <v>225</v>
      </c>
      <c r="J1762" s="262">
        <v>1600</v>
      </c>
      <c r="K1762" s="320">
        <v>1</v>
      </c>
      <c r="L1762" s="320">
        <v>1</v>
      </c>
      <c r="M1762" s="262" t="s">
        <v>226</v>
      </c>
      <c r="N1762" s="262" t="s">
        <v>227</v>
      </c>
      <c r="O1762" s="262" t="s">
        <v>234</v>
      </c>
      <c r="P1762" s="262" t="s">
        <v>36</v>
      </c>
      <c r="Q1762" s="321">
        <v>6</v>
      </c>
      <c r="R1762" s="321">
        <f t="shared" si="167"/>
        <v>7</v>
      </c>
      <c r="S1762" s="300">
        <v>0</v>
      </c>
      <c r="T1762" s="300">
        <v>51175</v>
      </c>
      <c r="V1762" s="300">
        <v>51175</v>
      </c>
      <c r="W1762" s="302">
        <f>IFERROR(INDEX('For Formulas'!$A$3:$CL$64,MATCH(ROUNDUP($R1762,0),'For Formulas'!$A$3:$A$64,0),MATCH($O1762&amp;" - "&amp;$P1762,'For Formulas'!$A$3:$CL$3,0))*L1762+U1762,INDEX('For Formulas'!$A$3:$CL$64,MATCH(ROUNDUP($R1762,0),'For Formulas'!$A$3:$A$64,0)*MATCH($O1762&amp;" - "&amp;$P1762,'For Formulas'!$A$3:$CL$3,0))*L1762)</f>
        <v>55270</v>
      </c>
      <c r="X1762" s="322">
        <f t="shared" si="168"/>
        <v>8.0019540791402055E-2</v>
      </c>
      <c r="Y1762" s="262" t="s">
        <v>262</v>
      </c>
      <c r="Z1762" s="262" t="str">
        <f t="shared" si="169"/>
        <v>141 E 71100 116</v>
      </c>
      <c r="AA1762" s="262" t="str">
        <f t="shared" si="170"/>
        <v>000</v>
      </c>
      <c r="AB1762" s="262" t="str">
        <f t="shared" si="171"/>
        <v>000</v>
      </c>
      <c r="AC1762" s="262" t="str">
        <f t="shared" si="172"/>
        <v>141 E 71100 116 000 000</v>
      </c>
    </row>
    <row r="1763" spans="1:29" ht="15" customHeight="1" x14ac:dyDescent="0.25">
      <c r="A1763" s="262" t="s">
        <v>1165</v>
      </c>
      <c r="B1763" s="262" t="s">
        <v>435</v>
      </c>
      <c r="C1763" s="262" t="s">
        <v>435</v>
      </c>
      <c r="D1763" s="262" t="s">
        <v>280</v>
      </c>
      <c r="E1763" s="262" t="s">
        <v>221</v>
      </c>
      <c r="F1763" s="262" t="s">
        <v>463</v>
      </c>
      <c r="G1763" s="262" t="s">
        <v>464</v>
      </c>
      <c r="H1763" s="262" t="s">
        <v>465</v>
      </c>
      <c r="I1763" s="262" t="s">
        <v>225</v>
      </c>
      <c r="J1763" s="262">
        <v>1760</v>
      </c>
      <c r="K1763" s="320">
        <v>1</v>
      </c>
      <c r="L1763" s="320">
        <v>1</v>
      </c>
      <c r="M1763" s="262" t="s">
        <v>226</v>
      </c>
      <c r="N1763" s="262" t="s">
        <v>227</v>
      </c>
      <c r="O1763" s="262" t="s">
        <v>581</v>
      </c>
      <c r="P1763" s="262" t="s">
        <v>35</v>
      </c>
      <c r="Q1763" s="321">
        <v>5</v>
      </c>
      <c r="R1763" s="321">
        <f t="shared" si="167"/>
        <v>6</v>
      </c>
      <c r="S1763" s="300">
        <v>0</v>
      </c>
      <c r="T1763" s="300">
        <v>51205</v>
      </c>
      <c r="V1763" s="300">
        <v>51205</v>
      </c>
      <c r="W1763" s="302">
        <f>IFERROR(INDEX('For Formulas'!$A$3:$CL$64,MATCH(ROUNDUP($R1763,0),'For Formulas'!$A$3:$A$64,0),MATCH($O1763&amp;" - "&amp;$P1763,'For Formulas'!$A$3:$CL$3,0))*L1763+U1763,INDEX('For Formulas'!$A$3:$CL$64,MATCH(ROUNDUP($R1763,0),'For Formulas'!$A$3:$A$64,0)*MATCH($O1763&amp;" - "&amp;$P1763,'For Formulas'!$A$3:$CL$3,0))*L1763)</f>
        <v>55303</v>
      </c>
      <c r="X1763" s="322">
        <f t="shared" si="168"/>
        <v>8.0031246948540177E-2</v>
      </c>
      <c r="Y1763" s="262" t="s">
        <v>564</v>
      </c>
      <c r="Z1763" s="262" t="str">
        <f t="shared" si="169"/>
        <v>141 E 71300 116</v>
      </c>
      <c r="AA1763" s="262" t="str">
        <f t="shared" si="170"/>
        <v>000</v>
      </c>
      <c r="AB1763" s="262" t="str">
        <f t="shared" si="171"/>
        <v>000</v>
      </c>
      <c r="AC1763" s="262" t="str">
        <f t="shared" si="172"/>
        <v>141 E 71300 116 000 000</v>
      </c>
    </row>
    <row r="1764" spans="1:29" ht="15" customHeight="1" x14ac:dyDescent="0.25">
      <c r="A1764" s="262" t="s">
        <v>1333</v>
      </c>
      <c r="B1764" s="262" t="s">
        <v>1334</v>
      </c>
      <c r="C1764" s="262" t="s">
        <v>1334</v>
      </c>
      <c r="D1764" s="262" t="s">
        <v>298</v>
      </c>
      <c r="E1764" s="262" t="s">
        <v>221</v>
      </c>
      <c r="F1764" s="262" t="s">
        <v>299</v>
      </c>
      <c r="G1764" s="262" t="s">
        <v>300</v>
      </c>
      <c r="H1764" s="262" t="s">
        <v>301</v>
      </c>
      <c r="I1764" s="262" t="s">
        <v>225</v>
      </c>
      <c r="J1764" s="262">
        <v>1920</v>
      </c>
      <c r="K1764" s="320">
        <v>1</v>
      </c>
      <c r="L1764" s="320">
        <v>1</v>
      </c>
      <c r="M1764" s="262" t="s">
        <v>226</v>
      </c>
      <c r="N1764" s="262" t="s">
        <v>233</v>
      </c>
      <c r="O1764" s="262" t="s">
        <v>288</v>
      </c>
      <c r="P1764" s="262" t="s">
        <v>302</v>
      </c>
      <c r="Q1764" s="321">
        <v>23</v>
      </c>
      <c r="R1764" s="321">
        <f t="shared" si="167"/>
        <v>24</v>
      </c>
      <c r="S1764" s="300">
        <v>0</v>
      </c>
      <c r="T1764" s="300">
        <v>51240</v>
      </c>
      <c r="V1764" s="300">
        <v>51240</v>
      </c>
      <c r="W1764" s="302">
        <f>IFERROR(INDEX('For Formulas'!$A$3:$CL$64,MATCH(ROUNDUP($R1764,0),'For Formulas'!$A$3:$A$64,0),MATCH($O1764&amp;" - "&amp;$P1764,'For Formulas'!$A$3:$CL$3,0))*L1764+U1764,INDEX('For Formulas'!$A$3:$CL$64,MATCH(ROUNDUP($R1764,0),'For Formulas'!$A$3:$A$64,0)*MATCH($O1764&amp;" - "&amp;$P1764,'For Formulas'!$A$3:$CL$3,0))*L1764)</f>
        <v>55344</v>
      </c>
      <c r="X1764" s="322">
        <f t="shared" si="168"/>
        <v>8.0093676814988288E-2</v>
      </c>
      <c r="Y1764" s="262" t="s">
        <v>1335</v>
      </c>
      <c r="Z1764" s="262" t="str">
        <f t="shared" si="169"/>
        <v>141 E 72620 161</v>
      </c>
      <c r="AA1764" s="262" t="str">
        <f t="shared" si="170"/>
        <v>000</v>
      </c>
      <c r="AB1764" s="262" t="str">
        <f t="shared" si="171"/>
        <v>000</v>
      </c>
      <c r="AC1764" s="262" t="str">
        <f t="shared" si="172"/>
        <v>141 E 72620 161 000 000</v>
      </c>
    </row>
    <row r="1765" spans="1:29" ht="15" customHeight="1" x14ac:dyDescent="0.25">
      <c r="A1765" s="262" t="s">
        <v>477</v>
      </c>
      <c r="B1765" s="262" t="s">
        <v>231</v>
      </c>
      <c r="C1765" s="262" t="s">
        <v>231</v>
      </c>
      <c r="D1765" s="262" t="s">
        <v>261</v>
      </c>
      <c r="E1765" s="262" t="s">
        <v>221</v>
      </c>
      <c r="F1765" s="262" t="s">
        <v>222</v>
      </c>
      <c r="G1765" s="262" t="s">
        <v>223</v>
      </c>
      <c r="H1765" s="262" t="s">
        <v>224</v>
      </c>
      <c r="I1765" s="262" t="s">
        <v>225</v>
      </c>
      <c r="J1765" s="262">
        <v>1600</v>
      </c>
      <c r="K1765" s="320">
        <v>1</v>
      </c>
      <c r="L1765" s="320">
        <v>1</v>
      </c>
      <c r="M1765" s="262" t="s">
        <v>226</v>
      </c>
      <c r="N1765" s="262" t="s">
        <v>233</v>
      </c>
      <c r="O1765" s="262" t="s">
        <v>234</v>
      </c>
      <c r="P1765" s="262" t="s">
        <v>35</v>
      </c>
      <c r="Q1765" s="321">
        <v>10</v>
      </c>
      <c r="R1765" s="321">
        <f t="shared" si="167"/>
        <v>11</v>
      </c>
      <c r="S1765" s="300">
        <v>0</v>
      </c>
      <c r="T1765" s="300">
        <v>51280</v>
      </c>
      <c r="V1765" s="300">
        <v>51280</v>
      </c>
      <c r="W1765" s="302">
        <f>IFERROR(INDEX('For Formulas'!$A$3:$CL$64,MATCH(ROUNDUP($R1765,0),'For Formulas'!$A$3:$A$64,0),MATCH($O1765&amp;" - "&amp;$P1765,'For Formulas'!$A$3:$CL$3,0))*L1765+U1765,INDEX('For Formulas'!$A$3:$CL$64,MATCH(ROUNDUP($R1765,0),'For Formulas'!$A$3:$A$64,0)*MATCH($O1765&amp;" - "&amp;$P1765,'For Formulas'!$A$3:$CL$3,0))*L1765)</f>
        <v>55380</v>
      </c>
      <c r="X1765" s="322">
        <f t="shared" si="168"/>
        <v>7.9953198127925118E-2</v>
      </c>
      <c r="Y1765" s="262" t="s">
        <v>262</v>
      </c>
      <c r="Z1765" s="262" t="str">
        <f t="shared" si="169"/>
        <v>141 E 71100 116</v>
      </c>
      <c r="AA1765" s="262" t="str">
        <f t="shared" si="170"/>
        <v>000</v>
      </c>
      <c r="AB1765" s="262" t="str">
        <f t="shared" si="171"/>
        <v>000</v>
      </c>
      <c r="AC1765" s="262" t="str">
        <f t="shared" si="172"/>
        <v>141 E 71100 116 000 000</v>
      </c>
    </row>
    <row r="1766" spans="1:29" ht="15" customHeight="1" x14ac:dyDescent="0.25">
      <c r="A1766" s="262" t="s">
        <v>897</v>
      </c>
      <c r="B1766" s="262" t="s">
        <v>435</v>
      </c>
      <c r="C1766" s="262" t="s">
        <v>435</v>
      </c>
      <c r="D1766" s="262" t="s">
        <v>479</v>
      </c>
      <c r="E1766" s="262" t="s">
        <v>221</v>
      </c>
      <c r="F1766" s="262" t="s">
        <v>222</v>
      </c>
      <c r="G1766" s="262" t="s">
        <v>223</v>
      </c>
      <c r="H1766" s="262" t="s">
        <v>224</v>
      </c>
      <c r="I1766" s="262" t="s">
        <v>225</v>
      </c>
      <c r="J1766" s="262">
        <v>1600</v>
      </c>
      <c r="K1766" s="320">
        <v>1</v>
      </c>
      <c r="L1766" s="320">
        <v>1</v>
      </c>
      <c r="M1766" s="262" t="s">
        <v>226</v>
      </c>
      <c r="N1766" s="262" t="s">
        <v>233</v>
      </c>
      <c r="O1766" s="262" t="s">
        <v>234</v>
      </c>
      <c r="P1766" s="262" t="s">
        <v>35</v>
      </c>
      <c r="Q1766" s="321">
        <v>10</v>
      </c>
      <c r="R1766" s="321">
        <f t="shared" si="167"/>
        <v>11</v>
      </c>
      <c r="S1766" s="300">
        <v>0</v>
      </c>
      <c r="T1766" s="300">
        <v>51280</v>
      </c>
      <c r="V1766" s="300">
        <v>51280</v>
      </c>
      <c r="W1766" s="302">
        <f>IFERROR(INDEX('For Formulas'!$A$3:$CL$64,MATCH(ROUNDUP($R1766,0),'For Formulas'!$A$3:$A$64,0),MATCH($O1766&amp;" - "&amp;$P1766,'For Formulas'!$A$3:$CL$3,0))*L1766+U1766,INDEX('For Formulas'!$A$3:$CL$64,MATCH(ROUNDUP($R1766,0),'For Formulas'!$A$3:$A$64,0)*MATCH($O1766&amp;" - "&amp;$P1766,'For Formulas'!$A$3:$CL$3,0))*L1766)</f>
        <v>55380</v>
      </c>
      <c r="X1766" s="322">
        <f t="shared" si="168"/>
        <v>7.9953198127925118E-2</v>
      </c>
      <c r="Y1766" s="262" t="s">
        <v>480</v>
      </c>
      <c r="Z1766" s="262" t="str">
        <f t="shared" si="169"/>
        <v>141 E 71300 116</v>
      </c>
      <c r="AA1766" s="262" t="str">
        <f t="shared" si="170"/>
        <v>000</v>
      </c>
      <c r="AB1766" s="262" t="str">
        <f t="shared" si="171"/>
        <v>000</v>
      </c>
      <c r="AC1766" s="262" t="str">
        <f t="shared" si="172"/>
        <v>141 E 71300 116 000 000</v>
      </c>
    </row>
    <row r="1767" spans="1:29" ht="15" customHeight="1" x14ac:dyDescent="0.25">
      <c r="A1767" s="262" t="s">
        <v>898</v>
      </c>
      <c r="B1767" s="262" t="s">
        <v>231</v>
      </c>
      <c r="C1767" s="262" t="s">
        <v>231</v>
      </c>
      <c r="D1767" s="262" t="s">
        <v>261</v>
      </c>
      <c r="E1767" s="262" t="s">
        <v>221</v>
      </c>
      <c r="F1767" s="262" t="s">
        <v>222</v>
      </c>
      <c r="G1767" s="262" t="s">
        <v>223</v>
      </c>
      <c r="H1767" s="262" t="s">
        <v>224</v>
      </c>
      <c r="I1767" s="262" t="s">
        <v>225</v>
      </c>
      <c r="J1767" s="262">
        <v>1600</v>
      </c>
      <c r="K1767" s="320">
        <v>1</v>
      </c>
      <c r="L1767" s="320">
        <v>1</v>
      </c>
      <c r="M1767" s="262" t="s">
        <v>226</v>
      </c>
      <c r="N1767" s="262" t="s">
        <v>233</v>
      </c>
      <c r="O1767" s="262" t="s">
        <v>234</v>
      </c>
      <c r="P1767" s="262" t="s">
        <v>35</v>
      </c>
      <c r="Q1767" s="321">
        <v>10</v>
      </c>
      <c r="R1767" s="321">
        <f t="shared" si="167"/>
        <v>11</v>
      </c>
      <c r="S1767" s="300">
        <v>0</v>
      </c>
      <c r="T1767" s="300">
        <v>51280</v>
      </c>
      <c r="V1767" s="300">
        <v>51280</v>
      </c>
      <c r="W1767" s="302">
        <f>IFERROR(INDEX('For Formulas'!$A$3:$CL$64,MATCH(ROUNDUP($R1767,0),'For Formulas'!$A$3:$A$64,0),MATCH($O1767&amp;" - "&amp;$P1767,'For Formulas'!$A$3:$CL$3,0))*L1767+U1767,INDEX('For Formulas'!$A$3:$CL$64,MATCH(ROUNDUP($R1767,0),'For Formulas'!$A$3:$A$64,0)*MATCH($O1767&amp;" - "&amp;$P1767,'For Formulas'!$A$3:$CL$3,0))*L1767)</f>
        <v>55380</v>
      </c>
      <c r="X1767" s="322">
        <f t="shared" si="168"/>
        <v>7.9953198127925118E-2</v>
      </c>
      <c r="Y1767" s="262" t="s">
        <v>262</v>
      </c>
      <c r="Z1767" s="262" t="str">
        <f t="shared" si="169"/>
        <v>141 E 71100 116</v>
      </c>
      <c r="AA1767" s="262" t="str">
        <f t="shared" si="170"/>
        <v>000</v>
      </c>
      <c r="AB1767" s="262" t="str">
        <f t="shared" si="171"/>
        <v>000</v>
      </c>
      <c r="AC1767" s="262" t="str">
        <f t="shared" si="172"/>
        <v>141 E 71100 116 000 000</v>
      </c>
    </row>
    <row r="1768" spans="1:29" ht="15" customHeight="1" x14ac:dyDescent="0.25">
      <c r="A1768" s="262" t="s">
        <v>912</v>
      </c>
      <c r="B1768" s="262" t="s">
        <v>231</v>
      </c>
      <c r="C1768" s="262" t="s">
        <v>231</v>
      </c>
      <c r="D1768" s="262" t="s">
        <v>716</v>
      </c>
      <c r="E1768" s="262" t="s">
        <v>221</v>
      </c>
      <c r="F1768" s="262" t="s">
        <v>222</v>
      </c>
      <c r="G1768" s="262" t="s">
        <v>223</v>
      </c>
      <c r="H1768" s="262" t="s">
        <v>224</v>
      </c>
      <c r="I1768" s="262" t="s">
        <v>225</v>
      </c>
      <c r="J1768" s="262">
        <v>1600</v>
      </c>
      <c r="K1768" s="320">
        <v>1</v>
      </c>
      <c r="L1768" s="320">
        <v>1</v>
      </c>
      <c r="M1768" s="262" t="s">
        <v>226</v>
      </c>
      <c r="N1768" s="262" t="s">
        <v>233</v>
      </c>
      <c r="O1768" s="262" t="s">
        <v>234</v>
      </c>
      <c r="P1768" s="262" t="s">
        <v>35</v>
      </c>
      <c r="Q1768" s="321">
        <v>10</v>
      </c>
      <c r="R1768" s="321">
        <f t="shared" si="167"/>
        <v>11</v>
      </c>
      <c r="S1768" s="300">
        <v>0</v>
      </c>
      <c r="T1768" s="300">
        <v>51280</v>
      </c>
      <c r="V1768" s="300">
        <v>51280</v>
      </c>
      <c r="W1768" s="302">
        <f>IFERROR(INDEX('For Formulas'!$A$3:$CL$64,MATCH(ROUNDUP($R1768,0),'For Formulas'!$A$3:$A$64,0),MATCH($O1768&amp;" - "&amp;$P1768,'For Formulas'!$A$3:$CL$3,0))*L1768+U1768,INDEX('For Formulas'!$A$3:$CL$64,MATCH(ROUNDUP($R1768,0),'For Formulas'!$A$3:$A$64,0)*MATCH($O1768&amp;" - "&amp;$P1768,'For Formulas'!$A$3:$CL$3,0))*L1768)</f>
        <v>55380</v>
      </c>
      <c r="X1768" s="322">
        <f t="shared" si="168"/>
        <v>7.9953198127925118E-2</v>
      </c>
      <c r="Y1768" s="262" t="s">
        <v>913</v>
      </c>
      <c r="Z1768" s="262" t="str">
        <f t="shared" si="169"/>
        <v>141 E 71100 116</v>
      </c>
      <c r="AA1768" s="262" t="str">
        <f t="shared" si="170"/>
        <v>000</v>
      </c>
      <c r="AB1768" s="262" t="str">
        <f t="shared" si="171"/>
        <v>000</v>
      </c>
      <c r="AC1768" s="262" t="str">
        <f t="shared" si="172"/>
        <v>141 E 71100 116 000 000</v>
      </c>
    </row>
    <row r="1769" spans="1:29" ht="15" hidden="1" customHeight="1" x14ac:dyDescent="0.25">
      <c r="A1769" s="262" t="s">
        <v>2307</v>
      </c>
      <c r="B1769" s="262" t="s">
        <v>749</v>
      </c>
      <c r="C1769" s="262" t="s">
        <v>749</v>
      </c>
      <c r="D1769" s="262" t="s">
        <v>328</v>
      </c>
      <c r="E1769" s="262" t="s">
        <v>256</v>
      </c>
      <c r="F1769" s="262" t="s">
        <v>249</v>
      </c>
      <c r="G1769" s="262" t="s">
        <v>250</v>
      </c>
      <c r="H1769" s="262" t="s">
        <v>224</v>
      </c>
      <c r="I1769" s="262" t="s">
        <v>242</v>
      </c>
      <c r="J1769" s="262">
        <v>1080</v>
      </c>
      <c r="K1769" s="320">
        <v>1</v>
      </c>
      <c r="L1769" s="320">
        <v>1</v>
      </c>
      <c r="M1769" s="262" t="s">
        <v>6</v>
      </c>
      <c r="Q1769" s="321">
        <v>0</v>
      </c>
      <c r="R1769" s="321">
        <f t="shared" si="167"/>
        <v>1</v>
      </c>
      <c r="S1769" s="300">
        <v>5400</v>
      </c>
      <c r="T1769" s="300">
        <v>0</v>
      </c>
      <c r="V1769" s="300">
        <v>5400</v>
      </c>
      <c r="W1769" s="300">
        <f>V1769</f>
        <v>5400</v>
      </c>
      <c r="X1769" s="322">
        <f t="shared" si="168"/>
        <v>0</v>
      </c>
      <c r="Y1769" s="262" t="s">
        <v>750</v>
      </c>
      <c r="Z1769" s="262" t="str">
        <f t="shared" si="169"/>
        <v>141 E 71200 163</v>
      </c>
      <c r="AA1769" s="262" t="str">
        <f t="shared" si="170"/>
        <v>712</v>
      </c>
      <c r="AB1769" s="262" t="str">
        <f t="shared" si="171"/>
        <v>901</v>
      </c>
      <c r="AC1769" s="262" t="str">
        <f t="shared" si="172"/>
        <v>141 E 71200 163 901 712</v>
      </c>
    </row>
    <row r="1770" spans="1:29" ht="15" customHeight="1" x14ac:dyDescent="0.25">
      <c r="A1770" s="262" t="s">
        <v>1140</v>
      </c>
      <c r="B1770" s="262" t="s">
        <v>231</v>
      </c>
      <c r="C1770" s="262" t="s">
        <v>231</v>
      </c>
      <c r="D1770" s="262" t="s">
        <v>361</v>
      </c>
      <c r="E1770" s="262" t="s">
        <v>221</v>
      </c>
      <c r="F1770" s="262" t="s">
        <v>222</v>
      </c>
      <c r="G1770" s="262" t="s">
        <v>223</v>
      </c>
      <c r="H1770" s="262" t="s">
        <v>224</v>
      </c>
      <c r="I1770" s="262" t="s">
        <v>225</v>
      </c>
      <c r="J1770" s="262">
        <v>1600</v>
      </c>
      <c r="K1770" s="320">
        <v>1</v>
      </c>
      <c r="L1770" s="320">
        <v>1</v>
      </c>
      <c r="M1770" s="262" t="s">
        <v>226</v>
      </c>
      <c r="N1770" s="262" t="s">
        <v>233</v>
      </c>
      <c r="O1770" s="262" t="s">
        <v>234</v>
      </c>
      <c r="P1770" s="262" t="s">
        <v>35</v>
      </c>
      <c r="Q1770" s="321">
        <v>10</v>
      </c>
      <c r="R1770" s="321">
        <f t="shared" si="167"/>
        <v>11</v>
      </c>
      <c r="S1770" s="300">
        <v>0</v>
      </c>
      <c r="T1770" s="300">
        <v>51280</v>
      </c>
      <c r="V1770" s="300">
        <v>51280</v>
      </c>
      <c r="W1770" s="302">
        <f>IFERROR(INDEX('For Formulas'!$A$3:$CL$64,MATCH(ROUNDUP($R1770,0),'For Formulas'!$A$3:$A$64,0),MATCH($O1770&amp;" - "&amp;$P1770,'For Formulas'!$A$3:$CL$3,0))*L1770+U1770,INDEX('For Formulas'!$A$3:$CL$64,MATCH(ROUNDUP($R1770,0),'For Formulas'!$A$3:$A$64,0)*MATCH($O1770&amp;" - "&amp;$P1770,'For Formulas'!$A$3:$CL$3,0))*L1770)</f>
        <v>55380</v>
      </c>
      <c r="X1770" s="322">
        <f t="shared" si="168"/>
        <v>7.9953198127925118E-2</v>
      </c>
      <c r="Y1770" s="262" t="s">
        <v>362</v>
      </c>
      <c r="Z1770" s="262" t="str">
        <f t="shared" si="169"/>
        <v>141 E 71100 116</v>
      </c>
      <c r="AA1770" s="262" t="str">
        <f t="shared" si="170"/>
        <v>000</v>
      </c>
      <c r="AB1770" s="262" t="str">
        <f t="shared" si="171"/>
        <v>000</v>
      </c>
      <c r="AC1770" s="262" t="str">
        <f t="shared" si="172"/>
        <v>141 E 71100 116 000 000</v>
      </c>
    </row>
    <row r="1771" spans="1:29" ht="15" customHeight="1" x14ac:dyDescent="0.25">
      <c r="A1771" s="262" t="s">
        <v>1196</v>
      </c>
      <c r="B1771" s="262" t="s">
        <v>535</v>
      </c>
      <c r="C1771" s="262" t="s">
        <v>535</v>
      </c>
      <c r="D1771" s="262" t="s">
        <v>324</v>
      </c>
      <c r="E1771" s="262" t="s">
        <v>221</v>
      </c>
      <c r="F1771" s="262" t="s">
        <v>222</v>
      </c>
      <c r="G1771" s="262" t="s">
        <v>223</v>
      </c>
      <c r="H1771" s="262" t="s">
        <v>224</v>
      </c>
      <c r="I1771" s="262" t="s">
        <v>225</v>
      </c>
      <c r="J1771" s="262">
        <v>1600</v>
      </c>
      <c r="K1771" s="320">
        <v>1</v>
      </c>
      <c r="L1771" s="320">
        <v>1</v>
      </c>
      <c r="M1771" s="262" t="s">
        <v>226</v>
      </c>
      <c r="N1771" s="262" t="s">
        <v>233</v>
      </c>
      <c r="O1771" s="262" t="s">
        <v>234</v>
      </c>
      <c r="P1771" s="262" t="s">
        <v>35</v>
      </c>
      <c r="Q1771" s="321">
        <v>10</v>
      </c>
      <c r="R1771" s="321">
        <f t="shared" si="167"/>
        <v>11</v>
      </c>
      <c r="S1771" s="300">
        <v>0</v>
      </c>
      <c r="T1771" s="300">
        <v>51280</v>
      </c>
      <c r="V1771" s="300">
        <v>51280</v>
      </c>
      <c r="W1771" s="302">
        <f>IFERROR(INDEX('For Formulas'!$A$3:$CL$64,MATCH(ROUNDUP($R1771,0),'For Formulas'!$A$3:$A$64,0),MATCH($O1771&amp;" - "&amp;$P1771,'For Formulas'!$A$3:$CL$3,0))*L1771+U1771,INDEX('For Formulas'!$A$3:$CL$64,MATCH(ROUNDUP($R1771,0),'For Formulas'!$A$3:$A$64,0)*MATCH($O1771&amp;" - "&amp;$P1771,'For Formulas'!$A$3:$CL$3,0))*L1771)</f>
        <v>55380</v>
      </c>
      <c r="X1771" s="322">
        <f t="shared" si="168"/>
        <v>7.9953198127925118E-2</v>
      </c>
      <c r="Y1771" s="262" t="s">
        <v>536</v>
      </c>
      <c r="Z1771" s="262" t="str">
        <f t="shared" si="169"/>
        <v>141 E 71150 116</v>
      </c>
      <c r="AA1771" s="262" t="str">
        <f t="shared" si="170"/>
        <v>000</v>
      </c>
      <c r="AB1771" s="262" t="str">
        <f t="shared" si="171"/>
        <v>000</v>
      </c>
      <c r="AC1771" s="262" t="str">
        <f t="shared" si="172"/>
        <v>141 E 71150 116 000 000</v>
      </c>
    </row>
    <row r="1772" spans="1:29" ht="15" hidden="1" customHeight="1" x14ac:dyDescent="0.25">
      <c r="A1772" s="262" t="s">
        <v>1262</v>
      </c>
      <c r="B1772" s="262" t="s">
        <v>488</v>
      </c>
      <c r="C1772" s="262" t="s">
        <v>489</v>
      </c>
      <c r="D1772" s="262" t="s">
        <v>389</v>
      </c>
      <c r="E1772" s="262" t="s">
        <v>221</v>
      </c>
      <c r="F1772" s="262" t="s">
        <v>222</v>
      </c>
      <c r="G1772" s="262" t="s">
        <v>223</v>
      </c>
      <c r="H1772" s="262" t="s">
        <v>224</v>
      </c>
      <c r="I1772" s="262" t="s">
        <v>225</v>
      </c>
      <c r="J1772" s="262">
        <v>1600</v>
      </c>
      <c r="K1772" s="320">
        <v>1</v>
      </c>
      <c r="L1772" s="320">
        <v>1</v>
      </c>
      <c r="M1772" s="262" t="s">
        <v>226</v>
      </c>
      <c r="N1772" s="262" t="s">
        <v>233</v>
      </c>
      <c r="O1772" s="262" t="s">
        <v>234</v>
      </c>
      <c r="P1772" s="262" t="s">
        <v>35</v>
      </c>
      <c r="Q1772" s="321">
        <v>10</v>
      </c>
      <c r="R1772" s="321">
        <f t="shared" si="167"/>
        <v>11</v>
      </c>
      <c r="S1772" s="300">
        <v>0</v>
      </c>
      <c r="T1772" s="300">
        <v>51280</v>
      </c>
      <c r="V1772" s="300">
        <v>51280</v>
      </c>
      <c r="W1772" s="302">
        <f>IFERROR(INDEX('For Formulas'!$A$3:$CL$64,MATCH(ROUNDUP($R1772,0),'For Formulas'!$A$3:$A$64,0),MATCH($O1772&amp;" - "&amp;$P1772,'For Formulas'!$A$3:$CL$3,0))*L1772+U1772,INDEX('For Formulas'!$A$3:$CL$64,MATCH(ROUNDUP($R1772,0),'For Formulas'!$A$3:$A$64,0)*MATCH($O1772&amp;" - "&amp;$P1772,'For Formulas'!$A$3:$CL$3,0))*L1772)</f>
        <v>55380</v>
      </c>
      <c r="X1772" s="322">
        <f t="shared" si="168"/>
        <v>7.9953198127925118E-2</v>
      </c>
      <c r="Y1772" s="262" t="s">
        <v>1263</v>
      </c>
      <c r="Z1772" s="262" t="str">
        <f t="shared" si="169"/>
        <v>142 E 71100 116</v>
      </c>
      <c r="AA1772" s="262" t="str">
        <f t="shared" si="170"/>
        <v>000</v>
      </c>
      <c r="AB1772" s="262" t="str">
        <f t="shared" si="171"/>
        <v>931</v>
      </c>
      <c r="AC1772" s="262" t="str">
        <f t="shared" si="172"/>
        <v>142 E 71100 116 931 000</v>
      </c>
    </row>
    <row r="1773" spans="1:29" ht="15" customHeight="1" x14ac:dyDescent="0.25">
      <c r="A1773" s="262" t="s">
        <v>1359</v>
      </c>
      <c r="B1773" s="262" t="s">
        <v>231</v>
      </c>
      <c r="C1773" s="262" t="s">
        <v>231</v>
      </c>
      <c r="D1773" s="262" t="s">
        <v>280</v>
      </c>
      <c r="E1773" s="262" t="s">
        <v>221</v>
      </c>
      <c r="F1773" s="262" t="s">
        <v>222</v>
      </c>
      <c r="G1773" s="262" t="s">
        <v>223</v>
      </c>
      <c r="H1773" s="262" t="s">
        <v>224</v>
      </c>
      <c r="I1773" s="262" t="s">
        <v>225</v>
      </c>
      <c r="J1773" s="262">
        <v>1600</v>
      </c>
      <c r="K1773" s="320">
        <v>1</v>
      </c>
      <c r="L1773" s="320">
        <v>1</v>
      </c>
      <c r="M1773" s="262" t="s">
        <v>226</v>
      </c>
      <c r="N1773" s="262" t="s">
        <v>233</v>
      </c>
      <c r="O1773" s="262" t="s">
        <v>234</v>
      </c>
      <c r="P1773" s="262" t="s">
        <v>35</v>
      </c>
      <c r="Q1773" s="321">
        <v>10</v>
      </c>
      <c r="R1773" s="321">
        <f t="shared" si="167"/>
        <v>11</v>
      </c>
      <c r="S1773" s="300">
        <v>0</v>
      </c>
      <c r="T1773" s="300">
        <v>51280</v>
      </c>
      <c r="V1773" s="300">
        <v>51280</v>
      </c>
      <c r="W1773" s="302">
        <f>IFERROR(INDEX('For Formulas'!$A$3:$CL$64,MATCH(ROUNDUP($R1773,0),'For Formulas'!$A$3:$A$64,0),MATCH($O1773&amp;" - "&amp;$P1773,'For Formulas'!$A$3:$CL$3,0))*L1773+U1773,INDEX('For Formulas'!$A$3:$CL$64,MATCH(ROUNDUP($R1773,0),'For Formulas'!$A$3:$A$64,0)*MATCH($O1773&amp;" - "&amp;$P1773,'For Formulas'!$A$3:$CL$3,0))*L1773)</f>
        <v>55380</v>
      </c>
      <c r="X1773" s="322">
        <f t="shared" si="168"/>
        <v>7.9953198127925118E-2</v>
      </c>
      <c r="Y1773" s="262" t="s">
        <v>281</v>
      </c>
      <c r="Z1773" s="262" t="str">
        <f t="shared" si="169"/>
        <v>141 E 71100 116</v>
      </c>
      <c r="AA1773" s="262" t="str">
        <f t="shared" si="170"/>
        <v>000</v>
      </c>
      <c r="AB1773" s="262" t="str">
        <f t="shared" si="171"/>
        <v>000</v>
      </c>
      <c r="AC1773" s="262" t="str">
        <f t="shared" si="172"/>
        <v>141 E 71100 116 000 000</v>
      </c>
    </row>
    <row r="1774" spans="1:29" ht="15" customHeight="1" x14ac:dyDescent="0.25">
      <c r="A1774" s="262" t="s">
        <v>1583</v>
      </c>
      <c r="B1774" s="262" t="s">
        <v>231</v>
      </c>
      <c r="C1774" s="262" t="s">
        <v>231</v>
      </c>
      <c r="D1774" s="262" t="s">
        <v>317</v>
      </c>
      <c r="E1774" s="262" t="s">
        <v>221</v>
      </c>
      <c r="F1774" s="262" t="s">
        <v>222</v>
      </c>
      <c r="G1774" s="262" t="s">
        <v>223</v>
      </c>
      <c r="H1774" s="262" t="s">
        <v>224</v>
      </c>
      <c r="I1774" s="262" t="s">
        <v>225</v>
      </c>
      <c r="J1774" s="262">
        <v>1600</v>
      </c>
      <c r="K1774" s="320">
        <v>1</v>
      </c>
      <c r="L1774" s="320">
        <v>1</v>
      </c>
      <c r="M1774" s="262" t="s">
        <v>226</v>
      </c>
      <c r="N1774" s="262" t="s">
        <v>227</v>
      </c>
      <c r="O1774" s="262" t="s">
        <v>234</v>
      </c>
      <c r="P1774" s="262" t="s">
        <v>35</v>
      </c>
      <c r="Q1774" s="321">
        <v>10</v>
      </c>
      <c r="R1774" s="321">
        <f t="shared" si="167"/>
        <v>11</v>
      </c>
      <c r="S1774" s="300">
        <v>0</v>
      </c>
      <c r="T1774" s="300">
        <v>51280</v>
      </c>
      <c r="V1774" s="300">
        <v>51280</v>
      </c>
      <c r="W1774" s="302">
        <f>IFERROR(INDEX('For Formulas'!$A$3:$CL$64,MATCH(ROUNDUP($R1774,0),'For Formulas'!$A$3:$A$64,0),MATCH($O1774&amp;" - "&amp;$P1774,'For Formulas'!$A$3:$CL$3,0))*L1774+U1774,INDEX('For Formulas'!$A$3:$CL$64,MATCH(ROUNDUP($R1774,0),'For Formulas'!$A$3:$A$64,0)*MATCH($O1774&amp;" - "&amp;$P1774,'For Formulas'!$A$3:$CL$3,0))*L1774)</f>
        <v>55380</v>
      </c>
      <c r="X1774" s="322">
        <f t="shared" si="168"/>
        <v>7.9953198127925118E-2</v>
      </c>
      <c r="Y1774" s="262" t="s">
        <v>396</v>
      </c>
      <c r="Z1774" s="262" t="str">
        <f t="shared" si="169"/>
        <v>141 E 71100 116</v>
      </c>
      <c r="AA1774" s="262" t="str">
        <f t="shared" si="170"/>
        <v>000</v>
      </c>
      <c r="AB1774" s="262" t="str">
        <f t="shared" si="171"/>
        <v>000</v>
      </c>
      <c r="AC1774" s="262" t="str">
        <f t="shared" si="172"/>
        <v>141 E 71100 116 000 000</v>
      </c>
    </row>
    <row r="1775" spans="1:29" ht="15" customHeight="1" x14ac:dyDescent="0.25">
      <c r="A1775" s="262" t="s">
        <v>2384</v>
      </c>
      <c r="B1775" s="262" t="s">
        <v>231</v>
      </c>
      <c r="C1775" s="262" t="s">
        <v>231</v>
      </c>
      <c r="D1775" s="262" t="s">
        <v>382</v>
      </c>
      <c r="E1775" s="262" t="s">
        <v>221</v>
      </c>
      <c r="F1775" s="262" t="s">
        <v>222</v>
      </c>
      <c r="G1775" s="262" t="s">
        <v>223</v>
      </c>
      <c r="H1775" s="262" t="s">
        <v>224</v>
      </c>
      <c r="I1775" s="262" t="s">
        <v>225</v>
      </c>
      <c r="J1775" s="262">
        <v>1600</v>
      </c>
      <c r="K1775" s="320">
        <v>1</v>
      </c>
      <c r="L1775" s="320">
        <v>1</v>
      </c>
      <c r="M1775" s="262" t="s">
        <v>226</v>
      </c>
      <c r="N1775" s="262" t="s">
        <v>233</v>
      </c>
      <c r="O1775" s="262" t="s">
        <v>234</v>
      </c>
      <c r="P1775" s="262" t="s">
        <v>35</v>
      </c>
      <c r="Q1775" s="321">
        <v>10</v>
      </c>
      <c r="R1775" s="321">
        <f t="shared" si="167"/>
        <v>11</v>
      </c>
      <c r="S1775" s="300">
        <v>0</v>
      </c>
      <c r="T1775" s="300">
        <v>51280</v>
      </c>
      <c r="V1775" s="300">
        <v>51280</v>
      </c>
      <c r="W1775" s="302">
        <f>IFERROR(INDEX('For Formulas'!$A$3:$CL$64,MATCH(ROUNDUP($R1775,0),'For Formulas'!$A$3:$A$64,0),MATCH($O1775&amp;" - "&amp;$P1775,'For Formulas'!$A$3:$CL$3,0))*L1775+U1775,INDEX('For Formulas'!$A$3:$CL$64,MATCH(ROUNDUP($R1775,0),'For Formulas'!$A$3:$A$64,0)*MATCH($O1775&amp;" - "&amp;$P1775,'For Formulas'!$A$3:$CL$3,0))*L1775)</f>
        <v>55380</v>
      </c>
      <c r="X1775" s="322">
        <f t="shared" si="168"/>
        <v>7.9953198127925118E-2</v>
      </c>
      <c r="Y1775" s="262" t="s">
        <v>401</v>
      </c>
      <c r="Z1775" s="262" t="str">
        <f t="shared" si="169"/>
        <v>141 E 71100 116</v>
      </c>
      <c r="AA1775" s="262" t="str">
        <f t="shared" si="170"/>
        <v>000</v>
      </c>
      <c r="AB1775" s="262" t="str">
        <f t="shared" si="171"/>
        <v>000</v>
      </c>
      <c r="AC1775" s="262" t="str">
        <f t="shared" si="172"/>
        <v>141 E 71100 116 000 000</v>
      </c>
    </row>
    <row r="1776" spans="1:29" ht="15" customHeight="1" x14ac:dyDescent="0.25">
      <c r="A1776" s="262" t="s">
        <v>2544</v>
      </c>
      <c r="B1776" s="262" t="s">
        <v>559</v>
      </c>
      <c r="C1776" s="262" t="s">
        <v>559</v>
      </c>
      <c r="D1776" s="262" t="s">
        <v>232</v>
      </c>
      <c r="E1776" s="262" t="s">
        <v>221</v>
      </c>
      <c r="F1776" s="262" t="s">
        <v>222</v>
      </c>
      <c r="G1776" s="262" t="s">
        <v>223</v>
      </c>
      <c r="H1776" s="262" t="s">
        <v>224</v>
      </c>
      <c r="I1776" s="262" t="s">
        <v>225</v>
      </c>
      <c r="J1776" s="262">
        <v>1600</v>
      </c>
      <c r="K1776" s="320">
        <v>1</v>
      </c>
      <c r="L1776" s="320">
        <v>1</v>
      </c>
      <c r="M1776" s="262" t="s">
        <v>226</v>
      </c>
      <c r="N1776" s="262" t="s">
        <v>227</v>
      </c>
      <c r="O1776" s="262" t="s">
        <v>234</v>
      </c>
      <c r="P1776" s="262" t="s">
        <v>35</v>
      </c>
      <c r="Q1776" s="321">
        <v>10</v>
      </c>
      <c r="R1776" s="321">
        <f t="shared" si="167"/>
        <v>11</v>
      </c>
      <c r="S1776" s="300">
        <v>0</v>
      </c>
      <c r="T1776" s="300">
        <v>51280</v>
      </c>
      <c r="V1776" s="300">
        <v>51280</v>
      </c>
      <c r="W1776" s="302">
        <f>IFERROR(INDEX('For Formulas'!$A$3:$CL$64,MATCH(ROUNDUP($R1776,0),'For Formulas'!$A$3:$A$64,0),MATCH($O1776&amp;" - "&amp;$P1776,'For Formulas'!$A$3:$CL$3,0))*L1776+U1776,INDEX('For Formulas'!$A$3:$CL$64,MATCH(ROUNDUP($R1776,0),'For Formulas'!$A$3:$A$64,0)*MATCH($O1776&amp;" - "&amp;$P1776,'For Formulas'!$A$3:$CL$3,0))*L1776)</f>
        <v>55380</v>
      </c>
      <c r="X1776" s="322">
        <f t="shared" si="168"/>
        <v>7.9953198127925118E-2</v>
      </c>
      <c r="Y1776" s="262" t="s">
        <v>2545</v>
      </c>
      <c r="Z1776" s="262" t="str">
        <f t="shared" si="169"/>
        <v>141 E 72210 129</v>
      </c>
      <c r="AA1776" s="262" t="str">
        <f t="shared" si="170"/>
        <v>000</v>
      </c>
      <c r="AB1776" s="262" t="str">
        <f t="shared" si="171"/>
        <v>000</v>
      </c>
      <c r="AC1776" s="262" t="str">
        <f t="shared" si="172"/>
        <v>141 E 72210 129 000 000</v>
      </c>
    </row>
    <row r="1777" spans="1:29" ht="15" customHeight="1" x14ac:dyDescent="0.25">
      <c r="A1777" s="262" t="s">
        <v>2563</v>
      </c>
      <c r="B1777" s="262" t="s">
        <v>231</v>
      </c>
      <c r="C1777" s="262" t="s">
        <v>231</v>
      </c>
      <c r="D1777" s="262" t="s">
        <v>361</v>
      </c>
      <c r="E1777" s="262" t="s">
        <v>221</v>
      </c>
      <c r="F1777" s="262" t="s">
        <v>222</v>
      </c>
      <c r="G1777" s="262" t="s">
        <v>223</v>
      </c>
      <c r="H1777" s="262" t="s">
        <v>224</v>
      </c>
      <c r="I1777" s="262" t="s">
        <v>225</v>
      </c>
      <c r="J1777" s="262">
        <v>1600</v>
      </c>
      <c r="K1777" s="320">
        <v>1</v>
      </c>
      <c r="L1777" s="320">
        <v>1</v>
      </c>
      <c r="M1777" s="262" t="s">
        <v>226</v>
      </c>
      <c r="N1777" s="262" t="s">
        <v>227</v>
      </c>
      <c r="O1777" s="262" t="s">
        <v>234</v>
      </c>
      <c r="P1777" s="262" t="s">
        <v>35</v>
      </c>
      <c r="Q1777" s="321">
        <v>10</v>
      </c>
      <c r="R1777" s="321">
        <f t="shared" si="167"/>
        <v>11</v>
      </c>
      <c r="S1777" s="300">
        <v>0</v>
      </c>
      <c r="T1777" s="300">
        <v>51280</v>
      </c>
      <c r="V1777" s="300">
        <v>51280</v>
      </c>
      <c r="W1777" s="302">
        <f>IFERROR(INDEX('For Formulas'!$A$3:$CL$64,MATCH(ROUNDUP($R1777,0),'For Formulas'!$A$3:$A$64,0),MATCH($O1777&amp;" - "&amp;$P1777,'For Formulas'!$A$3:$CL$3,0))*L1777+U1777,INDEX('For Formulas'!$A$3:$CL$64,MATCH(ROUNDUP($R1777,0),'For Formulas'!$A$3:$A$64,0)*MATCH($O1777&amp;" - "&amp;$P1777,'For Formulas'!$A$3:$CL$3,0))*L1777)</f>
        <v>55380</v>
      </c>
      <c r="X1777" s="322">
        <f t="shared" si="168"/>
        <v>7.9953198127925118E-2</v>
      </c>
      <c r="Y1777" s="262" t="s">
        <v>362</v>
      </c>
      <c r="Z1777" s="262" t="str">
        <f t="shared" si="169"/>
        <v>141 E 71100 116</v>
      </c>
      <c r="AA1777" s="262" t="str">
        <f t="shared" si="170"/>
        <v>000</v>
      </c>
      <c r="AB1777" s="262" t="str">
        <f t="shared" si="171"/>
        <v>000</v>
      </c>
      <c r="AC1777" s="262" t="str">
        <f t="shared" si="172"/>
        <v>141 E 71100 116 000 000</v>
      </c>
    </row>
    <row r="1778" spans="1:29" ht="15" customHeight="1" x14ac:dyDescent="0.25">
      <c r="A1778" s="262" t="s">
        <v>2965</v>
      </c>
      <c r="B1778" s="262" t="s">
        <v>231</v>
      </c>
      <c r="C1778" s="262" t="s">
        <v>231</v>
      </c>
      <c r="D1778" s="262" t="s">
        <v>238</v>
      </c>
      <c r="E1778" s="262" t="s">
        <v>221</v>
      </c>
      <c r="F1778" s="262" t="s">
        <v>222</v>
      </c>
      <c r="G1778" s="262" t="s">
        <v>223</v>
      </c>
      <c r="H1778" s="262" t="s">
        <v>224</v>
      </c>
      <c r="I1778" s="262" t="s">
        <v>225</v>
      </c>
      <c r="J1778" s="262">
        <v>1600</v>
      </c>
      <c r="K1778" s="320">
        <v>1</v>
      </c>
      <c r="L1778" s="320">
        <v>1</v>
      </c>
      <c r="M1778" s="262" t="s">
        <v>226</v>
      </c>
      <c r="N1778" s="262" t="s">
        <v>233</v>
      </c>
      <c r="O1778" s="262" t="s">
        <v>234</v>
      </c>
      <c r="P1778" s="262" t="s">
        <v>35</v>
      </c>
      <c r="Q1778" s="321">
        <v>10</v>
      </c>
      <c r="R1778" s="321">
        <f t="shared" si="167"/>
        <v>11</v>
      </c>
      <c r="S1778" s="300">
        <v>0</v>
      </c>
      <c r="T1778" s="300">
        <v>51280</v>
      </c>
      <c r="V1778" s="300">
        <v>51280</v>
      </c>
      <c r="W1778" s="302">
        <f>IFERROR(INDEX('For Formulas'!$A$3:$CL$64,MATCH(ROUNDUP($R1778,0),'For Formulas'!$A$3:$A$64,0),MATCH($O1778&amp;" - "&amp;$P1778,'For Formulas'!$A$3:$CL$3,0))*L1778+U1778,INDEX('For Formulas'!$A$3:$CL$64,MATCH(ROUNDUP($R1778,0),'For Formulas'!$A$3:$A$64,0)*MATCH($O1778&amp;" - "&amp;$P1778,'For Formulas'!$A$3:$CL$3,0))*L1778)</f>
        <v>55380</v>
      </c>
      <c r="X1778" s="322">
        <f t="shared" si="168"/>
        <v>7.9953198127925118E-2</v>
      </c>
      <c r="Y1778" s="262" t="s">
        <v>538</v>
      </c>
      <c r="Z1778" s="262" t="str">
        <f t="shared" si="169"/>
        <v>141 E 71100 116</v>
      </c>
      <c r="AA1778" s="262" t="str">
        <f t="shared" si="170"/>
        <v>000</v>
      </c>
      <c r="AB1778" s="262" t="str">
        <f t="shared" si="171"/>
        <v>000</v>
      </c>
      <c r="AC1778" s="262" t="str">
        <f t="shared" si="172"/>
        <v>141 E 71100 116 000 000</v>
      </c>
    </row>
    <row r="1779" spans="1:29" ht="15" customHeight="1" x14ac:dyDescent="0.25">
      <c r="A1779" s="262" t="s">
        <v>493</v>
      </c>
      <c r="B1779" s="262" t="s">
        <v>231</v>
      </c>
      <c r="C1779" s="262" t="s">
        <v>231</v>
      </c>
      <c r="D1779" s="262" t="s">
        <v>295</v>
      </c>
      <c r="E1779" s="262" t="s">
        <v>221</v>
      </c>
      <c r="F1779" s="262" t="s">
        <v>222</v>
      </c>
      <c r="G1779" s="262" t="s">
        <v>223</v>
      </c>
      <c r="H1779" s="262" t="s">
        <v>224</v>
      </c>
      <c r="I1779" s="262" t="s">
        <v>225</v>
      </c>
      <c r="J1779" s="262">
        <v>1600</v>
      </c>
      <c r="K1779" s="320">
        <v>1</v>
      </c>
      <c r="L1779" s="320">
        <v>1</v>
      </c>
      <c r="M1779" s="262" t="s">
        <v>226</v>
      </c>
      <c r="N1779" s="262" t="s">
        <v>233</v>
      </c>
      <c r="O1779" s="262" t="s">
        <v>234</v>
      </c>
      <c r="P1779" s="262" t="s">
        <v>35</v>
      </c>
      <c r="Q1779" s="321">
        <v>11</v>
      </c>
      <c r="R1779" s="321">
        <f t="shared" si="167"/>
        <v>12</v>
      </c>
      <c r="S1779" s="300">
        <v>0</v>
      </c>
      <c r="T1779" s="300">
        <v>51435</v>
      </c>
      <c r="V1779" s="300">
        <v>51435</v>
      </c>
      <c r="W1779" s="302">
        <f>IFERROR(INDEX('For Formulas'!$A$3:$CL$64,MATCH(ROUNDUP($R1779,0),'For Formulas'!$A$3:$A$64,0),MATCH($O1779&amp;" - "&amp;$P1779,'For Formulas'!$A$3:$CL$3,0))*L1779+U1779,INDEX('For Formulas'!$A$3:$CL$64,MATCH(ROUNDUP($R1779,0),'For Formulas'!$A$3:$A$64,0)*MATCH($O1779&amp;" - "&amp;$P1779,'For Formulas'!$A$3:$CL$3,0))*L1779)</f>
        <v>55550</v>
      </c>
      <c r="X1779" s="322">
        <f t="shared" si="168"/>
        <v>8.0003888402838536E-2</v>
      </c>
      <c r="Y1779" s="262" t="s">
        <v>296</v>
      </c>
      <c r="Z1779" s="262" t="str">
        <f t="shared" si="169"/>
        <v>141 E 71100 116</v>
      </c>
      <c r="AA1779" s="262" t="str">
        <f t="shared" si="170"/>
        <v>000</v>
      </c>
      <c r="AB1779" s="262" t="str">
        <f t="shared" si="171"/>
        <v>000</v>
      </c>
      <c r="AC1779" s="262" t="str">
        <f t="shared" si="172"/>
        <v>141 E 71100 116 000 000</v>
      </c>
    </row>
    <row r="1780" spans="1:29" ht="15" hidden="1" customHeight="1" x14ac:dyDescent="0.25">
      <c r="A1780" s="262" t="s">
        <v>2318</v>
      </c>
      <c r="B1780" s="262" t="s">
        <v>255</v>
      </c>
      <c r="C1780" s="262" t="s">
        <v>255</v>
      </c>
      <c r="D1780" s="262" t="s">
        <v>248</v>
      </c>
      <c r="E1780" s="262" t="s">
        <v>256</v>
      </c>
      <c r="F1780" s="262" t="s">
        <v>249</v>
      </c>
      <c r="G1780" s="262" t="s">
        <v>250</v>
      </c>
      <c r="H1780" s="262" t="s">
        <v>224</v>
      </c>
      <c r="I1780" s="262" t="s">
        <v>242</v>
      </c>
      <c r="J1780" s="262">
        <v>1080</v>
      </c>
      <c r="K1780" s="320">
        <v>1</v>
      </c>
      <c r="L1780" s="320">
        <v>1</v>
      </c>
      <c r="M1780" s="262" t="s">
        <v>6</v>
      </c>
      <c r="Q1780" s="321">
        <v>0</v>
      </c>
      <c r="R1780" s="321">
        <f t="shared" si="167"/>
        <v>1</v>
      </c>
      <c r="S1780" s="300">
        <v>3000</v>
      </c>
      <c r="T1780" s="300">
        <v>0</v>
      </c>
      <c r="V1780" s="300">
        <v>3000</v>
      </c>
      <c r="W1780" s="300">
        <f>V1780</f>
        <v>3000</v>
      </c>
      <c r="X1780" s="322">
        <f t="shared" si="168"/>
        <v>0</v>
      </c>
      <c r="Y1780" s="262" t="s">
        <v>252</v>
      </c>
      <c r="Z1780" s="262" t="str">
        <f t="shared" si="169"/>
        <v>141 E 72710 146</v>
      </c>
      <c r="AA1780" s="262" t="str">
        <f t="shared" si="170"/>
        <v>446</v>
      </c>
      <c r="AB1780" s="262" t="str">
        <f t="shared" si="171"/>
        <v>000</v>
      </c>
      <c r="AC1780" s="262" t="str">
        <f t="shared" si="172"/>
        <v>141 E 72710 146 000 446</v>
      </c>
    </row>
    <row r="1781" spans="1:29" ht="15" customHeight="1" x14ac:dyDescent="0.25">
      <c r="A1781" s="262" t="s">
        <v>534</v>
      </c>
      <c r="B1781" s="262" t="s">
        <v>535</v>
      </c>
      <c r="C1781" s="262" t="s">
        <v>535</v>
      </c>
      <c r="D1781" s="262" t="s">
        <v>324</v>
      </c>
      <c r="E1781" s="262" t="s">
        <v>221</v>
      </c>
      <c r="F1781" s="262" t="s">
        <v>222</v>
      </c>
      <c r="G1781" s="262" t="s">
        <v>223</v>
      </c>
      <c r="H1781" s="262" t="s">
        <v>224</v>
      </c>
      <c r="I1781" s="262" t="s">
        <v>225</v>
      </c>
      <c r="J1781" s="262">
        <v>1600</v>
      </c>
      <c r="K1781" s="320">
        <v>1</v>
      </c>
      <c r="L1781" s="320">
        <v>1</v>
      </c>
      <c r="M1781" s="262" t="s">
        <v>226</v>
      </c>
      <c r="N1781" s="262" t="s">
        <v>233</v>
      </c>
      <c r="O1781" s="262" t="s">
        <v>234</v>
      </c>
      <c r="P1781" s="262" t="s">
        <v>35</v>
      </c>
      <c r="Q1781" s="321">
        <v>11</v>
      </c>
      <c r="R1781" s="321">
        <f t="shared" si="167"/>
        <v>12</v>
      </c>
      <c r="S1781" s="300">
        <v>0</v>
      </c>
      <c r="T1781" s="300">
        <v>51435</v>
      </c>
      <c r="V1781" s="300">
        <v>51435</v>
      </c>
      <c r="W1781" s="302">
        <f>IFERROR(INDEX('For Formulas'!$A$3:$CL$64,MATCH(ROUNDUP($R1781,0),'For Formulas'!$A$3:$A$64,0),MATCH($O1781&amp;" - "&amp;$P1781,'For Formulas'!$A$3:$CL$3,0))*L1781+U1781,INDEX('For Formulas'!$A$3:$CL$64,MATCH(ROUNDUP($R1781,0),'For Formulas'!$A$3:$A$64,0)*MATCH($O1781&amp;" - "&amp;$P1781,'For Formulas'!$A$3:$CL$3,0))*L1781)</f>
        <v>55550</v>
      </c>
      <c r="X1781" s="322">
        <f t="shared" si="168"/>
        <v>8.0003888402838536E-2</v>
      </c>
      <c r="Y1781" s="262" t="s">
        <v>536</v>
      </c>
      <c r="Z1781" s="262" t="str">
        <f t="shared" si="169"/>
        <v>141 E 71150 116</v>
      </c>
      <c r="AA1781" s="262" t="str">
        <f t="shared" si="170"/>
        <v>000</v>
      </c>
      <c r="AB1781" s="262" t="str">
        <f t="shared" si="171"/>
        <v>000</v>
      </c>
      <c r="AC1781" s="262" t="str">
        <f t="shared" si="172"/>
        <v>141 E 71150 116 000 000</v>
      </c>
    </row>
    <row r="1782" spans="1:29" ht="15" customHeight="1" x14ac:dyDescent="0.25">
      <c r="A1782" s="262" t="s">
        <v>774</v>
      </c>
      <c r="B1782" s="262" t="s">
        <v>231</v>
      </c>
      <c r="C1782" s="262" t="s">
        <v>231</v>
      </c>
      <c r="D1782" s="262" t="s">
        <v>268</v>
      </c>
      <c r="E1782" s="262" t="s">
        <v>221</v>
      </c>
      <c r="F1782" s="262" t="s">
        <v>222</v>
      </c>
      <c r="G1782" s="262" t="s">
        <v>223</v>
      </c>
      <c r="H1782" s="262" t="s">
        <v>224</v>
      </c>
      <c r="I1782" s="262" t="s">
        <v>225</v>
      </c>
      <c r="J1782" s="262">
        <v>1600</v>
      </c>
      <c r="K1782" s="320">
        <v>1</v>
      </c>
      <c r="L1782" s="320">
        <v>1</v>
      </c>
      <c r="M1782" s="262" t="s">
        <v>226</v>
      </c>
      <c r="N1782" s="262" t="s">
        <v>227</v>
      </c>
      <c r="O1782" s="262" t="s">
        <v>234</v>
      </c>
      <c r="P1782" s="262" t="s">
        <v>35</v>
      </c>
      <c r="Q1782" s="321">
        <v>11</v>
      </c>
      <c r="R1782" s="321">
        <f t="shared" si="167"/>
        <v>12</v>
      </c>
      <c r="S1782" s="300">
        <v>0</v>
      </c>
      <c r="T1782" s="300">
        <v>51435</v>
      </c>
      <c r="V1782" s="300">
        <v>51435</v>
      </c>
      <c r="W1782" s="302">
        <f>IFERROR(INDEX('For Formulas'!$A$3:$CL$64,MATCH(ROUNDUP($R1782,0),'For Formulas'!$A$3:$A$64,0),MATCH($O1782&amp;" - "&amp;$P1782,'For Formulas'!$A$3:$CL$3,0))*L1782+U1782,INDEX('For Formulas'!$A$3:$CL$64,MATCH(ROUNDUP($R1782,0),'For Formulas'!$A$3:$A$64,0)*MATCH($O1782&amp;" - "&amp;$P1782,'For Formulas'!$A$3:$CL$3,0))*L1782)</f>
        <v>55550</v>
      </c>
      <c r="X1782" s="322">
        <f t="shared" si="168"/>
        <v>8.0003888402838536E-2</v>
      </c>
      <c r="Y1782" s="262" t="s">
        <v>566</v>
      </c>
      <c r="Z1782" s="262" t="str">
        <f t="shared" si="169"/>
        <v>141 E 71100 116</v>
      </c>
      <c r="AA1782" s="262" t="str">
        <f t="shared" si="170"/>
        <v>000</v>
      </c>
      <c r="AB1782" s="262" t="str">
        <f t="shared" si="171"/>
        <v>000</v>
      </c>
      <c r="AC1782" s="262" t="str">
        <f t="shared" si="172"/>
        <v>141 E 71100 116 000 000</v>
      </c>
    </row>
    <row r="1783" spans="1:29" ht="15" customHeight="1" x14ac:dyDescent="0.25">
      <c r="A1783" s="262" t="s">
        <v>845</v>
      </c>
      <c r="B1783" s="262" t="s">
        <v>231</v>
      </c>
      <c r="C1783" s="262" t="s">
        <v>231</v>
      </c>
      <c r="D1783" s="262" t="s">
        <v>280</v>
      </c>
      <c r="E1783" s="262" t="s">
        <v>221</v>
      </c>
      <c r="F1783" s="262" t="s">
        <v>222</v>
      </c>
      <c r="G1783" s="262" t="s">
        <v>223</v>
      </c>
      <c r="H1783" s="262" t="s">
        <v>224</v>
      </c>
      <c r="I1783" s="262" t="s">
        <v>225</v>
      </c>
      <c r="J1783" s="262">
        <v>1600</v>
      </c>
      <c r="K1783" s="320">
        <v>1</v>
      </c>
      <c r="L1783" s="320">
        <v>1</v>
      </c>
      <c r="M1783" s="262" t="s">
        <v>226</v>
      </c>
      <c r="N1783" s="262" t="s">
        <v>233</v>
      </c>
      <c r="O1783" s="262" t="s">
        <v>234</v>
      </c>
      <c r="P1783" s="262" t="s">
        <v>35</v>
      </c>
      <c r="Q1783" s="321">
        <v>11</v>
      </c>
      <c r="R1783" s="321">
        <f t="shared" si="167"/>
        <v>12</v>
      </c>
      <c r="S1783" s="300">
        <v>0</v>
      </c>
      <c r="T1783" s="300">
        <v>51435</v>
      </c>
      <c r="V1783" s="300">
        <v>51435</v>
      </c>
      <c r="W1783" s="302">
        <f>IFERROR(INDEX('For Formulas'!$A$3:$CL$64,MATCH(ROUNDUP($R1783,0),'For Formulas'!$A$3:$A$64,0),MATCH($O1783&amp;" - "&amp;$P1783,'For Formulas'!$A$3:$CL$3,0))*L1783+U1783,INDEX('For Formulas'!$A$3:$CL$64,MATCH(ROUNDUP($R1783,0),'For Formulas'!$A$3:$A$64,0)*MATCH($O1783&amp;" - "&amp;$P1783,'For Formulas'!$A$3:$CL$3,0))*L1783)</f>
        <v>55550</v>
      </c>
      <c r="X1783" s="322">
        <f t="shared" si="168"/>
        <v>8.0003888402838536E-2</v>
      </c>
      <c r="Y1783" s="262" t="s">
        <v>281</v>
      </c>
      <c r="Z1783" s="262" t="str">
        <f t="shared" si="169"/>
        <v>141 E 71100 116</v>
      </c>
      <c r="AA1783" s="262" t="str">
        <f t="shared" si="170"/>
        <v>000</v>
      </c>
      <c r="AB1783" s="262" t="str">
        <f t="shared" si="171"/>
        <v>000</v>
      </c>
      <c r="AC1783" s="262" t="str">
        <f t="shared" si="172"/>
        <v>141 E 71100 116 000 000</v>
      </c>
    </row>
    <row r="1784" spans="1:29" ht="15" customHeight="1" x14ac:dyDescent="0.25">
      <c r="A1784" s="262" t="s">
        <v>866</v>
      </c>
      <c r="B1784" s="262" t="s">
        <v>231</v>
      </c>
      <c r="C1784" s="262" t="s">
        <v>231</v>
      </c>
      <c r="D1784" s="262" t="s">
        <v>346</v>
      </c>
      <c r="E1784" s="262" t="s">
        <v>221</v>
      </c>
      <c r="F1784" s="262" t="s">
        <v>222</v>
      </c>
      <c r="G1784" s="262" t="s">
        <v>223</v>
      </c>
      <c r="H1784" s="262" t="s">
        <v>224</v>
      </c>
      <c r="I1784" s="262" t="s">
        <v>225</v>
      </c>
      <c r="J1784" s="262">
        <v>1600</v>
      </c>
      <c r="K1784" s="320">
        <v>1</v>
      </c>
      <c r="L1784" s="320">
        <v>1</v>
      </c>
      <c r="M1784" s="262" t="s">
        <v>226</v>
      </c>
      <c r="N1784" s="262" t="s">
        <v>233</v>
      </c>
      <c r="O1784" s="262" t="s">
        <v>234</v>
      </c>
      <c r="P1784" s="262" t="s">
        <v>35</v>
      </c>
      <c r="Q1784" s="321">
        <v>11</v>
      </c>
      <c r="R1784" s="321">
        <f t="shared" si="167"/>
        <v>12</v>
      </c>
      <c r="S1784" s="300">
        <v>0</v>
      </c>
      <c r="T1784" s="300">
        <v>51435</v>
      </c>
      <c r="V1784" s="300">
        <v>51435</v>
      </c>
      <c r="W1784" s="302">
        <f>IFERROR(INDEX('For Formulas'!$A$3:$CL$64,MATCH(ROUNDUP($R1784,0),'For Formulas'!$A$3:$A$64,0),MATCH($O1784&amp;" - "&amp;$P1784,'For Formulas'!$A$3:$CL$3,0))*L1784+U1784,INDEX('For Formulas'!$A$3:$CL$64,MATCH(ROUNDUP($R1784,0),'For Formulas'!$A$3:$A$64,0)*MATCH($O1784&amp;" - "&amp;$P1784,'For Formulas'!$A$3:$CL$3,0))*L1784)</f>
        <v>55550</v>
      </c>
      <c r="X1784" s="322">
        <f t="shared" si="168"/>
        <v>8.0003888402838536E-2</v>
      </c>
      <c r="Y1784" s="262" t="s">
        <v>674</v>
      </c>
      <c r="Z1784" s="262" t="str">
        <f t="shared" si="169"/>
        <v>141 E 71100 116</v>
      </c>
      <c r="AA1784" s="262" t="str">
        <f t="shared" si="170"/>
        <v>000</v>
      </c>
      <c r="AB1784" s="262" t="str">
        <f t="shared" si="171"/>
        <v>000</v>
      </c>
      <c r="AC1784" s="262" t="str">
        <f t="shared" si="172"/>
        <v>141 E 71100 116 000 000</v>
      </c>
    </row>
    <row r="1785" spans="1:29" ht="15" hidden="1" customHeight="1" x14ac:dyDescent="0.25">
      <c r="A1785" s="262" t="s">
        <v>2321</v>
      </c>
      <c r="B1785" s="262" t="s">
        <v>255</v>
      </c>
      <c r="C1785" s="262" t="s">
        <v>255</v>
      </c>
      <c r="D1785" s="262" t="s">
        <v>248</v>
      </c>
      <c r="E1785" s="262" t="s">
        <v>256</v>
      </c>
      <c r="F1785" s="262" t="s">
        <v>249</v>
      </c>
      <c r="G1785" s="262" t="s">
        <v>250</v>
      </c>
      <c r="H1785" s="262" t="s">
        <v>224</v>
      </c>
      <c r="I1785" s="262" t="s">
        <v>242</v>
      </c>
      <c r="J1785" s="262">
        <v>1080</v>
      </c>
      <c r="K1785" s="320">
        <v>1</v>
      </c>
      <c r="L1785" s="320">
        <v>1</v>
      </c>
      <c r="M1785" s="262" t="s">
        <v>6</v>
      </c>
      <c r="Q1785" s="321">
        <v>0</v>
      </c>
      <c r="R1785" s="321">
        <f t="shared" si="167"/>
        <v>1</v>
      </c>
      <c r="S1785" s="300">
        <v>3000</v>
      </c>
      <c r="T1785" s="300">
        <v>0</v>
      </c>
      <c r="V1785" s="300">
        <v>3000</v>
      </c>
      <c r="W1785" s="300">
        <f>V1785</f>
        <v>3000</v>
      </c>
      <c r="X1785" s="322">
        <f t="shared" si="168"/>
        <v>0</v>
      </c>
      <c r="Y1785" s="262" t="s">
        <v>252</v>
      </c>
      <c r="Z1785" s="262" t="str">
        <f t="shared" si="169"/>
        <v>141 E 72710 146</v>
      </c>
      <c r="AA1785" s="262" t="str">
        <f t="shared" si="170"/>
        <v>446</v>
      </c>
      <c r="AB1785" s="262" t="str">
        <f t="shared" si="171"/>
        <v>000</v>
      </c>
      <c r="AC1785" s="262" t="str">
        <f t="shared" si="172"/>
        <v>141 E 72710 146 000 446</v>
      </c>
    </row>
    <row r="1786" spans="1:29" ht="15" customHeight="1" x14ac:dyDescent="0.25">
      <c r="A1786" s="262" t="s">
        <v>1141</v>
      </c>
      <c r="B1786" s="262" t="s">
        <v>231</v>
      </c>
      <c r="C1786" s="262" t="s">
        <v>231</v>
      </c>
      <c r="D1786" s="262" t="s">
        <v>268</v>
      </c>
      <c r="E1786" s="262" t="s">
        <v>221</v>
      </c>
      <c r="F1786" s="262" t="s">
        <v>222</v>
      </c>
      <c r="G1786" s="262" t="s">
        <v>223</v>
      </c>
      <c r="H1786" s="262" t="s">
        <v>224</v>
      </c>
      <c r="I1786" s="262" t="s">
        <v>225</v>
      </c>
      <c r="J1786" s="262">
        <v>1600</v>
      </c>
      <c r="K1786" s="320">
        <v>1</v>
      </c>
      <c r="L1786" s="320">
        <v>1</v>
      </c>
      <c r="M1786" s="262" t="s">
        <v>226</v>
      </c>
      <c r="N1786" s="262" t="s">
        <v>233</v>
      </c>
      <c r="O1786" s="262" t="s">
        <v>234</v>
      </c>
      <c r="P1786" s="262" t="s">
        <v>35</v>
      </c>
      <c r="Q1786" s="321">
        <v>11</v>
      </c>
      <c r="R1786" s="321">
        <f t="shared" si="167"/>
        <v>12</v>
      </c>
      <c r="S1786" s="300">
        <v>0</v>
      </c>
      <c r="T1786" s="300">
        <v>51435</v>
      </c>
      <c r="V1786" s="300">
        <v>51435</v>
      </c>
      <c r="W1786" s="302">
        <f>IFERROR(INDEX('For Formulas'!$A$3:$CL$64,MATCH(ROUNDUP($R1786,0),'For Formulas'!$A$3:$A$64,0),MATCH($O1786&amp;" - "&amp;$P1786,'For Formulas'!$A$3:$CL$3,0))*L1786+U1786,INDEX('For Formulas'!$A$3:$CL$64,MATCH(ROUNDUP($R1786,0),'For Formulas'!$A$3:$A$64,0)*MATCH($O1786&amp;" - "&amp;$P1786,'For Formulas'!$A$3:$CL$3,0))*L1786)</f>
        <v>55550</v>
      </c>
      <c r="X1786" s="322">
        <f t="shared" si="168"/>
        <v>8.0003888402838536E-2</v>
      </c>
      <c r="Y1786" s="262" t="s">
        <v>566</v>
      </c>
      <c r="Z1786" s="262" t="str">
        <f t="shared" si="169"/>
        <v>141 E 71100 116</v>
      </c>
      <c r="AA1786" s="262" t="str">
        <f t="shared" si="170"/>
        <v>000</v>
      </c>
      <c r="AB1786" s="262" t="str">
        <f t="shared" si="171"/>
        <v>000</v>
      </c>
      <c r="AC1786" s="262" t="str">
        <f t="shared" si="172"/>
        <v>141 E 71100 116 000 000</v>
      </c>
    </row>
    <row r="1787" spans="1:29" ht="15" customHeight="1" x14ac:dyDescent="0.25">
      <c r="A1787" s="262" t="s">
        <v>1254</v>
      </c>
      <c r="B1787" s="262" t="s">
        <v>435</v>
      </c>
      <c r="C1787" s="262" t="s">
        <v>435</v>
      </c>
      <c r="D1787" s="262" t="s">
        <v>361</v>
      </c>
      <c r="E1787" s="262" t="s">
        <v>221</v>
      </c>
      <c r="F1787" s="262" t="s">
        <v>222</v>
      </c>
      <c r="G1787" s="262" t="s">
        <v>223</v>
      </c>
      <c r="H1787" s="262" t="s">
        <v>224</v>
      </c>
      <c r="I1787" s="262" t="s">
        <v>225</v>
      </c>
      <c r="J1787" s="262">
        <v>1600</v>
      </c>
      <c r="K1787" s="320">
        <v>1</v>
      </c>
      <c r="L1787" s="320">
        <v>1</v>
      </c>
      <c r="M1787" s="262" t="s">
        <v>226</v>
      </c>
      <c r="N1787" s="262" t="s">
        <v>233</v>
      </c>
      <c r="O1787" s="262" t="s">
        <v>234</v>
      </c>
      <c r="P1787" s="262" t="s">
        <v>35</v>
      </c>
      <c r="Q1787" s="321">
        <v>11</v>
      </c>
      <c r="R1787" s="321">
        <f t="shared" si="167"/>
        <v>12</v>
      </c>
      <c r="S1787" s="300">
        <v>0</v>
      </c>
      <c r="T1787" s="300">
        <v>51435</v>
      </c>
      <c r="V1787" s="300">
        <v>51435</v>
      </c>
      <c r="W1787" s="302">
        <f>IFERROR(INDEX('For Formulas'!$A$3:$CL$64,MATCH(ROUNDUP($R1787,0),'For Formulas'!$A$3:$A$64,0),MATCH($O1787&amp;" - "&amp;$P1787,'For Formulas'!$A$3:$CL$3,0))*L1787+U1787,INDEX('For Formulas'!$A$3:$CL$64,MATCH(ROUNDUP($R1787,0),'For Formulas'!$A$3:$A$64,0)*MATCH($O1787&amp;" - "&amp;$P1787,'For Formulas'!$A$3:$CL$3,0))*L1787)</f>
        <v>55550</v>
      </c>
      <c r="X1787" s="322">
        <f t="shared" si="168"/>
        <v>8.0003888402838536E-2</v>
      </c>
      <c r="Y1787" s="262" t="s">
        <v>925</v>
      </c>
      <c r="Z1787" s="262" t="str">
        <f t="shared" si="169"/>
        <v>141 E 71300 116</v>
      </c>
      <c r="AA1787" s="262" t="str">
        <f t="shared" si="170"/>
        <v>000</v>
      </c>
      <c r="AB1787" s="262" t="str">
        <f t="shared" si="171"/>
        <v>000</v>
      </c>
      <c r="AC1787" s="262" t="str">
        <f t="shared" si="172"/>
        <v>141 E 71300 116 000 000</v>
      </c>
    </row>
    <row r="1788" spans="1:29" ht="15" hidden="1" customHeight="1" x14ac:dyDescent="0.25">
      <c r="A1788" s="262" t="s">
        <v>2322</v>
      </c>
      <c r="B1788" s="262" t="s">
        <v>255</v>
      </c>
      <c r="C1788" s="262" t="s">
        <v>255</v>
      </c>
      <c r="D1788" s="262" t="s">
        <v>248</v>
      </c>
      <c r="E1788" s="262" t="s">
        <v>256</v>
      </c>
      <c r="F1788" s="262" t="s">
        <v>249</v>
      </c>
      <c r="G1788" s="262" t="s">
        <v>250</v>
      </c>
      <c r="H1788" s="262" t="s">
        <v>224</v>
      </c>
      <c r="I1788" s="262" t="s">
        <v>242</v>
      </c>
      <c r="J1788" s="262">
        <v>1080</v>
      </c>
      <c r="K1788" s="320">
        <v>1</v>
      </c>
      <c r="L1788" s="320">
        <v>1</v>
      </c>
      <c r="M1788" s="262" t="s">
        <v>6</v>
      </c>
      <c r="Q1788" s="321">
        <v>0</v>
      </c>
      <c r="R1788" s="321">
        <f t="shared" si="167"/>
        <v>1</v>
      </c>
      <c r="S1788" s="300">
        <v>3000</v>
      </c>
      <c r="T1788" s="300">
        <v>0</v>
      </c>
      <c r="V1788" s="300">
        <v>3000</v>
      </c>
      <c r="W1788" s="300">
        <f>V1788</f>
        <v>3000</v>
      </c>
      <c r="X1788" s="322">
        <f t="shared" si="168"/>
        <v>0</v>
      </c>
      <c r="Y1788" s="262" t="s">
        <v>252</v>
      </c>
      <c r="Z1788" s="262" t="str">
        <f t="shared" si="169"/>
        <v>141 E 72710 146</v>
      </c>
      <c r="AA1788" s="262" t="str">
        <f t="shared" si="170"/>
        <v>446</v>
      </c>
      <c r="AB1788" s="262" t="str">
        <f t="shared" si="171"/>
        <v>000</v>
      </c>
      <c r="AC1788" s="262" t="str">
        <f t="shared" si="172"/>
        <v>141 E 72710 146 000 446</v>
      </c>
    </row>
    <row r="1789" spans="1:29" ht="15" customHeight="1" x14ac:dyDescent="0.25">
      <c r="A1789" s="262" t="s">
        <v>1282</v>
      </c>
      <c r="B1789" s="262" t="s">
        <v>231</v>
      </c>
      <c r="C1789" s="262" t="s">
        <v>231</v>
      </c>
      <c r="D1789" s="262" t="s">
        <v>232</v>
      </c>
      <c r="E1789" s="262" t="s">
        <v>221</v>
      </c>
      <c r="F1789" s="262" t="s">
        <v>222</v>
      </c>
      <c r="G1789" s="262" t="s">
        <v>223</v>
      </c>
      <c r="H1789" s="262" t="s">
        <v>224</v>
      </c>
      <c r="I1789" s="262" t="s">
        <v>225</v>
      </c>
      <c r="J1789" s="262">
        <v>1600</v>
      </c>
      <c r="K1789" s="320">
        <v>1</v>
      </c>
      <c r="L1789" s="320">
        <v>1</v>
      </c>
      <c r="M1789" s="262" t="s">
        <v>226</v>
      </c>
      <c r="N1789" s="262" t="s">
        <v>227</v>
      </c>
      <c r="O1789" s="262" t="s">
        <v>234</v>
      </c>
      <c r="P1789" s="262" t="s">
        <v>35</v>
      </c>
      <c r="Q1789" s="321">
        <v>11</v>
      </c>
      <c r="R1789" s="321">
        <f t="shared" si="167"/>
        <v>12</v>
      </c>
      <c r="S1789" s="300">
        <v>0</v>
      </c>
      <c r="T1789" s="300">
        <v>51435</v>
      </c>
      <c r="V1789" s="300">
        <v>51435</v>
      </c>
      <c r="W1789" s="302">
        <f>IFERROR(INDEX('For Formulas'!$A$3:$CL$64,MATCH(ROUNDUP($R1789,0),'For Formulas'!$A$3:$A$64,0),MATCH($O1789&amp;" - "&amp;$P1789,'For Formulas'!$A$3:$CL$3,0))*L1789+U1789,INDEX('For Formulas'!$A$3:$CL$64,MATCH(ROUNDUP($R1789,0),'For Formulas'!$A$3:$A$64,0)*MATCH($O1789&amp;" - "&amp;$P1789,'For Formulas'!$A$3:$CL$3,0))*L1789)</f>
        <v>55550</v>
      </c>
      <c r="X1789" s="322">
        <f t="shared" si="168"/>
        <v>8.0003888402838536E-2</v>
      </c>
      <c r="Y1789" s="262" t="s">
        <v>235</v>
      </c>
      <c r="Z1789" s="262" t="str">
        <f t="shared" si="169"/>
        <v>141 E 71100 116</v>
      </c>
      <c r="AA1789" s="262" t="str">
        <f t="shared" si="170"/>
        <v>000</v>
      </c>
      <c r="AB1789" s="262" t="str">
        <f t="shared" si="171"/>
        <v>000</v>
      </c>
      <c r="AC1789" s="262" t="str">
        <f t="shared" si="172"/>
        <v>141 E 71100 116 000 000</v>
      </c>
    </row>
    <row r="1790" spans="1:29" ht="15" hidden="1" customHeight="1" x14ac:dyDescent="0.25">
      <c r="A1790" s="262" t="s">
        <v>2323</v>
      </c>
      <c r="B1790" s="262" t="s">
        <v>255</v>
      </c>
      <c r="C1790" s="262" t="s">
        <v>255</v>
      </c>
      <c r="D1790" s="262" t="s">
        <v>248</v>
      </c>
      <c r="E1790" s="262" t="s">
        <v>256</v>
      </c>
      <c r="F1790" s="262" t="s">
        <v>249</v>
      </c>
      <c r="G1790" s="262" t="s">
        <v>250</v>
      </c>
      <c r="H1790" s="262" t="s">
        <v>224</v>
      </c>
      <c r="I1790" s="262" t="s">
        <v>242</v>
      </c>
      <c r="J1790" s="262">
        <v>1080</v>
      </c>
      <c r="K1790" s="320">
        <v>1</v>
      </c>
      <c r="L1790" s="320">
        <v>1</v>
      </c>
      <c r="M1790" s="262" t="s">
        <v>6</v>
      </c>
      <c r="Q1790" s="321">
        <v>0</v>
      </c>
      <c r="R1790" s="321">
        <f t="shared" si="167"/>
        <v>1</v>
      </c>
      <c r="S1790" s="300">
        <v>3000</v>
      </c>
      <c r="T1790" s="300">
        <v>0</v>
      </c>
      <c r="V1790" s="300">
        <v>3000</v>
      </c>
      <c r="W1790" s="300">
        <f>V1790</f>
        <v>3000</v>
      </c>
      <c r="X1790" s="322">
        <f t="shared" si="168"/>
        <v>0</v>
      </c>
      <c r="Y1790" s="262" t="s">
        <v>252</v>
      </c>
      <c r="Z1790" s="262" t="str">
        <f t="shared" si="169"/>
        <v>141 E 72710 146</v>
      </c>
      <c r="AA1790" s="262" t="str">
        <f t="shared" si="170"/>
        <v>446</v>
      </c>
      <c r="AB1790" s="262" t="str">
        <f t="shared" si="171"/>
        <v>000</v>
      </c>
      <c r="AC1790" s="262" t="str">
        <f t="shared" si="172"/>
        <v>141 E 72710 146 000 446</v>
      </c>
    </row>
    <row r="1791" spans="1:29" ht="15" customHeight="1" x14ac:dyDescent="0.25">
      <c r="A1791" s="262" t="s">
        <v>1340</v>
      </c>
      <c r="B1791" s="262" t="s">
        <v>231</v>
      </c>
      <c r="C1791" s="262" t="s">
        <v>231</v>
      </c>
      <c r="D1791" s="262" t="s">
        <v>340</v>
      </c>
      <c r="E1791" s="262" t="s">
        <v>221</v>
      </c>
      <c r="F1791" s="262" t="s">
        <v>222</v>
      </c>
      <c r="G1791" s="262" t="s">
        <v>223</v>
      </c>
      <c r="H1791" s="262" t="s">
        <v>224</v>
      </c>
      <c r="I1791" s="262" t="s">
        <v>225</v>
      </c>
      <c r="J1791" s="262">
        <v>1600</v>
      </c>
      <c r="K1791" s="320">
        <v>1</v>
      </c>
      <c r="L1791" s="320">
        <v>1</v>
      </c>
      <c r="M1791" s="262" t="s">
        <v>226</v>
      </c>
      <c r="N1791" s="262" t="s">
        <v>227</v>
      </c>
      <c r="O1791" s="262" t="s">
        <v>234</v>
      </c>
      <c r="P1791" s="262" t="s">
        <v>35</v>
      </c>
      <c r="Q1791" s="321">
        <v>11</v>
      </c>
      <c r="R1791" s="321">
        <f t="shared" si="167"/>
        <v>12</v>
      </c>
      <c r="S1791" s="300">
        <v>0</v>
      </c>
      <c r="T1791" s="300">
        <v>51435</v>
      </c>
      <c r="V1791" s="300">
        <v>51435</v>
      </c>
      <c r="W1791" s="302">
        <f>IFERROR(INDEX('For Formulas'!$A$3:$CL$64,MATCH(ROUNDUP($R1791,0),'For Formulas'!$A$3:$A$64,0),MATCH($O1791&amp;" - "&amp;$P1791,'For Formulas'!$A$3:$CL$3,0))*L1791+U1791,INDEX('For Formulas'!$A$3:$CL$64,MATCH(ROUNDUP($R1791,0),'For Formulas'!$A$3:$A$64,0)*MATCH($O1791&amp;" - "&amp;$P1791,'For Formulas'!$A$3:$CL$3,0))*L1791)</f>
        <v>55550</v>
      </c>
      <c r="X1791" s="322">
        <f t="shared" si="168"/>
        <v>8.0003888402838536E-2</v>
      </c>
      <c r="Y1791" s="262" t="s">
        <v>439</v>
      </c>
      <c r="Z1791" s="262" t="str">
        <f t="shared" si="169"/>
        <v>141 E 71100 116</v>
      </c>
      <c r="AA1791" s="262" t="str">
        <f t="shared" si="170"/>
        <v>000</v>
      </c>
      <c r="AB1791" s="262" t="str">
        <f t="shared" si="171"/>
        <v>000</v>
      </c>
      <c r="AC1791" s="262" t="str">
        <f t="shared" si="172"/>
        <v>141 E 71100 116 000 000</v>
      </c>
    </row>
    <row r="1792" spans="1:29" ht="15" customHeight="1" x14ac:dyDescent="0.25">
      <c r="A1792" s="262" t="s">
        <v>1615</v>
      </c>
      <c r="B1792" s="262" t="s">
        <v>231</v>
      </c>
      <c r="C1792" s="262" t="s">
        <v>231</v>
      </c>
      <c r="D1792" s="262" t="s">
        <v>389</v>
      </c>
      <c r="E1792" s="262" t="s">
        <v>221</v>
      </c>
      <c r="F1792" s="262" t="s">
        <v>222</v>
      </c>
      <c r="G1792" s="262" t="s">
        <v>223</v>
      </c>
      <c r="H1792" s="262" t="s">
        <v>224</v>
      </c>
      <c r="I1792" s="262" t="s">
        <v>225</v>
      </c>
      <c r="J1792" s="262">
        <v>1600</v>
      </c>
      <c r="K1792" s="320">
        <v>1</v>
      </c>
      <c r="L1792" s="320">
        <v>1</v>
      </c>
      <c r="M1792" s="262" t="s">
        <v>226</v>
      </c>
      <c r="N1792" s="262" t="s">
        <v>227</v>
      </c>
      <c r="O1792" s="262" t="s">
        <v>234</v>
      </c>
      <c r="P1792" s="262" t="s">
        <v>35</v>
      </c>
      <c r="Q1792" s="321">
        <v>11</v>
      </c>
      <c r="R1792" s="321">
        <f t="shared" si="167"/>
        <v>12</v>
      </c>
      <c r="S1792" s="300">
        <v>0</v>
      </c>
      <c r="T1792" s="300">
        <v>51435</v>
      </c>
      <c r="V1792" s="300">
        <v>51435</v>
      </c>
      <c r="W1792" s="302">
        <f>IFERROR(INDEX('For Formulas'!$A$3:$CL$64,MATCH(ROUNDUP($R1792,0),'For Formulas'!$A$3:$A$64,0),MATCH($O1792&amp;" - "&amp;$P1792,'For Formulas'!$A$3:$CL$3,0))*L1792+U1792,INDEX('For Formulas'!$A$3:$CL$64,MATCH(ROUNDUP($R1792,0),'For Formulas'!$A$3:$A$64,0)*MATCH($O1792&amp;" - "&amp;$P1792,'For Formulas'!$A$3:$CL$3,0))*L1792)</f>
        <v>55550</v>
      </c>
      <c r="X1792" s="322">
        <f t="shared" si="168"/>
        <v>8.0003888402838536E-2</v>
      </c>
      <c r="Y1792" s="262" t="s">
        <v>390</v>
      </c>
      <c r="Z1792" s="262" t="str">
        <f t="shared" si="169"/>
        <v>141 E 71100 116</v>
      </c>
      <c r="AA1792" s="262" t="str">
        <f t="shared" si="170"/>
        <v>000</v>
      </c>
      <c r="AB1792" s="262" t="str">
        <f t="shared" si="171"/>
        <v>000</v>
      </c>
      <c r="AC1792" s="262" t="str">
        <f t="shared" si="172"/>
        <v>141 E 71100 116 000 000</v>
      </c>
    </row>
    <row r="1793" spans="1:29" ht="15" hidden="1" customHeight="1" x14ac:dyDescent="0.25">
      <c r="A1793" s="262" t="s">
        <v>2324</v>
      </c>
      <c r="B1793" s="262" t="s">
        <v>255</v>
      </c>
      <c r="C1793" s="262" t="s">
        <v>255</v>
      </c>
      <c r="D1793" s="262" t="s">
        <v>248</v>
      </c>
      <c r="E1793" s="262" t="s">
        <v>256</v>
      </c>
      <c r="F1793" s="262" t="s">
        <v>249</v>
      </c>
      <c r="G1793" s="262" t="s">
        <v>250</v>
      </c>
      <c r="H1793" s="262" t="s">
        <v>224</v>
      </c>
      <c r="I1793" s="262" t="s">
        <v>242</v>
      </c>
      <c r="J1793" s="262">
        <v>1080</v>
      </c>
      <c r="K1793" s="320">
        <v>1</v>
      </c>
      <c r="L1793" s="320">
        <v>1</v>
      </c>
      <c r="M1793" s="262" t="s">
        <v>6</v>
      </c>
      <c r="Q1793" s="321">
        <v>0</v>
      </c>
      <c r="R1793" s="321">
        <f t="shared" si="167"/>
        <v>1</v>
      </c>
      <c r="S1793" s="300">
        <v>3000</v>
      </c>
      <c r="T1793" s="300">
        <v>0</v>
      </c>
      <c r="V1793" s="300">
        <v>3000</v>
      </c>
      <c r="W1793" s="300">
        <f>V1793</f>
        <v>3000</v>
      </c>
      <c r="X1793" s="322">
        <f t="shared" si="168"/>
        <v>0</v>
      </c>
      <c r="Y1793" s="262" t="s">
        <v>252</v>
      </c>
      <c r="Z1793" s="262" t="str">
        <f t="shared" si="169"/>
        <v>141 E 72710 146</v>
      </c>
      <c r="AA1793" s="262" t="str">
        <f t="shared" si="170"/>
        <v>446</v>
      </c>
      <c r="AB1793" s="262" t="str">
        <f t="shared" si="171"/>
        <v>000</v>
      </c>
      <c r="AC1793" s="262" t="str">
        <f t="shared" si="172"/>
        <v>141 E 72710 146 000 446</v>
      </c>
    </row>
    <row r="1794" spans="1:29" ht="15" hidden="1" customHeight="1" x14ac:dyDescent="0.25">
      <c r="A1794" s="262" t="s">
        <v>2324</v>
      </c>
      <c r="B1794" s="262" t="s">
        <v>292</v>
      </c>
      <c r="C1794" s="262" t="s">
        <v>292</v>
      </c>
      <c r="D1794" s="262" t="s">
        <v>248</v>
      </c>
      <c r="E1794" s="262" t="s">
        <v>256</v>
      </c>
      <c r="F1794" s="262" t="s">
        <v>249</v>
      </c>
      <c r="G1794" s="262" t="s">
        <v>250</v>
      </c>
      <c r="H1794" s="262" t="s">
        <v>224</v>
      </c>
      <c r="I1794" s="262" t="s">
        <v>242</v>
      </c>
      <c r="J1794" s="262">
        <v>1080</v>
      </c>
      <c r="K1794" s="320">
        <v>1</v>
      </c>
      <c r="L1794" s="320">
        <v>1</v>
      </c>
      <c r="M1794" s="262" t="s">
        <v>6</v>
      </c>
      <c r="Q1794" s="321">
        <v>0</v>
      </c>
      <c r="R1794" s="321">
        <f t="shared" ref="R1794:R1857" si="173">Q1794+1</f>
        <v>1</v>
      </c>
      <c r="S1794" s="300">
        <v>1000</v>
      </c>
      <c r="T1794" s="300">
        <v>0</v>
      </c>
      <c r="V1794" s="300">
        <v>1000</v>
      </c>
      <c r="W1794" s="300">
        <f>V1794</f>
        <v>1000</v>
      </c>
      <c r="X1794" s="322">
        <f t="shared" ref="X1794:X1857" si="174">(W1794-V1794)/V1794</f>
        <v>0</v>
      </c>
      <c r="Y1794" s="262" t="s">
        <v>252</v>
      </c>
      <c r="Z1794" s="262" t="str">
        <f t="shared" ref="Z1794:Z1857" si="175">LEFT(Y1794,15)</f>
        <v>141 E 72710 146</v>
      </c>
      <c r="AA1794" s="262" t="str">
        <f t="shared" ref="AA1794:AA1857" si="176">RIGHT(Y1794,3)</f>
        <v>446</v>
      </c>
      <c r="AB1794" s="262" t="str">
        <f t="shared" ref="AB1794:AB1857" si="177">MID(Y1794,17,3)</f>
        <v>000</v>
      </c>
      <c r="AC1794" s="262" t="str">
        <f t="shared" ref="AC1794:AC1857" si="178">Z1794&amp;" " &amp;AB1794&amp;" "&amp;AA1794</f>
        <v>141 E 72710 146 000 446</v>
      </c>
    </row>
    <row r="1795" spans="1:29" ht="15" hidden="1" customHeight="1" x14ac:dyDescent="0.25">
      <c r="A1795" s="335" t="s">
        <v>1684</v>
      </c>
      <c r="B1795" s="335" t="s">
        <v>231</v>
      </c>
      <c r="C1795" s="335" t="s">
        <v>3373</v>
      </c>
      <c r="D1795" s="262" t="s">
        <v>264</v>
      </c>
      <c r="E1795" s="262" t="s">
        <v>221</v>
      </c>
      <c r="F1795" s="262" t="s">
        <v>222</v>
      </c>
      <c r="G1795" s="262" t="s">
        <v>223</v>
      </c>
      <c r="H1795" s="262" t="s">
        <v>224</v>
      </c>
      <c r="I1795" s="262" t="s">
        <v>225</v>
      </c>
      <c r="J1795" s="262">
        <v>1600</v>
      </c>
      <c r="K1795" s="320">
        <v>1</v>
      </c>
      <c r="L1795" s="320">
        <v>1</v>
      </c>
      <c r="M1795" s="262" t="s">
        <v>226</v>
      </c>
      <c r="N1795" s="262" t="s">
        <v>233</v>
      </c>
      <c r="O1795" s="262" t="s">
        <v>234</v>
      </c>
      <c r="P1795" s="262" t="s">
        <v>35</v>
      </c>
      <c r="Q1795" s="321">
        <v>11</v>
      </c>
      <c r="R1795" s="321">
        <f t="shared" si="173"/>
        <v>12</v>
      </c>
      <c r="S1795" s="300">
        <v>0</v>
      </c>
      <c r="T1795" s="300">
        <v>51435</v>
      </c>
      <c r="V1795" s="300">
        <v>51435</v>
      </c>
      <c r="W1795" s="302">
        <f>IFERROR(INDEX('For Formulas'!$A$3:$CL$64,MATCH(ROUNDUP($R1795,0),'For Formulas'!$A$3:$A$64,0),MATCH($O1795&amp;" - "&amp;$P1795,'For Formulas'!$A$3:$CL$3,0))*L1795+U1795,INDEX('For Formulas'!$A$3:$CL$64,MATCH(ROUNDUP($R1795,0),'For Formulas'!$A$3:$A$64,0)*MATCH($O1795&amp;" - "&amp;$P1795,'For Formulas'!$A$3:$CL$3,0))*L1795)</f>
        <v>55550</v>
      </c>
      <c r="X1795" s="322">
        <f t="shared" si="174"/>
        <v>8.0003888402838536E-2</v>
      </c>
      <c r="Y1795" s="262" t="s">
        <v>3376</v>
      </c>
      <c r="Z1795" s="262" t="str">
        <f t="shared" si="175"/>
        <v>142 E 71100 116</v>
      </c>
      <c r="AA1795" s="262" t="str">
        <f t="shared" si="176"/>
        <v>000</v>
      </c>
      <c r="AB1795" s="262" t="str">
        <f t="shared" si="177"/>
        <v>931</v>
      </c>
      <c r="AC1795" s="262" t="str">
        <f t="shared" si="178"/>
        <v>142 E 71100 116 931 000</v>
      </c>
    </row>
    <row r="1796" spans="1:29" ht="15" customHeight="1" x14ac:dyDescent="0.25">
      <c r="A1796" s="262" t="s">
        <v>1709</v>
      </c>
      <c r="B1796" s="262" t="s">
        <v>323</v>
      </c>
      <c r="C1796" s="262" t="s">
        <v>323</v>
      </c>
      <c r="D1796" s="262" t="s">
        <v>220</v>
      </c>
      <c r="E1796" s="262" t="s">
        <v>221</v>
      </c>
      <c r="F1796" s="262" t="s">
        <v>222</v>
      </c>
      <c r="G1796" s="262" t="s">
        <v>223</v>
      </c>
      <c r="H1796" s="262" t="s">
        <v>224</v>
      </c>
      <c r="I1796" s="262" t="s">
        <v>225</v>
      </c>
      <c r="J1796" s="262">
        <v>1600</v>
      </c>
      <c r="K1796" s="320">
        <v>1</v>
      </c>
      <c r="L1796" s="320">
        <v>1</v>
      </c>
      <c r="M1796" s="262" t="s">
        <v>226</v>
      </c>
      <c r="N1796" s="262" t="s">
        <v>233</v>
      </c>
      <c r="O1796" s="262" t="s">
        <v>234</v>
      </c>
      <c r="P1796" s="262" t="s">
        <v>35</v>
      </c>
      <c r="Q1796" s="321">
        <v>11</v>
      </c>
      <c r="R1796" s="321">
        <f t="shared" si="173"/>
        <v>12</v>
      </c>
      <c r="S1796" s="300">
        <v>0</v>
      </c>
      <c r="T1796" s="300">
        <v>51435</v>
      </c>
      <c r="V1796" s="300">
        <v>51435</v>
      </c>
      <c r="W1796" s="302">
        <f>IFERROR(INDEX('For Formulas'!$A$3:$CL$64,MATCH(ROUNDUP($R1796,0),'For Formulas'!$A$3:$A$64,0),MATCH($O1796&amp;" - "&amp;$P1796,'For Formulas'!$A$3:$CL$3,0))*L1796+U1796,INDEX('For Formulas'!$A$3:$CL$64,MATCH(ROUNDUP($R1796,0),'For Formulas'!$A$3:$A$64,0)*MATCH($O1796&amp;" - "&amp;$P1796,'For Formulas'!$A$3:$CL$3,0))*L1796)</f>
        <v>55550</v>
      </c>
      <c r="X1796" s="322">
        <f t="shared" si="174"/>
        <v>8.0003888402838536E-2</v>
      </c>
      <c r="Y1796" s="262" t="s">
        <v>1710</v>
      </c>
      <c r="Z1796" s="262" t="str">
        <f t="shared" si="175"/>
        <v>141 E 72410 139</v>
      </c>
      <c r="AA1796" s="262" t="str">
        <f t="shared" si="176"/>
        <v>000</v>
      </c>
      <c r="AB1796" s="262" t="str">
        <f t="shared" si="177"/>
        <v>000</v>
      </c>
      <c r="AC1796" s="262" t="str">
        <f t="shared" si="178"/>
        <v>141 E 72410 139 000 000</v>
      </c>
    </row>
    <row r="1797" spans="1:29" ht="15" customHeight="1" x14ac:dyDescent="0.25">
      <c r="A1797" s="262" t="s">
        <v>2461</v>
      </c>
      <c r="B1797" s="262" t="s">
        <v>231</v>
      </c>
      <c r="C1797" s="262" t="s">
        <v>231</v>
      </c>
      <c r="D1797" s="262" t="s">
        <v>407</v>
      </c>
      <c r="E1797" s="262" t="s">
        <v>221</v>
      </c>
      <c r="F1797" s="262" t="s">
        <v>222</v>
      </c>
      <c r="G1797" s="262" t="s">
        <v>223</v>
      </c>
      <c r="H1797" s="262" t="s">
        <v>224</v>
      </c>
      <c r="I1797" s="262" t="s">
        <v>225</v>
      </c>
      <c r="J1797" s="262">
        <v>1600</v>
      </c>
      <c r="K1797" s="320">
        <v>1</v>
      </c>
      <c r="L1797" s="320">
        <v>1</v>
      </c>
      <c r="M1797" s="262" t="s">
        <v>226</v>
      </c>
      <c r="N1797" s="262" t="s">
        <v>233</v>
      </c>
      <c r="O1797" s="262" t="s">
        <v>234</v>
      </c>
      <c r="P1797" s="262" t="s">
        <v>35</v>
      </c>
      <c r="Q1797" s="321">
        <v>11</v>
      </c>
      <c r="R1797" s="321">
        <f t="shared" si="173"/>
        <v>12</v>
      </c>
      <c r="S1797" s="300">
        <v>0</v>
      </c>
      <c r="T1797" s="300">
        <v>51435</v>
      </c>
      <c r="V1797" s="300">
        <v>51435</v>
      </c>
      <c r="W1797" s="302">
        <f>IFERROR(INDEX('For Formulas'!$A$3:$CL$64,MATCH(ROUNDUP($R1797,0),'For Formulas'!$A$3:$A$64,0),MATCH($O1797&amp;" - "&amp;$P1797,'For Formulas'!$A$3:$CL$3,0))*L1797+U1797,INDEX('For Formulas'!$A$3:$CL$64,MATCH(ROUNDUP($R1797,0),'For Formulas'!$A$3:$A$64,0)*MATCH($O1797&amp;" - "&amp;$P1797,'For Formulas'!$A$3:$CL$3,0))*L1797)</f>
        <v>55550</v>
      </c>
      <c r="X1797" s="322">
        <f t="shared" si="174"/>
        <v>8.0003888402838536E-2</v>
      </c>
      <c r="Y1797" s="262" t="s">
        <v>408</v>
      </c>
      <c r="Z1797" s="262" t="str">
        <f t="shared" si="175"/>
        <v>141 E 71100 116</v>
      </c>
      <c r="AA1797" s="262" t="str">
        <f t="shared" si="176"/>
        <v>000</v>
      </c>
      <c r="AB1797" s="262" t="str">
        <f t="shared" si="177"/>
        <v>000</v>
      </c>
      <c r="AC1797" s="262" t="str">
        <f t="shared" si="178"/>
        <v>141 E 71100 116 000 000</v>
      </c>
    </row>
    <row r="1798" spans="1:29" ht="15" hidden="1" customHeight="1" x14ac:dyDescent="0.25">
      <c r="A1798" s="262" t="s">
        <v>2325</v>
      </c>
      <c r="B1798" s="262" t="s">
        <v>749</v>
      </c>
      <c r="C1798" s="262" t="s">
        <v>749</v>
      </c>
      <c r="D1798" s="262" t="s">
        <v>328</v>
      </c>
      <c r="E1798" s="262" t="s">
        <v>256</v>
      </c>
      <c r="F1798" s="262" t="s">
        <v>249</v>
      </c>
      <c r="G1798" s="262" t="s">
        <v>2326</v>
      </c>
      <c r="H1798" s="262" t="s">
        <v>224</v>
      </c>
      <c r="I1798" s="262" t="s">
        <v>242</v>
      </c>
      <c r="J1798" s="262">
        <v>774</v>
      </c>
      <c r="K1798" s="320">
        <v>1</v>
      </c>
      <c r="L1798" s="320">
        <v>0.71665999999999996</v>
      </c>
      <c r="M1798" s="262" t="s">
        <v>6</v>
      </c>
      <c r="Q1798" s="321">
        <v>0</v>
      </c>
      <c r="R1798" s="321">
        <f t="shared" si="173"/>
        <v>1</v>
      </c>
      <c r="S1798" s="300">
        <v>5400</v>
      </c>
      <c r="T1798" s="300">
        <v>0</v>
      </c>
      <c r="V1798" s="300">
        <v>3869.96</v>
      </c>
      <c r="W1798" s="300">
        <f>V1798</f>
        <v>3869.96</v>
      </c>
      <c r="X1798" s="322">
        <f t="shared" si="174"/>
        <v>0</v>
      </c>
      <c r="Y1798" s="262" t="s">
        <v>750</v>
      </c>
      <c r="Z1798" s="262" t="str">
        <f t="shared" si="175"/>
        <v>141 E 71200 163</v>
      </c>
      <c r="AA1798" s="262" t="str">
        <f t="shared" si="176"/>
        <v>712</v>
      </c>
      <c r="AB1798" s="262" t="str">
        <f t="shared" si="177"/>
        <v>901</v>
      </c>
      <c r="AC1798" s="262" t="str">
        <f t="shared" si="178"/>
        <v>141 E 71200 163 901 712</v>
      </c>
    </row>
    <row r="1799" spans="1:29" ht="15" customHeight="1" x14ac:dyDescent="0.25">
      <c r="A1799" s="262" t="s">
        <v>2805</v>
      </c>
      <c r="B1799" s="262" t="s">
        <v>231</v>
      </c>
      <c r="C1799" s="262" t="s">
        <v>231</v>
      </c>
      <c r="D1799" s="262" t="s">
        <v>392</v>
      </c>
      <c r="E1799" s="262" t="s">
        <v>221</v>
      </c>
      <c r="F1799" s="262" t="s">
        <v>222</v>
      </c>
      <c r="G1799" s="262" t="s">
        <v>223</v>
      </c>
      <c r="H1799" s="262" t="s">
        <v>224</v>
      </c>
      <c r="I1799" s="262" t="s">
        <v>225</v>
      </c>
      <c r="J1799" s="262">
        <v>1600</v>
      </c>
      <c r="K1799" s="320">
        <v>1</v>
      </c>
      <c r="L1799" s="320">
        <v>1</v>
      </c>
      <c r="M1799" s="262" t="s">
        <v>226</v>
      </c>
      <c r="N1799" s="262" t="s">
        <v>233</v>
      </c>
      <c r="O1799" s="262" t="s">
        <v>234</v>
      </c>
      <c r="P1799" s="262" t="s">
        <v>35</v>
      </c>
      <c r="Q1799" s="321">
        <v>11</v>
      </c>
      <c r="R1799" s="321">
        <f t="shared" si="173"/>
        <v>12</v>
      </c>
      <c r="S1799" s="300">
        <v>0</v>
      </c>
      <c r="T1799" s="300">
        <v>51435</v>
      </c>
      <c r="V1799" s="300">
        <v>51435</v>
      </c>
      <c r="W1799" s="302">
        <f>IFERROR(INDEX('For Formulas'!$A$3:$CL$64,MATCH(ROUNDUP($R1799,0),'For Formulas'!$A$3:$A$64,0),MATCH($O1799&amp;" - "&amp;$P1799,'For Formulas'!$A$3:$CL$3,0))*L1799+U1799,INDEX('For Formulas'!$A$3:$CL$64,MATCH(ROUNDUP($R1799,0),'For Formulas'!$A$3:$A$64,0)*MATCH($O1799&amp;" - "&amp;$P1799,'For Formulas'!$A$3:$CL$3,0))*L1799)</f>
        <v>55550</v>
      </c>
      <c r="X1799" s="322">
        <f t="shared" si="174"/>
        <v>8.0003888402838536E-2</v>
      </c>
      <c r="Y1799" s="262" t="s">
        <v>572</v>
      </c>
      <c r="Z1799" s="262" t="str">
        <f t="shared" si="175"/>
        <v>141 E 71100 116</v>
      </c>
      <c r="AA1799" s="262" t="str">
        <f t="shared" si="176"/>
        <v>000</v>
      </c>
      <c r="AB1799" s="262" t="str">
        <f t="shared" si="177"/>
        <v>000</v>
      </c>
      <c r="AC1799" s="262" t="str">
        <f t="shared" si="178"/>
        <v>141 E 71100 116 000 000</v>
      </c>
    </row>
    <row r="1800" spans="1:29" ht="15" customHeight="1" x14ac:dyDescent="0.25">
      <c r="A1800" s="262" t="s">
        <v>3063</v>
      </c>
      <c r="B1800" s="262" t="s">
        <v>231</v>
      </c>
      <c r="C1800" s="262" t="s">
        <v>231</v>
      </c>
      <c r="D1800" s="262" t="s">
        <v>268</v>
      </c>
      <c r="E1800" s="262" t="s">
        <v>221</v>
      </c>
      <c r="F1800" s="262" t="s">
        <v>222</v>
      </c>
      <c r="G1800" s="262" t="s">
        <v>223</v>
      </c>
      <c r="H1800" s="262" t="s">
        <v>224</v>
      </c>
      <c r="I1800" s="262" t="s">
        <v>225</v>
      </c>
      <c r="J1800" s="262">
        <v>1600</v>
      </c>
      <c r="K1800" s="320">
        <v>1</v>
      </c>
      <c r="L1800" s="320">
        <v>1</v>
      </c>
      <c r="M1800" s="262" t="s">
        <v>226</v>
      </c>
      <c r="N1800" s="262" t="s">
        <v>233</v>
      </c>
      <c r="O1800" s="262" t="s">
        <v>234</v>
      </c>
      <c r="P1800" s="262" t="s">
        <v>35</v>
      </c>
      <c r="Q1800" s="321">
        <v>11</v>
      </c>
      <c r="R1800" s="321">
        <f t="shared" si="173"/>
        <v>12</v>
      </c>
      <c r="S1800" s="300">
        <v>0</v>
      </c>
      <c r="T1800" s="300">
        <v>51435</v>
      </c>
      <c r="V1800" s="300">
        <v>51435</v>
      </c>
      <c r="W1800" s="302">
        <f>IFERROR(INDEX('For Formulas'!$A$3:$CL$64,MATCH(ROUNDUP($R1800,0),'For Formulas'!$A$3:$A$64,0),MATCH($O1800&amp;" - "&amp;$P1800,'For Formulas'!$A$3:$CL$3,0))*L1800+U1800,INDEX('For Formulas'!$A$3:$CL$64,MATCH(ROUNDUP($R1800,0),'For Formulas'!$A$3:$A$64,0)*MATCH($O1800&amp;" - "&amp;$P1800,'For Formulas'!$A$3:$CL$3,0))*L1800)</f>
        <v>55550</v>
      </c>
      <c r="X1800" s="322">
        <f t="shared" si="174"/>
        <v>8.0003888402838536E-2</v>
      </c>
      <c r="Y1800" s="262" t="s">
        <v>566</v>
      </c>
      <c r="Z1800" s="262" t="str">
        <f t="shared" si="175"/>
        <v>141 E 71100 116</v>
      </c>
      <c r="AA1800" s="262" t="str">
        <f t="shared" si="176"/>
        <v>000</v>
      </c>
      <c r="AB1800" s="262" t="str">
        <f t="shared" si="177"/>
        <v>000</v>
      </c>
      <c r="AC1800" s="262" t="str">
        <f t="shared" si="178"/>
        <v>141 E 71100 116 000 000</v>
      </c>
    </row>
    <row r="1801" spans="1:29" ht="15" customHeight="1" x14ac:dyDescent="0.25">
      <c r="A1801" s="262" t="s">
        <v>901</v>
      </c>
      <c r="B1801" s="262" t="s">
        <v>543</v>
      </c>
      <c r="C1801" s="262" t="s">
        <v>543</v>
      </c>
      <c r="D1801" s="262" t="s">
        <v>274</v>
      </c>
      <c r="E1801" s="262" t="s">
        <v>221</v>
      </c>
      <c r="F1801" s="262" t="s">
        <v>299</v>
      </c>
      <c r="G1801" s="262" t="s">
        <v>904</v>
      </c>
      <c r="H1801" s="262" t="s">
        <v>301</v>
      </c>
      <c r="I1801" s="262" t="s">
        <v>225</v>
      </c>
      <c r="J1801" s="262">
        <v>984</v>
      </c>
      <c r="K1801" s="320">
        <v>1</v>
      </c>
      <c r="L1801" s="320">
        <v>0.51249999999999996</v>
      </c>
      <c r="M1801" s="262" t="s">
        <v>6</v>
      </c>
      <c r="Q1801" s="321">
        <v>0</v>
      </c>
      <c r="R1801" s="321">
        <f t="shared" si="173"/>
        <v>1</v>
      </c>
      <c r="S1801" s="300">
        <v>108600</v>
      </c>
      <c r="T1801" s="300">
        <v>0</v>
      </c>
      <c r="V1801" s="300">
        <v>55657.5</v>
      </c>
      <c r="W1801" s="300">
        <f>V1801</f>
        <v>55657.5</v>
      </c>
      <c r="X1801" s="322">
        <f t="shared" si="174"/>
        <v>0</v>
      </c>
      <c r="Y1801" s="262" t="s">
        <v>905</v>
      </c>
      <c r="Z1801" s="262" t="str">
        <f t="shared" si="175"/>
        <v>141 E 72510 189</v>
      </c>
      <c r="AA1801" s="262" t="str">
        <f t="shared" si="176"/>
        <v>000</v>
      </c>
      <c r="AB1801" s="262" t="str">
        <f t="shared" si="177"/>
        <v>000</v>
      </c>
      <c r="AC1801" s="262" t="str">
        <f t="shared" si="178"/>
        <v>141 E 72510 189 000 000</v>
      </c>
    </row>
    <row r="1802" spans="1:29" ht="15" customHeight="1" x14ac:dyDescent="0.25">
      <c r="A1802" s="262" t="s">
        <v>322</v>
      </c>
      <c r="B1802" s="262" t="s">
        <v>323</v>
      </c>
      <c r="C1802" s="262" t="s">
        <v>323</v>
      </c>
      <c r="D1802" s="262" t="s">
        <v>324</v>
      </c>
      <c r="E1802" s="262" t="s">
        <v>221</v>
      </c>
      <c r="F1802" s="262" t="s">
        <v>222</v>
      </c>
      <c r="G1802" s="262" t="s">
        <v>223</v>
      </c>
      <c r="H1802" s="262" t="s">
        <v>224</v>
      </c>
      <c r="I1802" s="262" t="s">
        <v>225</v>
      </c>
      <c r="J1802" s="262">
        <v>1600</v>
      </c>
      <c r="K1802" s="320">
        <v>1</v>
      </c>
      <c r="L1802" s="320">
        <v>1</v>
      </c>
      <c r="M1802" s="262" t="s">
        <v>226</v>
      </c>
      <c r="N1802" s="262" t="s">
        <v>233</v>
      </c>
      <c r="O1802" s="262" t="s">
        <v>234</v>
      </c>
      <c r="P1802" s="262" t="s">
        <v>35</v>
      </c>
      <c r="Q1802" s="321">
        <v>12</v>
      </c>
      <c r="R1802" s="321">
        <f t="shared" si="173"/>
        <v>13</v>
      </c>
      <c r="S1802" s="300">
        <v>0</v>
      </c>
      <c r="T1802" s="300">
        <v>51570</v>
      </c>
      <c r="V1802" s="300">
        <v>51570</v>
      </c>
      <c r="W1802" s="302">
        <f>IFERROR(INDEX('For Formulas'!$A$3:$CL$64,MATCH(ROUNDUP($R1802,0),'For Formulas'!$A$3:$A$64,0),MATCH($O1802&amp;" - "&amp;$P1802,'For Formulas'!$A$3:$CL$3,0))*L1802+U1802,INDEX('For Formulas'!$A$3:$CL$64,MATCH(ROUNDUP($R1802,0),'For Formulas'!$A$3:$A$64,0)*MATCH($O1802&amp;" - "&amp;$P1802,'For Formulas'!$A$3:$CL$3,0))*L1802)</f>
        <v>55695</v>
      </c>
      <c r="X1802" s="322">
        <f t="shared" si="174"/>
        <v>7.9988365328679464E-2</v>
      </c>
      <c r="Y1802" s="262" t="s">
        <v>325</v>
      </c>
      <c r="Z1802" s="262" t="str">
        <f t="shared" si="175"/>
        <v>141 E 72410 139</v>
      </c>
      <c r="AA1802" s="262" t="str">
        <f t="shared" si="176"/>
        <v>000</v>
      </c>
      <c r="AB1802" s="262" t="str">
        <f t="shared" si="177"/>
        <v>000</v>
      </c>
      <c r="AC1802" s="262" t="str">
        <f t="shared" si="178"/>
        <v>141 E 72410 139 000 000</v>
      </c>
    </row>
    <row r="1803" spans="1:29" ht="15" customHeight="1" x14ac:dyDescent="0.25">
      <c r="A1803" s="262" t="s">
        <v>833</v>
      </c>
      <c r="B1803" s="262" t="s">
        <v>231</v>
      </c>
      <c r="C1803" s="262" t="s">
        <v>231</v>
      </c>
      <c r="D1803" s="262" t="s">
        <v>422</v>
      </c>
      <c r="E1803" s="262" t="s">
        <v>221</v>
      </c>
      <c r="F1803" s="262" t="s">
        <v>222</v>
      </c>
      <c r="G1803" s="262" t="s">
        <v>223</v>
      </c>
      <c r="H1803" s="262" t="s">
        <v>224</v>
      </c>
      <c r="I1803" s="262" t="s">
        <v>225</v>
      </c>
      <c r="J1803" s="262">
        <v>1600</v>
      </c>
      <c r="K1803" s="320">
        <v>1</v>
      </c>
      <c r="L1803" s="320">
        <v>1</v>
      </c>
      <c r="M1803" s="262" t="s">
        <v>226</v>
      </c>
      <c r="N1803" s="262" t="s">
        <v>233</v>
      </c>
      <c r="O1803" s="262" t="s">
        <v>234</v>
      </c>
      <c r="P1803" s="262" t="s">
        <v>35</v>
      </c>
      <c r="Q1803" s="321">
        <v>12</v>
      </c>
      <c r="R1803" s="321">
        <f t="shared" si="173"/>
        <v>13</v>
      </c>
      <c r="S1803" s="300">
        <v>0</v>
      </c>
      <c r="T1803" s="300">
        <v>51570</v>
      </c>
      <c r="V1803" s="300">
        <v>51570</v>
      </c>
      <c r="W1803" s="302">
        <f>IFERROR(INDEX('For Formulas'!$A$3:$CL$64,MATCH(ROUNDUP($R1803,0),'For Formulas'!$A$3:$A$64,0),MATCH($O1803&amp;" - "&amp;$P1803,'For Formulas'!$A$3:$CL$3,0))*L1803+U1803,INDEX('For Formulas'!$A$3:$CL$64,MATCH(ROUNDUP($R1803,0),'For Formulas'!$A$3:$A$64,0)*MATCH($O1803&amp;" - "&amp;$P1803,'For Formulas'!$A$3:$CL$3,0))*L1803)</f>
        <v>55695</v>
      </c>
      <c r="X1803" s="322">
        <f t="shared" si="174"/>
        <v>7.9988365328679464E-2</v>
      </c>
      <c r="Y1803" s="262" t="s">
        <v>423</v>
      </c>
      <c r="Z1803" s="262" t="str">
        <f t="shared" si="175"/>
        <v>141 E 71100 116</v>
      </c>
      <c r="AA1803" s="262" t="str">
        <f t="shared" si="176"/>
        <v>000</v>
      </c>
      <c r="AB1803" s="262" t="str">
        <f t="shared" si="177"/>
        <v>000</v>
      </c>
      <c r="AC1803" s="262" t="str">
        <f t="shared" si="178"/>
        <v>141 E 71100 116 000 000</v>
      </c>
    </row>
    <row r="1804" spans="1:29" ht="15" hidden="1" customHeight="1" x14ac:dyDescent="0.25">
      <c r="A1804" s="262" t="s">
        <v>2334</v>
      </c>
      <c r="B1804" s="262" t="s">
        <v>330</v>
      </c>
      <c r="C1804" s="262" t="s">
        <v>330</v>
      </c>
      <c r="D1804" s="262" t="s">
        <v>328</v>
      </c>
      <c r="E1804" s="262" t="s">
        <v>398</v>
      </c>
      <c r="F1804" s="262" t="s">
        <v>249</v>
      </c>
      <c r="G1804" s="262" t="s">
        <v>1356</v>
      </c>
      <c r="H1804" s="262" t="s">
        <v>1454</v>
      </c>
      <c r="I1804" s="262" t="s">
        <v>242</v>
      </c>
      <c r="J1804" s="262">
        <v>108</v>
      </c>
      <c r="K1804" s="320">
        <v>1</v>
      </c>
      <c r="L1804" s="320">
        <v>0.1</v>
      </c>
      <c r="M1804" s="262" t="s">
        <v>6</v>
      </c>
      <c r="Q1804" s="321">
        <v>0</v>
      </c>
      <c r="R1804" s="321">
        <f t="shared" si="173"/>
        <v>1</v>
      </c>
      <c r="S1804" s="300">
        <v>3000</v>
      </c>
      <c r="T1804" s="300">
        <v>0</v>
      </c>
      <c r="V1804" s="300">
        <v>300</v>
      </c>
      <c r="W1804" s="300">
        <f>V1804</f>
        <v>300</v>
      </c>
      <c r="X1804" s="322">
        <f t="shared" si="174"/>
        <v>0</v>
      </c>
      <c r="Y1804" s="262" t="s">
        <v>329</v>
      </c>
      <c r="Z1804" s="262" t="str">
        <f t="shared" si="175"/>
        <v>141 E 72710 146</v>
      </c>
      <c r="AA1804" s="262" t="str">
        <f t="shared" si="176"/>
        <v>712</v>
      </c>
      <c r="AB1804" s="262" t="str">
        <f t="shared" si="177"/>
        <v>000</v>
      </c>
      <c r="AC1804" s="262" t="str">
        <f t="shared" si="178"/>
        <v>141 E 72710 146 000 712</v>
      </c>
    </row>
    <row r="1805" spans="1:29" ht="15" hidden="1" customHeight="1" x14ac:dyDescent="0.25">
      <c r="A1805" s="262" t="s">
        <v>2334</v>
      </c>
      <c r="B1805" s="262" t="s">
        <v>327</v>
      </c>
      <c r="C1805" s="262" t="s">
        <v>327</v>
      </c>
      <c r="D1805" s="262" t="s">
        <v>328</v>
      </c>
      <c r="E1805" s="262" t="s">
        <v>398</v>
      </c>
      <c r="F1805" s="262" t="s">
        <v>249</v>
      </c>
      <c r="G1805" s="262" t="s">
        <v>1356</v>
      </c>
      <c r="H1805" s="262" t="s">
        <v>1454</v>
      </c>
      <c r="I1805" s="262" t="s">
        <v>242</v>
      </c>
      <c r="J1805" s="262">
        <v>108</v>
      </c>
      <c r="K1805" s="320">
        <v>0</v>
      </c>
      <c r="L1805" s="320">
        <v>0</v>
      </c>
      <c r="M1805" s="262" t="s">
        <v>226</v>
      </c>
      <c r="N1805" s="262" t="s">
        <v>227</v>
      </c>
      <c r="O1805" s="262" t="s">
        <v>251</v>
      </c>
      <c r="P1805" s="262" t="s">
        <v>186</v>
      </c>
      <c r="Q1805" s="321">
        <v>1</v>
      </c>
      <c r="R1805" s="321">
        <f t="shared" si="173"/>
        <v>2</v>
      </c>
      <c r="S1805" s="300">
        <v>0</v>
      </c>
      <c r="T1805" s="300">
        <v>9570</v>
      </c>
      <c r="V1805" s="300">
        <v>645.97</v>
      </c>
      <c r="W1805" s="302">
        <f>IFERROR(INDEX('For Formulas'!$A$3:$CL$64,MATCH(ROUNDUP($R1805,0),'For Formulas'!$A$3:$A$64,0),MATCH($O1805&amp;" - "&amp;$P1805,'For Formulas'!$A$3:$CL$3,0))*L1805+U1805,INDEX('For Formulas'!$A$3:$CL$64,MATCH(ROUNDUP($R1805,0),'For Formulas'!$A$3:$A$64,0)*MATCH($O1805&amp;" - "&amp;$P1805,'For Formulas'!$A$3:$CL$3,0))*L1805)</f>
        <v>0</v>
      </c>
      <c r="X1805" s="322">
        <f t="shared" si="174"/>
        <v>-1</v>
      </c>
      <c r="Y1805" s="262" t="s">
        <v>329</v>
      </c>
      <c r="Z1805" s="262" t="str">
        <f t="shared" si="175"/>
        <v>141 E 72710 146</v>
      </c>
      <c r="AA1805" s="262" t="str">
        <f t="shared" si="176"/>
        <v>712</v>
      </c>
      <c r="AB1805" s="262" t="str">
        <f t="shared" si="177"/>
        <v>000</v>
      </c>
      <c r="AC1805" s="262" t="str">
        <f t="shared" si="178"/>
        <v>141 E 72710 146 000 712</v>
      </c>
    </row>
    <row r="1806" spans="1:29" ht="15" customHeight="1" x14ac:dyDescent="0.25">
      <c r="A1806" s="262" t="s">
        <v>1035</v>
      </c>
      <c r="B1806" s="262" t="s">
        <v>577</v>
      </c>
      <c r="C1806" s="262" t="s">
        <v>577</v>
      </c>
      <c r="D1806" s="262" t="s">
        <v>407</v>
      </c>
      <c r="E1806" s="262" t="s">
        <v>221</v>
      </c>
      <c r="F1806" s="262" t="s">
        <v>222</v>
      </c>
      <c r="G1806" s="262" t="s">
        <v>223</v>
      </c>
      <c r="H1806" s="262" t="s">
        <v>224</v>
      </c>
      <c r="I1806" s="262" t="s">
        <v>225</v>
      </c>
      <c r="J1806" s="262">
        <v>1600</v>
      </c>
      <c r="K1806" s="320">
        <v>1</v>
      </c>
      <c r="L1806" s="320">
        <v>1</v>
      </c>
      <c r="M1806" s="262" t="s">
        <v>226</v>
      </c>
      <c r="N1806" s="262" t="s">
        <v>227</v>
      </c>
      <c r="O1806" s="262" t="s">
        <v>234</v>
      </c>
      <c r="P1806" s="262" t="s">
        <v>35</v>
      </c>
      <c r="Q1806" s="321">
        <v>12</v>
      </c>
      <c r="R1806" s="321">
        <f t="shared" si="173"/>
        <v>13</v>
      </c>
      <c r="S1806" s="300">
        <v>0</v>
      </c>
      <c r="T1806" s="300">
        <v>51570</v>
      </c>
      <c r="V1806" s="300">
        <v>51570</v>
      </c>
      <c r="W1806" s="302">
        <f>IFERROR(INDEX('For Formulas'!$A$3:$CL$64,MATCH(ROUNDUP($R1806,0),'For Formulas'!$A$3:$A$64,0),MATCH($O1806&amp;" - "&amp;$P1806,'For Formulas'!$A$3:$CL$3,0))*L1806+U1806,INDEX('For Formulas'!$A$3:$CL$64,MATCH(ROUNDUP($R1806,0),'For Formulas'!$A$3:$A$64,0)*MATCH($O1806&amp;" - "&amp;$P1806,'For Formulas'!$A$3:$CL$3,0))*L1806)</f>
        <v>55695</v>
      </c>
      <c r="X1806" s="322">
        <f t="shared" si="174"/>
        <v>7.9988365328679464E-2</v>
      </c>
      <c r="Y1806" s="262" t="s">
        <v>1036</v>
      </c>
      <c r="Z1806" s="262" t="str">
        <f t="shared" si="175"/>
        <v>141 E 72130 123</v>
      </c>
      <c r="AA1806" s="262" t="str">
        <f t="shared" si="176"/>
        <v>000</v>
      </c>
      <c r="AB1806" s="262" t="str">
        <f t="shared" si="177"/>
        <v>000</v>
      </c>
      <c r="AC1806" s="262" t="str">
        <f t="shared" si="178"/>
        <v>141 E 72130 123 000 000</v>
      </c>
    </row>
    <row r="1807" spans="1:29" ht="15" customHeight="1" x14ac:dyDescent="0.25">
      <c r="A1807" s="262" t="s">
        <v>1056</v>
      </c>
      <c r="B1807" s="262" t="s">
        <v>231</v>
      </c>
      <c r="C1807" s="262" t="s">
        <v>231</v>
      </c>
      <c r="D1807" s="262" t="s">
        <v>280</v>
      </c>
      <c r="E1807" s="262" t="s">
        <v>221</v>
      </c>
      <c r="F1807" s="262" t="s">
        <v>222</v>
      </c>
      <c r="G1807" s="262" t="s">
        <v>223</v>
      </c>
      <c r="H1807" s="262" t="s">
        <v>224</v>
      </c>
      <c r="I1807" s="262" t="s">
        <v>225</v>
      </c>
      <c r="J1807" s="262">
        <v>1600</v>
      </c>
      <c r="K1807" s="320">
        <v>1</v>
      </c>
      <c r="L1807" s="320">
        <v>1</v>
      </c>
      <c r="M1807" s="262" t="s">
        <v>226</v>
      </c>
      <c r="N1807" s="262" t="s">
        <v>233</v>
      </c>
      <c r="O1807" s="262" t="s">
        <v>234</v>
      </c>
      <c r="P1807" s="262" t="s">
        <v>35</v>
      </c>
      <c r="Q1807" s="321">
        <v>12</v>
      </c>
      <c r="R1807" s="321">
        <f t="shared" si="173"/>
        <v>13</v>
      </c>
      <c r="S1807" s="300">
        <v>0</v>
      </c>
      <c r="T1807" s="300">
        <v>51570</v>
      </c>
      <c r="V1807" s="300">
        <v>51570</v>
      </c>
      <c r="W1807" s="302">
        <f>IFERROR(INDEX('For Formulas'!$A$3:$CL$64,MATCH(ROUNDUP($R1807,0),'For Formulas'!$A$3:$A$64,0),MATCH($O1807&amp;" - "&amp;$P1807,'For Formulas'!$A$3:$CL$3,0))*L1807+U1807,INDEX('For Formulas'!$A$3:$CL$64,MATCH(ROUNDUP($R1807,0),'For Formulas'!$A$3:$A$64,0)*MATCH($O1807&amp;" - "&amp;$P1807,'For Formulas'!$A$3:$CL$3,0))*L1807)</f>
        <v>55695</v>
      </c>
      <c r="X1807" s="322">
        <f t="shared" si="174"/>
        <v>7.9988365328679464E-2</v>
      </c>
      <c r="Y1807" s="262" t="s">
        <v>281</v>
      </c>
      <c r="Z1807" s="262" t="str">
        <f t="shared" si="175"/>
        <v>141 E 71100 116</v>
      </c>
      <c r="AA1807" s="262" t="str">
        <f t="shared" si="176"/>
        <v>000</v>
      </c>
      <c r="AB1807" s="262" t="str">
        <f t="shared" si="177"/>
        <v>000</v>
      </c>
      <c r="AC1807" s="262" t="str">
        <f t="shared" si="178"/>
        <v>141 E 71100 116 000 000</v>
      </c>
    </row>
    <row r="1808" spans="1:29" ht="15" customHeight="1" x14ac:dyDescent="0.25">
      <c r="A1808" s="262" t="s">
        <v>1060</v>
      </c>
      <c r="B1808" s="262" t="s">
        <v>231</v>
      </c>
      <c r="C1808" s="262" t="s">
        <v>231</v>
      </c>
      <c r="D1808" s="262" t="s">
        <v>364</v>
      </c>
      <c r="E1808" s="262" t="s">
        <v>221</v>
      </c>
      <c r="F1808" s="262" t="s">
        <v>222</v>
      </c>
      <c r="G1808" s="262" t="s">
        <v>223</v>
      </c>
      <c r="H1808" s="262" t="s">
        <v>224</v>
      </c>
      <c r="I1808" s="262" t="s">
        <v>225</v>
      </c>
      <c r="J1808" s="262">
        <v>1600</v>
      </c>
      <c r="K1808" s="320">
        <v>1</v>
      </c>
      <c r="L1808" s="320">
        <v>1</v>
      </c>
      <c r="M1808" s="262" t="s">
        <v>226</v>
      </c>
      <c r="N1808" s="262" t="s">
        <v>227</v>
      </c>
      <c r="O1808" s="262" t="s">
        <v>234</v>
      </c>
      <c r="P1808" s="262" t="s">
        <v>35</v>
      </c>
      <c r="Q1808" s="321">
        <v>12</v>
      </c>
      <c r="R1808" s="321">
        <f t="shared" si="173"/>
        <v>13</v>
      </c>
      <c r="S1808" s="300">
        <v>0</v>
      </c>
      <c r="T1808" s="300">
        <v>51570</v>
      </c>
      <c r="V1808" s="300">
        <v>51570</v>
      </c>
      <c r="W1808" s="302">
        <f>IFERROR(INDEX('For Formulas'!$A$3:$CL$64,MATCH(ROUNDUP($R1808,0),'For Formulas'!$A$3:$A$64,0),MATCH($O1808&amp;" - "&amp;$P1808,'For Formulas'!$A$3:$CL$3,0))*L1808+U1808,INDEX('For Formulas'!$A$3:$CL$64,MATCH(ROUNDUP($R1808,0),'For Formulas'!$A$3:$A$64,0)*MATCH($O1808&amp;" - "&amp;$P1808,'For Formulas'!$A$3:$CL$3,0))*L1808)</f>
        <v>55695</v>
      </c>
      <c r="X1808" s="322">
        <f t="shared" si="174"/>
        <v>7.9988365328679464E-2</v>
      </c>
      <c r="Y1808" s="262" t="s">
        <v>365</v>
      </c>
      <c r="Z1808" s="262" t="str">
        <f t="shared" si="175"/>
        <v>141 E 71100 116</v>
      </c>
      <c r="AA1808" s="262" t="str">
        <f t="shared" si="176"/>
        <v>000</v>
      </c>
      <c r="AB1808" s="262" t="str">
        <f t="shared" si="177"/>
        <v>000</v>
      </c>
      <c r="AC1808" s="262" t="str">
        <f t="shared" si="178"/>
        <v>141 E 71100 116 000 000</v>
      </c>
    </row>
    <row r="1809" spans="1:29" ht="15" customHeight="1" x14ac:dyDescent="0.25">
      <c r="A1809" s="262" t="s">
        <v>1806</v>
      </c>
      <c r="B1809" s="262" t="s">
        <v>231</v>
      </c>
      <c r="C1809" s="262" t="s">
        <v>231</v>
      </c>
      <c r="D1809" s="262" t="s">
        <v>392</v>
      </c>
      <c r="E1809" s="262" t="s">
        <v>221</v>
      </c>
      <c r="F1809" s="262" t="s">
        <v>222</v>
      </c>
      <c r="G1809" s="262" t="s">
        <v>223</v>
      </c>
      <c r="H1809" s="262" t="s">
        <v>224</v>
      </c>
      <c r="I1809" s="262" t="s">
        <v>225</v>
      </c>
      <c r="J1809" s="262">
        <v>1600</v>
      </c>
      <c r="K1809" s="320">
        <v>1</v>
      </c>
      <c r="L1809" s="320">
        <v>1</v>
      </c>
      <c r="M1809" s="262" t="s">
        <v>226</v>
      </c>
      <c r="N1809" s="262" t="s">
        <v>233</v>
      </c>
      <c r="O1809" s="262" t="s">
        <v>234</v>
      </c>
      <c r="P1809" s="262" t="s">
        <v>35</v>
      </c>
      <c r="Q1809" s="321">
        <v>12</v>
      </c>
      <c r="R1809" s="321">
        <f t="shared" si="173"/>
        <v>13</v>
      </c>
      <c r="S1809" s="300">
        <v>0</v>
      </c>
      <c r="T1809" s="300">
        <v>51570</v>
      </c>
      <c r="V1809" s="300">
        <v>51570</v>
      </c>
      <c r="W1809" s="302">
        <f>IFERROR(INDEX('For Formulas'!$A$3:$CL$64,MATCH(ROUNDUP($R1809,0),'For Formulas'!$A$3:$A$64,0),MATCH($O1809&amp;" - "&amp;$P1809,'For Formulas'!$A$3:$CL$3,0))*L1809+U1809,INDEX('For Formulas'!$A$3:$CL$64,MATCH(ROUNDUP($R1809,0),'For Formulas'!$A$3:$A$64,0)*MATCH($O1809&amp;" - "&amp;$P1809,'For Formulas'!$A$3:$CL$3,0))*L1809)</f>
        <v>55695</v>
      </c>
      <c r="X1809" s="322">
        <f t="shared" si="174"/>
        <v>7.9988365328679464E-2</v>
      </c>
      <c r="Y1809" s="262" t="s">
        <v>572</v>
      </c>
      <c r="Z1809" s="262" t="str">
        <f t="shared" si="175"/>
        <v>141 E 71100 116</v>
      </c>
      <c r="AA1809" s="262" t="str">
        <f t="shared" si="176"/>
        <v>000</v>
      </c>
      <c r="AB1809" s="262" t="str">
        <f t="shared" si="177"/>
        <v>000</v>
      </c>
      <c r="AC1809" s="262" t="str">
        <f t="shared" si="178"/>
        <v>141 E 71100 116 000 000</v>
      </c>
    </row>
    <row r="1810" spans="1:29" ht="15" customHeight="1" x14ac:dyDescent="0.25">
      <c r="A1810" s="262" t="s">
        <v>1843</v>
      </c>
      <c r="B1810" s="262" t="s">
        <v>231</v>
      </c>
      <c r="C1810" s="262" t="s">
        <v>231</v>
      </c>
      <c r="D1810" s="262" t="s">
        <v>268</v>
      </c>
      <c r="E1810" s="262" t="s">
        <v>221</v>
      </c>
      <c r="F1810" s="262" t="s">
        <v>222</v>
      </c>
      <c r="G1810" s="262" t="s">
        <v>223</v>
      </c>
      <c r="H1810" s="262" t="s">
        <v>224</v>
      </c>
      <c r="I1810" s="262" t="s">
        <v>225</v>
      </c>
      <c r="J1810" s="262">
        <v>1600</v>
      </c>
      <c r="K1810" s="320">
        <v>1</v>
      </c>
      <c r="L1810" s="320">
        <v>1</v>
      </c>
      <c r="M1810" s="262" t="s">
        <v>226</v>
      </c>
      <c r="N1810" s="262" t="s">
        <v>233</v>
      </c>
      <c r="O1810" s="262" t="s">
        <v>234</v>
      </c>
      <c r="P1810" s="262" t="s">
        <v>35</v>
      </c>
      <c r="Q1810" s="321">
        <v>12</v>
      </c>
      <c r="R1810" s="321">
        <f t="shared" si="173"/>
        <v>13</v>
      </c>
      <c r="S1810" s="300">
        <v>0</v>
      </c>
      <c r="T1810" s="300">
        <v>51570</v>
      </c>
      <c r="V1810" s="300">
        <v>51570</v>
      </c>
      <c r="W1810" s="302">
        <f>IFERROR(INDEX('For Formulas'!$A$3:$CL$64,MATCH(ROUNDUP($R1810,0),'For Formulas'!$A$3:$A$64,0),MATCH($O1810&amp;" - "&amp;$P1810,'For Formulas'!$A$3:$CL$3,0))*L1810+U1810,INDEX('For Formulas'!$A$3:$CL$64,MATCH(ROUNDUP($R1810,0),'For Formulas'!$A$3:$A$64,0)*MATCH($O1810&amp;" - "&amp;$P1810,'For Formulas'!$A$3:$CL$3,0))*L1810)</f>
        <v>55695</v>
      </c>
      <c r="X1810" s="322">
        <f t="shared" si="174"/>
        <v>7.9988365328679464E-2</v>
      </c>
      <c r="Y1810" s="262" t="s">
        <v>566</v>
      </c>
      <c r="Z1810" s="262" t="str">
        <f t="shared" si="175"/>
        <v>141 E 71100 116</v>
      </c>
      <c r="AA1810" s="262" t="str">
        <f t="shared" si="176"/>
        <v>000</v>
      </c>
      <c r="AB1810" s="262" t="str">
        <f t="shared" si="177"/>
        <v>000</v>
      </c>
      <c r="AC1810" s="262" t="str">
        <f t="shared" si="178"/>
        <v>141 E 71100 116 000 000</v>
      </c>
    </row>
    <row r="1811" spans="1:29" ht="15" customHeight="1" x14ac:dyDescent="0.25">
      <c r="A1811" s="262" t="s">
        <v>1852</v>
      </c>
      <c r="B1811" s="262" t="s">
        <v>231</v>
      </c>
      <c r="C1811" s="262" t="s">
        <v>231</v>
      </c>
      <c r="D1811" s="262" t="s">
        <v>268</v>
      </c>
      <c r="E1811" s="262" t="s">
        <v>221</v>
      </c>
      <c r="F1811" s="262" t="s">
        <v>222</v>
      </c>
      <c r="G1811" s="262" t="s">
        <v>223</v>
      </c>
      <c r="H1811" s="262" t="s">
        <v>224</v>
      </c>
      <c r="I1811" s="262" t="s">
        <v>225</v>
      </c>
      <c r="J1811" s="262">
        <v>1600</v>
      </c>
      <c r="K1811" s="320">
        <v>1</v>
      </c>
      <c r="L1811" s="320">
        <v>1</v>
      </c>
      <c r="M1811" s="262" t="s">
        <v>226</v>
      </c>
      <c r="N1811" s="262" t="s">
        <v>227</v>
      </c>
      <c r="O1811" s="262" t="s">
        <v>234</v>
      </c>
      <c r="P1811" s="262" t="s">
        <v>35</v>
      </c>
      <c r="Q1811" s="321">
        <v>12</v>
      </c>
      <c r="R1811" s="321">
        <f t="shared" si="173"/>
        <v>13</v>
      </c>
      <c r="S1811" s="300">
        <v>0</v>
      </c>
      <c r="T1811" s="300">
        <v>51570</v>
      </c>
      <c r="V1811" s="300">
        <v>51570</v>
      </c>
      <c r="W1811" s="302">
        <f>IFERROR(INDEX('For Formulas'!$A$3:$CL$64,MATCH(ROUNDUP($R1811,0),'For Formulas'!$A$3:$A$64,0),MATCH($O1811&amp;" - "&amp;$P1811,'For Formulas'!$A$3:$CL$3,0))*L1811+U1811,INDEX('For Formulas'!$A$3:$CL$64,MATCH(ROUNDUP($R1811,0),'For Formulas'!$A$3:$A$64,0)*MATCH($O1811&amp;" - "&amp;$P1811,'For Formulas'!$A$3:$CL$3,0))*L1811)</f>
        <v>55695</v>
      </c>
      <c r="X1811" s="322">
        <f t="shared" si="174"/>
        <v>7.9988365328679464E-2</v>
      </c>
      <c r="Y1811" s="262" t="s">
        <v>566</v>
      </c>
      <c r="Z1811" s="262" t="str">
        <f t="shared" si="175"/>
        <v>141 E 71100 116</v>
      </c>
      <c r="AA1811" s="262" t="str">
        <f t="shared" si="176"/>
        <v>000</v>
      </c>
      <c r="AB1811" s="262" t="str">
        <f t="shared" si="177"/>
        <v>000</v>
      </c>
      <c r="AC1811" s="262" t="str">
        <f t="shared" si="178"/>
        <v>141 E 71100 116 000 000</v>
      </c>
    </row>
    <row r="1812" spans="1:29" ht="15" customHeight="1" x14ac:dyDescent="0.25">
      <c r="A1812" s="262" t="s">
        <v>2258</v>
      </c>
      <c r="B1812" s="262" t="s">
        <v>231</v>
      </c>
      <c r="C1812" s="262" t="s">
        <v>231</v>
      </c>
      <c r="D1812" s="262" t="s">
        <v>364</v>
      </c>
      <c r="E1812" s="262" t="s">
        <v>221</v>
      </c>
      <c r="F1812" s="262" t="s">
        <v>222</v>
      </c>
      <c r="G1812" s="262" t="s">
        <v>223</v>
      </c>
      <c r="H1812" s="262" t="s">
        <v>224</v>
      </c>
      <c r="I1812" s="262" t="s">
        <v>225</v>
      </c>
      <c r="J1812" s="262">
        <v>1600</v>
      </c>
      <c r="K1812" s="320">
        <v>1</v>
      </c>
      <c r="L1812" s="320">
        <v>1</v>
      </c>
      <c r="M1812" s="262" t="s">
        <v>226</v>
      </c>
      <c r="N1812" s="262" t="s">
        <v>233</v>
      </c>
      <c r="O1812" s="262" t="s">
        <v>234</v>
      </c>
      <c r="P1812" s="262" t="s">
        <v>35</v>
      </c>
      <c r="Q1812" s="321">
        <v>12</v>
      </c>
      <c r="R1812" s="321">
        <f t="shared" si="173"/>
        <v>13</v>
      </c>
      <c r="S1812" s="300">
        <v>0</v>
      </c>
      <c r="T1812" s="300">
        <v>51570</v>
      </c>
      <c r="V1812" s="300">
        <v>51570</v>
      </c>
      <c r="W1812" s="302">
        <f>IFERROR(INDEX('For Formulas'!$A$3:$CL$64,MATCH(ROUNDUP($R1812,0),'For Formulas'!$A$3:$A$64,0),MATCH($O1812&amp;" - "&amp;$P1812,'For Formulas'!$A$3:$CL$3,0))*L1812+U1812,INDEX('For Formulas'!$A$3:$CL$64,MATCH(ROUNDUP($R1812,0),'For Formulas'!$A$3:$A$64,0)*MATCH($O1812&amp;" - "&amp;$P1812,'For Formulas'!$A$3:$CL$3,0))*L1812)</f>
        <v>55695</v>
      </c>
      <c r="X1812" s="322">
        <f t="shared" si="174"/>
        <v>7.9988365328679464E-2</v>
      </c>
      <c r="Y1812" s="262" t="s">
        <v>365</v>
      </c>
      <c r="Z1812" s="262" t="str">
        <f t="shared" si="175"/>
        <v>141 E 71100 116</v>
      </c>
      <c r="AA1812" s="262" t="str">
        <f t="shared" si="176"/>
        <v>000</v>
      </c>
      <c r="AB1812" s="262" t="str">
        <f t="shared" si="177"/>
        <v>000</v>
      </c>
      <c r="AC1812" s="262" t="str">
        <f t="shared" si="178"/>
        <v>141 E 71100 116 000 000</v>
      </c>
    </row>
    <row r="1813" spans="1:29" ht="15" customHeight="1" x14ac:dyDescent="0.25">
      <c r="A1813" s="262" t="s">
        <v>2375</v>
      </c>
      <c r="B1813" s="262" t="s">
        <v>231</v>
      </c>
      <c r="C1813" s="262" t="s">
        <v>231</v>
      </c>
      <c r="D1813" s="262" t="s">
        <v>268</v>
      </c>
      <c r="E1813" s="262" t="s">
        <v>221</v>
      </c>
      <c r="F1813" s="262" t="s">
        <v>222</v>
      </c>
      <c r="G1813" s="262" t="s">
        <v>223</v>
      </c>
      <c r="H1813" s="262" t="s">
        <v>224</v>
      </c>
      <c r="I1813" s="262" t="s">
        <v>225</v>
      </c>
      <c r="J1813" s="262">
        <v>1600</v>
      </c>
      <c r="K1813" s="320">
        <v>1</v>
      </c>
      <c r="L1813" s="320">
        <v>1</v>
      </c>
      <c r="M1813" s="262" t="s">
        <v>226</v>
      </c>
      <c r="N1813" s="262" t="s">
        <v>233</v>
      </c>
      <c r="O1813" s="262" t="s">
        <v>234</v>
      </c>
      <c r="P1813" s="262" t="s">
        <v>35</v>
      </c>
      <c r="Q1813" s="321">
        <v>12</v>
      </c>
      <c r="R1813" s="321">
        <f t="shared" si="173"/>
        <v>13</v>
      </c>
      <c r="S1813" s="300">
        <v>0</v>
      </c>
      <c r="T1813" s="300">
        <v>51570</v>
      </c>
      <c r="V1813" s="300">
        <v>51570</v>
      </c>
      <c r="W1813" s="302">
        <f>IFERROR(INDEX('For Formulas'!$A$3:$CL$64,MATCH(ROUNDUP($R1813,0),'For Formulas'!$A$3:$A$64,0),MATCH($O1813&amp;" - "&amp;$P1813,'For Formulas'!$A$3:$CL$3,0))*L1813+U1813,INDEX('For Formulas'!$A$3:$CL$64,MATCH(ROUNDUP($R1813,0),'For Formulas'!$A$3:$A$64,0)*MATCH($O1813&amp;" - "&amp;$P1813,'For Formulas'!$A$3:$CL$3,0))*L1813)</f>
        <v>55695</v>
      </c>
      <c r="X1813" s="322">
        <f t="shared" si="174"/>
        <v>7.9988365328679464E-2</v>
      </c>
      <c r="Y1813" s="262" t="s">
        <v>566</v>
      </c>
      <c r="Z1813" s="262" t="str">
        <f t="shared" si="175"/>
        <v>141 E 71100 116</v>
      </c>
      <c r="AA1813" s="262" t="str">
        <f t="shared" si="176"/>
        <v>000</v>
      </c>
      <c r="AB1813" s="262" t="str">
        <f t="shared" si="177"/>
        <v>000</v>
      </c>
      <c r="AC1813" s="262" t="str">
        <f t="shared" si="178"/>
        <v>141 E 71100 116 000 000</v>
      </c>
    </row>
    <row r="1814" spans="1:29" ht="15" customHeight="1" x14ac:dyDescent="0.25">
      <c r="A1814" s="262" t="s">
        <v>2460</v>
      </c>
      <c r="B1814" s="262" t="s">
        <v>231</v>
      </c>
      <c r="C1814" s="262" t="s">
        <v>231</v>
      </c>
      <c r="D1814" s="262" t="s">
        <v>716</v>
      </c>
      <c r="E1814" s="262" t="s">
        <v>221</v>
      </c>
      <c r="F1814" s="262" t="s">
        <v>222</v>
      </c>
      <c r="G1814" s="262" t="s">
        <v>223</v>
      </c>
      <c r="H1814" s="262" t="s">
        <v>224</v>
      </c>
      <c r="I1814" s="262" t="s">
        <v>225</v>
      </c>
      <c r="J1814" s="262">
        <v>1600</v>
      </c>
      <c r="K1814" s="320">
        <v>1</v>
      </c>
      <c r="L1814" s="320">
        <v>1</v>
      </c>
      <c r="M1814" s="262" t="s">
        <v>226</v>
      </c>
      <c r="N1814" s="262" t="s">
        <v>233</v>
      </c>
      <c r="O1814" s="262" t="s">
        <v>234</v>
      </c>
      <c r="P1814" s="262" t="s">
        <v>35</v>
      </c>
      <c r="Q1814" s="321">
        <v>12</v>
      </c>
      <c r="R1814" s="321">
        <f t="shared" si="173"/>
        <v>13</v>
      </c>
      <c r="S1814" s="300">
        <v>0</v>
      </c>
      <c r="T1814" s="300">
        <v>51570</v>
      </c>
      <c r="V1814" s="300">
        <v>51570</v>
      </c>
      <c r="W1814" s="302">
        <f>IFERROR(INDEX('For Formulas'!$A$3:$CL$64,MATCH(ROUNDUP($R1814,0),'For Formulas'!$A$3:$A$64,0),MATCH($O1814&amp;" - "&amp;$P1814,'For Formulas'!$A$3:$CL$3,0))*L1814+U1814,INDEX('For Formulas'!$A$3:$CL$64,MATCH(ROUNDUP($R1814,0),'For Formulas'!$A$3:$A$64,0)*MATCH($O1814&amp;" - "&amp;$P1814,'For Formulas'!$A$3:$CL$3,0))*L1814)</f>
        <v>55695</v>
      </c>
      <c r="X1814" s="322">
        <f t="shared" si="174"/>
        <v>7.9988365328679464E-2</v>
      </c>
      <c r="Y1814" s="262" t="s">
        <v>913</v>
      </c>
      <c r="Z1814" s="262" t="str">
        <f t="shared" si="175"/>
        <v>141 E 71100 116</v>
      </c>
      <c r="AA1814" s="262" t="str">
        <f t="shared" si="176"/>
        <v>000</v>
      </c>
      <c r="AB1814" s="262" t="str">
        <f t="shared" si="177"/>
        <v>000</v>
      </c>
      <c r="AC1814" s="262" t="str">
        <f t="shared" si="178"/>
        <v>141 E 71100 116 000 000</v>
      </c>
    </row>
    <row r="1815" spans="1:29" ht="15" customHeight="1" x14ac:dyDescent="0.25">
      <c r="A1815" s="262" t="s">
        <v>2557</v>
      </c>
      <c r="B1815" s="262" t="s">
        <v>231</v>
      </c>
      <c r="C1815" s="262" t="s">
        <v>231</v>
      </c>
      <c r="D1815" s="262" t="s">
        <v>418</v>
      </c>
      <c r="E1815" s="262" t="s">
        <v>221</v>
      </c>
      <c r="F1815" s="262" t="s">
        <v>222</v>
      </c>
      <c r="G1815" s="262" t="s">
        <v>223</v>
      </c>
      <c r="H1815" s="262" t="s">
        <v>224</v>
      </c>
      <c r="I1815" s="262" t="s">
        <v>225</v>
      </c>
      <c r="J1815" s="262">
        <v>1600</v>
      </c>
      <c r="K1815" s="320">
        <v>1</v>
      </c>
      <c r="L1815" s="320">
        <v>1</v>
      </c>
      <c r="M1815" s="262" t="s">
        <v>226</v>
      </c>
      <c r="N1815" s="262" t="s">
        <v>233</v>
      </c>
      <c r="O1815" s="262" t="s">
        <v>234</v>
      </c>
      <c r="P1815" s="262" t="s">
        <v>35</v>
      </c>
      <c r="Q1815" s="321">
        <v>12</v>
      </c>
      <c r="R1815" s="321">
        <f t="shared" si="173"/>
        <v>13</v>
      </c>
      <c r="S1815" s="300">
        <v>0</v>
      </c>
      <c r="T1815" s="300">
        <v>51570</v>
      </c>
      <c r="V1815" s="300">
        <v>51570</v>
      </c>
      <c r="W1815" s="302">
        <f>IFERROR(INDEX('For Formulas'!$A$3:$CL$64,MATCH(ROUNDUP($R1815,0),'For Formulas'!$A$3:$A$64,0),MATCH($O1815&amp;" - "&amp;$P1815,'For Formulas'!$A$3:$CL$3,0))*L1815+U1815,INDEX('For Formulas'!$A$3:$CL$64,MATCH(ROUNDUP($R1815,0),'For Formulas'!$A$3:$A$64,0)*MATCH($O1815&amp;" - "&amp;$P1815,'For Formulas'!$A$3:$CL$3,0))*L1815)</f>
        <v>55695</v>
      </c>
      <c r="X1815" s="322">
        <f t="shared" si="174"/>
        <v>7.9988365328679464E-2</v>
      </c>
      <c r="Y1815" s="262" t="s">
        <v>476</v>
      </c>
      <c r="Z1815" s="262" t="str">
        <f t="shared" si="175"/>
        <v>141 E 71100 116</v>
      </c>
      <c r="AA1815" s="262" t="str">
        <f t="shared" si="176"/>
        <v>000</v>
      </c>
      <c r="AB1815" s="262" t="str">
        <f t="shared" si="177"/>
        <v>000</v>
      </c>
      <c r="AC1815" s="262" t="str">
        <f t="shared" si="178"/>
        <v>141 E 71100 116 000 000</v>
      </c>
    </row>
    <row r="1816" spans="1:29" ht="15" customHeight="1" x14ac:dyDescent="0.25">
      <c r="A1816" s="262" t="s">
        <v>2610</v>
      </c>
      <c r="B1816" s="262" t="s">
        <v>231</v>
      </c>
      <c r="C1816" s="262" t="s">
        <v>231</v>
      </c>
      <c r="D1816" s="262" t="s">
        <v>220</v>
      </c>
      <c r="E1816" s="262" t="s">
        <v>221</v>
      </c>
      <c r="F1816" s="262" t="s">
        <v>222</v>
      </c>
      <c r="G1816" s="262" t="s">
        <v>223</v>
      </c>
      <c r="H1816" s="262" t="s">
        <v>224</v>
      </c>
      <c r="I1816" s="262" t="s">
        <v>225</v>
      </c>
      <c r="J1816" s="262">
        <v>1600</v>
      </c>
      <c r="K1816" s="320">
        <v>1</v>
      </c>
      <c r="L1816" s="320">
        <v>1</v>
      </c>
      <c r="M1816" s="262" t="s">
        <v>226</v>
      </c>
      <c r="N1816" s="262" t="s">
        <v>233</v>
      </c>
      <c r="O1816" s="262" t="s">
        <v>234</v>
      </c>
      <c r="P1816" s="262" t="s">
        <v>35</v>
      </c>
      <c r="Q1816" s="321">
        <v>12</v>
      </c>
      <c r="R1816" s="321">
        <f t="shared" si="173"/>
        <v>13</v>
      </c>
      <c r="S1816" s="300">
        <v>0</v>
      </c>
      <c r="T1816" s="300">
        <v>51570</v>
      </c>
      <c r="V1816" s="300">
        <v>51570</v>
      </c>
      <c r="W1816" s="302">
        <f>IFERROR(INDEX('For Formulas'!$A$3:$CL$64,MATCH(ROUNDUP($R1816,0),'For Formulas'!$A$3:$A$64,0),MATCH($O1816&amp;" - "&amp;$P1816,'For Formulas'!$A$3:$CL$3,0))*L1816+U1816,INDEX('For Formulas'!$A$3:$CL$64,MATCH(ROUNDUP($R1816,0),'For Formulas'!$A$3:$A$64,0)*MATCH($O1816&amp;" - "&amp;$P1816,'For Formulas'!$A$3:$CL$3,0))*L1816)</f>
        <v>55695</v>
      </c>
      <c r="X1816" s="322">
        <f t="shared" si="174"/>
        <v>7.9988365328679464E-2</v>
      </c>
      <c r="Y1816" s="262" t="s">
        <v>655</v>
      </c>
      <c r="Z1816" s="262" t="str">
        <f t="shared" si="175"/>
        <v>141 E 71100 116</v>
      </c>
      <c r="AA1816" s="262" t="str">
        <f t="shared" si="176"/>
        <v>000</v>
      </c>
      <c r="AB1816" s="262" t="str">
        <f t="shared" si="177"/>
        <v>000</v>
      </c>
      <c r="AC1816" s="262" t="str">
        <f t="shared" si="178"/>
        <v>141 E 71100 116 000 000</v>
      </c>
    </row>
    <row r="1817" spans="1:29" ht="15" customHeight="1" x14ac:dyDescent="0.25">
      <c r="A1817" s="262" t="s">
        <v>2753</v>
      </c>
      <c r="B1817" s="262" t="s">
        <v>316</v>
      </c>
      <c r="C1817" s="262" t="s">
        <v>316</v>
      </c>
      <c r="D1817" s="262" t="s">
        <v>280</v>
      </c>
      <c r="E1817" s="262" t="s">
        <v>221</v>
      </c>
      <c r="F1817" s="262" t="s">
        <v>222</v>
      </c>
      <c r="G1817" s="262" t="s">
        <v>223</v>
      </c>
      <c r="H1817" s="262" t="s">
        <v>224</v>
      </c>
      <c r="I1817" s="262" t="s">
        <v>225</v>
      </c>
      <c r="J1817" s="262">
        <v>1600</v>
      </c>
      <c r="K1817" s="320">
        <v>1</v>
      </c>
      <c r="L1817" s="320">
        <v>1</v>
      </c>
      <c r="M1817" s="262" t="s">
        <v>226</v>
      </c>
      <c r="N1817" s="262" t="s">
        <v>233</v>
      </c>
      <c r="O1817" s="262" t="s">
        <v>234</v>
      </c>
      <c r="P1817" s="262" t="s">
        <v>35</v>
      </c>
      <c r="Q1817" s="321">
        <v>12</v>
      </c>
      <c r="R1817" s="321">
        <f t="shared" si="173"/>
        <v>13</v>
      </c>
      <c r="S1817" s="300">
        <v>0</v>
      </c>
      <c r="T1817" s="300">
        <v>51570</v>
      </c>
      <c r="V1817" s="300">
        <v>51570</v>
      </c>
      <c r="W1817" s="302">
        <f>IFERROR(INDEX('For Formulas'!$A$3:$CL$64,MATCH(ROUNDUP($R1817,0),'For Formulas'!$A$3:$A$64,0),MATCH($O1817&amp;" - "&amp;$P1817,'For Formulas'!$A$3:$CL$3,0))*L1817+U1817,INDEX('For Formulas'!$A$3:$CL$64,MATCH(ROUNDUP($R1817,0),'For Formulas'!$A$3:$A$64,0)*MATCH($O1817&amp;" - "&amp;$P1817,'For Formulas'!$A$3:$CL$3,0))*L1817)</f>
        <v>55695</v>
      </c>
      <c r="X1817" s="322">
        <f t="shared" si="174"/>
        <v>7.9988365328679464E-2</v>
      </c>
      <c r="Y1817" s="262" t="s">
        <v>338</v>
      </c>
      <c r="Z1817" s="262" t="str">
        <f t="shared" si="175"/>
        <v>141 E 71200 116</v>
      </c>
      <c r="AA1817" s="262" t="str">
        <f t="shared" si="176"/>
        <v>712</v>
      </c>
      <c r="AB1817" s="262" t="str">
        <f t="shared" si="177"/>
        <v>000</v>
      </c>
      <c r="AC1817" s="262" t="str">
        <f t="shared" si="178"/>
        <v>141 E 71200 116 000 712</v>
      </c>
    </row>
    <row r="1818" spans="1:29" ht="15" customHeight="1" x14ac:dyDescent="0.25">
      <c r="A1818" s="262" t="s">
        <v>3206</v>
      </c>
      <c r="B1818" s="262" t="s">
        <v>535</v>
      </c>
      <c r="C1818" s="262" t="s">
        <v>535</v>
      </c>
      <c r="D1818" s="262" t="s">
        <v>324</v>
      </c>
      <c r="E1818" s="262" t="s">
        <v>221</v>
      </c>
      <c r="F1818" s="262" t="s">
        <v>222</v>
      </c>
      <c r="G1818" s="262" t="s">
        <v>223</v>
      </c>
      <c r="H1818" s="262" t="s">
        <v>224</v>
      </c>
      <c r="I1818" s="262" t="s">
        <v>225</v>
      </c>
      <c r="J1818" s="262">
        <v>1600</v>
      </c>
      <c r="K1818" s="320">
        <v>1</v>
      </c>
      <c r="L1818" s="320">
        <v>1</v>
      </c>
      <c r="M1818" s="262" t="s">
        <v>226</v>
      </c>
      <c r="N1818" s="262" t="s">
        <v>233</v>
      </c>
      <c r="O1818" s="262" t="s">
        <v>234</v>
      </c>
      <c r="P1818" s="262" t="s">
        <v>35</v>
      </c>
      <c r="Q1818" s="321">
        <v>12</v>
      </c>
      <c r="R1818" s="321">
        <f t="shared" si="173"/>
        <v>13</v>
      </c>
      <c r="S1818" s="300">
        <v>0</v>
      </c>
      <c r="T1818" s="300">
        <v>51570</v>
      </c>
      <c r="V1818" s="300">
        <v>51570</v>
      </c>
      <c r="W1818" s="302">
        <f>IFERROR(INDEX('For Formulas'!$A$3:$CL$64,MATCH(ROUNDUP($R1818,0),'For Formulas'!$A$3:$A$64,0),MATCH($O1818&amp;" - "&amp;$P1818,'For Formulas'!$A$3:$CL$3,0))*L1818+U1818,INDEX('For Formulas'!$A$3:$CL$64,MATCH(ROUNDUP($R1818,0),'For Formulas'!$A$3:$A$64,0)*MATCH($O1818&amp;" - "&amp;$P1818,'For Formulas'!$A$3:$CL$3,0))*L1818)</f>
        <v>55695</v>
      </c>
      <c r="X1818" s="322">
        <f t="shared" si="174"/>
        <v>7.9988365328679464E-2</v>
      </c>
      <c r="Y1818" s="262" t="s">
        <v>536</v>
      </c>
      <c r="Z1818" s="262" t="str">
        <f t="shared" si="175"/>
        <v>141 E 71150 116</v>
      </c>
      <c r="AA1818" s="262" t="str">
        <f t="shared" si="176"/>
        <v>000</v>
      </c>
      <c r="AB1818" s="262" t="str">
        <f t="shared" si="177"/>
        <v>000</v>
      </c>
      <c r="AC1818" s="262" t="str">
        <f t="shared" si="178"/>
        <v>141 E 71150 116 000 000</v>
      </c>
    </row>
    <row r="1819" spans="1:29" ht="15" customHeight="1" x14ac:dyDescent="0.25">
      <c r="A1819" s="262" t="s">
        <v>2940</v>
      </c>
      <c r="B1819" s="262" t="s">
        <v>231</v>
      </c>
      <c r="C1819" s="262" t="s">
        <v>231</v>
      </c>
      <c r="D1819" s="262" t="s">
        <v>346</v>
      </c>
      <c r="E1819" s="262" t="s">
        <v>221</v>
      </c>
      <c r="F1819" s="262" t="s">
        <v>222</v>
      </c>
      <c r="G1819" s="262" t="s">
        <v>223</v>
      </c>
      <c r="H1819" s="262" t="s">
        <v>224</v>
      </c>
      <c r="I1819" s="262" t="s">
        <v>225</v>
      </c>
      <c r="J1819" s="262">
        <v>1600</v>
      </c>
      <c r="K1819" s="320">
        <v>1</v>
      </c>
      <c r="L1819" s="320">
        <v>1</v>
      </c>
      <c r="M1819" s="262" t="s">
        <v>226</v>
      </c>
      <c r="N1819" s="262" t="s">
        <v>227</v>
      </c>
      <c r="O1819" s="262" t="s">
        <v>234</v>
      </c>
      <c r="P1819" s="262" t="s">
        <v>37</v>
      </c>
      <c r="Q1819" s="321">
        <v>4</v>
      </c>
      <c r="R1819" s="321">
        <f t="shared" si="173"/>
        <v>5</v>
      </c>
      <c r="S1819" s="300">
        <v>0</v>
      </c>
      <c r="T1819" s="300">
        <v>51645</v>
      </c>
      <c r="V1819" s="300">
        <v>51645</v>
      </c>
      <c r="W1819" s="302">
        <f>IFERROR(INDEX('For Formulas'!$A$3:$CL$64,MATCH(ROUNDUP($R1819,0),'For Formulas'!$A$3:$A$64,0),MATCH($O1819&amp;" - "&amp;$P1819,'For Formulas'!$A$3:$CL$3,0))*L1819+U1819,INDEX('For Formulas'!$A$3:$CL$64,MATCH(ROUNDUP($R1819,0),'For Formulas'!$A$3:$A$64,0)*MATCH($O1819&amp;" - "&amp;$P1819,'For Formulas'!$A$3:$CL$3,0))*L1819)</f>
        <v>55775</v>
      </c>
      <c r="X1819" s="322">
        <f t="shared" si="174"/>
        <v>7.9969019266143873E-2</v>
      </c>
      <c r="Y1819" s="262" t="s">
        <v>674</v>
      </c>
      <c r="Z1819" s="262" t="str">
        <f t="shared" si="175"/>
        <v>141 E 71100 116</v>
      </c>
      <c r="AA1819" s="262" t="str">
        <f t="shared" si="176"/>
        <v>000</v>
      </c>
      <c r="AB1819" s="262" t="str">
        <f t="shared" si="177"/>
        <v>000</v>
      </c>
      <c r="AC1819" s="262" t="str">
        <f t="shared" si="178"/>
        <v>141 E 71100 116 000 000</v>
      </c>
    </row>
    <row r="1820" spans="1:29" ht="15" customHeight="1" x14ac:dyDescent="0.25">
      <c r="A1820" s="262" t="s">
        <v>862</v>
      </c>
      <c r="B1820" s="262" t="s">
        <v>332</v>
      </c>
      <c r="C1820" s="262" t="s">
        <v>332</v>
      </c>
      <c r="D1820" s="262" t="s">
        <v>716</v>
      </c>
      <c r="E1820" s="262" t="s">
        <v>221</v>
      </c>
      <c r="F1820" s="262" t="s">
        <v>299</v>
      </c>
      <c r="G1820" s="262" t="s">
        <v>300</v>
      </c>
      <c r="H1820" s="262" t="s">
        <v>301</v>
      </c>
      <c r="I1820" s="262" t="s">
        <v>225</v>
      </c>
      <c r="J1820" s="262">
        <v>1920</v>
      </c>
      <c r="K1820" s="320">
        <v>1</v>
      </c>
      <c r="L1820" s="320">
        <v>1</v>
      </c>
      <c r="M1820" s="262" t="s">
        <v>226</v>
      </c>
      <c r="N1820" s="262" t="s">
        <v>233</v>
      </c>
      <c r="O1820" s="262" t="s">
        <v>288</v>
      </c>
      <c r="P1820" s="262" t="s">
        <v>334</v>
      </c>
      <c r="Q1820" s="321">
        <v>43</v>
      </c>
      <c r="R1820" s="321">
        <f t="shared" si="173"/>
        <v>44</v>
      </c>
      <c r="S1820" s="300">
        <v>0</v>
      </c>
      <c r="T1820" s="300">
        <v>51660</v>
      </c>
      <c r="V1820" s="300">
        <v>51660</v>
      </c>
      <c r="W1820" s="302">
        <f>IFERROR(INDEX('For Formulas'!$A$3:$CL$64,MATCH(ROUNDUP($R1820,0),'For Formulas'!$A$3:$A$64,0),MATCH($O1820&amp;" - "&amp;$P1820,'For Formulas'!$A$3:$CL$3,0))*L1820+U1820,INDEX('For Formulas'!$A$3:$CL$64,MATCH(ROUNDUP($R1820,0),'For Formulas'!$A$3:$A$64,0)*MATCH($O1820&amp;" - "&amp;$P1820,'For Formulas'!$A$3:$CL$3,0))*L1820)</f>
        <v>55788</v>
      </c>
      <c r="X1820" s="322">
        <f t="shared" si="174"/>
        <v>7.9907084785133572E-2</v>
      </c>
      <c r="Y1820" s="262" t="s">
        <v>863</v>
      </c>
      <c r="Z1820" s="262" t="str">
        <f t="shared" si="175"/>
        <v>141 E 72610 166</v>
      </c>
      <c r="AA1820" s="262" t="str">
        <f t="shared" si="176"/>
        <v>000</v>
      </c>
      <c r="AB1820" s="262" t="str">
        <f t="shared" si="177"/>
        <v>000</v>
      </c>
      <c r="AC1820" s="262" t="str">
        <f t="shared" si="178"/>
        <v>141 E 72610 166 000 000</v>
      </c>
    </row>
    <row r="1821" spans="1:29" ht="15" customHeight="1" x14ac:dyDescent="0.25">
      <c r="A1821" s="262" t="s">
        <v>968</v>
      </c>
      <c r="B1821" s="262" t="s">
        <v>332</v>
      </c>
      <c r="C1821" s="262" t="s">
        <v>332</v>
      </c>
      <c r="D1821" s="262" t="s">
        <v>447</v>
      </c>
      <c r="E1821" s="262" t="s">
        <v>221</v>
      </c>
      <c r="F1821" s="262" t="s">
        <v>299</v>
      </c>
      <c r="G1821" s="262" t="s">
        <v>300</v>
      </c>
      <c r="H1821" s="262" t="s">
        <v>301</v>
      </c>
      <c r="I1821" s="262" t="s">
        <v>225</v>
      </c>
      <c r="J1821" s="262">
        <v>1920</v>
      </c>
      <c r="K1821" s="320">
        <v>1</v>
      </c>
      <c r="L1821" s="320">
        <v>1</v>
      </c>
      <c r="M1821" s="262" t="s">
        <v>226</v>
      </c>
      <c r="N1821" s="262" t="s">
        <v>233</v>
      </c>
      <c r="O1821" s="262" t="s">
        <v>288</v>
      </c>
      <c r="P1821" s="262" t="s">
        <v>334</v>
      </c>
      <c r="Q1821" s="321">
        <v>46</v>
      </c>
      <c r="R1821" s="321">
        <f t="shared" si="173"/>
        <v>47</v>
      </c>
      <c r="S1821" s="300">
        <v>0</v>
      </c>
      <c r="T1821" s="300">
        <v>51660</v>
      </c>
      <c r="V1821" s="300">
        <v>51660</v>
      </c>
      <c r="W1821" s="302">
        <f>IFERROR(INDEX('For Formulas'!$A$3:$CL$64,MATCH(ROUNDUP($R1821,0),'For Formulas'!$A$3:$A$64,0),MATCH($O1821&amp;" - "&amp;$P1821,'For Formulas'!$A$3:$CL$3,0))*L1821+U1821,INDEX('For Formulas'!$A$3:$CL$64,MATCH(ROUNDUP($R1821,0),'For Formulas'!$A$3:$A$64,0)*MATCH($O1821&amp;" - "&amp;$P1821,'For Formulas'!$A$3:$CL$3,0))*L1821)</f>
        <v>55788</v>
      </c>
      <c r="X1821" s="322">
        <f t="shared" si="174"/>
        <v>7.9907084785133572E-2</v>
      </c>
      <c r="Y1821" s="262" t="s">
        <v>969</v>
      </c>
      <c r="Z1821" s="262" t="str">
        <f t="shared" si="175"/>
        <v>141 E 72610 166</v>
      </c>
      <c r="AA1821" s="262" t="str">
        <f t="shared" si="176"/>
        <v>000</v>
      </c>
      <c r="AB1821" s="262" t="str">
        <f t="shared" si="177"/>
        <v>000</v>
      </c>
      <c r="AC1821" s="262" t="str">
        <f t="shared" si="178"/>
        <v>141 E 72610 166 000 000</v>
      </c>
    </row>
    <row r="1822" spans="1:29" ht="15" customHeight="1" x14ac:dyDescent="0.25">
      <c r="A1822" s="262" t="s">
        <v>218</v>
      </c>
      <c r="B1822" s="262" t="s">
        <v>219</v>
      </c>
      <c r="C1822" s="262" t="s">
        <v>219</v>
      </c>
      <c r="D1822" s="262" t="s">
        <v>220</v>
      </c>
      <c r="E1822" s="262" t="s">
        <v>221</v>
      </c>
      <c r="F1822" s="262" t="s">
        <v>222</v>
      </c>
      <c r="G1822" s="262" t="s">
        <v>223</v>
      </c>
      <c r="H1822" s="262" t="s">
        <v>224</v>
      </c>
      <c r="I1822" s="262" t="s">
        <v>225</v>
      </c>
      <c r="J1822" s="262">
        <v>1600</v>
      </c>
      <c r="K1822" s="320">
        <v>1</v>
      </c>
      <c r="L1822" s="320">
        <v>1</v>
      </c>
      <c r="M1822" s="262" t="s">
        <v>226</v>
      </c>
      <c r="N1822" s="262" t="s">
        <v>227</v>
      </c>
      <c r="O1822" s="262" t="s">
        <v>228</v>
      </c>
      <c r="P1822" s="262" t="s">
        <v>35</v>
      </c>
      <c r="Q1822" s="321">
        <v>4</v>
      </c>
      <c r="R1822" s="321">
        <f t="shared" si="173"/>
        <v>5</v>
      </c>
      <c r="S1822" s="300">
        <v>0</v>
      </c>
      <c r="T1822" s="300">
        <v>51760</v>
      </c>
      <c r="V1822" s="300">
        <v>51760</v>
      </c>
      <c r="W1822" s="302">
        <f>IFERROR(INDEX('For Formulas'!$A$3:$CL$64,MATCH(ROUNDUP($R1822,0),'For Formulas'!$A$3:$A$64,0),MATCH($O1822&amp;" - "&amp;$P1822,'For Formulas'!$A$3:$CL$3,0))*L1822+U1822,INDEX('For Formulas'!$A$3:$CL$64,MATCH(ROUNDUP($R1822,0),'For Formulas'!$A$3:$A$64,0)*MATCH($O1822&amp;" - "&amp;$P1822,'For Formulas'!$A$3:$CL$3,0))*L1822)</f>
        <v>55900</v>
      </c>
      <c r="X1822" s="322">
        <f t="shared" si="174"/>
        <v>7.9984544049459039E-2</v>
      </c>
      <c r="Y1822" s="262" t="s">
        <v>229</v>
      </c>
      <c r="Z1822" s="262" t="str">
        <f t="shared" si="175"/>
        <v>141 E 71200 171</v>
      </c>
      <c r="AA1822" s="262" t="str">
        <f t="shared" si="176"/>
        <v>712</v>
      </c>
      <c r="AB1822" s="262" t="str">
        <f t="shared" si="177"/>
        <v>000</v>
      </c>
      <c r="AC1822" s="262" t="str">
        <f t="shared" si="178"/>
        <v>141 E 71200 171 000 712</v>
      </c>
    </row>
    <row r="1823" spans="1:29" ht="15" customHeight="1" x14ac:dyDescent="0.25">
      <c r="A1823" s="262" t="s">
        <v>563</v>
      </c>
      <c r="B1823" s="262" t="s">
        <v>435</v>
      </c>
      <c r="C1823" s="262" t="s">
        <v>435</v>
      </c>
      <c r="D1823" s="262" t="s">
        <v>280</v>
      </c>
      <c r="E1823" s="262" t="s">
        <v>221</v>
      </c>
      <c r="F1823" s="262" t="s">
        <v>222</v>
      </c>
      <c r="G1823" s="262" t="s">
        <v>223</v>
      </c>
      <c r="H1823" s="262" t="s">
        <v>224</v>
      </c>
      <c r="I1823" s="262" t="s">
        <v>225</v>
      </c>
      <c r="J1823" s="262">
        <v>1600</v>
      </c>
      <c r="K1823" s="320">
        <v>1</v>
      </c>
      <c r="L1823" s="320">
        <v>1</v>
      </c>
      <c r="M1823" s="262" t="s">
        <v>226</v>
      </c>
      <c r="N1823" s="262" t="s">
        <v>233</v>
      </c>
      <c r="O1823" s="262" t="s">
        <v>234</v>
      </c>
      <c r="P1823" s="262" t="s">
        <v>34</v>
      </c>
      <c r="Q1823" s="321">
        <v>20</v>
      </c>
      <c r="R1823" s="321">
        <f t="shared" si="173"/>
        <v>21</v>
      </c>
      <c r="S1823" s="300">
        <v>0</v>
      </c>
      <c r="T1823" s="300">
        <v>51760</v>
      </c>
      <c r="V1823" s="300">
        <v>51760</v>
      </c>
      <c r="W1823" s="302">
        <f>IFERROR(INDEX('For Formulas'!$A$3:$CL$64,MATCH(ROUNDUP($R1823,0),'For Formulas'!$A$3:$A$64,0),MATCH($O1823&amp;" - "&amp;$P1823,'For Formulas'!$A$3:$CL$3,0))*L1823+U1823,INDEX('For Formulas'!$A$3:$CL$64,MATCH(ROUNDUP($R1823,0),'For Formulas'!$A$3:$A$64,0)*MATCH($O1823&amp;" - "&amp;$P1823,'For Formulas'!$A$3:$CL$3,0))*L1823)</f>
        <v>55900</v>
      </c>
      <c r="X1823" s="322">
        <f t="shared" si="174"/>
        <v>7.9984544049459039E-2</v>
      </c>
      <c r="Y1823" s="262" t="s">
        <v>564</v>
      </c>
      <c r="Z1823" s="262" t="str">
        <f t="shared" si="175"/>
        <v>141 E 71300 116</v>
      </c>
      <c r="AA1823" s="262" t="str">
        <f t="shared" si="176"/>
        <v>000</v>
      </c>
      <c r="AB1823" s="262" t="str">
        <f t="shared" si="177"/>
        <v>000</v>
      </c>
      <c r="AC1823" s="262" t="str">
        <f t="shared" si="178"/>
        <v>141 E 71300 116 000 000</v>
      </c>
    </row>
    <row r="1824" spans="1:29" ht="15" hidden="1" customHeight="1" x14ac:dyDescent="0.25">
      <c r="A1824" s="262" t="s">
        <v>2355</v>
      </c>
      <c r="B1824" s="262" t="s">
        <v>255</v>
      </c>
      <c r="C1824" s="262" t="s">
        <v>255</v>
      </c>
      <c r="D1824" s="262" t="s">
        <v>248</v>
      </c>
      <c r="E1824" s="262" t="s">
        <v>256</v>
      </c>
      <c r="F1824" s="262" t="s">
        <v>249</v>
      </c>
      <c r="G1824" s="262" t="s">
        <v>250</v>
      </c>
      <c r="H1824" s="262" t="s">
        <v>224</v>
      </c>
      <c r="I1824" s="262" t="s">
        <v>242</v>
      </c>
      <c r="J1824" s="262">
        <v>1080</v>
      </c>
      <c r="K1824" s="320">
        <v>1</v>
      </c>
      <c r="L1824" s="320">
        <v>1</v>
      </c>
      <c r="M1824" s="262" t="s">
        <v>6</v>
      </c>
      <c r="Q1824" s="321">
        <v>0</v>
      </c>
      <c r="R1824" s="321">
        <f t="shared" si="173"/>
        <v>1</v>
      </c>
      <c r="S1824" s="300">
        <v>3000</v>
      </c>
      <c r="T1824" s="300">
        <v>0</v>
      </c>
      <c r="V1824" s="300">
        <v>3000</v>
      </c>
      <c r="W1824" s="300">
        <f>V1824</f>
        <v>3000</v>
      </c>
      <c r="X1824" s="322">
        <f t="shared" si="174"/>
        <v>0</v>
      </c>
      <c r="Y1824" s="262" t="s">
        <v>252</v>
      </c>
      <c r="Z1824" s="262" t="str">
        <f t="shared" si="175"/>
        <v>141 E 72710 146</v>
      </c>
      <c r="AA1824" s="262" t="str">
        <f t="shared" si="176"/>
        <v>446</v>
      </c>
      <c r="AB1824" s="262" t="str">
        <f t="shared" si="177"/>
        <v>000</v>
      </c>
      <c r="AC1824" s="262" t="str">
        <f t="shared" si="178"/>
        <v>141 E 72710 146 000 446</v>
      </c>
    </row>
    <row r="1825" spans="1:29" ht="15" customHeight="1" x14ac:dyDescent="0.25">
      <c r="A1825" s="262" t="s">
        <v>630</v>
      </c>
      <c r="B1825" s="262" t="s">
        <v>231</v>
      </c>
      <c r="C1825" s="262" t="s">
        <v>231</v>
      </c>
      <c r="D1825" s="262" t="s">
        <v>333</v>
      </c>
      <c r="E1825" s="262" t="s">
        <v>221</v>
      </c>
      <c r="F1825" s="262" t="s">
        <v>222</v>
      </c>
      <c r="G1825" s="262" t="s">
        <v>223</v>
      </c>
      <c r="H1825" s="262" t="s">
        <v>224</v>
      </c>
      <c r="I1825" s="262" t="s">
        <v>225</v>
      </c>
      <c r="J1825" s="262">
        <v>1600</v>
      </c>
      <c r="K1825" s="320">
        <v>1</v>
      </c>
      <c r="L1825" s="320">
        <v>1</v>
      </c>
      <c r="M1825" s="262" t="s">
        <v>226</v>
      </c>
      <c r="N1825" s="262" t="s">
        <v>233</v>
      </c>
      <c r="O1825" s="262" t="s">
        <v>234</v>
      </c>
      <c r="P1825" s="262" t="s">
        <v>34</v>
      </c>
      <c r="Q1825" s="321">
        <v>20</v>
      </c>
      <c r="R1825" s="321">
        <f t="shared" si="173"/>
        <v>21</v>
      </c>
      <c r="S1825" s="300">
        <v>0</v>
      </c>
      <c r="T1825" s="300">
        <v>51760</v>
      </c>
      <c r="V1825" s="300">
        <v>51760</v>
      </c>
      <c r="W1825" s="302">
        <f>IFERROR(INDEX('For Formulas'!$A$3:$CL$64,MATCH(ROUNDUP($R1825,0),'For Formulas'!$A$3:$A$64,0),MATCH($O1825&amp;" - "&amp;$P1825,'For Formulas'!$A$3:$CL$3,0))*L1825+U1825,INDEX('For Formulas'!$A$3:$CL$64,MATCH(ROUNDUP($R1825,0),'For Formulas'!$A$3:$A$64,0)*MATCH($O1825&amp;" - "&amp;$P1825,'For Formulas'!$A$3:$CL$3,0))*L1825)</f>
        <v>55900</v>
      </c>
      <c r="X1825" s="322">
        <f t="shared" si="174"/>
        <v>7.9984544049459039E-2</v>
      </c>
      <c r="Y1825" s="262" t="s">
        <v>618</v>
      </c>
      <c r="Z1825" s="262" t="str">
        <f t="shared" si="175"/>
        <v>141 E 71100 116</v>
      </c>
      <c r="AA1825" s="262" t="str">
        <f t="shared" si="176"/>
        <v>000</v>
      </c>
      <c r="AB1825" s="262" t="str">
        <f t="shared" si="177"/>
        <v>000</v>
      </c>
      <c r="AC1825" s="262" t="str">
        <f t="shared" si="178"/>
        <v>141 E 71100 116 000 000</v>
      </c>
    </row>
    <row r="1826" spans="1:29" ht="15" hidden="1" customHeight="1" x14ac:dyDescent="0.25">
      <c r="A1826" s="262" t="s">
        <v>2356</v>
      </c>
      <c r="B1826" s="262" t="s">
        <v>256</v>
      </c>
      <c r="C1826" s="262" t="s">
        <v>355</v>
      </c>
      <c r="D1826" s="262" t="s">
        <v>274</v>
      </c>
      <c r="E1826" s="262" t="s">
        <v>256</v>
      </c>
      <c r="F1826" s="262" t="s">
        <v>249</v>
      </c>
      <c r="G1826" s="262" t="s">
        <v>250</v>
      </c>
      <c r="H1826" s="262" t="s">
        <v>224</v>
      </c>
      <c r="I1826" s="262" t="s">
        <v>242</v>
      </c>
      <c r="J1826" s="262">
        <v>1080</v>
      </c>
      <c r="K1826" s="320">
        <v>1</v>
      </c>
      <c r="L1826" s="320">
        <v>1</v>
      </c>
      <c r="M1826" s="262" t="s">
        <v>6</v>
      </c>
      <c r="Q1826" s="321">
        <v>0</v>
      </c>
      <c r="R1826" s="321">
        <f t="shared" si="173"/>
        <v>1</v>
      </c>
      <c r="S1826" s="300">
        <v>500</v>
      </c>
      <c r="T1826" s="300">
        <v>0</v>
      </c>
      <c r="V1826" s="300">
        <v>500</v>
      </c>
      <c r="W1826" s="300">
        <f>V1826</f>
        <v>500</v>
      </c>
      <c r="X1826" s="322">
        <f t="shared" si="174"/>
        <v>0</v>
      </c>
      <c r="Y1826" s="262" t="s">
        <v>2240</v>
      </c>
      <c r="Z1826" s="262" t="str">
        <f t="shared" si="175"/>
        <v>141 E 71100 163</v>
      </c>
      <c r="AA1826" s="262" t="str">
        <f t="shared" si="176"/>
        <v>000</v>
      </c>
      <c r="AB1826" s="262" t="str">
        <f t="shared" si="177"/>
        <v>000</v>
      </c>
      <c r="AC1826" s="262" t="str">
        <f t="shared" si="178"/>
        <v>141 E 71100 163 000 000</v>
      </c>
    </row>
    <row r="1827" spans="1:29" ht="15" customHeight="1" x14ac:dyDescent="0.25">
      <c r="A1827" s="262" t="s">
        <v>907</v>
      </c>
      <c r="B1827" s="262" t="s">
        <v>231</v>
      </c>
      <c r="C1827" s="262" t="s">
        <v>231</v>
      </c>
      <c r="D1827" s="262" t="s">
        <v>280</v>
      </c>
      <c r="E1827" s="262" t="s">
        <v>221</v>
      </c>
      <c r="F1827" s="262" t="s">
        <v>222</v>
      </c>
      <c r="G1827" s="262" t="s">
        <v>223</v>
      </c>
      <c r="H1827" s="262" t="s">
        <v>224</v>
      </c>
      <c r="I1827" s="262" t="s">
        <v>225</v>
      </c>
      <c r="J1827" s="262">
        <v>1600</v>
      </c>
      <c r="K1827" s="320">
        <v>1</v>
      </c>
      <c r="L1827" s="320">
        <v>1</v>
      </c>
      <c r="M1827" s="262" t="s">
        <v>226</v>
      </c>
      <c r="N1827" s="262" t="s">
        <v>233</v>
      </c>
      <c r="O1827" s="262" t="s">
        <v>234</v>
      </c>
      <c r="P1827" s="262" t="s">
        <v>34</v>
      </c>
      <c r="Q1827" s="321">
        <v>20</v>
      </c>
      <c r="R1827" s="321">
        <f t="shared" si="173"/>
        <v>21</v>
      </c>
      <c r="S1827" s="300">
        <v>0</v>
      </c>
      <c r="T1827" s="300">
        <v>51760</v>
      </c>
      <c r="V1827" s="300">
        <v>51760</v>
      </c>
      <c r="W1827" s="302">
        <f>IFERROR(INDEX('For Formulas'!$A$3:$CL$64,MATCH(ROUNDUP($R1827,0),'For Formulas'!$A$3:$A$64,0),MATCH($O1827&amp;" - "&amp;$P1827,'For Formulas'!$A$3:$CL$3,0))*L1827+U1827,INDEX('For Formulas'!$A$3:$CL$64,MATCH(ROUNDUP($R1827,0),'For Formulas'!$A$3:$A$64,0)*MATCH($O1827&amp;" - "&amp;$P1827,'For Formulas'!$A$3:$CL$3,0))*L1827)</f>
        <v>55900</v>
      </c>
      <c r="X1827" s="322">
        <f t="shared" si="174"/>
        <v>7.9984544049459039E-2</v>
      </c>
      <c r="Y1827" s="262" t="s">
        <v>281</v>
      </c>
      <c r="Z1827" s="262" t="str">
        <f t="shared" si="175"/>
        <v>141 E 71100 116</v>
      </c>
      <c r="AA1827" s="262" t="str">
        <f t="shared" si="176"/>
        <v>000</v>
      </c>
      <c r="AB1827" s="262" t="str">
        <f t="shared" si="177"/>
        <v>000</v>
      </c>
      <c r="AC1827" s="262" t="str">
        <f t="shared" si="178"/>
        <v>141 E 71100 116 000 000</v>
      </c>
    </row>
    <row r="1828" spans="1:29" ht="15" customHeight="1" x14ac:dyDescent="0.25">
      <c r="A1828" s="262" t="s">
        <v>2162</v>
      </c>
      <c r="B1828" s="262" t="s">
        <v>231</v>
      </c>
      <c r="C1828" s="262" t="s">
        <v>231</v>
      </c>
      <c r="D1828" s="262" t="s">
        <v>280</v>
      </c>
      <c r="E1828" s="262" t="s">
        <v>221</v>
      </c>
      <c r="F1828" s="262" t="s">
        <v>222</v>
      </c>
      <c r="G1828" s="262" t="s">
        <v>223</v>
      </c>
      <c r="H1828" s="262" t="s">
        <v>224</v>
      </c>
      <c r="I1828" s="262" t="s">
        <v>225</v>
      </c>
      <c r="J1828" s="262">
        <v>1600</v>
      </c>
      <c r="K1828" s="320">
        <v>1</v>
      </c>
      <c r="L1828" s="320">
        <v>1</v>
      </c>
      <c r="M1828" s="262" t="s">
        <v>226</v>
      </c>
      <c r="N1828" s="262" t="s">
        <v>233</v>
      </c>
      <c r="O1828" s="262" t="s">
        <v>234</v>
      </c>
      <c r="P1828" s="262" t="s">
        <v>34</v>
      </c>
      <c r="Q1828" s="321">
        <v>20</v>
      </c>
      <c r="R1828" s="321">
        <f t="shared" si="173"/>
        <v>21</v>
      </c>
      <c r="S1828" s="300">
        <v>0</v>
      </c>
      <c r="T1828" s="300">
        <v>51760</v>
      </c>
      <c r="V1828" s="300">
        <v>51760</v>
      </c>
      <c r="W1828" s="302">
        <f>IFERROR(INDEX('For Formulas'!$A$3:$CL$64,MATCH(ROUNDUP($R1828,0),'For Formulas'!$A$3:$A$64,0),MATCH($O1828&amp;" - "&amp;$P1828,'For Formulas'!$A$3:$CL$3,0))*L1828+U1828,INDEX('For Formulas'!$A$3:$CL$64,MATCH(ROUNDUP($R1828,0),'For Formulas'!$A$3:$A$64,0)*MATCH($O1828&amp;" - "&amp;$P1828,'For Formulas'!$A$3:$CL$3,0))*L1828)</f>
        <v>55900</v>
      </c>
      <c r="X1828" s="322">
        <f t="shared" si="174"/>
        <v>7.9984544049459039E-2</v>
      </c>
      <c r="Y1828" s="262" t="s">
        <v>281</v>
      </c>
      <c r="Z1828" s="262" t="str">
        <f t="shared" si="175"/>
        <v>141 E 71100 116</v>
      </c>
      <c r="AA1828" s="262" t="str">
        <f t="shared" si="176"/>
        <v>000</v>
      </c>
      <c r="AB1828" s="262" t="str">
        <f t="shared" si="177"/>
        <v>000</v>
      </c>
      <c r="AC1828" s="262" t="str">
        <f t="shared" si="178"/>
        <v>141 E 71100 116 000 000</v>
      </c>
    </row>
    <row r="1829" spans="1:29" ht="15" customHeight="1" x14ac:dyDescent="0.25">
      <c r="A1829" s="262" t="s">
        <v>723</v>
      </c>
      <c r="B1829" s="262" t="s">
        <v>577</v>
      </c>
      <c r="C1829" s="262" t="s">
        <v>577</v>
      </c>
      <c r="D1829" s="262" t="s">
        <v>280</v>
      </c>
      <c r="E1829" s="262" t="s">
        <v>221</v>
      </c>
      <c r="F1829" s="262" t="s">
        <v>284</v>
      </c>
      <c r="G1829" s="262" t="s">
        <v>285</v>
      </c>
      <c r="H1829" s="262" t="s">
        <v>286</v>
      </c>
      <c r="I1829" s="262" t="s">
        <v>225</v>
      </c>
      <c r="J1829" s="262">
        <v>1680</v>
      </c>
      <c r="K1829" s="320">
        <v>1</v>
      </c>
      <c r="L1829" s="320">
        <v>1</v>
      </c>
      <c r="M1829" s="262" t="s">
        <v>226</v>
      </c>
      <c r="N1829" s="262" t="s">
        <v>227</v>
      </c>
      <c r="O1829" s="262" t="s">
        <v>724</v>
      </c>
      <c r="P1829" s="262" t="s">
        <v>35</v>
      </c>
      <c r="Q1829" s="321">
        <v>8</v>
      </c>
      <c r="R1829" s="321">
        <f t="shared" si="173"/>
        <v>9</v>
      </c>
      <c r="S1829" s="300">
        <v>0</v>
      </c>
      <c r="T1829" s="300">
        <v>51786</v>
      </c>
      <c r="V1829" s="300">
        <v>51786</v>
      </c>
      <c r="W1829" s="302">
        <f>IFERROR(INDEX('For Formulas'!$A$3:$CL$64,MATCH(ROUNDUP($R1829,0),'For Formulas'!$A$3:$A$64,0),MATCH($O1829&amp;" - "&amp;$P1829,'For Formulas'!$A$3:$CL$3,0))*L1829+U1829,INDEX('For Formulas'!$A$3:$CL$64,MATCH(ROUNDUP($R1829,0),'For Formulas'!$A$3:$A$64,0)*MATCH($O1829&amp;" - "&amp;$P1829,'For Formulas'!$A$3:$CL$3,0))*L1829)</f>
        <v>55928</v>
      </c>
      <c r="X1829" s="322">
        <f t="shared" si="174"/>
        <v>7.9983006990306263E-2</v>
      </c>
      <c r="Y1829" s="262" t="s">
        <v>725</v>
      </c>
      <c r="Z1829" s="262" t="str">
        <f t="shared" si="175"/>
        <v>141 E 72130 123</v>
      </c>
      <c r="AA1829" s="262" t="str">
        <f t="shared" si="176"/>
        <v>000</v>
      </c>
      <c r="AB1829" s="262" t="str">
        <f t="shared" si="177"/>
        <v>000</v>
      </c>
      <c r="AC1829" s="262" t="str">
        <f t="shared" si="178"/>
        <v>141 E 72130 123 000 000</v>
      </c>
    </row>
    <row r="1830" spans="1:29" ht="15" customHeight="1" x14ac:dyDescent="0.25">
      <c r="A1830" s="262" t="s">
        <v>820</v>
      </c>
      <c r="B1830" s="262" t="s">
        <v>231</v>
      </c>
      <c r="C1830" s="262" t="s">
        <v>231</v>
      </c>
      <c r="D1830" s="262" t="s">
        <v>268</v>
      </c>
      <c r="E1830" s="262" t="s">
        <v>221</v>
      </c>
      <c r="F1830" s="262" t="s">
        <v>222</v>
      </c>
      <c r="G1830" s="262" t="s">
        <v>223</v>
      </c>
      <c r="H1830" s="262" t="s">
        <v>224</v>
      </c>
      <c r="I1830" s="262" t="s">
        <v>225</v>
      </c>
      <c r="J1830" s="262">
        <v>1600</v>
      </c>
      <c r="K1830" s="320">
        <v>1</v>
      </c>
      <c r="L1830" s="320">
        <v>1</v>
      </c>
      <c r="M1830" s="262" t="s">
        <v>226</v>
      </c>
      <c r="N1830" s="262" t="s">
        <v>233</v>
      </c>
      <c r="O1830" s="262" t="s">
        <v>234</v>
      </c>
      <c r="P1830" s="262" t="s">
        <v>35</v>
      </c>
      <c r="Q1830" s="321">
        <v>13</v>
      </c>
      <c r="R1830" s="321">
        <f t="shared" si="173"/>
        <v>14</v>
      </c>
      <c r="S1830" s="300">
        <v>0</v>
      </c>
      <c r="T1830" s="300">
        <v>51925</v>
      </c>
      <c r="V1830" s="300">
        <v>51925</v>
      </c>
      <c r="W1830" s="302">
        <f>IFERROR(INDEX('For Formulas'!$A$3:$CL$64,MATCH(ROUNDUP($R1830,0),'For Formulas'!$A$3:$A$64,0),MATCH($O1830&amp;" - "&amp;$P1830,'For Formulas'!$A$3:$CL$3,0))*L1830+U1830,INDEX('For Formulas'!$A$3:$CL$64,MATCH(ROUNDUP($R1830,0),'For Formulas'!$A$3:$A$64,0)*MATCH($O1830&amp;" - "&amp;$P1830,'For Formulas'!$A$3:$CL$3,0))*L1830)</f>
        <v>56080</v>
      </c>
      <c r="X1830" s="322">
        <f t="shared" si="174"/>
        <v>8.0019258545979785E-2</v>
      </c>
      <c r="Y1830" s="262" t="s">
        <v>566</v>
      </c>
      <c r="Z1830" s="262" t="str">
        <f t="shared" si="175"/>
        <v>141 E 71100 116</v>
      </c>
      <c r="AA1830" s="262" t="str">
        <f t="shared" si="176"/>
        <v>000</v>
      </c>
      <c r="AB1830" s="262" t="str">
        <f t="shared" si="177"/>
        <v>000</v>
      </c>
      <c r="AC1830" s="262" t="str">
        <f t="shared" si="178"/>
        <v>141 E 71100 116 000 000</v>
      </c>
    </row>
    <row r="1831" spans="1:29" ht="15" customHeight="1" x14ac:dyDescent="0.25">
      <c r="A1831" s="262" t="s">
        <v>1007</v>
      </c>
      <c r="B1831" s="262" t="s">
        <v>231</v>
      </c>
      <c r="C1831" s="262" t="s">
        <v>231</v>
      </c>
      <c r="D1831" s="262" t="s">
        <v>389</v>
      </c>
      <c r="E1831" s="262" t="s">
        <v>221</v>
      </c>
      <c r="F1831" s="262" t="s">
        <v>222</v>
      </c>
      <c r="G1831" s="262" t="s">
        <v>223</v>
      </c>
      <c r="H1831" s="262" t="s">
        <v>224</v>
      </c>
      <c r="I1831" s="262" t="s">
        <v>225</v>
      </c>
      <c r="J1831" s="262">
        <v>1600</v>
      </c>
      <c r="K1831" s="320">
        <v>1</v>
      </c>
      <c r="L1831" s="320">
        <v>1</v>
      </c>
      <c r="M1831" s="262" t="s">
        <v>226</v>
      </c>
      <c r="N1831" s="262" t="s">
        <v>233</v>
      </c>
      <c r="O1831" s="262" t="s">
        <v>234</v>
      </c>
      <c r="P1831" s="262" t="s">
        <v>35</v>
      </c>
      <c r="Q1831" s="321">
        <v>13</v>
      </c>
      <c r="R1831" s="321">
        <f t="shared" si="173"/>
        <v>14</v>
      </c>
      <c r="S1831" s="300">
        <v>0</v>
      </c>
      <c r="T1831" s="300">
        <v>51925</v>
      </c>
      <c r="V1831" s="300">
        <v>51925</v>
      </c>
      <c r="W1831" s="302">
        <f>IFERROR(INDEX('For Formulas'!$A$3:$CL$64,MATCH(ROUNDUP($R1831,0),'For Formulas'!$A$3:$A$64,0),MATCH($O1831&amp;" - "&amp;$P1831,'For Formulas'!$A$3:$CL$3,0))*L1831+U1831,INDEX('For Formulas'!$A$3:$CL$64,MATCH(ROUNDUP($R1831,0),'For Formulas'!$A$3:$A$64,0)*MATCH($O1831&amp;" - "&amp;$P1831,'For Formulas'!$A$3:$CL$3,0))*L1831)</f>
        <v>56080</v>
      </c>
      <c r="X1831" s="322">
        <f t="shared" si="174"/>
        <v>8.0019258545979785E-2</v>
      </c>
      <c r="Y1831" s="262" t="s">
        <v>390</v>
      </c>
      <c r="Z1831" s="262" t="str">
        <f t="shared" si="175"/>
        <v>141 E 71100 116</v>
      </c>
      <c r="AA1831" s="262" t="str">
        <f t="shared" si="176"/>
        <v>000</v>
      </c>
      <c r="AB1831" s="262" t="str">
        <f t="shared" si="177"/>
        <v>000</v>
      </c>
      <c r="AC1831" s="262" t="str">
        <f t="shared" si="178"/>
        <v>141 E 71100 116 000 000</v>
      </c>
    </row>
    <row r="1832" spans="1:29" ht="15" customHeight="1" x14ac:dyDescent="0.25">
      <c r="A1832" s="262" t="s">
        <v>1095</v>
      </c>
      <c r="B1832" s="262" t="s">
        <v>231</v>
      </c>
      <c r="C1832" s="262" t="s">
        <v>231</v>
      </c>
      <c r="D1832" s="262" t="s">
        <v>382</v>
      </c>
      <c r="E1832" s="262" t="s">
        <v>221</v>
      </c>
      <c r="F1832" s="262" t="s">
        <v>222</v>
      </c>
      <c r="G1832" s="262" t="s">
        <v>223</v>
      </c>
      <c r="H1832" s="262" t="s">
        <v>224</v>
      </c>
      <c r="I1832" s="262" t="s">
        <v>225</v>
      </c>
      <c r="J1832" s="262">
        <v>1600</v>
      </c>
      <c r="K1832" s="320">
        <v>1</v>
      </c>
      <c r="L1832" s="320">
        <v>1</v>
      </c>
      <c r="M1832" s="262" t="s">
        <v>226</v>
      </c>
      <c r="N1832" s="262" t="s">
        <v>227</v>
      </c>
      <c r="O1832" s="262" t="s">
        <v>234</v>
      </c>
      <c r="P1832" s="262" t="s">
        <v>35</v>
      </c>
      <c r="Q1832" s="321">
        <v>13</v>
      </c>
      <c r="R1832" s="321">
        <f t="shared" si="173"/>
        <v>14</v>
      </c>
      <c r="S1832" s="300">
        <v>0</v>
      </c>
      <c r="T1832" s="300">
        <v>51925</v>
      </c>
      <c r="V1832" s="300">
        <v>51925</v>
      </c>
      <c r="W1832" s="302">
        <f>IFERROR(INDEX('For Formulas'!$A$3:$CL$64,MATCH(ROUNDUP($R1832,0),'For Formulas'!$A$3:$A$64,0),MATCH($O1832&amp;" - "&amp;$P1832,'For Formulas'!$A$3:$CL$3,0))*L1832+U1832,INDEX('For Formulas'!$A$3:$CL$64,MATCH(ROUNDUP($R1832,0),'For Formulas'!$A$3:$A$64,0)*MATCH($O1832&amp;" - "&amp;$P1832,'For Formulas'!$A$3:$CL$3,0))*L1832)</f>
        <v>56080</v>
      </c>
      <c r="X1832" s="322">
        <f t="shared" si="174"/>
        <v>8.0019258545979785E-2</v>
      </c>
      <c r="Y1832" s="262" t="s">
        <v>401</v>
      </c>
      <c r="Z1832" s="262" t="str">
        <f t="shared" si="175"/>
        <v>141 E 71100 116</v>
      </c>
      <c r="AA1832" s="262" t="str">
        <f t="shared" si="176"/>
        <v>000</v>
      </c>
      <c r="AB1832" s="262" t="str">
        <f t="shared" si="177"/>
        <v>000</v>
      </c>
      <c r="AC1832" s="262" t="str">
        <f t="shared" si="178"/>
        <v>141 E 71100 116 000 000</v>
      </c>
    </row>
    <row r="1833" spans="1:29" ht="15" customHeight="1" x14ac:dyDescent="0.25">
      <c r="A1833" s="262" t="s">
        <v>1153</v>
      </c>
      <c r="B1833" s="262" t="s">
        <v>231</v>
      </c>
      <c r="C1833" s="262" t="s">
        <v>231</v>
      </c>
      <c r="D1833" s="262" t="s">
        <v>389</v>
      </c>
      <c r="E1833" s="262" t="s">
        <v>221</v>
      </c>
      <c r="F1833" s="262" t="s">
        <v>222</v>
      </c>
      <c r="G1833" s="262" t="s">
        <v>223</v>
      </c>
      <c r="H1833" s="262" t="s">
        <v>224</v>
      </c>
      <c r="I1833" s="262" t="s">
        <v>225</v>
      </c>
      <c r="J1833" s="262">
        <v>1600</v>
      </c>
      <c r="K1833" s="320">
        <v>1</v>
      </c>
      <c r="L1833" s="320">
        <v>1</v>
      </c>
      <c r="M1833" s="262" t="s">
        <v>226</v>
      </c>
      <c r="N1833" s="262" t="s">
        <v>233</v>
      </c>
      <c r="O1833" s="262" t="s">
        <v>234</v>
      </c>
      <c r="P1833" s="262" t="s">
        <v>35</v>
      </c>
      <c r="Q1833" s="321">
        <v>13</v>
      </c>
      <c r="R1833" s="321">
        <f t="shared" si="173"/>
        <v>14</v>
      </c>
      <c r="S1833" s="300">
        <v>0</v>
      </c>
      <c r="T1833" s="300">
        <v>51925</v>
      </c>
      <c r="V1833" s="300">
        <v>51925</v>
      </c>
      <c r="W1833" s="302">
        <f>IFERROR(INDEX('For Formulas'!$A$3:$CL$64,MATCH(ROUNDUP($R1833,0),'For Formulas'!$A$3:$A$64,0),MATCH($O1833&amp;" - "&amp;$P1833,'For Formulas'!$A$3:$CL$3,0))*L1833+U1833,INDEX('For Formulas'!$A$3:$CL$64,MATCH(ROUNDUP($R1833,0),'For Formulas'!$A$3:$A$64,0)*MATCH($O1833&amp;" - "&amp;$P1833,'For Formulas'!$A$3:$CL$3,0))*L1833)</f>
        <v>56080</v>
      </c>
      <c r="X1833" s="322">
        <f t="shared" si="174"/>
        <v>8.0019258545979785E-2</v>
      </c>
      <c r="Y1833" s="262" t="s">
        <v>390</v>
      </c>
      <c r="Z1833" s="262" t="str">
        <f t="shared" si="175"/>
        <v>141 E 71100 116</v>
      </c>
      <c r="AA1833" s="262" t="str">
        <f t="shared" si="176"/>
        <v>000</v>
      </c>
      <c r="AB1833" s="262" t="str">
        <f t="shared" si="177"/>
        <v>000</v>
      </c>
      <c r="AC1833" s="262" t="str">
        <f t="shared" si="178"/>
        <v>141 E 71100 116 000 000</v>
      </c>
    </row>
    <row r="1834" spans="1:29" ht="15" customHeight="1" x14ac:dyDescent="0.25">
      <c r="A1834" s="262" t="s">
        <v>1325</v>
      </c>
      <c r="B1834" s="262" t="s">
        <v>231</v>
      </c>
      <c r="C1834" s="262" t="s">
        <v>231</v>
      </c>
      <c r="D1834" s="262" t="s">
        <v>716</v>
      </c>
      <c r="E1834" s="262" t="s">
        <v>221</v>
      </c>
      <c r="F1834" s="262" t="s">
        <v>222</v>
      </c>
      <c r="G1834" s="262" t="s">
        <v>223</v>
      </c>
      <c r="H1834" s="262" t="s">
        <v>224</v>
      </c>
      <c r="I1834" s="262" t="s">
        <v>225</v>
      </c>
      <c r="J1834" s="262">
        <v>1600</v>
      </c>
      <c r="K1834" s="320">
        <v>1</v>
      </c>
      <c r="L1834" s="320">
        <v>1</v>
      </c>
      <c r="M1834" s="262" t="s">
        <v>226</v>
      </c>
      <c r="N1834" s="262" t="s">
        <v>233</v>
      </c>
      <c r="O1834" s="262" t="s">
        <v>234</v>
      </c>
      <c r="P1834" s="262" t="s">
        <v>35</v>
      </c>
      <c r="Q1834" s="321">
        <v>13</v>
      </c>
      <c r="R1834" s="321">
        <f t="shared" si="173"/>
        <v>14</v>
      </c>
      <c r="S1834" s="300">
        <v>0</v>
      </c>
      <c r="T1834" s="300">
        <v>51925</v>
      </c>
      <c r="V1834" s="300">
        <v>51925</v>
      </c>
      <c r="W1834" s="302">
        <f>IFERROR(INDEX('For Formulas'!$A$3:$CL$64,MATCH(ROUNDUP($R1834,0),'For Formulas'!$A$3:$A$64,0),MATCH($O1834&amp;" - "&amp;$P1834,'For Formulas'!$A$3:$CL$3,0))*L1834+U1834,INDEX('For Formulas'!$A$3:$CL$64,MATCH(ROUNDUP($R1834,0),'For Formulas'!$A$3:$A$64,0)*MATCH($O1834&amp;" - "&amp;$P1834,'For Formulas'!$A$3:$CL$3,0))*L1834)</f>
        <v>56080</v>
      </c>
      <c r="X1834" s="322">
        <f t="shared" si="174"/>
        <v>8.0019258545979785E-2</v>
      </c>
      <c r="Y1834" s="262" t="s">
        <v>913</v>
      </c>
      <c r="Z1834" s="262" t="str">
        <f t="shared" si="175"/>
        <v>141 E 71100 116</v>
      </c>
      <c r="AA1834" s="262" t="str">
        <f t="shared" si="176"/>
        <v>000</v>
      </c>
      <c r="AB1834" s="262" t="str">
        <f t="shared" si="177"/>
        <v>000</v>
      </c>
      <c r="AC1834" s="262" t="str">
        <f t="shared" si="178"/>
        <v>141 E 71100 116 000 000</v>
      </c>
    </row>
    <row r="1835" spans="1:29" ht="15" customHeight="1" x14ac:dyDescent="0.25">
      <c r="A1835" s="262" t="s">
        <v>1590</v>
      </c>
      <c r="B1835" s="262" t="s">
        <v>231</v>
      </c>
      <c r="C1835" s="262" t="s">
        <v>231</v>
      </c>
      <c r="D1835" s="262" t="s">
        <v>407</v>
      </c>
      <c r="E1835" s="262" t="s">
        <v>221</v>
      </c>
      <c r="F1835" s="262" t="s">
        <v>222</v>
      </c>
      <c r="G1835" s="262" t="s">
        <v>223</v>
      </c>
      <c r="H1835" s="262" t="s">
        <v>224</v>
      </c>
      <c r="I1835" s="262" t="s">
        <v>225</v>
      </c>
      <c r="J1835" s="262">
        <v>1600</v>
      </c>
      <c r="K1835" s="320">
        <v>1</v>
      </c>
      <c r="L1835" s="320">
        <v>1</v>
      </c>
      <c r="M1835" s="262" t="s">
        <v>226</v>
      </c>
      <c r="N1835" s="262" t="s">
        <v>233</v>
      </c>
      <c r="O1835" s="262" t="s">
        <v>234</v>
      </c>
      <c r="P1835" s="262" t="s">
        <v>35</v>
      </c>
      <c r="Q1835" s="321">
        <v>13</v>
      </c>
      <c r="R1835" s="321">
        <f t="shared" si="173"/>
        <v>14</v>
      </c>
      <c r="S1835" s="300">
        <v>0</v>
      </c>
      <c r="T1835" s="300">
        <v>51925</v>
      </c>
      <c r="V1835" s="300">
        <v>51925</v>
      </c>
      <c r="W1835" s="302">
        <f>IFERROR(INDEX('For Formulas'!$A$3:$CL$64,MATCH(ROUNDUP($R1835,0),'For Formulas'!$A$3:$A$64,0),MATCH($O1835&amp;" - "&amp;$P1835,'For Formulas'!$A$3:$CL$3,0))*L1835+U1835,INDEX('For Formulas'!$A$3:$CL$64,MATCH(ROUNDUP($R1835,0),'For Formulas'!$A$3:$A$64,0)*MATCH($O1835&amp;" - "&amp;$P1835,'For Formulas'!$A$3:$CL$3,0))*L1835)</f>
        <v>56080</v>
      </c>
      <c r="X1835" s="322">
        <f t="shared" si="174"/>
        <v>8.0019258545979785E-2</v>
      </c>
      <c r="Y1835" s="262" t="s">
        <v>408</v>
      </c>
      <c r="Z1835" s="262" t="str">
        <f t="shared" si="175"/>
        <v>141 E 71100 116</v>
      </c>
      <c r="AA1835" s="262" t="str">
        <f t="shared" si="176"/>
        <v>000</v>
      </c>
      <c r="AB1835" s="262" t="str">
        <f t="shared" si="177"/>
        <v>000</v>
      </c>
      <c r="AC1835" s="262" t="str">
        <f t="shared" si="178"/>
        <v>141 E 71100 116 000 000</v>
      </c>
    </row>
    <row r="1836" spans="1:29" ht="15" hidden="1" customHeight="1" x14ac:dyDescent="0.25">
      <c r="A1836" s="262" t="s">
        <v>2365</v>
      </c>
      <c r="B1836" s="262" t="s">
        <v>326</v>
      </c>
      <c r="C1836" s="262" t="s">
        <v>326</v>
      </c>
      <c r="D1836" s="262" t="s">
        <v>407</v>
      </c>
      <c r="E1836" s="262" t="s">
        <v>256</v>
      </c>
      <c r="F1836" s="262" t="s">
        <v>222</v>
      </c>
      <c r="G1836" s="262" t="s">
        <v>223</v>
      </c>
      <c r="H1836" s="262" t="s">
        <v>224</v>
      </c>
      <c r="I1836" s="262" t="s">
        <v>225</v>
      </c>
      <c r="J1836" s="262">
        <v>1600</v>
      </c>
      <c r="K1836" s="320">
        <v>1</v>
      </c>
      <c r="L1836" s="320">
        <v>1</v>
      </c>
      <c r="M1836" s="262" t="s">
        <v>6</v>
      </c>
      <c r="Q1836" s="321">
        <v>0</v>
      </c>
      <c r="R1836" s="321">
        <f t="shared" si="173"/>
        <v>1</v>
      </c>
      <c r="S1836" s="300">
        <v>7000</v>
      </c>
      <c r="T1836" s="300">
        <v>0</v>
      </c>
      <c r="V1836" s="300">
        <v>7000</v>
      </c>
      <c r="W1836" s="300">
        <f>V1836</f>
        <v>7000</v>
      </c>
      <c r="X1836" s="322">
        <f t="shared" si="174"/>
        <v>0</v>
      </c>
      <c r="Y1836" s="262" t="s">
        <v>687</v>
      </c>
      <c r="Z1836" s="262" t="str">
        <f t="shared" si="175"/>
        <v>141 E 72410 139</v>
      </c>
      <c r="AA1836" s="262" t="str">
        <f t="shared" si="176"/>
        <v>000</v>
      </c>
      <c r="AB1836" s="262" t="str">
        <f t="shared" si="177"/>
        <v>000</v>
      </c>
      <c r="AC1836" s="262" t="str">
        <f t="shared" si="178"/>
        <v>141 E 72410 139 000 000</v>
      </c>
    </row>
    <row r="1837" spans="1:29" ht="15" customHeight="1" x14ac:dyDescent="0.25">
      <c r="A1837" s="262" t="s">
        <v>1729</v>
      </c>
      <c r="B1837" s="262" t="s">
        <v>535</v>
      </c>
      <c r="C1837" s="262" t="s">
        <v>535</v>
      </c>
      <c r="D1837" s="262" t="s">
        <v>1207</v>
      </c>
      <c r="E1837" s="262" t="s">
        <v>221</v>
      </c>
      <c r="F1837" s="262" t="s">
        <v>222</v>
      </c>
      <c r="G1837" s="262" t="s">
        <v>223</v>
      </c>
      <c r="H1837" s="262" t="s">
        <v>224</v>
      </c>
      <c r="I1837" s="262" t="s">
        <v>225</v>
      </c>
      <c r="J1837" s="262">
        <v>1600</v>
      </c>
      <c r="K1837" s="320">
        <v>1</v>
      </c>
      <c r="L1837" s="320">
        <v>1</v>
      </c>
      <c r="M1837" s="262" t="s">
        <v>226</v>
      </c>
      <c r="N1837" s="262" t="s">
        <v>233</v>
      </c>
      <c r="O1837" s="262" t="s">
        <v>234</v>
      </c>
      <c r="P1837" s="262" t="s">
        <v>35</v>
      </c>
      <c r="Q1837" s="321">
        <v>13</v>
      </c>
      <c r="R1837" s="321">
        <f t="shared" si="173"/>
        <v>14</v>
      </c>
      <c r="S1837" s="300">
        <v>0</v>
      </c>
      <c r="T1837" s="300">
        <v>51925</v>
      </c>
      <c r="V1837" s="300">
        <v>51925</v>
      </c>
      <c r="W1837" s="302">
        <f>IFERROR(INDEX('For Formulas'!$A$3:$CL$64,MATCH(ROUNDUP($R1837,0),'For Formulas'!$A$3:$A$64,0),MATCH($O1837&amp;" - "&amp;$P1837,'For Formulas'!$A$3:$CL$3,0))*L1837+U1837,INDEX('For Formulas'!$A$3:$CL$64,MATCH(ROUNDUP($R1837,0),'For Formulas'!$A$3:$A$64,0)*MATCH($O1837&amp;" - "&amp;$P1837,'For Formulas'!$A$3:$CL$3,0))*L1837)</f>
        <v>56080</v>
      </c>
      <c r="X1837" s="322">
        <f t="shared" si="174"/>
        <v>8.0019258545979785E-2</v>
      </c>
      <c r="Y1837" s="262" t="s">
        <v>1208</v>
      </c>
      <c r="Z1837" s="262" t="str">
        <f t="shared" si="175"/>
        <v>141 E 71150 116</v>
      </c>
      <c r="AA1837" s="262" t="str">
        <f t="shared" si="176"/>
        <v>000</v>
      </c>
      <c r="AB1837" s="262" t="str">
        <f t="shared" si="177"/>
        <v>000</v>
      </c>
      <c r="AC1837" s="262" t="str">
        <f t="shared" si="178"/>
        <v>141 E 71150 116 000 000</v>
      </c>
    </row>
    <row r="1838" spans="1:29" ht="15" customHeight="1" x14ac:dyDescent="0.25">
      <c r="A1838" s="262" t="s">
        <v>1956</v>
      </c>
      <c r="B1838" s="262" t="s">
        <v>231</v>
      </c>
      <c r="C1838" s="262" t="s">
        <v>231</v>
      </c>
      <c r="D1838" s="262" t="s">
        <v>411</v>
      </c>
      <c r="E1838" s="262" t="s">
        <v>221</v>
      </c>
      <c r="F1838" s="262" t="s">
        <v>222</v>
      </c>
      <c r="G1838" s="262" t="s">
        <v>223</v>
      </c>
      <c r="H1838" s="262" t="s">
        <v>224</v>
      </c>
      <c r="I1838" s="262" t="s">
        <v>225</v>
      </c>
      <c r="J1838" s="262">
        <v>1600</v>
      </c>
      <c r="K1838" s="320">
        <v>1</v>
      </c>
      <c r="L1838" s="320">
        <v>1</v>
      </c>
      <c r="M1838" s="262" t="s">
        <v>226</v>
      </c>
      <c r="N1838" s="262" t="s">
        <v>233</v>
      </c>
      <c r="O1838" s="262" t="s">
        <v>234</v>
      </c>
      <c r="P1838" s="262" t="s">
        <v>35</v>
      </c>
      <c r="Q1838" s="321">
        <v>13</v>
      </c>
      <c r="R1838" s="321">
        <f t="shared" si="173"/>
        <v>14</v>
      </c>
      <c r="S1838" s="300">
        <v>0</v>
      </c>
      <c r="T1838" s="300">
        <v>51925</v>
      </c>
      <c r="V1838" s="300">
        <v>51925</v>
      </c>
      <c r="W1838" s="302">
        <f>IFERROR(INDEX('For Formulas'!$A$3:$CL$64,MATCH(ROUNDUP($R1838,0),'For Formulas'!$A$3:$A$64,0),MATCH($O1838&amp;" - "&amp;$P1838,'For Formulas'!$A$3:$CL$3,0))*L1838+U1838,INDEX('For Formulas'!$A$3:$CL$64,MATCH(ROUNDUP($R1838,0),'For Formulas'!$A$3:$A$64,0)*MATCH($O1838&amp;" - "&amp;$P1838,'For Formulas'!$A$3:$CL$3,0))*L1838)</f>
        <v>56080</v>
      </c>
      <c r="X1838" s="322">
        <f t="shared" si="174"/>
        <v>8.0019258545979785E-2</v>
      </c>
      <c r="Y1838" s="262" t="s">
        <v>608</v>
      </c>
      <c r="Z1838" s="262" t="str">
        <f t="shared" si="175"/>
        <v>141 E 71100 116</v>
      </c>
      <c r="AA1838" s="262" t="str">
        <f t="shared" si="176"/>
        <v>000</v>
      </c>
      <c r="AB1838" s="262" t="str">
        <f t="shared" si="177"/>
        <v>000</v>
      </c>
      <c r="AC1838" s="262" t="str">
        <f t="shared" si="178"/>
        <v>141 E 71100 116 000 000</v>
      </c>
    </row>
    <row r="1839" spans="1:29" x14ac:dyDescent="0.25">
      <c r="A1839" s="262" t="s">
        <v>2180</v>
      </c>
      <c r="B1839" s="262" t="s">
        <v>231</v>
      </c>
      <c r="C1839" s="262" t="s">
        <v>231</v>
      </c>
      <c r="D1839" s="262" t="s">
        <v>333</v>
      </c>
      <c r="E1839" s="262" t="s">
        <v>221</v>
      </c>
      <c r="F1839" s="262" t="s">
        <v>222</v>
      </c>
      <c r="G1839" s="262" t="s">
        <v>223</v>
      </c>
      <c r="H1839" s="262" t="s">
        <v>224</v>
      </c>
      <c r="I1839" s="262" t="s">
        <v>225</v>
      </c>
      <c r="J1839" s="262">
        <v>1600</v>
      </c>
      <c r="K1839" s="320">
        <v>1</v>
      </c>
      <c r="L1839" s="320">
        <v>1</v>
      </c>
      <c r="M1839" s="262" t="s">
        <v>226</v>
      </c>
      <c r="N1839" s="262" t="s">
        <v>233</v>
      </c>
      <c r="O1839" s="262" t="s">
        <v>234</v>
      </c>
      <c r="P1839" s="262" t="s">
        <v>35</v>
      </c>
      <c r="Q1839" s="321">
        <v>13</v>
      </c>
      <c r="R1839" s="321">
        <f t="shared" si="173"/>
        <v>14</v>
      </c>
      <c r="S1839" s="300">
        <v>0</v>
      </c>
      <c r="T1839" s="300">
        <v>51925</v>
      </c>
      <c r="V1839" s="300">
        <v>51925</v>
      </c>
      <c r="W1839" s="302">
        <f>IFERROR(INDEX('For Formulas'!$A$3:$CL$64,MATCH(ROUNDUP($R1839,0),'For Formulas'!$A$3:$A$64,0),MATCH($O1839&amp;" - "&amp;$P1839,'For Formulas'!$A$3:$CL$3,0))*L1839+U1839,INDEX('For Formulas'!$A$3:$CL$64,MATCH(ROUNDUP($R1839,0),'For Formulas'!$A$3:$A$64,0)*MATCH($O1839&amp;" - "&amp;$P1839,'For Formulas'!$A$3:$CL$3,0))*L1839)</f>
        <v>56080</v>
      </c>
      <c r="X1839" s="322">
        <f t="shared" si="174"/>
        <v>8.0019258545979785E-2</v>
      </c>
      <c r="Y1839" s="262" t="s">
        <v>618</v>
      </c>
      <c r="Z1839" s="262" t="str">
        <f t="shared" si="175"/>
        <v>141 E 71100 116</v>
      </c>
      <c r="AA1839" s="262" t="str">
        <f t="shared" si="176"/>
        <v>000</v>
      </c>
      <c r="AB1839" s="262" t="str">
        <f t="shared" si="177"/>
        <v>000</v>
      </c>
      <c r="AC1839" s="262" t="str">
        <f t="shared" si="178"/>
        <v>141 E 71100 116 000 000</v>
      </c>
    </row>
    <row r="1840" spans="1:29" ht="15" customHeight="1" x14ac:dyDescent="0.25">
      <c r="A1840" s="262" t="s">
        <v>2189</v>
      </c>
      <c r="B1840" s="262" t="s">
        <v>231</v>
      </c>
      <c r="C1840" s="262" t="s">
        <v>231</v>
      </c>
      <c r="D1840" s="262" t="s">
        <v>220</v>
      </c>
      <c r="E1840" s="262" t="s">
        <v>221</v>
      </c>
      <c r="F1840" s="262" t="s">
        <v>222</v>
      </c>
      <c r="G1840" s="262" t="s">
        <v>223</v>
      </c>
      <c r="H1840" s="262" t="s">
        <v>224</v>
      </c>
      <c r="I1840" s="262" t="s">
        <v>225</v>
      </c>
      <c r="J1840" s="262">
        <v>1600</v>
      </c>
      <c r="K1840" s="320">
        <v>1</v>
      </c>
      <c r="L1840" s="320">
        <v>1</v>
      </c>
      <c r="M1840" s="262" t="s">
        <v>226</v>
      </c>
      <c r="N1840" s="262" t="s">
        <v>233</v>
      </c>
      <c r="O1840" s="262" t="s">
        <v>234</v>
      </c>
      <c r="P1840" s="262" t="s">
        <v>35</v>
      </c>
      <c r="Q1840" s="321">
        <v>13</v>
      </c>
      <c r="R1840" s="321">
        <f t="shared" si="173"/>
        <v>14</v>
      </c>
      <c r="S1840" s="300">
        <v>0</v>
      </c>
      <c r="T1840" s="300">
        <v>51925</v>
      </c>
      <c r="V1840" s="300">
        <v>51925</v>
      </c>
      <c r="W1840" s="302">
        <f>IFERROR(INDEX('For Formulas'!$A$3:$CL$64,MATCH(ROUNDUP($R1840,0),'For Formulas'!$A$3:$A$64,0),MATCH($O1840&amp;" - "&amp;$P1840,'For Formulas'!$A$3:$CL$3,0))*L1840+U1840,INDEX('For Formulas'!$A$3:$CL$64,MATCH(ROUNDUP($R1840,0),'For Formulas'!$A$3:$A$64,0)*MATCH($O1840&amp;" - "&amp;$P1840,'For Formulas'!$A$3:$CL$3,0))*L1840)</f>
        <v>56080</v>
      </c>
      <c r="X1840" s="322">
        <f t="shared" si="174"/>
        <v>8.0019258545979785E-2</v>
      </c>
      <c r="Y1840" s="262" t="s">
        <v>655</v>
      </c>
      <c r="Z1840" s="262" t="str">
        <f t="shared" si="175"/>
        <v>141 E 71100 116</v>
      </c>
      <c r="AA1840" s="262" t="str">
        <f t="shared" si="176"/>
        <v>000</v>
      </c>
      <c r="AB1840" s="262" t="str">
        <f t="shared" si="177"/>
        <v>000</v>
      </c>
      <c r="AC1840" s="262" t="str">
        <f t="shared" si="178"/>
        <v>141 E 71100 116 000 000</v>
      </c>
    </row>
    <row r="1841" spans="1:29" ht="15" customHeight="1" x14ac:dyDescent="0.25">
      <c r="A1841" s="262" t="s">
        <v>2289</v>
      </c>
      <c r="B1841" s="262" t="s">
        <v>435</v>
      </c>
      <c r="C1841" s="262" t="s">
        <v>435</v>
      </c>
      <c r="D1841" s="262" t="s">
        <v>346</v>
      </c>
      <c r="E1841" s="262" t="s">
        <v>221</v>
      </c>
      <c r="F1841" s="262" t="s">
        <v>222</v>
      </c>
      <c r="G1841" s="262" t="s">
        <v>223</v>
      </c>
      <c r="H1841" s="262" t="s">
        <v>224</v>
      </c>
      <c r="I1841" s="262" t="s">
        <v>225</v>
      </c>
      <c r="J1841" s="262">
        <v>1600</v>
      </c>
      <c r="K1841" s="320">
        <v>1</v>
      </c>
      <c r="L1841" s="320">
        <v>1</v>
      </c>
      <c r="M1841" s="262" t="s">
        <v>226</v>
      </c>
      <c r="N1841" s="262" t="s">
        <v>233</v>
      </c>
      <c r="O1841" s="262" t="s">
        <v>234</v>
      </c>
      <c r="P1841" s="262" t="s">
        <v>35</v>
      </c>
      <c r="Q1841" s="321">
        <v>13</v>
      </c>
      <c r="R1841" s="321">
        <f t="shared" si="173"/>
        <v>14</v>
      </c>
      <c r="S1841" s="300">
        <v>0</v>
      </c>
      <c r="T1841" s="300">
        <v>51925</v>
      </c>
      <c r="V1841" s="300">
        <v>51925</v>
      </c>
      <c r="W1841" s="302">
        <f>IFERROR(INDEX('For Formulas'!$A$3:$CL$64,MATCH(ROUNDUP($R1841,0),'For Formulas'!$A$3:$A$64,0),MATCH($O1841&amp;" - "&amp;$P1841,'For Formulas'!$A$3:$CL$3,0))*L1841+U1841,INDEX('For Formulas'!$A$3:$CL$64,MATCH(ROUNDUP($R1841,0),'For Formulas'!$A$3:$A$64,0)*MATCH($O1841&amp;" - "&amp;$P1841,'For Formulas'!$A$3:$CL$3,0))*L1841)</f>
        <v>56080</v>
      </c>
      <c r="X1841" s="322">
        <f t="shared" si="174"/>
        <v>8.0019258545979785E-2</v>
      </c>
      <c r="Y1841" s="262" t="s">
        <v>436</v>
      </c>
      <c r="Z1841" s="262" t="str">
        <f t="shared" si="175"/>
        <v>141 E 71300 116</v>
      </c>
      <c r="AA1841" s="262" t="str">
        <f t="shared" si="176"/>
        <v>000</v>
      </c>
      <c r="AB1841" s="262" t="str">
        <f t="shared" si="177"/>
        <v>000</v>
      </c>
      <c r="AC1841" s="262" t="str">
        <f t="shared" si="178"/>
        <v>141 E 71300 116 000 000</v>
      </c>
    </row>
    <row r="1842" spans="1:29" ht="15" customHeight="1" x14ac:dyDescent="0.25">
      <c r="A1842" s="262" t="s">
        <v>2709</v>
      </c>
      <c r="B1842" s="262" t="s">
        <v>231</v>
      </c>
      <c r="C1842" s="262" t="s">
        <v>231</v>
      </c>
      <c r="D1842" s="262" t="s">
        <v>333</v>
      </c>
      <c r="E1842" s="262" t="s">
        <v>221</v>
      </c>
      <c r="F1842" s="262" t="s">
        <v>222</v>
      </c>
      <c r="G1842" s="262" t="s">
        <v>223</v>
      </c>
      <c r="H1842" s="262" t="s">
        <v>224</v>
      </c>
      <c r="I1842" s="262" t="s">
        <v>225</v>
      </c>
      <c r="J1842" s="262">
        <v>1600</v>
      </c>
      <c r="K1842" s="320">
        <v>1</v>
      </c>
      <c r="L1842" s="320">
        <v>1</v>
      </c>
      <c r="M1842" s="262" t="s">
        <v>226</v>
      </c>
      <c r="N1842" s="262" t="s">
        <v>227</v>
      </c>
      <c r="O1842" s="262" t="s">
        <v>234</v>
      </c>
      <c r="P1842" s="262" t="s">
        <v>35</v>
      </c>
      <c r="Q1842" s="321">
        <v>13</v>
      </c>
      <c r="R1842" s="321">
        <f t="shared" si="173"/>
        <v>14</v>
      </c>
      <c r="S1842" s="300">
        <v>0</v>
      </c>
      <c r="T1842" s="300">
        <v>51925</v>
      </c>
      <c r="V1842" s="300">
        <v>51925</v>
      </c>
      <c r="W1842" s="302">
        <f>IFERROR(INDEX('For Formulas'!$A$3:$CL$64,MATCH(ROUNDUP($R1842,0),'For Formulas'!$A$3:$A$64,0),MATCH($O1842&amp;" - "&amp;$P1842,'For Formulas'!$A$3:$CL$3,0))*L1842+U1842,INDEX('For Formulas'!$A$3:$CL$64,MATCH(ROUNDUP($R1842,0),'For Formulas'!$A$3:$A$64,0)*MATCH($O1842&amp;" - "&amp;$P1842,'For Formulas'!$A$3:$CL$3,0))*L1842)</f>
        <v>56080</v>
      </c>
      <c r="X1842" s="322">
        <f t="shared" si="174"/>
        <v>8.0019258545979785E-2</v>
      </c>
      <c r="Y1842" s="262" t="s">
        <v>618</v>
      </c>
      <c r="Z1842" s="262" t="str">
        <f t="shared" si="175"/>
        <v>141 E 71100 116</v>
      </c>
      <c r="AA1842" s="262" t="str">
        <f t="shared" si="176"/>
        <v>000</v>
      </c>
      <c r="AB1842" s="262" t="str">
        <f t="shared" si="177"/>
        <v>000</v>
      </c>
      <c r="AC1842" s="262" t="str">
        <f t="shared" si="178"/>
        <v>141 E 71100 116 000 000</v>
      </c>
    </row>
    <row r="1843" spans="1:29" ht="15" customHeight="1" x14ac:dyDescent="0.25">
      <c r="A1843" s="262" t="s">
        <v>2724</v>
      </c>
      <c r="B1843" s="262" t="s">
        <v>231</v>
      </c>
      <c r="C1843" s="262" t="s">
        <v>231</v>
      </c>
      <c r="D1843" s="262" t="s">
        <v>364</v>
      </c>
      <c r="E1843" s="262" t="s">
        <v>221</v>
      </c>
      <c r="F1843" s="262" t="s">
        <v>222</v>
      </c>
      <c r="G1843" s="262" t="s">
        <v>223</v>
      </c>
      <c r="H1843" s="262" t="s">
        <v>224</v>
      </c>
      <c r="I1843" s="262" t="s">
        <v>225</v>
      </c>
      <c r="J1843" s="262">
        <v>1600</v>
      </c>
      <c r="K1843" s="320">
        <v>1</v>
      </c>
      <c r="L1843" s="320">
        <v>1</v>
      </c>
      <c r="M1843" s="262" t="s">
        <v>226</v>
      </c>
      <c r="N1843" s="262" t="s">
        <v>233</v>
      </c>
      <c r="O1843" s="262" t="s">
        <v>234</v>
      </c>
      <c r="P1843" s="262" t="s">
        <v>35</v>
      </c>
      <c r="Q1843" s="321">
        <v>13</v>
      </c>
      <c r="R1843" s="321">
        <f t="shared" si="173"/>
        <v>14</v>
      </c>
      <c r="S1843" s="300">
        <v>0</v>
      </c>
      <c r="T1843" s="300">
        <v>51925</v>
      </c>
      <c r="V1843" s="300">
        <v>51925</v>
      </c>
      <c r="W1843" s="302">
        <f>IFERROR(INDEX('For Formulas'!$A$3:$CL$64,MATCH(ROUNDUP($R1843,0),'For Formulas'!$A$3:$A$64,0),MATCH($O1843&amp;" - "&amp;$P1843,'For Formulas'!$A$3:$CL$3,0))*L1843+U1843,INDEX('For Formulas'!$A$3:$CL$64,MATCH(ROUNDUP($R1843,0),'For Formulas'!$A$3:$A$64,0)*MATCH($O1843&amp;" - "&amp;$P1843,'For Formulas'!$A$3:$CL$3,0))*L1843)</f>
        <v>56080</v>
      </c>
      <c r="X1843" s="322">
        <f t="shared" si="174"/>
        <v>8.0019258545979785E-2</v>
      </c>
      <c r="Y1843" s="262" t="s">
        <v>365</v>
      </c>
      <c r="Z1843" s="262" t="str">
        <f t="shared" si="175"/>
        <v>141 E 71100 116</v>
      </c>
      <c r="AA1843" s="262" t="str">
        <f t="shared" si="176"/>
        <v>000</v>
      </c>
      <c r="AB1843" s="262" t="str">
        <f t="shared" si="177"/>
        <v>000</v>
      </c>
      <c r="AC1843" s="262" t="str">
        <f t="shared" si="178"/>
        <v>141 E 71100 116 000 000</v>
      </c>
    </row>
    <row r="1844" spans="1:29" ht="15" hidden="1" customHeight="1" x14ac:dyDescent="0.25">
      <c r="A1844" s="262" t="s">
        <v>2374</v>
      </c>
      <c r="B1844" s="262" t="s">
        <v>330</v>
      </c>
      <c r="C1844" s="262" t="s">
        <v>330</v>
      </c>
      <c r="D1844" s="262" t="s">
        <v>328</v>
      </c>
      <c r="E1844" s="262" t="s">
        <v>256</v>
      </c>
      <c r="F1844" s="262" t="s">
        <v>249</v>
      </c>
      <c r="G1844" s="262" t="s">
        <v>250</v>
      </c>
      <c r="H1844" s="262" t="s">
        <v>224</v>
      </c>
      <c r="I1844" s="262" t="s">
        <v>242</v>
      </c>
      <c r="J1844" s="262">
        <v>1080</v>
      </c>
      <c r="K1844" s="320">
        <v>1</v>
      </c>
      <c r="L1844" s="320">
        <v>1</v>
      </c>
      <c r="M1844" s="262" t="s">
        <v>6</v>
      </c>
      <c r="Q1844" s="321">
        <v>0</v>
      </c>
      <c r="R1844" s="321">
        <f t="shared" si="173"/>
        <v>1</v>
      </c>
      <c r="S1844" s="300">
        <v>3000</v>
      </c>
      <c r="T1844" s="300">
        <v>0</v>
      </c>
      <c r="V1844" s="300">
        <v>3000</v>
      </c>
      <c r="W1844" s="300">
        <f>V1844</f>
        <v>3000</v>
      </c>
      <c r="X1844" s="322">
        <f t="shared" si="174"/>
        <v>0</v>
      </c>
      <c r="Y1844" s="262" t="s">
        <v>329</v>
      </c>
      <c r="Z1844" s="262" t="str">
        <f t="shared" si="175"/>
        <v>141 E 72710 146</v>
      </c>
      <c r="AA1844" s="262" t="str">
        <f t="shared" si="176"/>
        <v>712</v>
      </c>
      <c r="AB1844" s="262" t="str">
        <f t="shared" si="177"/>
        <v>000</v>
      </c>
      <c r="AC1844" s="262" t="str">
        <f t="shared" si="178"/>
        <v>141 E 72710 146 000 712</v>
      </c>
    </row>
    <row r="1845" spans="1:29" ht="15" hidden="1" customHeight="1" x14ac:dyDescent="0.25">
      <c r="A1845" s="262" t="s">
        <v>2374</v>
      </c>
      <c r="B1845" s="262" t="s">
        <v>327</v>
      </c>
      <c r="C1845" s="262" t="s">
        <v>327</v>
      </c>
      <c r="D1845" s="262" t="s">
        <v>328</v>
      </c>
      <c r="E1845" s="262" t="s">
        <v>221</v>
      </c>
      <c r="F1845" s="262" t="s">
        <v>249</v>
      </c>
      <c r="G1845" s="262" t="s">
        <v>250</v>
      </c>
      <c r="H1845" s="262" t="s">
        <v>224</v>
      </c>
      <c r="I1845" s="262" t="s">
        <v>242</v>
      </c>
      <c r="J1845" s="262">
        <v>1080</v>
      </c>
      <c r="K1845" s="320">
        <v>1</v>
      </c>
      <c r="L1845" s="320">
        <v>1</v>
      </c>
      <c r="M1845" s="262" t="s">
        <v>226</v>
      </c>
      <c r="N1845" s="262" t="s">
        <v>227</v>
      </c>
      <c r="O1845" s="262" t="s">
        <v>251</v>
      </c>
      <c r="P1845" s="262" t="s">
        <v>186</v>
      </c>
      <c r="Q1845" s="321">
        <v>14</v>
      </c>
      <c r="R1845" s="321">
        <f t="shared" si="173"/>
        <v>15</v>
      </c>
      <c r="S1845" s="300">
        <v>0</v>
      </c>
      <c r="T1845" s="300">
        <v>14430</v>
      </c>
      <c r="V1845" s="300">
        <v>14430</v>
      </c>
      <c r="W1845" s="302">
        <f>IFERROR(INDEX('For Formulas'!$A$3:$CL$64,MATCH(ROUNDUP($R1845,0),'For Formulas'!$A$3:$A$64,0),MATCH($O1845&amp;" - "&amp;$P1845,'For Formulas'!$A$3:$CL$3,0))*L1845+U1845,INDEX('For Formulas'!$A$3:$CL$64,MATCH(ROUNDUP($R1845,0),'For Formulas'!$A$3:$A$64,0)*MATCH($O1845&amp;" - "&amp;$P1845,'For Formulas'!$A$3:$CL$3,0))*L1845)</f>
        <v>15990</v>
      </c>
      <c r="X1845" s="322">
        <f t="shared" si="174"/>
        <v>0.10810810810810811</v>
      </c>
      <c r="Y1845" s="262" t="s">
        <v>329</v>
      </c>
      <c r="Z1845" s="262" t="str">
        <f t="shared" si="175"/>
        <v>141 E 72710 146</v>
      </c>
      <c r="AA1845" s="262" t="str">
        <f t="shared" si="176"/>
        <v>712</v>
      </c>
      <c r="AB1845" s="262" t="str">
        <f t="shared" si="177"/>
        <v>000</v>
      </c>
      <c r="AC1845" s="262" t="str">
        <f t="shared" si="178"/>
        <v>141 E 72710 146 000 712</v>
      </c>
    </row>
    <row r="1846" spans="1:29" ht="15" customHeight="1" x14ac:dyDescent="0.25">
      <c r="A1846" s="262" t="s">
        <v>2775</v>
      </c>
      <c r="B1846" s="262" t="s">
        <v>231</v>
      </c>
      <c r="C1846" s="262" t="s">
        <v>231</v>
      </c>
      <c r="D1846" s="262" t="s">
        <v>361</v>
      </c>
      <c r="E1846" s="262" t="s">
        <v>221</v>
      </c>
      <c r="F1846" s="262" t="s">
        <v>222</v>
      </c>
      <c r="G1846" s="262" t="s">
        <v>223</v>
      </c>
      <c r="H1846" s="262" t="s">
        <v>224</v>
      </c>
      <c r="I1846" s="262" t="s">
        <v>225</v>
      </c>
      <c r="J1846" s="262">
        <v>1600</v>
      </c>
      <c r="K1846" s="320">
        <v>1</v>
      </c>
      <c r="L1846" s="320">
        <v>1</v>
      </c>
      <c r="M1846" s="262" t="s">
        <v>226</v>
      </c>
      <c r="N1846" s="262" t="s">
        <v>233</v>
      </c>
      <c r="O1846" s="262" t="s">
        <v>234</v>
      </c>
      <c r="P1846" s="262" t="s">
        <v>35</v>
      </c>
      <c r="Q1846" s="321">
        <v>13</v>
      </c>
      <c r="R1846" s="321">
        <f t="shared" si="173"/>
        <v>14</v>
      </c>
      <c r="S1846" s="300">
        <v>0</v>
      </c>
      <c r="T1846" s="300">
        <v>51925</v>
      </c>
      <c r="V1846" s="300">
        <v>51925</v>
      </c>
      <c r="W1846" s="302">
        <f>IFERROR(INDEX('For Formulas'!$A$3:$CL$64,MATCH(ROUNDUP($R1846,0),'For Formulas'!$A$3:$A$64,0),MATCH($O1846&amp;" - "&amp;$P1846,'For Formulas'!$A$3:$CL$3,0))*L1846+U1846,INDEX('For Formulas'!$A$3:$CL$64,MATCH(ROUNDUP($R1846,0),'For Formulas'!$A$3:$A$64,0)*MATCH($O1846&amp;" - "&amp;$P1846,'For Formulas'!$A$3:$CL$3,0))*L1846)</f>
        <v>56080</v>
      </c>
      <c r="X1846" s="322">
        <f t="shared" si="174"/>
        <v>8.0019258545979785E-2</v>
      </c>
      <c r="Y1846" s="262" t="s">
        <v>362</v>
      </c>
      <c r="Z1846" s="262" t="str">
        <f t="shared" si="175"/>
        <v>141 E 71100 116</v>
      </c>
      <c r="AA1846" s="262" t="str">
        <f t="shared" si="176"/>
        <v>000</v>
      </c>
      <c r="AB1846" s="262" t="str">
        <f t="shared" si="177"/>
        <v>000</v>
      </c>
      <c r="AC1846" s="262" t="str">
        <f t="shared" si="178"/>
        <v>141 E 71100 116 000 000</v>
      </c>
    </row>
    <row r="1847" spans="1:29" ht="15" customHeight="1" x14ac:dyDescent="0.25">
      <c r="A1847" s="262" t="s">
        <v>3015</v>
      </c>
      <c r="B1847" s="262" t="s">
        <v>231</v>
      </c>
      <c r="C1847" s="262" t="s">
        <v>231</v>
      </c>
      <c r="D1847" s="262" t="s">
        <v>264</v>
      </c>
      <c r="E1847" s="262" t="s">
        <v>221</v>
      </c>
      <c r="F1847" s="262" t="s">
        <v>222</v>
      </c>
      <c r="G1847" s="262" t="s">
        <v>223</v>
      </c>
      <c r="H1847" s="262" t="s">
        <v>224</v>
      </c>
      <c r="I1847" s="262" t="s">
        <v>225</v>
      </c>
      <c r="J1847" s="262">
        <v>1600</v>
      </c>
      <c r="K1847" s="320">
        <v>1</v>
      </c>
      <c r="L1847" s="320">
        <v>1</v>
      </c>
      <c r="M1847" s="262" t="s">
        <v>226</v>
      </c>
      <c r="N1847" s="262" t="s">
        <v>233</v>
      </c>
      <c r="O1847" s="262" t="s">
        <v>234</v>
      </c>
      <c r="P1847" s="262" t="s">
        <v>35</v>
      </c>
      <c r="Q1847" s="321">
        <v>13</v>
      </c>
      <c r="R1847" s="321">
        <f t="shared" si="173"/>
        <v>14</v>
      </c>
      <c r="S1847" s="300">
        <v>0</v>
      </c>
      <c r="T1847" s="300">
        <v>51925</v>
      </c>
      <c r="V1847" s="300">
        <v>51925</v>
      </c>
      <c r="W1847" s="302">
        <f>IFERROR(INDEX('For Formulas'!$A$3:$CL$64,MATCH(ROUNDUP($R1847,0),'For Formulas'!$A$3:$A$64,0),MATCH($O1847&amp;" - "&amp;$P1847,'For Formulas'!$A$3:$CL$3,0))*L1847+U1847,INDEX('For Formulas'!$A$3:$CL$64,MATCH(ROUNDUP($R1847,0),'For Formulas'!$A$3:$A$64,0)*MATCH($O1847&amp;" - "&amp;$P1847,'For Formulas'!$A$3:$CL$3,0))*L1847)</f>
        <v>56080</v>
      </c>
      <c r="X1847" s="322">
        <f t="shared" si="174"/>
        <v>8.0019258545979785E-2</v>
      </c>
      <c r="Y1847" s="262" t="s">
        <v>265</v>
      </c>
      <c r="Z1847" s="262" t="str">
        <f t="shared" si="175"/>
        <v>141 E 71100 116</v>
      </c>
      <c r="AA1847" s="262" t="str">
        <f t="shared" si="176"/>
        <v>000</v>
      </c>
      <c r="AB1847" s="262" t="str">
        <f t="shared" si="177"/>
        <v>000</v>
      </c>
      <c r="AC1847" s="262" t="str">
        <f t="shared" si="178"/>
        <v>141 E 71100 116 000 000</v>
      </c>
    </row>
    <row r="1848" spans="1:29" ht="15" customHeight="1" x14ac:dyDescent="0.25">
      <c r="A1848" s="262" t="s">
        <v>3230</v>
      </c>
      <c r="B1848" s="262" t="s">
        <v>231</v>
      </c>
      <c r="C1848" s="262" t="s">
        <v>231</v>
      </c>
      <c r="D1848" s="262" t="s">
        <v>333</v>
      </c>
      <c r="E1848" s="262" t="s">
        <v>221</v>
      </c>
      <c r="F1848" s="262" t="s">
        <v>222</v>
      </c>
      <c r="G1848" s="262" t="s">
        <v>223</v>
      </c>
      <c r="H1848" s="262" t="s">
        <v>224</v>
      </c>
      <c r="I1848" s="262" t="s">
        <v>225</v>
      </c>
      <c r="J1848" s="262">
        <v>1600</v>
      </c>
      <c r="K1848" s="320">
        <v>1</v>
      </c>
      <c r="L1848" s="320">
        <v>1</v>
      </c>
      <c r="M1848" s="262" t="s">
        <v>226</v>
      </c>
      <c r="N1848" s="262" t="s">
        <v>233</v>
      </c>
      <c r="O1848" s="262" t="s">
        <v>234</v>
      </c>
      <c r="P1848" s="262" t="s">
        <v>35</v>
      </c>
      <c r="Q1848" s="321">
        <v>13</v>
      </c>
      <c r="R1848" s="321">
        <f t="shared" si="173"/>
        <v>14</v>
      </c>
      <c r="S1848" s="300">
        <v>0</v>
      </c>
      <c r="T1848" s="300">
        <v>51925</v>
      </c>
      <c r="V1848" s="300">
        <v>51925</v>
      </c>
      <c r="W1848" s="302">
        <f>IFERROR(INDEX('For Formulas'!$A$3:$CL$64,MATCH(ROUNDUP($R1848,0),'For Formulas'!$A$3:$A$64,0),MATCH($O1848&amp;" - "&amp;$P1848,'For Formulas'!$A$3:$CL$3,0))*L1848+U1848,INDEX('For Formulas'!$A$3:$CL$64,MATCH(ROUNDUP($R1848,0),'For Formulas'!$A$3:$A$64,0)*MATCH($O1848&amp;" - "&amp;$P1848,'For Formulas'!$A$3:$CL$3,0))*L1848)</f>
        <v>56080</v>
      </c>
      <c r="X1848" s="322">
        <f t="shared" si="174"/>
        <v>8.0019258545979785E-2</v>
      </c>
      <c r="Y1848" s="262" t="s">
        <v>618</v>
      </c>
      <c r="Z1848" s="262" t="str">
        <f t="shared" si="175"/>
        <v>141 E 71100 116</v>
      </c>
      <c r="AA1848" s="262" t="str">
        <f t="shared" si="176"/>
        <v>000</v>
      </c>
      <c r="AB1848" s="262" t="str">
        <f t="shared" si="177"/>
        <v>000</v>
      </c>
      <c r="AC1848" s="262" t="str">
        <f t="shared" si="178"/>
        <v>141 E 71100 116 000 000</v>
      </c>
    </row>
    <row r="1849" spans="1:29" ht="15" hidden="1" customHeight="1" x14ac:dyDescent="0.25">
      <c r="A1849" s="262" t="s">
        <v>2378</v>
      </c>
      <c r="B1849" s="262" t="s">
        <v>256</v>
      </c>
      <c r="C1849" s="262" t="s">
        <v>314</v>
      </c>
      <c r="D1849" s="262" t="s">
        <v>274</v>
      </c>
      <c r="E1849" s="262" t="s">
        <v>256</v>
      </c>
      <c r="F1849" s="262" t="s">
        <v>299</v>
      </c>
      <c r="G1849" s="262" t="s">
        <v>300</v>
      </c>
      <c r="H1849" s="262" t="s">
        <v>301</v>
      </c>
      <c r="I1849" s="262" t="s">
        <v>225</v>
      </c>
      <c r="J1849" s="262">
        <v>1920</v>
      </c>
      <c r="K1849" s="320">
        <v>1</v>
      </c>
      <c r="L1849" s="320">
        <v>1</v>
      </c>
      <c r="M1849" s="262" t="s">
        <v>6</v>
      </c>
      <c r="Q1849" s="321">
        <v>0</v>
      </c>
      <c r="R1849" s="321">
        <f t="shared" si="173"/>
        <v>1</v>
      </c>
      <c r="S1849" s="300">
        <v>2400</v>
      </c>
      <c r="T1849" s="300">
        <v>0</v>
      </c>
      <c r="V1849" s="300">
        <v>2400</v>
      </c>
      <c r="W1849" s="300">
        <f>V1849</f>
        <v>2400</v>
      </c>
      <c r="X1849" s="322">
        <f t="shared" si="174"/>
        <v>0</v>
      </c>
      <c r="Y1849" s="262" t="s">
        <v>516</v>
      </c>
      <c r="Z1849" s="262" t="str">
        <f t="shared" si="175"/>
        <v>141 E 72510 119</v>
      </c>
      <c r="AA1849" s="262" t="str">
        <f t="shared" si="176"/>
        <v>000</v>
      </c>
      <c r="AB1849" s="262" t="str">
        <f t="shared" si="177"/>
        <v>000</v>
      </c>
      <c r="AC1849" s="262" t="str">
        <f t="shared" si="178"/>
        <v>141 E 72510 119 000 000</v>
      </c>
    </row>
    <row r="1850" spans="1:29" ht="15" customHeight="1" x14ac:dyDescent="0.25">
      <c r="A1850" s="262" t="s">
        <v>2271</v>
      </c>
      <c r="B1850" s="262" t="s">
        <v>283</v>
      </c>
      <c r="C1850" s="262" t="s">
        <v>283</v>
      </c>
      <c r="D1850" s="262" t="s">
        <v>361</v>
      </c>
      <c r="E1850" s="262" t="s">
        <v>221</v>
      </c>
      <c r="F1850" s="262" t="s">
        <v>284</v>
      </c>
      <c r="G1850" s="262" t="s">
        <v>285</v>
      </c>
      <c r="H1850" s="262" t="s">
        <v>286</v>
      </c>
      <c r="I1850" s="262" t="s">
        <v>504</v>
      </c>
      <c r="J1850" s="262">
        <v>1575</v>
      </c>
      <c r="K1850" s="320">
        <v>1</v>
      </c>
      <c r="L1850" s="320">
        <v>1</v>
      </c>
      <c r="M1850" s="262" t="s">
        <v>226</v>
      </c>
      <c r="N1850" s="262" t="s">
        <v>233</v>
      </c>
      <c r="O1850" s="262" t="s">
        <v>288</v>
      </c>
      <c r="P1850" s="262" t="s">
        <v>289</v>
      </c>
      <c r="Q1850" s="321">
        <v>38</v>
      </c>
      <c r="R1850" s="321">
        <f t="shared" si="173"/>
        <v>39</v>
      </c>
      <c r="S1850" s="300">
        <v>0</v>
      </c>
      <c r="T1850" s="300">
        <v>52238</v>
      </c>
      <c r="V1850" s="300">
        <v>52238</v>
      </c>
      <c r="W1850" s="302">
        <f>IFERROR(INDEX('For Formulas'!$A$3:$CL$64,MATCH(ROUNDUP($R1850,0),'For Formulas'!$A$3:$A$64,0),MATCH($O1850&amp;" - "&amp;$P1850,'For Formulas'!$A$3:$CL$3,0))*L1850+U1850,INDEX('For Formulas'!$A$3:$CL$64,MATCH(ROUNDUP($R1850,0),'For Formulas'!$A$3:$A$64,0)*MATCH($O1850&amp;" - "&amp;$P1850,'For Formulas'!$A$3:$CL$3,0))*L1850)</f>
        <v>56417</v>
      </c>
      <c r="X1850" s="322">
        <f t="shared" si="174"/>
        <v>7.9999234273900224E-2</v>
      </c>
      <c r="Y1850" s="262" t="s">
        <v>1734</v>
      </c>
      <c r="Z1850" s="262" t="str">
        <f t="shared" si="175"/>
        <v>141 E 72410 162</v>
      </c>
      <c r="AA1850" s="262" t="str">
        <f t="shared" si="176"/>
        <v>000</v>
      </c>
      <c r="AB1850" s="262" t="str">
        <f t="shared" si="177"/>
        <v>000</v>
      </c>
      <c r="AC1850" s="262" t="str">
        <f t="shared" si="178"/>
        <v>141 E 72410 162 000 000</v>
      </c>
    </row>
    <row r="1851" spans="1:29" x14ac:dyDescent="0.25">
      <c r="A1851" s="262" t="s">
        <v>1900</v>
      </c>
      <c r="B1851" s="262" t="s">
        <v>1901</v>
      </c>
      <c r="C1851" s="262" t="s">
        <v>1901</v>
      </c>
      <c r="D1851" s="262" t="s">
        <v>274</v>
      </c>
      <c r="E1851" s="262" t="s">
        <v>221</v>
      </c>
      <c r="F1851" s="262" t="s">
        <v>299</v>
      </c>
      <c r="G1851" s="262" t="s">
        <v>300</v>
      </c>
      <c r="H1851" s="262" t="s">
        <v>301</v>
      </c>
      <c r="I1851" s="262" t="s">
        <v>225</v>
      </c>
      <c r="J1851" s="262">
        <v>1920</v>
      </c>
      <c r="K1851" s="320">
        <v>1</v>
      </c>
      <c r="L1851" s="320">
        <v>1</v>
      </c>
      <c r="M1851" s="262" t="s">
        <v>226</v>
      </c>
      <c r="N1851" s="262" t="s">
        <v>233</v>
      </c>
      <c r="O1851" s="262" t="s">
        <v>786</v>
      </c>
      <c r="P1851" s="262" t="s">
        <v>35</v>
      </c>
      <c r="Q1851" s="321">
        <v>2</v>
      </c>
      <c r="R1851" s="321">
        <f t="shared" si="173"/>
        <v>3</v>
      </c>
      <c r="S1851" s="300">
        <v>0</v>
      </c>
      <c r="T1851" s="300">
        <v>52350</v>
      </c>
      <c r="V1851" s="300">
        <v>52350</v>
      </c>
      <c r="W1851" s="302">
        <f>IFERROR(INDEX('For Formulas'!$A$3:$CL$64,MATCH(ROUNDUP($R1851,0),'For Formulas'!$A$3:$A$64,0),MATCH($O1851&amp;" - "&amp;$P1851,'For Formulas'!$A$3:$CL$3,0))*L1851+U1851,INDEX('For Formulas'!$A$3:$CL$64,MATCH(ROUNDUP($R1851,0),'For Formulas'!$A$3:$A$64,0)*MATCH($O1851&amp;" - "&amp;$P1851,'For Formulas'!$A$3:$CL$3,0))*L1851)</f>
        <v>56538</v>
      </c>
      <c r="X1851" s="322">
        <f t="shared" si="174"/>
        <v>0.08</v>
      </c>
      <c r="Y1851" s="262" t="s">
        <v>1902</v>
      </c>
      <c r="Z1851" s="262" t="str">
        <f t="shared" si="175"/>
        <v>141 E 72510 122</v>
      </c>
      <c r="AA1851" s="262" t="str">
        <f t="shared" si="176"/>
        <v>000</v>
      </c>
      <c r="AB1851" s="262" t="str">
        <f t="shared" si="177"/>
        <v>000</v>
      </c>
      <c r="AC1851" s="262" t="str">
        <f t="shared" si="178"/>
        <v>141 E 72510 122 000 000</v>
      </c>
    </row>
    <row r="1852" spans="1:29" ht="15" customHeight="1" x14ac:dyDescent="0.25">
      <c r="A1852" s="262" t="s">
        <v>2558</v>
      </c>
      <c r="B1852" s="262" t="s">
        <v>323</v>
      </c>
      <c r="C1852" s="262" t="s">
        <v>323</v>
      </c>
      <c r="D1852" s="262" t="s">
        <v>418</v>
      </c>
      <c r="E1852" s="262" t="s">
        <v>221</v>
      </c>
      <c r="F1852" s="262" t="s">
        <v>222</v>
      </c>
      <c r="G1852" s="262" t="s">
        <v>223</v>
      </c>
      <c r="H1852" s="262" t="s">
        <v>224</v>
      </c>
      <c r="I1852" s="262" t="s">
        <v>242</v>
      </c>
      <c r="J1852" s="262">
        <v>1200</v>
      </c>
      <c r="K1852" s="320">
        <v>0.5</v>
      </c>
      <c r="L1852" s="320">
        <v>0.75</v>
      </c>
      <c r="M1852" s="262" t="s">
        <v>226</v>
      </c>
      <c r="N1852" s="262" t="s">
        <v>227</v>
      </c>
      <c r="O1852" s="262" t="s">
        <v>234</v>
      </c>
      <c r="P1852" s="262" t="s">
        <v>37</v>
      </c>
      <c r="Q1852" s="321">
        <v>25</v>
      </c>
      <c r="R1852" s="321">
        <f t="shared" si="173"/>
        <v>26</v>
      </c>
      <c r="S1852" s="300">
        <v>0</v>
      </c>
      <c r="T1852" s="300">
        <v>69945</v>
      </c>
      <c r="V1852" s="300">
        <v>52458.75</v>
      </c>
      <c r="W1852" s="302">
        <f>IFERROR(INDEX('For Formulas'!$A$3:$CL$64,MATCH(ROUNDUP($R1852,0),'For Formulas'!$A$3:$A$64,0),MATCH($O1852&amp;" - "&amp;$P1852,'For Formulas'!$A$3:$CL$3,0))*L1852+U1852,INDEX('For Formulas'!$A$3:$CL$64,MATCH(ROUNDUP($R1852,0),'For Formulas'!$A$3:$A$64,0)*MATCH($O1852&amp;" - "&amp;$P1852,'For Formulas'!$A$3:$CL$3,0))*L1852)</f>
        <v>56655</v>
      </c>
      <c r="X1852" s="322">
        <f t="shared" si="174"/>
        <v>7.9991421831438994E-2</v>
      </c>
      <c r="Y1852" s="262" t="s">
        <v>2559</v>
      </c>
      <c r="Z1852" s="262" t="str">
        <f t="shared" si="175"/>
        <v>141 E 72410 139</v>
      </c>
      <c r="AA1852" s="262" t="str">
        <f t="shared" si="176"/>
        <v>000</v>
      </c>
      <c r="AB1852" s="262" t="str">
        <f t="shared" si="177"/>
        <v>000</v>
      </c>
      <c r="AC1852" s="262" t="str">
        <f t="shared" si="178"/>
        <v>141 E 72410 139 000 000</v>
      </c>
    </row>
    <row r="1853" spans="1:29" ht="15" customHeight="1" x14ac:dyDescent="0.25">
      <c r="A1853" s="262" t="s">
        <v>2725</v>
      </c>
      <c r="B1853" s="262" t="s">
        <v>515</v>
      </c>
      <c r="C1853" s="262" t="s">
        <v>515</v>
      </c>
      <c r="D1853" s="262" t="s">
        <v>274</v>
      </c>
      <c r="E1853" s="262" t="s">
        <v>221</v>
      </c>
      <c r="F1853" s="262" t="s">
        <v>299</v>
      </c>
      <c r="G1853" s="262" t="s">
        <v>300</v>
      </c>
      <c r="H1853" s="262" t="s">
        <v>301</v>
      </c>
      <c r="I1853" s="262" t="s">
        <v>225</v>
      </c>
      <c r="J1853" s="262">
        <v>1920</v>
      </c>
      <c r="K1853" s="320">
        <v>1</v>
      </c>
      <c r="L1853" s="320">
        <v>1</v>
      </c>
      <c r="M1853" s="262" t="s">
        <v>226</v>
      </c>
      <c r="N1853" s="262" t="s">
        <v>233</v>
      </c>
      <c r="O1853" s="262" t="s">
        <v>288</v>
      </c>
      <c r="P1853" s="262" t="s">
        <v>302</v>
      </c>
      <c r="Q1853" s="321">
        <v>24</v>
      </c>
      <c r="R1853" s="321">
        <f t="shared" si="173"/>
        <v>25</v>
      </c>
      <c r="S1853" s="300">
        <v>0</v>
      </c>
      <c r="T1853" s="300">
        <v>52488</v>
      </c>
      <c r="V1853" s="300">
        <v>52488</v>
      </c>
      <c r="W1853" s="302">
        <f>IFERROR(INDEX('For Formulas'!$A$3:$CL$64,MATCH(ROUNDUP($R1853,0),'For Formulas'!$A$3:$A$64,0),MATCH($O1853&amp;" - "&amp;$P1853,'For Formulas'!$A$3:$CL$3,0))*L1853+U1853,INDEX('For Formulas'!$A$3:$CL$64,MATCH(ROUNDUP($R1853,0),'For Formulas'!$A$3:$A$64,0)*MATCH($O1853&amp;" - "&amp;$P1853,'For Formulas'!$A$3:$CL$3,0))*L1853)</f>
        <v>56688</v>
      </c>
      <c r="X1853" s="322">
        <f t="shared" si="174"/>
        <v>8.0018289894833103E-2</v>
      </c>
      <c r="Y1853" s="262" t="s">
        <v>516</v>
      </c>
      <c r="Z1853" s="262" t="str">
        <f t="shared" si="175"/>
        <v>141 E 72510 119</v>
      </c>
      <c r="AA1853" s="262" t="str">
        <f t="shared" si="176"/>
        <v>000</v>
      </c>
      <c r="AB1853" s="262" t="str">
        <f t="shared" si="177"/>
        <v>000</v>
      </c>
      <c r="AC1853" s="262" t="str">
        <f t="shared" si="178"/>
        <v>141 E 72510 119 000 000</v>
      </c>
    </row>
    <row r="1854" spans="1:29" ht="15" customHeight="1" x14ac:dyDescent="0.25">
      <c r="A1854" s="262" t="s">
        <v>629</v>
      </c>
      <c r="B1854" s="262" t="s">
        <v>231</v>
      </c>
      <c r="C1854" s="262" t="s">
        <v>231</v>
      </c>
      <c r="D1854" s="262" t="s">
        <v>268</v>
      </c>
      <c r="E1854" s="262" t="s">
        <v>221</v>
      </c>
      <c r="F1854" s="262" t="s">
        <v>222</v>
      </c>
      <c r="G1854" s="262" t="s">
        <v>223</v>
      </c>
      <c r="H1854" s="262" t="s">
        <v>224</v>
      </c>
      <c r="I1854" s="262" t="s">
        <v>225</v>
      </c>
      <c r="J1854" s="262">
        <v>1600</v>
      </c>
      <c r="K1854" s="320">
        <v>1</v>
      </c>
      <c r="L1854" s="320">
        <v>1</v>
      </c>
      <c r="M1854" s="262" t="s">
        <v>226</v>
      </c>
      <c r="N1854" s="262" t="s">
        <v>233</v>
      </c>
      <c r="O1854" s="262" t="s">
        <v>234</v>
      </c>
      <c r="P1854" s="262" t="s">
        <v>35</v>
      </c>
      <c r="Q1854" s="321">
        <v>14</v>
      </c>
      <c r="R1854" s="321">
        <f t="shared" si="173"/>
        <v>15</v>
      </c>
      <c r="S1854" s="300">
        <v>0</v>
      </c>
      <c r="T1854" s="300">
        <v>52640</v>
      </c>
      <c r="V1854" s="300">
        <v>52640</v>
      </c>
      <c r="W1854" s="302">
        <f>IFERROR(INDEX('For Formulas'!$A$3:$CL$64,MATCH(ROUNDUP($R1854,0),'For Formulas'!$A$3:$A$64,0),MATCH($O1854&amp;" - "&amp;$P1854,'For Formulas'!$A$3:$CL$3,0))*L1854+U1854,INDEX('For Formulas'!$A$3:$CL$64,MATCH(ROUNDUP($R1854,0),'For Formulas'!$A$3:$A$64,0)*MATCH($O1854&amp;" - "&amp;$P1854,'For Formulas'!$A$3:$CL$3,0))*L1854)</f>
        <v>56850</v>
      </c>
      <c r="X1854" s="322">
        <f t="shared" si="174"/>
        <v>7.9977203647416409E-2</v>
      </c>
      <c r="Y1854" s="262" t="s">
        <v>566</v>
      </c>
      <c r="Z1854" s="262" t="str">
        <f t="shared" si="175"/>
        <v>141 E 71100 116</v>
      </c>
      <c r="AA1854" s="262" t="str">
        <f t="shared" si="176"/>
        <v>000</v>
      </c>
      <c r="AB1854" s="262" t="str">
        <f t="shared" si="177"/>
        <v>000</v>
      </c>
      <c r="AC1854" s="262" t="str">
        <f t="shared" si="178"/>
        <v>141 E 71100 116 000 000</v>
      </c>
    </row>
    <row r="1855" spans="1:29" ht="15" customHeight="1" x14ac:dyDescent="0.25">
      <c r="A1855" s="262" t="s">
        <v>1186</v>
      </c>
      <c r="B1855" s="262" t="s">
        <v>231</v>
      </c>
      <c r="C1855" s="262" t="s">
        <v>231</v>
      </c>
      <c r="D1855" s="262" t="s">
        <v>238</v>
      </c>
      <c r="E1855" s="262" t="s">
        <v>221</v>
      </c>
      <c r="F1855" s="262" t="s">
        <v>222</v>
      </c>
      <c r="G1855" s="262" t="s">
        <v>223</v>
      </c>
      <c r="H1855" s="262" t="s">
        <v>224</v>
      </c>
      <c r="I1855" s="262" t="s">
        <v>225</v>
      </c>
      <c r="J1855" s="262">
        <v>1600</v>
      </c>
      <c r="K1855" s="320">
        <v>1</v>
      </c>
      <c r="L1855" s="320">
        <v>1</v>
      </c>
      <c r="M1855" s="262" t="s">
        <v>226</v>
      </c>
      <c r="N1855" s="262" t="s">
        <v>227</v>
      </c>
      <c r="O1855" s="262" t="s">
        <v>234</v>
      </c>
      <c r="P1855" s="262" t="s">
        <v>35</v>
      </c>
      <c r="Q1855" s="321">
        <v>14</v>
      </c>
      <c r="R1855" s="321">
        <f t="shared" si="173"/>
        <v>15</v>
      </c>
      <c r="S1855" s="300">
        <v>0</v>
      </c>
      <c r="T1855" s="300">
        <v>52640</v>
      </c>
      <c r="V1855" s="300">
        <v>52640</v>
      </c>
      <c r="W1855" s="302">
        <f>IFERROR(INDEX('For Formulas'!$A$3:$CL$64,MATCH(ROUNDUP($R1855,0),'For Formulas'!$A$3:$A$64,0),MATCH($O1855&amp;" - "&amp;$P1855,'For Formulas'!$A$3:$CL$3,0))*L1855+U1855,INDEX('For Formulas'!$A$3:$CL$64,MATCH(ROUNDUP($R1855,0),'For Formulas'!$A$3:$A$64,0)*MATCH($O1855&amp;" - "&amp;$P1855,'For Formulas'!$A$3:$CL$3,0))*L1855)</f>
        <v>56850</v>
      </c>
      <c r="X1855" s="322">
        <f t="shared" si="174"/>
        <v>7.9977203647416409E-2</v>
      </c>
      <c r="Y1855" s="262" t="s">
        <v>538</v>
      </c>
      <c r="Z1855" s="262" t="str">
        <f t="shared" si="175"/>
        <v>141 E 71100 116</v>
      </c>
      <c r="AA1855" s="262" t="str">
        <f t="shared" si="176"/>
        <v>000</v>
      </c>
      <c r="AB1855" s="262" t="str">
        <f t="shared" si="177"/>
        <v>000</v>
      </c>
      <c r="AC1855" s="262" t="str">
        <f t="shared" si="178"/>
        <v>141 E 71100 116 000 000</v>
      </c>
    </row>
    <row r="1856" spans="1:29" ht="15" customHeight="1" x14ac:dyDescent="0.25">
      <c r="A1856" s="262" t="s">
        <v>1659</v>
      </c>
      <c r="B1856" s="262" t="s">
        <v>231</v>
      </c>
      <c r="C1856" s="262" t="s">
        <v>231</v>
      </c>
      <c r="D1856" s="262" t="s">
        <v>268</v>
      </c>
      <c r="E1856" s="262" t="s">
        <v>221</v>
      </c>
      <c r="F1856" s="262" t="s">
        <v>222</v>
      </c>
      <c r="G1856" s="262" t="s">
        <v>223</v>
      </c>
      <c r="H1856" s="262" t="s">
        <v>224</v>
      </c>
      <c r="I1856" s="262" t="s">
        <v>225</v>
      </c>
      <c r="J1856" s="262">
        <v>1600</v>
      </c>
      <c r="K1856" s="320">
        <v>1</v>
      </c>
      <c r="L1856" s="320">
        <v>1</v>
      </c>
      <c r="M1856" s="262" t="s">
        <v>226</v>
      </c>
      <c r="N1856" s="262" t="s">
        <v>233</v>
      </c>
      <c r="O1856" s="262" t="s">
        <v>234</v>
      </c>
      <c r="P1856" s="262" t="s">
        <v>35</v>
      </c>
      <c r="Q1856" s="321">
        <v>14</v>
      </c>
      <c r="R1856" s="321">
        <f t="shared" si="173"/>
        <v>15</v>
      </c>
      <c r="S1856" s="300">
        <v>0</v>
      </c>
      <c r="T1856" s="300">
        <v>52640</v>
      </c>
      <c r="V1856" s="300">
        <v>52640</v>
      </c>
      <c r="W1856" s="302">
        <f>IFERROR(INDEX('For Formulas'!$A$3:$CL$64,MATCH(ROUNDUP($R1856,0),'For Formulas'!$A$3:$A$64,0),MATCH($O1856&amp;" - "&amp;$P1856,'For Formulas'!$A$3:$CL$3,0))*L1856+U1856,INDEX('For Formulas'!$A$3:$CL$64,MATCH(ROUNDUP($R1856,0),'For Formulas'!$A$3:$A$64,0)*MATCH($O1856&amp;" - "&amp;$P1856,'For Formulas'!$A$3:$CL$3,0))*L1856)</f>
        <v>56850</v>
      </c>
      <c r="X1856" s="322">
        <f t="shared" si="174"/>
        <v>7.9977203647416409E-2</v>
      </c>
      <c r="Y1856" s="262" t="s">
        <v>566</v>
      </c>
      <c r="Z1856" s="262" t="str">
        <f t="shared" si="175"/>
        <v>141 E 71100 116</v>
      </c>
      <c r="AA1856" s="262" t="str">
        <f t="shared" si="176"/>
        <v>000</v>
      </c>
      <c r="AB1856" s="262" t="str">
        <f t="shared" si="177"/>
        <v>000</v>
      </c>
      <c r="AC1856" s="262" t="str">
        <f t="shared" si="178"/>
        <v>141 E 71100 116 000 000</v>
      </c>
    </row>
    <row r="1857" spans="1:29" ht="15" customHeight="1" x14ac:dyDescent="0.25">
      <c r="A1857" s="262" t="s">
        <v>2107</v>
      </c>
      <c r="B1857" s="262" t="s">
        <v>316</v>
      </c>
      <c r="C1857" s="262" t="s">
        <v>316</v>
      </c>
      <c r="D1857" s="262" t="s">
        <v>382</v>
      </c>
      <c r="E1857" s="262" t="s">
        <v>221</v>
      </c>
      <c r="F1857" s="262" t="s">
        <v>222</v>
      </c>
      <c r="G1857" s="262" t="s">
        <v>223</v>
      </c>
      <c r="H1857" s="262" t="s">
        <v>224</v>
      </c>
      <c r="I1857" s="262" t="s">
        <v>225</v>
      </c>
      <c r="J1857" s="262">
        <v>1600</v>
      </c>
      <c r="K1857" s="320">
        <v>1</v>
      </c>
      <c r="L1857" s="320">
        <v>1</v>
      </c>
      <c r="M1857" s="262" t="s">
        <v>226</v>
      </c>
      <c r="N1857" s="262" t="s">
        <v>233</v>
      </c>
      <c r="O1857" s="262" t="s">
        <v>234</v>
      </c>
      <c r="P1857" s="262" t="s">
        <v>35</v>
      </c>
      <c r="Q1857" s="321">
        <v>14</v>
      </c>
      <c r="R1857" s="321">
        <f t="shared" si="173"/>
        <v>15</v>
      </c>
      <c r="S1857" s="300">
        <v>0</v>
      </c>
      <c r="T1857" s="300">
        <v>52640</v>
      </c>
      <c r="V1857" s="300">
        <v>52640</v>
      </c>
      <c r="W1857" s="302">
        <f>IFERROR(INDEX('For Formulas'!$A$3:$CL$64,MATCH(ROUNDUP($R1857,0),'For Formulas'!$A$3:$A$64,0),MATCH($O1857&amp;" - "&amp;$P1857,'For Formulas'!$A$3:$CL$3,0))*L1857+U1857,INDEX('For Formulas'!$A$3:$CL$64,MATCH(ROUNDUP($R1857,0),'For Formulas'!$A$3:$A$64,0)*MATCH($O1857&amp;" - "&amp;$P1857,'For Formulas'!$A$3:$CL$3,0))*L1857)</f>
        <v>56850</v>
      </c>
      <c r="X1857" s="322">
        <f t="shared" si="174"/>
        <v>7.9977203647416409E-2</v>
      </c>
      <c r="Y1857" s="262" t="s">
        <v>1304</v>
      </c>
      <c r="Z1857" s="262" t="str">
        <f t="shared" si="175"/>
        <v>141 E 71200 116</v>
      </c>
      <c r="AA1857" s="262" t="str">
        <f t="shared" si="176"/>
        <v>712</v>
      </c>
      <c r="AB1857" s="262" t="str">
        <f t="shared" si="177"/>
        <v>000</v>
      </c>
      <c r="AC1857" s="262" t="str">
        <f t="shared" si="178"/>
        <v>141 E 71200 116 000 712</v>
      </c>
    </row>
    <row r="1858" spans="1:29" ht="15" hidden="1" customHeight="1" x14ac:dyDescent="0.25">
      <c r="A1858" s="262" t="s">
        <v>2386</v>
      </c>
      <c r="B1858" s="262" t="s">
        <v>255</v>
      </c>
      <c r="C1858" s="262" t="s">
        <v>255</v>
      </c>
      <c r="D1858" s="262" t="s">
        <v>248</v>
      </c>
      <c r="E1858" s="262" t="s">
        <v>256</v>
      </c>
      <c r="F1858" s="262" t="s">
        <v>249</v>
      </c>
      <c r="G1858" s="262" t="s">
        <v>250</v>
      </c>
      <c r="H1858" s="262" t="s">
        <v>224</v>
      </c>
      <c r="I1858" s="262" t="s">
        <v>242</v>
      </c>
      <c r="J1858" s="262">
        <v>1080</v>
      </c>
      <c r="K1858" s="320">
        <v>1</v>
      </c>
      <c r="L1858" s="320">
        <v>1</v>
      </c>
      <c r="M1858" s="262" t="s">
        <v>6</v>
      </c>
      <c r="Q1858" s="321">
        <v>0</v>
      </c>
      <c r="R1858" s="321">
        <f t="shared" ref="R1858:R1921" si="179">Q1858+1</f>
        <v>1</v>
      </c>
      <c r="S1858" s="300">
        <v>3000</v>
      </c>
      <c r="T1858" s="300">
        <v>0</v>
      </c>
      <c r="V1858" s="300">
        <v>3000</v>
      </c>
      <c r="W1858" s="300">
        <f>V1858</f>
        <v>3000</v>
      </c>
      <c r="X1858" s="322">
        <f t="shared" ref="X1858:X1921" si="180">(W1858-V1858)/V1858</f>
        <v>0</v>
      </c>
      <c r="Y1858" s="262" t="s">
        <v>252</v>
      </c>
      <c r="Z1858" s="262" t="str">
        <f t="shared" ref="Z1858:Z1921" si="181">LEFT(Y1858,15)</f>
        <v>141 E 72710 146</v>
      </c>
      <c r="AA1858" s="262" t="str">
        <f t="shared" ref="AA1858:AA1921" si="182">RIGHT(Y1858,3)</f>
        <v>446</v>
      </c>
      <c r="AB1858" s="262" t="str">
        <f t="shared" ref="AB1858:AB1921" si="183">MID(Y1858,17,3)</f>
        <v>000</v>
      </c>
      <c r="AC1858" s="262" t="str">
        <f t="shared" ref="AC1858:AC1921" si="184">Z1858&amp;" " &amp;AB1858&amp;" "&amp;AA1858</f>
        <v>141 E 72710 146 000 446</v>
      </c>
    </row>
    <row r="1859" spans="1:29" ht="15" hidden="1" customHeight="1" x14ac:dyDescent="0.25">
      <c r="A1859" s="262" t="s">
        <v>2386</v>
      </c>
      <c r="B1859" s="262" t="s">
        <v>292</v>
      </c>
      <c r="C1859" s="262" t="s">
        <v>292</v>
      </c>
      <c r="D1859" s="262" t="s">
        <v>248</v>
      </c>
      <c r="E1859" s="262" t="s">
        <v>256</v>
      </c>
      <c r="F1859" s="262" t="s">
        <v>249</v>
      </c>
      <c r="G1859" s="262" t="s">
        <v>250</v>
      </c>
      <c r="H1859" s="262" t="s">
        <v>224</v>
      </c>
      <c r="I1859" s="262" t="s">
        <v>242</v>
      </c>
      <c r="J1859" s="262">
        <v>1080</v>
      </c>
      <c r="K1859" s="320">
        <v>1</v>
      </c>
      <c r="L1859" s="320">
        <v>1</v>
      </c>
      <c r="M1859" s="262" t="s">
        <v>6</v>
      </c>
      <c r="Q1859" s="321">
        <v>0</v>
      </c>
      <c r="R1859" s="321">
        <f t="shared" si="179"/>
        <v>1</v>
      </c>
      <c r="S1859" s="300">
        <v>1000</v>
      </c>
      <c r="T1859" s="300">
        <v>0</v>
      </c>
      <c r="V1859" s="300">
        <v>1000</v>
      </c>
      <c r="W1859" s="300">
        <f>V1859</f>
        <v>1000</v>
      </c>
      <c r="X1859" s="322">
        <f t="shared" si="180"/>
        <v>0</v>
      </c>
      <c r="Y1859" s="262" t="s">
        <v>252</v>
      </c>
      <c r="Z1859" s="262" t="str">
        <f t="shared" si="181"/>
        <v>141 E 72710 146</v>
      </c>
      <c r="AA1859" s="262" t="str">
        <f t="shared" si="182"/>
        <v>446</v>
      </c>
      <c r="AB1859" s="262" t="str">
        <f t="shared" si="183"/>
        <v>000</v>
      </c>
      <c r="AC1859" s="262" t="str">
        <f t="shared" si="184"/>
        <v>141 E 72710 146 000 446</v>
      </c>
    </row>
    <row r="1860" spans="1:29" ht="15" customHeight="1" x14ac:dyDescent="0.25">
      <c r="A1860" s="262" t="s">
        <v>2220</v>
      </c>
      <c r="B1860" s="262" t="s">
        <v>316</v>
      </c>
      <c r="C1860" s="262" t="s">
        <v>316</v>
      </c>
      <c r="D1860" s="262" t="s">
        <v>258</v>
      </c>
      <c r="E1860" s="262" t="s">
        <v>221</v>
      </c>
      <c r="F1860" s="262" t="s">
        <v>222</v>
      </c>
      <c r="G1860" s="262" t="s">
        <v>223</v>
      </c>
      <c r="H1860" s="262" t="s">
        <v>224</v>
      </c>
      <c r="I1860" s="262" t="s">
        <v>225</v>
      </c>
      <c r="J1860" s="262">
        <v>1600</v>
      </c>
      <c r="K1860" s="320">
        <v>1</v>
      </c>
      <c r="L1860" s="320">
        <v>1</v>
      </c>
      <c r="M1860" s="262" t="s">
        <v>226</v>
      </c>
      <c r="N1860" s="262" t="s">
        <v>227</v>
      </c>
      <c r="O1860" s="262" t="s">
        <v>234</v>
      </c>
      <c r="P1860" s="262" t="s">
        <v>35</v>
      </c>
      <c r="Q1860" s="321">
        <v>14</v>
      </c>
      <c r="R1860" s="321">
        <f t="shared" si="179"/>
        <v>15</v>
      </c>
      <c r="S1860" s="300">
        <v>0</v>
      </c>
      <c r="T1860" s="300">
        <v>52640</v>
      </c>
      <c r="V1860" s="300">
        <v>52640</v>
      </c>
      <c r="W1860" s="302">
        <f>IFERROR(INDEX('For Formulas'!$A$3:$CL$64,MATCH(ROUNDUP($R1860,0),'For Formulas'!$A$3:$A$64,0),MATCH($O1860&amp;" - "&amp;$P1860,'For Formulas'!$A$3:$CL$3,0))*L1860+U1860,INDEX('For Formulas'!$A$3:$CL$64,MATCH(ROUNDUP($R1860,0),'For Formulas'!$A$3:$A$64,0)*MATCH($O1860&amp;" - "&amp;$P1860,'For Formulas'!$A$3:$CL$3,0))*L1860)</f>
        <v>56850</v>
      </c>
      <c r="X1860" s="322">
        <f t="shared" si="180"/>
        <v>7.9977203647416409E-2</v>
      </c>
      <c r="Y1860" s="262" t="s">
        <v>1625</v>
      </c>
      <c r="Z1860" s="262" t="str">
        <f t="shared" si="181"/>
        <v>141 E 71200 116</v>
      </c>
      <c r="AA1860" s="262" t="str">
        <f t="shared" si="182"/>
        <v>712</v>
      </c>
      <c r="AB1860" s="262" t="str">
        <f t="shared" si="183"/>
        <v>000</v>
      </c>
      <c r="AC1860" s="262" t="str">
        <f t="shared" si="184"/>
        <v>141 E 71200 116 000 712</v>
      </c>
    </row>
    <row r="1861" spans="1:29" ht="15" customHeight="1" x14ac:dyDescent="0.25">
      <c r="A1861" s="262" t="s">
        <v>2614</v>
      </c>
      <c r="B1861" s="262" t="s">
        <v>231</v>
      </c>
      <c r="C1861" s="262" t="s">
        <v>231</v>
      </c>
      <c r="D1861" s="262" t="s">
        <v>364</v>
      </c>
      <c r="E1861" s="262" t="s">
        <v>221</v>
      </c>
      <c r="F1861" s="262" t="s">
        <v>222</v>
      </c>
      <c r="G1861" s="262" t="s">
        <v>223</v>
      </c>
      <c r="H1861" s="262" t="s">
        <v>224</v>
      </c>
      <c r="I1861" s="262" t="s">
        <v>225</v>
      </c>
      <c r="J1861" s="262">
        <v>1600</v>
      </c>
      <c r="K1861" s="320">
        <v>1</v>
      </c>
      <c r="L1861" s="320">
        <v>1</v>
      </c>
      <c r="M1861" s="262" t="s">
        <v>226</v>
      </c>
      <c r="N1861" s="262" t="s">
        <v>233</v>
      </c>
      <c r="O1861" s="262" t="s">
        <v>234</v>
      </c>
      <c r="P1861" s="262" t="s">
        <v>35</v>
      </c>
      <c r="Q1861" s="321">
        <v>14</v>
      </c>
      <c r="R1861" s="321">
        <f t="shared" si="179"/>
        <v>15</v>
      </c>
      <c r="S1861" s="300">
        <v>0</v>
      </c>
      <c r="T1861" s="300">
        <v>52640</v>
      </c>
      <c r="V1861" s="300">
        <v>52640</v>
      </c>
      <c r="W1861" s="302">
        <f>IFERROR(INDEX('For Formulas'!$A$3:$CL$64,MATCH(ROUNDUP($R1861,0),'For Formulas'!$A$3:$A$64,0),MATCH($O1861&amp;" - "&amp;$P1861,'For Formulas'!$A$3:$CL$3,0))*L1861+U1861,INDEX('For Formulas'!$A$3:$CL$64,MATCH(ROUNDUP($R1861,0),'For Formulas'!$A$3:$A$64,0)*MATCH($O1861&amp;" - "&amp;$P1861,'For Formulas'!$A$3:$CL$3,0))*L1861)</f>
        <v>56850</v>
      </c>
      <c r="X1861" s="322">
        <f t="shared" si="180"/>
        <v>7.9977203647416409E-2</v>
      </c>
      <c r="Y1861" s="262" t="s">
        <v>365</v>
      </c>
      <c r="Z1861" s="262" t="str">
        <f t="shared" si="181"/>
        <v>141 E 71100 116</v>
      </c>
      <c r="AA1861" s="262" t="str">
        <f t="shared" si="182"/>
        <v>000</v>
      </c>
      <c r="AB1861" s="262" t="str">
        <f t="shared" si="183"/>
        <v>000</v>
      </c>
      <c r="AC1861" s="262" t="str">
        <f t="shared" si="184"/>
        <v>141 E 71100 116 000 000</v>
      </c>
    </row>
    <row r="1862" spans="1:29" ht="15" customHeight="1" x14ac:dyDescent="0.25">
      <c r="A1862" s="262" t="s">
        <v>3118</v>
      </c>
      <c r="B1862" s="262" t="s">
        <v>231</v>
      </c>
      <c r="C1862" s="262" t="s">
        <v>231</v>
      </c>
      <c r="D1862" s="262" t="s">
        <v>264</v>
      </c>
      <c r="E1862" s="262" t="s">
        <v>221</v>
      </c>
      <c r="F1862" s="262" t="s">
        <v>222</v>
      </c>
      <c r="G1862" s="262" t="s">
        <v>223</v>
      </c>
      <c r="H1862" s="262" t="s">
        <v>224</v>
      </c>
      <c r="I1862" s="262" t="s">
        <v>225</v>
      </c>
      <c r="J1862" s="262">
        <v>1600</v>
      </c>
      <c r="K1862" s="320">
        <v>1</v>
      </c>
      <c r="L1862" s="320">
        <v>1</v>
      </c>
      <c r="M1862" s="262" t="s">
        <v>226</v>
      </c>
      <c r="N1862" s="262" t="s">
        <v>233</v>
      </c>
      <c r="O1862" s="262" t="s">
        <v>234</v>
      </c>
      <c r="P1862" s="262" t="s">
        <v>35</v>
      </c>
      <c r="Q1862" s="321">
        <v>14</v>
      </c>
      <c r="R1862" s="321">
        <f t="shared" si="179"/>
        <v>15</v>
      </c>
      <c r="S1862" s="300">
        <v>0</v>
      </c>
      <c r="T1862" s="300">
        <v>52640</v>
      </c>
      <c r="V1862" s="300">
        <v>52640</v>
      </c>
      <c r="W1862" s="302">
        <f>IFERROR(INDEX('For Formulas'!$A$3:$CL$64,MATCH(ROUNDUP($R1862,0),'For Formulas'!$A$3:$A$64,0),MATCH($O1862&amp;" - "&amp;$P1862,'For Formulas'!$A$3:$CL$3,0))*L1862+U1862,INDEX('For Formulas'!$A$3:$CL$64,MATCH(ROUNDUP($R1862,0),'For Formulas'!$A$3:$A$64,0)*MATCH($O1862&amp;" - "&amp;$P1862,'For Formulas'!$A$3:$CL$3,0))*L1862)</f>
        <v>56850</v>
      </c>
      <c r="X1862" s="322">
        <f t="shared" si="180"/>
        <v>7.9977203647416409E-2</v>
      </c>
      <c r="Y1862" s="262" t="s">
        <v>265</v>
      </c>
      <c r="Z1862" s="262" t="str">
        <f t="shared" si="181"/>
        <v>141 E 71100 116</v>
      </c>
      <c r="AA1862" s="262" t="str">
        <f t="shared" si="182"/>
        <v>000</v>
      </c>
      <c r="AB1862" s="262" t="str">
        <f t="shared" si="183"/>
        <v>000</v>
      </c>
      <c r="AC1862" s="262" t="str">
        <f t="shared" si="184"/>
        <v>141 E 71100 116 000 000</v>
      </c>
    </row>
    <row r="1863" spans="1:29" x14ac:dyDescent="0.25">
      <c r="A1863" s="262" t="s">
        <v>1420</v>
      </c>
      <c r="B1863" s="262" t="s">
        <v>1421</v>
      </c>
      <c r="C1863" s="262" t="s">
        <v>1421</v>
      </c>
      <c r="D1863" s="262" t="s">
        <v>248</v>
      </c>
      <c r="E1863" s="262" t="s">
        <v>221</v>
      </c>
      <c r="F1863" s="262" t="s">
        <v>299</v>
      </c>
      <c r="G1863" s="262" t="s">
        <v>300</v>
      </c>
      <c r="H1863" s="262" t="s">
        <v>301</v>
      </c>
      <c r="I1863" s="262" t="s">
        <v>225</v>
      </c>
      <c r="J1863" s="262">
        <v>1920</v>
      </c>
      <c r="K1863" s="320">
        <v>1</v>
      </c>
      <c r="L1863" s="320">
        <v>1</v>
      </c>
      <c r="M1863" s="262" t="s">
        <v>226</v>
      </c>
      <c r="N1863" s="262" t="s">
        <v>233</v>
      </c>
      <c r="O1863" s="262" t="s">
        <v>288</v>
      </c>
      <c r="P1863" s="262" t="s">
        <v>1422</v>
      </c>
      <c r="Q1863" s="321">
        <v>28</v>
      </c>
      <c r="R1863" s="321">
        <f t="shared" si="179"/>
        <v>29</v>
      </c>
      <c r="S1863" s="300">
        <v>0</v>
      </c>
      <c r="T1863" s="300">
        <v>52860</v>
      </c>
      <c r="V1863" s="300">
        <v>52860</v>
      </c>
      <c r="W1863" s="302">
        <f>IFERROR(INDEX('For Formulas'!$A$3:$CL$64,MATCH(ROUNDUP($R1863,0),'For Formulas'!$A$3:$A$64,0),MATCH($O1863&amp;" - "&amp;$P1863,'For Formulas'!$A$3:$CL$3,0))*L1863+U1863,INDEX('For Formulas'!$A$3:$CL$64,MATCH(ROUNDUP($R1863,0),'For Formulas'!$A$3:$A$64,0)*MATCH($O1863&amp;" - "&amp;$P1863,'For Formulas'!$A$3:$CL$3,0))*L1863)</f>
        <v>57084</v>
      </c>
      <c r="X1863" s="322">
        <f t="shared" si="180"/>
        <v>7.9909194097616348E-2</v>
      </c>
      <c r="Y1863" s="262" t="s">
        <v>1423</v>
      </c>
      <c r="Z1863" s="262" t="str">
        <f t="shared" si="181"/>
        <v>141 E 72710 162</v>
      </c>
      <c r="AA1863" s="262" t="str">
        <f t="shared" si="182"/>
        <v>000</v>
      </c>
      <c r="AB1863" s="262" t="str">
        <f t="shared" si="183"/>
        <v>000</v>
      </c>
      <c r="AC1863" s="262" t="str">
        <f t="shared" si="184"/>
        <v>141 E 72710 162 000 000</v>
      </c>
    </row>
    <row r="1864" spans="1:29" ht="15" hidden="1" customHeight="1" x14ac:dyDescent="0.25">
      <c r="A1864" s="262" t="s">
        <v>2390</v>
      </c>
      <c r="B1864" s="262" t="s">
        <v>525</v>
      </c>
      <c r="C1864" s="262" t="s">
        <v>525</v>
      </c>
      <c r="D1864" s="262" t="s">
        <v>274</v>
      </c>
      <c r="E1864" s="262" t="s">
        <v>256</v>
      </c>
      <c r="F1864" s="262" t="s">
        <v>222</v>
      </c>
      <c r="G1864" s="262" t="s">
        <v>223</v>
      </c>
      <c r="H1864" s="262" t="s">
        <v>224</v>
      </c>
      <c r="I1864" s="262" t="s">
        <v>225</v>
      </c>
      <c r="J1864" s="262">
        <v>1600</v>
      </c>
      <c r="K1864" s="320">
        <v>1</v>
      </c>
      <c r="L1864" s="320">
        <v>1</v>
      </c>
      <c r="M1864" s="262" t="s">
        <v>6</v>
      </c>
      <c r="Q1864" s="321">
        <v>0</v>
      </c>
      <c r="R1864" s="321">
        <f t="shared" si="179"/>
        <v>1</v>
      </c>
      <c r="S1864" s="300">
        <v>510</v>
      </c>
      <c r="T1864" s="300">
        <v>0</v>
      </c>
      <c r="V1864" s="300">
        <v>510</v>
      </c>
      <c r="W1864" s="300">
        <f>V1864</f>
        <v>510</v>
      </c>
      <c r="X1864" s="322">
        <f t="shared" si="180"/>
        <v>0</v>
      </c>
      <c r="Y1864" s="262" t="s">
        <v>2392</v>
      </c>
      <c r="Z1864" s="262" t="str">
        <f t="shared" si="181"/>
        <v>141 E 72410 162</v>
      </c>
      <c r="AA1864" s="262" t="str">
        <f t="shared" si="182"/>
        <v>000</v>
      </c>
      <c r="AB1864" s="262" t="str">
        <f t="shared" si="183"/>
        <v>000</v>
      </c>
      <c r="AC1864" s="262" t="str">
        <f t="shared" si="184"/>
        <v>141 E 72410 162 000 000</v>
      </c>
    </row>
    <row r="1865" spans="1:29" ht="15" customHeight="1" x14ac:dyDescent="0.25">
      <c r="A1865" s="262" t="s">
        <v>394</v>
      </c>
      <c r="B1865" s="262" t="s">
        <v>231</v>
      </c>
      <c r="C1865" s="262" t="s">
        <v>231</v>
      </c>
      <c r="D1865" s="262" t="s">
        <v>261</v>
      </c>
      <c r="E1865" s="262" t="s">
        <v>221</v>
      </c>
      <c r="F1865" s="262" t="s">
        <v>222</v>
      </c>
      <c r="G1865" s="262" t="s">
        <v>223</v>
      </c>
      <c r="H1865" s="262" t="s">
        <v>224</v>
      </c>
      <c r="I1865" s="262" t="s">
        <v>225</v>
      </c>
      <c r="J1865" s="262">
        <v>1600</v>
      </c>
      <c r="K1865" s="320">
        <v>1</v>
      </c>
      <c r="L1865" s="320">
        <v>1</v>
      </c>
      <c r="M1865" s="262" t="s">
        <v>226</v>
      </c>
      <c r="N1865" s="262" t="s">
        <v>233</v>
      </c>
      <c r="O1865" s="262" t="s">
        <v>234</v>
      </c>
      <c r="P1865" s="262" t="s">
        <v>37</v>
      </c>
      <c r="Q1865" s="321">
        <v>5</v>
      </c>
      <c r="R1865" s="321">
        <f t="shared" si="179"/>
        <v>6</v>
      </c>
      <c r="S1865" s="300">
        <v>0</v>
      </c>
      <c r="T1865" s="300">
        <v>52910</v>
      </c>
      <c r="V1865" s="300">
        <v>52910</v>
      </c>
      <c r="W1865" s="302">
        <f>IFERROR(INDEX('For Formulas'!$A$3:$CL$64,MATCH(ROUNDUP($R1865,0),'For Formulas'!$A$3:$A$64,0),MATCH($O1865&amp;" - "&amp;$P1865,'For Formulas'!$A$3:$CL$3,0))*L1865+U1865,INDEX('For Formulas'!$A$3:$CL$64,MATCH(ROUNDUP($R1865,0),'For Formulas'!$A$3:$A$64,0)*MATCH($O1865&amp;" - "&amp;$P1865,'For Formulas'!$A$3:$CL$3,0))*L1865)</f>
        <v>57145</v>
      </c>
      <c r="X1865" s="322">
        <f t="shared" si="180"/>
        <v>8.0041580041580046E-2</v>
      </c>
      <c r="Y1865" s="262" t="s">
        <v>262</v>
      </c>
      <c r="Z1865" s="262" t="str">
        <f t="shared" si="181"/>
        <v>141 E 71100 116</v>
      </c>
      <c r="AA1865" s="262" t="str">
        <f t="shared" si="182"/>
        <v>000</v>
      </c>
      <c r="AB1865" s="262" t="str">
        <f t="shared" si="183"/>
        <v>000</v>
      </c>
      <c r="AC1865" s="262" t="str">
        <f t="shared" si="184"/>
        <v>141 E 71100 116 000 000</v>
      </c>
    </row>
    <row r="1866" spans="1:29" ht="15" customHeight="1" x14ac:dyDescent="0.25">
      <c r="A1866" s="262" t="s">
        <v>1232</v>
      </c>
      <c r="B1866" s="262" t="s">
        <v>231</v>
      </c>
      <c r="C1866" s="262" t="s">
        <v>231</v>
      </c>
      <c r="D1866" s="262" t="s">
        <v>374</v>
      </c>
      <c r="E1866" s="262" t="s">
        <v>221</v>
      </c>
      <c r="F1866" s="262" t="s">
        <v>222</v>
      </c>
      <c r="G1866" s="262" t="s">
        <v>223</v>
      </c>
      <c r="H1866" s="262" t="s">
        <v>224</v>
      </c>
      <c r="I1866" s="262" t="s">
        <v>225</v>
      </c>
      <c r="J1866" s="262">
        <v>1600</v>
      </c>
      <c r="K1866" s="320">
        <v>1</v>
      </c>
      <c r="L1866" s="320">
        <v>1</v>
      </c>
      <c r="M1866" s="262" t="s">
        <v>226</v>
      </c>
      <c r="N1866" s="262" t="s">
        <v>233</v>
      </c>
      <c r="O1866" s="262" t="s">
        <v>234</v>
      </c>
      <c r="P1866" s="262" t="s">
        <v>37</v>
      </c>
      <c r="Q1866" s="321">
        <v>5</v>
      </c>
      <c r="R1866" s="321">
        <f t="shared" si="179"/>
        <v>6</v>
      </c>
      <c r="S1866" s="300">
        <v>0</v>
      </c>
      <c r="T1866" s="300">
        <v>52910</v>
      </c>
      <c r="V1866" s="300">
        <v>52910</v>
      </c>
      <c r="W1866" s="302">
        <f>IFERROR(INDEX('For Formulas'!$A$3:$CL$64,MATCH(ROUNDUP($R1866,0),'For Formulas'!$A$3:$A$64,0),MATCH($O1866&amp;" - "&amp;$P1866,'For Formulas'!$A$3:$CL$3,0))*L1866+U1866,INDEX('For Formulas'!$A$3:$CL$64,MATCH(ROUNDUP($R1866,0),'For Formulas'!$A$3:$A$64,0)*MATCH($O1866&amp;" - "&amp;$P1866,'For Formulas'!$A$3:$CL$3,0))*L1866)</f>
        <v>57145</v>
      </c>
      <c r="X1866" s="322">
        <f t="shared" si="180"/>
        <v>8.0041580041580046E-2</v>
      </c>
      <c r="Y1866" s="262" t="s">
        <v>375</v>
      </c>
      <c r="Z1866" s="262" t="str">
        <f t="shared" si="181"/>
        <v>141 E 71100 116</v>
      </c>
      <c r="AA1866" s="262" t="str">
        <f t="shared" si="182"/>
        <v>000</v>
      </c>
      <c r="AB1866" s="262" t="str">
        <f t="shared" si="183"/>
        <v>000</v>
      </c>
      <c r="AC1866" s="262" t="str">
        <f t="shared" si="184"/>
        <v>141 E 71100 116 000 000</v>
      </c>
    </row>
    <row r="1867" spans="1:29" ht="15" customHeight="1" x14ac:dyDescent="0.25">
      <c r="A1867" s="262" t="s">
        <v>1237</v>
      </c>
      <c r="B1867" s="262" t="s">
        <v>231</v>
      </c>
      <c r="C1867" s="262" t="s">
        <v>231</v>
      </c>
      <c r="D1867" s="262" t="s">
        <v>371</v>
      </c>
      <c r="E1867" s="262" t="s">
        <v>221</v>
      </c>
      <c r="F1867" s="262" t="s">
        <v>222</v>
      </c>
      <c r="G1867" s="262" t="s">
        <v>223</v>
      </c>
      <c r="H1867" s="262" t="s">
        <v>224</v>
      </c>
      <c r="I1867" s="262" t="s">
        <v>225</v>
      </c>
      <c r="J1867" s="262">
        <v>1600</v>
      </c>
      <c r="K1867" s="320">
        <v>1</v>
      </c>
      <c r="L1867" s="320">
        <v>1</v>
      </c>
      <c r="M1867" s="262" t="s">
        <v>226</v>
      </c>
      <c r="N1867" s="262" t="s">
        <v>233</v>
      </c>
      <c r="O1867" s="262" t="s">
        <v>234</v>
      </c>
      <c r="P1867" s="262" t="s">
        <v>37</v>
      </c>
      <c r="Q1867" s="321">
        <v>5</v>
      </c>
      <c r="R1867" s="321">
        <f t="shared" si="179"/>
        <v>6</v>
      </c>
      <c r="S1867" s="300">
        <v>0</v>
      </c>
      <c r="T1867" s="300">
        <v>52910</v>
      </c>
      <c r="V1867" s="300">
        <v>52910</v>
      </c>
      <c r="W1867" s="302">
        <f>IFERROR(INDEX('For Formulas'!$A$3:$CL$64,MATCH(ROUNDUP($R1867,0),'For Formulas'!$A$3:$A$64,0),MATCH($O1867&amp;" - "&amp;$P1867,'For Formulas'!$A$3:$CL$3,0))*L1867+U1867,INDEX('For Formulas'!$A$3:$CL$64,MATCH(ROUNDUP($R1867,0),'For Formulas'!$A$3:$A$64,0)*MATCH($O1867&amp;" - "&amp;$P1867,'For Formulas'!$A$3:$CL$3,0))*L1867)</f>
        <v>57145</v>
      </c>
      <c r="X1867" s="322">
        <f t="shared" si="180"/>
        <v>8.0041580041580046E-2</v>
      </c>
      <c r="Y1867" s="262" t="s">
        <v>372</v>
      </c>
      <c r="Z1867" s="262" t="str">
        <f t="shared" si="181"/>
        <v>141 E 71100 116</v>
      </c>
      <c r="AA1867" s="262" t="str">
        <f t="shared" si="182"/>
        <v>000</v>
      </c>
      <c r="AB1867" s="262" t="str">
        <f t="shared" si="183"/>
        <v>000</v>
      </c>
      <c r="AC1867" s="262" t="str">
        <f t="shared" si="184"/>
        <v>141 E 71100 116 000 000</v>
      </c>
    </row>
    <row r="1868" spans="1:29" ht="15" hidden="1" customHeight="1" x14ac:dyDescent="0.25">
      <c r="A1868" s="262" t="s">
        <v>2394</v>
      </c>
      <c r="B1868" s="262" t="s">
        <v>256</v>
      </c>
      <c r="C1868" s="262" t="s">
        <v>273</v>
      </c>
      <c r="D1868" s="262" t="s">
        <v>274</v>
      </c>
      <c r="E1868" s="262" t="s">
        <v>256</v>
      </c>
      <c r="F1868" s="262" t="s">
        <v>1845</v>
      </c>
      <c r="G1868" s="262" t="s">
        <v>1846</v>
      </c>
      <c r="H1868" s="262" t="s">
        <v>1847</v>
      </c>
      <c r="I1868" s="262" t="s">
        <v>225</v>
      </c>
      <c r="J1868" s="262">
        <v>1920</v>
      </c>
      <c r="K1868" s="320">
        <v>1</v>
      </c>
      <c r="L1868" s="320">
        <v>0</v>
      </c>
      <c r="M1868" s="262" t="s">
        <v>6</v>
      </c>
      <c r="Q1868" s="321">
        <v>0</v>
      </c>
      <c r="R1868" s="321">
        <f t="shared" si="179"/>
        <v>1</v>
      </c>
      <c r="S1868" s="300">
        <v>300</v>
      </c>
      <c r="T1868" s="300">
        <v>0</v>
      </c>
      <c r="V1868" s="300">
        <v>300</v>
      </c>
      <c r="W1868" s="300">
        <f>V1868</f>
        <v>300</v>
      </c>
      <c r="X1868" s="322">
        <f t="shared" si="180"/>
        <v>0</v>
      </c>
      <c r="Y1868" s="262" t="s">
        <v>2395</v>
      </c>
      <c r="Z1868" s="262" t="str">
        <f t="shared" si="181"/>
        <v>141 E 72130 162</v>
      </c>
      <c r="AA1868" s="262" t="str">
        <f t="shared" si="182"/>
        <v>000</v>
      </c>
      <c r="AB1868" s="262" t="str">
        <f t="shared" si="183"/>
        <v>000</v>
      </c>
      <c r="AC1868" s="262" t="str">
        <f t="shared" si="184"/>
        <v>141 E 72130 162 000 000</v>
      </c>
    </row>
    <row r="1869" spans="1:29" ht="15" hidden="1" customHeight="1" x14ac:dyDescent="0.25">
      <c r="A1869" s="262" t="s">
        <v>2394</v>
      </c>
      <c r="B1869" s="262" t="s">
        <v>525</v>
      </c>
      <c r="C1869" s="262" t="s">
        <v>525</v>
      </c>
      <c r="D1869" s="262" t="s">
        <v>274</v>
      </c>
      <c r="E1869" s="262" t="s">
        <v>256</v>
      </c>
      <c r="F1869" s="262" t="s">
        <v>222</v>
      </c>
      <c r="G1869" s="262" t="s">
        <v>223</v>
      </c>
      <c r="H1869" s="262" t="s">
        <v>224</v>
      </c>
      <c r="I1869" s="262" t="s">
        <v>225</v>
      </c>
      <c r="J1869" s="262">
        <v>1600</v>
      </c>
      <c r="K1869" s="320">
        <v>1</v>
      </c>
      <c r="L1869" s="320">
        <v>1</v>
      </c>
      <c r="M1869" s="262" t="s">
        <v>6</v>
      </c>
      <c r="Q1869" s="321">
        <v>0</v>
      </c>
      <c r="R1869" s="321">
        <f t="shared" si="179"/>
        <v>1</v>
      </c>
      <c r="S1869" s="300">
        <v>990</v>
      </c>
      <c r="T1869" s="300">
        <v>0</v>
      </c>
      <c r="V1869" s="300">
        <v>990</v>
      </c>
      <c r="W1869" s="300">
        <f>V1869</f>
        <v>990</v>
      </c>
      <c r="X1869" s="322">
        <f t="shared" si="180"/>
        <v>0</v>
      </c>
      <c r="Y1869" s="262" t="s">
        <v>2397</v>
      </c>
      <c r="Z1869" s="262" t="str">
        <f t="shared" si="181"/>
        <v>141 E 72410 162</v>
      </c>
      <c r="AA1869" s="262" t="str">
        <f t="shared" si="182"/>
        <v>000</v>
      </c>
      <c r="AB1869" s="262" t="str">
        <f t="shared" si="183"/>
        <v>000</v>
      </c>
      <c r="AC1869" s="262" t="str">
        <f t="shared" si="184"/>
        <v>141 E 72410 162 000 000</v>
      </c>
    </row>
    <row r="1870" spans="1:29" ht="15" customHeight="1" x14ac:dyDescent="0.25">
      <c r="A1870" s="262" t="s">
        <v>1536</v>
      </c>
      <c r="B1870" s="262" t="s">
        <v>231</v>
      </c>
      <c r="C1870" s="262" t="s">
        <v>231</v>
      </c>
      <c r="D1870" s="262" t="s">
        <v>374</v>
      </c>
      <c r="E1870" s="262" t="s">
        <v>221</v>
      </c>
      <c r="F1870" s="262" t="s">
        <v>222</v>
      </c>
      <c r="G1870" s="262" t="s">
        <v>223</v>
      </c>
      <c r="H1870" s="262" t="s">
        <v>224</v>
      </c>
      <c r="I1870" s="262" t="s">
        <v>225</v>
      </c>
      <c r="J1870" s="262">
        <v>1600</v>
      </c>
      <c r="K1870" s="320">
        <v>1</v>
      </c>
      <c r="L1870" s="320">
        <v>1</v>
      </c>
      <c r="M1870" s="262" t="s">
        <v>226</v>
      </c>
      <c r="N1870" s="262" t="s">
        <v>233</v>
      </c>
      <c r="O1870" s="262" t="s">
        <v>234</v>
      </c>
      <c r="P1870" s="262" t="s">
        <v>37</v>
      </c>
      <c r="Q1870" s="321">
        <v>5</v>
      </c>
      <c r="R1870" s="321">
        <f t="shared" si="179"/>
        <v>6</v>
      </c>
      <c r="S1870" s="300">
        <v>0</v>
      </c>
      <c r="T1870" s="300">
        <v>52910</v>
      </c>
      <c r="V1870" s="300">
        <v>52910</v>
      </c>
      <c r="W1870" s="302">
        <f>IFERROR(INDEX('For Formulas'!$A$3:$CL$64,MATCH(ROUNDUP($R1870,0),'For Formulas'!$A$3:$A$64,0),MATCH($O1870&amp;" - "&amp;$P1870,'For Formulas'!$A$3:$CL$3,0))*L1870+U1870,INDEX('For Formulas'!$A$3:$CL$64,MATCH(ROUNDUP($R1870,0),'For Formulas'!$A$3:$A$64,0)*MATCH($O1870&amp;" - "&amp;$P1870,'For Formulas'!$A$3:$CL$3,0))*L1870)</f>
        <v>57145</v>
      </c>
      <c r="X1870" s="322">
        <f t="shared" si="180"/>
        <v>8.0041580041580046E-2</v>
      </c>
      <c r="Y1870" s="262" t="s">
        <v>375</v>
      </c>
      <c r="Z1870" s="262" t="str">
        <f t="shared" si="181"/>
        <v>141 E 71100 116</v>
      </c>
      <c r="AA1870" s="262" t="str">
        <f t="shared" si="182"/>
        <v>000</v>
      </c>
      <c r="AB1870" s="262" t="str">
        <f t="shared" si="183"/>
        <v>000</v>
      </c>
      <c r="AC1870" s="262" t="str">
        <f t="shared" si="184"/>
        <v>141 E 71100 116 000 000</v>
      </c>
    </row>
    <row r="1871" spans="1:29" ht="15" customHeight="1" x14ac:dyDescent="0.25">
      <c r="A1871" s="262" t="s">
        <v>2129</v>
      </c>
      <c r="B1871" s="262" t="s">
        <v>231</v>
      </c>
      <c r="C1871" s="262" t="s">
        <v>231</v>
      </c>
      <c r="D1871" s="262" t="s">
        <v>232</v>
      </c>
      <c r="E1871" s="262" t="s">
        <v>221</v>
      </c>
      <c r="F1871" s="262" t="s">
        <v>222</v>
      </c>
      <c r="G1871" s="262" t="s">
        <v>223</v>
      </c>
      <c r="H1871" s="262" t="s">
        <v>224</v>
      </c>
      <c r="I1871" s="262" t="s">
        <v>225</v>
      </c>
      <c r="J1871" s="262">
        <v>1600</v>
      </c>
      <c r="K1871" s="320">
        <v>1</v>
      </c>
      <c r="L1871" s="320">
        <v>1</v>
      </c>
      <c r="M1871" s="262" t="s">
        <v>226</v>
      </c>
      <c r="N1871" s="262" t="s">
        <v>233</v>
      </c>
      <c r="O1871" s="262" t="s">
        <v>234</v>
      </c>
      <c r="P1871" s="262" t="s">
        <v>37</v>
      </c>
      <c r="Q1871" s="321">
        <v>5</v>
      </c>
      <c r="R1871" s="321">
        <f t="shared" si="179"/>
        <v>6</v>
      </c>
      <c r="S1871" s="300">
        <v>0</v>
      </c>
      <c r="T1871" s="300">
        <v>52910</v>
      </c>
      <c r="V1871" s="300">
        <v>52910</v>
      </c>
      <c r="W1871" s="302">
        <f>IFERROR(INDEX('For Formulas'!$A$3:$CL$64,MATCH(ROUNDUP($R1871,0),'For Formulas'!$A$3:$A$64,0),MATCH($O1871&amp;" - "&amp;$P1871,'For Formulas'!$A$3:$CL$3,0))*L1871+U1871,INDEX('For Formulas'!$A$3:$CL$64,MATCH(ROUNDUP($R1871,0),'For Formulas'!$A$3:$A$64,0)*MATCH($O1871&amp;" - "&amp;$P1871,'For Formulas'!$A$3:$CL$3,0))*L1871)</f>
        <v>57145</v>
      </c>
      <c r="X1871" s="322">
        <f t="shared" si="180"/>
        <v>8.0041580041580046E-2</v>
      </c>
      <c r="Y1871" s="262" t="s">
        <v>235</v>
      </c>
      <c r="Z1871" s="262" t="str">
        <f t="shared" si="181"/>
        <v>141 E 71100 116</v>
      </c>
      <c r="AA1871" s="262" t="str">
        <f t="shared" si="182"/>
        <v>000</v>
      </c>
      <c r="AB1871" s="262" t="str">
        <f t="shared" si="183"/>
        <v>000</v>
      </c>
      <c r="AC1871" s="262" t="str">
        <f t="shared" si="184"/>
        <v>141 E 71100 116 000 000</v>
      </c>
    </row>
    <row r="1872" spans="1:29" ht="15" customHeight="1" x14ac:dyDescent="0.25">
      <c r="A1872" s="262" t="s">
        <v>2144</v>
      </c>
      <c r="B1872" s="262" t="s">
        <v>231</v>
      </c>
      <c r="C1872" s="262" t="s">
        <v>231</v>
      </c>
      <c r="D1872" s="262" t="s">
        <v>407</v>
      </c>
      <c r="E1872" s="262" t="s">
        <v>221</v>
      </c>
      <c r="F1872" s="262" t="s">
        <v>222</v>
      </c>
      <c r="G1872" s="262" t="s">
        <v>223</v>
      </c>
      <c r="H1872" s="262" t="s">
        <v>224</v>
      </c>
      <c r="I1872" s="262" t="s">
        <v>225</v>
      </c>
      <c r="J1872" s="262">
        <v>1600</v>
      </c>
      <c r="K1872" s="320">
        <v>1</v>
      </c>
      <c r="L1872" s="320">
        <v>1</v>
      </c>
      <c r="M1872" s="262" t="s">
        <v>226</v>
      </c>
      <c r="N1872" s="262" t="s">
        <v>233</v>
      </c>
      <c r="O1872" s="262" t="s">
        <v>234</v>
      </c>
      <c r="P1872" s="262" t="s">
        <v>37</v>
      </c>
      <c r="Q1872" s="321">
        <v>5</v>
      </c>
      <c r="R1872" s="321">
        <f t="shared" si="179"/>
        <v>6</v>
      </c>
      <c r="S1872" s="300">
        <v>0</v>
      </c>
      <c r="T1872" s="300">
        <v>52910</v>
      </c>
      <c r="V1872" s="300">
        <v>52910</v>
      </c>
      <c r="W1872" s="302">
        <f>IFERROR(INDEX('For Formulas'!$A$3:$CL$64,MATCH(ROUNDUP($R1872,0),'For Formulas'!$A$3:$A$64,0),MATCH($O1872&amp;" - "&amp;$P1872,'For Formulas'!$A$3:$CL$3,0))*L1872+U1872,INDEX('For Formulas'!$A$3:$CL$64,MATCH(ROUNDUP($R1872,0),'For Formulas'!$A$3:$A$64,0)*MATCH($O1872&amp;" - "&amp;$P1872,'For Formulas'!$A$3:$CL$3,0))*L1872)</f>
        <v>57145</v>
      </c>
      <c r="X1872" s="322">
        <f t="shared" si="180"/>
        <v>8.0041580041580046E-2</v>
      </c>
      <c r="Y1872" s="262" t="s">
        <v>408</v>
      </c>
      <c r="Z1872" s="262" t="str">
        <f t="shared" si="181"/>
        <v>141 E 71100 116</v>
      </c>
      <c r="AA1872" s="262" t="str">
        <f t="shared" si="182"/>
        <v>000</v>
      </c>
      <c r="AB1872" s="262" t="str">
        <f t="shared" si="183"/>
        <v>000</v>
      </c>
      <c r="AC1872" s="262" t="str">
        <f t="shared" si="184"/>
        <v>141 E 71100 116 000 000</v>
      </c>
    </row>
    <row r="1873" spans="1:29" ht="15" customHeight="1" x14ac:dyDescent="0.25">
      <c r="A1873" s="262" t="s">
        <v>2179</v>
      </c>
      <c r="B1873" s="262" t="s">
        <v>231</v>
      </c>
      <c r="C1873" s="262" t="s">
        <v>231</v>
      </c>
      <c r="D1873" s="262" t="s">
        <v>392</v>
      </c>
      <c r="E1873" s="262" t="s">
        <v>221</v>
      </c>
      <c r="F1873" s="262" t="s">
        <v>222</v>
      </c>
      <c r="G1873" s="262" t="s">
        <v>223</v>
      </c>
      <c r="H1873" s="262" t="s">
        <v>224</v>
      </c>
      <c r="I1873" s="262" t="s">
        <v>225</v>
      </c>
      <c r="J1873" s="262">
        <v>1600</v>
      </c>
      <c r="K1873" s="320">
        <v>1</v>
      </c>
      <c r="L1873" s="320">
        <v>1</v>
      </c>
      <c r="M1873" s="262" t="s">
        <v>226</v>
      </c>
      <c r="N1873" s="262" t="s">
        <v>233</v>
      </c>
      <c r="O1873" s="262" t="s">
        <v>234</v>
      </c>
      <c r="P1873" s="262" t="s">
        <v>37</v>
      </c>
      <c r="Q1873" s="321">
        <v>5</v>
      </c>
      <c r="R1873" s="321">
        <f t="shared" si="179"/>
        <v>6</v>
      </c>
      <c r="S1873" s="300">
        <v>0</v>
      </c>
      <c r="T1873" s="300">
        <v>52910</v>
      </c>
      <c r="V1873" s="300">
        <v>52910</v>
      </c>
      <c r="W1873" s="302">
        <f>IFERROR(INDEX('For Formulas'!$A$3:$CL$64,MATCH(ROUNDUP($R1873,0),'For Formulas'!$A$3:$A$64,0),MATCH($O1873&amp;" - "&amp;$P1873,'For Formulas'!$A$3:$CL$3,0))*L1873+U1873,INDEX('For Formulas'!$A$3:$CL$64,MATCH(ROUNDUP($R1873,0),'For Formulas'!$A$3:$A$64,0)*MATCH($O1873&amp;" - "&amp;$P1873,'For Formulas'!$A$3:$CL$3,0))*L1873)</f>
        <v>57145</v>
      </c>
      <c r="X1873" s="322">
        <f t="shared" si="180"/>
        <v>8.0041580041580046E-2</v>
      </c>
      <c r="Y1873" s="262" t="s">
        <v>572</v>
      </c>
      <c r="Z1873" s="262" t="str">
        <f t="shared" si="181"/>
        <v>141 E 71100 116</v>
      </c>
      <c r="AA1873" s="262" t="str">
        <f t="shared" si="182"/>
        <v>000</v>
      </c>
      <c r="AB1873" s="262" t="str">
        <f t="shared" si="183"/>
        <v>000</v>
      </c>
      <c r="AC1873" s="262" t="str">
        <f t="shared" si="184"/>
        <v>141 E 71100 116 000 000</v>
      </c>
    </row>
    <row r="1874" spans="1:29" ht="15" customHeight="1" x14ac:dyDescent="0.25">
      <c r="A1874" s="262" t="s">
        <v>2273</v>
      </c>
      <c r="B1874" s="262" t="s">
        <v>231</v>
      </c>
      <c r="C1874" s="262" t="s">
        <v>231</v>
      </c>
      <c r="D1874" s="262" t="s">
        <v>295</v>
      </c>
      <c r="E1874" s="262" t="s">
        <v>221</v>
      </c>
      <c r="F1874" s="262" t="s">
        <v>222</v>
      </c>
      <c r="G1874" s="262" t="s">
        <v>223</v>
      </c>
      <c r="H1874" s="262" t="s">
        <v>224</v>
      </c>
      <c r="I1874" s="262" t="s">
        <v>225</v>
      </c>
      <c r="J1874" s="262">
        <v>1600</v>
      </c>
      <c r="K1874" s="320">
        <v>1</v>
      </c>
      <c r="L1874" s="320">
        <v>1</v>
      </c>
      <c r="M1874" s="262" t="s">
        <v>226</v>
      </c>
      <c r="N1874" s="262" t="s">
        <v>227</v>
      </c>
      <c r="O1874" s="262" t="s">
        <v>234</v>
      </c>
      <c r="P1874" s="262" t="s">
        <v>37</v>
      </c>
      <c r="Q1874" s="321">
        <v>5</v>
      </c>
      <c r="R1874" s="321">
        <f t="shared" si="179"/>
        <v>6</v>
      </c>
      <c r="S1874" s="300">
        <v>0</v>
      </c>
      <c r="T1874" s="300">
        <v>52910</v>
      </c>
      <c r="V1874" s="300">
        <v>52910</v>
      </c>
      <c r="W1874" s="302">
        <f>IFERROR(INDEX('For Formulas'!$A$3:$CL$64,MATCH(ROUNDUP($R1874,0),'For Formulas'!$A$3:$A$64,0),MATCH($O1874&amp;" - "&amp;$P1874,'For Formulas'!$A$3:$CL$3,0))*L1874+U1874,INDEX('For Formulas'!$A$3:$CL$64,MATCH(ROUNDUP($R1874,0),'For Formulas'!$A$3:$A$64,0)*MATCH($O1874&amp;" - "&amp;$P1874,'For Formulas'!$A$3:$CL$3,0))*L1874)</f>
        <v>57145</v>
      </c>
      <c r="X1874" s="322">
        <f t="shared" si="180"/>
        <v>8.0041580041580046E-2</v>
      </c>
      <c r="Y1874" s="262" t="s">
        <v>296</v>
      </c>
      <c r="Z1874" s="262" t="str">
        <f t="shared" si="181"/>
        <v>141 E 71100 116</v>
      </c>
      <c r="AA1874" s="262" t="str">
        <f t="shared" si="182"/>
        <v>000</v>
      </c>
      <c r="AB1874" s="262" t="str">
        <f t="shared" si="183"/>
        <v>000</v>
      </c>
      <c r="AC1874" s="262" t="str">
        <f t="shared" si="184"/>
        <v>141 E 71100 116 000 000</v>
      </c>
    </row>
    <row r="1875" spans="1:29" ht="15" customHeight="1" x14ac:dyDescent="0.25">
      <c r="A1875" s="262" t="s">
        <v>2482</v>
      </c>
      <c r="B1875" s="262" t="s">
        <v>577</v>
      </c>
      <c r="C1875" s="262" t="s">
        <v>577</v>
      </c>
      <c r="D1875" s="262" t="s">
        <v>324</v>
      </c>
      <c r="E1875" s="262" t="s">
        <v>221</v>
      </c>
      <c r="F1875" s="262" t="s">
        <v>222</v>
      </c>
      <c r="G1875" s="262" t="s">
        <v>223</v>
      </c>
      <c r="H1875" s="262" t="s">
        <v>224</v>
      </c>
      <c r="I1875" s="262" t="s">
        <v>225</v>
      </c>
      <c r="J1875" s="262">
        <v>1600</v>
      </c>
      <c r="K1875" s="320">
        <v>1</v>
      </c>
      <c r="L1875" s="320">
        <v>1</v>
      </c>
      <c r="M1875" s="262" t="s">
        <v>226</v>
      </c>
      <c r="N1875" s="262" t="s">
        <v>233</v>
      </c>
      <c r="O1875" s="262" t="s">
        <v>234</v>
      </c>
      <c r="P1875" s="262" t="s">
        <v>37</v>
      </c>
      <c r="Q1875" s="321">
        <v>5</v>
      </c>
      <c r="R1875" s="321">
        <f t="shared" si="179"/>
        <v>6</v>
      </c>
      <c r="S1875" s="300">
        <v>0</v>
      </c>
      <c r="T1875" s="300">
        <v>52910</v>
      </c>
      <c r="V1875" s="300">
        <v>52910</v>
      </c>
      <c r="W1875" s="302">
        <f>IFERROR(INDEX('For Formulas'!$A$3:$CL$64,MATCH(ROUNDUP($R1875,0),'For Formulas'!$A$3:$A$64,0),MATCH($O1875&amp;" - "&amp;$P1875,'For Formulas'!$A$3:$CL$3,0))*L1875+U1875,INDEX('For Formulas'!$A$3:$CL$64,MATCH(ROUNDUP($R1875,0),'For Formulas'!$A$3:$A$64,0)*MATCH($O1875&amp;" - "&amp;$P1875,'For Formulas'!$A$3:$CL$3,0))*L1875)</f>
        <v>57145</v>
      </c>
      <c r="X1875" s="322">
        <f t="shared" si="180"/>
        <v>8.0041580041580046E-2</v>
      </c>
      <c r="Y1875" s="262" t="s">
        <v>2483</v>
      </c>
      <c r="Z1875" s="262" t="str">
        <f t="shared" si="181"/>
        <v>141 E 72130 123</v>
      </c>
      <c r="AA1875" s="262" t="str">
        <f t="shared" si="182"/>
        <v>000</v>
      </c>
      <c r="AB1875" s="262" t="str">
        <f t="shared" si="183"/>
        <v>000</v>
      </c>
      <c r="AC1875" s="262" t="str">
        <f t="shared" si="184"/>
        <v>141 E 72130 123 000 000</v>
      </c>
    </row>
    <row r="1876" spans="1:29" ht="15" customHeight="1" x14ac:dyDescent="0.25">
      <c r="A1876" s="262" t="s">
        <v>1128</v>
      </c>
      <c r="B1876" s="262" t="s">
        <v>231</v>
      </c>
      <c r="C1876" s="262" t="s">
        <v>231</v>
      </c>
      <c r="D1876" s="262" t="s">
        <v>389</v>
      </c>
      <c r="E1876" s="262" t="s">
        <v>221</v>
      </c>
      <c r="F1876" s="262" t="s">
        <v>222</v>
      </c>
      <c r="G1876" s="262" t="s">
        <v>223</v>
      </c>
      <c r="H1876" s="262" t="s">
        <v>224</v>
      </c>
      <c r="I1876" s="262" t="s">
        <v>225</v>
      </c>
      <c r="J1876" s="262">
        <v>1600</v>
      </c>
      <c r="K1876" s="320">
        <v>1</v>
      </c>
      <c r="L1876" s="320">
        <v>1</v>
      </c>
      <c r="M1876" s="262" t="s">
        <v>226</v>
      </c>
      <c r="N1876" s="262" t="s">
        <v>233</v>
      </c>
      <c r="O1876" s="262" t="s">
        <v>234</v>
      </c>
      <c r="P1876" s="262" t="s">
        <v>34</v>
      </c>
      <c r="Q1876" s="321">
        <v>21</v>
      </c>
      <c r="R1876" s="321">
        <f t="shared" si="179"/>
        <v>22</v>
      </c>
      <c r="S1876" s="300">
        <v>0</v>
      </c>
      <c r="T1876" s="300">
        <v>52920</v>
      </c>
      <c r="V1876" s="300">
        <v>52920</v>
      </c>
      <c r="W1876" s="302">
        <f>IFERROR(INDEX('For Formulas'!$A$3:$CL$64,MATCH(ROUNDUP($R1876,0),'For Formulas'!$A$3:$A$64,0),MATCH($O1876&amp;" - "&amp;$P1876,'For Formulas'!$A$3:$CL$3,0))*L1876+U1876,INDEX('For Formulas'!$A$3:$CL$64,MATCH(ROUNDUP($R1876,0),'For Formulas'!$A$3:$A$64,0)*MATCH($O1876&amp;" - "&amp;$P1876,'For Formulas'!$A$3:$CL$3,0))*L1876)</f>
        <v>57155</v>
      </c>
      <c r="X1876" s="322">
        <f t="shared" si="180"/>
        <v>8.0026455026455029E-2</v>
      </c>
      <c r="Y1876" s="262" t="s">
        <v>390</v>
      </c>
      <c r="Z1876" s="262" t="str">
        <f t="shared" si="181"/>
        <v>141 E 71100 116</v>
      </c>
      <c r="AA1876" s="262" t="str">
        <f t="shared" si="182"/>
        <v>000</v>
      </c>
      <c r="AB1876" s="262" t="str">
        <f t="shared" si="183"/>
        <v>000</v>
      </c>
      <c r="AC1876" s="262" t="str">
        <f t="shared" si="184"/>
        <v>141 E 71100 116 000 000</v>
      </c>
    </row>
    <row r="1877" spans="1:29" ht="15" customHeight="1" x14ac:dyDescent="0.25">
      <c r="A1877" s="262" t="s">
        <v>1689</v>
      </c>
      <c r="B1877" s="262" t="s">
        <v>435</v>
      </c>
      <c r="C1877" s="262" t="s">
        <v>435</v>
      </c>
      <c r="D1877" s="262" t="s">
        <v>479</v>
      </c>
      <c r="E1877" s="262" t="s">
        <v>221</v>
      </c>
      <c r="F1877" s="262" t="s">
        <v>222</v>
      </c>
      <c r="G1877" s="262" t="s">
        <v>223</v>
      </c>
      <c r="H1877" s="262" t="s">
        <v>224</v>
      </c>
      <c r="I1877" s="262" t="s">
        <v>225</v>
      </c>
      <c r="J1877" s="262">
        <v>1600</v>
      </c>
      <c r="K1877" s="320">
        <v>1</v>
      </c>
      <c r="L1877" s="320">
        <v>1</v>
      </c>
      <c r="M1877" s="262" t="s">
        <v>226</v>
      </c>
      <c r="N1877" s="262" t="s">
        <v>233</v>
      </c>
      <c r="O1877" s="262" t="s">
        <v>234</v>
      </c>
      <c r="P1877" s="262" t="s">
        <v>34</v>
      </c>
      <c r="Q1877" s="321">
        <v>21</v>
      </c>
      <c r="R1877" s="321">
        <f t="shared" si="179"/>
        <v>22</v>
      </c>
      <c r="S1877" s="300">
        <v>0</v>
      </c>
      <c r="T1877" s="300">
        <v>52920</v>
      </c>
      <c r="V1877" s="300">
        <v>52920</v>
      </c>
      <c r="W1877" s="302">
        <f>IFERROR(INDEX('For Formulas'!$A$3:$CL$64,MATCH(ROUNDUP($R1877,0),'For Formulas'!$A$3:$A$64,0),MATCH($O1877&amp;" - "&amp;$P1877,'For Formulas'!$A$3:$CL$3,0))*L1877+U1877,INDEX('For Formulas'!$A$3:$CL$64,MATCH(ROUNDUP($R1877,0),'For Formulas'!$A$3:$A$64,0)*MATCH($O1877&amp;" - "&amp;$P1877,'For Formulas'!$A$3:$CL$3,0))*L1877)</f>
        <v>57155</v>
      </c>
      <c r="X1877" s="322">
        <f t="shared" si="180"/>
        <v>8.0026455026455029E-2</v>
      </c>
      <c r="Y1877" s="262" t="s">
        <v>480</v>
      </c>
      <c r="Z1877" s="262" t="str">
        <f t="shared" si="181"/>
        <v>141 E 71300 116</v>
      </c>
      <c r="AA1877" s="262" t="str">
        <f t="shared" si="182"/>
        <v>000</v>
      </c>
      <c r="AB1877" s="262" t="str">
        <f t="shared" si="183"/>
        <v>000</v>
      </c>
      <c r="AC1877" s="262" t="str">
        <f t="shared" si="184"/>
        <v>141 E 71300 116 000 000</v>
      </c>
    </row>
    <row r="1878" spans="1:29" ht="15" customHeight="1" x14ac:dyDescent="0.25">
      <c r="A1878" s="262" t="s">
        <v>1773</v>
      </c>
      <c r="B1878" s="262" t="s">
        <v>435</v>
      </c>
      <c r="C1878" s="262" t="s">
        <v>435</v>
      </c>
      <c r="D1878" s="262" t="s">
        <v>479</v>
      </c>
      <c r="E1878" s="262" t="s">
        <v>221</v>
      </c>
      <c r="F1878" s="262" t="s">
        <v>222</v>
      </c>
      <c r="G1878" s="262" t="s">
        <v>223</v>
      </c>
      <c r="H1878" s="262" t="s">
        <v>224</v>
      </c>
      <c r="I1878" s="262" t="s">
        <v>225</v>
      </c>
      <c r="J1878" s="262">
        <v>1600</v>
      </c>
      <c r="K1878" s="320">
        <v>1</v>
      </c>
      <c r="L1878" s="320">
        <v>1</v>
      </c>
      <c r="M1878" s="262" t="s">
        <v>226</v>
      </c>
      <c r="N1878" s="262" t="s">
        <v>233</v>
      </c>
      <c r="O1878" s="262" t="s">
        <v>234</v>
      </c>
      <c r="P1878" s="262" t="s">
        <v>34</v>
      </c>
      <c r="Q1878" s="321">
        <v>21</v>
      </c>
      <c r="R1878" s="321">
        <f t="shared" si="179"/>
        <v>22</v>
      </c>
      <c r="S1878" s="300">
        <v>0</v>
      </c>
      <c r="T1878" s="300">
        <v>52920</v>
      </c>
      <c r="V1878" s="300">
        <v>52920</v>
      </c>
      <c r="W1878" s="302">
        <f>IFERROR(INDEX('For Formulas'!$A$3:$CL$64,MATCH(ROUNDUP($R1878,0),'For Formulas'!$A$3:$A$64,0),MATCH($O1878&amp;" - "&amp;$P1878,'For Formulas'!$A$3:$CL$3,0))*L1878+U1878,INDEX('For Formulas'!$A$3:$CL$64,MATCH(ROUNDUP($R1878,0),'For Formulas'!$A$3:$A$64,0)*MATCH($O1878&amp;" - "&amp;$P1878,'For Formulas'!$A$3:$CL$3,0))*L1878)</f>
        <v>57155</v>
      </c>
      <c r="X1878" s="322">
        <f t="shared" si="180"/>
        <v>8.0026455026455029E-2</v>
      </c>
      <c r="Y1878" s="262" t="s">
        <v>480</v>
      </c>
      <c r="Z1878" s="262" t="str">
        <f t="shared" si="181"/>
        <v>141 E 71300 116</v>
      </c>
      <c r="AA1878" s="262" t="str">
        <f t="shared" si="182"/>
        <v>000</v>
      </c>
      <c r="AB1878" s="262" t="str">
        <f t="shared" si="183"/>
        <v>000</v>
      </c>
      <c r="AC1878" s="262" t="str">
        <f t="shared" si="184"/>
        <v>141 E 71300 116 000 000</v>
      </c>
    </row>
    <row r="1879" spans="1:29" ht="15" customHeight="1" x14ac:dyDescent="0.25">
      <c r="A1879" s="262" t="s">
        <v>792</v>
      </c>
      <c r="B1879" s="262" t="s">
        <v>515</v>
      </c>
      <c r="C1879" s="262" t="s">
        <v>515</v>
      </c>
      <c r="D1879" s="262" t="s">
        <v>274</v>
      </c>
      <c r="E1879" s="262" t="s">
        <v>221</v>
      </c>
      <c r="F1879" s="262" t="s">
        <v>299</v>
      </c>
      <c r="G1879" s="262" t="s">
        <v>300</v>
      </c>
      <c r="H1879" s="262" t="s">
        <v>301</v>
      </c>
      <c r="I1879" s="262" t="s">
        <v>225</v>
      </c>
      <c r="J1879" s="262">
        <v>1920</v>
      </c>
      <c r="K1879" s="320">
        <v>1</v>
      </c>
      <c r="L1879" s="320">
        <v>1</v>
      </c>
      <c r="M1879" s="262" t="s">
        <v>226</v>
      </c>
      <c r="N1879" s="262" t="s">
        <v>227</v>
      </c>
      <c r="O1879" s="262" t="s">
        <v>786</v>
      </c>
      <c r="P1879" s="262" t="s">
        <v>35</v>
      </c>
      <c r="Q1879" s="321">
        <v>3</v>
      </c>
      <c r="R1879" s="321">
        <f t="shared" si="179"/>
        <v>4</v>
      </c>
      <c r="S1879" s="300">
        <v>0</v>
      </c>
      <c r="T1879" s="300">
        <v>52980</v>
      </c>
      <c r="V1879" s="300">
        <v>52980</v>
      </c>
      <c r="W1879" s="302">
        <f>IFERROR(INDEX('For Formulas'!$A$3:$CL$64,MATCH(ROUNDUP($R1879,0),'For Formulas'!$A$3:$A$64,0),MATCH($O1879&amp;" - "&amp;$P1879,'For Formulas'!$A$3:$CL$3,0))*L1879+U1879,INDEX('For Formulas'!$A$3:$CL$64,MATCH(ROUNDUP($R1879,0),'For Formulas'!$A$3:$A$64,0)*MATCH($O1879&amp;" - "&amp;$P1879,'For Formulas'!$A$3:$CL$3,0))*L1879)</f>
        <v>57216</v>
      </c>
      <c r="X1879" s="322">
        <f t="shared" si="180"/>
        <v>7.9954699886749719E-2</v>
      </c>
      <c r="Y1879" s="262" t="s">
        <v>516</v>
      </c>
      <c r="Z1879" s="262" t="str">
        <f t="shared" si="181"/>
        <v>141 E 72510 119</v>
      </c>
      <c r="AA1879" s="262" t="str">
        <f t="shared" si="182"/>
        <v>000</v>
      </c>
      <c r="AB1879" s="262" t="str">
        <f t="shared" si="183"/>
        <v>000</v>
      </c>
      <c r="AC1879" s="262" t="str">
        <f t="shared" si="184"/>
        <v>141 E 72510 119 000 000</v>
      </c>
    </row>
    <row r="1880" spans="1:29" ht="15" customHeight="1" x14ac:dyDescent="0.25">
      <c r="A1880" s="262" t="s">
        <v>263</v>
      </c>
      <c r="B1880" s="262" t="s">
        <v>231</v>
      </c>
      <c r="C1880" s="262" t="s">
        <v>231</v>
      </c>
      <c r="D1880" s="262" t="s">
        <v>264</v>
      </c>
      <c r="E1880" s="262" t="s">
        <v>221</v>
      </c>
      <c r="F1880" s="262" t="s">
        <v>222</v>
      </c>
      <c r="G1880" s="262" t="s">
        <v>223</v>
      </c>
      <c r="H1880" s="262" t="s">
        <v>224</v>
      </c>
      <c r="I1880" s="262" t="s">
        <v>225</v>
      </c>
      <c r="J1880" s="262">
        <v>1600</v>
      </c>
      <c r="K1880" s="320">
        <v>1</v>
      </c>
      <c r="L1880" s="320">
        <v>1</v>
      </c>
      <c r="M1880" s="262" t="s">
        <v>226</v>
      </c>
      <c r="N1880" s="262" t="s">
        <v>227</v>
      </c>
      <c r="O1880" s="262" t="s">
        <v>234</v>
      </c>
      <c r="P1880" s="262" t="s">
        <v>37</v>
      </c>
      <c r="Q1880" s="321">
        <v>6</v>
      </c>
      <c r="R1880" s="321">
        <f t="shared" si="179"/>
        <v>7</v>
      </c>
      <c r="S1880" s="300">
        <v>0</v>
      </c>
      <c r="T1880" s="300">
        <v>53165</v>
      </c>
      <c r="V1880" s="300">
        <v>53165</v>
      </c>
      <c r="W1880" s="302">
        <f>IFERROR(INDEX('For Formulas'!$A$3:$CL$64,MATCH(ROUNDUP($R1880,0),'For Formulas'!$A$3:$A$64,0),MATCH($O1880&amp;" - "&amp;$P1880,'For Formulas'!$A$3:$CL$3,0))*L1880+U1880,INDEX('For Formulas'!$A$3:$CL$64,MATCH(ROUNDUP($R1880,0),'For Formulas'!$A$3:$A$64,0)*MATCH($O1880&amp;" - "&amp;$P1880,'For Formulas'!$A$3:$CL$3,0))*L1880)</f>
        <v>57420</v>
      </c>
      <c r="X1880" s="322">
        <f t="shared" si="180"/>
        <v>8.0033856860716637E-2</v>
      </c>
      <c r="Y1880" s="262" t="s">
        <v>265</v>
      </c>
      <c r="Z1880" s="262" t="str">
        <f t="shared" si="181"/>
        <v>141 E 71100 116</v>
      </c>
      <c r="AA1880" s="262" t="str">
        <f t="shared" si="182"/>
        <v>000</v>
      </c>
      <c r="AB1880" s="262" t="str">
        <f t="shared" si="183"/>
        <v>000</v>
      </c>
      <c r="AC1880" s="262" t="str">
        <f t="shared" si="184"/>
        <v>141 E 71100 116 000 000</v>
      </c>
    </row>
    <row r="1881" spans="1:29" ht="15" hidden="1" customHeight="1" x14ac:dyDescent="0.25">
      <c r="A1881" s="262" t="s">
        <v>2405</v>
      </c>
      <c r="B1881" s="262" t="s">
        <v>256</v>
      </c>
      <c r="C1881" s="262" t="s">
        <v>314</v>
      </c>
      <c r="D1881" s="262" t="s">
        <v>274</v>
      </c>
      <c r="E1881" s="262" t="s">
        <v>256</v>
      </c>
      <c r="F1881" s="262" t="s">
        <v>521</v>
      </c>
      <c r="G1881" s="262" t="s">
        <v>522</v>
      </c>
      <c r="H1881" s="262" t="s">
        <v>523</v>
      </c>
      <c r="I1881" s="262" t="s">
        <v>1211</v>
      </c>
      <c r="J1881" s="262">
        <v>1680</v>
      </c>
      <c r="K1881" s="320">
        <v>1</v>
      </c>
      <c r="L1881" s="320">
        <v>0</v>
      </c>
      <c r="M1881" s="262" t="s">
        <v>6</v>
      </c>
      <c r="Q1881" s="321">
        <v>0</v>
      </c>
      <c r="R1881" s="321">
        <f t="shared" si="179"/>
        <v>1</v>
      </c>
      <c r="S1881" s="300">
        <v>525</v>
      </c>
      <c r="T1881" s="300">
        <v>0</v>
      </c>
      <c r="V1881" s="300">
        <v>525</v>
      </c>
      <c r="W1881" s="300">
        <f>V1881</f>
        <v>525</v>
      </c>
      <c r="X1881" s="322">
        <f t="shared" si="180"/>
        <v>0</v>
      </c>
      <c r="Y1881" s="262" t="s">
        <v>1848</v>
      </c>
      <c r="Z1881" s="262" t="str">
        <f t="shared" si="181"/>
        <v>141 E 72410 162</v>
      </c>
      <c r="AA1881" s="262" t="str">
        <f t="shared" si="182"/>
        <v>000</v>
      </c>
      <c r="AB1881" s="262" t="str">
        <f t="shared" si="183"/>
        <v>000</v>
      </c>
      <c r="AC1881" s="262" t="str">
        <f t="shared" si="184"/>
        <v>141 E 72410 162 000 000</v>
      </c>
    </row>
    <row r="1882" spans="1:29" ht="15" customHeight="1" x14ac:dyDescent="0.25">
      <c r="A1882" s="262" t="s">
        <v>769</v>
      </c>
      <c r="B1882" s="262" t="s">
        <v>316</v>
      </c>
      <c r="C1882" s="262" t="s">
        <v>316</v>
      </c>
      <c r="D1882" s="262" t="s">
        <v>232</v>
      </c>
      <c r="E1882" s="262" t="s">
        <v>221</v>
      </c>
      <c r="F1882" s="262" t="s">
        <v>222</v>
      </c>
      <c r="G1882" s="262" t="s">
        <v>223</v>
      </c>
      <c r="H1882" s="262" t="s">
        <v>224</v>
      </c>
      <c r="I1882" s="262" t="s">
        <v>225</v>
      </c>
      <c r="J1882" s="262">
        <v>1600</v>
      </c>
      <c r="K1882" s="320">
        <v>1</v>
      </c>
      <c r="L1882" s="320">
        <v>1</v>
      </c>
      <c r="M1882" s="262" t="s">
        <v>226</v>
      </c>
      <c r="N1882" s="262" t="s">
        <v>233</v>
      </c>
      <c r="O1882" s="262" t="s">
        <v>234</v>
      </c>
      <c r="P1882" s="262" t="s">
        <v>37</v>
      </c>
      <c r="Q1882" s="321">
        <v>6</v>
      </c>
      <c r="R1882" s="321">
        <f t="shared" si="179"/>
        <v>7</v>
      </c>
      <c r="S1882" s="300">
        <v>0</v>
      </c>
      <c r="T1882" s="300">
        <v>53165</v>
      </c>
      <c r="V1882" s="300">
        <v>53165</v>
      </c>
      <c r="W1882" s="302">
        <f>IFERROR(INDEX('For Formulas'!$A$3:$CL$64,MATCH(ROUNDUP($R1882,0),'For Formulas'!$A$3:$A$64,0),MATCH($O1882&amp;" - "&amp;$P1882,'For Formulas'!$A$3:$CL$3,0))*L1882+U1882,INDEX('For Formulas'!$A$3:$CL$64,MATCH(ROUNDUP($R1882,0),'For Formulas'!$A$3:$A$64,0)*MATCH($O1882&amp;" - "&amp;$P1882,'For Formulas'!$A$3:$CL$3,0))*L1882)</f>
        <v>57420</v>
      </c>
      <c r="X1882" s="322">
        <f t="shared" si="180"/>
        <v>8.0033856860716637E-2</v>
      </c>
      <c r="Y1882" s="262" t="s">
        <v>770</v>
      </c>
      <c r="Z1882" s="262" t="str">
        <f t="shared" si="181"/>
        <v>141 E 71200 116</v>
      </c>
      <c r="AA1882" s="262" t="str">
        <f t="shared" si="182"/>
        <v>712</v>
      </c>
      <c r="AB1882" s="262" t="str">
        <f t="shared" si="183"/>
        <v>000</v>
      </c>
      <c r="AC1882" s="262" t="str">
        <f t="shared" si="184"/>
        <v>141 E 71200 116 000 712</v>
      </c>
    </row>
    <row r="1883" spans="1:29" ht="15" customHeight="1" x14ac:dyDescent="0.25">
      <c r="A1883" s="262" t="s">
        <v>834</v>
      </c>
      <c r="B1883" s="262" t="s">
        <v>231</v>
      </c>
      <c r="C1883" s="262" t="s">
        <v>231</v>
      </c>
      <c r="D1883" s="262" t="s">
        <v>220</v>
      </c>
      <c r="E1883" s="262" t="s">
        <v>221</v>
      </c>
      <c r="F1883" s="262" t="s">
        <v>222</v>
      </c>
      <c r="G1883" s="262" t="s">
        <v>223</v>
      </c>
      <c r="H1883" s="262" t="s">
        <v>224</v>
      </c>
      <c r="I1883" s="262" t="s">
        <v>225</v>
      </c>
      <c r="J1883" s="262">
        <v>1600</v>
      </c>
      <c r="K1883" s="320">
        <v>1</v>
      </c>
      <c r="L1883" s="320">
        <v>1</v>
      </c>
      <c r="M1883" s="262" t="s">
        <v>226</v>
      </c>
      <c r="N1883" s="262" t="s">
        <v>233</v>
      </c>
      <c r="O1883" s="262" t="s">
        <v>234</v>
      </c>
      <c r="P1883" s="262" t="s">
        <v>37</v>
      </c>
      <c r="Q1883" s="321">
        <v>6</v>
      </c>
      <c r="R1883" s="321">
        <f t="shared" si="179"/>
        <v>7</v>
      </c>
      <c r="S1883" s="300">
        <v>0</v>
      </c>
      <c r="T1883" s="300">
        <v>53165</v>
      </c>
      <c r="V1883" s="300">
        <v>53165</v>
      </c>
      <c r="W1883" s="302">
        <f>IFERROR(INDEX('For Formulas'!$A$3:$CL$64,MATCH(ROUNDUP($R1883,0),'For Formulas'!$A$3:$A$64,0),MATCH($O1883&amp;" - "&amp;$P1883,'For Formulas'!$A$3:$CL$3,0))*L1883+U1883,INDEX('For Formulas'!$A$3:$CL$64,MATCH(ROUNDUP($R1883,0),'For Formulas'!$A$3:$A$64,0)*MATCH($O1883&amp;" - "&amp;$P1883,'For Formulas'!$A$3:$CL$3,0))*L1883)</f>
        <v>57420</v>
      </c>
      <c r="X1883" s="322">
        <f t="shared" si="180"/>
        <v>8.0033856860716637E-2</v>
      </c>
      <c r="Y1883" s="262" t="s">
        <v>655</v>
      </c>
      <c r="Z1883" s="262" t="str">
        <f t="shared" si="181"/>
        <v>141 E 71100 116</v>
      </c>
      <c r="AA1883" s="262" t="str">
        <f t="shared" si="182"/>
        <v>000</v>
      </c>
      <c r="AB1883" s="262" t="str">
        <f t="shared" si="183"/>
        <v>000</v>
      </c>
      <c r="AC1883" s="262" t="str">
        <f t="shared" si="184"/>
        <v>141 E 71100 116 000 000</v>
      </c>
    </row>
    <row r="1884" spans="1:29" ht="15" hidden="1" customHeight="1" x14ac:dyDescent="0.25">
      <c r="A1884" s="262" t="s">
        <v>2406</v>
      </c>
      <c r="B1884" s="262" t="s">
        <v>255</v>
      </c>
      <c r="C1884" s="262" t="s">
        <v>255</v>
      </c>
      <c r="D1884" s="262" t="s">
        <v>248</v>
      </c>
      <c r="E1884" s="262" t="s">
        <v>256</v>
      </c>
      <c r="F1884" s="262" t="s">
        <v>249</v>
      </c>
      <c r="G1884" s="262" t="s">
        <v>250</v>
      </c>
      <c r="H1884" s="262" t="s">
        <v>224</v>
      </c>
      <c r="I1884" s="262" t="s">
        <v>242</v>
      </c>
      <c r="J1884" s="262">
        <v>1080</v>
      </c>
      <c r="K1884" s="320">
        <v>1</v>
      </c>
      <c r="L1884" s="320">
        <v>1</v>
      </c>
      <c r="M1884" s="262" t="s">
        <v>6</v>
      </c>
      <c r="Q1884" s="321">
        <v>0</v>
      </c>
      <c r="R1884" s="321">
        <f t="shared" si="179"/>
        <v>1</v>
      </c>
      <c r="S1884" s="300">
        <v>3000</v>
      </c>
      <c r="T1884" s="300">
        <v>0</v>
      </c>
      <c r="V1884" s="300">
        <v>3000</v>
      </c>
      <c r="W1884" s="300">
        <f>V1884</f>
        <v>3000</v>
      </c>
      <c r="X1884" s="322">
        <f t="shared" si="180"/>
        <v>0</v>
      </c>
      <c r="Y1884" s="262" t="s">
        <v>252</v>
      </c>
      <c r="Z1884" s="262" t="str">
        <f t="shared" si="181"/>
        <v>141 E 72710 146</v>
      </c>
      <c r="AA1884" s="262" t="str">
        <f t="shared" si="182"/>
        <v>446</v>
      </c>
      <c r="AB1884" s="262" t="str">
        <f t="shared" si="183"/>
        <v>000</v>
      </c>
      <c r="AC1884" s="262" t="str">
        <f t="shared" si="184"/>
        <v>141 E 72710 146 000 446</v>
      </c>
    </row>
    <row r="1885" spans="1:29" ht="15" customHeight="1" x14ac:dyDescent="0.25">
      <c r="A1885" s="262" t="s">
        <v>928</v>
      </c>
      <c r="B1885" s="262" t="s">
        <v>231</v>
      </c>
      <c r="C1885" s="262" t="s">
        <v>231</v>
      </c>
      <c r="D1885" s="262" t="s">
        <v>411</v>
      </c>
      <c r="E1885" s="262" t="s">
        <v>221</v>
      </c>
      <c r="F1885" s="262" t="s">
        <v>222</v>
      </c>
      <c r="G1885" s="262" t="s">
        <v>223</v>
      </c>
      <c r="H1885" s="262" t="s">
        <v>224</v>
      </c>
      <c r="I1885" s="262" t="s">
        <v>225</v>
      </c>
      <c r="J1885" s="262">
        <v>1600</v>
      </c>
      <c r="K1885" s="320">
        <v>1</v>
      </c>
      <c r="L1885" s="320">
        <v>1</v>
      </c>
      <c r="M1885" s="262" t="s">
        <v>226</v>
      </c>
      <c r="N1885" s="262" t="s">
        <v>227</v>
      </c>
      <c r="O1885" s="262" t="s">
        <v>234</v>
      </c>
      <c r="P1885" s="262" t="s">
        <v>37</v>
      </c>
      <c r="Q1885" s="321">
        <v>6</v>
      </c>
      <c r="R1885" s="321">
        <f t="shared" si="179"/>
        <v>7</v>
      </c>
      <c r="S1885" s="300">
        <v>0</v>
      </c>
      <c r="T1885" s="300">
        <v>53165</v>
      </c>
      <c r="V1885" s="300">
        <v>53165</v>
      </c>
      <c r="W1885" s="302">
        <f>IFERROR(INDEX('For Formulas'!$A$3:$CL$64,MATCH(ROUNDUP($R1885,0),'For Formulas'!$A$3:$A$64,0),MATCH($O1885&amp;" - "&amp;$P1885,'For Formulas'!$A$3:$CL$3,0))*L1885+U1885,INDEX('For Formulas'!$A$3:$CL$64,MATCH(ROUNDUP($R1885,0),'For Formulas'!$A$3:$A$64,0)*MATCH($O1885&amp;" - "&amp;$P1885,'For Formulas'!$A$3:$CL$3,0))*L1885)</f>
        <v>57420</v>
      </c>
      <c r="X1885" s="322">
        <f t="shared" si="180"/>
        <v>8.0033856860716637E-2</v>
      </c>
      <c r="Y1885" s="262" t="s">
        <v>608</v>
      </c>
      <c r="Z1885" s="262" t="str">
        <f t="shared" si="181"/>
        <v>141 E 71100 116</v>
      </c>
      <c r="AA1885" s="262" t="str">
        <f t="shared" si="182"/>
        <v>000</v>
      </c>
      <c r="AB1885" s="262" t="str">
        <f t="shared" si="183"/>
        <v>000</v>
      </c>
      <c r="AC1885" s="262" t="str">
        <f t="shared" si="184"/>
        <v>141 E 71100 116 000 000</v>
      </c>
    </row>
    <row r="1886" spans="1:29" ht="15" customHeight="1" x14ac:dyDescent="0.25">
      <c r="A1886" s="262" t="s">
        <v>1076</v>
      </c>
      <c r="B1886" s="262" t="s">
        <v>231</v>
      </c>
      <c r="C1886" s="262" t="s">
        <v>231</v>
      </c>
      <c r="D1886" s="262" t="s">
        <v>411</v>
      </c>
      <c r="E1886" s="262" t="s">
        <v>221</v>
      </c>
      <c r="F1886" s="262" t="s">
        <v>222</v>
      </c>
      <c r="G1886" s="262" t="s">
        <v>223</v>
      </c>
      <c r="H1886" s="262" t="s">
        <v>224</v>
      </c>
      <c r="I1886" s="262" t="s">
        <v>225</v>
      </c>
      <c r="J1886" s="262">
        <v>1600</v>
      </c>
      <c r="K1886" s="320">
        <v>1</v>
      </c>
      <c r="L1886" s="320">
        <v>1</v>
      </c>
      <c r="M1886" s="262" t="s">
        <v>226</v>
      </c>
      <c r="N1886" s="262" t="s">
        <v>233</v>
      </c>
      <c r="O1886" s="262" t="s">
        <v>234</v>
      </c>
      <c r="P1886" s="262" t="s">
        <v>37</v>
      </c>
      <c r="Q1886" s="321">
        <v>6</v>
      </c>
      <c r="R1886" s="321">
        <f t="shared" si="179"/>
        <v>7</v>
      </c>
      <c r="S1886" s="300">
        <v>0</v>
      </c>
      <c r="T1886" s="300">
        <v>53165</v>
      </c>
      <c r="V1886" s="300">
        <v>53165</v>
      </c>
      <c r="W1886" s="302">
        <f>IFERROR(INDEX('For Formulas'!$A$3:$CL$64,MATCH(ROUNDUP($R1886,0),'For Formulas'!$A$3:$A$64,0),MATCH($O1886&amp;" - "&amp;$P1886,'For Formulas'!$A$3:$CL$3,0))*L1886+U1886,INDEX('For Formulas'!$A$3:$CL$64,MATCH(ROUNDUP($R1886,0),'For Formulas'!$A$3:$A$64,0)*MATCH($O1886&amp;" - "&amp;$P1886,'For Formulas'!$A$3:$CL$3,0))*L1886)</f>
        <v>57420</v>
      </c>
      <c r="X1886" s="322">
        <f t="shared" si="180"/>
        <v>8.0033856860716637E-2</v>
      </c>
      <c r="Y1886" s="262" t="s">
        <v>608</v>
      </c>
      <c r="Z1886" s="262" t="str">
        <f t="shared" si="181"/>
        <v>141 E 71100 116</v>
      </c>
      <c r="AA1886" s="262" t="str">
        <f t="shared" si="182"/>
        <v>000</v>
      </c>
      <c r="AB1886" s="262" t="str">
        <f t="shared" si="183"/>
        <v>000</v>
      </c>
      <c r="AC1886" s="262" t="str">
        <f t="shared" si="184"/>
        <v>141 E 71100 116 000 000</v>
      </c>
    </row>
    <row r="1887" spans="1:29" ht="15" hidden="1" customHeight="1" x14ac:dyDescent="0.25">
      <c r="A1887" s="262" t="s">
        <v>2408</v>
      </c>
      <c r="B1887" s="262" t="s">
        <v>749</v>
      </c>
      <c r="C1887" s="262" t="s">
        <v>749</v>
      </c>
      <c r="D1887" s="262" t="s">
        <v>328</v>
      </c>
      <c r="E1887" s="262" t="s">
        <v>398</v>
      </c>
      <c r="F1887" s="262" t="s">
        <v>249</v>
      </c>
      <c r="G1887" s="262" t="s">
        <v>250</v>
      </c>
      <c r="H1887" s="262" t="s">
        <v>2409</v>
      </c>
      <c r="I1887" s="262" t="s">
        <v>242</v>
      </c>
      <c r="J1887" s="262">
        <v>264</v>
      </c>
      <c r="K1887" s="320">
        <v>1</v>
      </c>
      <c r="L1887" s="320">
        <v>0.24443999999999999</v>
      </c>
      <c r="M1887" s="262" t="s">
        <v>6</v>
      </c>
      <c r="Q1887" s="321">
        <v>0</v>
      </c>
      <c r="R1887" s="321">
        <f t="shared" si="179"/>
        <v>1</v>
      </c>
      <c r="S1887" s="300">
        <v>5400</v>
      </c>
      <c r="T1887" s="300">
        <v>0</v>
      </c>
      <c r="V1887" s="300">
        <v>1319.97</v>
      </c>
      <c r="W1887" s="300">
        <f>V1887</f>
        <v>1319.97</v>
      </c>
      <c r="X1887" s="322">
        <f t="shared" si="180"/>
        <v>0</v>
      </c>
      <c r="Y1887" s="262" t="s">
        <v>750</v>
      </c>
      <c r="Z1887" s="262" t="str">
        <f t="shared" si="181"/>
        <v>141 E 71200 163</v>
      </c>
      <c r="AA1887" s="262" t="str">
        <f t="shared" si="182"/>
        <v>712</v>
      </c>
      <c r="AB1887" s="262" t="str">
        <f t="shared" si="183"/>
        <v>901</v>
      </c>
      <c r="AC1887" s="262" t="str">
        <f t="shared" si="184"/>
        <v>141 E 71200 163 901 712</v>
      </c>
    </row>
    <row r="1888" spans="1:29" ht="15" customHeight="1" x14ac:dyDescent="0.25">
      <c r="A1888" s="262" t="s">
        <v>1102</v>
      </c>
      <c r="B1888" s="262" t="s">
        <v>231</v>
      </c>
      <c r="C1888" s="262" t="s">
        <v>231</v>
      </c>
      <c r="D1888" s="262" t="s">
        <v>264</v>
      </c>
      <c r="E1888" s="262" t="s">
        <v>221</v>
      </c>
      <c r="F1888" s="262" t="s">
        <v>222</v>
      </c>
      <c r="G1888" s="262" t="s">
        <v>223</v>
      </c>
      <c r="H1888" s="262" t="s">
        <v>224</v>
      </c>
      <c r="I1888" s="262" t="s">
        <v>225</v>
      </c>
      <c r="J1888" s="262">
        <v>1600</v>
      </c>
      <c r="K1888" s="320">
        <v>1</v>
      </c>
      <c r="L1888" s="320">
        <v>1</v>
      </c>
      <c r="M1888" s="262" t="s">
        <v>226</v>
      </c>
      <c r="N1888" s="262" t="s">
        <v>233</v>
      </c>
      <c r="O1888" s="262" t="s">
        <v>234</v>
      </c>
      <c r="P1888" s="262" t="s">
        <v>37</v>
      </c>
      <c r="Q1888" s="321">
        <v>6</v>
      </c>
      <c r="R1888" s="321">
        <f t="shared" si="179"/>
        <v>7</v>
      </c>
      <c r="S1888" s="300">
        <v>0</v>
      </c>
      <c r="T1888" s="300">
        <v>53165</v>
      </c>
      <c r="V1888" s="300">
        <v>53165</v>
      </c>
      <c r="W1888" s="302">
        <f>IFERROR(INDEX('For Formulas'!$A$3:$CL$64,MATCH(ROUNDUP($R1888,0),'For Formulas'!$A$3:$A$64,0),MATCH($O1888&amp;" - "&amp;$P1888,'For Formulas'!$A$3:$CL$3,0))*L1888+U1888,INDEX('For Formulas'!$A$3:$CL$64,MATCH(ROUNDUP($R1888,0),'For Formulas'!$A$3:$A$64,0)*MATCH($O1888&amp;" - "&amp;$P1888,'For Formulas'!$A$3:$CL$3,0))*L1888)</f>
        <v>57420</v>
      </c>
      <c r="X1888" s="322">
        <f t="shared" si="180"/>
        <v>8.0033856860716637E-2</v>
      </c>
      <c r="Y1888" s="262" t="s">
        <v>265</v>
      </c>
      <c r="Z1888" s="262" t="str">
        <f t="shared" si="181"/>
        <v>141 E 71100 116</v>
      </c>
      <c r="AA1888" s="262" t="str">
        <f t="shared" si="182"/>
        <v>000</v>
      </c>
      <c r="AB1888" s="262" t="str">
        <f t="shared" si="183"/>
        <v>000</v>
      </c>
      <c r="AC1888" s="262" t="str">
        <f t="shared" si="184"/>
        <v>141 E 71100 116 000 000</v>
      </c>
    </row>
    <row r="1889" spans="1:29" ht="15" customHeight="1" x14ac:dyDescent="0.25">
      <c r="A1889" s="262" t="s">
        <v>1406</v>
      </c>
      <c r="B1889" s="262" t="s">
        <v>231</v>
      </c>
      <c r="C1889" s="262" t="s">
        <v>231</v>
      </c>
      <c r="D1889" s="262" t="s">
        <v>232</v>
      </c>
      <c r="E1889" s="262" t="s">
        <v>221</v>
      </c>
      <c r="F1889" s="262" t="s">
        <v>222</v>
      </c>
      <c r="G1889" s="262" t="s">
        <v>223</v>
      </c>
      <c r="H1889" s="262" t="s">
        <v>224</v>
      </c>
      <c r="I1889" s="262" t="s">
        <v>225</v>
      </c>
      <c r="J1889" s="262">
        <v>1600</v>
      </c>
      <c r="K1889" s="320">
        <v>1</v>
      </c>
      <c r="L1889" s="320">
        <v>1</v>
      </c>
      <c r="M1889" s="262" t="s">
        <v>226</v>
      </c>
      <c r="N1889" s="262" t="s">
        <v>233</v>
      </c>
      <c r="O1889" s="262" t="s">
        <v>234</v>
      </c>
      <c r="P1889" s="262" t="s">
        <v>37</v>
      </c>
      <c r="Q1889" s="321">
        <v>6</v>
      </c>
      <c r="R1889" s="321">
        <f t="shared" si="179"/>
        <v>7</v>
      </c>
      <c r="S1889" s="300">
        <v>0</v>
      </c>
      <c r="T1889" s="300">
        <v>53165</v>
      </c>
      <c r="V1889" s="300">
        <v>53165</v>
      </c>
      <c r="W1889" s="302">
        <f>IFERROR(INDEX('For Formulas'!$A$3:$CL$64,MATCH(ROUNDUP($R1889,0),'For Formulas'!$A$3:$A$64,0),MATCH($O1889&amp;" - "&amp;$P1889,'For Formulas'!$A$3:$CL$3,0))*L1889+U1889,INDEX('For Formulas'!$A$3:$CL$64,MATCH(ROUNDUP($R1889,0),'For Formulas'!$A$3:$A$64,0)*MATCH($O1889&amp;" - "&amp;$P1889,'For Formulas'!$A$3:$CL$3,0))*L1889)</f>
        <v>57420</v>
      </c>
      <c r="X1889" s="322">
        <f t="shared" si="180"/>
        <v>8.0033856860716637E-2</v>
      </c>
      <c r="Y1889" s="262" t="s">
        <v>235</v>
      </c>
      <c r="Z1889" s="262" t="str">
        <f t="shared" si="181"/>
        <v>141 E 71100 116</v>
      </c>
      <c r="AA1889" s="262" t="str">
        <f t="shared" si="182"/>
        <v>000</v>
      </c>
      <c r="AB1889" s="262" t="str">
        <f t="shared" si="183"/>
        <v>000</v>
      </c>
      <c r="AC1889" s="262" t="str">
        <f t="shared" si="184"/>
        <v>141 E 71100 116 000 000</v>
      </c>
    </row>
    <row r="1890" spans="1:29" ht="15" hidden="1" customHeight="1" x14ac:dyDescent="0.25">
      <c r="A1890" s="262" t="s">
        <v>2411</v>
      </c>
      <c r="B1890" s="262" t="s">
        <v>255</v>
      </c>
      <c r="C1890" s="262" t="s">
        <v>255</v>
      </c>
      <c r="D1890" s="262" t="s">
        <v>248</v>
      </c>
      <c r="E1890" s="262" t="s">
        <v>256</v>
      </c>
      <c r="F1890" s="262" t="s">
        <v>249</v>
      </c>
      <c r="G1890" s="262" t="s">
        <v>250</v>
      </c>
      <c r="H1890" s="262" t="s">
        <v>224</v>
      </c>
      <c r="I1890" s="262" t="s">
        <v>242</v>
      </c>
      <c r="J1890" s="262">
        <v>1080</v>
      </c>
      <c r="K1890" s="320">
        <v>1</v>
      </c>
      <c r="L1890" s="320">
        <v>1</v>
      </c>
      <c r="M1890" s="262" t="s">
        <v>6</v>
      </c>
      <c r="Q1890" s="321">
        <v>0</v>
      </c>
      <c r="R1890" s="321">
        <f t="shared" si="179"/>
        <v>1</v>
      </c>
      <c r="S1890" s="300">
        <v>3000</v>
      </c>
      <c r="T1890" s="300">
        <v>0</v>
      </c>
      <c r="V1890" s="300">
        <v>3000</v>
      </c>
      <c r="W1890" s="300">
        <f>V1890</f>
        <v>3000</v>
      </c>
      <c r="X1890" s="322">
        <f t="shared" si="180"/>
        <v>0</v>
      </c>
      <c r="Y1890" s="262" t="s">
        <v>252</v>
      </c>
      <c r="Z1890" s="262" t="str">
        <f t="shared" si="181"/>
        <v>141 E 72710 146</v>
      </c>
      <c r="AA1890" s="262" t="str">
        <f t="shared" si="182"/>
        <v>446</v>
      </c>
      <c r="AB1890" s="262" t="str">
        <f t="shared" si="183"/>
        <v>000</v>
      </c>
      <c r="AC1890" s="262" t="str">
        <f t="shared" si="184"/>
        <v>141 E 72710 146 000 446</v>
      </c>
    </row>
    <row r="1891" spans="1:29" ht="15" hidden="1" customHeight="1" x14ac:dyDescent="0.25">
      <c r="A1891" s="262" t="s">
        <v>2411</v>
      </c>
      <c r="B1891" s="262" t="s">
        <v>292</v>
      </c>
      <c r="C1891" s="262" t="s">
        <v>292</v>
      </c>
      <c r="D1891" s="262" t="s">
        <v>248</v>
      </c>
      <c r="E1891" s="262" t="s">
        <v>398</v>
      </c>
      <c r="F1891" s="262" t="s">
        <v>249</v>
      </c>
      <c r="G1891" s="262" t="s">
        <v>250</v>
      </c>
      <c r="H1891" s="262" t="s">
        <v>569</v>
      </c>
      <c r="I1891" s="262" t="s">
        <v>242</v>
      </c>
      <c r="J1891" s="262">
        <v>516</v>
      </c>
      <c r="K1891" s="320">
        <v>1</v>
      </c>
      <c r="L1891" s="320">
        <v>0.47776999999999997</v>
      </c>
      <c r="M1891" s="262" t="s">
        <v>6</v>
      </c>
      <c r="Q1891" s="321">
        <v>0</v>
      </c>
      <c r="R1891" s="321">
        <f t="shared" si="179"/>
        <v>1</v>
      </c>
      <c r="S1891" s="300">
        <v>1000</v>
      </c>
      <c r="T1891" s="300">
        <v>0</v>
      </c>
      <c r="V1891" s="300">
        <v>477.77</v>
      </c>
      <c r="W1891" s="300">
        <f>V1891</f>
        <v>477.77</v>
      </c>
      <c r="X1891" s="322">
        <f t="shared" si="180"/>
        <v>0</v>
      </c>
      <c r="Y1891" s="262" t="s">
        <v>252</v>
      </c>
      <c r="Z1891" s="262" t="str">
        <f t="shared" si="181"/>
        <v>141 E 72710 146</v>
      </c>
      <c r="AA1891" s="262" t="str">
        <f t="shared" si="182"/>
        <v>446</v>
      </c>
      <c r="AB1891" s="262" t="str">
        <f t="shared" si="183"/>
        <v>000</v>
      </c>
      <c r="AC1891" s="262" t="str">
        <f t="shared" si="184"/>
        <v>141 E 72710 146 000 446</v>
      </c>
    </row>
    <row r="1892" spans="1:29" ht="15" customHeight="1" x14ac:dyDescent="0.25">
      <c r="A1892" s="262" t="s">
        <v>1447</v>
      </c>
      <c r="B1892" s="262" t="s">
        <v>577</v>
      </c>
      <c r="C1892" s="262" t="s">
        <v>577</v>
      </c>
      <c r="D1892" s="262" t="s">
        <v>374</v>
      </c>
      <c r="E1892" s="262" t="s">
        <v>221</v>
      </c>
      <c r="F1892" s="262" t="s">
        <v>222</v>
      </c>
      <c r="G1892" s="262" t="s">
        <v>223</v>
      </c>
      <c r="H1892" s="262" t="s">
        <v>224</v>
      </c>
      <c r="I1892" s="262" t="s">
        <v>225</v>
      </c>
      <c r="J1892" s="262">
        <v>1600</v>
      </c>
      <c r="K1892" s="320">
        <v>1</v>
      </c>
      <c r="L1892" s="320">
        <v>1</v>
      </c>
      <c r="M1892" s="262" t="s">
        <v>226</v>
      </c>
      <c r="N1892" s="262" t="s">
        <v>233</v>
      </c>
      <c r="O1892" s="262" t="s">
        <v>234</v>
      </c>
      <c r="P1892" s="262" t="s">
        <v>37</v>
      </c>
      <c r="Q1892" s="321">
        <v>6</v>
      </c>
      <c r="R1892" s="321">
        <f t="shared" si="179"/>
        <v>7</v>
      </c>
      <c r="S1892" s="300">
        <v>0</v>
      </c>
      <c r="T1892" s="300">
        <v>53165</v>
      </c>
      <c r="V1892" s="300">
        <v>53165</v>
      </c>
      <c r="W1892" s="302">
        <f>IFERROR(INDEX('For Formulas'!$A$3:$CL$64,MATCH(ROUNDUP($R1892,0),'For Formulas'!$A$3:$A$64,0),MATCH($O1892&amp;" - "&amp;$P1892,'For Formulas'!$A$3:$CL$3,0))*L1892+U1892,INDEX('For Formulas'!$A$3:$CL$64,MATCH(ROUNDUP($R1892,0),'For Formulas'!$A$3:$A$64,0)*MATCH($O1892&amp;" - "&amp;$P1892,'For Formulas'!$A$3:$CL$3,0))*L1892)</f>
        <v>57420</v>
      </c>
      <c r="X1892" s="322">
        <f t="shared" si="180"/>
        <v>8.0033856860716637E-2</v>
      </c>
      <c r="Y1892" s="262" t="s">
        <v>1448</v>
      </c>
      <c r="Z1892" s="262" t="str">
        <f t="shared" si="181"/>
        <v>141 E 72130 123</v>
      </c>
      <c r="AA1892" s="262" t="str">
        <f t="shared" si="182"/>
        <v>000</v>
      </c>
      <c r="AB1892" s="262" t="str">
        <f t="shared" si="183"/>
        <v>000</v>
      </c>
      <c r="AC1892" s="262" t="str">
        <f t="shared" si="184"/>
        <v>141 E 72130 123 000 000</v>
      </c>
    </row>
    <row r="1893" spans="1:29" ht="15" customHeight="1" x14ac:dyDescent="0.25">
      <c r="A1893" s="262" t="s">
        <v>1480</v>
      </c>
      <c r="B1893" s="262" t="s">
        <v>577</v>
      </c>
      <c r="C1893" s="262" t="s">
        <v>577</v>
      </c>
      <c r="D1893" s="262" t="s">
        <v>361</v>
      </c>
      <c r="E1893" s="262" t="s">
        <v>221</v>
      </c>
      <c r="F1893" s="262" t="s">
        <v>222</v>
      </c>
      <c r="G1893" s="262" t="s">
        <v>223</v>
      </c>
      <c r="H1893" s="262" t="s">
        <v>224</v>
      </c>
      <c r="I1893" s="262" t="s">
        <v>225</v>
      </c>
      <c r="J1893" s="262">
        <v>1600</v>
      </c>
      <c r="K1893" s="320">
        <v>1</v>
      </c>
      <c r="L1893" s="320">
        <v>1</v>
      </c>
      <c r="M1893" s="262" t="s">
        <v>226</v>
      </c>
      <c r="N1893" s="262" t="s">
        <v>227</v>
      </c>
      <c r="O1893" s="262" t="s">
        <v>234</v>
      </c>
      <c r="P1893" s="262" t="s">
        <v>37</v>
      </c>
      <c r="Q1893" s="321">
        <v>6</v>
      </c>
      <c r="R1893" s="321">
        <f t="shared" si="179"/>
        <v>7</v>
      </c>
      <c r="S1893" s="300">
        <v>0</v>
      </c>
      <c r="T1893" s="300">
        <v>53165</v>
      </c>
      <c r="V1893" s="300">
        <v>53165</v>
      </c>
      <c r="W1893" s="302">
        <f>IFERROR(INDEX('For Formulas'!$A$3:$CL$64,MATCH(ROUNDUP($R1893,0),'For Formulas'!$A$3:$A$64,0),MATCH($O1893&amp;" - "&amp;$P1893,'For Formulas'!$A$3:$CL$3,0))*L1893+U1893,INDEX('For Formulas'!$A$3:$CL$64,MATCH(ROUNDUP($R1893,0),'For Formulas'!$A$3:$A$64,0)*MATCH($O1893&amp;" - "&amp;$P1893,'For Formulas'!$A$3:$CL$3,0))*L1893)</f>
        <v>57420</v>
      </c>
      <c r="X1893" s="322">
        <f t="shared" si="180"/>
        <v>8.0033856860716637E-2</v>
      </c>
      <c r="Y1893" s="262" t="s">
        <v>1045</v>
      </c>
      <c r="Z1893" s="262" t="str">
        <f t="shared" si="181"/>
        <v>141 E 72130 123</v>
      </c>
      <c r="AA1893" s="262" t="str">
        <f t="shared" si="182"/>
        <v>000</v>
      </c>
      <c r="AB1893" s="262" t="str">
        <f t="shared" si="183"/>
        <v>000</v>
      </c>
      <c r="AC1893" s="262" t="str">
        <f t="shared" si="184"/>
        <v>141 E 72130 123 000 000</v>
      </c>
    </row>
    <row r="1894" spans="1:29" ht="15" customHeight="1" x14ac:dyDescent="0.25">
      <c r="A1894" s="262" t="s">
        <v>1624</v>
      </c>
      <c r="B1894" s="262" t="s">
        <v>316</v>
      </c>
      <c r="C1894" s="262" t="s">
        <v>316</v>
      </c>
      <c r="D1894" s="262" t="s">
        <v>258</v>
      </c>
      <c r="E1894" s="262" t="s">
        <v>221</v>
      </c>
      <c r="F1894" s="262" t="s">
        <v>222</v>
      </c>
      <c r="G1894" s="262" t="s">
        <v>223</v>
      </c>
      <c r="H1894" s="262" t="s">
        <v>224</v>
      </c>
      <c r="I1894" s="262" t="s">
        <v>225</v>
      </c>
      <c r="J1894" s="262">
        <v>1600</v>
      </c>
      <c r="K1894" s="320">
        <v>1</v>
      </c>
      <c r="L1894" s="320">
        <v>1</v>
      </c>
      <c r="M1894" s="262" t="s">
        <v>226</v>
      </c>
      <c r="N1894" s="262" t="s">
        <v>233</v>
      </c>
      <c r="O1894" s="262" t="s">
        <v>234</v>
      </c>
      <c r="P1894" s="262" t="s">
        <v>37</v>
      </c>
      <c r="Q1894" s="321">
        <v>6</v>
      </c>
      <c r="R1894" s="321">
        <f t="shared" si="179"/>
        <v>7</v>
      </c>
      <c r="S1894" s="300">
        <v>0</v>
      </c>
      <c r="T1894" s="300">
        <v>53165</v>
      </c>
      <c r="V1894" s="300">
        <v>53165</v>
      </c>
      <c r="W1894" s="302">
        <f>IFERROR(INDEX('For Formulas'!$A$3:$CL$64,MATCH(ROUNDUP($R1894,0),'For Formulas'!$A$3:$A$64,0),MATCH($O1894&amp;" - "&amp;$P1894,'For Formulas'!$A$3:$CL$3,0))*L1894+U1894,INDEX('For Formulas'!$A$3:$CL$64,MATCH(ROUNDUP($R1894,0),'For Formulas'!$A$3:$A$64,0)*MATCH($O1894&amp;" - "&amp;$P1894,'For Formulas'!$A$3:$CL$3,0))*L1894)</f>
        <v>57420</v>
      </c>
      <c r="X1894" s="322">
        <f t="shared" si="180"/>
        <v>8.0033856860716637E-2</v>
      </c>
      <c r="Y1894" s="262" t="s">
        <v>1625</v>
      </c>
      <c r="Z1894" s="262" t="str">
        <f t="shared" si="181"/>
        <v>141 E 71200 116</v>
      </c>
      <c r="AA1894" s="262" t="str">
        <f t="shared" si="182"/>
        <v>712</v>
      </c>
      <c r="AB1894" s="262" t="str">
        <f t="shared" si="183"/>
        <v>000</v>
      </c>
      <c r="AC1894" s="262" t="str">
        <f t="shared" si="184"/>
        <v>141 E 71200 116 000 712</v>
      </c>
    </row>
    <row r="1895" spans="1:29" ht="15" customHeight="1" x14ac:dyDescent="0.25">
      <c r="A1895" s="262" t="s">
        <v>2381</v>
      </c>
      <c r="B1895" s="262" t="s">
        <v>316</v>
      </c>
      <c r="C1895" s="262" t="s">
        <v>316</v>
      </c>
      <c r="D1895" s="262" t="s">
        <v>264</v>
      </c>
      <c r="E1895" s="262" t="s">
        <v>221</v>
      </c>
      <c r="F1895" s="262" t="s">
        <v>222</v>
      </c>
      <c r="G1895" s="262" t="s">
        <v>223</v>
      </c>
      <c r="H1895" s="262" t="s">
        <v>224</v>
      </c>
      <c r="I1895" s="262" t="s">
        <v>225</v>
      </c>
      <c r="J1895" s="262">
        <v>1600</v>
      </c>
      <c r="K1895" s="320">
        <v>1</v>
      </c>
      <c r="L1895" s="320">
        <v>1</v>
      </c>
      <c r="M1895" s="262" t="s">
        <v>226</v>
      </c>
      <c r="N1895" s="262" t="s">
        <v>233</v>
      </c>
      <c r="O1895" s="262" t="s">
        <v>234</v>
      </c>
      <c r="P1895" s="262" t="s">
        <v>37</v>
      </c>
      <c r="Q1895" s="321">
        <v>6</v>
      </c>
      <c r="R1895" s="321">
        <f t="shared" si="179"/>
        <v>7</v>
      </c>
      <c r="S1895" s="300">
        <v>0</v>
      </c>
      <c r="T1895" s="300">
        <v>53165</v>
      </c>
      <c r="V1895" s="300">
        <v>53165</v>
      </c>
      <c r="W1895" s="302">
        <f>IFERROR(INDEX('For Formulas'!$A$3:$CL$64,MATCH(ROUNDUP($R1895,0),'For Formulas'!$A$3:$A$64,0),MATCH($O1895&amp;" - "&amp;$P1895,'For Formulas'!$A$3:$CL$3,0))*L1895+U1895,INDEX('For Formulas'!$A$3:$CL$64,MATCH(ROUNDUP($R1895,0),'For Formulas'!$A$3:$A$64,0)*MATCH($O1895&amp;" - "&amp;$P1895,'For Formulas'!$A$3:$CL$3,0))*L1895)</f>
        <v>57420</v>
      </c>
      <c r="X1895" s="322">
        <f t="shared" si="180"/>
        <v>8.0033856860716637E-2</v>
      </c>
      <c r="Y1895" s="262" t="s">
        <v>848</v>
      </c>
      <c r="Z1895" s="262" t="str">
        <f t="shared" si="181"/>
        <v>141 E 71200 116</v>
      </c>
      <c r="AA1895" s="262" t="str">
        <f t="shared" si="182"/>
        <v>712</v>
      </c>
      <c r="AB1895" s="262" t="str">
        <f t="shared" si="183"/>
        <v>000</v>
      </c>
      <c r="AC1895" s="262" t="str">
        <f t="shared" si="184"/>
        <v>141 E 71200 116 000 712</v>
      </c>
    </row>
    <row r="1896" spans="1:29" ht="15" customHeight="1" x14ac:dyDescent="0.25">
      <c r="A1896" s="262" t="s">
        <v>2465</v>
      </c>
      <c r="B1896" s="262" t="s">
        <v>316</v>
      </c>
      <c r="C1896" s="262" t="s">
        <v>316</v>
      </c>
      <c r="D1896" s="262" t="s">
        <v>407</v>
      </c>
      <c r="E1896" s="262" t="s">
        <v>221</v>
      </c>
      <c r="F1896" s="262" t="s">
        <v>222</v>
      </c>
      <c r="G1896" s="262" t="s">
        <v>223</v>
      </c>
      <c r="H1896" s="262" t="s">
        <v>224</v>
      </c>
      <c r="I1896" s="262" t="s">
        <v>225</v>
      </c>
      <c r="J1896" s="262">
        <v>1600</v>
      </c>
      <c r="K1896" s="320">
        <v>1</v>
      </c>
      <c r="L1896" s="320">
        <v>1</v>
      </c>
      <c r="M1896" s="262" t="s">
        <v>226</v>
      </c>
      <c r="N1896" s="262" t="s">
        <v>233</v>
      </c>
      <c r="O1896" s="262" t="s">
        <v>234</v>
      </c>
      <c r="P1896" s="262" t="s">
        <v>37</v>
      </c>
      <c r="Q1896" s="321">
        <v>6</v>
      </c>
      <c r="R1896" s="321">
        <f t="shared" si="179"/>
        <v>7</v>
      </c>
      <c r="S1896" s="300">
        <v>0</v>
      </c>
      <c r="T1896" s="300">
        <v>53165</v>
      </c>
      <c r="V1896" s="300">
        <v>53165</v>
      </c>
      <c r="W1896" s="302">
        <f>IFERROR(INDEX('For Formulas'!$A$3:$CL$64,MATCH(ROUNDUP($R1896,0),'For Formulas'!$A$3:$A$64,0),MATCH($O1896&amp;" - "&amp;$P1896,'For Formulas'!$A$3:$CL$3,0))*L1896+U1896,INDEX('For Formulas'!$A$3:$CL$64,MATCH(ROUNDUP($R1896,0),'For Formulas'!$A$3:$A$64,0)*MATCH($O1896&amp;" - "&amp;$P1896,'For Formulas'!$A$3:$CL$3,0))*L1896)</f>
        <v>57420</v>
      </c>
      <c r="X1896" s="322">
        <f t="shared" si="180"/>
        <v>8.0033856860716637E-2</v>
      </c>
      <c r="Y1896" s="262" t="s">
        <v>1707</v>
      </c>
      <c r="Z1896" s="262" t="str">
        <f t="shared" si="181"/>
        <v>141 E 71200 116</v>
      </c>
      <c r="AA1896" s="262" t="str">
        <f t="shared" si="182"/>
        <v>712</v>
      </c>
      <c r="AB1896" s="262" t="str">
        <f t="shared" si="183"/>
        <v>000</v>
      </c>
      <c r="AC1896" s="262" t="str">
        <f t="shared" si="184"/>
        <v>141 E 71200 116 000 712</v>
      </c>
    </row>
    <row r="1897" spans="1:29" ht="15" customHeight="1" x14ac:dyDescent="0.25">
      <c r="A1897" s="262" t="s">
        <v>2901</v>
      </c>
      <c r="B1897" s="262" t="s">
        <v>231</v>
      </c>
      <c r="C1897" s="262" t="s">
        <v>231</v>
      </c>
      <c r="D1897" s="262" t="s">
        <v>374</v>
      </c>
      <c r="E1897" s="262" t="s">
        <v>221</v>
      </c>
      <c r="F1897" s="262" t="s">
        <v>222</v>
      </c>
      <c r="G1897" s="262" t="s">
        <v>223</v>
      </c>
      <c r="H1897" s="262" t="s">
        <v>224</v>
      </c>
      <c r="I1897" s="262" t="s">
        <v>225</v>
      </c>
      <c r="J1897" s="262">
        <v>1600</v>
      </c>
      <c r="K1897" s="320">
        <v>1</v>
      </c>
      <c r="L1897" s="320">
        <v>1</v>
      </c>
      <c r="M1897" s="262" t="s">
        <v>226</v>
      </c>
      <c r="N1897" s="262" t="s">
        <v>233</v>
      </c>
      <c r="O1897" s="262" t="s">
        <v>234</v>
      </c>
      <c r="P1897" s="262" t="s">
        <v>37</v>
      </c>
      <c r="Q1897" s="321">
        <v>6</v>
      </c>
      <c r="R1897" s="321">
        <f t="shared" si="179"/>
        <v>7</v>
      </c>
      <c r="S1897" s="300">
        <v>0</v>
      </c>
      <c r="T1897" s="300">
        <v>53165</v>
      </c>
      <c r="V1897" s="300">
        <v>53165</v>
      </c>
      <c r="W1897" s="302">
        <f>IFERROR(INDEX('For Formulas'!$A$3:$CL$64,MATCH(ROUNDUP($R1897,0),'For Formulas'!$A$3:$A$64,0),MATCH($O1897&amp;" - "&amp;$P1897,'For Formulas'!$A$3:$CL$3,0))*L1897+U1897,INDEX('For Formulas'!$A$3:$CL$64,MATCH(ROUNDUP($R1897,0),'For Formulas'!$A$3:$A$64,0)*MATCH($O1897&amp;" - "&amp;$P1897,'For Formulas'!$A$3:$CL$3,0))*L1897)</f>
        <v>57420</v>
      </c>
      <c r="X1897" s="322">
        <f t="shared" si="180"/>
        <v>8.0033856860716637E-2</v>
      </c>
      <c r="Y1897" s="262" t="s">
        <v>375</v>
      </c>
      <c r="Z1897" s="262" t="str">
        <f t="shared" si="181"/>
        <v>141 E 71100 116</v>
      </c>
      <c r="AA1897" s="262" t="str">
        <f t="shared" si="182"/>
        <v>000</v>
      </c>
      <c r="AB1897" s="262" t="str">
        <f t="shared" si="183"/>
        <v>000</v>
      </c>
      <c r="AC1897" s="262" t="str">
        <f t="shared" si="184"/>
        <v>141 E 71100 116 000 000</v>
      </c>
    </row>
    <row r="1898" spans="1:29" ht="15" customHeight="1" x14ac:dyDescent="0.25">
      <c r="A1898" s="262" t="s">
        <v>3141</v>
      </c>
      <c r="B1898" s="262" t="s">
        <v>231</v>
      </c>
      <c r="C1898" s="262" t="s">
        <v>231</v>
      </c>
      <c r="D1898" s="262" t="s">
        <v>422</v>
      </c>
      <c r="E1898" s="262" t="s">
        <v>221</v>
      </c>
      <c r="F1898" s="262" t="s">
        <v>222</v>
      </c>
      <c r="G1898" s="262" t="s">
        <v>223</v>
      </c>
      <c r="H1898" s="262" t="s">
        <v>224</v>
      </c>
      <c r="I1898" s="262" t="s">
        <v>225</v>
      </c>
      <c r="J1898" s="262">
        <v>1600</v>
      </c>
      <c r="K1898" s="320">
        <v>1</v>
      </c>
      <c r="L1898" s="320">
        <v>1</v>
      </c>
      <c r="M1898" s="262" t="s">
        <v>226</v>
      </c>
      <c r="N1898" s="262" t="s">
        <v>233</v>
      </c>
      <c r="O1898" s="262" t="s">
        <v>234</v>
      </c>
      <c r="P1898" s="262" t="s">
        <v>37</v>
      </c>
      <c r="Q1898" s="321">
        <v>6</v>
      </c>
      <c r="R1898" s="321">
        <f t="shared" si="179"/>
        <v>7</v>
      </c>
      <c r="S1898" s="300">
        <v>0</v>
      </c>
      <c r="T1898" s="300">
        <v>53165</v>
      </c>
      <c r="V1898" s="300">
        <v>53165</v>
      </c>
      <c r="W1898" s="302">
        <f>IFERROR(INDEX('For Formulas'!$A$3:$CL$64,MATCH(ROUNDUP($R1898,0),'For Formulas'!$A$3:$A$64,0),MATCH($O1898&amp;" - "&amp;$P1898,'For Formulas'!$A$3:$CL$3,0))*L1898+U1898,INDEX('For Formulas'!$A$3:$CL$64,MATCH(ROUNDUP($R1898,0),'For Formulas'!$A$3:$A$64,0)*MATCH($O1898&amp;" - "&amp;$P1898,'For Formulas'!$A$3:$CL$3,0))*L1898)</f>
        <v>57420</v>
      </c>
      <c r="X1898" s="322">
        <f t="shared" si="180"/>
        <v>8.0033856860716637E-2</v>
      </c>
      <c r="Y1898" s="262" t="s">
        <v>423</v>
      </c>
      <c r="Z1898" s="262" t="str">
        <f t="shared" si="181"/>
        <v>141 E 71100 116</v>
      </c>
      <c r="AA1898" s="262" t="str">
        <f t="shared" si="182"/>
        <v>000</v>
      </c>
      <c r="AB1898" s="262" t="str">
        <f t="shared" si="183"/>
        <v>000</v>
      </c>
      <c r="AC1898" s="262" t="str">
        <f t="shared" si="184"/>
        <v>141 E 71100 116 000 000</v>
      </c>
    </row>
    <row r="1899" spans="1:29" ht="15" customHeight="1" x14ac:dyDescent="0.25">
      <c r="A1899" s="262" t="s">
        <v>3157</v>
      </c>
      <c r="B1899" s="262" t="s">
        <v>231</v>
      </c>
      <c r="C1899" s="262" t="s">
        <v>231</v>
      </c>
      <c r="D1899" s="262" t="s">
        <v>392</v>
      </c>
      <c r="E1899" s="262" t="s">
        <v>221</v>
      </c>
      <c r="F1899" s="262" t="s">
        <v>222</v>
      </c>
      <c r="G1899" s="262" t="s">
        <v>223</v>
      </c>
      <c r="H1899" s="262" t="s">
        <v>224</v>
      </c>
      <c r="I1899" s="262" t="s">
        <v>225</v>
      </c>
      <c r="J1899" s="262">
        <v>1600</v>
      </c>
      <c r="K1899" s="320">
        <v>1</v>
      </c>
      <c r="L1899" s="320">
        <v>1</v>
      </c>
      <c r="M1899" s="262" t="s">
        <v>226</v>
      </c>
      <c r="N1899" s="262" t="s">
        <v>233</v>
      </c>
      <c r="O1899" s="262" t="s">
        <v>234</v>
      </c>
      <c r="P1899" s="262" t="s">
        <v>37</v>
      </c>
      <c r="Q1899" s="321">
        <v>6</v>
      </c>
      <c r="R1899" s="321">
        <f t="shared" si="179"/>
        <v>7</v>
      </c>
      <c r="S1899" s="300">
        <v>0</v>
      </c>
      <c r="T1899" s="300">
        <v>53165</v>
      </c>
      <c r="V1899" s="300">
        <v>53165</v>
      </c>
      <c r="W1899" s="302">
        <f>IFERROR(INDEX('For Formulas'!$A$3:$CL$64,MATCH(ROUNDUP($R1899,0),'For Formulas'!$A$3:$A$64,0),MATCH($O1899&amp;" - "&amp;$P1899,'For Formulas'!$A$3:$CL$3,0))*L1899+U1899,INDEX('For Formulas'!$A$3:$CL$64,MATCH(ROUNDUP($R1899,0),'For Formulas'!$A$3:$A$64,0)*MATCH($O1899&amp;" - "&amp;$P1899,'For Formulas'!$A$3:$CL$3,0))*L1899)</f>
        <v>57420</v>
      </c>
      <c r="X1899" s="322">
        <f t="shared" si="180"/>
        <v>8.0033856860716637E-2</v>
      </c>
      <c r="Y1899" s="262" t="s">
        <v>572</v>
      </c>
      <c r="Z1899" s="262" t="str">
        <f t="shared" si="181"/>
        <v>141 E 71100 116</v>
      </c>
      <c r="AA1899" s="262" t="str">
        <f t="shared" si="182"/>
        <v>000</v>
      </c>
      <c r="AB1899" s="262" t="str">
        <f t="shared" si="183"/>
        <v>000</v>
      </c>
      <c r="AC1899" s="262" t="str">
        <f t="shared" si="184"/>
        <v>141 E 71100 116 000 000</v>
      </c>
    </row>
    <row r="1900" spans="1:29" ht="15" customHeight="1" x14ac:dyDescent="0.25">
      <c r="A1900" s="262" t="s">
        <v>561</v>
      </c>
      <c r="B1900" s="262" t="s">
        <v>298</v>
      </c>
      <c r="C1900" s="262" t="s">
        <v>298</v>
      </c>
      <c r="D1900" s="262" t="s">
        <v>298</v>
      </c>
      <c r="E1900" s="262" t="s">
        <v>221</v>
      </c>
      <c r="F1900" s="262" t="s">
        <v>299</v>
      </c>
      <c r="G1900" s="262" t="s">
        <v>300</v>
      </c>
      <c r="H1900" s="262" t="s">
        <v>301</v>
      </c>
      <c r="I1900" s="262" t="s">
        <v>225</v>
      </c>
      <c r="J1900" s="262">
        <v>1920</v>
      </c>
      <c r="K1900" s="320">
        <v>1</v>
      </c>
      <c r="L1900" s="320">
        <v>1</v>
      </c>
      <c r="M1900" s="262" t="s">
        <v>226</v>
      </c>
      <c r="N1900" s="262" t="s">
        <v>233</v>
      </c>
      <c r="O1900" s="262" t="s">
        <v>288</v>
      </c>
      <c r="P1900" s="262" t="s">
        <v>302</v>
      </c>
      <c r="Q1900" s="321">
        <v>25</v>
      </c>
      <c r="R1900" s="321">
        <f t="shared" si="179"/>
        <v>26</v>
      </c>
      <c r="S1900" s="300">
        <v>0</v>
      </c>
      <c r="T1900" s="300">
        <v>53304</v>
      </c>
      <c r="V1900" s="300">
        <v>53304</v>
      </c>
      <c r="W1900" s="302">
        <f>IFERROR(INDEX('For Formulas'!$A$3:$CL$64,MATCH(ROUNDUP($R1900,0),'For Formulas'!$A$3:$A$64,0),MATCH($O1900&amp;" - "&amp;$P1900,'For Formulas'!$A$3:$CL$3,0))*L1900+U1900,INDEX('For Formulas'!$A$3:$CL$64,MATCH(ROUNDUP($R1900,0),'For Formulas'!$A$3:$A$64,0)*MATCH($O1900&amp;" - "&amp;$P1900,'For Formulas'!$A$3:$CL$3,0))*L1900)</f>
        <v>57564</v>
      </c>
      <c r="X1900" s="322">
        <f t="shared" si="180"/>
        <v>7.9918955425484023E-2</v>
      </c>
      <c r="Y1900" s="262" t="s">
        <v>303</v>
      </c>
      <c r="Z1900" s="262" t="str">
        <f t="shared" si="181"/>
        <v>141 E 72620 167</v>
      </c>
      <c r="AA1900" s="262" t="str">
        <f t="shared" si="182"/>
        <v>000</v>
      </c>
      <c r="AB1900" s="262" t="str">
        <f t="shared" si="183"/>
        <v>000</v>
      </c>
      <c r="AC1900" s="262" t="str">
        <f t="shared" si="184"/>
        <v>141 E 72620 167 000 000</v>
      </c>
    </row>
    <row r="1901" spans="1:29" ht="15" customHeight="1" x14ac:dyDescent="0.25">
      <c r="A1901" s="262" t="s">
        <v>587</v>
      </c>
      <c r="B1901" s="262" t="s">
        <v>588</v>
      </c>
      <c r="C1901" s="262" t="s">
        <v>588</v>
      </c>
      <c r="D1901" s="262" t="s">
        <v>298</v>
      </c>
      <c r="E1901" s="262" t="s">
        <v>221</v>
      </c>
      <c r="F1901" s="262" t="s">
        <v>299</v>
      </c>
      <c r="G1901" s="262" t="s">
        <v>300</v>
      </c>
      <c r="H1901" s="262" t="s">
        <v>301</v>
      </c>
      <c r="I1901" s="262" t="s">
        <v>225</v>
      </c>
      <c r="J1901" s="262">
        <v>1920</v>
      </c>
      <c r="K1901" s="320">
        <v>1</v>
      </c>
      <c r="L1901" s="320">
        <v>1</v>
      </c>
      <c r="M1901" s="262" t="s">
        <v>226</v>
      </c>
      <c r="N1901" s="262" t="s">
        <v>233</v>
      </c>
      <c r="O1901" s="262" t="s">
        <v>288</v>
      </c>
      <c r="P1901" s="262" t="s">
        <v>302</v>
      </c>
      <c r="Q1901" s="321">
        <v>25</v>
      </c>
      <c r="R1901" s="321">
        <f t="shared" si="179"/>
        <v>26</v>
      </c>
      <c r="S1901" s="300">
        <v>0</v>
      </c>
      <c r="T1901" s="300">
        <v>53304</v>
      </c>
      <c r="V1901" s="300">
        <v>53304</v>
      </c>
      <c r="W1901" s="302">
        <f>IFERROR(INDEX('For Formulas'!$A$3:$CL$64,MATCH(ROUNDUP($R1901,0),'For Formulas'!$A$3:$A$64,0),MATCH($O1901&amp;" - "&amp;$P1901,'For Formulas'!$A$3:$CL$3,0))*L1901+U1901,INDEX('For Formulas'!$A$3:$CL$64,MATCH(ROUNDUP($R1901,0),'For Formulas'!$A$3:$A$64,0)*MATCH($O1901&amp;" - "&amp;$P1901,'For Formulas'!$A$3:$CL$3,0))*L1901)</f>
        <v>57564</v>
      </c>
      <c r="X1901" s="322">
        <f t="shared" si="180"/>
        <v>7.9918955425484023E-2</v>
      </c>
      <c r="Y1901" s="262" t="s">
        <v>589</v>
      </c>
      <c r="Z1901" s="262" t="str">
        <f t="shared" si="181"/>
        <v>141 E 72210 189</v>
      </c>
      <c r="AA1901" s="262" t="str">
        <f t="shared" si="182"/>
        <v>128</v>
      </c>
      <c r="AB1901" s="262" t="str">
        <f t="shared" si="183"/>
        <v>000</v>
      </c>
      <c r="AC1901" s="262" t="str">
        <f t="shared" si="184"/>
        <v>141 E 72210 189 000 128</v>
      </c>
    </row>
    <row r="1902" spans="1:29" ht="15" customHeight="1" x14ac:dyDescent="0.25">
      <c r="A1902" s="262" t="s">
        <v>937</v>
      </c>
      <c r="B1902" s="262" t="s">
        <v>938</v>
      </c>
      <c r="C1902" s="262" t="s">
        <v>497</v>
      </c>
      <c r="D1902" s="262" t="s">
        <v>274</v>
      </c>
      <c r="E1902" s="262" t="s">
        <v>221</v>
      </c>
      <c r="F1902" s="262" t="s">
        <v>299</v>
      </c>
      <c r="G1902" s="262" t="s">
        <v>300</v>
      </c>
      <c r="H1902" s="262" t="s">
        <v>301</v>
      </c>
      <c r="I1902" s="262" t="s">
        <v>225</v>
      </c>
      <c r="J1902" s="262">
        <v>1920</v>
      </c>
      <c r="K1902" s="320">
        <v>1</v>
      </c>
      <c r="L1902" s="320">
        <v>1</v>
      </c>
      <c r="M1902" s="262" t="s">
        <v>226</v>
      </c>
      <c r="N1902" s="262" t="s">
        <v>233</v>
      </c>
      <c r="O1902" s="262" t="s">
        <v>288</v>
      </c>
      <c r="P1902" s="262" t="s">
        <v>320</v>
      </c>
      <c r="Q1902" s="321">
        <v>18</v>
      </c>
      <c r="R1902" s="321">
        <f t="shared" si="179"/>
        <v>19</v>
      </c>
      <c r="S1902" s="300">
        <v>0</v>
      </c>
      <c r="T1902" s="300">
        <v>53304</v>
      </c>
      <c r="V1902" s="300">
        <v>53304</v>
      </c>
      <c r="W1902" s="302">
        <f>IFERROR(INDEX('For Formulas'!$A$3:$CL$64,MATCH(ROUNDUP($R1902,0),'For Formulas'!$A$3:$A$64,0),MATCH($O1902&amp;" - "&amp;$P1902,'For Formulas'!$A$3:$CL$3,0))*L1902+U1902,INDEX('For Formulas'!$A$3:$CL$64,MATCH(ROUNDUP($R1902,0),'For Formulas'!$A$3:$A$64,0)*MATCH($O1902&amp;" - "&amp;$P1902,'For Formulas'!$A$3:$CL$3,0))*L1902)</f>
        <v>57564</v>
      </c>
      <c r="X1902" s="322">
        <f t="shared" si="180"/>
        <v>7.9918955425484023E-2</v>
      </c>
      <c r="Y1902" s="262" t="s">
        <v>840</v>
      </c>
      <c r="Z1902" s="262" t="str">
        <f t="shared" si="181"/>
        <v>141 E 72250 189</v>
      </c>
      <c r="AA1902" s="262" t="str">
        <f t="shared" si="182"/>
        <v>000</v>
      </c>
      <c r="AB1902" s="262" t="str">
        <f t="shared" si="183"/>
        <v>000</v>
      </c>
      <c r="AC1902" s="262" t="str">
        <f t="shared" si="184"/>
        <v>141 E 72250 189 000 000</v>
      </c>
    </row>
    <row r="1903" spans="1:29" ht="15" customHeight="1" x14ac:dyDescent="0.25">
      <c r="A1903" s="262" t="s">
        <v>2474</v>
      </c>
      <c r="B1903" s="262" t="s">
        <v>298</v>
      </c>
      <c r="C1903" s="262" t="s">
        <v>298</v>
      </c>
      <c r="D1903" s="262" t="s">
        <v>298</v>
      </c>
      <c r="E1903" s="262" t="s">
        <v>221</v>
      </c>
      <c r="F1903" s="262" t="s">
        <v>299</v>
      </c>
      <c r="G1903" s="262" t="s">
        <v>300</v>
      </c>
      <c r="H1903" s="262" t="s">
        <v>301</v>
      </c>
      <c r="I1903" s="262" t="s">
        <v>225</v>
      </c>
      <c r="J1903" s="262">
        <v>1920</v>
      </c>
      <c r="K1903" s="320">
        <v>1</v>
      </c>
      <c r="L1903" s="320">
        <v>1</v>
      </c>
      <c r="M1903" s="262" t="s">
        <v>226</v>
      </c>
      <c r="N1903" s="262" t="s">
        <v>233</v>
      </c>
      <c r="O1903" s="262" t="s">
        <v>288</v>
      </c>
      <c r="P1903" s="262" t="s">
        <v>302</v>
      </c>
      <c r="Q1903" s="321">
        <v>25</v>
      </c>
      <c r="R1903" s="321">
        <f t="shared" si="179"/>
        <v>26</v>
      </c>
      <c r="S1903" s="300">
        <v>0</v>
      </c>
      <c r="T1903" s="300">
        <v>53304</v>
      </c>
      <c r="V1903" s="300">
        <v>53304</v>
      </c>
      <c r="W1903" s="302">
        <f>IFERROR(INDEX('For Formulas'!$A$3:$CL$64,MATCH(ROUNDUP($R1903,0),'For Formulas'!$A$3:$A$64,0),MATCH($O1903&amp;" - "&amp;$P1903,'For Formulas'!$A$3:$CL$3,0))*L1903+U1903,INDEX('For Formulas'!$A$3:$CL$64,MATCH(ROUNDUP($R1903,0),'For Formulas'!$A$3:$A$64,0)*MATCH($O1903&amp;" - "&amp;$P1903,'For Formulas'!$A$3:$CL$3,0))*L1903)</f>
        <v>57564</v>
      </c>
      <c r="X1903" s="322">
        <f t="shared" si="180"/>
        <v>7.9918955425484023E-2</v>
      </c>
      <c r="Y1903" s="262" t="s">
        <v>303</v>
      </c>
      <c r="Z1903" s="262" t="str">
        <f t="shared" si="181"/>
        <v>141 E 72620 167</v>
      </c>
      <c r="AA1903" s="262" t="str">
        <f t="shared" si="182"/>
        <v>000</v>
      </c>
      <c r="AB1903" s="262" t="str">
        <f t="shared" si="183"/>
        <v>000</v>
      </c>
      <c r="AC1903" s="262" t="str">
        <f t="shared" si="184"/>
        <v>141 E 72620 167 000 000</v>
      </c>
    </row>
    <row r="1904" spans="1:29" ht="15" customHeight="1" x14ac:dyDescent="0.25">
      <c r="A1904" s="262" t="s">
        <v>530</v>
      </c>
      <c r="B1904" s="262" t="s">
        <v>316</v>
      </c>
      <c r="C1904" s="262" t="s">
        <v>316</v>
      </c>
      <c r="D1904" s="262" t="s">
        <v>389</v>
      </c>
      <c r="E1904" s="262" t="s">
        <v>221</v>
      </c>
      <c r="F1904" s="262" t="s">
        <v>222</v>
      </c>
      <c r="G1904" s="262" t="s">
        <v>223</v>
      </c>
      <c r="H1904" s="262" t="s">
        <v>224</v>
      </c>
      <c r="I1904" s="262" t="s">
        <v>225</v>
      </c>
      <c r="J1904" s="262">
        <v>1600</v>
      </c>
      <c r="K1904" s="320">
        <v>1</v>
      </c>
      <c r="L1904" s="320">
        <v>1</v>
      </c>
      <c r="M1904" s="262" t="s">
        <v>226</v>
      </c>
      <c r="N1904" s="262" t="s">
        <v>233</v>
      </c>
      <c r="O1904" s="262" t="s">
        <v>234</v>
      </c>
      <c r="P1904" s="262" t="s">
        <v>35</v>
      </c>
      <c r="Q1904" s="321">
        <v>15</v>
      </c>
      <c r="R1904" s="321">
        <f t="shared" si="179"/>
        <v>16</v>
      </c>
      <c r="S1904" s="300">
        <v>0</v>
      </c>
      <c r="T1904" s="300">
        <v>53415</v>
      </c>
      <c r="V1904" s="300">
        <v>53415</v>
      </c>
      <c r="W1904" s="302">
        <f>IFERROR(INDEX('For Formulas'!$A$3:$CL$64,MATCH(ROUNDUP($R1904,0),'For Formulas'!$A$3:$A$64,0),MATCH($O1904&amp;" - "&amp;$P1904,'For Formulas'!$A$3:$CL$3,0))*L1904+U1904,INDEX('For Formulas'!$A$3:$CL$64,MATCH(ROUNDUP($R1904,0),'For Formulas'!$A$3:$A$64,0)*MATCH($O1904&amp;" - "&amp;$P1904,'For Formulas'!$A$3:$CL$3,0))*L1904)</f>
        <v>57690</v>
      </c>
      <c r="X1904" s="322">
        <f t="shared" si="180"/>
        <v>8.0033698399326031E-2</v>
      </c>
      <c r="Y1904" s="262" t="s">
        <v>531</v>
      </c>
      <c r="Z1904" s="262" t="str">
        <f t="shared" si="181"/>
        <v>141 E 71200 116</v>
      </c>
      <c r="AA1904" s="262" t="str">
        <f t="shared" si="182"/>
        <v>712</v>
      </c>
      <c r="AB1904" s="262" t="str">
        <f t="shared" si="183"/>
        <v>000</v>
      </c>
      <c r="AC1904" s="262" t="str">
        <f t="shared" si="184"/>
        <v>141 E 71200 116 000 712</v>
      </c>
    </row>
    <row r="1905" spans="1:29" ht="15" customHeight="1" x14ac:dyDescent="0.25">
      <c r="A1905" s="262" t="s">
        <v>631</v>
      </c>
      <c r="B1905" s="262" t="s">
        <v>231</v>
      </c>
      <c r="C1905" s="262" t="s">
        <v>231</v>
      </c>
      <c r="D1905" s="262" t="s">
        <v>479</v>
      </c>
      <c r="E1905" s="262" t="s">
        <v>221</v>
      </c>
      <c r="F1905" s="262" t="s">
        <v>222</v>
      </c>
      <c r="G1905" s="262" t="s">
        <v>223</v>
      </c>
      <c r="H1905" s="262" t="s">
        <v>224</v>
      </c>
      <c r="I1905" s="262" t="s">
        <v>225</v>
      </c>
      <c r="J1905" s="262">
        <v>1600</v>
      </c>
      <c r="K1905" s="320">
        <v>1</v>
      </c>
      <c r="L1905" s="320">
        <v>1</v>
      </c>
      <c r="M1905" s="262" t="s">
        <v>226</v>
      </c>
      <c r="N1905" s="262" t="s">
        <v>233</v>
      </c>
      <c r="O1905" s="262" t="s">
        <v>234</v>
      </c>
      <c r="P1905" s="262" t="s">
        <v>35</v>
      </c>
      <c r="Q1905" s="321">
        <v>15</v>
      </c>
      <c r="R1905" s="321">
        <f t="shared" si="179"/>
        <v>16</v>
      </c>
      <c r="S1905" s="300">
        <v>0</v>
      </c>
      <c r="T1905" s="300">
        <v>53415</v>
      </c>
      <c r="V1905" s="300">
        <v>53415</v>
      </c>
      <c r="W1905" s="302">
        <f>IFERROR(INDEX('For Formulas'!$A$3:$CL$64,MATCH(ROUNDUP($R1905,0),'For Formulas'!$A$3:$A$64,0),MATCH($O1905&amp;" - "&amp;$P1905,'For Formulas'!$A$3:$CL$3,0))*L1905+U1905,INDEX('For Formulas'!$A$3:$CL$64,MATCH(ROUNDUP($R1905,0),'For Formulas'!$A$3:$A$64,0)*MATCH($O1905&amp;" - "&amp;$P1905,'For Formulas'!$A$3:$CL$3,0))*L1905)</f>
        <v>57690</v>
      </c>
      <c r="X1905" s="322">
        <f t="shared" si="180"/>
        <v>8.0033698399326031E-2</v>
      </c>
      <c r="Y1905" s="262" t="s">
        <v>632</v>
      </c>
      <c r="Z1905" s="262" t="str">
        <f t="shared" si="181"/>
        <v>141 E 71100 116</v>
      </c>
      <c r="AA1905" s="262" t="str">
        <f t="shared" si="182"/>
        <v>000</v>
      </c>
      <c r="AB1905" s="262" t="str">
        <f t="shared" si="183"/>
        <v>000</v>
      </c>
      <c r="AC1905" s="262" t="str">
        <f t="shared" si="184"/>
        <v>141 E 71100 116 000 000</v>
      </c>
    </row>
    <row r="1906" spans="1:29" ht="15" hidden="1" customHeight="1" x14ac:dyDescent="0.25">
      <c r="A1906" s="262" t="s">
        <v>2427</v>
      </c>
      <c r="B1906" s="262" t="s">
        <v>525</v>
      </c>
      <c r="C1906" s="262" t="s">
        <v>525</v>
      </c>
      <c r="D1906" s="262" t="s">
        <v>274</v>
      </c>
      <c r="E1906" s="262" t="s">
        <v>256</v>
      </c>
      <c r="F1906" s="262" t="s">
        <v>222</v>
      </c>
      <c r="G1906" s="262" t="s">
        <v>223</v>
      </c>
      <c r="H1906" s="262" t="s">
        <v>224</v>
      </c>
      <c r="I1906" s="262" t="s">
        <v>225</v>
      </c>
      <c r="J1906" s="262">
        <v>1600</v>
      </c>
      <c r="K1906" s="320">
        <v>1</v>
      </c>
      <c r="L1906" s="320">
        <v>1</v>
      </c>
      <c r="M1906" s="262" t="s">
        <v>6</v>
      </c>
      <c r="Q1906" s="321">
        <v>0</v>
      </c>
      <c r="R1906" s="321">
        <f t="shared" si="179"/>
        <v>1</v>
      </c>
      <c r="S1906" s="300">
        <v>780</v>
      </c>
      <c r="T1906" s="300">
        <v>0</v>
      </c>
      <c r="V1906" s="300">
        <v>780</v>
      </c>
      <c r="W1906" s="300">
        <f>V1906</f>
        <v>780</v>
      </c>
      <c r="X1906" s="322">
        <f t="shared" si="180"/>
        <v>0</v>
      </c>
      <c r="Y1906" s="262" t="s">
        <v>2430</v>
      </c>
      <c r="Z1906" s="262" t="str">
        <f t="shared" si="181"/>
        <v>141 E 72410 162</v>
      </c>
      <c r="AA1906" s="262" t="str">
        <f t="shared" si="182"/>
        <v>000</v>
      </c>
      <c r="AB1906" s="262" t="str">
        <f t="shared" si="183"/>
        <v>000</v>
      </c>
      <c r="AC1906" s="262" t="str">
        <f t="shared" si="184"/>
        <v>141 E 72410 162 000 000</v>
      </c>
    </row>
    <row r="1907" spans="1:29" ht="15" customHeight="1" x14ac:dyDescent="0.25">
      <c r="A1907" s="262" t="s">
        <v>890</v>
      </c>
      <c r="B1907" s="262" t="s">
        <v>559</v>
      </c>
      <c r="C1907" s="262" t="s">
        <v>559</v>
      </c>
      <c r="D1907" s="262" t="s">
        <v>418</v>
      </c>
      <c r="E1907" s="262" t="s">
        <v>221</v>
      </c>
      <c r="F1907" s="262" t="s">
        <v>222</v>
      </c>
      <c r="G1907" s="262" t="s">
        <v>223</v>
      </c>
      <c r="H1907" s="262" t="s">
        <v>224</v>
      </c>
      <c r="I1907" s="262" t="s">
        <v>225</v>
      </c>
      <c r="J1907" s="262">
        <v>1600</v>
      </c>
      <c r="K1907" s="320">
        <v>1</v>
      </c>
      <c r="L1907" s="320">
        <v>1</v>
      </c>
      <c r="M1907" s="262" t="s">
        <v>226</v>
      </c>
      <c r="N1907" s="262" t="s">
        <v>233</v>
      </c>
      <c r="O1907" s="262" t="s">
        <v>234</v>
      </c>
      <c r="P1907" s="262" t="s">
        <v>35</v>
      </c>
      <c r="Q1907" s="321">
        <v>15</v>
      </c>
      <c r="R1907" s="321">
        <f t="shared" si="179"/>
        <v>16</v>
      </c>
      <c r="S1907" s="300">
        <v>0</v>
      </c>
      <c r="T1907" s="300">
        <v>53415</v>
      </c>
      <c r="V1907" s="300">
        <v>53415</v>
      </c>
      <c r="W1907" s="302">
        <f>IFERROR(INDEX('For Formulas'!$A$3:$CL$64,MATCH(ROUNDUP($R1907,0),'For Formulas'!$A$3:$A$64,0),MATCH($O1907&amp;" - "&amp;$P1907,'For Formulas'!$A$3:$CL$3,0))*L1907+U1907,INDEX('For Formulas'!$A$3:$CL$64,MATCH(ROUNDUP($R1907,0),'For Formulas'!$A$3:$A$64,0)*MATCH($O1907&amp;" - "&amp;$P1907,'For Formulas'!$A$3:$CL$3,0))*L1907)</f>
        <v>57690</v>
      </c>
      <c r="X1907" s="322">
        <f t="shared" si="180"/>
        <v>8.0033698399326031E-2</v>
      </c>
      <c r="Y1907" s="262" t="s">
        <v>891</v>
      </c>
      <c r="Z1907" s="262" t="str">
        <f t="shared" si="181"/>
        <v>141 E 72210 129</v>
      </c>
      <c r="AA1907" s="262" t="str">
        <f t="shared" si="182"/>
        <v>000</v>
      </c>
      <c r="AB1907" s="262" t="str">
        <f t="shared" si="183"/>
        <v>000</v>
      </c>
      <c r="AC1907" s="262" t="str">
        <f t="shared" si="184"/>
        <v>141 E 72210 129 000 000</v>
      </c>
    </row>
    <row r="1908" spans="1:29" ht="15" customHeight="1" x14ac:dyDescent="0.25">
      <c r="A1908" s="262" t="s">
        <v>920</v>
      </c>
      <c r="B1908" s="262" t="s">
        <v>231</v>
      </c>
      <c r="C1908" s="262" t="s">
        <v>231</v>
      </c>
      <c r="D1908" s="262" t="s">
        <v>411</v>
      </c>
      <c r="E1908" s="262" t="s">
        <v>221</v>
      </c>
      <c r="F1908" s="262" t="s">
        <v>222</v>
      </c>
      <c r="G1908" s="262" t="s">
        <v>223</v>
      </c>
      <c r="H1908" s="262" t="s">
        <v>224</v>
      </c>
      <c r="I1908" s="262" t="s">
        <v>225</v>
      </c>
      <c r="J1908" s="262">
        <v>1600</v>
      </c>
      <c r="K1908" s="320">
        <v>1</v>
      </c>
      <c r="L1908" s="320">
        <v>1</v>
      </c>
      <c r="M1908" s="262" t="s">
        <v>226</v>
      </c>
      <c r="N1908" s="262" t="s">
        <v>233</v>
      </c>
      <c r="O1908" s="262" t="s">
        <v>234</v>
      </c>
      <c r="P1908" s="262" t="s">
        <v>35</v>
      </c>
      <c r="Q1908" s="321">
        <v>15</v>
      </c>
      <c r="R1908" s="321">
        <f t="shared" si="179"/>
        <v>16</v>
      </c>
      <c r="S1908" s="300">
        <v>0</v>
      </c>
      <c r="T1908" s="300">
        <v>53415</v>
      </c>
      <c r="V1908" s="300">
        <v>53415</v>
      </c>
      <c r="W1908" s="302">
        <f>IFERROR(INDEX('For Formulas'!$A$3:$CL$64,MATCH(ROUNDUP($R1908,0),'For Formulas'!$A$3:$A$64,0),MATCH($O1908&amp;" - "&amp;$P1908,'For Formulas'!$A$3:$CL$3,0))*L1908+U1908,INDEX('For Formulas'!$A$3:$CL$64,MATCH(ROUNDUP($R1908,0),'For Formulas'!$A$3:$A$64,0)*MATCH($O1908&amp;" - "&amp;$P1908,'For Formulas'!$A$3:$CL$3,0))*L1908)</f>
        <v>57690</v>
      </c>
      <c r="X1908" s="322">
        <f t="shared" si="180"/>
        <v>8.0033698399326031E-2</v>
      </c>
      <c r="Y1908" s="262" t="s">
        <v>608</v>
      </c>
      <c r="Z1908" s="262" t="str">
        <f t="shared" si="181"/>
        <v>141 E 71100 116</v>
      </c>
      <c r="AA1908" s="262" t="str">
        <f t="shared" si="182"/>
        <v>000</v>
      </c>
      <c r="AB1908" s="262" t="str">
        <f t="shared" si="183"/>
        <v>000</v>
      </c>
      <c r="AC1908" s="262" t="str">
        <f t="shared" si="184"/>
        <v>141 E 71100 116 000 000</v>
      </c>
    </row>
    <row r="1909" spans="1:29" ht="15" customHeight="1" x14ac:dyDescent="0.25">
      <c r="A1909" s="262" t="s">
        <v>1552</v>
      </c>
      <c r="B1909" s="262" t="s">
        <v>231</v>
      </c>
      <c r="C1909" s="262" t="s">
        <v>231</v>
      </c>
      <c r="D1909" s="262" t="s">
        <v>407</v>
      </c>
      <c r="E1909" s="262" t="s">
        <v>221</v>
      </c>
      <c r="F1909" s="262" t="s">
        <v>222</v>
      </c>
      <c r="G1909" s="262" t="s">
        <v>223</v>
      </c>
      <c r="H1909" s="262" t="s">
        <v>224</v>
      </c>
      <c r="I1909" s="262" t="s">
        <v>225</v>
      </c>
      <c r="J1909" s="262">
        <v>1600</v>
      </c>
      <c r="K1909" s="320">
        <v>1</v>
      </c>
      <c r="L1909" s="320">
        <v>1</v>
      </c>
      <c r="M1909" s="262" t="s">
        <v>226</v>
      </c>
      <c r="N1909" s="262" t="s">
        <v>233</v>
      </c>
      <c r="O1909" s="262" t="s">
        <v>234</v>
      </c>
      <c r="P1909" s="262" t="s">
        <v>35</v>
      </c>
      <c r="Q1909" s="321">
        <v>15</v>
      </c>
      <c r="R1909" s="321">
        <f t="shared" si="179"/>
        <v>16</v>
      </c>
      <c r="S1909" s="300">
        <v>0</v>
      </c>
      <c r="T1909" s="300">
        <v>53415</v>
      </c>
      <c r="V1909" s="300">
        <v>53415</v>
      </c>
      <c r="W1909" s="302">
        <f>IFERROR(INDEX('For Formulas'!$A$3:$CL$64,MATCH(ROUNDUP($R1909,0),'For Formulas'!$A$3:$A$64,0),MATCH($O1909&amp;" - "&amp;$P1909,'For Formulas'!$A$3:$CL$3,0))*L1909+U1909,INDEX('For Formulas'!$A$3:$CL$64,MATCH(ROUNDUP($R1909,0),'For Formulas'!$A$3:$A$64,0)*MATCH($O1909&amp;" - "&amp;$P1909,'For Formulas'!$A$3:$CL$3,0))*L1909)</f>
        <v>57690</v>
      </c>
      <c r="X1909" s="322">
        <f t="shared" si="180"/>
        <v>8.0033698399326031E-2</v>
      </c>
      <c r="Y1909" s="262" t="s">
        <v>408</v>
      </c>
      <c r="Z1909" s="262" t="str">
        <f t="shared" si="181"/>
        <v>141 E 71100 116</v>
      </c>
      <c r="AA1909" s="262" t="str">
        <f t="shared" si="182"/>
        <v>000</v>
      </c>
      <c r="AB1909" s="262" t="str">
        <f t="shared" si="183"/>
        <v>000</v>
      </c>
      <c r="AC1909" s="262" t="str">
        <f t="shared" si="184"/>
        <v>141 E 71100 116 000 000</v>
      </c>
    </row>
    <row r="1910" spans="1:29" ht="15" customHeight="1" x14ac:dyDescent="0.25">
      <c r="A1910" s="262" t="s">
        <v>2225</v>
      </c>
      <c r="B1910" s="262" t="s">
        <v>231</v>
      </c>
      <c r="C1910" s="262" t="s">
        <v>231</v>
      </c>
      <c r="D1910" s="262" t="s">
        <v>317</v>
      </c>
      <c r="E1910" s="262" t="s">
        <v>221</v>
      </c>
      <c r="F1910" s="262" t="s">
        <v>222</v>
      </c>
      <c r="G1910" s="262" t="s">
        <v>223</v>
      </c>
      <c r="H1910" s="262" t="s">
        <v>224</v>
      </c>
      <c r="I1910" s="262" t="s">
        <v>225</v>
      </c>
      <c r="J1910" s="262">
        <v>1600</v>
      </c>
      <c r="K1910" s="320">
        <v>1</v>
      </c>
      <c r="L1910" s="320">
        <v>1</v>
      </c>
      <c r="M1910" s="262" t="s">
        <v>226</v>
      </c>
      <c r="N1910" s="262" t="s">
        <v>233</v>
      </c>
      <c r="O1910" s="262" t="s">
        <v>234</v>
      </c>
      <c r="P1910" s="262" t="s">
        <v>35</v>
      </c>
      <c r="Q1910" s="321">
        <v>15</v>
      </c>
      <c r="R1910" s="321">
        <f t="shared" si="179"/>
        <v>16</v>
      </c>
      <c r="S1910" s="300">
        <v>0</v>
      </c>
      <c r="T1910" s="300">
        <v>53415</v>
      </c>
      <c r="V1910" s="300">
        <v>53415</v>
      </c>
      <c r="W1910" s="302">
        <f>IFERROR(INDEX('For Formulas'!$A$3:$CL$64,MATCH(ROUNDUP($R1910,0),'For Formulas'!$A$3:$A$64,0),MATCH($O1910&amp;" - "&amp;$P1910,'For Formulas'!$A$3:$CL$3,0))*L1910+U1910,INDEX('For Formulas'!$A$3:$CL$64,MATCH(ROUNDUP($R1910,0),'For Formulas'!$A$3:$A$64,0)*MATCH($O1910&amp;" - "&amp;$P1910,'For Formulas'!$A$3:$CL$3,0))*L1910)</f>
        <v>57690</v>
      </c>
      <c r="X1910" s="322">
        <f t="shared" si="180"/>
        <v>8.0033698399326031E-2</v>
      </c>
      <c r="Y1910" s="262" t="s">
        <v>396</v>
      </c>
      <c r="Z1910" s="262" t="str">
        <f t="shared" si="181"/>
        <v>141 E 71100 116</v>
      </c>
      <c r="AA1910" s="262" t="str">
        <f t="shared" si="182"/>
        <v>000</v>
      </c>
      <c r="AB1910" s="262" t="str">
        <f t="shared" si="183"/>
        <v>000</v>
      </c>
      <c r="AC1910" s="262" t="str">
        <f t="shared" si="184"/>
        <v>141 E 71100 116 000 000</v>
      </c>
    </row>
    <row r="1911" spans="1:29" ht="15" customHeight="1" x14ac:dyDescent="0.25">
      <c r="A1911" s="262" t="s">
        <v>2786</v>
      </c>
      <c r="B1911" s="262" t="s">
        <v>231</v>
      </c>
      <c r="C1911" s="262" t="s">
        <v>231</v>
      </c>
      <c r="D1911" s="262" t="s">
        <v>264</v>
      </c>
      <c r="E1911" s="262" t="s">
        <v>221</v>
      </c>
      <c r="F1911" s="262" t="s">
        <v>222</v>
      </c>
      <c r="G1911" s="262" t="s">
        <v>223</v>
      </c>
      <c r="H1911" s="262" t="s">
        <v>224</v>
      </c>
      <c r="I1911" s="262" t="s">
        <v>225</v>
      </c>
      <c r="J1911" s="262">
        <v>1600</v>
      </c>
      <c r="K1911" s="320">
        <v>1</v>
      </c>
      <c r="L1911" s="320">
        <v>1</v>
      </c>
      <c r="M1911" s="262" t="s">
        <v>226</v>
      </c>
      <c r="N1911" s="262" t="s">
        <v>233</v>
      </c>
      <c r="O1911" s="262" t="s">
        <v>234</v>
      </c>
      <c r="P1911" s="262" t="s">
        <v>35</v>
      </c>
      <c r="Q1911" s="321">
        <v>15</v>
      </c>
      <c r="R1911" s="321">
        <f t="shared" si="179"/>
        <v>16</v>
      </c>
      <c r="S1911" s="300">
        <v>0</v>
      </c>
      <c r="T1911" s="300">
        <v>53415</v>
      </c>
      <c r="V1911" s="300">
        <v>53415</v>
      </c>
      <c r="W1911" s="302">
        <f>IFERROR(INDEX('For Formulas'!$A$3:$CL$64,MATCH(ROUNDUP($R1911,0),'For Formulas'!$A$3:$A$64,0),MATCH($O1911&amp;" - "&amp;$P1911,'For Formulas'!$A$3:$CL$3,0))*L1911+U1911,INDEX('For Formulas'!$A$3:$CL$64,MATCH(ROUNDUP($R1911,0),'For Formulas'!$A$3:$A$64,0)*MATCH($O1911&amp;" - "&amp;$P1911,'For Formulas'!$A$3:$CL$3,0))*L1911)</f>
        <v>57690</v>
      </c>
      <c r="X1911" s="322">
        <f t="shared" si="180"/>
        <v>8.0033698399326031E-2</v>
      </c>
      <c r="Y1911" s="262" t="s">
        <v>265</v>
      </c>
      <c r="Z1911" s="262" t="str">
        <f t="shared" si="181"/>
        <v>141 E 71100 116</v>
      </c>
      <c r="AA1911" s="262" t="str">
        <f t="shared" si="182"/>
        <v>000</v>
      </c>
      <c r="AB1911" s="262" t="str">
        <f t="shared" si="183"/>
        <v>000</v>
      </c>
      <c r="AC1911" s="262" t="str">
        <f t="shared" si="184"/>
        <v>141 E 71100 116 000 000</v>
      </c>
    </row>
    <row r="1912" spans="1:29" ht="15" hidden="1" customHeight="1" x14ac:dyDescent="0.25">
      <c r="A1912" s="262" t="s">
        <v>2435</v>
      </c>
      <c r="B1912" s="262" t="s">
        <v>256</v>
      </c>
      <c r="C1912" s="262" t="s">
        <v>1670</v>
      </c>
      <c r="D1912" s="262" t="s">
        <v>274</v>
      </c>
      <c r="E1912" s="262" t="s">
        <v>256</v>
      </c>
      <c r="F1912" s="262" t="s">
        <v>299</v>
      </c>
      <c r="G1912" s="262" t="s">
        <v>300</v>
      </c>
      <c r="H1912" s="262" t="s">
        <v>301</v>
      </c>
      <c r="I1912" s="262" t="s">
        <v>225</v>
      </c>
      <c r="J1912" s="262">
        <v>1920</v>
      </c>
      <c r="K1912" s="320">
        <v>1</v>
      </c>
      <c r="L1912" s="320">
        <v>1</v>
      </c>
      <c r="M1912" s="262" t="s">
        <v>6</v>
      </c>
      <c r="Q1912" s="321">
        <v>0</v>
      </c>
      <c r="R1912" s="321">
        <f t="shared" si="179"/>
        <v>1</v>
      </c>
      <c r="S1912" s="300">
        <v>10000</v>
      </c>
      <c r="T1912" s="300">
        <v>0</v>
      </c>
      <c r="V1912" s="300">
        <v>10000</v>
      </c>
      <c r="W1912" s="300">
        <f>V1912</f>
        <v>10000</v>
      </c>
      <c r="X1912" s="322">
        <f t="shared" si="180"/>
        <v>0</v>
      </c>
      <c r="Y1912" s="262" t="s">
        <v>1672</v>
      </c>
      <c r="Z1912" s="262" t="str">
        <f t="shared" si="181"/>
        <v>141 E 72320 101</v>
      </c>
      <c r="AA1912" s="262" t="str">
        <f t="shared" si="182"/>
        <v>000</v>
      </c>
      <c r="AB1912" s="262" t="str">
        <f t="shared" si="183"/>
        <v>000</v>
      </c>
      <c r="AC1912" s="262" t="str">
        <f t="shared" si="184"/>
        <v>141 E 72320 101 000 000</v>
      </c>
    </row>
    <row r="1913" spans="1:29" ht="15" customHeight="1" x14ac:dyDescent="0.25">
      <c r="A1913" s="262" t="s">
        <v>2822</v>
      </c>
      <c r="B1913" s="262" t="s">
        <v>231</v>
      </c>
      <c r="C1913" s="262" t="s">
        <v>231</v>
      </c>
      <c r="D1913" s="262" t="s">
        <v>280</v>
      </c>
      <c r="E1913" s="262" t="s">
        <v>221</v>
      </c>
      <c r="F1913" s="262" t="s">
        <v>222</v>
      </c>
      <c r="G1913" s="262" t="s">
        <v>223</v>
      </c>
      <c r="H1913" s="262" t="s">
        <v>224</v>
      </c>
      <c r="I1913" s="262" t="s">
        <v>225</v>
      </c>
      <c r="J1913" s="262">
        <v>1600</v>
      </c>
      <c r="K1913" s="320">
        <v>1</v>
      </c>
      <c r="L1913" s="320">
        <v>1</v>
      </c>
      <c r="M1913" s="262" t="s">
        <v>226</v>
      </c>
      <c r="N1913" s="262" t="s">
        <v>233</v>
      </c>
      <c r="O1913" s="262" t="s">
        <v>234</v>
      </c>
      <c r="P1913" s="262" t="s">
        <v>35</v>
      </c>
      <c r="Q1913" s="321">
        <v>15</v>
      </c>
      <c r="R1913" s="321">
        <f t="shared" si="179"/>
        <v>16</v>
      </c>
      <c r="S1913" s="300">
        <v>0</v>
      </c>
      <c r="T1913" s="300">
        <v>53415</v>
      </c>
      <c r="V1913" s="300">
        <v>53415</v>
      </c>
      <c r="W1913" s="302">
        <f>IFERROR(INDEX('For Formulas'!$A$3:$CL$64,MATCH(ROUNDUP($R1913,0),'For Formulas'!$A$3:$A$64,0),MATCH($O1913&amp;" - "&amp;$P1913,'For Formulas'!$A$3:$CL$3,0))*L1913+U1913,INDEX('For Formulas'!$A$3:$CL$64,MATCH(ROUNDUP($R1913,0),'For Formulas'!$A$3:$A$64,0)*MATCH($O1913&amp;" - "&amp;$P1913,'For Formulas'!$A$3:$CL$3,0))*L1913)</f>
        <v>57690</v>
      </c>
      <c r="X1913" s="322">
        <f t="shared" si="180"/>
        <v>8.0033698399326031E-2</v>
      </c>
      <c r="Y1913" s="262" t="s">
        <v>281</v>
      </c>
      <c r="Z1913" s="262" t="str">
        <f t="shared" si="181"/>
        <v>141 E 71100 116</v>
      </c>
      <c r="AA1913" s="262" t="str">
        <f t="shared" si="182"/>
        <v>000</v>
      </c>
      <c r="AB1913" s="262" t="str">
        <f t="shared" si="183"/>
        <v>000</v>
      </c>
      <c r="AC1913" s="262" t="str">
        <f t="shared" si="184"/>
        <v>141 E 71100 116 000 000</v>
      </c>
    </row>
    <row r="1914" spans="1:29" ht="15" hidden="1" customHeight="1" x14ac:dyDescent="0.25">
      <c r="A1914" s="262" t="s">
        <v>2437</v>
      </c>
      <c r="B1914" s="262" t="s">
        <v>749</v>
      </c>
      <c r="C1914" s="262" t="s">
        <v>749</v>
      </c>
      <c r="D1914" s="262" t="s">
        <v>328</v>
      </c>
      <c r="E1914" s="262" t="s">
        <v>256</v>
      </c>
      <c r="F1914" s="262" t="s">
        <v>249</v>
      </c>
      <c r="G1914" s="262" t="s">
        <v>250</v>
      </c>
      <c r="H1914" s="262" t="s">
        <v>224</v>
      </c>
      <c r="I1914" s="262" t="s">
        <v>242</v>
      </c>
      <c r="J1914" s="262">
        <v>1080</v>
      </c>
      <c r="K1914" s="320">
        <v>1</v>
      </c>
      <c r="L1914" s="320">
        <v>1</v>
      </c>
      <c r="M1914" s="262" t="s">
        <v>6</v>
      </c>
      <c r="Q1914" s="321">
        <v>0</v>
      </c>
      <c r="R1914" s="321">
        <f t="shared" si="179"/>
        <v>1</v>
      </c>
      <c r="S1914" s="300">
        <v>5400</v>
      </c>
      <c r="T1914" s="300">
        <v>0</v>
      </c>
      <c r="V1914" s="300">
        <v>5400</v>
      </c>
      <c r="W1914" s="300">
        <f>V1914</f>
        <v>5400</v>
      </c>
      <c r="X1914" s="322">
        <f t="shared" si="180"/>
        <v>0</v>
      </c>
      <c r="Y1914" s="262" t="s">
        <v>750</v>
      </c>
      <c r="Z1914" s="262" t="str">
        <f t="shared" si="181"/>
        <v>141 E 71200 163</v>
      </c>
      <c r="AA1914" s="262" t="str">
        <f t="shared" si="182"/>
        <v>712</v>
      </c>
      <c r="AB1914" s="262" t="str">
        <f t="shared" si="183"/>
        <v>901</v>
      </c>
      <c r="AC1914" s="262" t="str">
        <f t="shared" si="184"/>
        <v>141 E 71200 163 901 712</v>
      </c>
    </row>
    <row r="1915" spans="1:29" ht="15" customHeight="1" x14ac:dyDescent="0.25">
      <c r="A1915" s="262" t="s">
        <v>2936</v>
      </c>
      <c r="B1915" s="262" t="s">
        <v>231</v>
      </c>
      <c r="C1915" s="262" t="s">
        <v>231</v>
      </c>
      <c r="D1915" s="262" t="s">
        <v>258</v>
      </c>
      <c r="E1915" s="262" t="s">
        <v>221</v>
      </c>
      <c r="F1915" s="262" t="s">
        <v>222</v>
      </c>
      <c r="G1915" s="262" t="s">
        <v>223</v>
      </c>
      <c r="H1915" s="262" t="s">
        <v>224</v>
      </c>
      <c r="I1915" s="262" t="s">
        <v>225</v>
      </c>
      <c r="J1915" s="262">
        <v>1600</v>
      </c>
      <c r="K1915" s="320">
        <v>1</v>
      </c>
      <c r="L1915" s="320">
        <v>1</v>
      </c>
      <c r="M1915" s="262" t="s">
        <v>226</v>
      </c>
      <c r="N1915" s="262" t="s">
        <v>233</v>
      </c>
      <c r="O1915" s="262" t="s">
        <v>234</v>
      </c>
      <c r="P1915" s="262" t="s">
        <v>35</v>
      </c>
      <c r="Q1915" s="321">
        <v>15</v>
      </c>
      <c r="R1915" s="321">
        <f t="shared" si="179"/>
        <v>16</v>
      </c>
      <c r="S1915" s="300">
        <v>0</v>
      </c>
      <c r="T1915" s="300">
        <v>53415</v>
      </c>
      <c r="V1915" s="300">
        <v>53415</v>
      </c>
      <c r="W1915" s="302">
        <f>IFERROR(INDEX('For Formulas'!$A$3:$CL$64,MATCH(ROUNDUP($R1915,0),'For Formulas'!$A$3:$A$64,0),MATCH($O1915&amp;" - "&amp;$P1915,'For Formulas'!$A$3:$CL$3,0))*L1915+U1915,INDEX('For Formulas'!$A$3:$CL$64,MATCH(ROUNDUP($R1915,0),'For Formulas'!$A$3:$A$64,0)*MATCH($O1915&amp;" - "&amp;$P1915,'For Formulas'!$A$3:$CL$3,0))*L1915)</f>
        <v>57690</v>
      </c>
      <c r="X1915" s="322">
        <f t="shared" si="180"/>
        <v>8.0033698399326031E-2</v>
      </c>
      <c r="Y1915" s="262" t="s">
        <v>259</v>
      </c>
      <c r="Z1915" s="262" t="str">
        <f t="shared" si="181"/>
        <v>141 E 71100 116</v>
      </c>
      <c r="AA1915" s="262" t="str">
        <f t="shared" si="182"/>
        <v>000</v>
      </c>
      <c r="AB1915" s="262" t="str">
        <f t="shared" si="183"/>
        <v>000</v>
      </c>
      <c r="AC1915" s="262" t="str">
        <f t="shared" si="184"/>
        <v>141 E 71100 116 000 000</v>
      </c>
    </row>
    <row r="1916" spans="1:29" ht="15" customHeight="1" x14ac:dyDescent="0.25">
      <c r="A1916" s="262" t="s">
        <v>3011</v>
      </c>
      <c r="B1916" s="262" t="s">
        <v>577</v>
      </c>
      <c r="C1916" s="262" t="s">
        <v>577</v>
      </c>
      <c r="D1916" s="262" t="s">
        <v>317</v>
      </c>
      <c r="E1916" s="262" t="s">
        <v>221</v>
      </c>
      <c r="F1916" s="262" t="s">
        <v>222</v>
      </c>
      <c r="G1916" s="262" t="s">
        <v>223</v>
      </c>
      <c r="H1916" s="262" t="s">
        <v>224</v>
      </c>
      <c r="I1916" s="262" t="s">
        <v>225</v>
      </c>
      <c r="J1916" s="262">
        <v>1600</v>
      </c>
      <c r="K1916" s="320">
        <v>1</v>
      </c>
      <c r="L1916" s="320">
        <v>1</v>
      </c>
      <c r="M1916" s="262" t="s">
        <v>226</v>
      </c>
      <c r="N1916" s="262" t="s">
        <v>227</v>
      </c>
      <c r="O1916" s="262" t="s">
        <v>234</v>
      </c>
      <c r="P1916" s="262" t="s">
        <v>35</v>
      </c>
      <c r="Q1916" s="321">
        <v>15</v>
      </c>
      <c r="R1916" s="321">
        <f t="shared" si="179"/>
        <v>16</v>
      </c>
      <c r="S1916" s="300">
        <v>0</v>
      </c>
      <c r="T1916" s="300">
        <v>53415</v>
      </c>
      <c r="V1916" s="300">
        <v>53415</v>
      </c>
      <c r="W1916" s="302">
        <f>IFERROR(INDEX('For Formulas'!$A$3:$CL$64,MATCH(ROUNDUP($R1916,0),'For Formulas'!$A$3:$A$64,0),MATCH($O1916&amp;" - "&amp;$P1916,'For Formulas'!$A$3:$CL$3,0))*L1916+U1916,INDEX('For Formulas'!$A$3:$CL$64,MATCH(ROUNDUP($R1916,0),'For Formulas'!$A$3:$A$64,0)*MATCH($O1916&amp;" - "&amp;$P1916,'For Formulas'!$A$3:$CL$3,0))*L1916)</f>
        <v>57690</v>
      </c>
      <c r="X1916" s="322">
        <f t="shared" si="180"/>
        <v>8.0033698399326031E-2</v>
      </c>
      <c r="Y1916" s="262" t="s">
        <v>3012</v>
      </c>
      <c r="Z1916" s="262" t="str">
        <f t="shared" si="181"/>
        <v>141 E 72130 123</v>
      </c>
      <c r="AA1916" s="262" t="str">
        <f t="shared" si="182"/>
        <v>000</v>
      </c>
      <c r="AB1916" s="262" t="str">
        <f t="shared" si="183"/>
        <v>000</v>
      </c>
      <c r="AC1916" s="262" t="str">
        <f t="shared" si="184"/>
        <v>141 E 72130 123 000 000</v>
      </c>
    </row>
    <row r="1917" spans="1:29" ht="15" hidden="1" customHeight="1" x14ac:dyDescent="0.25">
      <c r="A1917" s="262" t="s">
        <v>3189</v>
      </c>
      <c r="B1917" s="262" t="s">
        <v>484</v>
      </c>
      <c r="C1917" s="262" t="s">
        <v>484</v>
      </c>
      <c r="D1917" s="262" t="s">
        <v>261</v>
      </c>
      <c r="E1917" s="262" t="s">
        <v>221</v>
      </c>
      <c r="F1917" s="262" t="s">
        <v>222</v>
      </c>
      <c r="G1917" s="262" t="s">
        <v>223</v>
      </c>
      <c r="H1917" s="262" t="s">
        <v>224</v>
      </c>
      <c r="I1917" s="262" t="s">
        <v>225</v>
      </c>
      <c r="J1917" s="262">
        <v>1600</v>
      </c>
      <c r="K1917" s="320">
        <v>1</v>
      </c>
      <c r="L1917" s="320">
        <v>1</v>
      </c>
      <c r="M1917" s="262" t="s">
        <v>226</v>
      </c>
      <c r="N1917" s="262" t="s">
        <v>233</v>
      </c>
      <c r="O1917" s="262" t="s">
        <v>234</v>
      </c>
      <c r="P1917" s="262" t="s">
        <v>35</v>
      </c>
      <c r="Q1917" s="321">
        <v>15</v>
      </c>
      <c r="R1917" s="321">
        <f t="shared" si="179"/>
        <v>16</v>
      </c>
      <c r="S1917" s="300">
        <v>0</v>
      </c>
      <c r="T1917" s="300">
        <v>53415</v>
      </c>
      <c r="V1917" s="300">
        <v>53415</v>
      </c>
      <c r="W1917" s="302">
        <f>IFERROR(INDEX('For Formulas'!$A$3:$CL$64,MATCH(ROUNDUP($R1917,0),'For Formulas'!$A$3:$A$64,0),MATCH($O1917&amp;" - "&amp;$P1917,'For Formulas'!$A$3:$CL$3,0))*L1917+U1917,INDEX('For Formulas'!$A$3:$CL$64,MATCH(ROUNDUP($R1917,0),'For Formulas'!$A$3:$A$64,0)*MATCH($O1917&amp;" - "&amp;$P1917,'For Formulas'!$A$3:$CL$3,0))*L1917)</f>
        <v>57690</v>
      </c>
      <c r="X1917" s="322">
        <f t="shared" si="180"/>
        <v>8.0033698399326031E-2</v>
      </c>
      <c r="Y1917" s="262" t="s">
        <v>3190</v>
      </c>
      <c r="Z1917" s="262" t="str">
        <f t="shared" si="181"/>
        <v>142 E 71100 116</v>
      </c>
      <c r="AA1917" s="262" t="str">
        <f t="shared" si="182"/>
        <v>000</v>
      </c>
      <c r="AB1917" s="262" t="str">
        <f t="shared" si="183"/>
        <v>101</v>
      </c>
      <c r="AC1917" s="262" t="str">
        <f t="shared" si="184"/>
        <v>142 E 71100 116 101 000</v>
      </c>
    </row>
    <row r="1918" spans="1:29" ht="15" customHeight="1" x14ac:dyDescent="0.25">
      <c r="A1918" s="262" t="s">
        <v>1370</v>
      </c>
      <c r="B1918" s="262" t="s">
        <v>231</v>
      </c>
      <c r="C1918" s="262" t="s">
        <v>231</v>
      </c>
      <c r="D1918" s="262" t="s">
        <v>232</v>
      </c>
      <c r="E1918" s="262" t="s">
        <v>221</v>
      </c>
      <c r="F1918" s="262" t="s">
        <v>222</v>
      </c>
      <c r="G1918" s="262" t="s">
        <v>1372</v>
      </c>
      <c r="H1918" s="262" t="s">
        <v>224</v>
      </c>
      <c r="I1918" s="262" t="s">
        <v>225</v>
      </c>
      <c r="J1918" s="262">
        <v>1280</v>
      </c>
      <c r="K1918" s="320">
        <v>0.8</v>
      </c>
      <c r="L1918" s="320">
        <v>0.8</v>
      </c>
      <c r="M1918" s="262" t="s">
        <v>226</v>
      </c>
      <c r="N1918" s="262" t="s">
        <v>227</v>
      </c>
      <c r="O1918" s="262" t="s">
        <v>234</v>
      </c>
      <c r="P1918" s="262" t="s">
        <v>37</v>
      </c>
      <c r="Q1918" s="321">
        <v>22</v>
      </c>
      <c r="R1918" s="321">
        <f t="shared" si="179"/>
        <v>23</v>
      </c>
      <c r="S1918" s="300">
        <v>0</v>
      </c>
      <c r="T1918" s="300">
        <v>66990</v>
      </c>
      <c r="V1918" s="300">
        <v>53592</v>
      </c>
      <c r="W1918" s="302">
        <f>IFERROR(INDEX('For Formulas'!$A$3:$CL$64,MATCH(ROUNDUP($R1918,0),'For Formulas'!$A$3:$A$64,0),MATCH($O1918&amp;" - "&amp;$P1918,'For Formulas'!$A$3:$CL$3,0))*L1918+U1918,INDEX('For Formulas'!$A$3:$CL$64,MATCH(ROUNDUP($R1918,0),'For Formulas'!$A$3:$A$64,0)*MATCH($O1918&amp;" - "&amp;$P1918,'For Formulas'!$A$3:$CL$3,0))*L1918)</f>
        <v>57880</v>
      </c>
      <c r="X1918" s="322">
        <f t="shared" si="180"/>
        <v>8.0011942080907603E-2</v>
      </c>
      <c r="Y1918" s="262" t="s">
        <v>235</v>
      </c>
      <c r="Z1918" s="262" t="str">
        <f t="shared" si="181"/>
        <v>141 E 71100 116</v>
      </c>
      <c r="AA1918" s="262" t="str">
        <f t="shared" si="182"/>
        <v>000</v>
      </c>
      <c r="AB1918" s="262" t="str">
        <f t="shared" si="183"/>
        <v>000</v>
      </c>
      <c r="AC1918" s="262" t="str">
        <f t="shared" si="184"/>
        <v>141 E 71100 116 000 000</v>
      </c>
    </row>
    <row r="1919" spans="1:29" ht="15" customHeight="1" x14ac:dyDescent="0.25">
      <c r="A1919" s="262" t="s">
        <v>3227</v>
      </c>
      <c r="B1919" s="262" t="s">
        <v>231</v>
      </c>
      <c r="C1919" s="262" t="s">
        <v>231</v>
      </c>
      <c r="D1919" s="262" t="s">
        <v>479</v>
      </c>
      <c r="E1919" s="262" t="s">
        <v>221</v>
      </c>
      <c r="F1919" s="262" t="s">
        <v>222</v>
      </c>
      <c r="G1919" s="262" t="s">
        <v>223</v>
      </c>
      <c r="H1919" s="262" t="s">
        <v>224</v>
      </c>
      <c r="I1919" s="262" t="s">
        <v>225</v>
      </c>
      <c r="J1919" s="262">
        <v>1600</v>
      </c>
      <c r="K1919" s="320">
        <v>1</v>
      </c>
      <c r="L1919" s="320">
        <v>1</v>
      </c>
      <c r="M1919" s="262" t="s">
        <v>226</v>
      </c>
      <c r="N1919" s="262" t="s">
        <v>227</v>
      </c>
      <c r="O1919" s="262" t="s">
        <v>234</v>
      </c>
      <c r="P1919" s="262" t="s">
        <v>36</v>
      </c>
      <c r="Q1919" s="321">
        <v>8</v>
      </c>
      <c r="R1919" s="321">
        <f t="shared" si="179"/>
        <v>9</v>
      </c>
      <c r="S1919" s="300">
        <v>0</v>
      </c>
      <c r="T1919" s="300">
        <v>53965</v>
      </c>
      <c r="V1919" s="300">
        <v>53965</v>
      </c>
      <c r="W1919" s="302">
        <f>IFERROR(INDEX('For Formulas'!$A$3:$CL$64,MATCH(ROUNDUP($R1919,0),'For Formulas'!$A$3:$A$64,0),MATCH($O1919&amp;" - "&amp;$P1919,'For Formulas'!$A$3:$CL$3,0))*L1919+U1919,INDEX('For Formulas'!$A$3:$CL$64,MATCH(ROUNDUP($R1919,0),'For Formulas'!$A$3:$A$64,0)*MATCH($O1919&amp;" - "&amp;$P1919,'For Formulas'!$A$3:$CL$3,0))*L1919)</f>
        <v>58280</v>
      </c>
      <c r="X1919" s="322">
        <f t="shared" si="180"/>
        <v>7.9959232836097474E-2</v>
      </c>
      <c r="Y1919" s="262" t="s">
        <v>632</v>
      </c>
      <c r="Z1919" s="262" t="str">
        <f t="shared" si="181"/>
        <v>141 E 71100 116</v>
      </c>
      <c r="AA1919" s="262" t="str">
        <f t="shared" si="182"/>
        <v>000</v>
      </c>
      <c r="AB1919" s="262" t="str">
        <f t="shared" si="183"/>
        <v>000</v>
      </c>
      <c r="AC1919" s="262" t="str">
        <f t="shared" si="184"/>
        <v>141 E 71100 116 000 000</v>
      </c>
    </row>
    <row r="1920" spans="1:29" ht="15" hidden="1" customHeight="1" x14ac:dyDescent="0.25">
      <c r="A1920" s="262" t="s">
        <v>2441</v>
      </c>
      <c r="B1920" s="262" t="s">
        <v>256</v>
      </c>
      <c r="C1920" s="262" t="s">
        <v>355</v>
      </c>
      <c r="D1920" s="262" t="s">
        <v>274</v>
      </c>
      <c r="E1920" s="262" t="s">
        <v>398</v>
      </c>
      <c r="F1920" s="262" t="s">
        <v>249</v>
      </c>
      <c r="G1920" s="262" t="s">
        <v>250</v>
      </c>
      <c r="H1920" s="262" t="s">
        <v>224</v>
      </c>
      <c r="I1920" s="262" t="s">
        <v>270</v>
      </c>
      <c r="J1920" s="262">
        <v>540</v>
      </c>
      <c r="K1920" s="320">
        <v>0.5</v>
      </c>
      <c r="L1920" s="320">
        <v>0.5</v>
      </c>
      <c r="M1920" s="262" t="s">
        <v>6</v>
      </c>
      <c r="Q1920" s="321">
        <v>0</v>
      </c>
      <c r="R1920" s="321">
        <f t="shared" si="179"/>
        <v>1</v>
      </c>
      <c r="S1920" s="300">
        <v>500</v>
      </c>
      <c r="T1920" s="300">
        <v>0</v>
      </c>
      <c r="V1920" s="300">
        <v>250</v>
      </c>
      <c r="W1920" s="300">
        <f>V1920</f>
        <v>250</v>
      </c>
      <c r="X1920" s="322">
        <f t="shared" si="180"/>
        <v>0</v>
      </c>
      <c r="Y1920" s="262" t="s">
        <v>1163</v>
      </c>
      <c r="Z1920" s="262" t="str">
        <f t="shared" si="181"/>
        <v>141 E 71100 163</v>
      </c>
      <c r="AA1920" s="262" t="str">
        <f t="shared" si="182"/>
        <v>000</v>
      </c>
      <c r="AB1920" s="262" t="str">
        <f t="shared" si="183"/>
        <v>000</v>
      </c>
      <c r="AC1920" s="262" t="str">
        <f t="shared" si="184"/>
        <v>141 E 71100 163 000 000</v>
      </c>
    </row>
    <row r="1921" spans="1:29" ht="15" hidden="1" customHeight="1" x14ac:dyDescent="0.25">
      <c r="A1921" s="262" t="s">
        <v>2441</v>
      </c>
      <c r="B1921" s="262" t="s">
        <v>256</v>
      </c>
      <c r="C1921" s="262" t="s">
        <v>3365</v>
      </c>
      <c r="D1921" s="262" t="s">
        <v>274</v>
      </c>
      <c r="E1921" s="262" t="s">
        <v>256</v>
      </c>
      <c r="F1921" s="262" t="s">
        <v>306</v>
      </c>
      <c r="G1921" s="262" t="s">
        <v>692</v>
      </c>
      <c r="H1921" s="262" t="s">
        <v>224</v>
      </c>
      <c r="I1921" s="262" t="s">
        <v>307</v>
      </c>
      <c r="J1921" s="262">
        <v>585</v>
      </c>
      <c r="K1921" s="320">
        <v>1</v>
      </c>
      <c r="L1921" s="320">
        <v>0</v>
      </c>
      <c r="M1921" s="262" t="s">
        <v>6</v>
      </c>
      <c r="Q1921" s="321">
        <v>0</v>
      </c>
      <c r="R1921" s="321">
        <f t="shared" si="179"/>
        <v>1</v>
      </c>
      <c r="S1921" s="300">
        <v>500</v>
      </c>
      <c r="T1921" s="300">
        <v>0</v>
      </c>
      <c r="V1921" s="300">
        <v>500</v>
      </c>
      <c r="W1921" s="300">
        <f>V1921</f>
        <v>500</v>
      </c>
      <c r="X1921" s="322">
        <f t="shared" si="180"/>
        <v>0</v>
      </c>
      <c r="Y1921" s="262" t="s">
        <v>2274</v>
      </c>
      <c r="Z1921" s="262" t="str">
        <f t="shared" si="181"/>
        <v>141 E 71100 189</v>
      </c>
      <c r="AA1921" s="262" t="str">
        <f t="shared" si="182"/>
        <v>000</v>
      </c>
      <c r="AB1921" s="262" t="str">
        <f t="shared" si="183"/>
        <v>000</v>
      </c>
      <c r="AC1921" s="262" t="str">
        <f t="shared" si="184"/>
        <v>141 E 71100 189 000 000</v>
      </c>
    </row>
    <row r="1922" spans="1:29" ht="15" hidden="1" customHeight="1" x14ac:dyDescent="0.25">
      <c r="A1922" s="262" t="s">
        <v>2441</v>
      </c>
      <c r="B1922" s="262" t="s">
        <v>256</v>
      </c>
      <c r="C1922" s="262" t="s">
        <v>2442</v>
      </c>
      <c r="D1922" s="262" t="s">
        <v>274</v>
      </c>
      <c r="E1922" s="262" t="s">
        <v>398</v>
      </c>
      <c r="F1922" s="262" t="s">
        <v>249</v>
      </c>
      <c r="G1922" s="262" t="s">
        <v>250</v>
      </c>
      <c r="H1922" s="262" t="s">
        <v>692</v>
      </c>
      <c r="I1922" s="262" t="s">
        <v>270</v>
      </c>
      <c r="J1922" s="262">
        <v>273</v>
      </c>
      <c r="K1922" s="320">
        <v>0.5</v>
      </c>
      <c r="L1922" s="320">
        <v>0.25276999999999999</v>
      </c>
      <c r="M1922" s="262" t="s">
        <v>6</v>
      </c>
      <c r="Q1922" s="321">
        <v>0</v>
      </c>
      <c r="R1922" s="321">
        <f t="shared" ref="R1922:R1985" si="185">Q1922+1</f>
        <v>1</v>
      </c>
      <c r="S1922" s="300">
        <v>500</v>
      </c>
      <c r="T1922" s="300">
        <v>0</v>
      </c>
      <c r="V1922" s="300">
        <v>126.38</v>
      </c>
      <c r="W1922" s="300">
        <f>V1922</f>
        <v>126.38</v>
      </c>
      <c r="X1922" s="322">
        <f t="shared" ref="X1922:X1985" si="186">(W1922-V1922)/V1922</f>
        <v>0</v>
      </c>
      <c r="Y1922" s="262" t="s">
        <v>2443</v>
      </c>
      <c r="Z1922" s="262" t="str">
        <f t="shared" ref="Z1922:Z1985" si="187">LEFT(Y1922,15)</f>
        <v>142 E 71100 163</v>
      </c>
      <c r="AA1922" s="262" t="str">
        <f t="shared" ref="AA1922:AA1985" si="188">RIGHT(Y1922,3)</f>
        <v>000</v>
      </c>
      <c r="AB1922" s="262" t="str">
        <f t="shared" ref="AB1922:AB1985" si="189">MID(Y1922,17,3)</f>
        <v>101</v>
      </c>
      <c r="AC1922" s="262" t="str">
        <f t="shared" ref="AC1922:AC1985" si="190">Z1922&amp;" " &amp;AB1922&amp;" "&amp;AA1922</f>
        <v>142 E 71100 163 101 000</v>
      </c>
    </row>
    <row r="1923" spans="1:29" ht="15" hidden="1" customHeight="1" x14ac:dyDescent="0.25">
      <c r="A1923" s="262" t="s">
        <v>487</v>
      </c>
      <c r="B1923" s="262" t="s">
        <v>488</v>
      </c>
      <c r="C1923" s="262" t="s">
        <v>489</v>
      </c>
      <c r="D1923" s="262" t="s">
        <v>371</v>
      </c>
      <c r="E1923" s="262" t="s">
        <v>221</v>
      </c>
      <c r="F1923" s="262" t="s">
        <v>222</v>
      </c>
      <c r="G1923" s="262" t="s">
        <v>223</v>
      </c>
      <c r="H1923" s="262" t="s">
        <v>224</v>
      </c>
      <c r="I1923" s="262" t="s">
        <v>225</v>
      </c>
      <c r="J1923" s="262">
        <v>1600</v>
      </c>
      <c r="K1923" s="320">
        <v>1</v>
      </c>
      <c r="L1923" s="320">
        <v>1</v>
      </c>
      <c r="M1923" s="262" t="s">
        <v>226</v>
      </c>
      <c r="N1923" s="262" t="s">
        <v>233</v>
      </c>
      <c r="O1923" s="262" t="s">
        <v>234</v>
      </c>
      <c r="P1923" s="262" t="s">
        <v>35</v>
      </c>
      <c r="Q1923" s="321">
        <v>16</v>
      </c>
      <c r="R1923" s="321">
        <f t="shared" si="185"/>
        <v>17</v>
      </c>
      <c r="S1923" s="300">
        <v>0</v>
      </c>
      <c r="T1923" s="300">
        <v>54270</v>
      </c>
      <c r="V1923" s="300">
        <v>54270</v>
      </c>
      <c r="W1923" s="302">
        <f>IFERROR(INDEX('For Formulas'!$A$3:$CL$64,MATCH(ROUNDUP($R1923,0),'For Formulas'!$A$3:$A$64,0),MATCH($O1923&amp;" - "&amp;$P1923,'For Formulas'!$A$3:$CL$3,0))*L1923+U1923,INDEX('For Formulas'!$A$3:$CL$64,MATCH(ROUNDUP($R1923,0),'For Formulas'!$A$3:$A$64,0)*MATCH($O1923&amp;" - "&amp;$P1923,'For Formulas'!$A$3:$CL$3,0))*L1923)</f>
        <v>58610</v>
      </c>
      <c r="X1923" s="322">
        <f t="shared" si="186"/>
        <v>7.9970517781463052E-2</v>
      </c>
      <c r="Y1923" s="262" t="s">
        <v>490</v>
      </c>
      <c r="Z1923" s="262" t="str">
        <f t="shared" si="187"/>
        <v>142 E 71100 116</v>
      </c>
      <c r="AA1923" s="262" t="str">
        <f t="shared" si="188"/>
        <v>000</v>
      </c>
      <c r="AB1923" s="262" t="str">
        <f t="shared" si="189"/>
        <v>931</v>
      </c>
      <c r="AC1923" s="262" t="str">
        <f t="shared" si="190"/>
        <v>142 E 71100 116 931 000</v>
      </c>
    </row>
    <row r="1924" spans="1:29" ht="15" customHeight="1" x14ac:dyDescent="0.25">
      <c r="A1924" s="262" t="s">
        <v>776</v>
      </c>
      <c r="B1924" s="262" t="s">
        <v>231</v>
      </c>
      <c r="C1924" s="262" t="s">
        <v>231</v>
      </c>
      <c r="D1924" s="262" t="s">
        <v>346</v>
      </c>
      <c r="E1924" s="262" t="s">
        <v>221</v>
      </c>
      <c r="F1924" s="262" t="s">
        <v>222</v>
      </c>
      <c r="G1924" s="262" t="s">
        <v>223</v>
      </c>
      <c r="H1924" s="262" t="s">
        <v>224</v>
      </c>
      <c r="I1924" s="262" t="s">
        <v>225</v>
      </c>
      <c r="J1924" s="262">
        <v>1600</v>
      </c>
      <c r="K1924" s="320">
        <v>1</v>
      </c>
      <c r="L1924" s="320">
        <v>1</v>
      </c>
      <c r="M1924" s="262" t="s">
        <v>226</v>
      </c>
      <c r="N1924" s="262" t="s">
        <v>233</v>
      </c>
      <c r="O1924" s="262" t="s">
        <v>234</v>
      </c>
      <c r="P1924" s="262" t="s">
        <v>35</v>
      </c>
      <c r="Q1924" s="321">
        <v>16</v>
      </c>
      <c r="R1924" s="321">
        <f t="shared" si="185"/>
        <v>17</v>
      </c>
      <c r="S1924" s="300">
        <v>0</v>
      </c>
      <c r="T1924" s="300">
        <v>54270</v>
      </c>
      <c r="V1924" s="300">
        <v>54270</v>
      </c>
      <c r="W1924" s="302">
        <f>IFERROR(INDEX('For Formulas'!$A$3:$CL$64,MATCH(ROUNDUP($R1924,0),'For Formulas'!$A$3:$A$64,0),MATCH($O1924&amp;" - "&amp;$P1924,'For Formulas'!$A$3:$CL$3,0))*L1924+U1924,INDEX('For Formulas'!$A$3:$CL$64,MATCH(ROUNDUP($R1924,0),'For Formulas'!$A$3:$A$64,0)*MATCH($O1924&amp;" - "&amp;$P1924,'For Formulas'!$A$3:$CL$3,0))*L1924)</f>
        <v>58610</v>
      </c>
      <c r="X1924" s="322">
        <f t="shared" si="186"/>
        <v>7.9970517781463052E-2</v>
      </c>
      <c r="Y1924" s="262" t="s">
        <v>674</v>
      </c>
      <c r="Z1924" s="262" t="str">
        <f t="shared" si="187"/>
        <v>141 E 71100 116</v>
      </c>
      <c r="AA1924" s="262" t="str">
        <f t="shared" si="188"/>
        <v>000</v>
      </c>
      <c r="AB1924" s="262" t="str">
        <f t="shared" si="189"/>
        <v>000</v>
      </c>
      <c r="AC1924" s="262" t="str">
        <f t="shared" si="190"/>
        <v>141 E 71100 116 000 000</v>
      </c>
    </row>
    <row r="1925" spans="1:29" ht="15" customHeight="1" x14ac:dyDescent="0.25">
      <c r="A1925" s="262" t="s">
        <v>939</v>
      </c>
      <c r="B1925" s="262" t="s">
        <v>231</v>
      </c>
      <c r="C1925" s="262" t="s">
        <v>231</v>
      </c>
      <c r="D1925" s="262" t="s">
        <v>407</v>
      </c>
      <c r="E1925" s="262" t="s">
        <v>221</v>
      </c>
      <c r="F1925" s="262" t="s">
        <v>222</v>
      </c>
      <c r="G1925" s="262" t="s">
        <v>223</v>
      </c>
      <c r="H1925" s="262" t="s">
        <v>224</v>
      </c>
      <c r="I1925" s="262" t="s">
        <v>225</v>
      </c>
      <c r="J1925" s="262">
        <v>1600</v>
      </c>
      <c r="K1925" s="320">
        <v>1</v>
      </c>
      <c r="L1925" s="320">
        <v>1</v>
      </c>
      <c r="M1925" s="262" t="s">
        <v>226</v>
      </c>
      <c r="N1925" s="262" t="s">
        <v>227</v>
      </c>
      <c r="O1925" s="262" t="s">
        <v>234</v>
      </c>
      <c r="P1925" s="262" t="s">
        <v>35</v>
      </c>
      <c r="Q1925" s="321">
        <v>16</v>
      </c>
      <c r="R1925" s="321">
        <f t="shared" si="185"/>
        <v>17</v>
      </c>
      <c r="S1925" s="300">
        <v>0</v>
      </c>
      <c r="T1925" s="300">
        <v>54270</v>
      </c>
      <c r="V1925" s="300">
        <v>54270</v>
      </c>
      <c r="W1925" s="302">
        <f>IFERROR(INDEX('For Formulas'!$A$3:$CL$64,MATCH(ROUNDUP($R1925,0),'For Formulas'!$A$3:$A$64,0),MATCH($O1925&amp;" - "&amp;$P1925,'For Formulas'!$A$3:$CL$3,0))*L1925+U1925,INDEX('For Formulas'!$A$3:$CL$64,MATCH(ROUNDUP($R1925,0),'For Formulas'!$A$3:$A$64,0)*MATCH($O1925&amp;" - "&amp;$P1925,'For Formulas'!$A$3:$CL$3,0))*L1925)</f>
        <v>58610</v>
      </c>
      <c r="X1925" s="322">
        <f t="shared" si="186"/>
        <v>7.9970517781463052E-2</v>
      </c>
      <c r="Y1925" s="262" t="s">
        <v>408</v>
      </c>
      <c r="Z1925" s="262" t="str">
        <f t="shared" si="187"/>
        <v>141 E 71100 116</v>
      </c>
      <c r="AA1925" s="262" t="str">
        <f t="shared" si="188"/>
        <v>000</v>
      </c>
      <c r="AB1925" s="262" t="str">
        <f t="shared" si="189"/>
        <v>000</v>
      </c>
      <c r="AC1925" s="262" t="str">
        <f t="shared" si="190"/>
        <v>141 E 71100 116 000 000</v>
      </c>
    </row>
    <row r="1926" spans="1:29" ht="15" hidden="1" customHeight="1" x14ac:dyDescent="0.25">
      <c r="A1926" s="262" t="s">
        <v>2444</v>
      </c>
      <c r="B1926" s="262" t="s">
        <v>330</v>
      </c>
      <c r="C1926" s="262" t="s">
        <v>330</v>
      </c>
      <c r="D1926" s="262" t="s">
        <v>328</v>
      </c>
      <c r="E1926" s="262" t="s">
        <v>256</v>
      </c>
      <c r="F1926" s="262" t="s">
        <v>249</v>
      </c>
      <c r="G1926" s="262" t="s">
        <v>250</v>
      </c>
      <c r="H1926" s="262" t="s">
        <v>224</v>
      </c>
      <c r="I1926" s="262" t="s">
        <v>242</v>
      </c>
      <c r="J1926" s="262">
        <v>1080</v>
      </c>
      <c r="K1926" s="320">
        <v>1</v>
      </c>
      <c r="L1926" s="320">
        <v>1</v>
      </c>
      <c r="M1926" s="262" t="s">
        <v>6</v>
      </c>
      <c r="Q1926" s="321">
        <v>0</v>
      </c>
      <c r="R1926" s="321">
        <f t="shared" si="185"/>
        <v>1</v>
      </c>
      <c r="S1926" s="300">
        <v>3000</v>
      </c>
      <c r="T1926" s="300">
        <v>0</v>
      </c>
      <c r="V1926" s="300">
        <v>3000</v>
      </c>
      <c r="W1926" s="300">
        <f>V1926</f>
        <v>3000</v>
      </c>
      <c r="X1926" s="322">
        <f t="shared" si="186"/>
        <v>0</v>
      </c>
      <c r="Y1926" s="262" t="s">
        <v>329</v>
      </c>
      <c r="Z1926" s="262" t="str">
        <f t="shared" si="187"/>
        <v>141 E 72710 146</v>
      </c>
      <c r="AA1926" s="262" t="str">
        <f t="shared" si="188"/>
        <v>712</v>
      </c>
      <c r="AB1926" s="262" t="str">
        <f t="shared" si="189"/>
        <v>000</v>
      </c>
      <c r="AC1926" s="262" t="str">
        <f t="shared" si="190"/>
        <v>141 E 72710 146 000 712</v>
      </c>
    </row>
    <row r="1927" spans="1:29" ht="15" hidden="1" customHeight="1" x14ac:dyDescent="0.25">
      <c r="A1927" s="262" t="s">
        <v>2444</v>
      </c>
      <c r="B1927" s="262" t="s">
        <v>327</v>
      </c>
      <c r="C1927" s="262" t="s">
        <v>327</v>
      </c>
      <c r="D1927" s="262" t="s">
        <v>328</v>
      </c>
      <c r="E1927" s="262" t="s">
        <v>221</v>
      </c>
      <c r="F1927" s="262" t="s">
        <v>249</v>
      </c>
      <c r="G1927" s="262" t="s">
        <v>250</v>
      </c>
      <c r="H1927" s="262" t="s">
        <v>224</v>
      </c>
      <c r="I1927" s="262" t="s">
        <v>242</v>
      </c>
      <c r="J1927" s="262">
        <v>1080</v>
      </c>
      <c r="K1927" s="320">
        <v>1</v>
      </c>
      <c r="L1927" s="320">
        <v>1</v>
      </c>
      <c r="M1927" s="262" t="s">
        <v>226</v>
      </c>
      <c r="N1927" s="262" t="s">
        <v>227</v>
      </c>
      <c r="O1927" s="262" t="s">
        <v>251</v>
      </c>
      <c r="P1927" s="262" t="s">
        <v>186</v>
      </c>
      <c r="Q1927" s="321">
        <v>7</v>
      </c>
      <c r="R1927" s="321">
        <f t="shared" si="185"/>
        <v>8</v>
      </c>
      <c r="S1927" s="300">
        <v>0</v>
      </c>
      <c r="T1927" s="300">
        <v>11990</v>
      </c>
      <c r="V1927" s="300">
        <v>8093.25</v>
      </c>
      <c r="W1927" s="302">
        <f>IFERROR(INDEX('For Formulas'!$A$3:$CL$64,MATCH(ROUNDUP($R1927,0),'For Formulas'!$A$3:$A$64,0),MATCH($O1927&amp;" - "&amp;$P1927,'For Formulas'!$A$3:$CL$3,0))*L1927+U1927,INDEX('For Formulas'!$A$3:$CL$64,MATCH(ROUNDUP($R1927,0),'For Formulas'!$A$3:$A$64,0)*MATCH($O1927&amp;" - "&amp;$P1927,'For Formulas'!$A$3:$CL$3,0))*L1927)</f>
        <v>13550</v>
      </c>
      <c r="X1927" s="322">
        <f t="shared" si="186"/>
        <v>0.67423470175763756</v>
      </c>
      <c r="Y1927" s="262" t="s">
        <v>329</v>
      </c>
      <c r="Z1927" s="262" t="str">
        <f t="shared" si="187"/>
        <v>141 E 72710 146</v>
      </c>
      <c r="AA1927" s="262" t="str">
        <f t="shared" si="188"/>
        <v>712</v>
      </c>
      <c r="AB1927" s="262" t="str">
        <f t="shared" si="189"/>
        <v>000</v>
      </c>
      <c r="AC1927" s="262" t="str">
        <f t="shared" si="190"/>
        <v>141 E 72710 146 000 712</v>
      </c>
    </row>
    <row r="1928" spans="1:29" ht="15" hidden="1" customHeight="1" x14ac:dyDescent="0.25">
      <c r="A1928" s="262" t="s">
        <v>2445</v>
      </c>
      <c r="B1928" s="262" t="s">
        <v>330</v>
      </c>
      <c r="C1928" s="262" t="s">
        <v>330</v>
      </c>
      <c r="D1928" s="262" t="s">
        <v>328</v>
      </c>
      <c r="E1928" s="262" t="s">
        <v>256</v>
      </c>
      <c r="F1928" s="262" t="s">
        <v>249</v>
      </c>
      <c r="G1928" s="262" t="s">
        <v>250</v>
      </c>
      <c r="H1928" s="262" t="s">
        <v>224</v>
      </c>
      <c r="I1928" s="262" t="s">
        <v>242</v>
      </c>
      <c r="J1928" s="262">
        <v>1080</v>
      </c>
      <c r="K1928" s="320">
        <v>1</v>
      </c>
      <c r="L1928" s="320">
        <v>1</v>
      </c>
      <c r="M1928" s="262" t="s">
        <v>6</v>
      </c>
      <c r="Q1928" s="321">
        <v>0</v>
      </c>
      <c r="R1928" s="321">
        <f t="shared" si="185"/>
        <v>1</v>
      </c>
      <c r="S1928" s="300">
        <v>3000</v>
      </c>
      <c r="T1928" s="300">
        <v>0</v>
      </c>
      <c r="V1928" s="300">
        <v>3000</v>
      </c>
      <c r="W1928" s="300">
        <f>V1928</f>
        <v>3000</v>
      </c>
      <c r="X1928" s="322">
        <f t="shared" si="186"/>
        <v>0</v>
      </c>
      <c r="Y1928" s="262" t="s">
        <v>329</v>
      </c>
      <c r="Z1928" s="262" t="str">
        <f t="shared" si="187"/>
        <v>141 E 72710 146</v>
      </c>
      <c r="AA1928" s="262" t="str">
        <f t="shared" si="188"/>
        <v>712</v>
      </c>
      <c r="AB1928" s="262" t="str">
        <f t="shared" si="189"/>
        <v>000</v>
      </c>
      <c r="AC1928" s="262" t="str">
        <f t="shared" si="190"/>
        <v>141 E 72710 146 000 712</v>
      </c>
    </row>
    <row r="1929" spans="1:29" ht="15" hidden="1" customHeight="1" x14ac:dyDescent="0.25">
      <c r="A1929" s="262" t="s">
        <v>2445</v>
      </c>
      <c r="B1929" s="262" t="s">
        <v>327</v>
      </c>
      <c r="C1929" s="262" t="s">
        <v>327</v>
      </c>
      <c r="D1929" s="262" t="s">
        <v>328</v>
      </c>
      <c r="E1929" s="262" t="s">
        <v>221</v>
      </c>
      <c r="F1929" s="262" t="s">
        <v>249</v>
      </c>
      <c r="G1929" s="262" t="s">
        <v>250</v>
      </c>
      <c r="H1929" s="262" t="s">
        <v>224</v>
      </c>
      <c r="I1929" s="262" t="s">
        <v>242</v>
      </c>
      <c r="J1929" s="262">
        <v>1080</v>
      </c>
      <c r="K1929" s="320">
        <v>1</v>
      </c>
      <c r="L1929" s="320">
        <v>1</v>
      </c>
      <c r="M1929" s="262" t="s">
        <v>226</v>
      </c>
      <c r="N1929" s="262" t="s">
        <v>227</v>
      </c>
      <c r="O1929" s="262" t="s">
        <v>251</v>
      </c>
      <c r="P1929" s="262" t="s">
        <v>186</v>
      </c>
      <c r="Q1929" s="321">
        <v>33</v>
      </c>
      <c r="R1929" s="321">
        <f t="shared" si="185"/>
        <v>34</v>
      </c>
      <c r="S1929" s="300">
        <v>0</v>
      </c>
      <c r="T1929" s="300">
        <v>21140</v>
      </c>
      <c r="V1929" s="300">
        <v>21140</v>
      </c>
      <c r="W1929" s="302">
        <f>IFERROR(INDEX('For Formulas'!$A$3:$CL$64,MATCH(ROUNDUP($R1929,0),'For Formulas'!$A$3:$A$64,0),MATCH($O1929&amp;" - "&amp;$P1929,'For Formulas'!$A$3:$CL$3,0))*L1929+U1929,INDEX('For Formulas'!$A$3:$CL$64,MATCH(ROUNDUP($R1929,0),'For Formulas'!$A$3:$A$64,0)*MATCH($O1929&amp;" - "&amp;$P1929,'For Formulas'!$A$3:$CL$3,0))*L1929)</f>
        <v>22830</v>
      </c>
      <c r="X1929" s="322">
        <f t="shared" si="186"/>
        <v>7.9943235572374649E-2</v>
      </c>
      <c r="Y1929" s="262" t="s">
        <v>329</v>
      </c>
      <c r="Z1929" s="262" t="str">
        <f t="shared" si="187"/>
        <v>141 E 72710 146</v>
      </c>
      <c r="AA1929" s="262" t="str">
        <f t="shared" si="188"/>
        <v>712</v>
      </c>
      <c r="AB1929" s="262" t="str">
        <f t="shared" si="189"/>
        <v>000</v>
      </c>
      <c r="AC1929" s="262" t="str">
        <f t="shared" si="190"/>
        <v>141 E 72710 146 000 712</v>
      </c>
    </row>
    <row r="1930" spans="1:29" ht="15" customHeight="1" x14ac:dyDescent="0.25">
      <c r="A1930" s="262" t="s">
        <v>1199</v>
      </c>
      <c r="B1930" s="262" t="s">
        <v>231</v>
      </c>
      <c r="C1930" s="262" t="s">
        <v>231</v>
      </c>
      <c r="D1930" s="262" t="s">
        <v>220</v>
      </c>
      <c r="E1930" s="262" t="s">
        <v>221</v>
      </c>
      <c r="F1930" s="262" t="s">
        <v>222</v>
      </c>
      <c r="G1930" s="262" t="s">
        <v>223</v>
      </c>
      <c r="H1930" s="262" t="s">
        <v>224</v>
      </c>
      <c r="I1930" s="262" t="s">
        <v>225</v>
      </c>
      <c r="J1930" s="262">
        <v>1600</v>
      </c>
      <c r="K1930" s="320">
        <v>1</v>
      </c>
      <c r="L1930" s="320">
        <v>1</v>
      </c>
      <c r="M1930" s="262" t="s">
        <v>226</v>
      </c>
      <c r="N1930" s="262" t="s">
        <v>233</v>
      </c>
      <c r="O1930" s="262" t="s">
        <v>234</v>
      </c>
      <c r="P1930" s="262" t="s">
        <v>35</v>
      </c>
      <c r="Q1930" s="321">
        <v>16</v>
      </c>
      <c r="R1930" s="321">
        <f t="shared" si="185"/>
        <v>17</v>
      </c>
      <c r="S1930" s="300">
        <v>0</v>
      </c>
      <c r="T1930" s="300">
        <v>54270</v>
      </c>
      <c r="V1930" s="300">
        <v>54270</v>
      </c>
      <c r="W1930" s="302">
        <f>IFERROR(INDEX('For Formulas'!$A$3:$CL$64,MATCH(ROUNDUP($R1930,0),'For Formulas'!$A$3:$A$64,0),MATCH($O1930&amp;" - "&amp;$P1930,'For Formulas'!$A$3:$CL$3,0))*L1930+U1930,INDEX('For Formulas'!$A$3:$CL$64,MATCH(ROUNDUP($R1930,0),'For Formulas'!$A$3:$A$64,0)*MATCH($O1930&amp;" - "&amp;$P1930,'For Formulas'!$A$3:$CL$3,0))*L1930)</f>
        <v>58610</v>
      </c>
      <c r="X1930" s="322">
        <f t="shared" si="186"/>
        <v>7.9970517781463052E-2</v>
      </c>
      <c r="Y1930" s="262" t="s">
        <v>655</v>
      </c>
      <c r="Z1930" s="262" t="str">
        <f t="shared" si="187"/>
        <v>141 E 71100 116</v>
      </c>
      <c r="AA1930" s="262" t="str">
        <f t="shared" si="188"/>
        <v>000</v>
      </c>
      <c r="AB1930" s="262" t="str">
        <f t="shared" si="189"/>
        <v>000</v>
      </c>
      <c r="AC1930" s="262" t="str">
        <f t="shared" si="190"/>
        <v>141 E 71100 116 000 000</v>
      </c>
    </row>
    <row r="1931" spans="1:29" ht="15" customHeight="1" x14ac:dyDescent="0.25">
      <c r="A1931" s="262" t="s">
        <v>1228</v>
      </c>
      <c r="B1931" s="262" t="s">
        <v>231</v>
      </c>
      <c r="C1931" s="262" t="s">
        <v>231</v>
      </c>
      <c r="D1931" s="262" t="s">
        <v>716</v>
      </c>
      <c r="E1931" s="262" t="s">
        <v>221</v>
      </c>
      <c r="F1931" s="262" t="s">
        <v>222</v>
      </c>
      <c r="G1931" s="262" t="s">
        <v>223</v>
      </c>
      <c r="H1931" s="262" t="s">
        <v>224</v>
      </c>
      <c r="I1931" s="262" t="s">
        <v>225</v>
      </c>
      <c r="J1931" s="262">
        <v>1600</v>
      </c>
      <c r="K1931" s="320">
        <v>1</v>
      </c>
      <c r="L1931" s="320">
        <v>1</v>
      </c>
      <c r="M1931" s="262" t="s">
        <v>226</v>
      </c>
      <c r="N1931" s="262" t="s">
        <v>233</v>
      </c>
      <c r="O1931" s="262" t="s">
        <v>234</v>
      </c>
      <c r="P1931" s="262" t="s">
        <v>35</v>
      </c>
      <c r="Q1931" s="321">
        <v>16</v>
      </c>
      <c r="R1931" s="321">
        <f t="shared" si="185"/>
        <v>17</v>
      </c>
      <c r="S1931" s="300">
        <v>0</v>
      </c>
      <c r="T1931" s="300">
        <v>54270</v>
      </c>
      <c r="V1931" s="300">
        <v>54270</v>
      </c>
      <c r="W1931" s="302">
        <f>IFERROR(INDEX('For Formulas'!$A$3:$CL$64,MATCH(ROUNDUP($R1931,0),'For Formulas'!$A$3:$A$64,0),MATCH($O1931&amp;" - "&amp;$P1931,'For Formulas'!$A$3:$CL$3,0))*L1931+U1931,INDEX('For Formulas'!$A$3:$CL$64,MATCH(ROUNDUP($R1931,0),'For Formulas'!$A$3:$A$64,0)*MATCH($O1931&amp;" - "&amp;$P1931,'For Formulas'!$A$3:$CL$3,0))*L1931)</f>
        <v>58610</v>
      </c>
      <c r="X1931" s="322">
        <f t="shared" si="186"/>
        <v>7.9970517781463052E-2</v>
      </c>
      <c r="Y1931" s="262" t="s">
        <v>913</v>
      </c>
      <c r="Z1931" s="262" t="str">
        <f t="shared" si="187"/>
        <v>141 E 71100 116</v>
      </c>
      <c r="AA1931" s="262" t="str">
        <f t="shared" si="188"/>
        <v>000</v>
      </c>
      <c r="AB1931" s="262" t="str">
        <f t="shared" si="189"/>
        <v>000</v>
      </c>
      <c r="AC1931" s="262" t="str">
        <f t="shared" si="190"/>
        <v>141 E 71100 116 000 000</v>
      </c>
    </row>
    <row r="1932" spans="1:29" ht="15" customHeight="1" x14ac:dyDescent="0.25">
      <c r="A1932" s="262" t="s">
        <v>1385</v>
      </c>
      <c r="B1932" s="262" t="s">
        <v>231</v>
      </c>
      <c r="C1932" s="262" t="s">
        <v>231</v>
      </c>
      <c r="D1932" s="262" t="s">
        <v>258</v>
      </c>
      <c r="E1932" s="262" t="s">
        <v>221</v>
      </c>
      <c r="F1932" s="262" t="s">
        <v>222</v>
      </c>
      <c r="G1932" s="262" t="s">
        <v>223</v>
      </c>
      <c r="H1932" s="262" t="s">
        <v>224</v>
      </c>
      <c r="I1932" s="262" t="s">
        <v>225</v>
      </c>
      <c r="J1932" s="262">
        <v>1600</v>
      </c>
      <c r="K1932" s="320">
        <v>1</v>
      </c>
      <c r="L1932" s="320">
        <v>1</v>
      </c>
      <c r="M1932" s="262" t="s">
        <v>226</v>
      </c>
      <c r="N1932" s="262" t="s">
        <v>233</v>
      </c>
      <c r="O1932" s="262" t="s">
        <v>234</v>
      </c>
      <c r="P1932" s="262" t="s">
        <v>35</v>
      </c>
      <c r="Q1932" s="321">
        <v>16</v>
      </c>
      <c r="R1932" s="321">
        <f t="shared" si="185"/>
        <v>17</v>
      </c>
      <c r="S1932" s="300">
        <v>0</v>
      </c>
      <c r="T1932" s="300">
        <v>54270</v>
      </c>
      <c r="V1932" s="300">
        <v>54270</v>
      </c>
      <c r="W1932" s="302">
        <f>IFERROR(INDEX('For Formulas'!$A$3:$CL$64,MATCH(ROUNDUP($R1932,0),'For Formulas'!$A$3:$A$64,0),MATCH($O1932&amp;" - "&amp;$P1932,'For Formulas'!$A$3:$CL$3,0))*L1932+U1932,INDEX('For Formulas'!$A$3:$CL$64,MATCH(ROUNDUP($R1932,0),'For Formulas'!$A$3:$A$64,0)*MATCH($O1932&amp;" - "&amp;$P1932,'For Formulas'!$A$3:$CL$3,0))*L1932)</f>
        <v>58610</v>
      </c>
      <c r="X1932" s="322">
        <f t="shared" si="186"/>
        <v>7.9970517781463052E-2</v>
      </c>
      <c r="Y1932" s="262" t="s">
        <v>259</v>
      </c>
      <c r="Z1932" s="262" t="str">
        <f t="shared" si="187"/>
        <v>141 E 71100 116</v>
      </c>
      <c r="AA1932" s="262" t="str">
        <f t="shared" si="188"/>
        <v>000</v>
      </c>
      <c r="AB1932" s="262" t="str">
        <f t="shared" si="189"/>
        <v>000</v>
      </c>
      <c r="AC1932" s="262" t="str">
        <f t="shared" si="190"/>
        <v>141 E 71100 116 000 000</v>
      </c>
    </row>
    <row r="1933" spans="1:29" ht="15" customHeight="1" x14ac:dyDescent="0.25">
      <c r="A1933" s="262" t="s">
        <v>1388</v>
      </c>
      <c r="B1933" s="262" t="s">
        <v>231</v>
      </c>
      <c r="C1933" s="262" t="s">
        <v>231</v>
      </c>
      <c r="D1933" s="262" t="s">
        <v>389</v>
      </c>
      <c r="E1933" s="262" t="s">
        <v>221</v>
      </c>
      <c r="F1933" s="262" t="s">
        <v>222</v>
      </c>
      <c r="G1933" s="262" t="s">
        <v>223</v>
      </c>
      <c r="H1933" s="262" t="s">
        <v>224</v>
      </c>
      <c r="I1933" s="262" t="s">
        <v>225</v>
      </c>
      <c r="J1933" s="262">
        <v>1600</v>
      </c>
      <c r="K1933" s="320">
        <v>1</v>
      </c>
      <c r="L1933" s="320">
        <v>1</v>
      </c>
      <c r="M1933" s="262" t="s">
        <v>226</v>
      </c>
      <c r="N1933" s="262" t="s">
        <v>233</v>
      </c>
      <c r="O1933" s="262" t="s">
        <v>234</v>
      </c>
      <c r="P1933" s="262" t="s">
        <v>35</v>
      </c>
      <c r="Q1933" s="321">
        <v>16</v>
      </c>
      <c r="R1933" s="321">
        <f t="shared" si="185"/>
        <v>17</v>
      </c>
      <c r="S1933" s="300">
        <v>0</v>
      </c>
      <c r="T1933" s="300">
        <v>54270</v>
      </c>
      <c r="V1933" s="300">
        <v>54270</v>
      </c>
      <c r="W1933" s="302">
        <f>IFERROR(INDEX('For Formulas'!$A$3:$CL$64,MATCH(ROUNDUP($R1933,0),'For Formulas'!$A$3:$A$64,0),MATCH($O1933&amp;" - "&amp;$P1933,'For Formulas'!$A$3:$CL$3,0))*L1933+U1933,INDEX('For Formulas'!$A$3:$CL$64,MATCH(ROUNDUP($R1933,0),'For Formulas'!$A$3:$A$64,0)*MATCH($O1933&amp;" - "&amp;$P1933,'For Formulas'!$A$3:$CL$3,0))*L1933)</f>
        <v>58610</v>
      </c>
      <c r="X1933" s="322">
        <f t="shared" si="186"/>
        <v>7.9970517781463052E-2</v>
      </c>
      <c r="Y1933" s="262" t="s">
        <v>390</v>
      </c>
      <c r="Z1933" s="262" t="str">
        <f t="shared" si="187"/>
        <v>141 E 71100 116</v>
      </c>
      <c r="AA1933" s="262" t="str">
        <f t="shared" si="188"/>
        <v>000</v>
      </c>
      <c r="AB1933" s="262" t="str">
        <f t="shared" si="189"/>
        <v>000</v>
      </c>
      <c r="AC1933" s="262" t="str">
        <f t="shared" si="190"/>
        <v>141 E 71100 116 000 000</v>
      </c>
    </row>
    <row r="1934" spans="1:29" ht="15" customHeight="1" x14ac:dyDescent="0.25">
      <c r="A1934" s="262" t="s">
        <v>1706</v>
      </c>
      <c r="B1934" s="262" t="s">
        <v>316</v>
      </c>
      <c r="C1934" s="262" t="s">
        <v>316</v>
      </c>
      <c r="D1934" s="262" t="s">
        <v>407</v>
      </c>
      <c r="E1934" s="262" t="s">
        <v>221</v>
      </c>
      <c r="F1934" s="262" t="s">
        <v>222</v>
      </c>
      <c r="G1934" s="262" t="s">
        <v>223</v>
      </c>
      <c r="H1934" s="262" t="s">
        <v>224</v>
      </c>
      <c r="I1934" s="262" t="s">
        <v>225</v>
      </c>
      <c r="J1934" s="262">
        <v>1600</v>
      </c>
      <c r="K1934" s="320">
        <v>1</v>
      </c>
      <c r="L1934" s="320">
        <v>1</v>
      </c>
      <c r="M1934" s="262" t="s">
        <v>226</v>
      </c>
      <c r="N1934" s="262" t="s">
        <v>233</v>
      </c>
      <c r="O1934" s="262" t="s">
        <v>234</v>
      </c>
      <c r="P1934" s="262" t="s">
        <v>35</v>
      </c>
      <c r="Q1934" s="321">
        <v>16</v>
      </c>
      <c r="R1934" s="321">
        <f t="shared" si="185"/>
        <v>17</v>
      </c>
      <c r="S1934" s="300">
        <v>0</v>
      </c>
      <c r="T1934" s="300">
        <v>54270</v>
      </c>
      <c r="V1934" s="300">
        <v>54270</v>
      </c>
      <c r="W1934" s="302">
        <f>IFERROR(INDEX('For Formulas'!$A$3:$CL$64,MATCH(ROUNDUP($R1934,0),'For Formulas'!$A$3:$A$64,0),MATCH($O1934&amp;" - "&amp;$P1934,'For Formulas'!$A$3:$CL$3,0))*L1934+U1934,INDEX('For Formulas'!$A$3:$CL$64,MATCH(ROUNDUP($R1934,0),'For Formulas'!$A$3:$A$64,0)*MATCH($O1934&amp;" - "&amp;$P1934,'For Formulas'!$A$3:$CL$3,0))*L1934)</f>
        <v>58610</v>
      </c>
      <c r="X1934" s="322">
        <f t="shared" si="186"/>
        <v>7.9970517781463052E-2</v>
      </c>
      <c r="Y1934" s="262" t="s">
        <v>1707</v>
      </c>
      <c r="Z1934" s="262" t="str">
        <f t="shared" si="187"/>
        <v>141 E 71200 116</v>
      </c>
      <c r="AA1934" s="262" t="str">
        <f t="shared" si="188"/>
        <v>712</v>
      </c>
      <c r="AB1934" s="262" t="str">
        <f t="shared" si="189"/>
        <v>000</v>
      </c>
      <c r="AC1934" s="262" t="str">
        <f t="shared" si="190"/>
        <v>141 E 71200 116 000 712</v>
      </c>
    </row>
    <row r="1935" spans="1:29" ht="15" customHeight="1" x14ac:dyDescent="0.25">
      <c r="A1935" s="262" t="s">
        <v>1740</v>
      </c>
      <c r="B1935" s="262" t="s">
        <v>231</v>
      </c>
      <c r="C1935" s="262" t="s">
        <v>231</v>
      </c>
      <c r="D1935" s="262" t="s">
        <v>264</v>
      </c>
      <c r="E1935" s="262" t="s">
        <v>221</v>
      </c>
      <c r="F1935" s="262" t="s">
        <v>222</v>
      </c>
      <c r="G1935" s="262" t="s">
        <v>223</v>
      </c>
      <c r="H1935" s="262" t="s">
        <v>224</v>
      </c>
      <c r="I1935" s="262" t="s">
        <v>225</v>
      </c>
      <c r="J1935" s="262">
        <v>1600</v>
      </c>
      <c r="K1935" s="320">
        <v>1</v>
      </c>
      <c r="L1935" s="320">
        <v>1</v>
      </c>
      <c r="M1935" s="262" t="s">
        <v>226</v>
      </c>
      <c r="N1935" s="262" t="s">
        <v>233</v>
      </c>
      <c r="O1935" s="262" t="s">
        <v>234</v>
      </c>
      <c r="P1935" s="262" t="s">
        <v>35</v>
      </c>
      <c r="Q1935" s="321">
        <v>16</v>
      </c>
      <c r="R1935" s="321">
        <f t="shared" si="185"/>
        <v>17</v>
      </c>
      <c r="S1935" s="300">
        <v>0</v>
      </c>
      <c r="T1935" s="300">
        <v>54270</v>
      </c>
      <c r="V1935" s="300">
        <v>54270</v>
      </c>
      <c r="W1935" s="302">
        <f>IFERROR(INDEX('For Formulas'!$A$3:$CL$64,MATCH(ROUNDUP($R1935,0),'For Formulas'!$A$3:$A$64,0),MATCH($O1935&amp;" - "&amp;$P1935,'For Formulas'!$A$3:$CL$3,0))*L1935+U1935,INDEX('For Formulas'!$A$3:$CL$64,MATCH(ROUNDUP($R1935,0),'For Formulas'!$A$3:$A$64,0)*MATCH($O1935&amp;" - "&amp;$P1935,'For Formulas'!$A$3:$CL$3,0))*L1935)</f>
        <v>58610</v>
      </c>
      <c r="X1935" s="322">
        <f t="shared" si="186"/>
        <v>7.9970517781463052E-2</v>
      </c>
      <c r="Y1935" s="262" t="s">
        <v>265</v>
      </c>
      <c r="Z1935" s="262" t="str">
        <f t="shared" si="187"/>
        <v>141 E 71100 116</v>
      </c>
      <c r="AA1935" s="262" t="str">
        <f t="shared" si="188"/>
        <v>000</v>
      </c>
      <c r="AB1935" s="262" t="str">
        <f t="shared" si="189"/>
        <v>000</v>
      </c>
      <c r="AC1935" s="262" t="str">
        <f t="shared" si="190"/>
        <v>141 E 71100 116 000 000</v>
      </c>
    </row>
    <row r="1936" spans="1:29" ht="15" customHeight="1" x14ac:dyDescent="0.25">
      <c r="A1936" s="262" t="s">
        <v>1789</v>
      </c>
      <c r="B1936" s="262" t="s">
        <v>231</v>
      </c>
      <c r="C1936" s="262" t="s">
        <v>231</v>
      </c>
      <c r="D1936" s="262" t="s">
        <v>364</v>
      </c>
      <c r="E1936" s="262" t="s">
        <v>221</v>
      </c>
      <c r="F1936" s="262" t="s">
        <v>222</v>
      </c>
      <c r="G1936" s="262" t="s">
        <v>223</v>
      </c>
      <c r="H1936" s="262" t="s">
        <v>224</v>
      </c>
      <c r="I1936" s="262" t="s">
        <v>225</v>
      </c>
      <c r="J1936" s="262">
        <v>1600</v>
      </c>
      <c r="K1936" s="320">
        <v>1</v>
      </c>
      <c r="L1936" s="320">
        <v>1</v>
      </c>
      <c r="M1936" s="262" t="s">
        <v>226</v>
      </c>
      <c r="N1936" s="262" t="s">
        <v>233</v>
      </c>
      <c r="O1936" s="262" t="s">
        <v>234</v>
      </c>
      <c r="P1936" s="262" t="s">
        <v>35</v>
      </c>
      <c r="Q1936" s="321">
        <v>16</v>
      </c>
      <c r="R1936" s="321">
        <f t="shared" si="185"/>
        <v>17</v>
      </c>
      <c r="S1936" s="300">
        <v>0</v>
      </c>
      <c r="T1936" s="300">
        <v>54270</v>
      </c>
      <c r="V1936" s="300">
        <v>54270</v>
      </c>
      <c r="W1936" s="302">
        <f>IFERROR(INDEX('For Formulas'!$A$3:$CL$64,MATCH(ROUNDUP($R1936,0),'For Formulas'!$A$3:$A$64,0),MATCH($O1936&amp;" - "&amp;$P1936,'For Formulas'!$A$3:$CL$3,0))*L1936+U1936,INDEX('For Formulas'!$A$3:$CL$64,MATCH(ROUNDUP($R1936,0),'For Formulas'!$A$3:$A$64,0)*MATCH($O1936&amp;" - "&amp;$P1936,'For Formulas'!$A$3:$CL$3,0))*L1936)</f>
        <v>58610</v>
      </c>
      <c r="X1936" s="322">
        <f t="shared" si="186"/>
        <v>7.9970517781463052E-2</v>
      </c>
      <c r="Y1936" s="262" t="s">
        <v>365</v>
      </c>
      <c r="Z1936" s="262" t="str">
        <f t="shared" si="187"/>
        <v>141 E 71100 116</v>
      </c>
      <c r="AA1936" s="262" t="str">
        <f t="shared" si="188"/>
        <v>000</v>
      </c>
      <c r="AB1936" s="262" t="str">
        <f t="shared" si="189"/>
        <v>000</v>
      </c>
      <c r="AC1936" s="262" t="str">
        <f t="shared" si="190"/>
        <v>141 E 71100 116 000 000</v>
      </c>
    </row>
    <row r="1937" spans="1:29" ht="15" customHeight="1" x14ac:dyDescent="0.25">
      <c r="A1937" s="262" t="s">
        <v>1820</v>
      </c>
      <c r="B1937" s="262" t="s">
        <v>559</v>
      </c>
      <c r="C1937" s="262" t="s">
        <v>559</v>
      </c>
      <c r="D1937" s="262" t="s">
        <v>264</v>
      </c>
      <c r="E1937" s="262" t="s">
        <v>221</v>
      </c>
      <c r="F1937" s="262" t="s">
        <v>222</v>
      </c>
      <c r="G1937" s="262" t="s">
        <v>223</v>
      </c>
      <c r="H1937" s="262" t="s">
        <v>224</v>
      </c>
      <c r="I1937" s="262" t="s">
        <v>225</v>
      </c>
      <c r="J1937" s="262">
        <v>1600</v>
      </c>
      <c r="K1937" s="320">
        <v>1</v>
      </c>
      <c r="L1937" s="320">
        <v>1</v>
      </c>
      <c r="M1937" s="262" t="s">
        <v>226</v>
      </c>
      <c r="N1937" s="262" t="s">
        <v>233</v>
      </c>
      <c r="O1937" s="262" t="s">
        <v>234</v>
      </c>
      <c r="P1937" s="262" t="s">
        <v>35</v>
      </c>
      <c r="Q1937" s="321">
        <v>16</v>
      </c>
      <c r="R1937" s="321">
        <f t="shared" si="185"/>
        <v>17</v>
      </c>
      <c r="S1937" s="300">
        <v>0</v>
      </c>
      <c r="T1937" s="300">
        <v>54270</v>
      </c>
      <c r="V1937" s="300">
        <v>54270</v>
      </c>
      <c r="W1937" s="302">
        <f>IFERROR(INDEX('For Formulas'!$A$3:$CL$64,MATCH(ROUNDUP($R1937,0),'For Formulas'!$A$3:$A$64,0),MATCH($O1937&amp;" - "&amp;$P1937,'For Formulas'!$A$3:$CL$3,0))*L1937+U1937,INDEX('For Formulas'!$A$3:$CL$64,MATCH(ROUNDUP($R1937,0),'For Formulas'!$A$3:$A$64,0)*MATCH($O1937&amp;" - "&amp;$P1937,'For Formulas'!$A$3:$CL$3,0))*L1937)</f>
        <v>58610</v>
      </c>
      <c r="X1937" s="322">
        <f t="shared" si="186"/>
        <v>7.9970517781463052E-2</v>
      </c>
      <c r="Y1937" s="262" t="s">
        <v>1821</v>
      </c>
      <c r="Z1937" s="262" t="str">
        <f t="shared" si="187"/>
        <v>141 E 72210 129</v>
      </c>
      <c r="AA1937" s="262" t="str">
        <f t="shared" si="188"/>
        <v>000</v>
      </c>
      <c r="AB1937" s="262" t="str">
        <f t="shared" si="189"/>
        <v>000</v>
      </c>
      <c r="AC1937" s="262" t="str">
        <f t="shared" si="190"/>
        <v>141 E 72210 129 000 000</v>
      </c>
    </row>
    <row r="1938" spans="1:29" ht="15" customHeight="1" x14ac:dyDescent="0.25">
      <c r="A1938" s="262" t="s">
        <v>2120</v>
      </c>
      <c r="B1938" s="262" t="s">
        <v>231</v>
      </c>
      <c r="C1938" s="262" t="s">
        <v>231</v>
      </c>
      <c r="D1938" s="262" t="s">
        <v>317</v>
      </c>
      <c r="E1938" s="262" t="s">
        <v>221</v>
      </c>
      <c r="F1938" s="262" t="s">
        <v>222</v>
      </c>
      <c r="G1938" s="262" t="s">
        <v>223</v>
      </c>
      <c r="H1938" s="262" t="s">
        <v>224</v>
      </c>
      <c r="I1938" s="262" t="s">
        <v>225</v>
      </c>
      <c r="J1938" s="262">
        <v>1600</v>
      </c>
      <c r="K1938" s="320">
        <v>1</v>
      </c>
      <c r="L1938" s="320">
        <v>1</v>
      </c>
      <c r="M1938" s="262" t="s">
        <v>226</v>
      </c>
      <c r="N1938" s="262" t="s">
        <v>233</v>
      </c>
      <c r="O1938" s="262" t="s">
        <v>234</v>
      </c>
      <c r="P1938" s="262" t="s">
        <v>35</v>
      </c>
      <c r="Q1938" s="321">
        <v>16</v>
      </c>
      <c r="R1938" s="321">
        <f t="shared" si="185"/>
        <v>17</v>
      </c>
      <c r="S1938" s="300">
        <v>0</v>
      </c>
      <c r="T1938" s="300">
        <v>54270</v>
      </c>
      <c r="V1938" s="300">
        <v>54270</v>
      </c>
      <c r="W1938" s="302">
        <f>IFERROR(INDEX('For Formulas'!$A$3:$CL$64,MATCH(ROUNDUP($R1938,0),'For Formulas'!$A$3:$A$64,0),MATCH($O1938&amp;" - "&amp;$P1938,'For Formulas'!$A$3:$CL$3,0))*L1938+U1938,INDEX('For Formulas'!$A$3:$CL$64,MATCH(ROUNDUP($R1938,0),'For Formulas'!$A$3:$A$64,0)*MATCH($O1938&amp;" - "&amp;$P1938,'For Formulas'!$A$3:$CL$3,0))*L1938)</f>
        <v>58610</v>
      </c>
      <c r="X1938" s="322">
        <f t="shared" si="186"/>
        <v>7.9970517781463052E-2</v>
      </c>
      <c r="Y1938" s="262" t="s">
        <v>396</v>
      </c>
      <c r="Z1938" s="262" t="str">
        <f t="shared" si="187"/>
        <v>141 E 71100 116</v>
      </c>
      <c r="AA1938" s="262" t="str">
        <f t="shared" si="188"/>
        <v>000</v>
      </c>
      <c r="AB1938" s="262" t="str">
        <f t="shared" si="189"/>
        <v>000</v>
      </c>
      <c r="AC1938" s="262" t="str">
        <f t="shared" si="190"/>
        <v>141 E 71100 116 000 000</v>
      </c>
    </row>
    <row r="1939" spans="1:29" ht="15" customHeight="1" x14ac:dyDescent="0.25">
      <c r="A1939" s="262" t="s">
        <v>2265</v>
      </c>
      <c r="B1939" s="262" t="s">
        <v>231</v>
      </c>
      <c r="C1939" s="262" t="s">
        <v>231</v>
      </c>
      <c r="D1939" s="262" t="s">
        <v>268</v>
      </c>
      <c r="E1939" s="262" t="s">
        <v>221</v>
      </c>
      <c r="F1939" s="262" t="s">
        <v>222</v>
      </c>
      <c r="G1939" s="262" t="s">
        <v>223</v>
      </c>
      <c r="H1939" s="262" t="s">
        <v>224</v>
      </c>
      <c r="I1939" s="262" t="s">
        <v>225</v>
      </c>
      <c r="J1939" s="262">
        <v>1600</v>
      </c>
      <c r="K1939" s="320">
        <v>1</v>
      </c>
      <c r="L1939" s="320">
        <v>1</v>
      </c>
      <c r="M1939" s="262" t="s">
        <v>226</v>
      </c>
      <c r="N1939" s="262" t="s">
        <v>233</v>
      </c>
      <c r="O1939" s="262" t="s">
        <v>234</v>
      </c>
      <c r="P1939" s="262" t="s">
        <v>35</v>
      </c>
      <c r="Q1939" s="321">
        <v>16</v>
      </c>
      <c r="R1939" s="321">
        <f t="shared" si="185"/>
        <v>17</v>
      </c>
      <c r="S1939" s="300">
        <v>0</v>
      </c>
      <c r="T1939" s="300">
        <v>54270</v>
      </c>
      <c r="V1939" s="300">
        <v>54270</v>
      </c>
      <c r="W1939" s="302">
        <f>IFERROR(INDEX('For Formulas'!$A$3:$CL$64,MATCH(ROUNDUP($R1939,0),'For Formulas'!$A$3:$A$64,0),MATCH($O1939&amp;" - "&amp;$P1939,'For Formulas'!$A$3:$CL$3,0))*L1939+U1939,INDEX('For Formulas'!$A$3:$CL$64,MATCH(ROUNDUP($R1939,0),'For Formulas'!$A$3:$A$64,0)*MATCH($O1939&amp;" - "&amp;$P1939,'For Formulas'!$A$3:$CL$3,0))*L1939)</f>
        <v>58610</v>
      </c>
      <c r="X1939" s="322">
        <f t="shared" si="186"/>
        <v>7.9970517781463052E-2</v>
      </c>
      <c r="Y1939" s="262" t="s">
        <v>566</v>
      </c>
      <c r="Z1939" s="262" t="str">
        <f t="shared" si="187"/>
        <v>141 E 71100 116</v>
      </c>
      <c r="AA1939" s="262" t="str">
        <f t="shared" si="188"/>
        <v>000</v>
      </c>
      <c r="AB1939" s="262" t="str">
        <f t="shared" si="189"/>
        <v>000</v>
      </c>
      <c r="AC1939" s="262" t="str">
        <f t="shared" si="190"/>
        <v>141 E 71100 116 000 000</v>
      </c>
    </row>
    <row r="1940" spans="1:29" ht="15" customHeight="1" x14ac:dyDescent="0.25">
      <c r="A1940" s="262" t="s">
        <v>2294</v>
      </c>
      <c r="B1940" s="262" t="s">
        <v>231</v>
      </c>
      <c r="C1940" s="262" t="s">
        <v>231</v>
      </c>
      <c r="D1940" s="262" t="s">
        <v>280</v>
      </c>
      <c r="E1940" s="262" t="s">
        <v>221</v>
      </c>
      <c r="F1940" s="262" t="s">
        <v>222</v>
      </c>
      <c r="G1940" s="262" t="s">
        <v>223</v>
      </c>
      <c r="H1940" s="262" t="s">
        <v>224</v>
      </c>
      <c r="I1940" s="262" t="s">
        <v>225</v>
      </c>
      <c r="J1940" s="262">
        <v>1600</v>
      </c>
      <c r="K1940" s="320">
        <v>1</v>
      </c>
      <c r="L1940" s="320">
        <v>1</v>
      </c>
      <c r="M1940" s="262" t="s">
        <v>226</v>
      </c>
      <c r="N1940" s="262" t="s">
        <v>233</v>
      </c>
      <c r="O1940" s="262" t="s">
        <v>234</v>
      </c>
      <c r="P1940" s="262" t="s">
        <v>35</v>
      </c>
      <c r="Q1940" s="321">
        <v>16</v>
      </c>
      <c r="R1940" s="321">
        <f t="shared" si="185"/>
        <v>17</v>
      </c>
      <c r="S1940" s="300">
        <v>0</v>
      </c>
      <c r="T1940" s="300">
        <v>54270</v>
      </c>
      <c r="V1940" s="300">
        <v>54270</v>
      </c>
      <c r="W1940" s="302">
        <f>IFERROR(INDEX('For Formulas'!$A$3:$CL$64,MATCH(ROUNDUP($R1940,0),'For Formulas'!$A$3:$A$64,0),MATCH($O1940&amp;" - "&amp;$P1940,'For Formulas'!$A$3:$CL$3,0))*L1940+U1940,INDEX('For Formulas'!$A$3:$CL$64,MATCH(ROUNDUP($R1940,0),'For Formulas'!$A$3:$A$64,0)*MATCH($O1940&amp;" - "&amp;$P1940,'For Formulas'!$A$3:$CL$3,0))*L1940)</f>
        <v>58610</v>
      </c>
      <c r="X1940" s="322">
        <f t="shared" si="186"/>
        <v>7.9970517781463052E-2</v>
      </c>
      <c r="Y1940" s="262" t="s">
        <v>281</v>
      </c>
      <c r="Z1940" s="262" t="str">
        <f t="shared" si="187"/>
        <v>141 E 71100 116</v>
      </c>
      <c r="AA1940" s="262" t="str">
        <f t="shared" si="188"/>
        <v>000</v>
      </c>
      <c r="AB1940" s="262" t="str">
        <f t="shared" si="189"/>
        <v>000</v>
      </c>
      <c r="AC1940" s="262" t="str">
        <f t="shared" si="190"/>
        <v>141 E 71100 116 000 000</v>
      </c>
    </row>
    <row r="1941" spans="1:29" ht="15" customHeight="1" x14ac:dyDescent="0.25">
      <c r="A1941" s="262" t="s">
        <v>2516</v>
      </c>
      <c r="B1941" s="262" t="s">
        <v>316</v>
      </c>
      <c r="C1941" s="262" t="s">
        <v>316</v>
      </c>
      <c r="D1941" s="262" t="s">
        <v>232</v>
      </c>
      <c r="E1941" s="262" t="s">
        <v>221</v>
      </c>
      <c r="F1941" s="262" t="s">
        <v>222</v>
      </c>
      <c r="G1941" s="262" t="s">
        <v>223</v>
      </c>
      <c r="H1941" s="262" t="s">
        <v>224</v>
      </c>
      <c r="I1941" s="262" t="s">
        <v>225</v>
      </c>
      <c r="J1941" s="262">
        <v>1600</v>
      </c>
      <c r="K1941" s="320">
        <v>1</v>
      </c>
      <c r="L1941" s="320">
        <v>1</v>
      </c>
      <c r="M1941" s="262" t="s">
        <v>226</v>
      </c>
      <c r="N1941" s="262" t="s">
        <v>227</v>
      </c>
      <c r="O1941" s="262" t="s">
        <v>234</v>
      </c>
      <c r="P1941" s="262" t="s">
        <v>35</v>
      </c>
      <c r="Q1941" s="321">
        <v>16</v>
      </c>
      <c r="R1941" s="321">
        <f t="shared" si="185"/>
        <v>17</v>
      </c>
      <c r="S1941" s="300">
        <v>0</v>
      </c>
      <c r="T1941" s="300">
        <v>54270</v>
      </c>
      <c r="V1941" s="300">
        <v>54270</v>
      </c>
      <c r="W1941" s="302">
        <f>IFERROR(INDEX('For Formulas'!$A$3:$CL$64,MATCH(ROUNDUP($R1941,0),'For Formulas'!$A$3:$A$64,0),MATCH($O1941&amp;" - "&amp;$P1941,'For Formulas'!$A$3:$CL$3,0))*L1941+U1941,INDEX('For Formulas'!$A$3:$CL$64,MATCH(ROUNDUP($R1941,0),'For Formulas'!$A$3:$A$64,0)*MATCH($O1941&amp;" - "&amp;$P1941,'For Formulas'!$A$3:$CL$3,0))*L1941)</f>
        <v>58610</v>
      </c>
      <c r="X1941" s="322">
        <f t="shared" si="186"/>
        <v>7.9970517781463052E-2</v>
      </c>
      <c r="Y1941" s="262" t="s">
        <v>770</v>
      </c>
      <c r="Z1941" s="262" t="str">
        <f t="shared" si="187"/>
        <v>141 E 71200 116</v>
      </c>
      <c r="AA1941" s="262" t="str">
        <f t="shared" si="188"/>
        <v>712</v>
      </c>
      <c r="AB1941" s="262" t="str">
        <f t="shared" si="189"/>
        <v>000</v>
      </c>
      <c r="AC1941" s="262" t="str">
        <f t="shared" si="190"/>
        <v>141 E 71200 116 000 712</v>
      </c>
    </row>
    <row r="1942" spans="1:29" ht="15" customHeight="1" x14ac:dyDescent="0.25">
      <c r="A1942" s="262" t="s">
        <v>2694</v>
      </c>
      <c r="B1942" s="262" t="s">
        <v>231</v>
      </c>
      <c r="C1942" s="262" t="s">
        <v>231</v>
      </c>
      <c r="D1942" s="262" t="s">
        <v>407</v>
      </c>
      <c r="E1942" s="262" t="s">
        <v>221</v>
      </c>
      <c r="F1942" s="262" t="s">
        <v>222</v>
      </c>
      <c r="G1942" s="262" t="s">
        <v>223</v>
      </c>
      <c r="H1942" s="262" t="s">
        <v>224</v>
      </c>
      <c r="I1942" s="262" t="s">
        <v>225</v>
      </c>
      <c r="J1942" s="262">
        <v>1600</v>
      </c>
      <c r="K1942" s="320">
        <v>1</v>
      </c>
      <c r="L1942" s="320">
        <v>1</v>
      </c>
      <c r="M1942" s="262" t="s">
        <v>226</v>
      </c>
      <c r="N1942" s="262" t="s">
        <v>233</v>
      </c>
      <c r="O1942" s="262" t="s">
        <v>234</v>
      </c>
      <c r="P1942" s="262" t="s">
        <v>35</v>
      </c>
      <c r="Q1942" s="321">
        <v>16</v>
      </c>
      <c r="R1942" s="321">
        <f t="shared" si="185"/>
        <v>17</v>
      </c>
      <c r="S1942" s="300">
        <v>0</v>
      </c>
      <c r="T1942" s="300">
        <v>54270</v>
      </c>
      <c r="V1942" s="300">
        <v>54270</v>
      </c>
      <c r="W1942" s="302">
        <f>IFERROR(INDEX('For Formulas'!$A$3:$CL$64,MATCH(ROUNDUP($R1942,0),'For Formulas'!$A$3:$A$64,0),MATCH($O1942&amp;" - "&amp;$P1942,'For Formulas'!$A$3:$CL$3,0))*L1942+U1942,INDEX('For Formulas'!$A$3:$CL$64,MATCH(ROUNDUP($R1942,0),'For Formulas'!$A$3:$A$64,0)*MATCH($O1942&amp;" - "&amp;$P1942,'For Formulas'!$A$3:$CL$3,0))*L1942)</f>
        <v>58610</v>
      </c>
      <c r="X1942" s="322">
        <f t="shared" si="186"/>
        <v>7.9970517781463052E-2</v>
      </c>
      <c r="Y1942" s="262" t="s">
        <v>408</v>
      </c>
      <c r="Z1942" s="262" t="str">
        <f t="shared" si="187"/>
        <v>141 E 71100 116</v>
      </c>
      <c r="AA1942" s="262" t="str">
        <f t="shared" si="188"/>
        <v>000</v>
      </c>
      <c r="AB1942" s="262" t="str">
        <f t="shared" si="189"/>
        <v>000</v>
      </c>
      <c r="AC1942" s="262" t="str">
        <f t="shared" si="190"/>
        <v>141 E 71100 116 000 000</v>
      </c>
    </row>
    <row r="1943" spans="1:29" ht="15" customHeight="1" x14ac:dyDescent="0.25">
      <c r="A1943" s="262" t="s">
        <v>2974</v>
      </c>
      <c r="B1943" s="262" t="s">
        <v>231</v>
      </c>
      <c r="C1943" s="262" t="s">
        <v>231</v>
      </c>
      <c r="D1943" s="262" t="s">
        <v>280</v>
      </c>
      <c r="E1943" s="262" t="s">
        <v>221</v>
      </c>
      <c r="F1943" s="262" t="s">
        <v>222</v>
      </c>
      <c r="G1943" s="262" t="s">
        <v>223</v>
      </c>
      <c r="H1943" s="262" t="s">
        <v>224</v>
      </c>
      <c r="I1943" s="262" t="s">
        <v>225</v>
      </c>
      <c r="J1943" s="262">
        <v>1600</v>
      </c>
      <c r="K1943" s="320">
        <v>1</v>
      </c>
      <c r="L1943" s="320">
        <v>1</v>
      </c>
      <c r="M1943" s="262" t="s">
        <v>226</v>
      </c>
      <c r="N1943" s="262" t="s">
        <v>233</v>
      </c>
      <c r="O1943" s="262" t="s">
        <v>234</v>
      </c>
      <c r="P1943" s="262" t="s">
        <v>35</v>
      </c>
      <c r="Q1943" s="321">
        <v>16</v>
      </c>
      <c r="R1943" s="321">
        <f t="shared" si="185"/>
        <v>17</v>
      </c>
      <c r="S1943" s="300">
        <v>0</v>
      </c>
      <c r="T1943" s="300">
        <v>54270</v>
      </c>
      <c r="V1943" s="300">
        <v>54270</v>
      </c>
      <c r="W1943" s="302">
        <f>IFERROR(INDEX('For Formulas'!$A$3:$CL$64,MATCH(ROUNDUP($R1943,0),'For Formulas'!$A$3:$A$64,0),MATCH($O1943&amp;" - "&amp;$P1943,'For Formulas'!$A$3:$CL$3,0))*L1943+U1943,INDEX('For Formulas'!$A$3:$CL$64,MATCH(ROUNDUP($R1943,0),'For Formulas'!$A$3:$A$64,0)*MATCH($O1943&amp;" - "&amp;$P1943,'For Formulas'!$A$3:$CL$3,0))*L1943)</f>
        <v>58610</v>
      </c>
      <c r="X1943" s="322">
        <f t="shared" si="186"/>
        <v>7.9970517781463052E-2</v>
      </c>
      <c r="Y1943" s="262" t="s">
        <v>281</v>
      </c>
      <c r="Z1943" s="262" t="str">
        <f t="shared" si="187"/>
        <v>141 E 71100 116</v>
      </c>
      <c r="AA1943" s="262" t="str">
        <f t="shared" si="188"/>
        <v>000</v>
      </c>
      <c r="AB1943" s="262" t="str">
        <f t="shared" si="189"/>
        <v>000</v>
      </c>
      <c r="AC1943" s="262" t="str">
        <f t="shared" si="190"/>
        <v>141 E 71100 116 000 000</v>
      </c>
    </row>
    <row r="1944" spans="1:29" ht="15" customHeight="1" x14ac:dyDescent="0.25">
      <c r="A1944" s="262" t="s">
        <v>3026</v>
      </c>
      <c r="B1944" s="262" t="s">
        <v>231</v>
      </c>
      <c r="C1944" s="262" t="s">
        <v>231</v>
      </c>
      <c r="D1944" s="262" t="s">
        <v>361</v>
      </c>
      <c r="E1944" s="262" t="s">
        <v>221</v>
      </c>
      <c r="F1944" s="262" t="s">
        <v>222</v>
      </c>
      <c r="G1944" s="262" t="s">
        <v>223</v>
      </c>
      <c r="H1944" s="262" t="s">
        <v>224</v>
      </c>
      <c r="I1944" s="262" t="s">
        <v>225</v>
      </c>
      <c r="J1944" s="262">
        <v>1600</v>
      </c>
      <c r="K1944" s="320">
        <v>1</v>
      </c>
      <c r="L1944" s="320">
        <v>1</v>
      </c>
      <c r="M1944" s="262" t="s">
        <v>226</v>
      </c>
      <c r="N1944" s="262" t="s">
        <v>233</v>
      </c>
      <c r="O1944" s="262" t="s">
        <v>234</v>
      </c>
      <c r="P1944" s="262" t="s">
        <v>35</v>
      </c>
      <c r="Q1944" s="321">
        <v>16</v>
      </c>
      <c r="R1944" s="321">
        <f t="shared" si="185"/>
        <v>17</v>
      </c>
      <c r="S1944" s="300">
        <v>0</v>
      </c>
      <c r="T1944" s="300">
        <v>54270</v>
      </c>
      <c r="V1944" s="300">
        <v>54270</v>
      </c>
      <c r="W1944" s="302">
        <f>IFERROR(INDEX('For Formulas'!$A$3:$CL$64,MATCH(ROUNDUP($R1944,0),'For Formulas'!$A$3:$A$64,0),MATCH($O1944&amp;" - "&amp;$P1944,'For Formulas'!$A$3:$CL$3,0))*L1944+U1944,INDEX('For Formulas'!$A$3:$CL$64,MATCH(ROUNDUP($R1944,0),'For Formulas'!$A$3:$A$64,0)*MATCH($O1944&amp;" - "&amp;$P1944,'For Formulas'!$A$3:$CL$3,0))*L1944)</f>
        <v>58610</v>
      </c>
      <c r="X1944" s="322">
        <f t="shared" si="186"/>
        <v>7.9970517781463052E-2</v>
      </c>
      <c r="Y1944" s="262" t="s">
        <v>362</v>
      </c>
      <c r="Z1944" s="262" t="str">
        <f t="shared" si="187"/>
        <v>141 E 71100 116</v>
      </c>
      <c r="AA1944" s="262" t="str">
        <f t="shared" si="188"/>
        <v>000</v>
      </c>
      <c r="AB1944" s="262" t="str">
        <f t="shared" si="189"/>
        <v>000</v>
      </c>
      <c r="AC1944" s="262" t="str">
        <f t="shared" si="190"/>
        <v>141 E 71100 116 000 000</v>
      </c>
    </row>
    <row r="1945" spans="1:29" ht="15" customHeight="1" x14ac:dyDescent="0.25">
      <c r="A1945" s="262" t="s">
        <v>3124</v>
      </c>
      <c r="B1945" s="262" t="s">
        <v>231</v>
      </c>
      <c r="C1945" s="262" t="s">
        <v>231</v>
      </c>
      <c r="D1945" s="262" t="s">
        <v>346</v>
      </c>
      <c r="E1945" s="262" t="s">
        <v>221</v>
      </c>
      <c r="F1945" s="262" t="s">
        <v>222</v>
      </c>
      <c r="G1945" s="262" t="s">
        <v>223</v>
      </c>
      <c r="H1945" s="262" t="s">
        <v>224</v>
      </c>
      <c r="I1945" s="262" t="s">
        <v>225</v>
      </c>
      <c r="J1945" s="262">
        <v>1600</v>
      </c>
      <c r="K1945" s="320">
        <v>1</v>
      </c>
      <c r="L1945" s="320">
        <v>1</v>
      </c>
      <c r="M1945" s="262" t="s">
        <v>226</v>
      </c>
      <c r="N1945" s="262" t="s">
        <v>233</v>
      </c>
      <c r="O1945" s="262" t="s">
        <v>234</v>
      </c>
      <c r="P1945" s="262" t="s">
        <v>35</v>
      </c>
      <c r="Q1945" s="321">
        <v>16</v>
      </c>
      <c r="R1945" s="321">
        <f t="shared" si="185"/>
        <v>17</v>
      </c>
      <c r="S1945" s="300">
        <v>0</v>
      </c>
      <c r="T1945" s="300">
        <v>54270</v>
      </c>
      <c r="V1945" s="300">
        <v>54270</v>
      </c>
      <c r="W1945" s="302">
        <f>IFERROR(INDEX('For Formulas'!$A$3:$CL$64,MATCH(ROUNDUP($R1945,0),'For Formulas'!$A$3:$A$64,0),MATCH($O1945&amp;" - "&amp;$P1945,'For Formulas'!$A$3:$CL$3,0))*L1945+U1945,INDEX('For Formulas'!$A$3:$CL$64,MATCH(ROUNDUP($R1945,0),'For Formulas'!$A$3:$A$64,0)*MATCH($O1945&amp;" - "&amp;$P1945,'For Formulas'!$A$3:$CL$3,0))*L1945)</f>
        <v>58610</v>
      </c>
      <c r="X1945" s="322">
        <f t="shared" si="186"/>
        <v>7.9970517781463052E-2</v>
      </c>
      <c r="Y1945" s="262" t="s">
        <v>674</v>
      </c>
      <c r="Z1945" s="262" t="str">
        <f t="shared" si="187"/>
        <v>141 E 71100 116</v>
      </c>
      <c r="AA1945" s="262" t="str">
        <f t="shared" si="188"/>
        <v>000</v>
      </c>
      <c r="AB1945" s="262" t="str">
        <f t="shared" si="189"/>
        <v>000</v>
      </c>
      <c r="AC1945" s="262" t="str">
        <f t="shared" si="190"/>
        <v>141 E 71100 116 000 000</v>
      </c>
    </row>
    <row r="1946" spans="1:29" ht="15" customHeight="1" x14ac:dyDescent="0.25">
      <c r="A1946" s="262" t="s">
        <v>3166</v>
      </c>
      <c r="B1946" s="262" t="s">
        <v>231</v>
      </c>
      <c r="C1946" s="262" t="s">
        <v>231</v>
      </c>
      <c r="D1946" s="262" t="s">
        <v>258</v>
      </c>
      <c r="E1946" s="262" t="s">
        <v>221</v>
      </c>
      <c r="F1946" s="262" t="s">
        <v>222</v>
      </c>
      <c r="G1946" s="262" t="s">
        <v>223</v>
      </c>
      <c r="H1946" s="262" t="s">
        <v>224</v>
      </c>
      <c r="I1946" s="262" t="s">
        <v>225</v>
      </c>
      <c r="J1946" s="262">
        <v>1600</v>
      </c>
      <c r="K1946" s="320">
        <v>1</v>
      </c>
      <c r="L1946" s="320">
        <v>1</v>
      </c>
      <c r="M1946" s="262" t="s">
        <v>226</v>
      </c>
      <c r="N1946" s="262" t="s">
        <v>233</v>
      </c>
      <c r="O1946" s="262" t="s">
        <v>234</v>
      </c>
      <c r="P1946" s="262" t="s">
        <v>35</v>
      </c>
      <c r="Q1946" s="321">
        <v>16</v>
      </c>
      <c r="R1946" s="321">
        <f t="shared" si="185"/>
        <v>17</v>
      </c>
      <c r="S1946" s="300">
        <v>0</v>
      </c>
      <c r="T1946" s="300">
        <v>54270</v>
      </c>
      <c r="V1946" s="300">
        <v>54270</v>
      </c>
      <c r="W1946" s="302">
        <f>IFERROR(INDEX('For Formulas'!$A$3:$CL$64,MATCH(ROUNDUP($R1946,0),'For Formulas'!$A$3:$A$64,0),MATCH($O1946&amp;" - "&amp;$P1946,'For Formulas'!$A$3:$CL$3,0))*L1946+U1946,INDEX('For Formulas'!$A$3:$CL$64,MATCH(ROUNDUP($R1946,0),'For Formulas'!$A$3:$A$64,0)*MATCH($O1946&amp;" - "&amp;$P1946,'For Formulas'!$A$3:$CL$3,0))*L1946)</f>
        <v>58610</v>
      </c>
      <c r="X1946" s="322">
        <f t="shared" si="186"/>
        <v>7.9970517781463052E-2</v>
      </c>
      <c r="Y1946" s="262" t="s">
        <v>259</v>
      </c>
      <c r="Z1946" s="262" t="str">
        <f t="shared" si="187"/>
        <v>141 E 71100 116</v>
      </c>
      <c r="AA1946" s="262" t="str">
        <f t="shared" si="188"/>
        <v>000</v>
      </c>
      <c r="AB1946" s="262" t="str">
        <f t="shared" si="189"/>
        <v>000</v>
      </c>
      <c r="AC1946" s="262" t="str">
        <f t="shared" si="190"/>
        <v>141 E 71100 116 000 000</v>
      </c>
    </row>
    <row r="1947" spans="1:29" ht="15" customHeight="1" x14ac:dyDescent="0.25">
      <c r="A1947" s="262" t="s">
        <v>2620</v>
      </c>
      <c r="B1947" s="262" t="s">
        <v>1018</v>
      </c>
      <c r="C1947" s="262" t="s">
        <v>1018</v>
      </c>
      <c r="D1947" s="262" t="s">
        <v>248</v>
      </c>
      <c r="E1947" s="262" t="s">
        <v>221</v>
      </c>
      <c r="F1947" s="262" t="s">
        <v>299</v>
      </c>
      <c r="G1947" s="262" t="s">
        <v>300</v>
      </c>
      <c r="H1947" s="262" t="s">
        <v>301</v>
      </c>
      <c r="I1947" s="262" t="s">
        <v>225</v>
      </c>
      <c r="J1947" s="262">
        <v>1920</v>
      </c>
      <c r="K1947" s="320">
        <v>1</v>
      </c>
      <c r="L1947" s="320">
        <v>1</v>
      </c>
      <c r="M1947" s="262" t="s">
        <v>226</v>
      </c>
      <c r="N1947" s="262" t="s">
        <v>233</v>
      </c>
      <c r="O1947" s="262" t="s">
        <v>288</v>
      </c>
      <c r="P1947" s="262" t="s">
        <v>312</v>
      </c>
      <c r="Q1947" s="321">
        <v>29</v>
      </c>
      <c r="R1947" s="321">
        <f t="shared" si="185"/>
        <v>30</v>
      </c>
      <c r="S1947" s="300">
        <v>0</v>
      </c>
      <c r="T1947" s="300">
        <v>54360</v>
      </c>
      <c r="V1947" s="300">
        <v>54360</v>
      </c>
      <c r="W1947" s="302">
        <f>IFERROR(INDEX('For Formulas'!$A$3:$CL$64,MATCH(ROUNDUP($R1947,0),'For Formulas'!$A$3:$A$64,0),MATCH($O1947&amp;" - "&amp;$P1947,'For Formulas'!$A$3:$CL$3,0))*L1947+U1947,INDEX('For Formulas'!$A$3:$CL$64,MATCH(ROUNDUP($R1947,0),'For Formulas'!$A$3:$A$64,0)*MATCH($O1947&amp;" - "&amp;$P1947,'For Formulas'!$A$3:$CL$3,0))*L1947)</f>
        <v>58704</v>
      </c>
      <c r="X1947" s="322">
        <f t="shared" si="186"/>
        <v>7.9911699779249445E-2</v>
      </c>
      <c r="Y1947" s="262" t="s">
        <v>509</v>
      </c>
      <c r="Z1947" s="262" t="str">
        <f t="shared" si="187"/>
        <v>141 E 72710 142</v>
      </c>
      <c r="AA1947" s="262" t="str">
        <f t="shared" si="188"/>
        <v>000</v>
      </c>
      <c r="AB1947" s="262" t="str">
        <f t="shared" si="189"/>
        <v>000</v>
      </c>
      <c r="AC1947" s="262" t="str">
        <f t="shared" si="190"/>
        <v>141 E 72710 142 000 000</v>
      </c>
    </row>
    <row r="1948" spans="1:29" ht="15" customHeight="1" x14ac:dyDescent="0.25">
      <c r="A1948" s="262" t="s">
        <v>514</v>
      </c>
      <c r="B1948" s="262" t="s">
        <v>515</v>
      </c>
      <c r="C1948" s="262" t="s">
        <v>515</v>
      </c>
      <c r="D1948" s="262" t="s">
        <v>274</v>
      </c>
      <c r="E1948" s="262" t="s">
        <v>221</v>
      </c>
      <c r="F1948" s="262" t="s">
        <v>299</v>
      </c>
      <c r="G1948" s="262" t="s">
        <v>300</v>
      </c>
      <c r="H1948" s="262" t="s">
        <v>301</v>
      </c>
      <c r="I1948" s="262" t="s">
        <v>225</v>
      </c>
      <c r="J1948" s="262">
        <v>1920</v>
      </c>
      <c r="K1948" s="320">
        <v>1</v>
      </c>
      <c r="L1948" s="320">
        <v>1</v>
      </c>
      <c r="M1948" s="262" t="s">
        <v>226</v>
      </c>
      <c r="N1948" s="262" t="s">
        <v>233</v>
      </c>
      <c r="O1948" s="262" t="s">
        <v>288</v>
      </c>
      <c r="P1948" s="262" t="s">
        <v>302</v>
      </c>
      <c r="Q1948" s="321">
        <v>26</v>
      </c>
      <c r="R1948" s="321">
        <f t="shared" si="185"/>
        <v>27</v>
      </c>
      <c r="S1948" s="300">
        <v>0</v>
      </c>
      <c r="T1948" s="300">
        <v>54480</v>
      </c>
      <c r="V1948" s="300">
        <v>54480</v>
      </c>
      <c r="W1948" s="302">
        <f>IFERROR(INDEX('For Formulas'!$A$3:$CL$64,MATCH(ROUNDUP($R1948,0),'For Formulas'!$A$3:$A$64,0),MATCH($O1948&amp;" - "&amp;$P1948,'For Formulas'!$A$3:$CL$3,0))*L1948+U1948,INDEX('For Formulas'!$A$3:$CL$64,MATCH(ROUNDUP($R1948,0),'For Formulas'!$A$3:$A$64,0)*MATCH($O1948&amp;" - "&amp;$P1948,'For Formulas'!$A$3:$CL$3,0))*L1948)</f>
        <v>58836</v>
      </c>
      <c r="X1948" s="322">
        <f t="shared" si="186"/>
        <v>7.9955947136563871E-2</v>
      </c>
      <c r="Y1948" s="262" t="s">
        <v>516</v>
      </c>
      <c r="Z1948" s="262" t="str">
        <f t="shared" si="187"/>
        <v>141 E 72510 119</v>
      </c>
      <c r="AA1948" s="262" t="str">
        <f t="shared" si="188"/>
        <v>000</v>
      </c>
      <c r="AB1948" s="262" t="str">
        <f t="shared" si="189"/>
        <v>000</v>
      </c>
      <c r="AC1948" s="262" t="str">
        <f t="shared" si="190"/>
        <v>141 E 72510 119 000 000</v>
      </c>
    </row>
    <row r="1949" spans="1:29" ht="15" customHeight="1" x14ac:dyDescent="0.25">
      <c r="A1949" s="262" t="s">
        <v>2689</v>
      </c>
      <c r="B1949" s="262" t="s">
        <v>577</v>
      </c>
      <c r="C1949" s="262" t="s">
        <v>577</v>
      </c>
      <c r="D1949" s="262" t="s">
        <v>280</v>
      </c>
      <c r="E1949" s="262" t="s">
        <v>221</v>
      </c>
      <c r="F1949" s="262" t="s">
        <v>284</v>
      </c>
      <c r="G1949" s="262" t="s">
        <v>285</v>
      </c>
      <c r="H1949" s="262" t="s">
        <v>286</v>
      </c>
      <c r="I1949" s="262" t="s">
        <v>225</v>
      </c>
      <c r="J1949" s="262">
        <v>1680</v>
      </c>
      <c r="K1949" s="320">
        <v>1</v>
      </c>
      <c r="L1949" s="320">
        <v>1</v>
      </c>
      <c r="M1949" s="262" t="s">
        <v>226</v>
      </c>
      <c r="N1949" s="262" t="s">
        <v>227</v>
      </c>
      <c r="O1949" s="262" t="s">
        <v>724</v>
      </c>
      <c r="P1949" s="262" t="s">
        <v>35</v>
      </c>
      <c r="Q1949" s="321">
        <v>13</v>
      </c>
      <c r="R1949" s="321">
        <f t="shared" si="185"/>
        <v>14</v>
      </c>
      <c r="S1949" s="300">
        <v>0</v>
      </c>
      <c r="T1949" s="300">
        <v>54521</v>
      </c>
      <c r="V1949" s="300">
        <v>54521</v>
      </c>
      <c r="W1949" s="302">
        <f>IFERROR(INDEX('For Formulas'!$A$3:$CL$64,MATCH(ROUNDUP($R1949,0),'For Formulas'!$A$3:$A$64,0),MATCH($O1949&amp;" - "&amp;$P1949,'For Formulas'!$A$3:$CL$3,0))*L1949+U1949,INDEX('For Formulas'!$A$3:$CL$64,MATCH(ROUNDUP($R1949,0),'For Formulas'!$A$3:$A$64,0)*MATCH($O1949&amp;" - "&amp;$P1949,'For Formulas'!$A$3:$CL$3,0))*L1949)</f>
        <v>58884</v>
      </c>
      <c r="X1949" s="322">
        <f t="shared" si="186"/>
        <v>8.0024210854533109E-2</v>
      </c>
      <c r="Y1949" s="262" t="s">
        <v>725</v>
      </c>
      <c r="Z1949" s="262" t="str">
        <f t="shared" si="187"/>
        <v>141 E 72130 123</v>
      </c>
      <c r="AA1949" s="262" t="str">
        <f t="shared" si="188"/>
        <v>000</v>
      </c>
      <c r="AB1949" s="262" t="str">
        <f t="shared" si="189"/>
        <v>000</v>
      </c>
      <c r="AC1949" s="262" t="str">
        <f t="shared" si="190"/>
        <v>141 E 72130 123 000 000</v>
      </c>
    </row>
    <row r="1950" spans="1:29" ht="15" hidden="1" customHeight="1" x14ac:dyDescent="0.25">
      <c r="A1950" s="262" t="s">
        <v>2467</v>
      </c>
      <c r="B1950" s="262" t="s">
        <v>255</v>
      </c>
      <c r="C1950" s="262" t="s">
        <v>255</v>
      </c>
      <c r="D1950" s="262" t="s">
        <v>248</v>
      </c>
      <c r="E1950" s="262" t="s">
        <v>398</v>
      </c>
      <c r="F1950" s="262" t="s">
        <v>249</v>
      </c>
      <c r="G1950" s="262" t="s">
        <v>250</v>
      </c>
      <c r="H1950" s="262" t="s">
        <v>958</v>
      </c>
      <c r="I1950" s="262" t="s">
        <v>242</v>
      </c>
      <c r="J1950" s="262">
        <v>540</v>
      </c>
      <c r="K1950" s="320">
        <v>1</v>
      </c>
      <c r="L1950" s="320">
        <v>1</v>
      </c>
      <c r="M1950" s="262" t="s">
        <v>6</v>
      </c>
      <c r="Q1950" s="321">
        <v>0</v>
      </c>
      <c r="R1950" s="321">
        <f t="shared" si="185"/>
        <v>1</v>
      </c>
      <c r="S1950" s="300">
        <v>3000</v>
      </c>
      <c r="T1950" s="300">
        <v>0</v>
      </c>
      <c r="V1950" s="300">
        <v>3000</v>
      </c>
      <c r="W1950" s="300">
        <f>V1950</f>
        <v>3000</v>
      </c>
      <c r="X1950" s="322">
        <f t="shared" si="186"/>
        <v>0</v>
      </c>
      <c r="Y1950" s="262" t="s">
        <v>252</v>
      </c>
      <c r="Z1950" s="262" t="str">
        <f t="shared" si="187"/>
        <v>141 E 72710 146</v>
      </c>
      <c r="AA1950" s="262" t="str">
        <f t="shared" si="188"/>
        <v>446</v>
      </c>
      <c r="AB1950" s="262" t="str">
        <f t="shared" si="189"/>
        <v>000</v>
      </c>
      <c r="AC1950" s="262" t="str">
        <f t="shared" si="190"/>
        <v>141 E 72710 146 000 446</v>
      </c>
    </row>
    <row r="1951" spans="1:29" ht="15" customHeight="1" x14ac:dyDescent="0.25">
      <c r="A1951" s="262" t="s">
        <v>1011</v>
      </c>
      <c r="B1951" s="262" t="s">
        <v>577</v>
      </c>
      <c r="C1951" s="262" t="s">
        <v>577</v>
      </c>
      <c r="D1951" s="262" t="s">
        <v>333</v>
      </c>
      <c r="E1951" s="262" t="s">
        <v>221</v>
      </c>
      <c r="F1951" s="262" t="s">
        <v>222</v>
      </c>
      <c r="G1951" s="262" t="s">
        <v>223</v>
      </c>
      <c r="H1951" s="262" t="s">
        <v>224</v>
      </c>
      <c r="I1951" s="262" t="s">
        <v>225</v>
      </c>
      <c r="J1951" s="262">
        <v>1600</v>
      </c>
      <c r="K1951" s="320">
        <v>1</v>
      </c>
      <c r="L1951" s="320">
        <v>1</v>
      </c>
      <c r="M1951" s="262" t="s">
        <v>226</v>
      </c>
      <c r="N1951" s="262" t="s">
        <v>233</v>
      </c>
      <c r="O1951" s="262" t="s">
        <v>234</v>
      </c>
      <c r="P1951" s="262" t="s">
        <v>36</v>
      </c>
      <c r="Q1951" s="321">
        <v>9</v>
      </c>
      <c r="R1951" s="321">
        <f t="shared" si="185"/>
        <v>10</v>
      </c>
      <c r="S1951" s="300">
        <v>0</v>
      </c>
      <c r="T1951" s="300">
        <v>54750</v>
      </c>
      <c r="V1951" s="300">
        <v>54750</v>
      </c>
      <c r="W1951" s="302">
        <f>IFERROR(INDEX('For Formulas'!$A$3:$CL$64,MATCH(ROUNDUP($R1951,0),'For Formulas'!$A$3:$A$64,0),MATCH($O1951&amp;" - "&amp;$P1951,'For Formulas'!$A$3:$CL$3,0))*L1951+U1951,INDEX('For Formulas'!$A$3:$CL$64,MATCH(ROUNDUP($R1951,0),'For Formulas'!$A$3:$A$64,0)*MATCH($O1951&amp;" - "&amp;$P1951,'For Formulas'!$A$3:$CL$3,0))*L1951)</f>
        <v>59130</v>
      </c>
      <c r="X1951" s="322">
        <f t="shared" si="186"/>
        <v>0.08</v>
      </c>
      <c r="Y1951" s="262" t="s">
        <v>1012</v>
      </c>
      <c r="Z1951" s="262" t="str">
        <f t="shared" si="187"/>
        <v>141 E 72130 123</v>
      </c>
      <c r="AA1951" s="262" t="str">
        <f t="shared" si="188"/>
        <v>000</v>
      </c>
      <c r="AB1951" s="262" t="str">
        <f t="shared" si="189"/>
        <v>000</v>
      </c>
      <c r="AC1951" s="262" t="str">
        <f t="shared" si="190"/>
        <v>141 E 72130 123 000 000</v>
      </c>
    </row>
    <row r="1952" spans="1:29" ht="15" customHeight="1" x14ac:dyDescent="0.25">
      <c r="A1952" s="262" t="s">
        <v>2007</v>
      </c>
      <c r="B1952" s="262" t="s">
        <v>577</v>
      </c>
      <c r="C1952" s="262" t="s">
        <v>577</v>
      </c>
      <c r="D1952" s="262" t="s">
        <v>264</v>
      </c>
      <c r="E1952" s="262" t="s">
        <v>221</v>
      </c>
      <c r="F1952" s="262" t="s">
        <v>222</v>
      </c>
      <c r="G1952" s="262" t="s">
        <v>223</v>
      </c>
      <c r="H1952" s="262" t="s">
        <v>224</v>
      </c>
      <c r="I1952" s="262" t="s">
        <v>225</v>
      </c>
      <c r="J1952" s="262">
        <v>1600</v>
      </c>
      <c r="K1952" s="320">
        <v>1</v>
      </c>
      <c r="L1952" s="320">
        <v>1</v>
      </c>
      <c r="M1952" s="262" t="s">
        <v>226</v>
      </c>
      <c r="N1952" s="262" t="s">
        <v>233</v>
      </c>
      <c r="O1952" s="262" t="s">
        <v>234</v>
      </c>
      <c r="P1952" s="262" t="s">
        <v>36</v>
      </c>
      <c r="Q1952" s="321">
        <v>9</v>
      </c>
      <c r="R1952" s="321">
        <f t="shared" si="185"/>
        <v>10</v>
      </c>
      <c r="S1952" s="300">
        <v>0</v>
      </c>
      <c r="T1952" s="300">
        <v>54750</v>
      </c>
      <c r="V1952" s="300">
        <v>54750</v>
      </c>
      <c r="W1952" s="302">
        <f>IFERROR(INDEX('For Formulas'!$A$3:$CL$64,MATCH(ROUNDUP($R1952,0),'For Formulas'!$A$3:$A$64,0),MATCH($O1952&amp;" - "&amp;$P1952,'For Formulas'!$A$3:$CL$3,0))*L1952+U1952,INDEX('For Formulas'!$A$3:$CL$64,MATCH(ROUNDUP($R1952,0),'For Formulas'!$A$3:$A$64,0)*MATCH($O1952&amp;" - "&amp;$P1952,'For Formulas'!$A$3:$CL$3,0))*L1952)</f>
        <v>59130</v>
      </c>
      <c r="X1952" s="322">
        <f t="shared" si="186"/>
        <v>0.08</v>
      </c>
      <c r="Y1952" s="262" t="s">
        <v>2008</v>
      </c>
      <c r="Z1952" s="262" t="str">
        <f t="shared" si="187"/>
        <v>141 E 72130 123</v>
      </c>
      <c r="AA1952" s="262" t="str">
        <f t="shared" si="188"/>
        <v>000</v>
      </c>
      <c r="AB1952" s="262" t="str">
        <f t="shared" si="189"/>
        <v>000</v>
      </c>
      <c r="AC1952" s="262" t="str">
        <f t="shared" si="190"/>
        <v>141 E 72130 123 000 000</v>
      </c>
    </row>
    <row r="1953" spans="1:29" ht="15" customHeight="1" x14ac:dyDescent="0.25">
      <c r="A1953" s="262" t="s">
        <v>1799</v>
      </c>
      <c r="B1953" s="262" t="s">
        <v>231</v>
      </c>
      <c r="C1953" s="262" t="s">
        <v>231</v>
      </c>
      <c r="D1953" s="262" t="s">
        <v>392</v>
      </c>
      <c r="E1953" s="262" t="s">
        <v>221</v>
      </c>
      <c r="F1953" s="262" t="s">
        <v>222</v>
      </c>
      <c r="G1953" s="262" t="s">
        <v>223</v>
      </c>
      <c r="H1953" s="262" t="s">
        <v>224</v>
      </c>
      <c r="I1953" s="262" t="s">
        <v>225</v>
      </c>
      <c r="J1953" s="262">
        <v>1600</v>
      </c>
      <c r="K1953" s="320">
        <v>1</v>
      </c>
      <c r="L1953" s="320">
        <v>1</v>
      </c>
      <c r="M1953" s="262" t="s">
        <v>226</v>
      </c>
      <c r="N1953" s="262" t="s">
        <v>233</v>
      </c>
      <c r="O1953" s="262" t="s">
        <v>234</v>
      </c>
      <c r="P1953" s="262" t="s">
        <v>34</v>
      </c>
      <c r="Q1953" s="321">
        <v>23</v>
      </c>
      <c r="R1953" s="321">
        <f t="shared" si="185"/>
        <v>24</v>
      </c>
      <c r="S1953" s="300">
        <v>0</v>
      </c>
      <c r="T1953" s="300">
        <v>54825</v>
      </c>
      <c r="V1953" s="300">
        <v>54825</v>
      </c>
      <c r="W1953" s="302">
        <f>IFERROR(INDEX('For Formulas'!$A$3:$CL$64,MATCH(ROUNDUP($R1953,0),'For Formulas'!$A$3:$A$64,0),MATCH($O1953&amp;" - "&amp;$P1953,'For Formulas'!$A$3:$CL$3,0))*L1953+U1953,INDEX('For Formulas'!$A$3:$CL$64,MATCH(ROUNDUP($R1953,0),'For Formulas'!$A$3:$A$64,0)*MATCH($O1953&amp;" - "&amp;$P1953,'For Formulas'!$A$3:$CL$3,0))*L1953)</f>
        <v>59210</v>
      </c>
      <c r="X1953" s="322">
        <f t="shared" si="186"/>
        <v>7.9981760145918832E-2</v>
      </c>
      <c r="Y1953" s="262" t="s">
        <v>572</v>
      </c>
      <c r="Z1953" s="262" t="str">
        <f t="shared" si="187"/>
        <v>141 E 71100 116</v>
      </c>
      <c r="AA1953" s="262" t="str">
        <f t="shared" si="188"/>
        <v>000</v>
      </c>
      <c r="AB1953" s="262" t="str">
        <f t="shared" si="189"/>
        <v>000</v>
      </c>
      <c r="AC1953" s="262" t="str">
        <f t="shared" si="190"/>
        <v>141 E 71100 116 000 000</v>
      </c>
    </row>
    <row r="1954" spans="1:29" ht="15" customHeight="1" x14ac:dyDescent="0.25">
      <c r="A1954" s="262" t="s">
        <v>1850</v>
      </c>
      <c r="B1954" s="262" t="s">
        <v>435</v>
      </c>
      <c r="C1954" s="262" t="s">
        <v>435</v>
      </c>
      <c r="D1954" s="262" t="s">
        <v>479</v>
      </c>
      <c r="E1954" s="262" t="s">
        <v>221</v>
      </c>
      <c r="F1954" s="262" t="s">
        <v>222</v>
      </c>
      <c r="G1954" s="262" t="s">
        <v>223</v>
      </c>
      <c r="H1954" s="262" t="s">
        <v>224</v>
      </c>
      <c r="I1954" s="262" t="s">
        <v>225</v>
      </c>
      <c r="J1954" s="262">
        <v>1600</v>
      </c>
      <c r="K1954" s="320">
        <v>1</v>
      </c>
      <c r="L1954" s="320">
        <v>1</v>
      </c>
      <c r="M1954" s="262" t="s">
        <v>226</v>
      </c>
      <c r="N1954" s="262" t="s">
        <v>233</v>
      </c>
      <c r="O1954" s="262" t="s">
        <v>234</v>
      </c>
      <c r="P1954" s="262" t="s">
        <v>34</v>
      </c>
      <c r="Q1954" s="321">
        <v>23</v>
      </c>
      <c r="R1954" s="321">
        <f t="shared" si="185"/>
        <v>24</v>
      </c>
      <c r="S1954" s="300">
        <v>0</v>
      </c>
      <c r="T1954" s="300">
        <v>54825</v>
      </c>
      <c r="V1954" s="300">
        <v>54825</v>
      </c>
      <c r="W1954" s="302">
        <f>IFERROR(INDEX('For Formulas'!$A$3:$CL$64,MATCH(ROUNDUP($R1954,0),'For Formulas'!$A$3:$A$64,0),MATCH($O1954&amp;" - "&amp;$P1954,'For Formulas'!$A$3:$CL$3,0))*L1954+U1954,INDEX('For Formulas'!$A$3:$CL$64,MATCH(ROUNDUP($R1954,0),'For Formulas'!$A$3:$A$64,0)*MATCH($O1954&amp;" - "&amp;$P1954,'For Formulas'!$A$3:$CL$3,0))*L1954)</f>
        <v>59210</v>
      </c>
      <c r="X1954" s="322">
        <f t="shared" si="186"/>
        <v>7.9981760145918832E-2</v>
      </c>
      <c r="Y1954" s="262" t="s">
        <v>480</v>
      </c>
      <c r="Z1954" s="262" t="str">
        <f t="shared" si="187"/>
        <v>141 E 71300 116</v>
      </c>
      <c r="AA1954" s="262" t="str">
        <f t="shared" si="188"/>
        <v>000</v>
      </c>
      <c r="AB1954" s="262" t="str">
        <f t="shared" si="189"/>
        <v>000</v>
      </c>
      <c r="AC1954" s="262" t="str">
        <f t="shared" si="190"/>
        <v>141 E 71300 116 000 000</v>
      </c>
    </row>
    <row r="1955" spans="1:29" ht="15" hidden="1" customHeight="1" x14ac:dyDescent="0.25">
      <c r="A1955" s="262" t="s">
        <v>2470</v>
      </c>
      <c r="B1955" s="262" t="s">
        <v>330</v>
      </c>
      <c r="C1955" s="262" t="s">
        <v>330</v>
      </c>
      <c r="D1955" s="262" t="s">
        <v>328</v>
      </c>
      <c r="E1955" s="262" t="s">
        <v>256</v>
      </c>
      <c r="F1955" s="262" t="s">
        <v>249</v>
      </c>
      <c r="G1955" s="262" t="s">
        <v>250</v>
      </c>
      <c r="H1955" s="262" t="s">
        <v>224</v>
      </c>
      <c r="I1955" s="262" t="s">
        <v>242</v>
      </c>
      <c r="J1955" s="262">
        <v>1080</v>
      </c>
      <c r="K1955" s="320">
        <v>1</v>
      </c>
      <c r="L1955" s="320">
        <v>1</v>
      </c>
      <c r="M1955" s="262" t="s">
        <v>6</v>
      </c>
      <c r="Q1955" s="321">
        <v>0</v>
      </c>
      <c r="R1955" s="321">
        <f t="shared" si="185"/>
        <v>1</v>
      </c>
      <c r="S1955" s="300">
        <v>3000</v>
      </c>
      <c r="T1955" s="300">
        <v>0</v>
      </c>
      <c r="V1955" s="300">
        <v>3000</v>
      </c>
      <c r="W1955" s="300">
        <f>V1955</f>
        <v>3000</v>
      </c>
      <c r="X1955" s="322">
        <f t="shared" si="186"/>
        <v>0</v>
      </c>
      <c r="Y1955" s="262" t="s">
        <v>329</v>
      </c>
      <c r="Z1955" s="262" t="str">
        <f t="shared" si="187"/>
        <v>141 E 72710 146</v>
      </c>
      <c r="AA1955" s="262" t="str">
        <f t="shared" si="188"/>
        <v>712</v>
      </c>
      <c r="AB1955" s="262" t="str">
        <f t="shared" si="189"/>
        <v>000</v>
      </c>
      <c r="AC1955" s="262" t="str">
        <f t="shared" si="190"/>
        <v>141 E 72710 146 000 712</v>
      </c>
    </row>
    <row r="1956" spans="1:29" ht="15" customHeight="1" x14ac:dyDescent="0.25">
      <c r="A1956" s="262" t="s">
        <v>3356</v>
      </c>
      <c r="B1956" s="262" t="s">
        <v>231</v>
      </c>
      <c r="C1956" s="262" t="s">
        <v>231</v>
      </c>
      <c r="D1956" s="262" t="s">
        <v>361</v>
      </c>
      <c r="E1956" s="262" t="s">
        <v>221</v>
      </c>
      <c r="F1956" s="262" t="s">
        <v>222</v>
      </c>
      <c r="G1956" s="262" t="s">
        <v>692</v>
      </c>
      <c r="H1956" s="262" t="s">
        <v>224</v>
      </c>
      <c r="I1956" s="262" t="s">
        <v>225</v>
      </c>
      <c r="J1956" s="262">
        <v>800</v>
      </c>
      <c r="K1956" s="320">
        <v>1</v>
      </c>
      <c r="L1956" s="320">
        <v>1</v>
      </c>
      <c r="M1956" s="262" t="s">
        <v>226</v>
      </c>
      <c r="N1956" s="262" t="s">
        <v>227</v>
      </c>
      <c r="O1956" s="262" t="s">
        <v>234</v>
      </c>
      <c r="P1956" s="262" t="s">
        <v>35</v>
      </c>
      <c r="Q1956" s="321">
        <v>17</v>
      </c>
      <c r="R1956" s="321">
        <f t="shared" si="185"/>
        <v>18</v>
      </c>
      <c r="S1956" s="300">
        <v>0</v>
      </c>
      <c r="T1956" s="300">
        <v>55120</v>
      </c>
      <c r="V1956" s="300">
        <v>27560</v>
      </c>
      <c r="W1956" s="302">
        <f>IFERROR(INDEX('For Formulas'!$A$3:$CL$64,MATCH(ROUNDUP($R1956,0),'For Formulas'!$A$3:$A$64,0),MATCH($O1956&amp;" - "&amp;$P1956,'For Formulas'!$A$3:$CL$3,0))*L1956+U1956,INDEX('For Formulas'!$A$3:$CL$64,MATCH(ROUNDUP($R1956,0),'For Formulas'!$A$3:$A$64,0)*MATCH($O1956&amp;" - "&amp;$P1956,'For Formulas'!$A$3:$CL$3,0))*L1956)</f>
        <v>59530</v>
      </c>
      <c r="X1956" s="322">
        <f t="shared" si="186"/>
        <v>1.1600145137880986</v>
      </c>
      <c r="Y1956" s="262" t="s">
        <v>362</v>
      </c>
      <c r="Z1956" s="262" t="str">
        <f t="shared" si="187"/>
        <v>141 E 71100 116</v>
      </c>
      <c r="AA1956" s="262" t="str">
        <f t="shared" si="188"/>
        <v>000</v>
      </c>
      <c r="AB1956" s="262" t="str">
        <f t="shared" si="189"/>
        <v>000</v>
      </c>
      <c r="AC1956" s="262" t="str">
        <f t="shared" si="190"/>
        <v>141 E 71100 116 000 000</v>
      </c>
    </row>
    <row r="1957" spans="1:29" ht="15" customHeight="1" x14ac:dyDescent="0.25">
      <c r="A1957" s="262" t="s">
        <v>717</v>
      </c>
      <c r="B1957" s="262" t="s">
        <v>231</v>
      </c>
      <c r="C1957" s="262" t="s">
        <v>231</v>
      </c>
      <c r="D1957" s="262" t="s">
        <v>343</v>
      </c>
      <c r="E1957" s="262" t="s">
        <v>221</v>
      </c>
      <c r="F1957" s="262" t="s">
        <v>222</v>
      </c>
      <c r="G1957" s="262" t="s">
        <v>223</v>
      </c>
      <c r="H1957" s="262" t="s">
        <v>224</v>
      </c>
      <c r="I1957" s="262" t="s">
        <v>225</v>
      </c>
      <c r="J1957" s="262">
        <v>1600</v>
      </c>
      <c r="K1957" s="320">
        <v>1</v>
      </c>
      <c r="L1957" s="320">
        <v>1</v>
      </c>
      <c r="M1957" s="262" t="s">
        <v>226</v>
      </c>
      <c r="N1957" s="262" t="s">
        <v>233</v>
      </c>
      <c r="O1957" s="262" t="s">
        <v>234</v>
      </c>
      <c r="P1957" s="262" t="s">
        <v>35</v>
      </c>
      <c r="Q1957" s="321">
        <v>17</v>
      </c>
      <c r="R1957" s="321">
        <f t="shared" si="185"/>
        <v>18</v>
      </c>
      <c r="S1957" s="300">
        <v>0</v>
      </c>
      <c r="T1957" s="300">
        <v>55120</v>
      </c>
      <c r="V1957" s="300">
        <v>55120</v>
      </c>
      <c r="W1957" s="302">
        <f>IFERROR(INDEX('For Formulas'!$A$3:$CL$64,MATCH(ROUNDUP($R1957,0),'For Formulas'!$A$3:$A$64,0),MATCH($O1957&amp;" - "&amp;$P1957,'For Formulas'!$A$3:$CL$3,0))*L1957+U1957,INDEX('For Formulas'!$A$3:$CL$64,MATCH(ROUNDUP($R1957,0),'For Formulas'!$A$3:$A$64,0)*MATCH($O1957&amp;" - "&amp;$P1957,'For Formulas'!$A$3:$CL$3,0))*L1957)</f>
        <v>59530</v>
      </c>
      <c r="X1957" s="322">
        <f t="shared" si="186"/>
        <v>8.0007256894049347E-2</v>
      </c>
      <c r="Y1957" s="262" t="s">
        <v>344</v>
      </c>
      <c r="Z1957" s="262" t="str">
        <f t="shared" si="187"/>
        <v>141 E 71100 116</v>
      </c>
      <c r="AA1957" s="262" t="str">
        <f t="shared" si="188"/>
        <v>000</v>
      </c>
      <c r="AB1957" s="262" t="str">
        <f t="shared" si="189"/>
        <v>000</v>
      </c>
      <c r="AC1957" s="262" t="str">
        <f t="shared" si="190"/>
        <v>141 E 71100 116 000 000</v>
      </c>
    </row>
    <row r="1958" spans="1:29" ht="15" hidden="1" customHeight="1" x14ac:dyDescent="0.25">
      <c r="A1958" s="262" t="s">
        <v>1295</v>
      </c>
      <c r="B1958" s="262" t="s">
        <v>488</v>
      </c>
      <c r="C1958" s="262" t="s">
        <v>489</v>
      </c>
      <c r="D1958" s="262" t="s">
        <v>346</v>
      </c>
      <c r="E1958" s="262" t="s">
        <v>221</v>
      </c>
      <c r="F1958" s="262" t="s">
        <v>222</v>
      </c>
      <c r="G1958" s="262" t="s">
        <v>223</v>
      </c>
      <c r="H1958" s="262" t="s">
        <v>224</v>
      </c>
      <c r="I1958" s="262" t="s">
        <v>225</v>
      </c>
      <c r="J1958" s="262">
        <v>1600</v>
      </c>
      <c r="K1958" s="320">
        <v>1</v>
      </c>
      <c r="L1958" s="320">
        <v>1</v>
      </c>
      <c r="M1958" s="262" t="s">
        <v>226</v>
      </c>
      <c r="N1958" s="262" t="s">
        <v>233</v>
      </c>
      <c r="O1958" s="262" t="s">
        <v>234</v>
      </c>
      <c r="P1958" s="262" t="s">
        <v>35</v>
      </c>
      <c r="Q1958" s="321">
        <v>17</v>
      </c>
      <c r="R1958" s="321">
        <f t="shared" si="185"/>
        <v>18</v>
      </c>
      <c r="S1958" s="300">
        <v>0</v>
      </c>
      <c r="T1958" s="300">
        <v>55120</v>
      </c>
      <c r="V1958" s="300">
        <v>55120</v>
      </c>
      <c r="W1958" s="302">
        <f>IFERROR(INDEX('For Formulas'!$A$3:$CL$64,MATCH(ROUNDUP($R1958,0),'For Formulas'!$A$3:$A$64,0),MATCH($O1958&amp;" - "&amp;$P1958,'For Formulas'!$A$3:$CL$3,0))*L1958+U1958,INDEX('For Formulas'!$A$3:$CL$64,MATCH(ROUNDUP($R1958,0),'For Formulas'!$A$3:$A$64,0)*MATCH($O1958&amp;" - "&amp;$P1958,'For Formulas'!$A$3:$CL$3,0))*L1958)</f>
        <v>59530</v>
      </c>
      <c r="X1958" s="322">
        <f t="shared" si="186"/>
        <v>8.0007256894049347E-2</v>
      </c>
      <c r="Y1958" s="262" t="s">
        <v>1296</v>
      </c>
      <c r="Z1958" s="262" t="str">
        <f t="shared" si="187"/>
        <v>142 E 71100 116</v>
      </c>
      <c r="AA1958" s="262" t="str">
        <f t="shared" si="188"/>
        <v>000</v>
      </c>
      <c r="AB1958" s="262" t="str">
        <f t="shared" si="189"/>
        <v>931</v>
      </c>
      <c r="AC1958" s="262" t="str">
        <f t="shared" si="190"/>
        <v>142 E 71100 116 931 000</v>
      </c>
    </row>
    <row r="1959" spans="1:29" ht="15" hidden="1" customHeight="1" x14ac:dyDescent="0.25">
      <c r="A1959" s="262" t="s">
        <v>2473</v>
      </c>
      <c r="B1959" s="262" t="s">
        <v>256</v>
      </c>
      <c r="C1959" s="262" t="s">
        <v>273</v>
      </c>
      <c r="D1959" s="262" t="s">
        <v>274</v>
      </c>
      <c r="E1959" s="262" t="s">
        <v>256</v>
      </c>
      <c r="F1959" s="262" t="s">
        <v>249</v>
      </c>
      <c r="G1959" s="262" t="s">
        <v>250</v>
      </c>
      <c r="H1959" s="262" t="s">
        <v>224</v>
      </c>
      <c r="I1959" s="262" t="s">
        <v>242</v>
      </c>
      <c r="J1959" s="262">
        <v>1080</v>
      </c>
      <c r="K1959" s="320">
        <v>1</v>
      </c>
      <c r="L1959" s="320">
        <v>1</v>
      </c>
      <c r="M1959" s="262" t="s">
        <v>6</v>
      </c>
      <c r="Q1959" s="321">
        <v>0</v>
      </c>
      <c r="R1959" s="321">
        <f t="shared" si="185"/>
        <v>1</v>
      </c>
      <c r="S1959" s="300">
        <v>250</v>
      </c>
      <c r="T1959" s="300">
        <v>0</v>
      </c>
      <c r="V1959" s="300">
        <v>250</v>
      </c>
      <c r="W1959" s="300">
        <f>V1959</f>
        <v>250</v>
      </c>
      <c r="X1959" s="322">
        <f t="shared" si="186"/>
        <v>0</v>
      </c>
      <c r="Y1959" s="262" t="s">
        <v>1451</v>
      </c>
      <c r="Z1959" s="262" t="str">
        <f t="shared" si="187"/>
        <v>141 E 71200 163</v>
      </c>
      <c r="AA1959" s="262" t="str">
        <f t="shared" si="188"/>
        <v>712</v>
      </c>
      <c r="AB1959" s="262" t="str">
        <f t="shared" si="189"/>
        <v>901</v>
      </c>
      <c r="AC1959" s="262" t="str">
        <f t="shared" si="190"/>
        <v>141 E 71200 163 901 712</v>
      </c>
    </row>
    <row r="1960" spans="1:29" ht="15" customHeight="1" x14ac:dyDescent="0.25">
      <c r="A1960" s="262" t="s">
        <v>1571</v>
      </c>
      <c r="B1960" s="262" t="s">
        <v>231</v>
      </c>
      <c r="C1960" s="262" t="s">
        <v>231</v>
      </c>
      <c r="D1960" s="262" t="s">
        <v>220</v>
      </c>
      <c r="E1960" s="262" t="s">
        <v>221</v>
      </c>
      <c r="F1960" s="262" t="s">
        <v>222</v>
      </c>
      <c r="G1960" s="262" t="s">
        <v>223</v>
      </c>
      <c r="H1960" s="262" t="s">
        <v>224</v>
      </c>
      <c r="I1960" s="262" t="s">
        <v>225</v>
      </c>
      <c r="J1960" s="262">
        <v>1600</v>
      </c>
      <c r="K1960" s="320">
        <v>1</v>
      </c>
      <c r="L1960" s="320">
        <v>1</v>
      </c>
      <c r="M1960" s="262" t="s">
        <v>226</v>
      </c>
      <c r="N1960" s="262" t="s">
        <v>233</v>
      </c>
      <c r="O1960" s="262" t="s">
        <v>234</v>
      </c>
      <c r="P1960" s="262" t="s">
        <v>35</v>
      </c>
      <c r="Q1960" s="321">
        <v>17</v>
      </c>
      <c r="R1960" s="321">
        <f t="shared" si="185"/>
        <v>18</v>
      </c>
      <c r="S1960" s="300">
        <v>0</v>
      </c>
      <c r="T1960" s="300">
        <v>55120</v>
      </c>
      <c r="V1960" s="300">
        <v>55120</v>
      </c>
      <c r="W1960" s="302">
        <f>IFERROR(INDEX('For Formulas'!$A$3:$CL$64,MATCH(ROUNDUP($R1960,0),'For Formulas'!$A$3:$A$64,0),MATCH($O1960&amp;" - "&amp;$P1960,'For Formulas'!$A$3:$CL$3,0))*L1960+U1960,INDEX('For Formulas'!$A$3:$CL$64,MATCH(ROUNDUP($R1960,0),'For Formulas'!$A$3:$A$64,0)*MATCH($O1960&amp;" - "&amp;$P1960,'For Formulas'!$A$3:$CL$3,0))*L1960)</f>
        <v>59530</v>
      </c>
      <c r="X1960" s="322">
        <f t="shared" si="186"/>
        <v>8.0007256894049347E-2</v>
      </c>
      <c r="Y1960" s="262" t="s">
        <v>655</v>
      </c>
      <c r="Z1960" s="262" t="str">
        <f t="shared" si="187"/>
        <v>141 E 71100 116</v>
      </c>
      <c r="AA1960" s="262" t="str">
        <f t="shared" si="188"/>
        <v>000</v>
      </c>
      <c r="AB1960" s="262" t="str">
        <f t="shared" si="189"/>
        <v>000</v>
      </c>
      <c r="AC1960" s="262" t="str">
        <f t="shared" si="190"/>
        <v>141 E 71100 116 000 000</v>
      </c>
    </row>
    <row r="1961" spans="1:29" ht="15" hidden="1" customHeight="1" x14ac:dyDescent="0.25">
      <c r="A1961" s="262" t="s">
        <v>2474</v>
      </c>
      <c r="B1961" s="262" t="s">
        <v>256</v>
      </c>
      <c r="C1961" s="262" t="s">
        <v>701</v>
      </c>
      <c r="D1961" s="262" t="s">
        <v>298</v>
      </c>
      <c r="E1961" s="262" t="s">
        <v>256</v>
      </c>
      <c r="F1961" s="262" t="s">
        <v>299</v>
      </c>
      <c r="G1961" s="262" t="s">
        <v>300</v>
      </c>
      <c r="H1961" s="262" t="s">
        <v>301</v>
      </c>
      <c r="I1961" s="262" t="s">
        <v>225</v>
      </c>
      <c r="J1961" s="262">
        <v>1920</v>
      </c>
      <c r="K1961" s="320">
        <v>1</v>
      </c>
      <c r="L1961" s="320">
        <v>1</v>
      </c>
      <c r="M1961" s="262" t="s">
        <v>6</v>
      </c>
      <c r="Q1961" s="321">
        <v>0</v>
      </c>
      <c r="R1961" s="321">
        <f t="shared" si="185"/>
        <v>1</v>
      </c>
      <c r="S1961" s="300">
        <v>1200</v>
      </c>
      <c r="T1961" s="300">
        <v>0</v>
      </c>
      <c r="V1961" s="300">
        <v>1200</v>
      </c>
      <c r="W1961" s="300">
        <f>V1961</f>
        <v>1200</v>
      </c>
      <c r="X1961" s="322">
        <f t="shared" si="186"/>
        <v>0</v>
      </c>
      <c r="Y1961" s="262" t="s">
        <v>303</v>
      </c>
      <c r="Z1961" s="262" t="str">
        <f t="shared" si="187"/>
        <v>141 E 72620 167</v>
      </c>
      <c r="AA1961" s="262" t="str">
        <f t="shared" si="188"/>
        <v>000</v>
      </c>
      <c r="AB1961" s="262" t="str">
        <f t="shared" si="189"/>
        <v>000</v>
      </c>
      <c r="AC1961" s="262" t="str">
        <f t="shared" si="190"/>
        <v>141 E 72620 167 000 000</v>
      </c>
    </row>
    <row r="1962" spans="1:29" ht="15" customHeight="1" x14ac:dyDescent="0.25">
      <c r="A1962" s="262" t="s">
        <v>1572</v>
      </c>
      <c r="B1962" s="262" t="s">
        <v>231</v>
      </c>
      <c r="C1962" s="262" t="s">
        <v>231</v>
      </c>
      <c r="D1962" s="262" t="s">
        <v>258</v>
      </c>
      <c r="E1962" s="262" t="s">
        <v>221</v>
      </c>
      <c r="F1962" s="262" t="s">
        <v>222</v>
      </c>
      <c r="G1962" s="262" t="s">
        <v>223</v>
      </c>
      <c r="H1962" s="262" t="s">
        <v>224</v>
      </c>
      <c r="I1962" s="262" t="s">
        <v>225</v>
      </c>
      <c r="J1962" s="262">
        <v>1600</v>
      </c>
      <c r="K1962" s="320">
        <v>1</v>
      </c>
      <c r="L1962" s="320">
        <v>1</v>
      </c>
      <c r="M1962" s="262" t="s">
        <v>226</v>
      </c>
      <c r="N1962" s="262" t="s">
        <v>233</v>
      </c>
      <c r="O1962" s="262" t="s">
        <v>234</v>
      </c>
      <c r="P1962" s="262" t="s">
        <v>35</v>
      </c>
      <c r="Q1962" s="321">
        <v>17</v>
      </c>
      <c r="R1962" s="321">
        <f t="shared" si="185"/>
        <v>18</v>
      </c>
      <c r="S1962" s="300">
        <v>0</v>
      </c>
      <c r="T1962" s="300">
        <v>55120</v>
      </c>
      <c r="V1962" s="300">
        <v>55120</v>
      </c>
      <c r="W1962" s="302">
        <f>IFERROR(INDEX('For Formulas'!$A$3:$CL$64,MATCH(ROUNDUP($R1962,0),'For Formulas'!$A$3:$A$64,0),MATCH($O1962&amp;" - "&amp;$P1962,'For Formulas'!$A$3:$CL$3,0))*L1962+U1962,INDEX('For Formulas'!$A$3:$CL$64,MATCH(ROUNDUP($R1962,0),'For Formulas'!$A$3:$A$64,0)*MATCH($O1962&amp;" - "&amp;$P1962,'For Formulas'!$A$3:$CL$3,0))*L1962)</f>
        <v>59530</v>
      </c>
      <c r="X1962" s="322">
        <f t="shared" si="186"/>
        <v>8.0007256894049347E-2</v>
      </c>
      <c r="Y1962" s="262" t="s">
        <v>259</v>
      </c>
      <c r="Z1962" s="262" t="str">
        <f t="shared" si="187"/>
        <v>141 E 71100 116</v>
      </c>
      <c r="AA1962" s="262" t="str">
        <f t="shared" si="188"/>
        <v>000</v>
      </c>
      <c r="AB1962" s="262" t="str">
        <f t="shared" si="189"/>
        <v>000</v>
      </c>
      <c r="AC1962" s="262" t="str">
        <f t="shared" si="190"/>
        <v>141 E 71100 116 000 000</v>
      </c>
    </row>
    <row r="1963" spans="1:29" ht="15" customHeight="1" x14ac:dyDescent="0.25">
      <c r="A1963" s="262" t="s">
        <v>1606</v>
      </c>
      <c r="B1963" s="262" t="s">
        <v>231</v>
      </c>
      <c r="C1963" s="262" t="s">
        <v>231</v>
      </c>
      <c r="D1963" s="262" t="s">
        <v>280</v>
      </c>
      <c r="E1963" s="262" t="s">
        <v>221</v>
      </c>
      <c r="F1963" s="262" t="s">
        <v>222</v>
      </c>
      <c r="G1963" s="262" t="s">
        <v>223</v>
      </c>
      <c r="H1963" s="262" t="s">
        <v>224</v>
      </c>
      <c r="I1963" s="262" t="s">
        <v>225</v>
      </c>
      <c r="J1963" s="262">
        <v>1600</v>
      </c>
      <c r="K1963" s="320">
        <v>1</v>
      </c>
      <c r="L1963" s="320">
        <v>1</v>
      </c>
      <c r="M1963" s="262" t="s">
        <v>226</v>
      </c>
      <c r="N1963" s="262" t="s">
        <v>233</v>
      </c>
      <c r="O1963" s="262" t="s">
        <v>234</v>
      </c>
      <c r="P1963" s="262" t="s">
        <v>35</v>
      </c>
      <c r="Q1963" s="321">
        <v>17</v>
      </c>
      <c r="R1963" s="321">
        <f t="shared" si="185"/>
        <v>18</v>
      </c>
      <c r="S1963" s="300">
        <v>0</v>
      </c>
      <c r="T1963" s="300">
        <v>55120</v>
      </c>
      <c r="V1963" s="300">
        <v>55120</v>
      </c>
      <c r="W1963" s="302">
        <f>IFERROR(INDEX('For Formulas'!$A$3:$CL$64,MATCH(ROUNDUP($R1963,0),'For Formulas'!$A$3:$A$64,0),MATCH($O1963&amp;" - "&amp;$P1963,'For Formulas'!$A$3:$CL$3,0))*L1963+U1963,INDEX('For Formulas'!$A$3:$CL$64,MATCH(ROUNDUP($R1963,0),'For Formulas'!$A$3:$A$64,0)*MATCH($O1963&amp;" - "&amp;$P1963,'For Formulas'!$A$3:$CL$3,0))*L1963)</f>
        <v>59530</v>
      </c>
      <c r="X1963" s="322">
        <f t="shared" si="186"/>
        <v>8.0007256894049347E-2</v>
      </c>
      <c r="Y1963" s="262" t="s">
        <v>281</v>
      </c>
      <c r="Z1963" s="262" t="str">
        <f t="shared" si="187"/>
        <v>141 E 71100 116</v>
      </c>
      <c r="AA1963" s="262" t="str">
        <f t="shared" si="188"/>
        <v>000</v>
      </c>
      <c r="AB1963" s="262" t="str">
        <f t="shared" si="189"/>
        <v>000</v>
      </c>
      <c r="AC1963" s="262" t="str">
        <f t="shared" si="190"/>
        <v>141 E 71100 116 000 000</v>
      </c>
    </row>
    <row r="1964" spans="1:29" ht="15" hidden="1" customHeight="1" x14ac:dyDescent="0.25">
      <c r="A1964" s="262" t="s">
        <v>2476</v>
      </c>
      <c r="B1964" s="262" t="s">
        <v>525</v>
      </c>
      <c r="C1964" s="262" t="s">
        <v>525</v>
      </c>
      <c r="D1964" s="262" t="s">
        <v>274</v>
      </c>
      <c r="E1964" s="262" t="s">
        <v>256</v>
      </c>
      <c r="F1964" s="262" t="s">
        <v>222</v>
      </c>
      <c r="G1964" s="262" t="s">
        <v>223</v>
      </c>
      <c r="H1964" s="262" t="s">
        <v>224</v>
      </c>
      <c r="I1964" s="262" t="s">
        <v>225</v>
      </c>
      <c r="J1964" s="262">
        <v>1600</v>
      </c>
      <c r="K1964" s="320">
        <v>1</v>
      </c>
      <c r="L1964" s="320">
        <v>1</v>
      </c>
      <c r="M1964" s="262" t="s">
        <v>6</v>
      </c>
      <c r="Q1964" s="321">
        <v>0</v>
      </c>
      <c r="R1964" s="321">
        <f t="shared" si="185"/>
        <v>1</v>
      </c>
      <c r="S1964" s="300">
        <v>1020</v>
      </c>
      <c r="T1964" s="300">
        <v>0</v>
      </c>
      <c r="V1964" s="300">
        <v>1020</v>
      </c>
      <c r="W1964" s="300">
        <f>V1964</f>
        <v>1020</v>
      </c>
      <c r="X1964" s="322">
        <f t="shared" si="186"/>
        <v>0</v>
      </c>
      <c r="Y1964" s="262" t="s">
        <v>2477</v>
      </c>
      <c r="Z1964" s="262" t="str">
        <f t="shared" si="187"/>
        <v>141 E 72410 162</v>
      </c>
      <c r="AA1964" s="262" t="str">
        <f t="shared" si="188"/>
        <v>000</v>
      </c>
      <c r="AB1964" s="262" t="str">
        <f t="shared" si="189"/>
        <v>000</v>
      </c>
      <c r="AC1964" s="262" t="str">
        <f t="shared" si="190"/>
        <v>141 E 72410 162 000 000</v>
      </c>
    </row>
    <row r="1965" spans="1:29" ht="15" customHeight="1" x14ac:dyDescent="0.25">
      <c r="A1965" s="262" t="s">
        <v>1763</v>
      </c>
      <c r="B1965" s="262" t="s">
        <v>231</v>
      </c>
      <c r="C1965" s="262" t="s">
        <v>231</v>
      </c>
      <c r="D1965" s="262" t="s">
        <v>411</v>
      </c>
      <c r="E1965" s="262" t="s">
        <v>221</v>
      </c>
      <c r="F1965" s="262" t="s">
        <v>222</v>
      </c>
      <c r="G1965" s="262" t="s">
        <v>223</v>
      </c>
      <c r="H1965" s="262" t="s">
        <v>224</v>
      </c>
      <c r="I1965" s="262" t="s">
        <v>225</v>
      </c>
      <c r="J1965" s="262">
        <v>1600</v>
      </c>
      <c r="K1965" s="320">
        <v>1</v>
      </c>
      <c r="L1965" s="320">
        <v>1</v>
      </c>
      <c r="M1965" s="262" t="s">
        <v>226</v>
      </c>
      <c r="N1965" s="262" t="s">
        <v>233</v>
      </c>
      <c r="O1965" s="262" t="s">
        <v>234</v>
      </c>
      <c r="P1965" s="262" t="s">
        <v>35</v>
      </c>
      <c r="Q1965" s="321">
        <v>17</v>
      </c>
      <c r="R1965" s="321">
        <f t="shared" si="185"/>
        <v>18</v>
      </c>
      <c r="S1965" s="300">
        <v>0</v>
      </c>
      <c r="T1965" s="300">
        <v>55120</v>
      </c>
      <c r="V1965" s="300">
        <v>55120</v>
      </c>
      <c r="W1965" s="302">
        <f>IFERROR(INDEX('For Formulas'!$A$3:$CL$64,MATCH(ROUNDUP($R1965,0),'For Formulas'!$A$3:$A$64,0),MATCH($O1965&amp;" - "&amp;$P1965,'For Formulas'!$A$3:$CL$3,0))*L1965+U1965,INDEX('For Formulas'!$A$3:$CL$64,MATCH(ROUNDUP($R1965,0),'For Formulas'!$A$3:$A$64,0)*MATCH($O1965&amp;" - "&amp;$P1965,'For Formulas'!$A$3:$CL$3,0))*L1965)</f>
        <v>59530</v>
      </c>
      <c r="X1965" s="322">
        <f t="shared" si="186"/>
        <v>8.0007256894049347E-2</v>
      </c>
      <c r="Y1965" s="262" t="s">
        <v>608</v>
      </c>
      <c r="Z1965" s="262" t="str">
        <f t="shared" si="187"/>
        <v>141 E 71100 116</v>
      </c>
      <c r="AA1965" s="262" t="str">
        <f t="shared" si="188"/>
        <v>000</v>
      </c>
      <c r="AB1965" s="262" t="str">
        <f t="shared" si="189"/>
        <v>000</v>
      </c>
      <c r="AC1965" s="262" t="str">
        <f t="shared" si="190"/>
        <v>141 E 71100 116 000 000</v>
      </c>
    </row>
    <row r="1966" spans="1:29" ht="15" hidden="1" customHeight="1" x14ac:dyDescent="0.25">
      <c r="A1966" s="262" t="s">
        <v>2478</v>
      </c>
      <c r="B1966" s="262" t="s">
        <v>525</v>
      </c>
      <c r="C1966" s="262" t="s">
        <v>525</v>
      </c>
      <c r="D1966" s="262" t="s">
        <v>274</v>
      </c>
      <c r="E1966" s="262" t="s">
        <v>256</v>
      </c>
      <c r="F1966" s="262" t="s">
        <v>222</v>
      </c>
      <c r="G1966" s="262" t="s">
        <v>223</v>
      </c>
      <c r="H1966" s="262" t="s">
        <v>224</v>
      </c>
      <c r="I1966" s="262" t="s">
        <v>225</v>
      </c>
      <c r="J1966" s="262">
        <v>1600</v>
      </c>
      <c r="K1966" s="320">
        <v>1</v>
      </c>
      <c r="L1966" s="320">
        <v>1</v>
      </c>
      <c r="M1966" s="262" t="s">
        <v>6</v>
      </c>
      <c r="Q1966" s="321">
        <v>0</v>
      </c>
      <c r="R1966" s="321">
        <f t="shared" si="185"/>
        <v>1</v>
      </c>
      <c r="S1966" s="300">
        <v>1320</v>
      </c>
      <c r="T1966" s="300">
        <v>0</v>
      </c>
      <c r="V1966" s="300">
        <v>1320</v>
      </c>
      <c r="W1966" s="300">
        <f>V1966</f>
        <v>1320</v>
      </c>
      <c r="X1966" s="322">
        <f t="shared" si="186"/>
        <v>0</v>
      </c>
      <c r="Y1966" s="262" t="s">
        <v>2333</v>
      </c>
      <c r="Z1966" s="262" t="str">
        <f t="shared" si="187"/>
        <v>141 E 72410 162</v>
      </c>
      <c r="AA1966" s="262" t="str">
        <f t="shared" si="188"/>
        <v>000</v>
      </c>
      <c r="AB1966" s="262" t="str">
        <f t="shared" si="189"/>
        <v>000</v>
      </c>
      <c r="AC1966" s="262" t="str">
        <f t="shared" si="190"/>
        <v>141 E 72410 162 000 000</v>
      </c>
    </row>
    <row r="1967" spans="1:29" ht="15" customHeight="1" x14ac:dyDescent="0.25">
      <c r="A1967" s="262" t="s">
        <v>1883</v>
      </c>
      <c r="B1967" s="262" t="s">
        <v>231</v>
      </c>
      <c r="C1967" s="262" t="s">
        <v>231</v>
      </c>
      <c r="D1967" s="262" t="s">
        <v>220</v>
      </c>
      <c r="E1967" s="262" t="s">
        <v>221</v>
      </c>
      <c r="F1967" s="262" t="s">
        <v>222</v>
      </c>
      <c r="G1967" s="262" t="s">
        <v>223</v>
      </c>
      <c r="H1967" s="262" t="s">
        <v>224</v>
      </c>
      <c r="I1967" s="262" t="s">
        <v>225</v>
      </c>
      <c r="J1967" s="262">
        <v>1600</v>
      </c>
      <c r="K1967" s="320">
        <v>1</v>
      </c>
      <c r="L1967" s="320">
        <v>1</v>
      </c>
      <c r="M1967" s="262" t="s">
        <v>226</v>
      </c>
      <c r="N1967" s="262" t="s">
        <v>233</v>
      </c>
      <c r="O1967" s="262" t="s">
        <v>234</v>
      </c>
      <c r="P1967" s="262" t="s">
        <v>35</v>
      </c>
      <c r="Q1967" s="321">
        <v>17</v>
      </c>
      <c r="R1967" s="321">
        <f t="shared" si="185"/>
        <v>18</v>
      </c>
      <c r="S1967" s="300">
        <v>0</v>
      </c>
      <c r="T1967" s="300">
        <v>55120</v>
      </c>
      <c r="V1967" s="300">
        <v>55120</v>
      </c>
      <c r="W1967" s="302">
        <f>IFERROR(INDEX('For Formulas'!$A$3:$CL$64,MATCH(ROUNDUP($R1967,0),'For Formulas'!$A$3:$A$64,0),MATCH($O1967&amp;" - "&amp;$P1967,'For Formulas'!$A$3:$CL$3,0))*L1967+U1967,INDEX('For Formulas'!$A$3:$CL$64,MATCH(ROUNDUP($R1967,0),'For Formulas'!$A$3:$A$64,0)*MATCH($O1967&amp;" - "&amp;$P1967,'For Formulas'!$A$3:$CL$3,0))*L1967)</f>
        <v>59530</v>
      </c>
      <c r="X1967" s="322">
        <f t="shared" si="186"/>
        <v>8.0007256894049347E-2</v>
      </c>
      <c r="Y1967" s="262" t="s">
        <v>655</v>
      </c>
      <c r="Z1967" s="262" t="str">
        <f t="shared" si="187"/>
        <v>141 E 71100 116</v>
      </c>
      <c r="AA1967" s="262" t="str">
        <f t="shared" si="188"/>
        <v>000</v>
      </c>
      <c r="AB1967" s="262" t="str">
        <f t="shared" si="189"/>
        <v>000</v>
      </c>
      <c r="AC1967" s="262" t="str">
        <f t="shared" si="190"/>
        <v>141 E 71100 116 000 000</v>
      </c>
    </row>
    <row r="1968" spans="1:29" ht="15" customHeight="1" x14ac:dyDescent="0.25">
      <c r="A1968" s="262" t="s">
        <v>2806</v>
      </c>
      <c r="B1968" s="262" t="s">
        <v>231</v>
      </c>
      <c r="C1968" s="262" t="s">
        <v>231</v>
      </c>
      <c r="D1968" s="262" t="s">
        <v>374</v>
      </c>
      <c r="E1968" s="262" t="s">
        <v>221</v>
      </c>
      <c r="F1968" s="262" t="s">
        <v>222</v>
      </c>
      <c r="G1968" s="262" t="s">
        <v>223</v>
      </c>
      <c r="H1968" s="262" t="s">
        <v>224</v>
      </c>
      <c r="I1968" s="262" t="s">
        <v>225</v>
      </c>
      <c r="J1968" s="262">
        <v>1600</v>
      </c>
      <c r="K1968" s="320">
        <v>1</v>
      </c>
      <c r="L1968" s="320">
        <v>1</v>
      </c>
      <c r="M1968" s="262" t="s">
        <v>226</v>
      </c>
      <c r="N1968" s="262" t="s">
        <v>233</v>
      </c>
      <c r="O1968" s="262" t="s">
        <v>234</v>
      </c>
      <c r="P1968" s="262" t="s">
        <v>35</v>
      </c>
      <c r="Q1968" s="321">
        <v>17</v>
      </c>
      <c r="R1968" s="321">
        <f t="shared" si="185"/>
        <v>18</v>
      </c>
      <c r="S1968" s="300">
        <v>0</v>
      </c>
      <c r="T1968" s="300">
        <v>55120</v>
      </c>
      <c r="V1968" s="300">
        <v>55120</v>
      </c>
      <c r="W1968" s="302">
        <f>IFERROR(INDEX('For Formulas'!$A$3:$CL$64,MATCH(ROUNDUP($R1968,0),'For Formulas'!$A$3:$A$64,0),MATCH($O1968&amp;" - "&amp;$P1968,'For Formulas'!$A$3:$CL$3,0))*L1968+U1968,INDEX('For Formulas'!$A$3:$CL$64,MATCH(ROUNDUP($R1968,0),'For Formulas'!$A$3:$A$64,0)*MATCH($O1968&amp;" - "&amp;$P1968,'For Formulas'!$A$3:$CL$3,0))*L1968)</f>
        <v>59530</v>
      </c>
      <c r="X1968" s="322">
        <f t="shared" si="186"/>
        <v>8.0007256894049347E-2</v>
      </c>
      <c r="Y1968" s="262" t="s">
        <v>375</v>
      </c>
      <c r="Z1968" s="262" t="str">
        <f t="shared" si="187"/>
        <v>141 E 71100 116</v>
      </c>
      <c r="AA1968" s="262" t="str">
        <f t="shared" si="188"/>
        <v>000</v>
      </c>
      <c r="AB1968" s="262" t="str">
        <f t="shared" si="189"/>
        <v>000</v>
      </c>
      <c r="AC1968" s="262" t="str">
        <f t="shared" si="190"/>
        <v>141 E 71100 116 000 000</v>
      </c>
    </row>
    <row r="1969" spans="1:29" ht="15" customHeight="1" x14ac:dyDescent="0.25">
      <c r="A1969" s="262" t="s">
        <v>3041</v>
      </c>
      <c r="B1969" s="262" t="s">
        <v>231</v>
      </c>
      <c r="C1969" s="262" t="s">
        <v>231</v>
      </c>
      <c r="D1969" s="262" t="s">
        <v>411</v>
      </c>
      <c r="E1969" s="262" t="s">
        <v>221</v>
      </c>
      <c r="F1969" s="262" t="s">
        <v>222</v>
      </c>
      <c r="G1969" s="262" t="s">
        <v>223</v>
      </c>
      <c r="H1969" s="262" t="s">
        <v>224</v>
      </c>
      <c r="I1969" s="262" t="s">
        <v>225</v>
      </c>
      <c r="J1969" s="262">
        <v>1600</v>
      </c>
      <c r="K1969" s="320">
        <v>1</v>
      </c>
      <c r="L1969" s="320">
        <v>1</v>
      </c>
      <c r="M1969" s="262" t="s">
        <v>226</v>
      </c>
      <c r="N1969" s="262" t="s">
        <v>233</v>
      </c>
      <c r="O1969" s="262" t="s">
        <v>234</v>
      </c>
      <c r="P1969" s="262" t="s">
        <v>35</v>
      </c>
      <c r="Q1969" s="321">
        <v>17</v>
      </c>
      <c r="R1969" s="321">
        <f t="shared" si="185"/>
        <v>18</v>
      </c>
      <c r="S1969" s="300">
        <v>0</v>
      </c>
      <c r="T1969" s="300">
        <v>55120</v>
      </c>
      <c r="V1969" s="300">
        <v>55120</v>
      </c>
      <c r="W1969" s="302">
        <f>IFERROR(INDEX('For Formulas'!$A$3:$CL$64,MATCH(ROUNDUP($R1969,0),'For Formulas'!$A$3:$A$64,0),MATCH($O1969&amp;" - "&amp;$P1969,'For Formulas'!$A$3:$CL$3,0))*L1969+U1969,INDEX('For Formulas'!$A$3:$CL$64,MATCH(ROUNDUP($R1969,0),'For Formulas'!$A$3:$A$64,0)*MATCH($O1969&amp;" - "&amp;$P1969,'For Formulas'!$A$3:$CL$3,0))*L1969)</f>
        <v>59530</v>
      </c>
      <c r="X1969" s="322">
        <f t="shared" si="186"/>
        <v>8.0007256894049347E-2</v>
      </c>
      <c r="Y1969" s="262" t="s">
        <v>608</v>
      </c>
      <c r="Z1969" s="262" t="str">
        <f t="shared" si="187"/>
        <v>141 E 71100 116</v>
      </c>
      <c r="AA1969" s="262" t="str">
        <f t="shared" si="188"/>
        <v>000</v>
      </c>
      <c r="AB1969" s="262" t="str">
        <f t="shared" si="189"/>
        <v>000</v>
      </c>
      <c r="AC1969" s="262" t="str">
        <f t="shared" si="190"/>
        <v>141 E 71100 116 000 000</v>
      </c>
    </row>
    <row r="1970" spans="1:29" ht="15" customHeight="1" x14ac:dyDescent="0.25">
      <c r="A1970" s="262" t="s">
        <v>1175</v>
      </c>
      <c r="B1970" s="262" t="s">
        <v>283</v>
      </c>
      <c r="C1970" s="262" t="s">
        <v>283</v>
      </c>
      <c r="D1970" s="262" t="s">
        <v>422</v>
      </c>
      <c r="E1970" s="262" t="s">
        <v>221</v>
      </c>
      <c r="F1970" s="262" t="s">
        <v>284</v>
      </c>
      <c r="G1970" s="262" t="s">
        <v>285</v>
      </c>
      <c r="H1970" s="262" t="s">
        <v>286</v>
      </c>
      <c r="I1970" s="262" t="s">
        <v>504</v>
      </c>
      <c r="J1970" s="262">
        <v>1575</v>
      </c>
      <c r="K1970" s="320">
        <v>1</v>
      </c>
      <c r="L1970" s="320">
        <v>1</v>
      </c>
      <c r="M1970" s="262" t="s">
        <v>226</v>
      </c>
      <c r="N1970" s="262" t="s">
        <v>233</v>
      </c>
      <c r="O1970" s="262" t="s">
        <v>288</v>
      </c>
      <c r="P1970" s="262" t="s">
        <v>289</v>
      </c>
      <c r="Q1970" s="321">
        <v>42</v>
      </c>
      <c r="R1970" s="321">
        <f t="shared" si="185"/>
        <v>43</v>
      </c>
      <c r="S1970" s="300">
        <v>0</v>
      </c>
      <c r="T1970" s="300">
        <v>55178</v>
      </c>
      <c r="V1970" s="300">
        <v>55178</v>
      </c>
      <c r="W1970" s="302">
        <f>IFERROR(INDEX('For Formulas'!$A$3:$CL$64,MATCH(ROUNDUP($R1970,0),'For Formulas'!$A$3:$A$64,0),MATCH($O1970&amp;" - "&amp;$P1970,'For Formulas'!$A$3:$CL$3,0))*L1970+U1970,INDEX('For Formulas'!$A$3:$CL$64,MATCH(ROUNDUP($R1970,0),'For Formulas'!$A$3:$A$64,0)*MATCH($O1970&amp;" - "&amp;$P1970,'For Formulas'!$A$3:$CL$3,0))*L1970)</f>
        <v>59588</v>
      </c>
      <c r="X1970" s="322">
        <f t="shared" si="186"/>
        <v>7.9923157780274742E-2</v>
      </c>
      <c r="Y1970" s="262" t="s">
        <v>1176</v>
      </c>
      <c r="Z1970" s="262" t="str">
        <f t="shared" si="187"/>
        <v>141 E 72410 162</v>
      </c>
      <c r="AA1970" s="262" t="str">
        <f t="shared" si="188"/>
        <v>000</v>
      </c>
      <c r="AB1970" s="262" t="str">
        <f t="shared" si="189"/>
        <v>000</v>
      </c>
      <c r="AC1970" s="262" t="str">
        <f t="shared" si="190"/>
        <v>141 E 72410 162 000 000</v>
      </c>
    </row>
    <row r="1971" spans="1:29" ht="15" customHeight="1" x14ac:dyDescent="0.25">
      <c r="A1971" s="262" t="s">
        <v>3093</v>
      </c>
      <c r="B1971" s="262" t="s">
        <v>231</v>
      </c>
      <c r="C1971" s="262" t="s">
        <v>231</v>
      </c>
      <c r="D1971" s="262" t="s">
        <v>371</v>
      </c>
      <c r="E1971" s="262" t="s">
        <v>221</v>
      </c>
      <c r="F1971" s="262" t="s">
        <v>222</v>
      </c>
      <c r="G1971" s="262" t="s">
        <v>571</v>
      </c>
      <c r="H1971" s="262" t="s">
        <v>224</v>
      </c>
      <c r="I1971" s="262" t="s">
        <v>225</v>
      </c>
      <c r="J1971" s="262">
        <v>840</v>
      </c>
      <c r="K1971" s="320">
        <v>1</v>
      </c>
      <c r="L1971" s="320">
        <v>1</v>
      </c>
      <c r="M1971" s="262" t="s">
        <v>226</v>
      </c>
      <c r="N1971" s="262" t="s">
        <v>227</v>
      </c>
      <c r="O1971" s="262" t="s">
        <v>234</v>
      </c>
      <c r="P1971" s="262" t="s">
        <v>37</v>
      </c>
      <c r="Q1971" s="321">
        <v>7</v>
      </c>
      <c r="R1971" s="321">
        <f t="shared" si="185"/>
        <v>8</v>
      </c>
      <c r="S1971" s="300">
        <v>0</v>
      </c>
      <c r="T1971" s="300">
        <v>55260</v>
      </c>
      <c r="V1971" s="300">
        <v>29011.5</v>
      </c>
      <c r="W1971" s="302">
        <f>IFERROR(INDEX('For Formulas'!$A$3:$CL$64,MATCH(ROUNDUP($R1971,0),'For Formulas'!$A$3:$A$64,0),MATCH($O1971&amp;" - "&amp;$P1971,'For Formulas'!$A$3:$CL$3,0))*L1971+U1971,INDEX('For Formulas'!$A$3:$CL$64,MATCH(ROUNDUP($R1971,0),'For Formulas'!$A$3:$A$64,0)*MATCH($O1971&amp;" - "&amp;$P1971,'For Formulas'!$A$3:$CL$3,0))*L1971)</f>
        <v>59680</v>
      </c>
      <c r="X1971" s="322">
        <f t="shared" si="186"/>
        <v>1.0571152818709821</v>
      </c>
      <c r="Y1971" s="262" t="s">
        <v>372</v>
      </c>
      <c r="Z1971" s="262" t="str">
        <f t="shared" si="187"/>
        <v>141 E 71100 116</v>
      </c>
      <c r="AA1971" s="262" t="str">
        <f t="shared" si="188"/>
        <v>000</v>
      </c>
      <c r="AB1971" s="262" t="str">
        <f t="shared" si="189"/>
        <v>000</v>
      </c>
      <c r="AC1971" s="262" t="str">
        <f t="shared" si="190"/>
        <v>141 E 71100 116 000 000</v>
      </c>
    </row>
    <row r="1972" spans="1:29" ht="15" customHeight="1" x14ac:dyDescent="0.25">
      <c r="A1972" s="262" t="s">
        <v>730</v>
      </c>
      <c r="B1972" s="262" t="s">
        <v>231</v>
      </c>
      <c r="C1972" s="262" t="s">
        <v>231</v>
      </c>
      <c r="D1972" s="262" t="s">
        <v>280</v>
      </c>
      <c r="E1972" s="262" t="s">
        <v>221</v>
      </c>
      <c r="F1972" s="262" t="s">
        <v>222</v>
      </c>
      <c r="G1972" s="262" t="s">
        <v>223</v>
      </c>
      <c r="H1972" s="262" t="s">
        <v>224</v>
      </c>
      <c r="I1972" s="262" t="s">
        <v>225</v>
      </c>
      <c r="J1972" s="262">
        <v>1600</v>
      </c>
      <c r="K1972" s="320">
        <v>1</v>
      </c>
      <c r="L1972" s="320">
        <v>1</v>
      </c>
      <c r="M1972" s="262" t="s">
        <v>226</v>
      </c>
      <c r="N1972" s="262" t="s">
        <v>233</v>
      </c>
      <c r="O1972" s="262" t="s">
        <v>234</v>
      </c>
      <c r="P1972" s="262" t="s">
        <v>37</v>
      </c>
      <c r="Q1972" s="321">
        <v>7</v>
      </c>
      <c r="R1972" s="321">
        <f t="shared" si="185"/>
        <v>8</v>
      </c>
      <c r="S1972" s="300">
        <v>0</v>
      </c>
      <c r="T1972" s="300">
        <v>55260</v>
      </c>
      <c r="V1972" s="300">
        <v>55260</v>
      </c>
      <c r="W1972" s="302">
        <f>IFERROR(INDEX('For Formulas'!$A$3:$CL$64,MATCH(ROUNDUP($R1972,0),'For Formulas'!$A$3:$A$64,0),MATCH($O1972&amp;" - "&amp;$P1972,'For Formulas'!$A$3:$CL$3,0))*L1972+U1972,INDEX('For Formulas'!$A$3:$CL$64,MATCH(ROUNDUP($R1972,0),'For Formulas'!$A$3:$A$64,0)*MATCH($O1972&amp;" - "&amp;$P1972,'For Formulas'!$A$3:$CL$3,0))*L1972)</f>
        <v>59680</v>
      </c>
      <c r="X1972" s="322">
        <f t="shared" si="186"/>
        <v>7.9985522982265647E-2</v>
      </c>
      <c r="Y1972" s="262" t="s">
        <v>281</v>
      </c>
      <c r="Z1972" s="262" t="str">
        <f t="shared" si="187"/>
        <v>141 E 71100 116</v>
      </c>
      <c r="AA1972" s="262" t="str">
        <f t="shared" si="188"/>
        <v>000</v>
      </c>
      <c r="AB1972" s="262" t="str">
        <f t="shared" si="189"/>
        <v>000</v>
      </c>
      <c r="AC1972" s="262" t="str">
        <f t="shared" si="190"/>
        <v>141 E 71100 116 000 000</v>
      </c>
    </row>
    <row r="1973" spans="1:29" ht="15" customHeight="1" x14ac:dyDescent="0.25">
      <c r="A1973" s="262" t="s">
        <v>814</v>
      </c>
      <c r="B1973" s="262" t="s">
        <v>577</v>
      </c>
      <c r="C1973" s="262" t="s">
        <v>577</v>
      </c>
      <c r="D1973" s="262" t="s">
        <v>261</v>
      </c>
      <c r="E1973" s="262" t="s">
        <v>221</v>
      </c>
      <c r="F1973" s="262" t="s">
        <v>222</v>
      </c>
      <c r="G1973" s="262" t="s">
        <v>223</v>
      </c>
      <c r="H1973" s="262" t="s">
        <v>224</v>
      </c>
      <c r="I1973" s="262" t="s">
        <v>225</v>
      </c>
      <c r="J1973" s="262">
        <v>1600</v>
      </c>
      <c r="K1973" s="320">
        <v>1</v>
      </c>
      <c r="L1973" s="320">
        <v>1</v>
      </c>
      <c r="M1973" s="262" t="s">
        <v>226</v>
      </c>
      <c r="N1973" s="262" t="s">
        <v>233</v>
      </c>
      <c r="O1973" s="262" t="s">
        <v>234</v>
      </c>
      <c r="P1973" s="262" t="s">
        <v>37</v>
      </c>
      <c r="Q1973" s="321">
        <v>7</v>
      </c>
      <c r="R1973" s="321">
        <f t="shared" si="185"/>
        <v>8</v>
      </c>
      <c r="S1973" s="300">
        <v>0</v>
      </c>
      <c r="T1973" s="300">
        <v>55260</v>
      </c>
      <c r="V1973" s="300">
        <v>55260</v>
      </c>
      <c r="W1973" s="302">
        <f>IFERROR(INDEX('For Formulas'!$A$3:$CL$64,MATCH(ROUNDUP($R1973,0),'For Formulas'!$A$3:$A$64,0),MATCH($O1973&amp;" - "&amp;$P1973,'For Formulas'!$A$3:$CL$3,0))*L1973+U1973,INDEX('For Formulas'!$A$3:$CL$64,MATCH(ROUNDUP($R1973,0),'For Formulas'!$A$3:$A$64,0)*MATCH($O1973&amp;" - "&amp;$P1973,'For Formulas'!$A$3:$CL$3,0))*L1973)</f>
        <v>59680</v>
      </c>
      <c r="X1973" s="322">
        <f t="shared" si="186"/>
        <v>7.9985522982265647E-2</v>
      </c>
      <c r="Y1973" s="262" t="s">
        <v>815</v>
      </c>
      <c r="Z1973" s="262" t="str">
        <f t="shared" si="187"/>
        <v>141 E 72130 123</v>
      </c>
      <c r="AA1973" s="262" t="str">
        <f t="shared" si="188"/>
        <v>000</v>
      </c>
      <c r="AB1973" s="262" t="str">
        <f t="shared" si="189"/>
        <v>000</v>
      </c>
      <c r="AC1973" s="262" t="str">
        <f t="shared" si="190"/>
        <v>141 E 72130 123 000 000</v>
      </c>
    </row>
    <row r="1974" spans="1:29" ht="15" hidden="1" customHeight="1" x14ac:dyDescent="0.25">
      <c r="A1974" s="262" t="s">
        <v>2485</v>
      </c>
      <c r="B1974" s="262" t="s">
        <v>256</v>
      </c>
      <c r="C1974" s="262" t="s">
        <v>1247</v>
      </c>
      <c r="D1974" s="262" t="s">
        <v>274</v>
      </c>
      <c r="E1974" s="262" t="s">
        <v>256</v>
      </c>
      <c r="F1974" s="262" t="s">
        <v>222</v>
      </c>
      <c r="G1974" s="262" t="s">
        <v>223</v>
      </c>
      <c r="H1974" s="262" t="s">
        <v>224</v>
      </c>
      <c r="I1974" s="262" t="s">
        <v>225</v>
      </c>
      <c r="J1974" s="262">
        <v>1600</v>
      </c>
      <c r="K1974" s="320">
        <v>1</v>
      </c>
      <c r="L1974" s="320">
        <v>1</v>
      </c>
      <c r="M1974" s="262" t="s">
        <v>6</v>
      </c>
      <c r="Q1974" s="321">
        <v>0</v>
      </c>
      <c r="R1974" s="321">
        <f t="shared" si="185"/>
        <v>1</v>
      </c>
      <c r="S1974" s="300">
        <v>1250</v>
      </c>
      <c r="T1974" s="300">
        <v>0</v>
      </c>
      <c r="V1974" s="300">
        <v>1250</v>
      </c>
      <c r="W1974" s="300">
        <f>V1974</f>
        <v>1250</v>
      </c>
      <c r="X1974" s="322">
        <f t="shared" si="186"/>
        <v>0</v>
      </c>
      <c r="Y1974" s="262" t="s">
        <v>296</v>
      </c>
      <c r="Z1974" s="262" t="str">
        <f t="shared" si="187"/>
        <v>141 E 71100 116</v>
      </c>
      <c r="AA1974" s="262" t="str">
        <f t="shared" si="188"/>
        <v>000</v>
      </c>
      <c r="AB1974" s="262" t="str">
        <f t="shared" si="189"/>
        <v>000</v>
      </c>
      <c r="AC1974" s="262" t="str">
        <f t="shared" si="190"/>
        <v>141 E 71100 116 000 000</v>
      </c>
    </row>
    <row r="1975" spans="1:29" ht="15" customHeight="1" x14ac:dyDescent="0.25">
      <c r="A1975" s="262" t="s">
        <v>1303</v>
      </c>
      <c r="B1975" s="262" t="s">
        <v>316</v>
      </c>
      <c r="C1975" s="262" t="s">
        <v>316</v>
      </c>
      <c r="D1975" s="262" t="s">
        <v>382</v>
      </c>
      <c r="E1975" s="262" t="s">
        <v>221</v>
      </c>
      <c r="F1975" s="262" t="s">
        <v>222</v>
      </c>
      <c r="G1975" s="262" t="s">
        <v>223</v>
      </c>
      <c r="H1975" s="262" t="s">
        <v>224</v>
      </c>
      <c r="I1975" s="262" t="s">
        <v>225</v>
      </c>
      <c r="J1975" s="262">
        <v>1600</v>
      </c>
      <c r="K1975" s="320">
        <v>1</v>
      </c>
      <c r="L1975" s="320">
        <v>1</v>
      </c>
      <c r="M1975" s="262" t="s">
        <v>226</v>
      </c>
      <c r="N1975" s="262" t="s">
        <v>233</v>
      </c>
      <c r="O1975" s="262" t="s">
        <v>234</v>
      </c>
      <c r="P1975" s="262" t="s">
        <v>37</v>
      </c>
      <c r="Q1975" s="321">
        <v>7</v>
      </c>
      <c r="R1975" s="321">
        <f t="shared" si="185"/>
        <v>8</v>
      </c>
      <c r="S1975" s="300">
        <v>0</v>
      </c>
      <c r="T1975" s="300">
        <v>55260</v>
      </c>
      <c r="V1975" s="300">
        <v>55260</v>
      </c>
      <c r="W1975" s="302">
        <f>IFERROR(INDEX('For Formulas'!$A$3:$CL$64,MATCH(ROUNDUP($R1975,0),'For Formulas'!$A$3:$A$64,0),MATCH($O1975&amp;" - "&amp;$P1975,'For Formulas'!$A$3:$CL$3,0))*L1975+U1975,INDEX('For Formulas'!$A$3:$CL$64,MATCH(ROUNDUP($R1975,0),'For Formulas'!$A$3:$A$64,0)*MATCH($O1975&amp;" - "&amp;$P1975,'For Formulas'!$A$3:$CL$3,0))*L1975)</f>
        <v>59680</v>
      </c>
      <c r="X1975" s="322">
        <f t="shared" si="186"/>
        <v>7.9985522982265647E-2</v>
      </c>
      <c r="Y1975" s="262" t="s">
        <v>1304</v>
      </c>
      <c r="Z1975" s="262" t="str">
        <f t="shared" si="187"/>
        <v>141 E 71200 116</v>
      </c>
      <c r="AA1975" s="262" t="str">
        <f t="shared" si="188"/>
        <v>712</v>
      </c>
      <c r="AB1975" s="262" t="str">
        <f t="shared" si="189"/>
        <v>000</v>
      </c>
      <c r="AC1975" s="262" t="str">
        <f t="shared" si="190"/>
        <v>141 E 71200 116 000 712</v>
      </c>
    </row>
    <row r="1976" spans="1:29" ht="15" customHeight="1" x14ac:dyDescent="0.25">
      <c r="A1976" s="262" t="s">
        <v>1715</v>
      </c>
      <c r="B1976" s="262" t="s">
        <v>231</v>
      </c>
      <c r="C1976" s="262" t="s">
        <v>231</v>
      </c>
      <c r="D1976" s="262" t="s">
        <v>374</v>
      </c>
      <c r="E1976" s="262" t="s">
        <v>221</v>
      </c>
      <c r="F1976" s="262" t="s">
        <v>222</v>
      </c>
      <c r="G1976" s="262" t="s">
        <v>223</v>
      </c>
      <c r="H1976" s="262" t="s">
        <v>224</v>
      </c>
      <c r="I1976" s="262" t="s">
        <v>225</v>
      </c>
      <c r="J1976" s="262">
        <v>1600</v>
      </c>
      <c r="K1976" s="320">
        <v>1</v>
      </c>
      <c r="L1976" s="320">
        <v>1</v>
      </c>
      <c r="M1976" s="262" t="s">
        <v>226</v>
      </c>
      <c r="N1976" s="262" t="s">
        <v>233</v>
      </c>
      <c r="O1976" s="262" t="s">
        <v>234</v>
      </c>
      <c r="P1976" s="262" t="s">
        <v>37</v>
      </c>
      <c r="Q1976" s="321">
        <v>7</v>
      </c>
      <c r="R1976" s="321">
        <f t="shared" si="185"/>
        <v>8</v>
      </c>
      <c r="S1976" s="300">
        <v>0</v>
      </c>
      <c r="T1976" s="300">
        <v>55260</v>
      </c>
      <c r="V1976" s="300">
        <v>55260</v>
      </c>
      <c r="W1976" s="302">
        <f>IFERROR(INDEX('For Formulas'!$A$3:$CL$64,MATCH(ROUNDUP($R1976,0),'For Formulas'!$A$3:$A$64,0),MATCH($O1976&amp;" - "&amp;$P1976,'For Formulas'!$A$3:$CL$3,0))*L1976+U1976,INDEX('For Formulas'!$A$3:$CL$64,MATCH(ROUNDUP($R1976,0),'For Formulas'!$A$3:$A$64,0)*MATCH($O1976&amp;" - "&amp;$P1976,'For Formulas'!$A$3:$CL$3,0))*L1976)</f>
        <v>59680</v>
      </c>
      <c r="X1976" s="322">
        <f t="shared" si="186"/>
        <v>7.9985522982265647E-2</v>
      </c>
      <c r="Y1976" s="262" t="s">
        <v>1716</v>
      </c>
      <c r="Z1976" s="262" t="str">
        <f t="shared" si="187"/>
        <v>141 E 71100 116</v>
      </c>
      <c r="AA1976" s="262" t="str">
        <f t="shared" si="188"/>
        <v>000</v>
      </c>
      <c r="AB1976" s="262" t="str">
        <f t="shared" si="189"/>
        <v>000</v>
      </c>
      <c r="AC1976" s="262" t="str">
        <f t="shared" si="190"/>
        <v>141 E 71100 116 000 000</v>
      </c>
    </row>
    <row r="1977" spans="1:29" ht="15" hidden="1" customHeight="1" x14ac:dyDescent="0.25">
      <c r="A1977" s="262" t="s">
        <v>2487</v>
      </c>
      <c r="B1977" s="262" t="s">
        <v>326</v>
      </c>
      <c r="C1977" s="262" t="s">
        <v>326</v>
      </c>
      <c r="D1977" s="262" t="s">
        <v>232</v>
      </c>
      <c r="E1977" s="262" t="s">
        <v>256</v>
      </c>
      <c r="F1977" s="262" t="s">
        <v>222</v>
      </c>
      <c r="G1977" s="262" t="s">
        <v>223</v>
      </c>
      <c r="H1977" s="262" t="s">
        <v>224</v>
      </c>
      <c r="I1977" s="262" t="s">
        <v>225</v>
      </c>
      <c r="J1977" s="262">
        <v>1600</v>
      </c>
      <c r="K1977" s="320">
        <v>1</v>
      </c>
      <c r="L1977" s="320">
        <v>1</v>
      </c>
      <c r="M1977" s="262" t="s">
        <v>6</v>
      </c>
      <c r="Q1977" s="321">
        <v>0</v>
      </c>
      <c r="R1977" s="321">
        <f t="shared" si="185"/>
        <v>1</v>
      </c>
      <c r="S1977" s="300">
        <v>7000</v>
      </c>
      <c r="T1977" s="300">
        <v>0</v>
      </c>
      <c r="V1977" s="300">
        <v>7000</v>
      </c>
      <c r="W1977" s="300">
        <f>V1977</f>
        <v>7000</v>
      </c>
      <c r="X1977" s="322">
        <f t="shared" si="186"/>
        <v>0</v>
      </c>
      <c r="Y1977" s="262" t="s">
        <v>2192</v>
      </c>
      <c r="Z1977" s="262" t="str">
        <f t="shared" si="187"/>
        <v>141 E 72410 139</v>
      </c>
      <c r="AA1977" s="262" t="str">
        <f t="shared" si="188"/>
        <v>000</v>
      </c>
      <c r="AB1977" s="262" t="str">
        <f t="shared" si="189"/>
        <v>000</v>
      </c>
      <c r="AC1977" s="262" t="str">
        <f t="shared" si="190"/>
        <v>141 E 72410 139 000 000</v>
      </c>
    </row>
    <row r="1978" spans="1:29" ht="15" customHeight="1" x14ac:dyDescent="0.25">
      <c r="A1978" s="262" t="s">
        <v>1921</v>
      </c>
      <c r="B1978" s="262" t="s">
        <v>231</v>
      </c>
      <c r="C1978" s="262" t="s">
        <v>231</v>
      </c>
      <c r="D1978" s="262" t="s">
        <v>361</v>
      </c>
      <c r="E1978" s="262" t="s">
        <v>221</v>
      </c>
      <c r="F1978" s="262" t="s">
        <v>222</v>
      </c>
      <c r="G1978" s="262" t="s">
        <v>223</v>
      </c>
      <c r="H1978" s="262" t="s">
        <v>224</v>
      </c>
      <c r="I1978" s="262" t="s">
        <v>225</v>
      </c>
      <c r="J1978" s="262">
        <v>1600</v>
      </c>
      <c r="K1978" s="320">
        <v>1</v>
      </c>
      <c r="L1978" s="320">
        <v>1</v>
      </c>
      <c r="M1978" s="262" t="s">
        <v>226</v>
      </c>
      <c r="N1978" s="262" t="s">
        <v>233</v>
      </c>
      <c r="O1978" s="262" t="s">
        <v>234</v>
      </c>
      <c r="P1978" s="262" t="s">
        <v>37</v>
      </c>
      <c r="Q1978" s="321">
        <v>7</v>
      </c>
      <c r="R1978" s="321">
        <f t="shared" si="185"/>
        <v>8</v>
      </c>
      <c r="S1978" s="300">
        <v>0</v>
      </c>
      <c r="T1978" s="300">
        <v>55260</v>
      </c>
      <c r="V1978" s="300">
        <v>55260</v>
      </c>
      <c r="W1978" s="302">
        <f>IFERROR(INDEX('For Formulas'!$A$3:$CL$64,MATCH(ROUNDUP($R1978,0),'For Formulas'!$A$3:$A$64,0),MATCH($O1978&amp;" - "&amp;$P1978,'For Formulas'!$A$3:$CL$3,0))*L1978+U1978,INDEX('For Formulas'!$A$3:$CL$64,MATCH(ROUNDUP($R1978,0),'For Formulas'!$A$3:$A$64,0)*MATCH($O1978&amp;" - "&amp;$P1978,'For Formulas'!$A$3:$CL$3,0))*L1978)</f>
        <v>59680</v>
      </c>
      <c r="X1978" s="322">
        <f t="shared" si="186"/>
        <v>7.9985522982265647E-2</v>
      </c>
      <c r="Y1978" s="262" t="s">
        <v>362</v>
      </c>
      <c r="Z1978" s="262" t="str">
        <f t="shared" si="187"/>
        <v>141 E 71100 116</v>
      </c>
      <c r="AA1978" s="262" t="str">
        <f t="shared" si="188"/>
        <v>000</v>
      </c>
      <c r="AB1978" s="262" t="str">
        <f t="shared" si="189"/>
        <v>000</v>
      </c>
      <c r="AC1978" s="262" t="str">
        <f t="shared" si="190"/>
        <v>141 E 71100 116 000 000</v>
      </c>
    </row>
    <row r="1979" spans="1:29" ht="15" customHeight="1" x14ac:dyDescent="0.25">
      <c r="A1979" s="262" t="s">
        <v>2185</v>
      </c>
      <c r="B1979" s="262" t="s">
        <v>231</v>
      </c>
      <c r="C1979" s="262" t="s">
        <v>231</v>
      </c>
      <c r="D1979" s="262" t="s">
        <v>716</v>
      </c>
      <c r="E1979" s="262" t="s">
        <v>221</v>
      </c>
      <c r="F1979" s="262" t="s">
        <v>222</v>
      </c>
      <c r="G1979" s="262" t="s">
        <v>223</v>
      </c>
      <c r="H1979" s="262" t="s">
        <v>224</v>
      </c>
      <c r="I1979" s="262" t="s">
        <v>225</v>
      </c>
      <c r="J1979" s="262">
        <v>1600</v>
      </c>
      <c r="K1979" s="320">
        <v>1</v>
      </c>
      <c r="L1979" s="320">
        <v>1</v>
      </c>
      <c r="M1979" s="262" t="s">
        <v>226</v>
      </c>
      <c r="N1979" s="262" t="s">
        <v>233</v>
      </c>
      <c r="O1979" s="262" t="s">
        <v>234</v>
      </c>
      <c r="P1979" s="262" t="s">
        <v>37</v>
      </c>
      <c r="Q1979" s="321">
        <v>7</v>
      </c>
      <c r="R1979" s="321">
        <f t="shared" si="185"/>
        <v>8</v>
      </c>
      <c r="S1979" s="300">
        <v>0</v>
      </c>
      <c r="T1979" s="300">
        <v>55260</v>
      </c>
      <c r="V1979" s="300">
        <v>55260</v>
      </c>
      <c r="W1979" s="302">
        <f>IFERROR(INDEX('For Formulas'!$A$3:$CL$64,MATCH(ROUNDUP($R1979,0),'For Formulas'!$A$3:$A$64,0),MATCH($O1979&amp;" - "&amp;$P1979,'For Formulas'!$A$3:$CL$3,0))*L1979+U1979,INDEX('For Formulas'!$A$3:$CL$64,MATCH(ROUNDUP($R1979,0),'For Formulas'!$A$3:$A$64,0)*MATCH($O1979&amp;" - "&amp;$P1979,'For Formulas'!$A$3:$CL$3,0))*L1979)</f>
        <v>59680</v>
      </c>
      <c r="X1979" s="322">
        <f t="shared" si="186"/>
        <v>7.9985522982265647E-2</v>
      </c>
      <c r="Y1979" s="262" t="s">
        <v>913</v>
      </c>
      <c r="Z1979" s="262" t="str">
        <f t="shared" si="187"/>
        <v>141 E 71100 116</v>
      </c>
      <c r="AA1979" s="262" t="str">
        <f t="shared" si="188"/>
        <v>000</v>
      </c>
      <c r="AB1979" s="262" t="str">
        <f t="shared" si="189"/>
        <v>000</v>
      </c>
      <c r="AC1979" s="262" t="str">
        <f t="shared" si="190"/>
        <v>141 E 71100 116 000 000</v>
      </c>
    </row>
    <row r="1980" spans="1:29" ht="15" customHeight="1" x14ac:dyDescent="0.25">
      <c r="A1980" s="262" t="s">
        <v>2213</v>
      </c>
      <c r="B1980" s="262" t="s">
        <v>231</v>
      </c>
      <c r="C1980" s="262" t="s">
        <v>231</v>
      </c>
      <c r="D1980" s="262" t="s">
        <v>261</v>
      </c>
      <c r="E1980" s="262" t="s">
        <v>221</v>
      </c>
      <c r="F1980" s="262" t="s">
        <v>222</v>
      </c>
      <c r="G1980" s="262" t="s">
        <v>223</v>
      </c>
      <c r="H1980" s="262" t="s">
        <v>224</v>
      </c>
      <c r="I1980" s="262" t="s">
        <v>225</v>
      </c>
      <c r="J1980" s="262">
        <v>1600</v>
      </c>
      <c r="K1980" s="320">
        <v>1</v>
      </c>
      <c r="L1980" s="320">
        <v>1</v>
      </c>
      <c r="M1980" s="262" t="s">
        <v>226</v>
      </c>
      <c r="N1980" s="262" t="s">
        <v>233</v>
      </c>
      <c r="O1980" s="262" t="s">
        <v>234</v>
      </c>
      <c r="P1980" s="262" t="s">
        <v>37</v>
      </c>
      <c r="Q1980" s="321">
        <v>7</v>
      </c>
      <c r="R1980" s="321">
        <f t="shared" si="185"/>
        <v>8</v>
      </c>
      <c r="S1980" s="300">
        <v>0</v>
      </c>
      <c r="T1980" s="300">
        <v>55260</v>
      </c>
      <c r="V1980" s="300">
        <v>55260</v>
      </c>
      <c r="W1980" s="302">
        <f>IFERROR(INDEX('For Formulas'!$A$3:$CL$64,MATCH(ROUNDUP($R1980,0),'For Formulas'!$A$3:$A$64,0),MATCH($O1980&amp;" - "&amp;$P1980,'For Formulas'!$A$3:$CL$3,0))*L1980+U1980,INDEX('For Formulas'!$A$3:$CL$64,MATCH(ROUNDUP($R1980,0),'For Formulas'!$A$3:$A$64,0)*MATCH($O1980&amp;" - "&amp;$P1980,'For Formulas'!$A$3:$CL$3,0))*L1980)</f>
        <v>59680</v>
      </c>
      <c r="X1980" s="322">
        <f t="shared" si="186"/>
        <v>7.9985522982265647E-2</v>
      </c>
      <c r="Y1980" s="262" t="s">
        <v>262</v>
      </c>
      <c r="Z1980" s="262" t="str">
        <f t="shared" si="187"/>
        <v>141 E 71100 116</v>
      </c>
      <c r="AA1980" s="262" t="str">
        <f t="shared" si="188"/>
        <v>000</v>
      </c>
      <c r="AB1980" s="262" t="str">
        <f t="shared" si="189"/>
        <v>000</v>
      </c>
      <c r="AC1980" s="262" t="str">
        <f t="shared" si="190"/>
        <v>141 E 71100 116 000 000</v>
      </c>
    </row>
    <row r="1981" spans="1:29" ht="15" customHeight="1" x14ac:dyDescent="0.25">
      <c r="A1981" s="262" t="s">
        <v>2468</v>
      </c>
      <c r="B1981" s="262" t="s">
        <v>231</v>
      </c>
      <c r="C1981" s="262" t="s">
        <v>231</v>
      </c>
      <c r="D1981" s="262" t="s">
        <v>361</v>
      </c>
      <c r="E1981" s="262" t="s">
        <v>221</v>
      </c>
      <c r="F1981" s="262" t="s">
        <v>222</v>
      </c>
      <c r="G1981" s="262" t="s">
        <v>223</v>
      </c>
      <c r="H1981" s="262" t="s">
        <v>224</v>
      </c>
      <c r="I1981" s="262" t="s">
        <v>225</v>
      </c>
      <c r="J1981" s="262">
        <v>1600</v>
      </c>
      <c r="K1981" s="320">
        <v>1</v>
      </c>
      <c r="L1981" s="320">
        <v>1</v>
      </c>
      <c r="M1981" s="262" t="s">
        <v>226</v>
      </c>
      <c r="N1981" s="262" t="s">
        <v>233</v>
      </c>
      <c r="O1981" s="262" t="s">
        <v>234</v>
      </c>
      <c r="P1981" s="262" t="s">
        <v>37</v>
      </c>
      <c r="Q1981" s="321">
        <v>7</v>
      </c>
      <c r="R1981" s="321">
        <f t="shared" si="185"/>
        <v>8</v>
      </c>
      <c r="S1981" s="300">
        <v>0</v>
      </c>
      <c r="T1981" s="300">
        <v>55260</v>
      </c>
      <c r="V1981" s="300">
        <v>55260</v>
      </c>
      <c r="W1981" s="302">
        <f>IFERROR(INDEX('For Formulas'!$A$3:$CL$64,MATCH(ROUNDUP($R1981,0),'For Formulas'!$A$3:$A$64,0),MATCH($O1981&amp;" - "&amp;$P1981,'For Formulas'!$A$3:$CL$3,0))*L1981+U1981,INDEX('For Formulas'!$A$3:$CL$64,MATCH(ROUNDUP($R1981,0),'For Formulas'!$A$3:$A$64,0)*MATCH($O1981&amp;" - "&amp;$P1981,'For Formulas'!$A$3:$CL$3,0))*L1981)</f>
        <v>59680</v>
      </c>
      <c r="X1981" s="322">
        <f t="shared" si="186"/>
        <v>7.9985522982265647E-2</v>
      </c>
      <c r="Y1981" s="262" t="s">
        <v>362</v>
      </c>
      <c r="Z1981" s="262" t="str">
        <f t="shared" si="187"/>
        <v>141 E 71100 116</v>
      </c>
      <c r="AA1981" s="262" t="str">
        <f t="shared" si="188"/>
        <v>000</v>
      </c>
      <c r="AB1981" s="262" t="str">
        <f t="shared" si="189"/>
        <v>000</v>
      </c>
      <c r="AC1981" s="262" t="str">
        <f t="shared" si="190"/>
        <v>141 E 71100 116 000 000</v>
      </c>
    </row>
    <row r="1982" spans="1:29" ht="15" customHeight="1" x14ac:dyDescent="0.25">
      <c r="A1982" s="262" t="s">
        <v>2568</v>
      </c>
      <c r="B1982" s="262" t="s">
        <v>316</v>
      </c>
      <c r="C1982" s="262" t="s">
        <v>316</v>
      </c>
      <c r="D1982" s="262" t="s">
        <v>479</v>
      </c>
      <c r="E1982" s="262" t="s">
        <v>221</v>
      </c>
      <c r="F1982" s="262" t="s">
        <v>222</v>
      </c>
      <c r="G1982" s="262" t="s">
        <v>223</v>
      </c>
      <c r="H1982" s="262" t="s">
        <v>224</v>
      </c>
      <c r="I1982" s="262" t="s">
        <v>225</v>
      </c>
      <c r="J1982" s="262">
        <v>1600</v>
      </c>
      <c r="K1982" s="320">
        <v>1</v>
      </c>
      <c r="L1982" s="320">
        <v>1</v>
      </c>
      <c r="M1982" s="262" t="s">
        <v>226</v>
      </c>
      <c r="N1982" s="262" t="s">
        <v>233</v>
      </c>
      <c r="O1982" s="262" t="s">
        <v>234</v>
      </c>
      <c r="P1982" s="262" t="s">
        <v>37</v>
      </c>
      <c r="Q1982" s="321">
        <v>7</v>
      </c>
      <c r="R1982" s="321">
        <f t="shared" si="185"/>
        <v>8</v>
      </c>
      <c r="S1982" s="300">
        <v>0</v>
      </c>
      <c r="T1982" s="300">
        <v>55260</v>
      </c>
      <c r="V1982" s="300">
        <v>55260</v>
      </c>
      <c r="W1982" s="302">
        <f>IFERROR(INDEX('For Formulas'!$A$3:$CL$64,MATCH(ROUNDUP($R1982,0),'For Formulas'!$A$3:$A$64,0),MATCH($O1982&amp;" - "&amp;$P1982,'For Formulas'!$A$3:$CL$3,0))*L1982+U1982,INDEX('For Formulas'!$A$3:$CL$64,MATCH(ROUNDUP($R1982,0),'For Formulas'!$A$3:$A$64,0)*MATCH($O1982&amp;" - "&amp;$P1982,'For Formulas'!$A$3:$CL$3,0))*L1982)</f>
        <v>59680</v>
      </c>
      <c r="X1982" s="322">
        <f t="shared" si="186"/>
        <v>7.9985522982265647E-2</v>
      </c>
      <c r="Y1982" s="262" t="s">
        <v>1862</v>
      </c>
      <c r="Z1982" s="262" t="str">
        <f t="shared" si="187"/>
        <v>141 E 71200 116</v>
      </c>
      <c r="AA1982" s="262" t="str">
        <f t="shared" si="188"/>
        <v>712</v>
      </c>
      <c r="AB1982" s="262" t="str">
        <f t="shared" si="189"/>
        <v>000</v>
      </c>
      <c r="AC1982" s="262" t="str">
        <f t="shared" si="190"/>
        <v>141 E 71200 116 000 712</v>
      </c>
    </row>
    <row r="1983" spans="1:29" ht="15" hidden="1" customHeight="1" x14ac:dyDescent="0.25">
      <c r="A1983" s="262" t="s">
        <v>2494</v>
      </c>
      <c r="B1983" s="262" t="s">
        <v>330</v>
      </c>
      <c r="C1983" s="262" t="s">
        <v>330</v>
      </c>
      <c r="D1983" s="262" t="s">
        <v>328</v>
      </c>
      <c r="E1983" s="262" t="s">
        <v>256</v>
      </c>
      <c r="F1983" s="262" t="s">
        <v>249</v>
      </c>
      <c r="G1983" s="262" t="s">
        <v>250</v>
      </c>
      <c r="H1983" s="262" t="s">
        <v>224</v>
      </c>
      <c r="I1983" s="262" t="s">
        <v>242</v>
      </c>
      <c r="J1983" s="262">
        <v>1080</v>
      </c>
      <c r="K1983" s="320">
        <v>1</v>
      </c>
      <c r="L1983" s="320">
        <v>1</v>
      </c>
      <c r="M1983" s="262" t="s">
        <v>6</v>
      </c>
      <c r="Q1983" s="321">
        <v>0</v>
      </c>
      <c r="R1983" s="321">
        <f t="shared" si="185"/>
        <v>1</v>
      </c>
      <c r="S1983" s="300">
        <v>3000</v>
      </c>
      <c r="T1983" s="300">
        <v>0</v>
      </c>
      <c r="V1983" s="300">
        <v>3000</v>
      </c>
      <c r="W1983" s="300">
        <f>V1983</f>
        <v>3000</v>
      </c>
      <c r="X1983" s="322">
        <f t="shared" si="186"/>
        <v>0</v>
      </c>
      <c r="Y1983" s="262" t="s">
        <v>329</v>
      </c>
      <c r="Z1983" s="262" t="str">
        <f t="shared" si="187"/>
        <v>141 E 72710 146</v>
      </c>
      <c r="AA1983" s="262" t="str">
        <f t="shared" si="188"/>
        <v>712</v>
      </c>
      <c r="AB1983" s="262" t="str">
        <f t="shared" si="189"/>
        <v>000</v>
      </c>
      <c r="AC1983" s="262" t="str">
        <f t="shared" si="190"/>
        <v>141 E 72710 146 000 712</v>
      </c>
    </row>
    <row r="1984" spans="1:29" ht="15" customHeight="1" x14ac:dyDescent="0.25">
      <c r="A1984" s="262" t="s">
        <v>2962</v>
      </c>
      <c r="B1984" s="262" t="s">
        <v>231</v>
      </c>
      <c r="C1984" s="262" t="s">
        <v>231</v>
      </c>
      <c r="D1984" s="262" t="s">
        <v>374</v>
      </c>
      <c r="E1984" s="262" t="s">
        <v>221</v>
      </c>
      <c r="F1984" s="262" t="s">
        <v>222</v>
      </c>
      <c r="G1984" s="262" t="s">
        <v>223</v>
      </c>
      <c r="H1984" s="262" t="s">
        <v>224</v>
      </c>
      <c r="I1984" s="262" t="s">
        <v>225</v>
      </c>
      <c r="J1984" s="262">
        <v>1600</v>
      </c>
      <c r="K1984" s="320">
        <v>1</v>
      </c>
      <c r="L1984" s="320">
        <v>1</v>
      </c>
      <c r="M1984" s="262" t="s">
        <v>226</v>
      </c>
      <c r="N1984" s="262" t="s">
        <v>233</v>
      </c>
      <c r="O1984" s="262" t="s">
        <v>234</v>
      </c>
      <c r="P1984" s="262" t="s">
        <v>37</v>
      </c>
      <c r="Q1984" s="321">
        <v>7</v>
      </c>
      <c r="R1984" s="321">
        <f t="shared" si="185"/>
        <v>8</v>
      </c>
      <c r="S1984" s="300">
        <v>0</v>
      </c>
      <c r="T1984" s="300">
        <v>55260</v>
      </c>
      <c r="V1984" s="300">
        <v>55260</v>
      </c>
      <c r="W1984" s="302">
        <f>IFERROR(INDEX('For Formulas'!$A$3:$CL$64,MATCH(ROUNDUP($R1984,0),'For Formulas'!$A$3:$A$64,0),MATCH($O1984&amp;" - "&amp;$P1984,'For Formulas'!$A$3:$CL$3,0))*L1984+U1984,INDEX('For Formulas'!$A$3:$CL$64,MATCH(ROUNDUP($R1984,0),'For Formulas'!$A$3:$A$64,0)*MATCH($O1984&amp;" - "&amp;$P1984,'For Formulas'!$A$3:$CL$3,0))*L1984)</f>
        <v>59680</v>
      </c>
      <c r="X1984" s="322">
        <f t="shared" si="186"/>
        <v>7.9985522982265647E-2</v>
      </c>
      <c r="Y1984" s="262" t="s">
        <v>375</v>
      </c>
      <c r="Z1984" s="262" t="str">
        <f t="shared" si="187"/>
        <v>141 E 71100 116</v>
      </c>
      <c r="AA1984" s="262" t="str">
        <f t="shared" si="188"/>
        <v>000</v>
      </c>
      <c r="AB1984" s="262" t="str">
        <f t="shared" si="189"/>
        <v>000</v>
      </c>
      <c r="AC1984" s="262" t="str">
        <f t="shared" si="190"/>
        <v>141 E 71100 116 000 000</v>
      </c>
    </row>
    <row r="1985" spans="1:29" ht="15" customHeight="1" x14ac:dyDescent="0.25">
      <c r="A1985" s="262" t="s">
        <v>3125</v>
      </c>
      <c r="B1985" s="262" t="s">
        <v>535</v>
      </c>
      <c r="C1985" s="262" t="s">
        <v>535</v>
      </c>
      <c r="D1985" s="262" t="s">
        <v>324</v>
      </c>
      <c r="E1985" s="262" t="s">
        <v>221</v>
      </c>
      <c r="F1985" s="262" t="s">
        <v>222</v>
      </c>
      <c r="G1985" s="262" t="s">
        <v>223</v>
      </c>
      <c r="H1985" s="262" t="s">
        <v>224</v>
      </c>
      <c r="I1985" s="262" t="s">
        <v>225</v>
      </c>
      <c r="J1985" s="262">
        <v>1600</v>
      </c>
      <c r="K1985" s="320">
        <v>1</v>
      </c>
      <c r="L1985" s="320">
        <v>1</v>
      </c>
      <c r="M1985" s="262" t="s">
        <v>226</v>
      </c>
      <c r="N1985" s="262" t="s">
        <v>233</v>
      </c>
      <c r="O1985" s="262" t="s">
        <v>234</v>
      </c>
      <c r="P1985" s="262" t="s">
        <v>37</v>
      </c>
      <c r="Q1985" s="321">
        <v>7</v>
      </c>
      <c r="R1985" s="321">
        <f t="shared" si="185"/>
        <v>8</v>
      </c>
      <c r="S1985" s="300">
        <v>0</v>
      </c>
      <c r="T1985" s="300">
        <v>55260</v>
      </c>
      <c r="V1985" s="300">
        <v>55260</v>
      </c>
      <c r="W1985" s="302">
        <f>IFERROR(INDEX('For Formulas'!$A$3:$CL$64,MATCH(ROUNDUP($R1985,0),'For Formulas'!$A$3:$A$64,0),MATCH($O1985&amp;" - "&amp;$P1985,'For Formulas'!$A$3:$CL$3,0))*L1985+U1985,INDEX('For Formulas'!$A$3:$CL$64,MATCH(ROUNDUP($R1985,0),'For Formulas'!$A$3:$A$64,0)*MATCH($O1985&amp;" - "&amp;$P1985,'For Formulas'!$A$3:$CL$3,0))*L1985)</f>
        <v>59680</v>
      </c>
      <c r="X1985" s="322">
        <f t="shared" si="186"/>
        <v>7.9985522982265647E-2</v>
      </c>
      <c r="Y1985" s="262" t="s">
        <v>536</v>
      </c>
      <c r="Z1985" s="262" t="str">
        <f t="shared" si="187"/>
        <v>141 E 71150 116</v>
      </c>
      <c r="AA1985" s="262" t="str">
        <f t="shared" si="188"/>
        <v>000</v>
      </c>
      <c r="AB1985" s="262" t="str">
        <f t="shared" si="189"/>
        <v>000</v>
      </c>
      <c r="AC1985" s="262" t="str">
        <f t="shared" si="190"/>
        <v>141 E 71150 116 000 000</v>
      </c>
    </row>
    <row r="1986" spans="1:29" ht="15" customHeight="1" x14ac:dyDescent="0.25">
      <c r="A1986" s="262" t="s">
        <v>699</v>
      </c>
      <c r="B1986" s="262" t="s">
        <v>298</v>
      </c>
      <c r="C1986" s="262" t="s">
        <v>298</v>
      </c>
      <c r="D1986" s="262" t="s">
        <v>298</v>
      </c>
      <c r="E1986" s="262" t="s">
        <v>221</v>
      </c>
      <c r="F1986" s="262" t="s">
        <v>299</v>
      </c>
      <c r="G1986" s="262" t="s">
        <v>300</v>
      </c>
      <c r="H1986" s="262" t="s">
        <v>301</v>
      </c>
      <c r="I1986" s="262" t="s">
        <v>225</v>
      </c>
      <c r="J1986" s="262">
        <v>1920</v>
      </c>
      <c r="K1986" s="320">
        <v>1</v>
      </c>
      <c r="L1986" s="320">
        <v>1</v>
      </c>
      <c r="M1986" s="262" t="s">
        <v>226</v>
      </c>
      <c r="N1986" s="262" t="s">
        <v>233</v>
      </c>
      <c r="O1986" s="262" t="s">
        <v>288</v>
      </c>
      <c r="P1986" s="262" t="s">
        <v>302</v>
      </c>
      <c r="Q1986" s="321">
        <v>27</v>
      </c>
      <c r="R1986" s="321">
        <f t="shared" ref="R1986:R2049" si="191">Q1986+1</f>
        <v>28</v>
      </c>
      <c r="S1986" s="300">
        <v>0</v>
      </c>
      <c r="T1986" s="300">
        <v>55668</v>
      </c>
      <c r="V1986" s="300">
        <v>55668</v>
      </c>
      <c r="W1986" s="302">
        <f>IFERROR(INDEX('For Formulas'!$A$3:$CL$64,MATCH(ROUNDUP($R1986,0),'For Formulas'!$A$3:$A$64,0),MATCH($O1986&amp;" - "&amp;$P1986,'For Formulas'!$A$3:$CL$3,0))*L1986+U1986,INDEX('For Formulas'!$A$3:$CL$64,MATCH(ROUNDUP($R1986,0),'For Formulas'!$A$3:$A$64,0)*MATCH($O1986&amp;" - "&amp;$P1986,'For Formulas'!$A$3:$CL$3,0))*L1986)</f>
        <v>60120</v>
      </c>
      <c r="X1986" s="322">
        <f t="shared" ref="X1986:X2049" si="192">(W1986-V1986)/V1986</f>
        <v>7.9974132356111227E-2</v>
      </c>
      <c r="Y1986" s="262" t="s">
        <v>303</v>
      </c>
      <c r="Z1986" s="262" t="str">
        <f t="shared" ref="Z1986:Z2049" si="193">LEFT(Y1986,15)</f>
        <v>141 E 72620 167</v>
      </c>
      <c r="AA1986" s="262" t="str">
        <f t="shared" ref="AA1986:AA2049" si="194">RIGHT(Y1986,3)</f>
        <v>000</v>
      </c>
      <c r="AB1986" s="262" t="str">
        <f t="shared" ref="AB1986:AB2049" si="195">MID(Y1986,17,3)</f>
        <v>000</v>
      </c>
      <c r="AC1986" s="262" t="str">
        <f t="shared" ref="AC1986:AC2049" si="196">Z1986&amp;" " &amp;AB1986&amp;" "&amp;AA1986</f>
        <v>141 E 72620 167 000 000</v>
      </c>
    </row>
    <row r="1987" spans="1:29" ht="15" customHeight="1" x14ac:dyDescent="0.25">
      <c r="A1987" s="262" t="s">
        <v>2181</v>
      </c>
      <c r="B1987" s="262" t="s">
        <v>283</v>
      </c>
      <c r="C1987" s="262" t="s">
        <v>283</v>
      </c>
      <c r="D1987" s="262" t="s">
        <v>407</v>
      </c>
      <c r="E1987" s="262" t="s">
        <v>221</v>
      </c>
      <c r="F1987" s="262" t="s">
        <v>299</v>
      </c>
      <c r="G1987" s="262" t="s">
        <v>300</v>
      </c>
      <c r="H1987" s="262" t="s">
        <v>301</v>
      </c>
      <c r="I1987" s="262" t="s">
        <v>225</v>
      </c>
      <c r="J1987" s="262">
        <v>1920</v>
      </c>
      <c r="K1987" s="320">
        <v>1</v>
      </c>
      <c r="L1987" s="320">
        <v>1</v>
      </c>
      <c r="M1987" s="262" t="s">
        <v>226</v>
      </c>
      <c r="N1987" s="262" t="s">
        <v>227</v>
      </c>
      <c r="O1987" s="262" t="s">
        <v>288</v>
      </c>
      <c r="P1987" s="262" t="s">
        <v>1498</v>
      </c>
      <c r="Q1987" s="321">
        <v>34</v>
      </c>
      <c r="R1987" s="321">
        <f t="shared" si="191"/>
        <v>35</v>
      </c>
      <c r="S1987" s="300">
        <v>0</v>
      </c>
      <c r="T1987" s="300">
        <v>55680</v>
      </c>
      <c r="V1987" s="300">
        <v>55680</v>
      </c>
      <c r="W1987" s="302">
        <f>IFERROR(INDEX('For Formulas'!$A$3:$CL$64,MATCH(ROUNDUP($R1987,0),'For Formulas'!$A$3:$A$64,0),MATCH($O1987&amp;" - "&amp;$P1987,'For Formulas'!$A$3:$CL$3,0))*L1987+U1987,INDEX('For Formulas'!$A$3:$CL$64,MATCH(ROUNDUP($R1987,0),'For Formulas'!$A$3:$A$64,0)*MATCH($O1987&amp;" - "&amp;$P1987,'For Formulas'!$A$3:$CL$3,0))*L1987)</f>
        <v>60132</v>
      </c>
      <c r="X1987" s="322">
        <f t="shared" si="192"/>
        <v>7.9956896551724138E-2</v>
      </c>
      <c r="Y1987" s="262" t="s">
        <v>1848</v>
      </c>
      <c r="Z1987" s="262" t="str">
        <f t="shared" si="193"/>
        <v>141 E 72410 162</v>
      </c>
      <c r="AA1987" s="262" t="str">
        <f t="shared" si="194"/>
        <v>000</v>
      </c>
      <c r="AB1987" s="262" t="str">
        <f t="shared" si="195"/>
        <v>000</v>
      </c>
      <c r="AC1987" s="262" t="str">
        <f t="shared" si="196"/>
        <v>141 E 72410 162 000 000</v>
      </c>
    </row>
    <row r="1988" spans="1:29" ht="15" hidden="1" customHeight="1" x14ac:dyDescent="0.25">
      <c r="A1988" s="262" t="s">
        <v>2498</v>
      </c>
      <c r="B1988" s="262" t="s">
        <v>255</v>
      </c>
      <c r="C1988" s="262" t="s">
        <v>255</v>
      </c>
      <c r="D1988" s="262" t="s">
        <v>248</v>
      </c>
      <c r="E1988" s="262" t="s">
        <v>256</v>
      </c>
      <c r="F1988" s="262" t="s">
        <v>249</v>
      </c>
      <c r="G1988" s="262" t="s">
        <v>250</v>
      </c>
      <c r="H1988" s="262" t="s">
        <v>224</v>
      </c>
      <c r="I1988" s="262" t="s">
        <v>242</v>
      </c>
      <c r="J1988" s="262">
        <v>1080</v>
      </c>
      <c r="K1988" s="320">
        <v>1</v>
      </c>
      <c r="L1988" s="320">
        <v>1</v>
      </c>
      <c r="M1988" s="262" t="s">
        <v>6</v>
      </c>
      <c r="Q1988" s="321">
        <v>0</v>
      </c>
      <c r="R1988" s="321">
        <f t="shared" si="191"/>
        <v>1</v>
      </c>
      <c r="S1988" s="300">
        <v>3000</v>
      </c>
      <c r="T1988" s="300">
        <v>0</v>
      </c>
      <c r="V1988" s="300">
        <v>3000</v>
      </c>
      <c r="W1988" s="300">
        <f>V1988</f>
        <v>3000</v>
      </c>
      <c r="X1988" s="322">
        <f t="shared" si="192"/>
        <v>0</v>
      </c>
      <c r="Y1988" s="262" t="s">
        <v>252</v>
      </c>
      <c r="Z1988" s="262" t="str">
        <f t="shared" si="193"/>
        <v>141 E 72710 146</v>
      </c>
      <c r="AA1988" s="262" t="str">
        <f t="shared" si="194"/>
        <v>446</v>
      </c>
      <c r="AB1988" s="262" t="str">
        <f t="shared" si="195"/>
        <v>000</v>
      </c>
      <c r="AC1988" s="262" t="str">
        <f t="shared" si="196"/>
        <v>141 E 72710 146 000 446</v>
      </c>
    </row>
    <row r="1989" spans="1:29" ht="15" customHeight="1" x14ac:dyDescent="0.25">
      <c r="A1989" s="262" t="s">
        <v>1865</v>
      </c>
      <c r="B1989" s="262" t="s">
        <v>231</v>
      </c>
      <c r="C1989" s="262" t="s">
        <v>231</v>
      </c>
      <c r="D1989" s="262" t="s">
        <v>280</v>
      </c>
      <c r="E1989" s="262" t="s">
        <v>221</v>
      </c>
      <c r="F1989" s="262" t="s">
        <v>222</v>
      </c>
      <c r="G1989" s="262" t="s">
        <v>223</v>
      </c>
      <c r="H1989" s="262" t="s">
        <v>224</v>
      </c>
      <c r="I1989" s="262" t="s">
        <v>225</v>
      </c>
      <c r="J1989" s="262">
        <v>1600</v>
      </c>
      <c r="K1989" s="320">
        <v>1</v>
      </c>
      <c r="L1989" s="320">
        <v>1</v>
      </c>
      <c r="M1989" s="262" t="s">
        <v>226</v>
      </c>
      <c r="N1989" s="262" t="s">
        <v>233</v>
      </c>
      <c r="O1989" s="262" t="s">
        <v>234</v>
      </c>
      <c r="P1989" s="262" t="s">
        <v>34</v>
      </c>
      <c r="Q1989" s="321">
        <v>24</v>
      </c>
      <c r="R1989" s="321">
        <f t="shared" si="191"/>
        <v>25</v>
      </c>
      <c r="S1989" s="300">
        <v>0</v>
      </c>
      <c r="T1989" s="300">
        <v>55900</v>
      </c>
      <c r="V1989" s="300">
        <v>55900</v>
      </c>
      <c r="W1989" s="302">
        <f>IFERROR(INDEX('For Formulas'!$A$3:$CL$64,MATCH(ROUNDUP($R1989,0),'For Formulas'!$A$3:$A$64,0),MATCH($O1989&amp;" - "&amp;$P1989,'For Formulas'!$A$3:$CL$3,0))*L1989+U1989,INDEX('For Formulas'!$A$3:$CL$64,MATCH(ROUNDUP($R1989,0),'For Formulas'!$A$3:$A$64,0)*MATCH($O1989&amp;" - "&amp;$P1989,'For Formulas'!$A$3:$CL$3,0))*L1989)</f>
        <v>60370</v>
      </c>
      <c r="X1989" s="322">
        <f t="shared" si="192"/>
        <v>7.9964221824686946E-2</v>
      </c>
      <c r="Y1989" s="262" t="s">
        <v>281</v>
      </c>
      <c r="Z1989" s="262" t="str">
        <f t="shared" si="193"/>
        <v>141 E 71100 116</v>
      </c>
      <c r="AA1989" s="262" t="str">
        <f t="shared" si="194"/>
        <v>000</v>
      </c>
      <c r="AB1989" s="262" t="str">
        <f t="shared" si="195"/>
        <v>000</v>
      </c>
      <c r="AC1989" s="262" t="str">
        <f t="shared" si="196"/>
        <v>141 E 71100 116 000 000</v>
      </c>
    </row>
    <row r="1990" spans="1:29" x14ac:dyDescent="0.25">
      <c r="A1990" s="262" t="s">
        <v>1339</v>
      </c>
      <c r="B1990" s="262" t="s">
        <v>231</v>
      </c>
      <c r="C1990" s="262" t="s">
        <v>231</v>
      </c>
      <c r="D1990" s="262" t="s">
        <v>295</v>
      </c>
      <c r="E1990" s="262" t="s">
        <v>221</v>
      </c>
      <c r="F1990" s="262" t="s">
        <v>222</v>
      </c>
      <c r="G1990" s="262" t="s">
        <v>223</v>
      </c>
      <c r="H1990" s="262" t="s">
        <v>224</v>
      </c>
      <c r="I1990" s="262" t="s">
        <v>225</v>
      </c>
      <c r="J1990" s="262">
        <v>1600</v>
      </c>
      <c r="K1990" s="320">
        <v>1</v>
      </c>
      <c r="L1990" s="320">
        <v>1</v>
      </c>
      <c r="M1990" s="262" t="s">
        <v>226</v>
      </c>
      <c r="N1990" s="262" t="s">
        <v>233</v>
      </c>
      <c r="O1990" s="262" t="s">
        <v>234</v>
      </c>
      <c r="P1990" s="262" t="s">
        <v>35</v>
      </c>
      <c r="Q1990" s="321">
        <v>18</v>
      </c>
      <c r="R1990" s="321">
        <f t="shared" si="191"/>
        <v>19</v>
      </c>
      <c r="S1990" s="300">
        <v>0</v>
      </c>
      <c r="T1990" s="300">
        <v>56000</v>
      </c>
      <c r="V1990" s="300">
        <v>56000</v>
      </c>
      <c r="W1990" s="302">
        <f>IFERROR(INDEX('For Formulas'!$A$3:$CL$64,MATCH(ROUNDUP($R1990,0),'For Formulas'!$A$3:$A$64,0),MATCH($O1990&amp;" - "&amp;$P1990,'For Formulas'!$A$3:$CL$3,0))*L1990+U1990,INDEX('For Formulas'!$A$3:$CL$64,MATCH(ROUNDUP($R1990,0),'For Formulas'!$A$3:$A$64,0)*MATCH($O1990&amp;" - "&amp;$P1990,'For Formulas'!$A$3:$CL$3,0))*L1990)</f>
        <v>60480</v>
      </c>
      <c r="X1990" s="322">
        <f t="shared" si="192"/>
        <v>0.08</v>
      </c>
      <c r="Y1990" s="262" t="s">
        <v>296</v>
      </c>
      <c r="Z1990" s="262" t="str">
        <f t="shared" si="193"/>
        <v>141 E 71100 116</v>
      </c>
      <c r="AA1990" s="262" t="str">
        <f t="shared" si="194"/>
        <v>000</v>
      </c>
      <c r="AB1990" s="262" t="str">
        <f t="shared" si="195"/>
        <v>000</v>
      </c>
      <c r="AC1990" s="262" t="str">
        <f t="shared" si="196"/>
        <v>141 E 71100 116 000 000</v>
      </c>
    </row>
    <row r="1991" spans="1:29" ht="15" customHeight="1" x14ac:dyDescent="0.25">
      <c r="A1991" s="262" t="s">
        <v>1361</v>
      </c>
      <c r="B1991" s="262" t="s">
        <v>231</v>
      </c>
      <c r="C1991" s="262" t="s">
        <v>231</v>
      </c>
      <c r="D1991" s="262" t="s">
        <v>392</v>
      </c>
      <c r="E1991" s="262" t="s">
        <v>221</v>
      </c>
      <c r="F1991" s="262" t="s">
        <v>222</v>
      </c>
      <c r="G1991" s="262" t="s">
        <v>223</v>
      </c>
      <c r="H1991" s="262" t="s">
        <v>224</v>
      </c>
      <c r="I1991" s="262" t="s">
        <v>225</v>
      </c>
      <c r="J1991" s="262">
        <v>1600</v>
      </c>
      <c r="K1991" s="320">
        <v>1</v>
      </c>
      <c r="L1991" s="320">
        <v>1</v>
      </c>
      <c r="M1991" s="262" t="s">
        <v>226</v>
      </c>
      <c r="N1991" s="262" t="s">
        <v>233</v>
      </c>
      <c r="O1991" s="262" t="s">
        <v>234</v>
      </c>
      <c r="P1991" s="262" t="s">
        <v>35</v>
      </c>
      <c r="Q1991" s="321">
        <v>18</v>
      </c>
      <c r="R1991" s="321">
        <f t="shared" si="191"/>
        <v>19</v>
      </c>
      <c r="S1991" s="300">
        <v>0</v>
      </c>
      <c r="T1991" s="300">
        <v>56000</v>
      </c>
      <c r="V1991" s="300">
        <v>56000</v>
      </c>
      <c r="W1991" s="302">
        <f>IFERROR(INDEX('For Formulas'!$A$3:$CL$64,MATCH(ROUNDUP($R1991,0),'For Formulas'!$A$3:$A$64,0),MATCH($O1991&amp;" - "&amp;$P1991,'For Formulas'!$A$3:$CL$3,0))*L1991+U1991,INDEX('For Formulas'!$A$3:$CL$64,MATCH(ROUNDUP($R1991,0),'For Formulas'!$A$3:$A$64,0)*MATCH($O1991&amp;" - "&amp;$P1991,'For Formulas'!$A$3:$CL$3,0))*L1991)</f>
        <v>60480</v>
      </c>
      <c r="X1991" s="322">
        <f t="shared" si="192"/>
        <v>0.08</v>
      </c>
      <c r="Y1991" s="262" t="s">
        <v>572</v>
      </c>
      <c r="Z1991" s="262" t="str">
        <f t="shared" si="193"/>
        <v>141 E 71100 116</v>
      </c>
      <c r="AA1991" s="262" t="str">
        <f t="shared" si="194"/>
        <v>000</v>
      </c>
      <c r="AB1991" s="262" t="str">
        <f t="shared" si="195"/>
        <v>000</v>
      </c>
      <c r="AC1991" s="262" t="str">
        <f t="shared" si="196"/>
        <v>141 E 71100 116 000 000</v>
      </c>
    </row>
    <row r="1992" spans="1:29" ht="15" customHeight="1" x14ac:dyDescent="0.25">
      <c r="A1992" s="262" t="s">
        <v>1602</v>
      </c>
      <c r="B1992" s="262" t="s">
        <v>231</v>
      </c>
      <c r="C1992" s="262" t="s">
        <v>231</v>
      </c>
      <c r="D1992" s="262" t="s">
        <v>258</v>
      </c>
      <c r="E1992" s="262" t="s">
        <v>221</v>
      </c>
      <c r="F1992" s="262" t="s">
        <v>222</v>
      </c>
      <c r="G1992" s="262" t="s">
        <v>223</v>
      </c>
      <c r="H1992" s="262" t="s">
        <v>224</v>
      </c>
      <c r="I1992" s="262" t="s">
        <v>225</v>
      </c>
      <c r="J1992" s="262">
        <v>1600</v>
      </c>
      <c r="K1992" s="320">
        <v>1</v>
      </c>
      <c r="L1992" s="320">
        <v>1</v>
      </c>
      <c r="M1992" s="262" t="s">
        <v>226</v>
      </c>
      <c r="N1992" s="262" t="s">
        <v>233</v>
      </c>
      <c r="O1992" s="262" t="s">
        <v>234</v>
      </c>
      <c r="P1992" s="262" t="s">
        <v>35</v>
      </c>
      <c r="Q1992" s="321">
        <v>18</v>
      </c>
      <c r="R1992" s="321">
        <f t="shared" si="191"/>
        <v>19</v>
      </c>
      <c r="S1992" s="300">
        <v>0</v>
      </c>
      <c r="T1992" s="300">
        <v>56000</v>
      </c>
      <c r="V1992" s="300">
        <v>56000</v>
      </c>
      <c r="W1992" s="302">
        <f>IFERROR(INDEX('For Formulas'!$A$3:$CL$64,MATCH(ROUNDUP($R1992,0),'For Formulas'!$A$3:$A$64,0),MATCH($O1992&amp;" - "&amp;$P1992,'For Formulas'!$A$3:$CL$3,0))*L1992+U1992,INDEX('For Formulas'!$A$3:$CL$64,MATCH(ROUNDUP($R1992,0),'For Formulas'!$A$3:$A$64,0)*MATCH($O1992&amp;" - "&amp;$P1992,'For Formulas'!$A$3:$CL$3,0))*L1992)</f>
        <v>60480</v>
      </c>
      <c r="X1992" s="322">
        <f t="shared" si="192"/>
        <v>0.08</v>
      </c>
      <c r="Y1992" s="262" t="s">
        <v>259</v>
      </c>
      <c r="Z1992" s="262" t="str">
        <f t="shared" si="193"/>
        <v>141 E 71100 116</v>
      </c>
      <c r="AA1992" s="262" t="str">
        <f t="shared" si="194"/>
        <v>000</v>
      </c>
      <c r="AB1992" s="262" t="str">
        <f t="shared" si="195"/>
        <v>000</v>
      </c>
      <c r="AC1992" s="262" t="str">
        <f t="shared" si="196"/>
        <v>141 E 71100 116 000 000</v>
      </c>
    </row>
    <row r="1993" spans="1:29" ht="15" customHeight="1" x14ac:dyDescent="0.25">
      <c r="A1993" s="262" t="s">
        <v>1663</v>
      </c>
      <c r="B1993" s="262" t="s">
        <v>316</v>
      </c>
      <c r="C1993" s="262" t="s">
        <v>316</v>
      </c>
      <c r="D1993" s="262" t="s">
        <v>374</v>
      </c>
      <c r="E1993" s="262" t="s">
        <v>221</v>
      </c>
      <c r="F1993" s="262" t="s">
        <v>222</v>
      </c>
      <c r="G1993" s="262" t="s">
        <v>223</v>
      </c>
      <c r="H1993" s="262" t="s">
        <v>224</v>
      </c>
      <c r="I1993" s="262" t="s">
        <v>225</v>
      </c>
      <c r="J1993" s="262">
        <v>1600</v>
      </c>
      <c r="K1993" s="320">
        <v>1</v>
      </c>
      <c r="L1993" s="320">
        <v>1</v>
      </c>
      <c r="M1993" s="262" t="s">
        <v>226</v>
      </c>
      <c r="N1993" s="262" t="s">
        <v>233</v>
      </c>
      <c r="O1993" s="262" t="s">
        <v>234</v>
      </c>
      <c r="P1993" s="262" t="s">
        <v>35</v>
      </c>
      <c r="Q1993" s="321">
        <v>18</v>
      </c>
      <c r="R1993" s="321">
        <f t="shared" si="191"/>
        <v>19</v>
      </c>
      <c r="S1993" s="300">
        <v>0</v>
      </c>
      <c r="T1993" s="300">
        <v>56000</v>
      </c>
      <c r="V1993" s="300">
        <v>56000</v>
      </c>
      <c r="W1993" s="302">
        <f>IFERROR(INDEX('For Formulas'!$A$3:$CL$64,MATCH(ROUNDUP($R1993,0),'For Formulas'!$A$3:$A$64,0),MATCH($O1993&amp;" - "&amp;$P1993,'For Formulas'!$A$3:$CL$3,0))*L1993+U1993,INDEX('For Formulas'!$A$3:$CL$64,MATCH(ROUNDUP($R1993,0),'For Formulas'!$A$3:$A$64,0)*MATCH($O1993&amp;" - "&amp;$P1993,'For Formulas'!$A$3:$CL$3,0))*L1993)</f>
        <v>60480</v>
      </c>
      <c r="X1993" s="322">
        <f t="shared" si="192"/>
        <v>0.08</v>
      </c>
      <c r="Y1993" s="262" t="s">
        <v>1664</v>
      </c>
      <c r="Z1993" s="262" t="str">
        <f t="shared" si="193"/>
        <v>141 E 71200 116</v>
      </c>
      <c r="AA1993" s="262" t="str">
        <f t="shared" si="194"/>
        <v>712</v>
      </c>
      <c r="AB1993" s="262" t="str">
        <f t="shared" si="195"/>
        <v>000</v>
      </c>
      <c r="AC1993" s="262" t="str">
        <f t="shared" si="196"/>
        <v>141 E 71200 116 000 712</v>
      </c>
    </row>
    <row r="1994" spans="1:29" ht="15" customHeight="1" x14ac:dyDescent="0.25">
      <c r="A1994" s="262" t="s">
        <v>1797</v>
      </c>
      <c r="B1994" s="262" t="s">
        <v>231</v>
      </c>
      <c r="C1994" s="262" t="s">
        <v>231</v>
      </c>
      <c r="D1994" s="262" t="s">
        <v>364</v>
      </c>
      <c r="E1994" s="262" t="s">
        <v>221</v>
      </c>
      <c r="F1994" s="262" t="s">
        <v>222</v>
      </c>
      <c r="G1994" s="262" t="s">
        <v>223</v>
      </c>
      <c r="H1994" s="262" t="s">
        <v>224</v>
      </c>
      <c r="I1994" s="262" t="s">
        <v>225</v>
      </c>
      <c r="J1994" s="262">
        <v>1600</v>
      </c>
      <c r="K1994" s="320">
        <v>1</v>
      </c>
      <c r="L1994" s="320">
        <v>1</v>
      </c>
      <c r="M1994" s="262" t="s">
        <v>226</v>
      </c>
      <c r="N1994" s="262" t="s">
        <v>233</v>
      </c>
      <c r="O1994" s="262" t="s">
        <v>234</v>
      </c>
      <c r="P1994" s="262" t="s">
        <v>35</v>
      </c>
      <c r="Q1994" s="321">
        <v>18</v>
      </c>
      <c r="R1994" s="321">
        <f t="shared" si="191"/>
        <v>19</v>
      </c>
      <c r="S1994" s="300">
        <v>0</v>
      </c>
      <c r="T1994" s="300">
        <v>56000</v>
      </c>
      <c r="V1994" s="300">
        <v>56000</v>
      </c>
      <c r="W1994" s="302">
        <f>IFERROR(INDEX('For Formulas'!$A$3:$CL$64,MATCH(ROUNDUP($R1994,0),'For Formulas'!$A$3:$A$64,0),MATCH($O1994&amp;" - "&amp;$P1994,'For Formulas'!$A$3:$CL$3,0))*L1994+U1994,INDEX('For Formulas'!$A$3:$CL$64,MATCH(ROUNDUP($R1994,0),'For Formulas'!$A$3:$A$64,0)*MATCH($O1994&amp;" - "&amp;$P1994,'For Formulas'!$A$3:$CL$3,0))*L1994)</f>
        <v>60480</v>
      </c>
      <c r="X1994" s="322">
        <f t="shared" si="192"/>
        <v>0.08</v>
      </c>
      <c r="Y1994" s="262" t="s">
        <v>365</v>
      </c>
      <c r="Z1994" s="262" t="str">
        <f t="shared" si="193"/>
        <v>141 E 71100 116</v>
      </c>
      <c r="AA1994" s="262" t="str">
        <f t="shared" si="194"/>
        <v>000</v>
      </c>
      <c r="AB1994" s="262" t="str">
        <f t="shared" si="195"/>
        <v>000</v>
      </c>
      <c r="AC1994" s="262" t="str">
        <f t="shared" si="196"/>
        <v>141 E 71100 116 000 000</v>
      </c>
    </row>
    <row r="1995" spans="1:29" ht="15" hidden="1" customHeight="1" x14ac:dyDescent="0.25">
      <c r="A1995" s="262" t="s">
        <v>2505</v>
      </c>
      <c r="B1995" s="262" t="s">
        <v>255</v>
      </c>
      <c r="C1995" s="262" t="s">
        <v>255</v>
      </c>
      <c r="D1995" s="262" t="s">
        <v>248</v>
      </c>
      <c r="E1995" s="262" t="s">
        <v>256</v>
      </c>
      <c r="F1995" s="262" t="s">
        <v>249</v>
      </c>
      <c r="G1995" s="262" t="s">
        <v>250</v>
      </c>
      <c r="H1995" s="262" t="s">
        <v>224</v>
      </c>
      <c r="I1995" s="262" t="s">
        <v>242</v>
      </c>
      <c r="J1995" s="262">
        <v>1080</v>
      </c>
      <c r="K1995" s="320">
        <v>1</v>
      </c>
      <c r="L1995" s="320">
        <v>1</v>
      </c>
      <c r="M1995" s="262" t="s">
        <v>6</v>
      </c>
      <c r="Q1995" s="321">
        <v>0</v>
      </c>
      <c r="R1995" s="321">
        <f t="shared" si="191"/>
        <v>1</v>
      </c>
      <c r="S1995" s="300">
        <v>3000</v>
      </c>
      <c r="T1995" s="300">
        <v>0</v>
      </c>
      <c r="V1995" s="300">
        <v>3000</v>
      </c>
      <c r="W1995" s="300">
        <f>V1995</f>
        <v>3000</v>
      </c>
      <c r="X1995" s="322">
        <f t="shared" si="192"/>
        <v>0</v>
      </c>
      <c r="Y1995" s="262" t="s">
        <v>252</v>
      </c>
      <c r="Z1995" s="262" t="str">
        <f t="shared" si="193"/>
        <v>141 E 72710 146</v>
      </c>
      <c r="AA1995" s="262" t="str">
        <f t="shared" si="194"/>
        <v>446</v>
      </c>
      <c r="AB1995" s="262" t="str">
        <f t="shared" si="195"/>
        <v>000</v>
      </c>
      <c r="AC1995" s="262" t="str">
        <f t="shared" si="196"/>
        <v>141 E 72710 146 000 446</v>
      </c>
    </row>
    <row r="1996" spans="1:29" ht="15" customHeight="1" x14ac:dyDescent="0.25">
      <c r="A1996" s="262" t="s">
        <v>2055</v>
      </c>
      <c r="B1996" s="262" t="s">
        <v>953</v>
      </c>
      <c r="C1996" s="262" t="s">
        <v>953</v>
      </c>
      <c r="D1996" s="262" t="s">
        <v>328</v>
      </c>
      <c r="E1996" s="262" t="s">
        <v>221</v>
      </c>
      <c r="F1996" s="262" t="s">
        <v>222</v>
      </c>
      <c r="G1996" s="262" t="s">
        <v>223</v>
      </c>
      <c r="H1996" s="262" t="s">
        <v>224</v>
      </c>
      <c r="I1996" s="262" t="s">
        <v>225</v>
      </c>
      <c r="J1996" s="262">
        <v>1600</v>
      </c>
      <c r="K1996" s="320">
        <v>1</v>
      </c>
      <c r="L1996" s="320">
        <v>1</v>
      </c>
      <c r="M1996" s="262" t="s">
        <v>226</v>
      </c>
      <c r="N1996" s="262" t="s">
        <v>227</v>
      </c>
      <c r="O1996" s="262" t="s">
        <v>234</v>
      </c>
      <c r="P1996" s="262" t="s">
        <v>35</v>
      </c>
      <c r="Q1996" s="321">
        <v>18</v>
      </c>
      <c r="R1996" s="321">
        <f t="shared" si="191"/>
        <v>19</v>
      </c>
      <c r="S1996" s="300">
        <v>0</v>
      </c>
      <c r="T1996" s="300">
        <v>56000</v>
      </c>
      <c r="V1996" s="300">
        <v>56000</v>
      </c>
      <c r="W1996" s="302">
        <f>IFERROR(INDEX('For Formulas'!$A$3:$CL$64,MATCH(ROUNDUP($R1996,0),'For Formulas'!$A$3:$A$64,0),MATCH($O1996&amp;" - "&amp;$P1996,'For Formulas'!$A$3:$CL$3,0))*L1996+U1996,INDEX('For Formulas'!$A$3:$CL$64,MATCH(ROUNDUP($R1996,0),'For Formulas'!$A$3:$A$64,0)*MATCH($O1996&amp;" - "&amp;$P1996,'For Formulas'!$A$3:$CL$3,0))*L1996)</f>
        <v>60480</v>
      </c>
      <c r="X1996" s="322">
        <f t="shared" si="192"/>
        <v>0.08</v>
      </c>
      <c r="Y1996" s="262" t="s">
        <v>954</v>
      </c>
      <c r="Z1996" s="262" t="str">
        <f t="shared" si="193"/>
        <v>141 E 72220 189</v>
      </c>
      <c r="AA1996" s="262" t="str">
        <f t="shared" si="194"/>
        <v>712</v>
      </c>
      <c r="AB1996" s="262" t="str">
        <f t="shared" si="195"/>
        <v>000</v>
      </c>
      <c r="AC1996" s="262" t="str">
        <f t="shared" si="196"/>
        <v>141 E 72220 189 000 712</v>
      </c>
    </row>
    <row r="1997" spans="1:29" ht="15" customHeight="1" x14ac:dyDescent="0.25">
      <c r="A1997" s="262" t="s">
        <v>2451</v>
      </c>
      <c r="B1997" s="262" t="s">
        <v>231</v>
      </c>
      <c r="C1997" s="262" t="s">
        <v>231</v>
      </c>
      <c r="D1997" s="262" t="s">
        <v>261</v>
      </c>
      <c r="E1997" s="262" t="s">
        <v>221</v>
      </c>
      <c r="F1997" s="262" t="s">
        <v>222</v>
      </c>
      <c r="G1997" s="262" t="s">
        <v>223</v>
      </c>
      <c r="H1997" s="262" t="s">
        <v>224</v>
      </c>
      <c r="I1997" s="262" t="s">
        <v>225</v>
      </c>
      <c r="J1997" s="262">
        <v>1600</v>
      </c>
      <c r="K1997" s="320">
        <v>1</v>
      </c>
      <c r="L1997" s="320">
        <v>1</v>
      </c>
      <c r="M1997" s="262" t="s">
        <v>226</v>
      </c>
      <c r="N1997" s="262" t="s">
        <v>233</v>
      </c>
      <c r="O1997" s="262" t="s">
        <v>234</v>
      </c>
      <c r="P1997" s="262" t="s">
        <v>35</v>
      </c>
      <c r="Q1997" s="321">
        <v>18</v>
      </c>
      <c r="R1997" s="321">
        <f t="shared" si="191"/>
        <v>19</v>
      </c>
      <c r="S1997" s="300">
        <v>0</v>
      </c>
      <c r="T1997" s="300">
        <v>56000</v>
      </c>
      <c r="V1997" s="300">
        <v>56000</v>
      </c>
      <c r="W1997" s="302">
        <f>IFERROR(INDEX('For Formulas'!$A$3:$CL$64,MATCH(ROUNDUP($R1997,0),'For Formulas'!$A$3:$A$64,0),MATCH($O1997&amp;" - "&amp;$P1997,'For Formulas'!$A$3:$CL$3,0))*L1997+U1997,INDEX('For Formulas'!$A$3:$CL$64,MATCH(ROUNDUP($R1997,0),'For Formulas'!$A$3:$A$64,0)*MATCH($O1997&amp;" - "&amp;$P1997,'For Formulas'!$A$3:$CL$3,0))*L1997)</f>
        <v>60480</v>
      </c>
      <c r="X1997" s="322">
        <f t="shared" si="192"/>
        <v>0.08</v>
      </c>
      <c r="Y1997" s="262" t="s">
        <v>262</v>
      </c>
      <c r="Z1997" s="262" t="str">
        <f t="shared" si="193"/>
        <v>141 E 71100 116</v>
      </c>
      <c r="AA1997" s="262" t="str">
        <f t="shared" si="194"/>
        <v>000</v>
      </c>
      <c r="AB1997" s="262" t="str">
        <f t="shared" si="195"/>
        <v>000</v>
      </c>
      <c r="AC1997" s="262" t="str">
        <f t="shared" si="196"/>
        <v>141 E 71100 116 000 000</v>
      </c>
    </row>
    <row r="1998" spans="1:29" ht="15" customHeight="1" x14ac:dyDescent="0.25">
      <c r="A1998" s="262" t="s">
        <v>2543</v>
      </c>
      <c r="B1998" s="262" t="s">
        <v>231</v>
      </c>
      <c r="C1998" s="262" t="s">
        <v>231</v>
      </c>
      <c r="D1998" s="262" t="s">
        <v>422</v>
      </c>
      <c r="E1998" s="262" t="s">
        <v>221</v>
      </c>
      <c r="F1998" s="262" t="s">
        <v>222</v>
      </c>
      <c r="G1998" s="262" t="s">
        <v>223</v>
      </c>
      <c r="H1998" s="262" t="s">
        <v>224</v>
      </c>
      <c r="I1998" s="262" t="s">
        <v>225</v>
      </c>
      <c r="J1998" s="262">
        <v>1600</v>
      </c>
      <c r="K1998" s="320">
        <v>1</v>
      </c>
      <c r="L1998" s="320">
        <v>1</v>
      </c>
      <c r="M1998" s="262" t="s">
        <v>226</v>
      </c>
      <c r="N1998" s="262" t="s">
        <v>233</v>
      </c>
      <c r="O1998" s="262" t="s">
        <v>234</v>
      </c>
      <c r="P1998" s="262" t="s">
        <v>35</v>
      </c>
      <c r="Q1998" s="321">
        <v>18</v>
      </c>
      <c r="R1998" s="321">
        <f t="shared" si="191"/>
        <v>19</v>
      </c>
      <c r="S1998" s="300">
        <v>0</v>
      </c>
      <c r="T1998" s="300">
        <v>56000</v>
      </c>
      <c r="V1998" s="300">
        <v>56000</v>
      </c>
      <c r="W1998" s="302">
        <f>IFERROR(INDEX('For Formulas'!$A$3:$CL$64,MATCH(ROUNDUP($R1998,0),'For Formulas'!$A$3:$A$64,0),MATCH($O1998&amp;" - "&amp;$P1998,'For Formulas'!$A$3:$CL$3,0))*L1998+U1998,INDEX('For Formulas'!$A$3:$CL$64,MATCH(ROUNDUP($R1998,0),'For Formulas'!$A$3:$A$64,0)*MATCH($O1998&amp;" - "&amp;$P1998,'For Formulas'!$A$3:$CL$3,0))*L1998)</f>
        <v>60480</v>
      </c>
      <c r="X1998" s="322">
        <f t="shared" si="192"/>
        <v>0.08</v>
      </c>
      <c r="Y1998" s="262" t="s">
        <v>423</v>
      </c>
      <c r="Z1998" s="262" t="str">
        <f t="shared" si="193"/>
        <v>141 E 71100 116</v>
      </c>
      <c r="AA1998" s="262" t="str">
        <f t="shared" si="194"/>
        <v>000</v>
      </c>
      <c r="AB1998" s="262" t="str">
        <f t="shared" si="195"/>
        <v>000</v>
      </c>
      <c r="AC1998" s="262" t="str">
        <f t="shared" si="196"/>
        <v>141 E 71100 116 000 000</v>
      </c>
    </row>
    <row r="1999" spans="1:29" x14ac:dyDescent="0.25">
      <c r="A1999" s="262" t="s">
        <v>2893</v>
      </c>
      <c r="B1999" s="262" t="s">
        <v>231</v>
      </c>
      <c r="C1999" s="262" t="s">
        <v>231</v>
      </c>
      <c r="D1999" s="262" t="s">
        <v>407</v>
      </c>
      <c r="E1999" s="262" t="s">
        <v>221</v>
      </c>
      <c r="F1999" s="262" t="s">
        <v>222</v>
      </c>
      <c r="G1999" s="262" t="s">
        <v>223</v>
      </c>
      <c r="H1999" s="262" t="s">
        <v>224</v>
      </c>
      <c r="I1999" s="262" t="s">
        <v>225</v>
      </c>
      <c r="J1999" s="262">
        <v>1600</v>
      </c>
      <c r="K1999" s="320">
        <v>1</v>
      </c>
      <c r="L1999" s="320">
        <v>1</v>
      </c>
      <c r="M1999" s="262" t="s">
        <v>226</v>
      </c>
      <c r="N1999" s="262" t="s">
        <v>233</v>
      </c>
      <c r="O1999" s="262" t="s">
        <v>234</v>
      </c>
      <c r="P1999" s="262" t="s">
        <v>35</v>
      </c>
      <c r="Q1999" s="321">
        <v>18</v>
      </c>
      <c r="R1999" s="321">
        <f t="shared" si="191"/>
        <v>19</v>
      </c>
      <c r="S1999" s="300">
        <v>0</v>
      </c>
      <c r="T1999" s="300">
        <v>56000</v>
      </c>
      <c r="V1999" s="300">
        <v>56000</v>
      </c>
      <c r="W1999" s="302">
        <f>IFERROR(INDEX('For Formulas'!$A$3:$CL$64,MATCH(ROUNDUP($R1999,0),'For Formulas'!$A$3:$A$64,0),MATCH($O1999&amp;" - "&amp;$P1999,'For Formulas'!$A$3:$CL$3,0))*L1999+U1999,INDEX('For Formulas'!$A$3:$CL$64,MATCH(ROUNDUP($R1999,0),'For Formulas'!$A$3:$A$64,0)*MATCH($O1999&amp;" - "&amp;$P1999,'For Formulas'!$A$3:$CL$3,0))*L1999)</f>
        <v>60480</v>
      </c>
      <c r="X1999" s="322">
        <f t="shared" si="192"/>
        <v>0.08</v>
      </c>
      <c r="Y1999" s="262" t="s">
        <v>408</v>
      </c>
      <c r="Z1999" s="262" t="str">
        <f t="shared" si="193"/>
        <v>141 E 71100 116</v>
      </c>
      <c r="AA1999" s="262" t="str">
        <f t="shared" si="194"/>
        <v>000</v>
      </c>
      <c r="AB1999" s="262" t="str">
        <f t="shared" si="195"/>
        <v>000</v>
      </c>
      <c r="AC1999" s="262" t="str">
        <f t="shared" si="196"/>
        <v>141 E 71100 116 000 000</v>
      </c>
    </row>
    <row r="2000" spans="1:29" ht="15" hidden="1" customHeight="1" x14ac:dyDescent="0.25">
      <c r="A2000" s="262" t="s">
        <v>2387</v>
      </c>
      <c r="B2000" s="262" t="s">
        <v>1524</v>
      </c>
      <c r="C2000" s="262" t="s">
        <v>1524</v>
      </c>
      <c r="D2000" s="262" t="s">
        <v>274</v>
      </c>
      <c r="E2000" s="262" t="s">
        <v>221</v>
      </c>
      <c r="F2000" s="262" t="s">
        <v>463</v>
      </c>
      <c r="G2000" s="262" t="s">
        <v>464</v>
      </c>
      <c r="H2000" s="262" t="s">
        <v>465</v>
      </c>
      <c r="I2000" s="262" t="s">
        <v>225</v>
      </c>
      <c r="J2000" s="262">
        <v>1760</v>
      </c>
      <c r="K2000" s="320">
        <v>1</v>
      </c>
      <c r="L2000" s="320">
        <v>1</v>
      </c>
      <c r="M2000" s="262" t="s">
        <v>226</v>
      </c>
      <c r="N2000" s="262" t="s">
        <v>227</v>
      </c>
      <c r="O2000" s="262" t="s">
        <v>581</v>
      </c>
      <c r="P2000" s="262" t="s">
        <v>36</v>
      </c>
      <c r="Q2000" s="321">
        <v>5</v>
      </c>
      <c r="R2000" s="321">
        <f t="shared" si="191"/>
        <v>6</v>
      </c>
      <c r="S2000" s="300">
        <v>0</v>
      </c>
      <c r="T2000" s="300">
        <v>56018</v>
      </c>
      <c r="V2000" s="300">
        <v>56018</v>
      </c>
      <c r="W2000" s="302">
        <f>IFERROR(INDEX('For Formulas'!$A$3:$CL$64,MATCH(ROUNDUP($R2000,0),'For Formulas'!$A$3:$A$64,0),MATCH($O2000&amp;" - "&amp;$P2000,'For Formulas'!$A$3:$CL$3,0))*L2000+U2000,INDEX('For Formulas'!$A$3:$CL$64,MATCH(ROUNDUP($R2000,0),'For Formulas'!$A$3:$A$64,0)*MATCH($O2000&amp;" - "&amp;$P2000,'For Formulas'!$A$3:$CL$3,0))*L2000)</f>
        <v>60500</v>
      </c>
      <c r="X2000" s="322">
        <f t="shared" si="192"/>
        <v>8.0009996786747112E-2</v>
      </c>
      <c r="Y2000" s="262" t="s">
        <v>2388</v>
      </c>
      <c r="Z2000" s="262" t="str">
        <f t="shared" si="193"/>
        <v>142 E 72130 189</v>
      </c>
      <c r="AA2000" s="262" t="str">
        <f t="shared" si="194"/>
        <v>000</v>
      </c>
      <c r="AB2000" s="262" t="str">
        <f t="shared" si="195"/>
        <v>101</v>
      </c>
      <c r="AC2000" s="262" t="str">
        <f t="shared" si="196"/>
        <v>142 E 72130 189 101 000</v>
      </c>
    </row>
    <row r="2001" spans="1:29" ht="15" customHeight="1" x14ac:dyDescent="0.25">
      <c r="A2001" s="262" t="s">
        <v>1065</v>
      </c>
      <c r="B2001" s="262" t="s">
        <v>231</v>
      </c>
      <c r="C2001" s="262" t="s">
        <v>231</v>
      </c>
      <c r="D2001" s="262" t="s">
        <v>389</v>
      </c>
      <c r="E2001" s="262" t="s">
        <v>221</v>
      </c>
      <c r="F2001" s="262" t="s">
        <v>222</v>
      </c>
      <c r="G2001" s="262" t="s">
        <v>223</v>
      </c>
      <c r="H2001" s="262" t="s">
        <v>224</v>
      </c>
      <c r="I2001" s="262" t="s">
        <v>225</v>
      </c>
      <c r="J2001" s="262">
        <v>1600</v>
      </c>
      <c r="K2001" s="320">
        <v>1</v>
      </c>
      <c r="L2001" s="320">
        <v>1</v>
      </c>
      <c r="M2001" s="262" t="s">
        <v>226</v>
      </c>
      <c r="N2001" s="262" t="s">
        <v>233</v>
      </c>
      <c r="O2001" s="262" t="s">
        <v>234</v>
      </c>
      <c r="P2001" s="262" t="s">
        <v>37</v>
      </c>
      <c r="Q2001" s="321">
        <v>8</v>
      </c>
      <c r="R2001" s="321">
        <f t="shared" si="191"/>
        <v>9</v>
      </c>
      <c r="S2001" s="300">
        <v>0</v>
      </c>
      <c r="T2001" s="300">
        <v>56070</v>
      </c>
      <c r="V2001" s="300">
        <v>56070</v>
      </c>
      <c r="W2001" s="302">
        <f>IFERROR(INDEX('For Formulas'!$A$3:$CL$64,MATCH(ROUNDUP($R2001,0),'For Formulas'!$A$3:$A$64,0),MATCH($O2001&amp;" - "&amp;$P2001,'For Formulas'!$A$3:$CL$3,0))*L2001+U2001,INDEX('For Formulas'!$A$3:$CL$64,MATCH(ROUNDUP($R2001,0),'For Formulas'!$A$3:$A$64,0)*MATCH($O2001&amp;" - "&amp;$P2001,'For Formulas'!$A$3:$CL$3,0))*L2001)</f>
        <v>60555</v>
      </c>
      <c r="X2001" s="322">
        <f t="shared" si="192"/>
        <v>7.9989299090422683E-2</v>
      </c>
      <c r="Y2001" s="262" t="s">
        <v>390</v>
      </c>
      <c r="Z2001" s="262" t="str">
        <f t="shared" si="193"/>
        <v>141 E 71100 116</v>
      </c>
      <c r="AA2001" s="262" t="str">
        <f t="shared" si="194"/>
        <v>000</v>
      </c>
      <c r="AB2001" s="262" t="str">
        <f t="shared" si="195"/>
        <v>000</v>
      </c>
      <c r="AC2001" s="262" t="str">
        <f t="shared" si="196"/>
        <v>141 E 71100 116 000 000</v>
      </c>
    </row>
    <row r="2002" spans="1:29" ht="15" customHeight="1" x14ac:dyDescent="0.25">
      <c r="A2002" s="262" t="s">
        <v>1193</v>
      </c>
      <c r="B2002" s="262" t="s">
        <v>231</v>
      </c>
      <c r="C2002" s="262" t="s">
        <v>231</v>
      </c>
      <c r="D2002" s="262" t="s">
        <v>317</v>
      </c>
      <c r="E2002" s="262" t="s">
        <v>221</v>
      </c>
      <c r="F2002" s="262" t="s">
        <v>222</v>
      </c>
      <c r="G2002" s="262" t="s">
        <v>223</v>
      </c>
      <c r="H2002" s="262" t="s">
        <v>224</v>
      </c>
      <c r="I2002" s="262" t="s">
        <v>225</v>
      </c>
      <c r="J2002" s="262">
        <v>1600</v>
      </c>
      <c r="K2002" s="320">
        <v>1</v>
      </c>
      <c r="L2002" s="320">
        <v>1</v>
      </c>
      <c r="M2002" s="262" t="s">
        <v>226</v>
      </c>
      <c r="N2002" s="262" t="s">
        <v>233</v>
      </c>
      <c r="O2002" s="262" t="s">
        <v>234</v>
      </c>
      <c r="P2002" s="262" t="s">
        <v>37</v>
      </c>
      <c r="Q2002" s="321">
        <v>8</v>
      </c>
      <c r="R2002" s="321">
        <f t="shared" si="191"/>
        <v>9</v>
      </c>
      <c r="S2002" s="300">
        <v>0</v>
      </c>
      <c r="T2002" s="300">
        <v>56070</v>
      </c>
      <c r="V2002" s="300">
        <v>56070</v>
      </c>
      <c r="W2002" s="302">
        <f>IFERROR(INDEX('For Formulas'!$A$3:$CL$64,MATCH(ROUNDUP($R2002,0),'For Formulas'!$A$3:$A$64,0),MATCH($O2002&amp;" - "&amp;$P2002,'For Formulas'!$A$3:$CL$3,0))*L2002+U2002,INDEX('For Formulas'!$A$3:$CL$64,MATCH(ROUNDUP($R2002,0),'For Formulas'!$A$3:$A$64,0)*MATCH($O2002&amp;" - "&amp;$P2002,'For Formulas'!$A$3:$CL$3,0))*L2002)</f>
        <v>60555</v>
      </c>
      <c r="X2002" s="322">
        <f t="shared" si="192"/>
        <v>7.9989299090422683E-2</v>
      </c>
      <c r="Y2002" s="262" t="s">
        <v>396</v>
      </c>
      <c r="Z2002" s="262" t="str">
        <f t="shared" si="193"/>
        <v>141 E 71100 116</v>
      </c>
      <c r="AA2002" s="262" t="str">
        <f t="shared" si="194"/>
        <v>000</v>
      </c>
      <c r="AB2002" s="262" t="str">
        <f t="shared" si="195"/>
        <v>000</v>
      </c>
      <c r="AC2002" s="262" t="str">
        <f t="shared" si="196"/>
        <v>141 E 71100 116 000 000</v>
      </c>
    </row>
    <row r="2003" spans="1:29" ht="15" hidden="1" customHeight="1" x14ac:dyDescent="0.25">
      <c r="A2003" s="262" t="s">
        <v>1600</v>
      </c>
      <c r="B2003" s="262" t="s">
        <v>484</v>
      </c>
      <c r="C2003" s="262" t="s">
        <v>484</v>
      </c>
      <c r="D2003" s="262" t="s">
        <v>374</v>
      </c>
      <c r="E2003" s="262" t="s">
        <v>221</v>
      </c>
      <c r="F2003" s="262" t="s">
        <v>222</v>
      </c>
      <c r="G2003" s="262" t="s">
        <v>223</v>
      </c>
      <c r="H2003" s="262" t="s">
        <v>224</v>
      </c>
      <c r="I2003" s="262" t="s">
        <v>225</v>
      </c>
      <c r="J2003" s="262">
        <v>1600</v>
      </c>
      <c r="K2003" s="320">
        <v>1</v>
      </c>
      <c r="L2003" s="320">
        <v>1</v>
      </c>
      <c r="M2003" s="262" t="s">
        <v>226</v>
      </c>
      <c r="N2003" s="262" t="s">
        <v>233</v>
      </c>
      <c r="O2003" s="262" t="s">
        <v>234</v>
      </c>
      <c r="P2003" s="262" t="s">
        <v>37</v>
      </c>
      <c r="Q2003" s="321">
        <v>8</v>
      </c>
      <c r="R2003" s="321">
        <f t="shared" si="191"/>
        <v>9</v>
      </c>
      <c r="S2003" s="300">
        <v>0</v>
      </c>
      <c r="T2003" s="300">
        <v>56070</v>
      </c>
      <c r="V2003" s="300">
        <v>56070</v>
      </c>
      <c r="W2003" s="302">
        <f>IFERROR(INDEX('For Formulas'!$A$3:$CL$64,MATCH(ROUNDUP($R2003,0),'For Formulas'!$A$3:$A$64,0),MATCH($O2003&amp;" - "&amp;$P2003,'For Formulas'!$A$3:$CL$3,0))*L2003+U2003,INDEX('For Formulas'!$A$3:$CL$64,MATCH(ROUNDUP($R2003,0),'For Formulas'!$A$3:$A$64,0)*MATCH($O2003&amp;" - "&amp;$P2003,'For Formulas'!$A$3:$CL$3,0))*L2003)</f>
        <v>60555</v>
      </c>
      <c r="X2003" s="322">
        <f t="shared" si="192"/>
        <v>7.9989299090422683E-2</v>
      </c>
      <c r="Y2003" s="262" t="s">
        <v>1601</v>
      </c>
      <c r="Z2003" s="262" t="str">
        <f t="shared" si="193"/>
        <v>142 E 73400 116</v>
      </c>
      <c r="AA2003" s="262" t="str">
        <f t="shared" si="194"/>
        <v>000</v>
      </c>
      <c r="AB2003" s="262" t="str">
        <f t="shared" si="195"/>
        <v>101</v>
      </c>
      <c r="AC2003" s="262" t="str">
        <f t="shared" si="196"/>
        <v>142 E 73400 116 101 000</v>
      </c>
    </row>
    <row r="2004" spans="1:29" ht="15" customHeight="1" x14ac:dyDescent="0.25">
      <c r="A2004" s="262" t="s">
        <v>1679</v>
      </c>
      <c r="B2004" s="262" t="s">
        <v>231</v>
      </c>
      <c r="C2004" s="262" t="s">
        <v>231</v>
      </c>
      <c r="D2004" s="262" t="s">
        <v>389</v>
      </c>
      <c r="E2004" s="262" t="s">
        <v>221</v>
      </c>
      <c r="F2004" s="262" t="s">
        <v>222</v>
      </c>
      <c r="G2004" s="262" t="s">
        <v>223</v>
      </c>
      <c r="H2004" s="262" t="s">
        <v>224</v>
      </c>
      <c r="I2004" s="262" t="s">
        <v>225</v>
      </c>
      <c r="J2004" s="262">
        <v>1600</v>
      </c>
      <c r="K2004" s="320">
        <v>1</v>
      </c>
      <c r="L2004" s="320">
        <v>1</v>
      </c>
      <c r="M2004" s="262" t="s">
        <v>226</v>
      </c>
      <c r="N2004" s="262" t="s">
        <v>233</v>
      </c>
      <c r="O2004" s="262" t="s">
        <v>234</v>
      </c>
      <c r="P2004" s="262" t="s">
        <v>37</v>
      </c>
      <c r="Q2004" s="321">
        <v>8</v>
      </c>
      <c r="R2004" s="321">
        <f t="shared" si="191"/>
        <v>9</v>
      </c>
      <c r="S2004" s="300">
        <v>0</v>
      </c>
      <c r="T2004" s="300">
        <v>56070</v>
      </c>
      <c r="V2004" s="300">
        <v>56070</v>
      </c>
      <c r="W2004" s="302">
        <f>IFERROR(INDEX('For Formulas'!$A$3:$CL$64,MATCH(ROUNDUP($R2004,0),'For Formulas'!$A$3:$A$64,0),MATCH($O2004&amp;" - "&amp;$P2004,'For Formulas'!$A$3:$CL$3,0))*L2004+U2004,INDEX('For Formulas'!$A$3:$CL$64,MATCH(ROUNDUP($R2004,0),'For Formulas'!$A$3:$A$64,0)*MATCH($O2004&amp;" - "&amp;$P2004,'For Formulas'!$A$3:$CL$3,0))*L2004)</f>
        <v>60555</v>
      </c>
      <c r="X2004" s="322">
        <f t="shared" si="192"/>
        <v>7.9989299090422683E-2</v>
      </c>
      <c r="Y2004" s="262" t="s">
        <v>390</v>
      </c>
      <c r="Z2004" s="262" t="str">
        <f t="shared" si="193"/>
        <v>141 E 71100 116</v>
      </c>
      <c r="AA2004" s="262" t="str">
        <f t="shared" si="194"/>
        <v>000</v>
      </c>
      <c r="AB2004" s="262" t="str">
        <f t="shared" si="195"/>
        <v>000</v>
      </c>
      <c r="AC2004" s="262" t="str">
        <f t="shared" si="196"/>
        <v>141 E 71100 116 000 000</v>
      </c>
    </row>
    <row r="2005" spans="1:29" ht="15" customHeight="1" x14ac:dyDescent="0.25">
      <c r="A2005" s="262" t="s">
        <v>2366</v>
      </c>
      <c r="B2005" s="262" t="s">
        <v>231</v>
      </c>
      <c r="C2005" s="262" t="s">
        <v>231</v>
      </c>
      <c r="D2005" s="262" t="s">
        <v>333</v>
      </c>
      <c r="E2005" s="262" t="s">
        <v>221</v>
      </c>
      <c r="F2005" s="262" t="s">
        <v>222</v>
      </c>
      <c r="G2005" s="262" t="s">
        <v>223</v>
      </c>
      <c r="H2005" s="262" t="s">
        <v>224</v>
      </c>
      <c r="I2005" s="262" t="s">
        <v>225</v>
      </c>
      <c r="J2005" s="262">
        <v>1600</v>
      </c>
      <c r="K2005" s="320">
        <v>1</v>
      </c>
      <c r="L2005" s="320">
        <v>1</v>
      </c>
      <c r="M2005" s="262" t="s">
        <v>226</v>
      </c>
      <c r="N2005" s="262" t="s">
        <v>233</v>
      </c>
      <c r="O2005" s="262" t="s">
        <v>234</v>
      </c>
      <c r="P2005" s="262" t="s">
        <v>37</v>
      </c>
      <c r="Q2005" s="321">
        <v>8</v>
      </c>
      <c r="R2005" s="321">
        <f t="shared" si="191"/>
        <v>9</v>
      </c>
      <c r="S2005" s="300">
        <v>0</v>
      </c>
      <c r="T2005" s="300">
        <v>56070</v>
      </c>
      <c r="V2005" s="300">
        <v>56070</v>
      </c>
      <c r="W2005" s="302">
        <f>IFERROR(INDEX('For Formulas'!$A$3:$CL$64,MATCH(ROUNDUP($R2005,0),'For Formulas'!$A$3:$A$64,0),MATCH($O2005&amp;" - "&amp;$P2005,'For Formulas'!$A$3:$CL$3,0))*L2005+U2005,INDEX('For Formulas'!$A$3:$CL$64,MATCH(ROUNDUP($R2005,0),'For Formulas'!$A$3:$A$64,0)*MATCH($O2005&amp;" - "&amp;$P2005,'For Formulas'!$A$3:$CL$3,0))*L2005)</f>
        <v>60555</v>
      </c>
      <c r="X2005" s="322">
        <f t="shared" si="192"/>
        <v>7.9989299090422683E-2</v>
      </c>
      <c r="Y2005" s="262" t="s">
        <v>618</v>
      </c>
      <c r="Z2005" s="262" t="str">
        <f t="shared" si="193"/>
        <v>141 E 71100 116</v>
      </c>
      <c r="AA2005" s="262" t="str">
        <f t="shared" si="194"/>
        <v>000</v>
      </c>
      <c r="AB2005" s="262" t="str">
        <f t="shared" si="195"/>
        <v>000</v>
      </c>
      <c r="AC2005" s="262" t="str">
        <f t="shared" si="196"/>
        <v>141 E 71100 116 000 000</v>
      </c>
    </row>
    <row r="2006" spans="1:29" ht="15" customHeight="1" x14ac:dyDescent="0.25">
      <c r="A2006" s="262" t="s">
        <v>2530</v>
      </c>
      <c r="B2006" s="262" t="s">
        <v>231</v>
      </c>
      <c r="C2006" s="262" t="s">
        <v>231</v>
      </c>
      <c r="D2006" s="262" t="s">
        <v>411</v>
      </c>
      <c r="E2006" s="262" t="s">
        <v>221</v>
      </c>
      <c r="F2006" s="262" t="s">
        <v>222</v>
      </c>
      <c r="G2006" s="262" t="s">
        <v>223</v>
      </c>
      <c r="H2006" s="262" t="s">
        <v>224</v>
      </c>
      <c r="I2006" s="262" t="s">
        <v>225</v>
      </c>
      <c r="J2006" s="262">
        <v>1600</v>
      </c>
      <c r="K2006" s="320">
        <v>1</v>
      </c>
      <c r="L2006" s="320">
        <v>1</v>
      </c>
      <c r="M2006" s="262" t="s">
        <v>226</v>
      </c>
      <c r="N2006" s="262" t="s">
        <v>227</v>
      </c>
      <c r="O2006" s="262" t="s">
        <v>234</v>
      </c>
      <c r="P2006" s="262" t="s">
        <v>37</v>
      </c>
      <c r="Q2006" s="321">
        <v>8</v>
      </c>
      <c r="R2006" s="321">
        <f t="shared" si="191"/>
        <v>9</v>
      </c>
      <c r="S2006" s="300">
        <v>0</v>
      </c>
      <c r="T2006" s="300">
        <v>56070</v>
      </c>
      <c r="V2006" s="300">
        <v>56070</v>
      </c>
      <c r="W2006" s="302">
        <f>IFERROR(INDEX('For Formulas'!$A$3:$CL$64,MATCH(ROUNDUP($R2006,0),'For Formulas'!$A$3:$A$64,0),MATCH($O2006&amp;" - "&amp;$P2006,'For Formulas'!$A$3:$CL$3,0))*L2006+U2006,INDEX('For Formulas'!$A$3:$CL$64,MATCH(ROUNDUP($R2006,0),'For Formulas'!$A$3:$A$64,0)*MATCH($O2006&amp;" - "&amp;$P2006,'For Formulas'!$A$3:$CL$3,0))*L2006)</f>
        <v>60555</v>
      </c>
      <c r="X2006" s="322">
        <f t="shared" si="192"/>
        <v>7.9989299090422683E-2</v>
      </c>
      <c r="Y2006" s="262" t="s">
        <v>608</v>
      </c>
      <c r="Z2006" s="262" t="str">
        <f t="shared" si="193"/>
        <v>141 E 71100 116</v>
      </c>
      <c r="AA2006" s="262" t="str">
        <f t="shared" si="194"/>
        <v>000</v>
      </c>
      <c r="AB2006" s="262" t="str">
        <f t="shared" si="195"/>
        <v>000</v>
      </c>
      <c r="AC2006" s="262" t="str">
        <f t="shared" si="196"/>
        <v>141 E 71100 116 000 000</v>
      </c>
    </row>
    <row r="2007" spans="1:29" ht="15" customHeight="1" x14ac:dyDescent="0.25">
      <c r="A2007" s="262" t="s">
        <v>2584</v>
      </c>
      <c r="B2007" s="262" t="s">
        <v>231</v>
      </c>
      <c r="C2007" s="262" t="s">
        <v>231</v>
      </c>
      <c r="D2007" s="262" t="s">
        <v>346</v>
      </c>
      <c r="E2007" s="262" t="s">
        <v>221</v>
      </c>
      <c r="F2007" s="262" t="s">
        <v>222</v>
      </c>
      <c r="G2007" s="262" t="s">
        <v>223</v>
      </c>
      <c r="H2007" s="262" t="s">
        <v>224</v>
      </c>
      <c r="I2007" s="262" t="s">
        <v>225</v>
      </c>
      <c r="J2007" s="262">
        <v>1600</v>
      </c>
      <c r="K2007" s="320">
        <v>1</v>
      </c>
      <c r="L2007" s="320">
        <v>1</v>
      </c>
      <c r="M2007" s="262" t="s">
        <v>226</v>
      </c>
      <c r="N2007" s="262" t="s">
        <v>233</v>
      </c>
      <c r="O2007" s="262" t="s">
        <v>234</v>
      </c>
      <c r="P2007" s="262" t="s">
        <v>37</v>
      </c>
      <c r="Q2007" s="321">
        <v>8</v>
      </c>
      <c r="R2007" s="321">
        <f t="shared" si="191"/>
        <v>9</v>
      </c>
      <c r="S2007" s="300">
        <v>0</v>
      </c>
      <c r="T2007" s="300">
        <v>56070</v>
      </c>
      <c r="V2007" s="300">
        <v>56070</v>
      </c>
      <c r="W2007" s="302">
        <f>IFERROR(INDEX('For Formulas'!$A$3:$CL$64,MATCH(ROUNDUP($R2007,0),'For Formulas'!$A$3:$A$64,0),MATCH($O2007&amp;" - "&amp;$P2007,'For Formulas'!$A$3:$CL$3,0))*L2007+U2007,INDEX('For Formulas'!$A$3:$CL$64,MATCH(ROUNDUP($R2007,0),'For Formulas'!$A$3:$A$64,0)*MATCH($O2007&amp;" - "&amp;$P2007,'For Formulas'!$A$3:$CL$3,0))*L2007)</f>
        <v>60555</v>
      </c>
      <c r="X2007" s="322">
        <f t="shared" si="192"/>
        <v>7.9989299090422683E-2</v>
      </c>
      <c r="Y2007" s="262" t="s">
        <v>674</v>
      </c>
      <c r="Z2007" s="262" t="str">
        <f t="shared" si="193"/>
        <v>141 E 71100 116</v>
      </c>
      <c r="AA2007" s="262" t="str">
        <f t="shared" si="194"/>
        <v>000</v>
      </c>
      <c r="AB2007" s="262" t="str">
        <f t="shared" si="195"/>
        <v>000</v>
      </c>
      <c r="AC2007" s="262" t="str">
        <f t="shared" si="196"/>
        <v>141 E 71100 116 000 000</v>
      </c>
    </row>
    <row r="2008" spans="1:29" ht="15" customHeight="1" x14ac:dyDescent="0.25">
      <c r="A2008" s="262" t="s">
        <v>2605</v>
      </c>
      <c r="B2008" s="262" t="s">
        <v>231</v>
      </c>
      <c r="C2008" s="262" t="s">
        <v>231</v>
      </c>
      <c r="D2008" s="262" t="s">
        <v>340</v>
      </c>
      <c r="E2008" s="262" t="s">
        <v>221</v>
      </c>
      <c r="F2008" s="262" t="s">
        <v>222</v>
      </c>
      <c r="G2008" s="262" t="s">
        <v>223</v>
      </c>
      <c r="H2008" s="262" t="s">
        <v>224</v>
      </c>
      <c r="I2008" s="262" t="s">
        <v>225</v>
      </c>
      <c r="J2008" s="262">
        <v>1600</v>
      </c>
      <c r="K2008" s="320">
        <v>1</v>
      </c>
      <c r="L2008" s="320">
        <v>1</v>
      </c>
      <c r="M2008" s="262" t="s">
        <v>226</v>
      </c>
      <c r="N2008" s="262" t="s">
        <v>227</v>
      </c>
      <c r="O2008" s="262" t="s">
        <v>234</v>
      </c>
      <c r="P2008" s="262" t="s">
        <v>37</v>
      </c>
      <c r="Q2008" s="321">
        <v>8</v>
      </c>
      <c r="R2008" s="321">
        <f t="shared" si="191"/>
        <v>9</v>
      </c>
      <c r="S2008" s="300">
        <v>0</v>
      </c>
      <c r="T2008" s="300">
        <v>56070</v>
      </c>
      <c r="V2008" s="300">
        <v>56070</v>
      </c>
      <c r="W2008" s="302">
        <f>IFERROR(INDEX('For Formulas'!$A$3:$CL$64,MATCH(ROUNDUP($R2008,0),'For Formulas'!$A$3:$A$64,0),MATCH($O2008&amp;" - "&amp;$P2008,'For Formulas'!$A$3:$CL$3,0))*L2008+U2008,INDEX('For Formulas'!$A$3:$CL$64,MATCH(ROUNDUP($R2008,0),'For Formulas'!$A$3:$A$64,0)*MATCH($O2008&amp;" - "&amp;$P2008,'For Formulas'!$A$3:$CL$3,0))*L2008)</f>
        <v>60555</v>
      </c>
      <c r="X2008" s="322">
        <f t="shared" si="192"/>
        <v>7.9989299090422683E-2</v>
      </c>
      <c r="Y2008" s="262" t="s">
        <v>439</v>
      </c>
      <c r="Z2008" s="262" t="str">
        <f t="shared" si="193"/>
        <v>141 E 71100 116</v>
      </c>
      <c r="AA2008" s="262" t="str">
        <f t="shared" si="194"/>
        <v>000</v>
      </c>
      <c r="AB2008" s="262" t="str">
        <f t="shared" si="195"/>
        <v>000</v>
      </c>
      <c r="AC2008" s="262" t="str">
        <f t="shared" si="196"/>
        <v>141 E 71100 116 000 000</v>
      </c>
    </row>
    <row r="2009" spans="1:29" ht="15" hidden="1" customHeight="1" x14ac:dyDescent="0.25">
      <c r="A2009" s="335" t="s">
        <v>2686</v>
      </c>
      <c r="B2009" s="335" t="s">
        <v>231</v>
      </c>
      <c r="C2009" s="335" t="s">
        <v>3373</v>
      </c>
      <c r="D2009" s="262" t="s">
        <v>407</v>
      </c>
      <c r="E2009" s="262" t="s">
        <v>221</v>
      </c>
      <c r="F2009" s="262" t="s">
        <v>222</v>
      </c>
      <c r="G2009" s="262" t="s">
        <v>223</v>
      </c>
      <c r="H2009" s="262" t="s">
        <v>224</v>
      </c>
      <c r="I2009" s="262" t="s">
        <v>225</v>
      </c>
      <c r="J2009" s="262">
        <v>1600</v>
      </c>
      <c r="K2009" s="320">
        <v>1</v>
      </c>
      <c r="L2009" s="320">
        <v>1</v>
      </c>
      <c r="M2009" s="262" t="s">
        <v>226</v>
      </c>
      <c r="N2009" s="262" t="s">
        <v>233</v>
      </c>
      <c r="O2009" s="262" t="s">
        <v>234</v>
      </c>
      <c r="P2009" s="262" t="s">
        <v>37</v>
      </c>
      <c r="Q2009" s="321">
        <v>8</v>
      </c>
      <c r="R2009" s="321">
        <f t="shared" si="191"/>
        <v>9</v>
      </c>
      <c r="S2009" s="300">
        <v>0</v>
      </c>
      <c r="T2009" s="300">
        <v>56070</v>
      </c>
      <c r="V2009" s="300">
        <v>56070</v>
      </c>
      <c r="W2009" s="302">
        <f>IFERROR(INDEX('For Formulas'!$A$3:$CL$64,MATCH(ROUNDUP($R2009,0),'For Formulas'!$A$3:$A$64,0),MATCH($O2009&amp;" - "&amp;$P2009,'For Formulas'!$A$3:$CL$3,0))*L2009+U2009,INDEX('For Formulas'!$A$3:$CL$64,MATCH(ROUNDUP($R2009,0),'For Formulas'!$A$3:$A$64,0)*MATCH($O2009&amp;" - "&amp;$P2009,'For Formulas'!$A$3:$CL$3,0))*L2009)</f>
        <v>60555</v>
      </c>
      <c r="X2009" s="322">
        <f t="shared" si="192"/>
        <v>7.9989299090422683E-2</v>
      </c>
      <c r="Y2009" s="262" t="s">
        <v>3374</v>
      </c>
      <c r="Z2009" s="262" t="str">
        <f t="shared" si="193"/>
        <v>142 E 71100 116</v>
      </c>
      <c r="AA2009" s="262" t="str">
        <f t="shared" si="194"/>
        <v>000</v>
      </c>
      <c r="AB2009" s="262" t="str">
        <f t="shared" si="195"/>
        <v>931</v>
      </c>
      <c r="AC2009" s="262" t="str">
        <f t="shared" si="196"/>
        <v>142 E 71100 116 931 000</v>
      </c>
    </row>
    <row r="2010" spans="1:29" ht="15" hidden="1" customHeight="1" x14ac:dyDescent="0.25">
      <c r="A2010" s="262" t="s">
        <v>2987</v>
      </c>
      <c r="B2010" s="262" t="s">
        <v>484</v>
      </c>
      <c r="C2010" s="262" t="s">
        <v>484</v>
      </c>
      <c r="D2010" s="262" t="s">
        <v>382</v>
      </c>
      <c r="E2010" s="262" t="s">
        <v>221</v>
      </c>
      <c r="F2010" s="262" t="s">
        <v>222</v>
      </c>
      <c r="G2010" s="262" t="s">
        <v>223</v>
      </c>
      <c r="H2010" s="262" t="s">
        <v>224</v>
      </c>
      <c r="I2010" s="262" t="s">
        <v>225</v>
      </c>
      <c r="J2010" s="262">
        <v>1600</v>
      </c>
      <c r="K2010" s="320">
        <v>1</v>
      </c>
      <c r="L2010" s="320">
        <v>1</v>
      </c>
      <c r="M2010" s="262" t="s">
        <v>226</v>
      </c>
      <c r="N2010" s="262" t="s">
        <v>233</v>
      </c>
      <c r="O2010" s="262" t="s">
        <v>234</v>
      </c>
      <c r="P2010" s="262" t="s">
        <v>37</v>
      </c>
      <c r="Q2010" s="321">
        <v>8</v>
      </c>
      <c r="R2010" s="321">
        <f t="shared" si="191"/>
        <v>9</v>
      </c>
      <c r="S2010" s="300">
        <v>0</v>
      </c>
      <c r="T2010" s="300">
        <v>56070</v>
      </c>
      <c r="V2010" s="300">
        <v>56070</v>
      </c>
      <c r="W2010" s="302">
        <f>IFERROR(INDEX('For Formulas'!$A$3:$CL$64,MATCH(ROUNDUP($R2010,0),'For Formulas'!$A$3:$A$64,0),MATCH($O2010&amp;" - "&amp;$P2010,'For Formulas'!$A$3:$CL$3,0))*L2010+U2010,INDEX('For Formulas'!$A$3:$CL$64,MATCH(ROUNDUP($R2010,0),'For Formulas'!$A$3:$A$64,0)*MATCH($O2010&amp;" - "&amp;$P2010,'For Formulas'!$A$3:$CL$3,0))*L2010)</f>
        <v>60555</v>
      </c>
      <c r="X2010" s="322">
        <f t="shared" si="192"/>
        <v>7.9989299090422683E-2</v>
      </c>
      <c r="Y2010" s="262" t="s">
        <v>2988</v>
      </c>
      <c r="Z2010" s="262" t="str">
        <f t="shared" si="193"/>
        <v>142 E 72210 189</v>
      </c>
      <c r="AA2010" s="262" t="str">
        <f t="shared" si="194"/>
        <v>000</v>
      </c>
      <c r="AB2010" s="262" t="str">
        <f t="shared" si="195"/>
        <v>101</v>
      </c>
      <c r="AC2010" s="262" t="str">
        <f t="shared" si="196"/>
        <v>142 E 72210 189 101 000</v>
      </c>
    </row>
    <row r="2011" spans="1:29" ht="15" customHeight="1" x14ac:dyDescent="0.25">
      <c r="A2011" s="262" t="s">
        <v>3119</v>
      </c>
      <c r="B2011" s="262" t="s">
        <v>231</v>
      </c>
      <c r="C2011" s="262" t="s">
        <v>231</v>
      </c>
      <c r="D2011" s="262" t="s">
        <v>389</v>
      </c>
      <c r="E2011" s="262" t="s">
        <v>221</v>
      </c>
      <c r="F2011" s="262" t="s">
        <v>222</v>
      </c>
      <c r="G2011" s="262" t="s">
        <v>223</v>
      </c>
      <c r="H2011" s="262" t="s">
        <v>224</v>
      </c>
      <c r="I2011" s="262" t="s">
        <v>225</v>
      </c>
      <c r="J2011" s="262">
        <v>1600</v>
      </c>
      <c r="K2011" s="320">
        <v>1</v>
      </c>
      <c r="L2011" s="320">
        <v>1</v>
      </c>
      <c r="M2011" s="262" t="s">
        <v>226</v>
      </c>
      <c r="N2011" s="262" t="s">
        <v>233</v>
      </c>
      <c r="O2011" s="262" t="s">
        <v>234</v>
      </c>
      <c r="P2011" s="262" t="s">
        <v>37</v>
      </c>
      <c r="Q2011" s="321">
        <v>8</v>
      </c>
      <c r="R2011" s="321">
        <f t="shared" si="191"/>
        <v>9</v>
      </c>
      <c r="S2011" s="300">
        <v>0</v>
      </c>
      <c r="T2011" s="300">
        <v>56070</v>
      </c>
      <c r="V2011" s="300">
        <v>56070</v>
      </c>
      <c r="W2011" s="302">
        <f>IFERROR(INDEX('For Formulas'!$A$3:$CL$64,MATCH(ROUNDUP($R2011,0),'For Formulas'!$A$3:$A$64,0),MATCH($O2011&amp;" - "&amp;$P2011,'For Formulas'!$A$3:$CL$3,0))*L2011+U2011,INDEX('For Formulas'!$A$3:$CL$64,MATCH(ROUNDUP($R2011,0),'For Formulas'!$A$3:$A$64,0)*MATCH($O2011&amp;" - "&amp;$P2011,'For Formulas'!$A$3:$CL$3,0))*L2011)</f>
        <v>60555</v>
      </c>
      <c r="X2011" s="322">
        <f t="shared" si="192"/>
        <v>7.9989299090422683E-2</v>
      </c>
      <c r="Y2011" s="262" t="s">
        <v>390</v>
      </c>
      <c r="Z2011" s="262" t="str">
        <f t="shared" si="193"/>
        <v>141 E 71100 116</v>
      </c>
      <c r="AA2011" s="262" t="str">
        <f t="shared" si="194"/>
        <v>000</v>
      </c>
      <c r="AB2011" s="262" t="str">
        <f t="shared" si="195"/>
        <v>000</v>
      </c>
      <c r="AC2011" s="262" t="str">
        <f t="shared" si="196"/>
        <v>141 E 71100 116 000 000</v>
      </c>
    </row>
    <row r="2012" spans="1:29" ht="15" customHeight="1" x14ac:dyDescent="0.25">
      <c r="A2012" s="262" t="s">
        <v>1652</v>
      </c>
      <c r="B2012" s="262" t="s">
        <v>231</v>
      </c>
      <c r="C2012" s="262" t="s">
        <v>231</v>
      </c>
      <c r="D2012" s="262" t="s">
        <v>238</v>
      </c>
      <c r="E2012" s="262" t="s">
        <v>221</v>
      </c>
      <c r="F2012" s="262" t="s">
        <v>222</v>
      </c>
      <c r="G2012" s="262" t="s">
        <v>223</v>
      </c>
      <c r="H2012" s="262" t="s">
        <v>224</v>
      </c>
      <c r="I2012" s="262" t="s">
        <v>225</v>
      </c>
      <c r="J2012" s="262">
        <v>1600</v>
      </c>
      <c r="K2012" s="320">
        <v>1</v>
      </c>
      <c r="L2012" s="320">
        <v>1</v>
      </c>
      <c r="M2012" s="262" t="s">
        <v>226</v>
      </c>
      <c r="N2012" s="262" t="s">
        <v>227</v>
      </c>
      <c r="O2012" s="262" t="s">
        <v>234</v>
      </c>
      <c r="P2012" s="262" t="s">
        <v>36</v>
      </c>
      <c r="Q2012" s="321">
        <v>10</v>
      </c>
      <c r="R2012" s="321">
        <f t="shared" si="191"/>
        <v>11</v>
      </c>
      <c r="S2012" s="300">
        <v>0</v>
      </c>
      <c r="T2012" s="300">
        <v>56095</v>
      </c>
      <c r="V2012" s="300">
        <v>56095</v>
      </c>
      <c r="W2012" s="302">
        <f>IFERROR(INDEX('For Formulas'!$A$3:$CL$64,MATCH(ROUNDUP($R2012,0),'For Formulas'!$A$3:$A$64,0),MATCH($O2012&amp;" - "&amp;$P2012,'For Formulas'!$A$3:$CL$3,0))*L2012+U2012,INDEX('For Formulas'!$A$3:$CL$64,MATCH(ROUNDUP($R2012,0),'For Formulas'!$A$3:$A$64,0)*MATCH($O2012&amp;" - "&amp;$P2012,'For Formulas'!$A$3:$CL$3,0))*L2012)</f>
        <v>60585</v>
      </c>
      <c r="X2012" s="322">
        <f t="shared" si="192"/>
        <v>8.0042784561903918E-2</v>
      </c>
      <c r="Y2012" s="262" t="s">
        <v>538</v>
      </c>
      <c r="Z2012" s="262" t="str">
        <f t="shared" si="193"/>
        <v>141 E 71100 116</v>
      </c>
      <c r="AA2012" s="262" t="str">
        <f t="shared" si="194"/>
        <v>000</v>
      </c>
      <c r="AB2012" s="262" t="str">
        <f t="shared" si="195"/>
        <v>000</v>
      </c>
      <c r="AC2012" s="262" t="str">
        <f t="shared" si="196"/>
        <v>141 E 71100 116 000 000</v>
      </c>
    </row>
    <row r="2013" spans="1:29" ht="15" customHeight="1" x14ac:dyDescent="0.25">
      <c r="A2013" s="262" t="s">
        <v>2234</v>
      </c>
      <c r="B2013" s="262" t="s">
        <v>535</v>
      </c>
      <c r="C2013" s="262" t="s">
        <v>535</v>
      </c>
      <c r="D2013" s="262" t="s">
        <v>324</v>
      </c>
      <c r="E2013" s="262" t="s">
        <v>221</v>
      </c>
      <c r="F2013" s="262" t="s">
        <v>222</v>
      </c>
      <c r="G2013" s="262" t="s">
        <v>223</v>
      </c>
      <c r="H2013" s="262" t="s">
        <v>224</v>
      </c>
      <c r="I2013" s="262" t="s">
        <v>225</v>
      </c>
      <c r="J2013" s="262">
        <v>1600</v>
      </c>
      <c r="K2013" s="320">
        <v>1</v>
      </c>
      <c r="L2013" s="320">
        <v>1</v>
      </c>
      <c r="M2013" s="262" t="s">
        <v>226</v>
      </c>
      <c r="N2013" s="262" t="s">
        <v>233</v>
      </c>
      <c r="O2013" s="262" t="s">
        <v>234</v>
      </c>
      <c r="P2013" s="262" t="s">
        <v>36</v>
      </c>
      <c r="Q2013" s="321">
        <v>10</v>
      </c>
      <c r="R2013" s="321">
        <f t="shared" si="191"/>
        <v>11</v>
      </c>
      <c r="S2013" s="300">
        <v>0</v>
      </c>
      <c r="T2013" s="300">
        <v>56095</v>
      </c>
      <c r="V2013" s="300">
        <v>56095</v>
      </c>
      <c r="W2013" s="302">
        <f>IFERROR(INDEX('For Formulas'!$A$3:$CL$64,MATCH(ROUNDUP($R2013,0),'For Formulas'!$A$3:$A$64,0),MATCH($O2013&amp;" - "&amp;$P2013,'For Formulas'!$A$3:$CL$3,0))*L2013+U2013,INDEX('For Formulas'!$A$3:$CL$64,MATCH(ROUNDUP($R2013,0),'For Formulas'!$A$3:$A$64,0)*MATCH($O2013&amp;" - "&amp;$P2013,'For Formulas'!$A$3:$CL$3,0))*L2013)</f>
        <v>60585</v>
      </c>
      <c r="X2013" s="322">
        <f t="shared" si="192"/>
        <v>8.0042784561903918E-2</v>
      </c>
      <c r="Y2013" s="262" t="s">
        <v>536</v>
      </c>
      <c r="Z2013" s="262" t="str">
        <f t="shared" si="193"/>
        <v>141 E 71150 116</v>
      </c>
      <c r="AA2013" s="262" t="str">
        <f t="shared" si="194"/>
        <v>000</v>
      </c>
      <c r="AB2013" s="262" t="str">
        <f t="shared" si="195"/>
        <v>000</v>
      </c>
      <c r="AC2013" s="262" t="str">
        <f t="shared" si="196"/>
        <v>141 E 71150 116 000 000</v>
      </c>
    </row>
    <row r="2014" spans="1:29" ht="15" hidden="1" customHeight="1" x14ac:dyDescent="0.25">
      <c r="A2014" s="262" t="s">
        <v>2521</v>
      </c>
      <c r="B2014" s="262" t="s">
        <v>525</v>
      </c>
      <c r="C2014" s="262" t="s">
        <v>525</v>
      </c>
      <c r="D2014" s="262" t="s">
        <v>274</v>
      </c>
      <c r="E2014" s="262" t="s">
        <v>256</v>
      </c>
      <c r="F2014" s="262" t="s">
        <v>222</v>
      </c>
      <c r="G2014" s="262" t="s">
        <v>223</v>
      </c>
      <c r="H2014" s="262" t="s">
        <v>224</v>
      </c>
      <c r="I2014" s="262" t="s">
        <v>225</v>
      </c>
      <c r="J2014" s="262">
        <v>1600</v>
      </c>
      <c r="K2014" s="320">
        <v>1</v>
      </c>
      <c r="L2014" s="320">
        <v>1</v>
      </c>
      <c r="M2014" s="262" t="s">
        <v>6</v>
      </c>
      <c r="Q2014" s="321">
        <v>0</v>
      </c>
      <c r="R2014" s="321">
        <f t="shared" si="191"/>
        <v>1</v>
      </c>
      <c r="S2014" s="300">
        <v>2940</v>
      </c>
      <c r="T2014" s="300">
        <v>0</v>
      </c>
      <c r="V2014" s="300">
        <v>2940</v>
      </c>
      <c r="W2014" s="300">
        <f>V2014</f>
        <v>2940</v>
      </c>
      <c r="X2014" s="322">
        <f t="shared" si="192"/>
        <v>0</v>
      </c>
      <c r="Y2014" s="262" t="s">
        <v>1178</v>
      </c>
      <c r="Z2014" s="262" t="str">
        <f t="shared" si="193"/>
        <v>141 E 72410 162</v>
      </c>
      <c r="AA2014" s="262" t="str">
        <f t="shared" si="194"/>
        <v>000</v>
      </c>
      <c r="AB2014" s="262" t="str">
        <f t="shared" si="195"/>
        <v>000</v>
      </c>
      <c r="AC2014" s="262" t="str">
        <f t="shared" si="196"/>
        <v>141 E 72410 162 000 000</v>
      </c>
    </row>
    <row r="2015" spans="1:29" ht="15" hidden="1" customHeight="1" x14ac:dyDescent="0.25">
      <c r="A2015" s="262" t="s">
        <v>2521</v>
      </c>
      <c r="B2015" s="262" t="s">
        <v>326</v>
      </c>
      <c r="C2015" s="262" t="s">
        <v>326</v>
      </c>
      <c r="D2015" s="262" t="s">
        <v>280</v>
      </c>
      <c r="E2015" s="262" t="s">
        <v>256</v>
      </c>
      <c r="F2015" s="262" t="s">
        <v>222</v>
      </c>
      <c r="G2015" s="262" t="s">
        <v>223</v>
      </c>
      <c r="H2015" s="262" t="s">
        <v>224</v>
      </c>
      <c r="I2015" s="262" t="s">
        <v>225</v>
      </c>
      <c r="J2015" s="262">
        <v>1600</v>
      </c>
      <c r="K2015" s="320">
        <v>1</v>
      </c>
      <c r="L2015" s="320">
        <v>1</v>
      </c>
      <c r="M2015" s="262" t="s">
        <v>6</v>
      </c>
      <c r="Q2015" s="321">
        <v>0</v>
      </c>
      <c r="R2015" s="321">
        <f t="shared" si="191"/>
        <v>1</v>
      </c>
      <c r="S2015" s="300">
        <v>3500</v>
      </c>
      <c r="T2015" s="300">
        <v>0</v>
      </c>
      <c r="V2015" s="300">
        <v>3500</v>
      </c>
      <c r="W2015" s="300">
        <f>V2015</f>
        <v>3500</v>
      </c>
      <c r="X2015" s="322">
        <f t="shared" si="192"/>
        <v>0</v>
      </c>
      <c r="Y2015" s="262" t="s">
        <v>1891</v>
      </c>
      <c r="Z2015" s="262" t="str">
        <f t="shared" si="193"/>
        <v>141 E 72410 139</v>
      </c>
      <c r="AA2015" s="262" t="str">
        <f t="shared" si="194"/>
        <v>000</v>
      </c>
      <c r="AB2015" s="262" t="str">
        <f t="shared" si="195"/>
        <v>000</v>
      </c>
      <c r="AC2015" s="262" t="str">
        <f t="shared" si="196"/>
        <v>141 E 72410 139 000 000</v>
      </c>
    </row>
    <row r="2016" spans="1:29" ht="15" customHeight="1" x14ac:dyDescent="0.25">
      <c r="A2016" s="262" t="s">
        <v>1576</v>
      </c>
      <c r="B2016" s="262" t="s">
        <v>657</v>
      </c>
      <c r="C2016" s="262" t="s">
        <v>657</v>
      </c>
      <c r="D2016" s="262" t="s">
        <v>268</v>
      </c>
      <c r="E2016" s="262" t="s">
        <v>221</v>
      </c>
      <c r="F2016" s="262" t="s">
        <v>222</v>
      </c>
      <c r="G2016" s="262" t="s">
        <v>223</v>
      </c>
      <c r="H2016" s="262" t="s">
        <v>224</v>
      </c>
      <c r="I2016" s="262" t="s">
        <v>225</v>
      </c>
      <c r="J2016" s="262">
        <v>1600</v>
      </c>
      <c r="K2016" s="320">
        <v>1</v>
      </c>
      <c r="L2016" s="320">
        <v>1</v>
      </c>
      <c r="M2016" s="262" t="s">
        <v>226</v>
      </c>
      <c r="N2016" s="262" t="s">
        <v>227</v>
      </c>
      <c r="O2016" s="262" t="s">
        <v>228</v>
      </c>
      <c r="P2016" s="262" t="s">
        <v>37</v>
      </c>
      <c r="Q2016" s="321">
        <v>1</v>
      </c>
      <c r="R2016" s="321">
        <f t="shared" si="191"/>
        <v>2</v>
      </c>
      <c r="S2016" s="300">
        <v>0</v>
      </c>
      <c r="T2016" s="300">
        <v>56155</v>
      </c>
      <c r="V2016" s="300">
        <v>56155</v>
      </c>
      <c r="W2016" s="302">
        <f>IFERROR(INDEX('For Formulas'!$A$3:$CL$64,MATCH(ROUNDUP($R2016,0),'For Formulas'!$A$3:$A$64,0),MATCH($O2016&amp;" - "&amp;$P2016,'For Formulas'!$A$3:$CL$3,0))*L2016+U2016,INDEX('For Formulas'!$A$3:$CL$64,MATCH(ROUNDUP($R2016,0),'For Formulas'!$A$3:$A$64,0)*MATCH($O2016&amp;" - "&amp;$P2016,'For Formulas'!$A$3:$CL$3,0))*L2016)</f>
        <v>60645</v>
      </c>
      <c r="X2016" s="322">
        <f t="shared" si="192"/>
        <v>7.9957261152168099E-2</v>
      </c>
      <c r="Y2016" s="262" t="s">
        <v>658</v>
      </c>
      <c r="Z2016" s="262" t="str">
        <f t="shared" si="193"/>
        <v>141 E 72130 124</v>
      </c>
      <c r="AA2016" s="262" t="str">
        <f t="shared" si="194"/>
        <v>000</v>
      </c>
      <c r="AB2016" s="262" t="str">
        <f t="shared" si="195"/>
        <v>000</v>
      </c>
      <c r="AC2016" s="262" t="str">
        <f t="shared" si="196"/>
        <v>141 E 72130 124 000 000</v>
      </c>
    </row>
    <row r="2017" spans="1:29" ht="15" customHeight="1" x14ac:dyDescent="0.25">
      <c r="A2017" s="262" t="s">
        <v>363</v>
      </c>
      <c r="B2017" s="262" t="s">
        <v>231</v>
      </c>
      <c r="C2017" s="262" t="s">
        <v>231</v>
      </c>
      <c r="D2017" s="262" t="s">
        <v>364</v>
      </c>
      <c r="E2017" s="262" t="s">
        <v>221</v>
      </c>
      <c r="F2017" s="262" t="s">
        <v>222</v>
      </c>
      <c r="G2017" s="262" t="s">
        <v>223</v>
      </c>
      <c r="H2017" s="262" t="s">
        <v>224</v>
      </c>
      <c r="I2017" s="262" t="s">
        <v>225</v>
      </c>
      <c r="J2017" s="262">
        <v>1600</v>
      </c>
      <c r="K2017" s="320">
        <v>1</v>
      </c>
      <c r="L2017" s="320">
        <v>1</v>
      </c>
      <c r="M2017" s="262" t="s">
        <v>226</v>
      </c>
      <c r="N2017" s="262" t="s">
        <v>233</v>
      </c>
      <c r="O2017" s="262" t="s">
        <v>234</v>
      </c>
      <c r="P2017" s="262" t="s">
        <v>36</v>
      </c>
      <c r="Q2017" s="321">
        <v>12</v>
      </c>
      <c r="R2017" s="321">
        <f t="shared" si="191"/>
        <v>13</v>
      </c>
      <c r="S2017" s="300">
        <v>0</v>
      </c>
      <c r="T2017" s="300">
        <v>56400</v>
      </c>
      <c r="V2017" s="300">
        <v>56400</v>
      </c>
      <c r="W2017" s="302">
        <f>IFERROR(INDEX('For Formulas'!$A$3:$CL$64,MATCH(ROUNDUP($R2017,0),'For Formulas'!$A$3:$A$64,0),MATCH($O2017&amp;" - "&amp;$P2017,'For Formulas'!$A$3:$CL$3,0))*L2017+U2017,INDEX('For Formulas'!$A$3:$CL$64,MATCH(ROUNDUP($R2017,0),'For Formulas'!$A$3:$A$64,0)*MATCH($O2017&amp;" - "&amp;$P2017,'For Formulas'!$A$3:$CL$3,0))*L2017)</f>
        <v>60910</v>
      </c>
      <c r="X2017" s="322">
        <f t="shared" si="192"/>
        <v>7.9964539007092203E-2</v>
      </c>
      <c r="Y2017" s="262" t="s">
        <v>365</v>
      </c>
      <c r="Z2017" s="262" t="str">
        <f t="shared" si="193"/>
        <v>141 E 71100 116</v>
      </c>
      <c r="AA2017" s="262" t="str">
        <f t="shared" si="194"/>
        <v>000</v>
      </c>
      <c r="AB2017" s="262" t="str">
        <f t="shared" si="195"/>
        <v>000</v>
      </c>
      <c r="AC2017" s="262" t="str">
        <f t="shared" si="196"/>
        <v>141 E 71100 116 000 000</v>
      </c>
    </row>
    <row r="2018" spans="1:29" ht="15" hidden="1" customHeight="1" x14ac:dyDescent="0.25">
      <c r="A2018" s="262" t="s">
        <v>2523</v>
      </c>
      <c r="B2018" s="262" t="s">
        <v>326</v>
      </c>
      <c r="C2018" s="262" t="s">
        <v>326</v>
      </c>
      <c r="D2018" s="262" t="s">
        <v>389</v>
      </c>
      <c r="E2018" s="262" t="s">
        <v>256</v>
      </c>
      <c r="F2018" s="262" t="s">
        <v>222</v>
      </c>
      <c r="G2018" s="262" t="s">
        <v>223</v>
      </c>
      <c r="H2018" s="262" t="s">
        <v>224</v>
      </c>
      <c r="I2018" s="262" t="s">
        <v>225</v>
      </c>
      <c r="J2018" s="262">
        <v>1600</v>
      </c>
      <c r="K2018" s="320">
        <v>1</v>
      </c>
      <c r="L2018" s="320">
        <v>1</v>
      </c>
      <c r="M2018" s="262" t="s">
        <v>6</v>
      </c>
      <c r="Q2018" s="321">
        <v>0</v>
      </c>
      <c r="R2018" s="321">
        <f t="shared" si="191"/>
        <v>1</v>
      </c>
      <c r="S2018" s="300">
        <v>7000</v>
      </c>
      <c r="T2018" s="300">
        <v>0</v>
      </c>
      <c r="V2018" s="300">
        <v>7000</v>
      </c>
      <c r="W2018" s="300">
        <f>V2018</f>
        <v>7000</v>
      </c>
      <c r="X2018" s="322">
        <f t="shared" si="192"/>
        <v>0</v>
      </c>
      <c r="Y2018" s="262" t="s">
        <v>1632</v>
      </c>
      <c r="Z2018" s="262" t="str">
        <f t="shared" si="193"/>
        <v>141 E 72410 139</v>
      </c>
      <c r="AA2018" s="262" t="str">
        <f t="shared" si="194"/>
        <v>000</v>
      </c>
      <c r="AB2018" s="262" t="str">
        <f t="shared" si="195"/>
        <v>000</v>
      </c>
      <c r="AC2018" s="262" t="str">
        <f t="shared" si="196"/>
        <v>141 E 72410 139 000 000</v>
      </c>
    </row>
    <row r="2019" spans="1:29" ht="15" customHeight="1" x14ac:dyDescent="0.25">
      <c r="A2019" s="262" t="s">
        <v>1189</v>
      </c>
      <c r="B2019" s="262" t="s">
        <v>231</v>
      </c>
      <c r="C2019" s="262" t="s">
        <v>231</v>
      </c>
      <c r="D2019" s="262" t="s">
        <v>407</v>
      </c>
      <c r="E2019" s="262" t="s">
        <v>221</v>
      </c>
      <c r="F2019" s="262" t="s">
        <v>222</v>
      </c>
      <c r="G2019" s="262" t="s">
        <v>223</v>
      </c>
      <c r="H2019" s="262" t="s">
        <v>224</v>
      </c>
      <c r="I2019" s="262" t="s">
        <v>225</v>
      </c>
      <c r="J2019" s="262">
        <v>1600</v>
      </c>
      <c r="K2019" s="320">
        <v>1</v>
      </c>
      <c r="L2019" s="320">
        <v>1</v>
      </c>
      <c r="M2019" s="262" t="s">
        <v>226</v>
      </c>
      <c r="N2019" s="262" t="s">
        <v>227</v>
      </c>
      <c r="O2019" s="262" t="s">
        <v>234</v>
      </c>
      <c r="P2019" s="262" t="s">
        <v>36</v>
      </c>
      <c r="Q2019" s="321">
        <v>12</v>
      </c>
      <c r="R2019" s="321">
        <f t="shared" si="191"/>
        <v>13</v>
      </c>
      <c r="S2019" s="300">
        <v>0</v>
      </c>
      <c r="T2019" s="300">
        <v>56400</v>
      </c>
      <c r="V2019" s="300">
        <v>56400</v>
      </c>
      <c r="W2019" s="302">
        <f>IFERROR(INDEX('For Formulas'!$A$3:$CL$64,MATCH(ROUNDUP($R2019,0),'For Formulas'!$A$3:$A$64,0),MATCH($O2019&amp;" - "&amp;$P2019,'For Formulas'!$A$3:$CL$3,0))*L2019+U2019,INDEX('For Formulas'!$A$3:$CL$64,MATCH(ROUNDUP($R2019,0),'For Formulas'!$A$3:$A$64,0)*MATCH($O2019&amp;" - "&amp;$P2019,'For Formulas'!$A$3:$CL$3,0))*L2019)</f>
        <v>60910</v>
      </c>
      <c r="X2019" s="322">
        <f t="shared" si="192"/>
        <v>7.9964539007092203E-2</v>
      </c>
      <c r="Y2019" s="262" t="s">
        <v>408</v>
      </c>
      <c r="Z2019" s="262" t="str">
        <f t="shared" si="193"/>
        <v>141 E 71100 116</v>
      </c>
      <c r="AA2019" s="262" t="str">
        <f t="shared" si="194"/>
        <v>000</v>
      </c>
      <c r="AB2019" s="262" t="str">
        <f t="shared" si="195"/>
        <v>000</v>
      </c>
      <c r="AC2019" s="262" t="str">
        <f t="shared" si="196"/>
        <v>141 E 71100 116 000 000</v>
      </c>
    </row>
    <row r="2020" spans="1:29" ht="15" customHeight="1" x14ac:dyDescent="0.25">
      <c r="A2020" s="262" t="s">
        <v>2279</v>
      </c>
      <c r="B2020" s="262" t="s">
        <v>231</v>
      </c>
      <c r="C2020" s="262" t="s">
        <v>231</v>
      </c>
      <c r="D2020" s="262" t="s">
        <v>343</v>
      </c>
      <c r="E2020" s="262" t="s">
        <v>221</v>
      </c>
      <c r="F2020" s="262" t="s">
        <v>222</v>
      </c>
      <c r="G2020" s="262" t="s">
        <v>223</v>
      </c>
      <c r="H2020" s="262" t="s">
        <v>224</v>
      </c>
      <c r="I2020" s="262" t="s">
        <v>225</v>
      </c>
      <c r="J2020" s="262">
        <v>1600</v>
      </c>
      <c r="K2020" s="320">
        <v>1</v>
      </c>
      <c r="L2020" s="320">
        <v>1</v>
      </c>
      <c r="M2020" s="262" t="s">
        <v>226</v>
      </c>
      <c r="N2020" s="262" t="s">
        <v>233</v>
      </c>
      <c r="O2020" s="262" t="s">
        <v>234</v>
      </c>
      <c r="P2020" s="262" t="s">
        <v>36</v>
      </c>
      <c r="Q2020" s="321">
        <v>12</v>
      </c>
      <c r="R2020" s="321">
        <f t="shared" si="191"/>
        <v>13</v>
      </c>
      <c r="S2020" s="300">
        <v>0</v>
      </c>
      <c r="T2020" s="300">
        <v>56400</v>
      </c>
      <c r="V2020" s="300">
        <v>56400</v>
      </c>
      <c r="W2020" s="302">
        <f>IFERROR(INDEX('For Formulas'!$A$3:$CL$64,MATCH(ROUNDUP($R2020,0),'For Formulas'!$A$3:$A$64,0),MATCH($O2020&amp;" - "&amp;$P2020,'For Formulas'!$A$3:$CL$3,0))*L2020+U2020,INDEX('For Formulas'!$A$3:$CL$64,MATCH(ROUNDUP($R2020,0),'For Formulas'!$A$3:$A$64,0)*MATCH($O2020&amp;" - "&amp;$P2020,'For Formulas'!$A$3:$CL$3,0))*L2020)</f>
        <v>60910</v>
      </c>
      <c r="X2020" s="322">
        <f t="shared" si="192"/>
        <v>7.9964539007092203E-2</v>
      </c>
      <c r="Y2020" s="262" t="s">
        <v>344</v>
      </c>
      <c r="Z2020" s="262" t="str">
        <f t="shared" si="193"/>
        <v>141 E 71100 116</v>
      </c>
      <c r="AA2020" s="262" t="str">
        <f t="shared" si="194"/>
        <v>000</v>
      </c>
      <c r="AB2020" s="262" t="str">
        <f t="shared" si="195"/>
        <v>000</v>
      </c>
      <c r="AC2020" s="262" t="str">
        <f t="shared" si="196"/>
        <v>141 E 71100 116 000 000</v>
      </c>
    </row>
    <row r="2021" spans="1:29" ht="15" hidden="1" customHeight="1" x14ac:dyDescent="0.25">
      <c r="A2021" s="262" t="s">
        <v>2526</v>
      </c>
      <c r="B2021" s="262" t="s">
        <v>255</v>
      </c>
      <c r="C2021" s="262" t="s">
        <v>255</v>
      </c>
      <c r="D2021" s="262" t="s">
        <v>248</v>
      </c>
      <c r="E2021" s="262" t="s">
        <v>256</v>
      </c>
      <c r="F2021" s="262" t="s">
        <v>249</v>
      </c>
      <c r="G2021" s="262" t="s">
        <v>250</v>
      </c>
      <c r="H2021" s="262" t="s">
        <v>224</v>
      </c>
      <c r="I2021" s="262" t="s">
        <v>242</v>
      </c>
      <c r="J2021" s="262">
        <v>1080</v>
      </c>
      <c r="K2021" s="320">
        <v>1</v>
      </c>
      <c r="L2021" s="320">
        <v>1</v>
      </c>
      <c r="M2021" s="262" t="s">
        <v>6</v>
      </c>
      <c r="Q2021" s="321">
        <v>0</v>
      </c>
      <c r="R2021" s="321">
        <f t="shared" si="191"/>
        <v>1</v>
      </c>
      <c r="S2021" s="300">
        <v>3000</v>
      </c>
      <c r="T2021" s="300">
        <v>0</v>
      </c>
      <c r="V2021" s="300">
        <v>3000</v>
      </c>
      <c r="W2021" s="300">
        <f>V2021</f>
        <v>3000</v>
      </c>
      <c r="X2021" s="322">
        <f t="shared" si="192"/>
        <v>0</v>
      </c>
      <c r="Y2021" s="262" t="s">
        <v>252</v>
      </c>
      <c r="Z2021" s="262" t="str">
        <f t="shared" si="193"/>
        <v>141 E 72710 146</v>
      </c>
      <c r="AA2021" s="262" t="str">
        <f t="shared" si="194"/>
        <v>446</v>
      </c>
      <c r="AB2021" s="262" t="str">
        <f t="shared" si="195"/>
        <v>000</v>
      </c>
      <c r="AC2021" s="262" t="str">
        <f t="shared" si="196"/>
        <v>141 E 72710 146 000 446</v>
      </c>
    </row>
    <row r="2022" spans="1:29" ht="15" customHeight="1" x14ac:dyDescent="0.25">
      <c r="A2022" s="262" t="s">
        <v>3080</v>
      </c>
      <c r="B2022" s="262" t="s">
        <v>231</v>
      </c>
      <c r="C2022" s="262" t="s">
        <v>231</v>
      </c>
      <c r="D2022" s="262" t="s">
        <v>371</v>
      </c>
      <c r="E2022" s="262" t="s">
        <v>221</v>
      </c>
      <c r="F2022" s="262" t="s">
        <v>222</v>
      </c>
      <c r="G2022" s="262" t="s">
        <v>223</v>
      </c>
      <c r="H2022" s="262" t="s">
        <v>224</v>
      </c>
      <c r="I2022" s="262" t="s">
        <v>225</v>
      </c>
      <c r="J2022" s="262">
        <v>1600</v>
      </c>
      <c r="K2022" s="320">
        <v>1</v>
      </c>
      <c r="L2022" s="320">
        <v>1</v>
      </c>
      <c r="M2022" s="262" t="s">
        <v>226</v>
      </c>
      <c r="N2022" s="262" t="s">
        <v>233</v>
      </c>
      <c r="O2022" s="262" t="s">
        <v>234</v>
      </c>
      <c r="P2022" s="262" t="s">
        <v>36</v>
      </c>
      <c r="Q2022" s="321">
        <v>12</v>
      </c>
      <c r="R2022" s="321">
        <f t="shared" si="191"/>
        <v>13</v>
      </c>
      <c r="S2022" s="300">
        <v>0</v>
      </c>
      <c r="T2022" s="300">
        <v>56400</v>
      </c>
      <c r="V2022" s="300">
        <v>56400</v>
      </c>
      <c r="W2022" s="302">
        <f>IFERROR(INDEX('For Formulas'!$A$3:$CL$64,MATCH(ROUNDUP($R2022,0),'For Formulas'!$A$3:$A$64,0),MATCH($O2022&amp;" - "&amp;$P2022,'For Formulas'!$A$3:$CL$3,0))*L2022+U2022,INDEX('For Formulas'!$A$3:$CL$64,MATCH(ROUNDUP($R2022,0),'For Formulas'!$A$3:$A$64,0)*MATCH($O2022&amp;" - "&amp;$P2022,'For Formulas'!$A$3:$CL$3,0))*L2022)</f>
        <v>60910</v>
      </c>
      <c r="X2022" s="322">
        <f t="shared" si="192"/>
        <v>7.9964539007092203E-2</v>
      </c>
      <c r="Y2022" s="262" t="s">
        <v>372</v>
      </c>
      <c r="Z2022" s="262" t="str">
        <f t="shared" si="193"/>
        <v>141 E 71100 116</v>
      </c>
      <c r="AA2022" s="262" t="str">
        <f t="shared" si="194"/>
        <v>000</v>
      </c>
      <c r="AB2022" s="262" t="str">
        <f t="shared" si="195"/>
        <v>000</v>
      </c>
      <c r="AC2022" s="262" t="str">
        <f t="shared" si="196"/>
        <v>141 E 71100 116 000 000</v>
      </c>
    </row>
    <row r="2023" spans="1:29" ht="15" customHeight="1" x14ac:dyDescent="0.25">
      <c r="A2023" s="262" t="s">
        <v>319</v>
      </c>
      <c r="B2023" s="262" t="s">
        <v>298</v>
      </c>
      <c r="C2023" s="262" t="s">
        <v>298</v>
      </c>
      <c r="D2023" s="262" t="s">
        <v>298</v>
      </c>
      <c r="E2023" s="262" t="s">
        <v>221</v>
      </c>
      <c r="F2023" s="262" t="s">
        <v>299</v>
      </c>
      <c r="G2023" s="262" t="s">
        <v>300</v>
      </c>
      <c r="H2023" s="262" t="s">
        <v>301</v>
      </c>
      <c r="I2023" s="262" t="s">
        <v>225</v>
      </c>
      <c r="J2023" s="262">
        <v>1920</v>
      </c>
      <c r="K2023" s="320">
        <v>1</v>
      </c>
      <c r="L2023" s="320">
        <v>1</v>
      </c>
      <c r="M2023" s="262" t="s">
        <v>226</v>
      </c>
      <c r="N2023" s="262" t="s">
        <v>233</v>
      </c>
      <c r="O2023" s="262" t="s">
        <v>288</v>
      </c>
      <c r="P2023" s="262" t="s">
        <v>320</v>
      </c>
      <c r="Q2023" s="321">
        <v>20</v>
      </c>
      <c r="R2023" s="321">
        <f t="shared" si="191"/>
        <v>21</v>
      </c>
      <c r="S2023" s="300">
        <v>0</v>
      </c>
      <c r="T2023" s="300">
        <v>56604</v>
      </c>
      <c r="V2023" s="300">
        <v>56604</v>
      </c>
      <c r="W2023" s="302">
        <f>IFERROR(INDEX('For Formulas'!$A$3:$CL$64,MATCH(ROUNDUP($R2023,0),'For Formulas'!$A$3:$A$64,0),MATCH($O2023&amp;" - "&amp;$P2023,'For Formulas'!$A$3:$CL$3,0))*L2023+U2023,INDEX('For Formulas'!$A$3:$CL$64,MATCH(ROUNDUP($R2023,0),'For Formulas'!$A$3:$A$64,0)*MATCH($O2023&amp;" - "&amp;$P2023,'For Formulas'!$A$3:$CL$3,0))*L2023)</f>
        <v>61128</v>
      </c>
      <c r="X2023" s="322">
        <f t="shared" si="192"/>
        <v>7.9923680305278785E-2</v>
      </c>
      <c r="Y2023" s="262" t="s">
        <v>303</v>
      </c>
      <c r="Z2023" s="262" t="str">
        <f t="shared" si="193"/>
        <v>141 E 72620 167</v>
      </c>
      <c r="AA2023" s="262" t="str">
        <f t="shared" si="194"/>
        <v>000</v>
      </c>
      <c r="AB2023" s="262" t="str">
        <f t="shared" si="195"/>
        <v>000</v>
      </c>
      <c r="AC2023" s="262" t="str">
        <f t="shared" si="196"/>
        <v>141 E 72620 167 000 000</v>
      </c>
    </row>
    <row r="2024" spans="1:29" ht="15" customHeight="1" x14ac:dyDescent="0.25">
      <c r="A2024" s="262" t="s">
        <v>796</v>
      </c>
      <c r="B2024" s="262" t="s">
        <v>231</v>
      </c>
      <c r="C2024" s="262" t="s">
        <v>231</v>
      </c>
      <c r="D2024" s="262" t="s">
        <v>374</v>
      </c>
      <c r="E2024" s="262" t="s">
        <v>221</v>
      </c>
      <c r="F2024" s="262" t="s">
        <v>222</v>
      </c>
      <c r="G2024" s="262" t="s">
        <v>223</v>
      </c>
      <c r="H2024" s="262" t="s">
        <v>224</v>
      </c>
      <c r="I2024" s="262" t="s">
        <v>225</v>
      </c>
      <c r="J2024" s="262">
        <v>1600</v>
      </c>
      <c r="K2024" s="320">
        <v>1</v>
      </c>
      <c r="L2024" s="320">
        <v>1</v>
      </c>
      <c r="M2024" s="262" t="s">
        <v>226</v>
      </c>
      <c r="N2024" s="262" t="s">
        <v>233</v>
      </c>
      <c r="O2024" s="262" t="s">
        <v>234</v>
      </c>
      <c r="P2024" s="262" t="s">
        <v>36</v>
      </c>
      <c r="Q2024" s="321">
        <v>13</v>
      </c>
      <c r="R2024" s="321">
        <f t="shared" si="191"/>
        <v>14</v>
      </c>
      <c r="S2024" s="300">
        <v>0</v>
      </c>
      <c r="T2024" s="300">
        <v>56765</v>
      </c>
      <c r="V2024" s="300">
        <v>56765</v>
      </c>
      <c r="W2024" s="302">
        <f>IFERROR(INDEX('For Formulas'!$A$3:$CL$64,MATCH(ROUNDUP($R2024,0),'For Formulas'!$A$3:$A$64,0),MATCH($O2024&amp;" - "&amp;$P2024,'For Formulas'!$A$3:$CL$3,0))*L2024+U2024,INDEX('For Formulas'!$A$3:$CL$64,MATCH(ROUNDUP($R2024,0),'For Formulas'!$A$3:$A$64,0)*MATCH($O2024&amp;" - "&amp;$P2024,'For Formulas'!$A$3:$CL$3,0))*L2024)</f>
        <v>61305</v>
      </c>
      <c r="X2024" s="322">
        <f t="shared" si="192"/>
        <v>7.9978860213159517E-2</v>
      </c>
      <c r="Y2024" s="262" t="s">
        <v>375</v>
      </c>
      <c r="Z2024" s="262" t="str">
        <f t="shared" si="193"/>
        <v>141 E 71100 116</v>
      </c>
      <c r="AA2024" s="262" t="str">
        <f t="shared" si="194"/>
        <v>000</v>
      </c>
      <c r="AB2024" s="262" t="str">
        <f t="shared" si="195"/>
        <v>000</v>
      </c>
      <c r="AC2024" s="262" t="str">
        <f t="shared" si="196"/>
        <v>141 E 71100 116 000 000</v>
      </c>
    </row>
    <row r="2025" spans="1:29" ht="15" customHeight="1" x14ac:dyDescent="0.25">
      <c r="A2025" s="262" t="s">
        <v>842</v>
      </c>
      <c r="B2025" s="262" t="s">
        <v>377</v>
      </c>
      <c r="C2025" s="262" t="s">
        <v>377</v>
      </c>
      <c r="D2025" s="262" t="s">
        <v>220</v>
      </c>
      <c r="E2025" s="262" t="s">
        <v>221</v>
      </c>
      <c r="F2025" s="262" t="s">
        <v>222</v>
      </c>
      <c r="G2025" s="262" t="s">
        <v>223</v>
      </c>
      <c r="H2025" s="262" t="s">
        <v>224</v>
      </c>
      <c r="I2025" s="262" t="s">
        <v>225</v>
      </c>
      <c r="J2025" s="262">
        <v>1600</v>
      </c>
      <c r="K2025" s="320">
        <v>1</v>
      </c>
      <c r="L2025" s="320">
        <v>1</v>
      </c>
      <c r="M2025" s="262" t="s">
        <v>226</v>
      </c>
      <c r="N2025" s="262" t="s">
        <v>233</v>
      </c>
      <c r="O2025" s="262" t="s">
        <v>234</v>
      </c>
      <c r="P2025" s="262" t="s">
        <v>34</v>
      </c>
      <c r="Q2025" s="321">
        <v>25</v>
      </c>
      <c r="R2025" s="321">
        <f t="shared" si="191"/>
        <v>26</v>
      </c>
      <c r="S2025" s="300">
        <v>0</v>
      </c>
      <c r="T2025" s="300">
        <v>56785</v>
      </c>
      <c r="V2025" s="300">
        <v>56785</v>
      </c>
      <c r="W2025" s="302">
        <f>IFERROR(INDEX('For Formulas'!$A$3:$CL$64,MATCH(ROUNDUP($R2025,0),'For Formulas'!$A$3:$A$64,0),MATCH($O2025&amp;" - "&amp;$P2025,'For Formulas'!$A$3:$CL$3,0))*L2025+U2025,INDEX('For Formulas'!$A$3:$CL$64,MATCH(ROUNDUP($R2025,0),'For Formulas'!$A$3:$A$64,0)*MATCH($O2025&amp;" - "&amp;$P2025,'For Formulas'!$A$3:$CL$3,0))*L2025)</f>
        <v>61330</v>
      </c>
      <c r="X2025" s="322">
        <f t="shared" si="192"/>
        <v>8.003874262569341E-2</v>
      </c>
      <c r="Y2025" s="262" t="s">
        <v>843</v>
      </c>
      <c r="Z2025" s="262" t="str">
        <f t="shared" si="193"/>
        <v>141 E 72120 131</v>
      </c>
      <c r="AA2025" s="262" t="str">
        <f t="shared" si="194"/>
        <v>000</v>
      </c>
      <c r="AB2025" s="262" t="str">
        <f t="shared" si="195"/>
        <v>000</v>
      </c>
      <c r="AC2025" s="262" t="str">
        <f t="shared" si="196"/>
        <v>141 E 72120 131 000 000</v>
      </c>
    </row>
    <row r="2026" spans="1:29" ht="15" hidden="1" customHeight="1" x14ac:dyDescent="0.25">
      <c r="A2026" s="262" t="s">
        <v>2529</v>
      </c>
      <c r="B2026" s="262" t="s">
        <v>256</v>
      </c>
      <c r="C2026" s="262" t="s">
        <v>355</v>
      </c>
      <c r="D2026" s="262" t="s">
        <v>274</v>
      </c>
      <c r="E2026" s="262" t="s">
        <v>256</v>
      </c>
      <c r="F2026" s="262" t="s">
        <v>249</v>
      </c>
      <c r="G2026" s="262" t="s">
        <v>250</v>
      </c>
      <c r="H2026" s="262" t="s">
        <v>224</v>
      </c>
      <c r="I2026" s="262" t="s">
        <v>242</v>
      </c>
      <c r="J2026" s="262">
        <v>1080</v>
      </c>
      <c r="K2026" s="320">
        <v>1</v>
      </c>
      <c r="L2026" s="320">
        <v>1</v>
      </c>
      <c r="M2026" s="262" t="s">
        <v>6</v>
      </c>
      <c r="Q2026" s="321">
        <v>0</v>
      </c>
      <c r="R2026" s="321">
        <f t="shared" si="191"/>
        <v>1</v>
      </c>
      <c r="S2026" s="300">
        <v>500</v>
      </c>
      <c r="T2026" s="300">
        <v>0</v>
      </c>
      <c r="V2026" s="300">
        <v>500</v>
      </c>
      <c r="W2026" s="300">
        <f>V2026</f>
        <v>500</v>
      </c>
      <c r="X2026" s="322">
        <f t="shared" si="192"/>
        <v>0</v>
      </c>
      <c r="Y2026" s="262" t="s">
        <v>649</v>
      </c>
      <c r="Z2026" s="262" t="str">
        <f t="shared" si="193"/>
        <v>141 E 71200 163</v>
      </c>
      <c r="AA2026" s="262" t="str">
        <f t="shared" si="194"/>
        <v>712</v>
      </c>
      <c r="AB2026" s="262" t="str">
        <f t="shared" si="195"/>
        <v>901</v>
      </c>
      <c r="AC2026" s="262" t="str">
        <f t="shared" si="196"/>
        <v>141 E 71200 163 901 712</v>
      </c>
    </row>
    <row r="2027" spans="1:29" ht="15" customHeight="1" x14ac:dyDescent="0.25">
      <c r="A2027" s="262" t="s">
        <v>2716</v>
      </c>
      <c r="B2027" s="262" t="s">
        <v>231</v>
      </c>
      <c r="C2027" s="262" t="s">
        <v>231</v>
      </c>
      <c r="D2027" s="262" t="s">
        <v>268</v>
      </c>
      <c r="E2027" s="262" t="s">
        <v>221</v>
      </c>
      <c r="F2027" s="262" t="s">
        <v>222</v>
      </c>
      <c r="G2027" s="262" t="s">
        <v>223</v>
      </c>
      <c r="H2027" s="262" t="s">
        <v>224</v>
      </c>
      <c r="I2027" s="262" t="s">
        <v>225</v>
      </c>
      <c r="J2027" s="262">
        <v>1600</v>
      </c>
      <c r="K2027" s="320">
        <v>1</v>
      </c>
      <c r="L2027" s="320">
        <v>1</v>
      </c>
      <c r="M2027" s="262" t="s">
        <v>226</v>
      </c>
      <c r="N2027" s="262" t="s">
        <v>233</v>
      </c>
      <c r="O2027" s="262" t="s">
        <v>234</v>
      </c>
      <c r="P2027" s="262" t="s">
        <v>34</v>
      </c>
      <c r="Q2027" s="321">
        <v>25</v>
      </c>
      <c r="R2027" s="321">
        <f t="shared" si="191"/>
        <v>26</v>
      </c>
      <c r="S2027" s="300">
        <v>0</v>
      </c>
      <c r="T2027" s="300">
        <v>56785</v>
      </c>
      <c r="V2027" s="300">
        <v>56785</v>
      </c>
      <c r="W2027" s="302">
        <f>IFERROR(INDEX('For Formulas'!$A$3:$CL$64,MATCH(ROUNDUP($R2027,0),'For Formulas'!$A$3:$A$64,0),MATCH($O2027&amp;" - "&amp;$P2027,'For Formulas'!$A$3:$CL$3,0))*L2027+U2027,INDEX('For Formulas'!$A$3:$CL$64,MATCH(ROUNDUP($R2027,0),'For Formulas'!$A$3:$A$64,0)*MATCH($O2027&amp;" - "&amp;$P2027,'For Formulas'!$A$3:$CL$3,0))*L2027)</f>
        <v>61330</v>
      </c>
      <c r="X2027" s="322">
        <f t="shared" si="192"/>
        <v>8.003874262569341E-2</v>
      </c>
      <c r="Y2027" s="262" t="s">
        <v>566</v>
      </c>
      <c r="Z2027" s="262" t="str">
        <f t="shared" si="193"/>
        <v>141 E 71100 116</v>
      </c>
      <c r="AA2027" s="262" t="str">
        <f t="shared" si="194"/>
        <v>000</v>
      </c>
      <c r="AB2027" s="262" t="str">
        <f t="shared" si="195"/>
        <v>000</v>
      </c>
      <c r="AC2027" s="262" t="str">
        <f t="shared" si="196"/>
        <v>141 E 71100 116 000 000</v>
      </c>
    </row>
    <row r="2028" spans="1:29" ht="15" customHeight="1" x14ac:dyDescent="0.25">
      <c r="A2028" s="262" t="s">
        <v>2776</v>
      </c>
      <c r="B2028" s="262" t="s">
        <v>435</v>
      </c>
      <c r="C2028" s="262" t="s">
        <v>435</v>
      </c>
      <c r="D2028" s="262" t="s">
        <v>361</v>
      </c>
      <c r="E2028" s="262" t="s">
        <v>221</v>
      </c>
      <c r="F2028" s="262" t="s">
        <v>222</v>
      </c>
      <c r="G2028" s="262" t="s">
        <v>223</v>
      </c>
      <c r="H2028" s="262" t="s">
        <v>224</v>
      </c>
      <c r="I2028" s="262" t="s">
        <v>225</v>
      </c>
      <c r="J2028" s="262">
        <v>1600</v>
      </c>
      <c r="K2028" s="320">
        <v>1</v>
      </c>
      <c r="L2028" s="320">
        <v>1</v>
      </c>
      <c r="M2028" s="262" t="s">
        <v>226</v>
      </c>
      <c r="N2028" s="262" t="s">
        <v>233</v>
      </c>
      <c r="O2028" s="262" t="s">
        <v>234</v>
      </c>
      <c r="P2028" s="262" t="s">
        <v>34</v>
      </c>
      <c r="Q2028" s="321">
        <v>25</v>
      </c>
      <c r="R2028" s="321">
        <f t="shared" si="191"/>
        <v>26</v>
      </c>
      <c r="S2028" s="300">
        <v>0</v>
      </c>
      <c r="T2028" s="300">
        <v>56785</v>
      </c>
      <c r="V2028" s="300">
        <v>56785</v>
      </c>
      <c r="W2028" s="302">
        <f>IFERROR(INDEX('For Formulas'!$A$3:$CL$64,MATCH(ROUNDUP($R2028,0),'For Formulas'!$A$3:$A$64,0),MATCH($O2028&amp;" - "&amp;$P2028,'For Formulas'!$A$3:$CL$3,0))*L2028+U2028,INDEX('For Formulas'!$A$3:$CL$64,MATCH(ROUNDUP($R2028,0),'For Formulas'!$A$3:$A$64,0)*MATCH($O2028&amp;" - "&amp;$P2028,'For Formulas'!$A$3:$CL$3,0))*L2028)</f>
        <v>61330</v>
      </c>
      <c r="X2028" s="322">
        <f t="shared" si="192"/>
        <v>8.003874262569341E-2</v>
      </c>
      <c r="Y2028" s="262" t="s">
        <v>925</v>
      </c>
      <c r="Z2028" s="262" t="str">
        <f t="shared" si="193"/>
        <v>141 E 71300 116</v>
      </c>
      <c r="AA2028" s="262" t="str">
        <f t="shared" si="194"/>
        <v>000</v>
      </c>
      <c r="AB2028" s="262" t="str">
        <f t="shared" si="195"/>
        <v>000</v>
      </c>
      <c r="AC2028" s="262" t="str">
        <f t="shared" si="196"/>
        <v>141 E 71300 116 000 000</v>
      </c>
    </row>
    <row r="2029" spans="1:29" ht="15" customHeight="1" x14ac:dyDescent="0.25">
      <c r="A2029" s="262" t="s">
        <v>449</v>
      </c>
      <c r="B2029" s="262" t="s">
        <v>298</v>
      </c>
      <c r="C2029" s="262" t="s">
        <v>298</v>
      </c>
      <c r="D2029" s="262" t="s">
        <v>298</v>
      </c>
      <c r="E2029" s="262" t="s">
        <v>221</v>
      </c>
      <c r="F2029" s="262" t="s">
        <v>299</v>
      </c>
      <c r="G2029" s="262" t="s">
        <v>300</v>
      </c>
      <c r="H2029" s="262" t="s">
        <v>301</v>
      </c>
      <c r="I2029" s="262" t="s">
        <v>225</v>
      </c>
      <c r="J2029" s="262">
        <v>1920</v>
      </c>
      <c r="K2029" s="320">
        <v>1</v>
      </c>
      <c r="L2029" s="320">
        <v>1</v>
      </c>
      <c r="M2029" s="262" t="s">
        <v>226</v>
      </c>
      <c r="N2029" s="262" t="s">
        <v>233</v>
      </c>
      <c r="O2029" s="262" t="s">
        <v>288</v>
      </c>
      <c r="P2029" s="262" t="s">
        <v>302</v>
      </c>
      <c r="Q2029" s="321">
        <v>28</v>
      </c>
      <c r="R2029" s="321">
        <f t="shared" si="191"/>
        <v>29</v>
      </c>
      <c r="S2029" s="300">
        <v>0</v>
      </c>
      <c r="T2029" s="300">
        <v>56796</v>
      </c>
      <c r="V2029" s="300">
        <v>56796</v>
      </c>
      <c r="W2029" s="302">
        <f>IFERROR(INDEX('For Formulas'!$A$3:$CL$64,MATCH(ROUNDUP($R2029,0),'For Formulas'!$A$3:$A$64,0),MATCH($O2029&amp;" - "&amp;$P2029,'For Formulas'!$A$3:$CL$3,0))*L2029+U2029,INDEX('For Formulas'!$A$3:$CL$64,MATCH(ROUNDUP($R2029,0),'For Formulas'!$A$3:$A$64,0)*MATCH($O2029&amp;" - "&amp;$P2029,'For Formulas'!$A$3:$CL$3,0))*L2029)</f>
        <v>61344</v>
      </c>
      <c r="X2029" s="322">
        <f t="shared" si="192"/>
        <v>8.0076061694485529E-2</v>
      </c>
      <c r="Y2029" s="262" t="s">
        <v>303</v>
      </c>
      <c r="Z2029" s="262" t="str">
        <f t="shared" si="193"/>
        <v>141 E 72620 167</v>
      </c>
      <c r="AA2029" s="262" t="str">
        <f t="shared" si="194"/>
        <v>000</v>
      </c>
      <c r="AB2029" s="262" t="str">
        <f t="shared" si="195"/>
        <v>000</v>
      </c>
      <c r="AC2029" s="262" t="str">
        <f t="shared" si="196"/>
        <v>141 E 72620 167 000 000</v>
      </c>
    </row>
    <row r="2030" spans="1:29" ht="15" customHeight="1" x14ac:dyDescent="0.25">
      <c r="A2030" s="262" t="s">
        <v>639</v>
      </c>
      <c r="B2030" s="262" t="s">
        <v>231</v>
      </c>
      <c r="C2030" s="262" t="s">
        <v>231</v>
      </c>
      <c r="D2030" s="262" t="s">
        <v>343</v>
      </c>
      <c r="E2030" s="262" t="s">
        <v>221</v>
      </c>
      <c r="F2030" s="262" t="s">
        <v>222</v>
      </c>
      <c r="G2030" s="262" t="s">
        <v>223</v>
      </c>
      <c r="H2030" s="262" t="s">
        <v>224</v>
      </c>
      <c r="I2030" s="262" t="s">
        <v>225</v>
      </c>
      <c r="J2030" s="262">
        <v>1600</v>
      </c>
      <c r="K2030" s="320">
        <v>1</v>
      </c>
      <c r="L2030" s="320">
        <v>1</v>
      </c>
      <c r="M2030" s="262" t="s">
        <v>226</v>
      </c>
      <c r="N2030" s="262" t="s">
        <v>233</v>
      </c>
      <c r="O2030" s="262" t="s">
        <v>234</v>
      </c>
      <c r="P2030" s="262" t="s">
        <v>35</v>
      </c>
      <c r="Q2030" s="321">
        <v>19</v>
      </c>
      <c r="R2030" s="321">
        <f t="shared" si="191"/>
        <v>20</v>
      </c>
      <c r="S2030" s="300">
        <v>0</v>
      </c>
      <c r="T2030" s="300">
        <v>56830</v>
      </c>
      <c r="V2030" s="300">
        <v>56830</v>
      </c>
      <c r="W2030" s="302">
        <f>IFERROR(INDEX('For Formulas'!$A$3:$CL$64,MATCH(ROUNDUP($R2030,0),'For Formulas'!$A$3:$A$64,0),MATCH($O2030&amp;" - "&amp;$P2030,'For Formulas'!$A$3:$CL$3,0))*L2030+U2030,INDEX('For Formulas'!$A$3:$CL$64,MATCH(ROUNDUP($R2030,0),'For Formulas'!$A$3:$A$64,0)*MATCH($O2030&amp;" - "&amp;$P2030,'For Formulas'!$A$3:$CL$3,0))*L2030)</f>
        <v>61375</v>
      </c>
      <c r="X2030" s="322">
        <f t="shared" si="192"/>
        <v>7.997536512405419E-2</v>
      </c>
      <c r="Y2030" s="262" t="s">
        <v>344</v>
      </c>
      <c r="Z2030" s="262" t="str">
        <f t="shared" si="193"/>
        <v>141 E 71100 116</v>
      </c>
      <c r="AA2030" s="262" t="str">
        <f t="shared" si="194"/>
        <v>000</v>
      </c>
      <c r="AB2030" s="262" t="str">
        <f t="shared" si="195"/>
        <v>000</v>
      </c>
      <c r="AC2030" s="262" t="str">
        <f t="shared" si="196"/>
        <v>141 E 71100 116 000 000</v>
      </c>
    </row>
    <row r="2031" spans="1:29" ht="15" customHeight="1" x14ac:dyDescent="0.25">
      <c r="A2031" s="262" t="s">
        <v>694</v>
      </c>
      <c r="B2031" s="262" t="s">
        <v>231</v>
      </c>
      <c r="C2031" s="262" t="s">
        <v>231</v>
      </c>
      <c r="D2031" s="262" t="s">
        <v>268</v>
      </c>
      <c r="E2031" s="262" t="s">
        <v>221</v>
      </c>
      <c r="F2031" s="262" t="s">
        <v>222</v>
      </c>
      <c r="G2031" s="262" t="s">
        <v>223</v>
      </c>
      <c r="H2031" s="262" t="s">
        <v>224</v>
      </c>
      <c r="I2031" s="262" t="s">
        <v>225</v>
      </c>
      <c r="J2031" s="262">
        <v>1600</v>
      </c>
      <c r="K2031" s="320">
        <v>1</v>
      </c>
      <c r="L2031" s="320">
        <v>1</v>
      </c>
      <c r="M2031" s="262" t="s">
        <v>226</v>
      </c>
      <c r="N2031" s="262" t="s">
        <v>233</v>
      </c>
      <c r="O2031" s="262" t="s">
        <v>234</v>
      </c>
      <c r="P2031" s="262" t="s">
        <v>35</v>
      </c>
      <c r="Q2031" s="321">
        <v>19</v>
      </c>
      <c r="R2031" s="321">
        <f t="shared" si="191"/>
        <v>20</v>
      </c>
      <c r="S2031" s="300">
        <v>0</v>
      </c>
      <c r="T2031" s="300">
        <v>56830</v>
      </c>
      <c r="V2031" s="300">
        <v>56830</v>
      </c>
      <c r="W2031" s="302">
        <f>IFERROR(INDEX('For Formulas'!$A$3:$CL$64,MATCH(ROUNDUP($R2031,0),'For Formulas'!$A$3:$A$64,0),MATCH($O2031&amp;" - "&amp;$P2031,'For Formulas'!$A$3:$CL$3,0))*L2031+U2031,INDEX('For Formulas'!$A$3:$CL$64,MATCH(ROUNDUP($R2031,0),'For Formulas'!$A$3:$A$64,0)*MATCH($O2031&amp;" - "&amp;$P2031,'For Formulas'!$A$3:$CL$3,0))*L2031)</f>
        <v>61375</v>
      </c>
      <c r="X2031" s="322">
        <f t="shared" si="192"/>
        <v>7.997536512405419E-2</v>
      </c>
      <c r="Y2031" s="262" t="s">
        <v>566</v>
      </c>
      <c r="Z2031" s="262" t="str">
        <f t="shared" si="193"/>
        <v>141 E 71100 116</v>
      </c>
      <c r="AA2031" s="262" t="str">
        <f t="shared" si="194"/>
        <v>000</v>
      </c>
      <c r="AB2031" s="262" t="str">
        <f t="shared" si="195"/>
        <v>000</v>
      </c>
      <c r="AC2031" s="262" t="str">
        <f t="shared" si="196"/>
        <v>141 E 71100 116 000 000</v>
      </c>
    </row>
    <row r="2032" spans="1:29" ht="15" customHeight="1" x14ac:dyDescent="0.25">
      <c r="A2032" s="262" t="s">
        <v>1164</v>
      </c>
      <c r="B2032" s="262" t="s">
        <v>231</v>
      </c>
      <c r="C2032" s="262" t="s">
        <v>231</v>
      </c>
      <c r="D2032" s="262" t="s">
        <v>317</v>
      </c>
      <c r="E2032" s="262" t="s">
        <v>221</v>
      </c>
      <c r="F2032" s="262" t="s">
        <v>222</v>
      </c>
      <c r="G2032" s="262" t="s">
        <v>223</v>
      </c>
      <c r="H2032" s="262" t="s">
        <v>224</v>
      </c>
      <c r="I2032" s="262" t="s">
        <v>225</v>
      </c>
      <c r="J2032" s="262">
        <v>1600</v>
      </c>
      <c r="K2032" s="320">
        <v>1</v>
      </c>
      <c r="L2032" s="320">
        <v>1</v>
      </c>
      <c r="M2032" s="262" t="s">
        <v>226</v>
      </c>
      <c r="N2032" s="262" t="s">
        <v>233</v>
      </c>
      <c r="O2032" s="262" t="s">
        <v>234</v>
      </c>
      <c r="P2032" s="262" t="s">
        <v>35</v>
      </c>
      <c r="Q2032" s="321">
        <v>19</v>
      </c>
      <c r="R2032" s="321">
        <f t="shared" si="191"/>
        <v>20</v>
      </c>
      <c r="S2032" s="300">
        <v>0</v>
      </c>
      <c r="T2032" s="300">
        <v>56830</v>
      </c>
      <c r="V2032" s="300">
        <v>56830</v>
      </c>
      <c r="W2032" s="302">
        <f>IFERROR(INDEX('For Formulas'!$A$3:$CL$64,MATCH(ROUNDUP($R2032,0),'For Formulas'!$A$3:$A$64,0),MATCH($O2032&amp;" - "&amp;$P2032,'For Formulas'!$A$3:$CL$3,0))*L2032+U2032,INDEX('For Formulas'!$A$3:$CL$64,MATCH(ROUNDUP($R2032,0),'For Formulas'!$A$3:$A$64,0)*MATCH($O2032&amp;" - "&amp;$P2032,'For Formulas'!$A$3:$CL$3,0))*L2032)</f>
        <v>61375</v>
      </c>
      <c r="X2032" s="322">
        <f t="shared" si="192"/>
        <v>7.997536512405419E-2</v>
      </c>
      <c r="Y2032" s="262" t="s">
        <v>396</v>
      </c>
      <c r="Z2032" s="262" t="str">
        <f t="shared" si="193"/>
        <v>141 E 71100 116</v>
      </c>
      <c r="AA2032" s="262" t="str">
        <f t="shared" si="194"/>
        <v>000</v>
      </c>
      <c r="AB2032" s="262" t="str">
        <f t="shared" si="195"/>
        <v>000</v>
      </c>
      <c r="AC2032" s="262" t="str">
        <f t="shared" si="196"/>
        <v>141 E 71100 116 000 000</v>
      </c>
    </row>
    <row r="2033" spans="1:29" ht="15" customHeight="1" x14ac:dyDescent="0.25">
      <c r="A2033" s="262" t="s">
        <v>1840</v>
      </c>
      <c r="B2033" s="262" t="s">
        <v>231</v>
      </c>
      <c r="C2033" s="262" t="s">
        <v>231</v>
      </c>
      <c r="D2033" s="262" t="s">
        <v>716</v>
      </c>
      <c r="E2033" s="262" t="s">
        <v>221</v>
      </c>
      <c r="F2033" s="262" t="s">
        <v>222</v>
      </c>
      <c r="G2033" s="262" t="s">
        <v>223</v>
      </c>
      <c r="H2033" s="262" t="s">
        <v>224</v>
      </c>
      <c r="I2033" s="262" t="s">
        <v>225</v>
      </c>
      <c r="J2033" s="262">
        <v>1600</v>
      </c>
      <c r="K2033" s="320">
        <v>1</v>
      </c>
      <c r="L2033" s="320">
        <v>1</v>
      </c>
      <c r="M2033" s="262" t="s">
        <v>226</v>
      </c>
      <c r="N2033" s="262" t="s">
        <v>227</v>
      </c>
      <c r="O2033" s="262" t="s">
        <v>234</v>
      </c>
      <c r="P2033" s="262" t="s">
        <v>35</v>
      </c>
      <c r="Q2033" s="321">
        <v>19</v>
      </c>
      <c r="R2033" s="321">
        <f t="shared" si="191"/>
        <v>20</v>
      </c>
      <c r="S2033" s="300">
        <v>0</v>
      </c>
      <c r="T2033" s="300">
        <v>56830</v>
      </c>
      <c r="V2033" s="300">
        <v>56830</v>
      </c>
      <c r="W2033" s="302">
        <f>IFERROR(INDEX('For Formulas'!$A$3:$CL$64,MATCH(ROUNDUP($R2033,0),'For Formulas'!$A$3:$A$64,0),MATCH($O2033&amp;" - "&amp;$P2033,'For Formulas'!$A$3:$CL$3,0))*L2033+U2033,INDEX('For Formulas'!$A$3:$CL$64,MATCH(ROUNDUP($R2033,0),'For Formulas'!$A$3:$A$64,0)*MATCH($O2033&amp;" - "&amp;$P2033,'For Formulas'!$A$3:$CL$3,0))*L2033)</f>
        <v>61375</v>
      </c>
      <c r="X2033" s="322">
        <f t="shared" si="192"/>
        <v>7.997536512405419E-2</v>
      </c>
      <c r="Y2033" s="262" t="s">
        <v>913</v>
      </c>
      <c r="Z2033" s="262" t="str">
        <f t="shared" si="193"/>
        <v>141 E 71100 116</v>
      </c>
      <c r="AA2033" s="262" t="str">
        <f t="shared" si="194"/>
        <v>000</v>
      </c>
      <c r="AB2033" s="262" t="str">
        <f t="shared" si="195"/>
        <v>000</v>
      </c>
      <c r="AC2033" s="262" t="str">
        <f t="shared" si="196"/>
        <v>141 E 71100 116 000 000</v>
      </c>
    </row>
    <row r="2034" spans="1:29" ht="15" customHeight="1" x14ac:dyDescent="0.25">
      <c r="A2034" s="262" t="s">
        <v>1895</v>
      </c>
      <c r="B2034" s="262" t="s">
        <v>231</v>
      </c>
      <c r="C2034" s="262" t="s">
        <v>231</v>
      </c>
      <c r="D2034" s="262" t="s">
        <v>389</v>
      </c>
      <c r="E2034" s="262" t="s">
        <v>221</v>
      </c>
      <c r="F2034" s="262" t="s">
        <v>222</v>
      </c>
      <c r="G2034" s="262" t="s">
        <v>223</v>
      </c>
      <c r="H2034" s="262" t="s">
        <v>224</v>
      </c>
      <c r="I2034" s="262" t="s">
        <v>225</v>
      </c>
      <c r="J2034" s="262">
        <v>1600</v>
      </c>
      <c r="K2034" s="320">
        <v>1</v>
      </c>
      <c r="L2034" s="320">
        <v>1</v>
      </c>
      <c r="M2034" s="262" t="s">
        <v>226</v>
      </c>
      <c r="N2034" s="262" t="s">
        <v>233</v>
      </c>
      <c r="O2034" s="262" t="s">
        <v>234</v>
      </c>
      <c r="P2034" s="262" t="s">
        <v>35</v>
      </c>
      <c r="Q2034" s="321">
        <v>19</v>
      </c>
      <c r="R2034" s="321">
        <f t="shared" si="191"/>
        <v>20</v>
      </c>
      <c r="S2034" s="300">
        <v>0</v>
      </c>
      <c r="T2034" s="300">
        <v>56830</v>
      </c>
      <c r="V2034" s="300">
        <v>56830</v>
      </c>
      <c r="W2034" s="302">
        <f>IFERROR(INDEX('For Formulas'!$A$3:$CL$64,MATCH(ROUNDUP($R2034,0),'For Formulas'!$A$3:$A$64,0),MATCH($O2034&amp;" - "&amp;$P2034,'For Formulas'!$A$3:$CL$3,0))*L2034+U2034,INDEX('For Formulas'!$A$3:$CL$64,MATCH(ROUNDUP($R2034,0),'For Formulas'!$A$3:$A$64,0)*MATCH($O2034&amp;" - "&amp;$P2034,'For Formulas'!$A$3:$CL$3,0))*L2034)</f>
        <v>61375</v>
      </c>
      <c r="X2034" s="322">
        <f t="shared" si="192"/>
        <v>7.997536512405419E-2</v>
      </c>
      <c r="Y2034" s="262" t="s">
        <v>390</v>
      </c>
      <c r="Z2034" s="262" t="str">
        <f t="shared" si="193"/>
        <v>141 E 71100 116</v>
      </c>
      <c r="AA2034" s="262" t="str">
        <f t="shared" si="194"/>
        <v>000</v>
      </c>
      <c r="AB2034" s="262" t="str">
        <f t="shared" si="195"/>
        <v>000</v>
      </c>
      <c r="AC2034" s="262" t="str">
        <f t="shared" si="196"/>
        <v>141 E 71100 116 000 000</v>
      </c>
    </row>
    <row r="2035" spans="1:29" ht="15" customHeight="1" x14ac:dyDescent="0.25">
      <c r="A2035" s="262" t="s">
        <v>1899</v>
      </c>
      <c r="B2035" s="262" t="s">
        <v>231</v>
      </c>
      <c r="C2035" s="262" t="s">
        <v>231</v>
      </c>
      <c r="D2035" s="262" t="s">
        <v>232</v>
      </c>
      <c r="E2035" s="262" t="s">
        <v>221</v>
      </c>
      <c r="F2035" s="262" t="s">
        <v>222</v>
      </c>
      <c r="G2035" s="262" t="s">
        <v>223</v>
      </c>
      <c r="H2035" s="262" t="s">
        <v>224</v>
      </c>
      <c r="I2035" s="262" t="s">
        <v>225</v>
      </c>
      <c r="J2035" s="262">
        <v>1600</v>
      </c>
      <c r="K2035" s="320">
        <v>1</v>
      </c>
      <c r="L2035" s="320">
        <v>1</v>
      </c>
      <c r="M2035" s="262" t="s">
        <v>226</v>
      </c>
      <c r="N2035" s="262" t="s">
        <v>233</v>
      </c>
      <c r="O2035" s="262" t="s">
        <v>234</v>
      </c>
      <c r="P2035" s="262" t="s">
        <v>35</v>
      </c>
      <c r="Q2035" s="321">
        <v>19</v>
      </c>
      <c r="R2035" s="321">
        <f t="shared" si="191"/>
        <v>20</v>
      </c>
      <c r="S2035" s="300">
        <v>0</v>
      </c>
      <c r="T2035" s="300">
        <v>56830</v>
      </c>
      <c r="V2035" s="300">
        <v>56830</v>
      </c>
      <c r="W2035" s="302">
        <f>IFERROR(INDEX('For Formulas'!$A$3:$CL$64,MATCH(ROUNDUP($R2035,0),'For Formulas'!$A$3:$A$64,0),MATCH($O2035&amp;" - "&amp;$P2035,'For Formulas'!$A$3:$CL$3,0))*L2035+U2035,INDEX('For Formulas'!$A$3:$CL$64,MATCH(ROUNDUP($R2035,0),'For Formulas'!$A$3:$A$64,0)*MATCH($O2035&amp;" - "&amp;$P2035,'For Formulas'!$A$3:$CL$3,0))*L2035)</f>
        <v>61375</v>
      </c>
      <c r="X2035" s="322">
        <f t="shared" si="192"/>
        <v>7.997536512405419E-2</v>
      </c>
      <c r="Y2035" s="262" t="s">
        <v>235</v>
      </c>
      <c r="Z2035" s="262" t="str">
        <f t="shared" si="193"/>
        <v>141 E 71100 116</v>
      </c>
      <c r="AA2035" s="262" t="str">
        <f t="shared" si="194"/>
        <v>000</v>
      </c>
      <c r="AB2035" s="262" t="str">
        <f t="shared" si="195"/>
        <v>000</v>
      </c>
      <c r="AC2035" s="262" t="str">
        <f t="shared" si="196"/>
        <v>141 E 71100 116 000 000</v>
      </c>
    </row>
    <row r="2036" spans="1:29" ht="15" customHeight="1" x14ac:dyDescent="0.25">
      <c r="A2036" s="262" t="s">
        <v>2125</v>
      </c>
      <c r="B2036" s="262" t="s">
        <v>577</v>
      </c>
      <c r="C2036" s="262" t="s">
        <v>577</v>
      </c>
      <c r="D2036" s="262" t="s">
        <v>389</v>
      </c>
      <c r="E2036" s="262" t="s">
        <v>221</v>
      </c>
      <c r="F2036" s="262" t="s">
        <v>222</v>
      </c>
      <c r="G2036" s="262" t="s">
        <v>223</v>
      </c>
      <c r="H2036" s="262" t="s">
        <v>224</v>
      </c>
      <c r="I2036" s="262" t="s">
        <v>225</v>
      </c>
      <c r="J2036" s="262">
        <v>1600</v>
      </c>
      <c r="K2036" s="320">
        <v>1</v>
      </c>
      <c r="L2036" s="320">
        <v>1</v>
      </c>
      <c r="M2036" s="262" t="s">
        <v>226</v>
      </c>
      <c r="N2036" s="262" t="s">
        <v>233</v>
      </c>
      <c r="O2036" s="262" t="s">
        <v>234</v>
      </c>
      <c r="P2036" s="262" t="s">
        <v>35</v>
      </c>
      <c r="Q2036" s="321">
        <v>19</v>
      </c>
      <c r="R2036" s="321">
        <f t="shared" si="191"/>
        <v>20</v>
      </c>
      <c r="S2036" s="300">
        <v>0</v>
      </c>
      <c r="T2036" s="300">
        <v>56830</v>
      </c>
      <c r="V2036" s="300">
        <v>56830</v>
      </c>
      <c r="W2036" s="302">
        <f>IFERROR(INDEX('For Formulas'!$A$3:$CL$64,MATCH(ROUNDUP($R2036,0),'For Formulas'!$A$3:$A$64,0),MATCH($O2036&amp;" - "&amp;$P2036,'For Formulas'!$A$3:$CL$3,0))*L2036+U2036,INDEX('For Formulas'!$A$3:$CL$64,MATCH(ROUNDUP($R2036,0),'For Formulas'!$A$3:$A$64,0)*MATCH($O2036&amp;" - "&amp;$P2036,'For Formulas'!$A$3:$CL$3,0))*L2036)</f>
        <v>61375</v>
      </c>
      <c r="X2036" s="322">
        <f t="shared" si="192"/>
        <v>7.997536512405419E-2</v>
      </c>
      <c r="Y2036" s="262" t="s">
        <v>1250</v>
      </c>
      <c r="Z2036" s="262" t="str">
        <f t="shared" si="193"/>
        <v>141 E 72130 123</v>
      </c>
      <c r="AA2036" s="262" t="str">
        <f t="shared" si="194"/>
        <v>000</v>
      </c>
      <c r="AB2036" s="262" t="str">
        <f t="shared" si="195"/>
        <v>000</v>
      </c>
      <c r="AC2036" s="262" t="str">
        <f t="shared" si="196"/>
        <v>141 E 72130 123 000 000</v>
      </c>
    </row>
    <row r="2037" spans="1:29" ht="15" customHeight="1" x14ac:dyDescent="0.25">
      <c r="A2037" s="262" t="s">
        <v>2207</v>
      </c>
      <c r="B2037" s="262" t="s">
        <v>231</v>
      </c>
      <c r="C2037" s="262" t="s">
        <v>231</v>
      </c>
      <c r="D2037" s="262" t="s">
        <v>343</v>
      </c>
      <c r="E2037" s="262" t="s">
        <v>221</v>
      </c>
      <c r="F2037" s="262" t="s">
        <v>222</v>
      </c>
      <c r="G2037" s="262" t="s">
        <v>223</v>
      </c>
      <c r="H2037" s="262" t="s">
        <v>224</v>
      </c>
      <c r="I2037" s="262" t="s">
        <v>225</v>
      </c>
      <c r="J2037" s="262">
        <v>1600</v>
      </c>
      <c r="K2037" s="320">
        <v>1</v>
      </c>
      <c r="L2037" s="320">
        <v>1</v>
      </c>
      <c r="M2037" s="262" t="s">
        <v>226</v>
      </c>
      <c r="N2037" s="262" t="s">
        <v>233</v>
      </c>
      <c r="O2037" s="262" t="s">
        <v>234</v>
      </c>
      <c r="P2037" s="262" t="s">
        <v>35</v>
      </c>
      <c r="Q2037" s="321">
        <v>19</v>
      </c>
      <c r="R2037" s="321">
        <f t="shared" si="191"/>
        <v>20</v>
      </c>
      <c r="S2037" s="300">
        <v>0</v>
      </c>
      <c r="T2037" s="300">
        <v>56830</v>
      </c>
      <c r="V2037" s="300">
        <v>56830</v>
      </c>
      <c r="W2037" s="302">
        <f>IFERROR(INDEX('For Formulas'!$A$3:$CL$64,MATCH(ROUNDUP($R2037,0),'For Formulas'!$A$3:$A$64,0),MATCH($O2037&amp;" - "&amp;$P2037,'For Formulas'!$A$3:$CL$3,0))*L2037+U2037,INDEX('For Formulas'!$A$3:$CL$64,MATCH(ROUNDUP($R2037,0),'For Formulas'!$A$3:$A$64,0)*MATCH($O2037&amp;" - "&amp;$P2037,'For Formulas'!$A$3:$CL$3,0))*L2037)</f>
        <v>61375</v>
      </c>
      <c r="X2037" s="322">
        <f t="shared" si="192"/>
        <v>7.997536512405419E-2</v>
      </c>
      <c r="Y2037" s="262" t="s">
        <v>344</v>
      </c>
      <c r="Z2037" s="262" t="str">
        <f t="shared" si="193"/>
        <v>141 E 71100 116</v>
      </c>
      <c r="AA2037" s="262" t="str">
        <f t="shared" si="194"/>
        <v>000</v>
      </c>
      <c r="AB2037" s="262" t="str">
        <f t="shared" si="195"/>
        <v>000</v>
      </c>
      <c r="AC2037" s="262" t="str">
        <f t="shared" si="196"/>
        <v>141 E 71100 116 000 000</v>
      </c>
    </row>
    <row r="2038" spans="1:29" ht="15" customHeight="1" x14ac:dyDescent="0.25">
      <c r="A2038" s="262" t="s">
        <v>2542</v>
      </c>
      <c r="B2038" s="262" t="s">
        <v>231</v>
      </c>
      <c r="C2038" s="262" t="s">
        <v>231</v>
      </c>
      <c r="D2038" s="262" t="s">
        <v>389</v>
      </c>
      <c r="E2038" s="262" t="s">
        <v>221</v>
      </c>
      <c r="F2038" s="262" t="s">
        <v>222</v>
      </c>
      <c r="G2038" s="262" t="s">
        <v>223</v>
      </c>
      <c r="H2038" s="262" t="s">
        <v>224</v>
      </c>
      <c r="I2038" s="262" t="s">
        <v>225</v>
      </c>
      <c r="J2038" s="262">
        <v>1600</v>
      </c>
      <c r="K2038" s="320">
        <v>1</v>
      </c>
      <c r="L2038" s="320">
        <v>1</v>
      </c>
      <c r="M2038" s="262" t="s">
        <v>226</v>
      </c>
      <c r="N2038" s="262" t="s">
        <v>233</v>
      </c>
      <c r="O2038" s="262" t="s">
        <v>234</v>
      </c>
      <c r="P2038" s="262" t="s">
        <v>35</v>
      </c>
      <c r="Q2038" s="321">
        <v>19</v>
      </c>
      <c r="R2038" s="321">
        <f t="shared" si="191"/>
        <v>20</v>
      </c>
      <c r="S2038" s="300">
        <v>0</v>
      </c>
      <c r="T2038" s="300">
        <v>56830</v>
      </c>
      <c r="V2038" s="300">
        <v>56830</v>
      </c>
      <c r="W2038" s="302">
        <f>IFERROR(INDEX('For Formulas'!$A$3:$CL$64,MATCH(ROUNDUP($R2038,0),'For Formulas'!$A$3:$A$64,0),MATCH($O2038&amp;" - "&amp;$P2038,'For Formulas'!$A$3:$CL$3,0))*L2038+U2038,INDEX('For Formulas'!$A$3:$CL$64,MATCH(ROUNDUP($R2038,0),'For Formulas'!$A$3:$A$64,0)*MATCH($O2038&amp;" - "&amp;$P2038,'For Formulas'!$A$3:$CL$3,0))*L2038)</f>
        <v>61375</v>
      </c>
      <c r="X2038" s="322">
        <f t="shared" si="192"/>
        <v>7.997536512405419E-2</v>
      </c>
      <c r="Y2038" s="262" t="s">
        <v>390</v>
      </c>
      <c r="Z2038" s="262" t="str">
        <f t="shared" si="193"/>
        <v>141 E 71100 116</v>
      </c>
      <c r="AA2038" s="262" t="str">
        <f t="shared" si="194"/>
        <v>000</v>
      </c>
      <c r="AB2038" s="262" t="str">
        <f t="shared" si="195"/>
        <v>000</v>
      </c>
      <c r="AC2038" s="262" t="str">
        <f t="shared" si="196"/>
        <v>141 E 71100 116 000 000</v>
      </c>
    </row>
    <row r="2039" spans="1:29" ht="15" customHeight="1" x14ac:dyDescent="0.25">
      <c r="A2039" s="262" t="s">
        <v>2589</v>
      </c>
      <c r="B2039" s="262" t="s">
        <v>231</v>
      </c>
      <c r="C2039" s="262" t="s">
        <v>231</v>
      </c>
      <c r="D2039" s="262" t="s">
        <v>346</v>
      </c>
      <c r="E2039" s="262" t="s">
        <v>221</v>
      </c>
      <c r="F2039" s="262" t="s">
        <v>222</v>
      </c>
      <c r="G2039" s="262" t="s">
        <v>223</v>
      </c>
      <c r="H2039" s="262" t="s">
        <v>224</v>
      </c>
      <c r="I2039" s="262" t="s">
        <v>225</v>
      </c>
      <c r="J2039" s="262">
        <v>1600</v>
      </c>
      <c r="K2039" s="320">
        <v>1</v>
      </c>
      <c r="L2039" s="320">
        <v>1</v>
      </c>
      <c r="M2039" s="262" t="s">
        <v>226</v>
      </c>
      <c r="N2039" s="262" t="s">
        <v>233</v>
      </c>
      <c r="O2039" s="262" t="s">
        <v>234</v>
      </c>
      <c r="P2039" s="262" t="s">
        <v>35</v>
      </c>
      <c r="Q2039" s="321">
        <v>19</v>
      </c>
      <c r="R2039" s="321">
        <f t="shared" si="191"/>
        <v>20</v>
      </c>
      <c r="S2039" s="300">
        <v>0</v>
      </c>
      <c r="T2039" s="300">
        <v>56830</v>
      </c>
      <c r="V2039" s="300">
        <v>56830</v>
      </c>
      <c r="W2039" s="302">
        <f>IFERROR(INDEX('For Formulas'!$A$3:$CL$64,MATCH(ROUNDUP($R2039,0),'For Formulas'!$A$3:$A$64,0),MATCH($O2039&amp;" - "&amp;$P2039,'For Formulas'!$A$3:$CL$3,0))*L2039+U2039,INDEX('For Formulas'!$A$3:$CL$64,MATCH(ROUNDUP($R2039,0),'For Formulas'!$A$3:$A$64,0)*MATCH($O2039&amp;" - "&amp;$P2039,'For Formulas'!$A$3:$CL$3,0))*L2039)</f>
        <v>61375</v>
      </c>
      <c r="X2039" s="322">
        <f t="shared" si="192"/>
        <v>7.997536512405419E-2</v>
      </c>
      <c r="Y2039" s="262" t="s">
        <v>674</v>
      </c>
      <c r="Z2039" s="262" t="str">
        <f t="shared" si="193"/>
        <v>141 E 71100 116</v>
      </c>
      <c r="AA2039" s="262" t="str">
        <f t="shared" si="194"/>
        <v>000</v>
      </c>
      <c r="AB2039" s="262" t="str">
        <f t="shared" si="195"/>
        <v>000</v>
      </c>
      <c r="AC2039" s="262" t="str">
        <f t="shared" si="196"/>
        <v>141 E 71100 116 000 000</v>
      </c>
    </row>
    <row r="2040" spans="1:29" x14ac:dyDescent="0.25">
      <c r="A2040" s="262" t="s">
        <v>2706</v>
      </c>
      <c r="B2040" s="262" t="s">
        <v>559</v>
      </c>
      <c r="C2040" s="262" t="s">
        <v>559</v>
      </c>
      <c r="D2040" s="262" t="s">
        <v>374</v>
      </c>
      <c r="E2040" s="262" t="s">
        <v>221</v>
      </c>
      <c r="F2040" s="262" t="s">
        <v>222</v>
      </c>
      <c r="G2040" s="262" t="s">
        <v>223</v>
      </c>
      <c r="H2040" s="262" t="s">
        <v>224</v>
      </c>
      <c r="I2040" s="262" t="s">
        <v>225</v>
      </c>
      <c r="J2040" s="262">
        <v>1600</v>
      </c>
      <c r="K2040" s="320">
        <v>1</v>
      </c>
      <c r="L2040" s="320">
        <v>1</v>
      </c>
      <c r="M2040" s="262" t="s">
        <v>226</v>
      </c>
      <c r="N2040" s="262" t="s">
        <v>233</v>
      </c>
      <c r="O2040" s="262" t="s">
        <v>234</v>
      </c>
      <c r="P2040" s="262" t="s">
        <v>35</v>
      </c>
      <c r="Q2040" s="321">
        <v>19</v>
      </c>
      <c r="R2040" s="321">
        <f t="shared" si="191"/>
        <v>20</v>
      </c>
      <c r="S2040" s="300">
        <v>0</v>
      </c>
      <c r="T2040" s="300">
        <v>56830</v>
      </c>
      <c r="V2040" s="300">
        <v>56830</v>
      </c>
      <c r="W2040" s="302">
        <f>IFERROR(INDEX('For Formulas'!$A$3:$CL$64,MATCH(ROUNDUP($R2040,0),'For Formulas'!$A$3:$A$64,0),MATCH($O2040&amp;" - "&amp;$P2040,'For Formulas'!$A$3:$CL$3,0))*L2040+U2040,INDEX('For Formulas'!$A$3:$CL$64,MATCH(ROUNDUP($R2040,0),'For Formulas'!$A$3:$A$64,0)*MATCH($O2040&amp;" - "&amp;$P2040,'For Formulas'!$A$3:$CL$3,0))*L2040)</f>
        <v>61375</v>
      </c>
      <c r="X2040" s="322">
        <f t="shared" si="192"/>
        <v>7.997536512405419E-2</v>
      </c>
      <c r="Y2040" s="262" t="s">
        <v>2707</v>
      </c>
      <c r="Z2040" s="262" t="str">
        <f t="shared" si="193"/>
        <v>141 E 72210 129</v>
      </c>
      <c r="AA2040" s="262" t="str">
        <f t="shared" si="194"/>
        <v>000</v>
      </c>
      <c r="AB2040" s="262" t="str">
        <f t="shared" si="195"/>
        <v>000</v>
      </c>
      <c r="AC2040" s="262" t="str">
        <f t="shared" si="196"/>
        <v>141 E 72210 129 000 000</v>
      </c>
    </row>
    <row r="2041" spans="1:29" ht="15" customHeight="1" x14ac:dyDescent="0.25">
      <c r="A2041" s="262" t="s">
        <v>2760</v>
      </c>
      <c r="B2041" s="262" t="s">
        <v>231</v>
      </c>
      <c r="C2041" s="262" t="s">
        <v>231</v>
      </c>
      <c r="D2041" s="262" t="s">
        <v>364</v>
      </c>
      <c r="E2041" s="262" t="s">
        <v>221</v>
      </c>
      <c r="F2041" s="262" t="s">
        <v>222</v>
      </c>
      <c r="G2041" s="262" t="s">
        <v>223</v>
      </c>
      <c r="H2041" s="262" t="s">
        <v>224</v>
      </c>
      <c r="I2041" s="262" t="s">
        <v>225</v>
      </c>
      <c r="J2041" s="262">
        <v>1600</v>
      </c>
      <c r="K2041" s="320">
        <v>1</v>
      </c>
      <c r="L2041" s="320">
        <v>1</v>
      </c>
      <c r="M2041" s="262" t="s">
        <v>226</v>
      </c>
      <c r="N2041" s="262" t="s">
        <v>233</v>
      </c>
      <c r="O2041" s="262" t="s">
        <v>234</v>
      </c>
      <c r="P2041" s="262" t="s">
        <v>35</v>
      </c>
      <c r="Q2041" s="321">
        <v>19</v>
      </c>
      <c r="R2041" s="321">
        <f t="shared" si="191"/>
        <v>20</v>
      </c>
      <c r="S2041" s="300">
        <v>0</v>
      </c>
      <c r="T2041" s="300">
        <v>56830</v>
      </c>
      <c r="V2041" s="300">
        <v>56830</v>
      </c>
      <c r="W2041" s="302">
        <f>IFERROR(INDEX('For Formulas'!$A$3:$CL$64,MATCH(ROUNDUP($R2041,0),'For Formulas'!$A$3:$A$64,0),MATCH($O2041&amp;" - "&amp;$P2041,'For Formulas'!$A$3:$CL$3,0))*L2041+U2041,INDEX('For Formulas'!$A$3:$CL$64,MATCH(ROUNDUP($R2041,0),'For Formulas'!$A$3:$A$64,0)*MATCH($O2041&amp;" - "&amp;$P2041,'For Formulas'!$A$3:$CL$3,0))*L2041)</f>
        <v>61375</v>
      </c>
      <c r="X2041" s="322">
        <f t="shared" si="192"/>
        <v>7.997536512405419E-2</v>
      </c>
      <c r="Y2041" s="262" t="s">
        <v>365</v>
      </c>
      <c r="Z2041" s="262" t="str">
        <f t="shared" si="193"/>
        <v>141 E 71100 116</v>
      </c>
      <c r="AA2041" s="262" t="str">
        <f t="shared" si="194"/>
        <v>000</v>
      </c>
      <c r="AB2041" s="262" t="str">
        <f t="shared" si="195"/>
        <v>000</v>
      </c>
      <c r="AC2041" s="262" t="str">
        <f t="shared" si="196"/>
        <v>141 E 71100 116 000 000</v>
      </c>
    </row>
    <row r="2042" spans="1:29" x14ac:dyDescent="0.25">
      <c r="A2042" s="262" t="s">
        <v>2860</v>
      </c>
      <c r="B2042" s="262" t="s">
        <v>231</v>
      </c>
      <c r="C2042" s="262" t="s">
        <v>231</v>
      </c>
      <c r="D2042" s="262" t="s">
        <v>280</v>
      </c>
      <c r="E2042" s="262" t="s">
        <v>221</v>
      </c>
      <c r="F2042" s="262" t="s">
        <v>222</v>
      </c>
      <c r="G2042" s="262" t="s">
        <v>223</v>
      </c>
      <c r="H2042" s="262" t="s">
        <v>224</v>
      </c>
      <c r="I2042" s="262" t="s">
        <v>225</v>
      </c>
      <c r="J2042" s="262">
        <v>1600</v>
      </c>
      <c r="K2042" s="320">
        <v>1</v>
      </c>
      <c r="L2042" s="320">
        <v>1</v>
      </c>
      <c r="M2042" s="262" t="s">
        <v>226</v>
      </c>
      <c r="N2042" s="262" t="s">
        <v>233</v>
      </c>
      <c r="O2042" s="262" t="s">
        <v>234</v>
      </c>
      <c r="P2042" s="262" t="s">
        <v>35</v>
      </c>
      <c r="Q2042" s="321">
        <v>19</v>
      </c>
      <c r="R2042" s="321">
        <f t="shared" si="191"/>
        <v>20</v>
      </c>
      <c r="S2042" s="300">
        <v>0</v>
      </c>
      <c r="T2042" s="300">
        <v>56830</v>
      </c>
      <c r="V2042" s="300">
        <v>56830</v>
      </c>
      <c r="W2042" s="302">
        <f>IFERROR(INDEX('For Formulas'!$A$3:$CL$64,MATCH(ROUNDUP($R2042,0),'For Formulas'!$A$3:$A$64,0),MATCH($O2042&amp;" - "&amp;$P2042,'For Formulas'!$A$3:$CL$3,0))*L2042+U2042,INDEX('For Formulas'!$A$3:$CL$64,MATCH(ROUNDUP($R2042,0),'For Formulas'!$A$3:$A$64,0)*MATCH($O2042&amp;" - "&amp;$P2042,'For Formulas'!$A$3:$CL$3,0))*L2042)</f>
        <v>61375</v>
      </c>
      <c r="X2042" s="322">
        <f t="shared" si="192"/>
        <v>7.997536512405419E-2</v>
      </c>
      <c r="Y2042" s="262" t="s">
        <v>281</v>
      </c>
      <c r="Z2042" s="262" t="str">
        <f t="shared" si="193"/>
        <v>141 E 71100 116</v>
      </c>
      <c r="AA2042" s="262" t="str">
        <f t="shared" si="194"/>
        <v>000</v>
      </c>
      <c r="AB2042" s="262" t="str">
        <f t="shared" si="195"/>
        <v>000</v>
      </c>
      <c r="AC2042" s="262" t="str">
        <f t="shared" si="196"/>
        <v>141 E 71100 116 000 000</v>
      </c>
    </row>
    <row r="2043" spans="1:29" ht="15" customHeight="1" x14ac:dyDescent="0.25">
      <c r="A2043" s="262" t="s">
        <v>2401</v>
      </c>
      <c r="B2043" s="262" t="s">
        <v>231</v>
      </c>
      <c r="C2043" s="262" t="s">
        <v>231</v>
      </c>
      <c r="D2043" s="262" t="s">
        <v>382</v>
      </c>
      <c r="E2043" s="262" t="s">
        <v>352</v>
      </c>
      <c r="F2043" s="262" t="s">
        <v>222</v>
      </c>
      <c r="G2043" s="262" t="s">
        <v>223</v>
      </c>
      <c r="H2043" s="262" t="s">
        <v>569</v>
      </c>
      <c r="I2043" s="262" t="s">
        <v>225</v>
      </c>
      <c r="J2043" s="262">
        <v>760</v>
      </c>
      <c r="K2043" s="320">
        <v>1</v>
      </c>
      <c r="L2043" s="320">
        <v>1</v>
      </c>
      <c r="M2043" s="262" t="s">
        <v>226</v>
      </c>
      <c r="N2043" s="262" t="s">
        <v>227</v>
      </c>
      <c r="O2043" s="262" t="s">
        <v>234</v>
      </c>
      <c r="P2043" s="262" t="s">
        <v>37</v>
      </c>
      <c r="Q2043" s="321">
        <v>9</v>
      </c>
      <c r="R2043" s="321">
        <f t="shared" si="191"/>
        <v>10</v>
      </c>
      <c r="S2043" s="300">
        <v>0</v>
      </c>
      <c r="T2043" s="300">
        <v>56885</v>
      </c>
      <c r="V2043" s="300">
        <v>27020.37</v>
      </c>
      <c r="W2043" s="302">
        <f>IFERROR(INDEX('For Formulas'!$A$3:$CL$64,MATCH(ROUNDUP($R2043,0),'For Formulas'!$A$3:$A$64,0),MATCH($O2043&amp;" - "&amp;$P2043,'For Formulas'!$A$3:$CL$3,0))*L2043+U2043,INDEX('For Formulas'!$A$3:$CL$64,MATCH(ROUNDUP($R2043,0),'For Formulas'!$A$3:$A$64,0)*MATCH($O2043&amp;" - "&amp;$P2043,'For Formulas'!$A$3:$CL$3,0))*L2043)</f>
        <v>61435</v>
      </c>
      <c r="X2043" s="322">
        <f t="shared" si="192"/>
        <v>1.2736550239689539</v>
      </c>
      <c r="Y2043" s="262" t="s">
        <v>401</v>
      </c>
      <c r="Z2043" s="262" t="str">
        <f t="shared" si="193"/>
        <v>141 E 71100 116</v>
      </c>
      <c r="AA2043" s="262" t="str">
        <f t="shared" si="194"/>
        <v>000</v>
      </c>
      <c r="AB2043" s="262" t="str">
        <f t="shared" si="195"/>
        <v>000</v>
      </c>
      <c r="AC2043" s="262" t="str">
        <f t="shared" si="196"/>
        <v>141 E 71100 116 000 000</v>
      </c>
    </row>
    <row r="2044" spans="1:29" ht="15" customHeight="1" x14ac:dyDescent="0.25">
      <c r="A2044" s="262" t="s">
        <v>804</v>
      </c>
      <c r="B2044" s="262" t="s">
        <v>231</v>
      </c>
      <c r="C2044" s="262" t="s">
        <v>231</v>
      </c>
      <c r="D2044" s="262" t="s">
        <v>364</v>
      </c>
      <c r="E2044" s="262" t="s">
        <v>221</v>
      </c>
      <c r="F2044" s="262" t="s">
        <v>222</v>
      </c>
      <c r="G2044" s="262" t="s">
        <v>223</v>
      </c>
      <c r="H2044" s="262" t="s">
        <v>224</v>
      </c>
      <c r="I2044" s="262" t="s">
        <v>225</v>
      </c>
      <c r="J2044" s="262">
        <v>1600</v>
      </c>
      <c r="K2044" s="320">
        <v>1</v>
      </c>
      <c r="L2044" s="320">
        <v>1</v>
      </c>
      <c r="M2044" s="262" t="s">
        <v>226</v>
      </c>
      <c r="N2044" s="262" t="s">
        <v>233</v>
      </c>
      <c r="O2044" s="262" t="s">
        <v>234</v>
      </c>
      <c r="P2044" s="262" t="s">
        <v>37</v>
      </c>
      <c r="Q2044" s="321">
        <v>9</v>
      </c>
      <c r="R2044" s="321">
        <f t="shared" si="191"/>
        <v>10</v>
      </c>
      <c r="S2044" s="300">
        <v>0</v>
      </c>
      <c r="T2044" s="300">
        <v>56885</v>
      </c>
      <c r="V2044" s="300">
        <v>56885</v>
      </c>
      <c r="W2044" s="302">
        <f>IFERROR(INDEX('For Formulas'!$A$3:$CL$64,MATCH(ROUNDUP($R2044,0),'For Formulas'!$A$3:$A$64,0),MATCH($O2044&amp;" - "&amp;$P2044,'For Formulas'!$A$3:$CL$3,0))*L2044+U2044,INDEX('For Formulas'!$A$3:$CL$64,MATCH(ROUNDUP($R2044,0),'For Formulas'!$A$3:$A$64,0)*MATCH($O2044&amp;" - "&amp;$P2044,'For Formulas'!$A$3:$CL$3,0))*L2044)</f>
        <v>61435</v>
      </c>
      <c r="X2044" s="322">
        <f t="shared" si="192"/>
        <v>7.9985936538630564E-2</v>
      </c>
      <c r="Y2044" s="262" t="s">
        <v>365</v>
      </c>
      <c r="Z2044" s="262" t="str">
        <f t="shared" si="193"/>
        <v>141 E 71100 116</v>
      </c>
      <c r="AA2044" s="262" t="str">
        <f t="shared" si="194"/>
        <v>000</v>
      </c>
      <c r="AB2044" s="262" t="str">
        <f t="shared" si="195"/>
        <v>000</v>
      </c>
      <c r="AC2044" s="262" t="str">
        <f t="shared" si="196"/>
        <v>141 E 71100 116 000 000</v>
      </c>
    </row>
    <row r="2045" spans="1:29" ht="15" customHeight="1" x14ac:dyDescent="0.25">
      <c r="A2045" s="262" t="s">
        <v>936</v>
      </c>
      <c r="B2045" s="262" t="s">
        <v>231</v>
      </c>
      <c r="C2045" s="262" t="s">
        <v>231</v>
      </c>
      <c r="D2045" s="262" t="s">
        <v>346</v>
      </c>
      <c r="E2045" s="262" t="s">
        <v>221</v>
      </c>
      <c r="F2045" s="262" t="s">
        <v>222</v>
      </c>
      <c r="G2045" s="262" t="s">
        <v>223</v>
      </c>
      <c r="H2045" s="262" t="s">
        <v>224</v>
      </c>
      <c r="I2045" s="262" t="s">
        <v>225</v>
      </c>
      <c r="J2045" s="262">
        <v>1600</v>
      </c>
      <c r="K2045" s="320">
        <v>1</v>
      </c>
      <c r="L2045" s="320">
        <v>1</v>
      </c>
      <c r="M2045" s="262" t="s">
        <v>226</v>
      </c>
      <c r="N2045" s="262" t="s">
        <v>233</v>
      </c>
      <c r="O2045" s="262" t="s">
        <v>234</v>
      </c>
      <c r="P2045" s="262" t="s">
        <v>37</v>
      </c>
      <c r="Q2045" s="321">
        <v>9</v>
      </c>
      <c r="R2045" s="321">
        <f t="shared" si="191"/>
        <v>10</v>
      </c>
      <c r="S2045" s="300">
        <v>0</v>
      </c>
      <c r="T2045" s="300">
        <v>56885</v>
      </c>
      <c r="V2045" s="300">
        <v>56885</v>
      </c>
      <c r="W2045" s="302">
        <f>IFERROR(INDEX('For Formulas'!$A$3:$CL$64,MATCH(ROUNDUP($R2045,0),'For Formulas'!$A$3:$A$64,0),MATCH($O2045&amp;" - "&amp;$P2045,'For Formulas'!$A$3:$CL$3,0))*L2045+U2045,INDEX('For Formulas'!$A$3:$CL$64,MATCH(ROUNDUP($R2045,0),'For Formulas'!$A$3:$A$64,0)*MATCH($O2045&amp;" - "&amp;$P2045,'For Formulas'!$A$3:$CL$3,0))*L2045)</f>
        <v>61435</v>
      </c>
      <c r="X2045" s="322">
        <f t="shared" si="192"/>
        <v>7.9985936538630564E-2</v>
      </c>
      <c r="Y2045" s="262" t="s">
        <v>674</v>
      </c>
      <c r="Z2045" s="262" t="str">
        <f t="shared" si="193"/>
        <v>141 E 71100 116</v>
      </c>
      <c r="AA2045" s="262" t="str">
        <f t="shared" si="194"/>
        <v>000</v>
      </c>
      <c r="AB2045" s="262" t="str">
        <f t="shared" si="195"/>
        <v>000</v>
      </c>
      <c r="AC2045" s="262" t="str">
        <f t="shared" si="196"/>
        <v>141 E 71100 116 000 000</v>
      </c>
    </row>
    <row r="2046" spans="1:29" ht="15" customHeight="1" x14ac:dyDescent="0.25">
      <c r="A2046" s="262" t="s">
        <v>1705</v>
      </c>
      <c r="B2046" s="262" t="s">
        <v>231</v>
      </c>
      <c r="C2046" s="262" t="s">
        <v>231</v>
      </c>
      <c r="D2046" s="262" t="s">
        <v>389</v>
      </c>
      <c r="E2046" s="262" t="s">
        <v>221</v>
      </c>
      <c r="F2046" s="262" t="s">
        <v>222</v>
      </c>
      <c r="G2046" s="262" t="s">
        <v>223</v>
      </c>
      <c r="H2046" s="262" t="s">
        <v>224</v>
      </c>
      <c r="I2046" s="262" t="s">
        <v>225</v>
      </c>
      <c r="J2046" s="262">
        <v>1600</v>
      </c>
      <c r="K2046" s="320">
        <v>1</v>
      </c>
      <c r="L2046" s="320">
        <v>1</v>
      </c>
      <c r="M2046" s="262" t="s">
        <v>226</v>
      </c>
      <c r="N2046" s="262" t="s">
        <v>233</v>
      </c>
      <c r="O2046" s="262" t="s">
        <v>234</v>
      </c>
      <c r="P2046" s="262" t="s">
        <v>37</v>
      </c>
      <c r="Q2046" s="321">
        <v>9</v>
      </c>
      <c r="R2046" s="321">
        <f t="shared" si="191"/>
        <v>10</v>
      </c>
      <c r="S2046" s="300">
        <v>0</v>
      </c>
      <c r="T2046" s="300">
        <v>56885</v>
      </c>
      <c r="V2046" s="300">
        <v>56885</v>
      </c>
      <c r="W2046" s="302">
        <f>IFERROR(INDEX('For Formulas'!$A$3:$CL$64,MATCH(ROUNDUP($R2046,0),'For Formulas'!$A$3:$A$64,0),MATCH($O2046&amp;" - "&amp;$P2046,'For Formulas'!$A$3:$CL$3,0))*L2046+U2046,INDEX('For Formulas'!$A$3:$CL$64,MATCH(ROUNDUP($R2046,0),'For Formulas'!$A$3:$A$64,0)*MATCH($O2046&amp;" - "&amp;$P2046,'For Formulas'!$A$3:$CL$3,0))*L2046)</f>
        <v>61435</v>
      </c>
      <c r="X2046" s="322">
        <f t="shared" si="192"/>
        <v>7.9985936538630564E-2</v>
      </c>
      <c r="Y2046" s="262" t="s">
        <v>390</v>
      </c>
      <c r="Z2046" s="262" t="str">
        <f t="shared" si="193"/>
        <v>141 E 71100 116</v>
      </c>
      <c r="AA2046" s="262" t="str">
        <f t="shared" si="194"/>
        <v>000</v>
      </c>
      <c r="AB2046" s="262" t="str">
        <f t="shared" si="195"/>
        <v>000</v>
      </c>
      <c r="AC2046" s="262" t="str">
        <f t="shared" si="196"/>
        <v>141 E 71100 116 000 000</v>
      </c>
    </row>
    <row r="2047" spans="1:29" ht="15" customHeight="1" x14ac:dyDescent="0.25">
      <c r="A2047" s="262" t="s">
        <v>1711</v>
      </c>
      <c r="B2047" s="262" t="s">
        <v>231</v>
      </c>
      <c r="C2047" s="262" t="s">
        <v>231</v>
      </c>
      <c r="D2047" s="262" t="s">
        <v>389</v>
      </c>
      <c r="E2047" s="262" t="s">
        <v>221</v>
      </c>
      <c r="F2047" s="262" t="s">
        <v>222</v>
      </c>
      <c r="G2047" s="262" t="s">
        <v>223</v>
      </c>
      <c r="H2047" s="262" t="s">
        <v>224</v>
      </c>
      <c r="I2047" s="262" t="s">
        <v>225</v>
      </c>
      <c r="J2047" s="262">
        <v>1600</v>
      </c>
      <c r="K2047" s="320">
        <v>1</v>
      </c>
      <c r="L2047" s="320">
        <v>1</v>
      </c>
      <c r="M2047" s="262" t="s">
        <v>226</v>
      </c>
      <c r="N2047" s="262" t="s">
        <v>233</v>
      </c>
      <c r="O2047" s="262" t="s">
        <v>234</v>
      </c>
      <c r="P2047" s="262" t="s">
        <v>37</v>
      </c>
      <c r="Q2047" s="321">
        <v>9</v>
      </c>
      <c r="R2047" s="321">
        <f t="shared" si="191"/>
        <v>10</v>
      </c>
      <c r="S2047" s="300">
        <v>0</v>
      </c>
      <c r="T2047" s="300">
        <v>56885</v>
      </c>
      <c r="V2047" s="300">
        <v>56885</v>
      </c>
      <c r="W2047" s="302">
        <f>IFERROR(INDEX('For Formulas'!$A$3:$CL$64,MATCH(ROUNDUP($R2047,0),'For Formulas'!$A$3:$A$64,0),MATCH($O2047&amp;" - "&amp;$P2047,'For Formulas'!$A$3:$CL$3,0))*L2047+U2047,INDEX('For Formulas'!$A$3:$CL$64,MATCH(ROUNDUP($R2047,0),'For Formulas'!$A$3:$A$64,0)*MATCH($O2047&amp;" - "&amp;$P2047,'For Formulas'!$A$3:$CL$3,0))*L2047)</f>
        <v>61435</v>
      </c>
      <c r="X2047" s="322">
        <f t="shared" si="192"/>
        <v>7.9985936538630564E-2</v>
      </c>
      <c r="Y2047" s="262" t="s">
        <v>390</v>
      </c>
      <c r="Z2047" s="262" t="str">
        <f t="shared" si="193"/>
        <v>141 E 71100 116</v>
      </c>
      <c r="AA2047" s="262" t="str">
        <f t="shared" si="194"/>
        <v>000</v>
      </c>
      <c r="AB2047" s="262" t="str">
        <f t="shared" si="195"/>
        <v>000</v>
      </c>
      <c r="AC2047" s="262" t="str">
        <f t="shared" si="196"/>
        <v>141 E 71100 116 000 000</v>
      </c>
    </row>
    <row r="2048" spans="1:29" ht="15" hidden="1" customHeight="1" x14ac:dyDescent="0.25">
      <c r="A2048" s="262" t="s">
        <v>2556</v>
      </c>
      <c r="B2048" s="262" t="s">
        <v>525</v>
      </c>
      <c r="C2048" s="262" t="s">
        <v>525</v>
      </c>
      <c r="D2048" s="262" t="s">
        <v>274</v>
      </c>
      <c r="E2048" s="262" t="s">
        <v>256</v>
      </c>
      <c r="F2048" s="262" t="s">
        <v>222</v>
      </c>
      <c r="G2048" s="262" t="s">
        <v>223</v>
      </c>
      <c r="H2048" s="262" t="s">
        <v>224</v>
      </c>
      <c r="I2048" s="262" t="s">
        <v>225</v>
      </c>
      <c r="J2048" s="262">
        <v>1600</v>
      </c>
      <c r="K2048" s="320">
        <v>1</v>
      </c>
      <c r="L2048" s="320">
        <v>1</v>
      </c>
      <c r="M2048" s="262" t="s">
        <v>6</v>
      </c>
      <c r="Q2048" s="321">
        <v>0</v>
      </c>
      <c r="R2048" s="321">
        <f t="shared" si="191"/>
        <v>1</v>
      </c>
      <c r="S2048" s="300">
        <v>1980</v>
      </c>
      <c r="T2048" s="300">
        <v>0</v>
      </c>
      <c r="V2048" s="300">
        <v>1980</v>
      </c>
      <c r="W2048" s="300">
        <f>V2048</f>
        <v>1980</v>
      </c>
      <c r="X2048" s="322">
        <f t="shared" si="192"/>
        <v>0</v>
      </c>
      <c r="Y2048" s="262" t="s">
        <v>1041</v>
      </c>
      <c r="Z2048" s="262" t="str">
        <f t="shared" si="193"/>
        <v>141 E 72410 162</v>
      </c>
      <c r="AA2048" s="262" t="str">
        <f t="shared" si="194"/>
        <v>000</v>
      </c>
      <c r="AB2048" s="262" t="str">
        <f t="shared" si="195"/>
        <v>000</v>
      </c>
      <c r="AC2048" s="262" t="str">
        <f t="shared" si="196"/>
        <v>141 E 72410 162 000 000</v>
      </c>
    </row>
    <row r="2049" spans="1:29" ht="15" customHeight="1" x14ac:dyDescent="0.25">
      <c r="A2049" s="262" t="s">
        <v>1798</v>
      </c>
      <c r="B2049" s="262" t="s">
        <v>231</v>
      </c>
      <c r="C2049" s="262" t="s">
        <v>231</v>
      </c>
      <c r="D2049" s="262" t="s">
        <v>411</v>
      </c>
      <c r="E2049" s="262" t="s">
        <v>221</v>
      </c>
      <c r="F2049" s="262" t="s">
        <v>222</v>
      </c>
      <c r="G2049" s="262" t="s">
        <v>223</v>
      </c>
      <c r="H2049" s="262" t="s">
        <v>224</v>
      </c>
      <c r="I2049" s="262" t="s">
        <v>225</v>
      </c>
      <c r="J2049" s="262">
        <v>1600</v>
      </c>
      <c r="K2049" s="320">
        <v>1</v>
      </c>
      <c r="L2049" s="320">
        <v>1</v>
      </c>
      <c r="M2049" s="262" t="s">
        <v>226</v>
      </c>
      <c r="N2049" s="262" t="s">
        <v>233</v>
      </c>
      <c r="O2049" s="262" t="s">
        <v>234</v>
      </c>
      <c r="P2049" s="262" t="s">
        <v>37</v>
      </c>
      <c r="Q2049" s="321">
        <v>9</v>
      </c>
      <c r="R2049" s="321">
        <f t="shared" si="191"/>
        <v>10</v>
      </c>
      <c r="S2049" s="300">
        <v>0</v>
      </c>
      <c r="T2049" s="300">
        <v>56885</v>
      </c>
      <c r="V2049" s="300">
        <v>56885</v>
      </c>
      <c r="W2049" s="302">
        <f>IFERROR(INDEX('For Formulas'!$A$3:$CL$64,MATCH(ROUNDUP($R2049,0),'For Formulas'!$A$3:$A$64,0),MATCH($O2049&amp;" - "&amp;$P2049,'For Formulas'!$A$3:$CL$3,0))*L2049+U2049,INDEX('For Formulas'!$A$3:$CL$64,MATCH(ROUNDUP($R2049,0),'For Formulas'!$A$3:$A$64,0)*MATCH($O2049&amp;" - "&amp;$P2049,'For Formulas'!$A$3:$CL$3,0))*L2049)</f>
        <v>61435</v>
      </c>
      <c r="X2049" s="322">
        <f t="shared" si="192"/>
        <v>7.9985936538630564E-2</v>
      </c>
      <c r="Y2049" s="262" t="s">
        <v>608</v>
      </c>
      <c r="Z2049" s="262" t="str">
        <f t="shared" si="193"/>
        <v>141 E 71100 116</v>
      </c>
      <c r="AA2049" s="262" t="str">
        <f t="shared" si="194"/>
        <v>000</v>
      </c>
      <c r="AB2049" s="262" t="str">
        <f t="shared" si="195"/>
        <v>000</v>
      </c>
      <c r="AC2049" s="262" t="str">
        <f t="shared" si="196"/>
        <v>141 E 71100 116 000 000</v>
      </c>
    </row>
    <row r="2050" spans="1:29" ht="15" customHeight="1" x14ac:dyDescent="0.25">
      <c r="A2050" s="262" t="s">
        <v>2025</v>
      </c>
      <c r="B2050" s="262" t="s">
        <v>231</v>
      </c>
      <c r="C2050" s="262" t="s">
        <v>231</v>
      </c>
      <c r="D2050" s="262" t="s">
        <v>295</v>
      </c>
      <c r="E2050" s="262" t="s">
        <v>221</v>
      </c>
      <c r="F2050" s="262" t="s">
        <v>222</v>
      </c>
      <c r="G2050" s="262" t="s">
        <v>223</v>
      </c>
      <c r="H2050" s="262" t="s">
        <v>224</v>
      </c>
      <c r="I2050" s="262" t="s">
        <v>225</v>
      </c>
      <c r="J2050" s="262">
        <v>1600</v>
      </c>
      <c r="K2050" s="320">
        <v>1</v>
      </c>
      <c r="L2050" s="320">
        <v>1</v>
      </c>
      <c r="M2050" s="262" t="s">
        <v>226</v>
      </c>
      <c r="N2050" s="262" t="s">
        <v>233</v>
      </c>
      <c r="O2050" s="262" t="s">
        <v>234</v>
      </c>
      <c r="P2050" s="262" t="s">
        <v>37</v>
      </c>
      <c r="Q2050" s="321">
        <v>9</v>
      </c>
      <c r="R2050" s="321">
        <f t="shared" ref="R2050:R2113" si="197">Q2050+1</f>
        <v>10</v>
      </c>
      <c r="S2050" s="300">
        <v>0</v>
      </c>
      <c r="T2050" s="300">
        <v>56885</v>
      </c>
      <c r="V2050" s="300">
        <v>56885</v>
      </c>
      <c r="W2050" s="302">
        <f>IFERROR(INDEX('For Formulas'!$A$3:$CL$64,MATCH(ROUNDUP($R2050,0),'For Formulas'!$A$3:$A$64,0),MATCH($O2050&amp;" - "&amp;$P2050,'For Formulas'!$A$3:$CL$3,0))*L2050+U2050,INDEX('For Formulas'!$A$3:$CL$64,MATCH(ROUNDUP($R2050,0),'For Formulas'!$A$3:$A$64,0)*MATCH($O2050&amp;" - "&amp;$P2050,'For Formulas'!$A$3:$CL$3,0))*L2050)</f>
        <v>61435</v>
      </c>
      <c r="X2050" s="322">
        <f t="shared" ref="X2050:X2113" si="198">(W2050-V2050)/V2050</f>
        <v>7.9985936538630564E-2</v>
      </c>
      <c r="Y2050" s="262" t="s">
        <v>296</v>
      </c>
      <c r="Z2050" s="262" t="str">
        <f t="shared" ref="Z2050:Z2113" si="199">LEFT(Y2050,15)</f>
        <v>141 E 71100 116</v>
      </c>
      <c r="AA2050" s="262" t="str">
        <f t="shared" ref="AA2050:AA2113" si="200">RIGHT(Y2050,3)</f>
        <v>000</v>
      </c>
      <c r="AB2050" s="262" t="str">
        <f t="shared" ref="AB2050:AB2113" si="201">MID(Y2050,17,3)</f>
        <v>000</v>
      </c>
      <c r="AC2050" s="262" t="str">
        <f t="shared" ref="AC2050:AC2113" si="202">Z2050&amp;" " &amp;AB2050&amp;" "&amp;AA2050</f>
        <v>141 E 71100 116 000 000</v>
      </c>
    </row>
    <row r="2051" spans="1:29" ht="15" customHeight="1" x14ac:dyDescent="0.25">
      <c r="A2051" s="262" t="s">
        <v>2103</v>
      </c>
      <c r="B2051" s="262" t="s">
        <v>231</v>
      </c>
      <c r="C2051" s="262" t="s">
        <v>231</v>
      </c>
      <c r="D2051" s="262" t="s">
        <v>411</v>
      </c>
      <c r="E2051" s="262" t="s">
        <v>221</v>
      </c>
      <c r="F2051" s="262" t="s">
        <v>222</v>
      </c>
      <c r="G2051" s="262" t="s">
        <v>223</v>
      </c>
      <c r="H2051" s="262" t="s">
        <v>224</v>
      </c>
      <c r="I2051" s="262" t="s">
        <v>225</v>
      </c>
      <c r="J2051" s="262">
        <v>1600</v>
      </c>
      <c r="K2051" s="320">
        <v>1</v>
      </c>
      <c r="L2051" s="320">
        <v>1</v>
      </c>
      <c r="M2051" s="262" t="s">
        <v>226</v>
      </c>
      <c r="N2051" s="262" t="s">
        <v>233</v>
      </c>
      <c r="O2051" s="262" t="s">
        <v>234</v>
      </c>
      <c r="P2051" s="262" t="s">
        <v>37</v>
      </c>
      <c r="Q2051" s="321">
        <v>9</v>
      </c>
      <c r="R2051" s="321">
        <f t="shared" si="197"/>
        <v>10</v>
      </c>
      <c r="S2051" s="300">
        <v>0</v>
      </c>
      <c r="T2051" s="300">
        <v>56885</v>
      </c>
      <c r="V2051" s="300">
        <v>56885</v>
      </c>
      <c r="W2051" s="302">
        <f>IFERROR(INDEX('For Formulas'!$A$3:$CL$64,MATCH(ROUNDUP($R2051,0),'For Formulas'!$A$3:$A$64,0),MATCH($O2051&amp;" - "&amp;$P2051,'For Formulas'!$A$3:$CL$3,0))*L2051+U2051,INDEX('For Formulas'!$A$3:$CL$64,MATCH(ROUNDUP($R2051,0),'For Formulas'!$A$3:$A$64,0)*MATCH($O2051&amp;" - "&amp;$P2051,'For Formulas'!$A$3:$CL$3,0))*L2051)</f>
        <v>61435</v>
      </c>
      <c r="X2051" s="322">
        <f t="shared" si="198"/>
        <v>7.9985936538630564E-2</v>
      </c>
      <c r="Y2051" s="262" t="s">
        <v>608</v>
      </c>
      <c r="Z2051" s="262" t="str">
        <f t="shared" si="199"/>
        <v>141 E 71100 116</v>
      </c>
      <c r="AA2051" s="262" t="str">
        <f t="shared" si="200"/>
        <v>000</v>
      </c>
      <c r="AB2051" s="262" t="str">
        <f t="shared" si="201"/>
        <v>000</v>
      </c>
      <c r="AC2051" s="262" t="str">
        <f t="shared" si="202"/>
        <v>141 E 71100 116 000 000</v>
      </c>
    </row>
    <row r="2052" spans="1:29" ht="15" customHeight="1" x14ac:dyDescent="0.25">
      <c r="A2052" s="262" t="s">
        <v>2617</v>
      </c>
      <c r="B2052" s="262" t="s">
        <v>231</v>
      </c>
      <c r="C2052" s="262" t="s">
        <v>231</v>
      </c>
      <c r="D2052" s="262" t="s">
        <v>340</v>
      </c>
      <c r="E2052" s="262" t="s">
        <v>221</v>
      </c>
      <c r="F2052" s="262" t="s">
        <v>222</v>
      </c>
      <c r="G2052" s="262" t="s">
        <v>223</v>
      </c>
      <c r="H2052" s="262" t="s">
        <v>224</v>
      </c>
      <c r="I2052" s="262" t="s">
        <v>225</v>
      </c>
      <c r="J2052" s="262">
        <v>1600</v>
      </c>
      <c r="K2052" s="320">
        <v>1</v>
      </c>
      <c r="L2052" s="320">
        <v>1</v>
      </c>
      <c r="M2052" s="262" t="s">
        <v>226</v>
      </c>
      <c r="N2052" s="262" t="s">
        <v>233</v>
      </c>
      <c r="O2052" s="262" t="s">
        <v>234</v>
      </c>
      <c r="P2052" s="262" t="s">
        <v>37</v>
      </c>
      <c r="Q2052" s="321">
        <v>9</v>
      </c>
      <c r="R2052" s="321">
        <f t="shared" si="197"/>
        <v>10</v>
      </c>
      <c r="S2052" s="300">
        <v>0</v>
      </c>
      <c r="T2052" s="300">
        <v>56885</v>
      </c>
      <c r="V2052" s="300">
        <v>56885</v>
      </c>
      <c r="W2052" s="302">
        <f>IFERROR(INDEX('For Formulas'!$A$3:$CL$64,MATCH(ROUNDUP($R2052,0),'For Formulas'!$A$3:$A$64,0),MATCH($O2052&amp;" - "&amp;$P2052,'For Formulas'!$A$3:$CL$3,0))*L2052+U2052,INDEX('For Formulas'!$A$3:$CL$64,MATCH(ROUNDUP($R2052,0),'For Formulas'!$A$3:$A$64,0)*MATCH($O2052&amp;" - "&amp;$P2052,'For Formulas'!$A$3:$CL$3,0))*L2052)</f>
        <v>61435</v>
      </c>
      <c r="X2052" s="322">
        <f t="shared" si="198"/>
        <v>7.9985936538630564E-2</v>
      </c>
      <c r="Y2052" s="262" t="s">
        <v>439</v>
      </c>
      <c r="Z2052" s="262" t="str">
        <f t="shared" si="199"/>
        <v>141 E 71100 116</v>
      </c>
      <c r="AA2052" s="262" t="str">
        <f t="shared" si="200"/>
        <v>000</v>
      </c>
      <c r="AB2052" s="262" t="str">
        <f t="shared" si="201"/>
        <v>000</v>
      </c>
      <c r="AC2052" s="262" t="str">
        <f t="shared" si="202"/>
        <v>141 E 71100 116 000 000</v>
      </c>
    </row>
    <row r="2053" spans="1:29" ht="15" hidden="1" customHeight="1" x14ac:dyDescent="0.25">
      <c r="A2053" s="262" t="s">
        <v>2558</v>
      </c>
      <c r="B2053" s="262" t="s">
        <v>326</v>
      </c>
      <c r="C2053" s="262" t="s">
        <v>326</v>
      </c>
      <c r="D2053" s="262" t="s">
        <v>374</v>
      </c>
      <c r="E2053" s="262" t="s">
        <v>352</v>
      </c>
      <c r="F2053" s="262" t="s">
        <v>222</v>
      </c>
      <c r="G2053" s="262" t="s">
        <v>223</v>
      </c>
      <c r="H2053" s="262" t="s">
        <v>569</v>
      </c>
      <c r="I2053" s="262" t="s">
        <v>225</v>
      </c>
      <c r="J2053" s="262">
        <v>760</v>
      </c>
      <c r="K2053" s="320">
        <v>1</v>
      </c>
      <c r="L2053" s="320">
        <v>0.47499999999999998</v>
      </c>
      <c r="M2053" s="262" t="s">
        <v>6</v>
      </c>
      <c r="Q2053" s="321">
        <v>0</v>
      </c>
      <c r="R2053" s="321">
        <f t="shared" si="197"/>
        <v>1</v>
      </c>
      <c r="S2053" s="300">
        <v>3000</v>
      </c>
      <c r="T2053" s="300">
        <v>0</v>
      </c>
      <c r="V2053" s="300">
        <v>1425</v>
      </c>
      <c r="W2053" s="300">
        <f>V2053</f>
        <v>1425</v>
      </c>
      <c r="X2053" s="322">
        <f t="shared" si="198"/>
        <v>0</v>
      </c>
      <c r="Y2053" s="262" t="s">
        <v>873</v>
      </c>
      <c r="Z2053" s="262" t="str">
        <f t="shared" si="199"/>
        <v>141 E 72410 139</v>
      </c>
      <c r="AA2053" s="262" t="str">
        <f t="shared" si="200"/>
        <v>000</v>
      </c>
      <c r="AB2053" s="262" t="str">
        <f t="shared" si="201"/>
        <v>000</v>
      </c>
      <c r="AC2053" s="262" t="str">
        <f t="shared" si="202"/>
        <v>141 E 72410 139 000 000</v>
      </c>
    </row>
    <row r="2054" spans="1:29" ht="15" hidden="1" customHeight="1" x14ac:dyDescent="0.25">
      <c r="A2054" s="262" t="s">
        <v>2558</v>
      </c>
      <c r="B2054" s="262" t="s">
        <v>326</v>
      </c>
      <c r="C2054" s="262" t="s">
        <v>326</v>
      </c>
      <c r="D2054" s="262" t="s">
        <v>418</v>
      </c>
      <c r="E2054" s="262" t="s">
        <v>256</v>
      </c>
      <c r="F2054" s="262" t="s">
        <v>222</v>
      </c>
      <c r="G2054" s="262" t="s">
        <v>223</v>
      </c>
      <c r="H2054" s="262" t="s">
        <v>224</v>
      </c>
      <c r="I2054" s="262" t="s">
        <v>225</v>
      </c>
      <c r="J2054" s="262">
        <v>1600</v>
      </c>
      <c r="K2054" s="320">
        <v>1</v>
      </c>
      <c r="L2054" s="320">
        <v>1</v>
      </c>
      <c r="M2054" s="262" t="s">
        <v>6</v>
      </c>
      <c r="Q2054" s="321">
        <v>0</v>
      </c>
      <c r="R2054" s="321">
        <f t="shared" si="197"/>
        <v>1</v>
      </c>
      <c r="S2054" s="300">
        <v>4800</v>
      </c>
      <c r="T2054" s="300">
        <v>0</v>
      </c>
      <c r="V2054" s="300">
        <v>4800</v>
      </c>
      <c r="W2054" s="300">
        <f>V2054</f>
        <v>4800</v>
      </c>
      <c r="X2054" s="322">
        <f t="shared" si="198"/>
        <v>0</v>
      </c>
      <c r="Y2054" s="262" t="s">
        <v>2559</v>
      </c>
      <c r="Z2054" s="262" t="str">
        <f t="shared" si="199"/>
        <v>141 E 72410 139</v>
      </c>
      <c r="AA2054" s="262" t="str">
        <f t="shared" si="200"/>
        <v>000</v>
      </c>
      <c r="AB2054" s="262" t="str">
        <f t="shared" si="201"/>
        <v>000</v>
      </c>
      <c r="AC2054" s="262" t="str">
        <f t="shared" si="202"/>
        <v>141 E 72410 139 000 000</v>
      </c>
    </row>
    <row r="2055" spans="1:29" ht="15" customHeight="1" x14ac:dyDescent="0.25">
      <c r="A2055" s="262" t="s">
        <v>2841</v>
      </c>
      <c r="B2055" s="262" t="s">
        <v>231</v>
      </c>
      <c r="C2055" s="262" t="s">
        <v>231</v>
      </c>
      <c r="D2055" s="262" t="s">
        <v>346</v>
      </c>
      <c r="E2055" s="262" t="s">
        <v>221</v>
      </c>
      <c r="F2055" s="262" t="s">
        <v>222</v>
      </c>
      <c r="G2055" s="262" t="s">
        <v>223</v>
      </c>
      <c r="H2055" s="262" t="s">
        <v>224</v>
      </c>
      <c r="I2055" s="262" t="s">
        <v>225</v>
      </c>
      <c r="J2055" s="262">
        <v>1600</v>
      </c>
      <c r="K2055" s="320">
        <v>1</v>
      </c>
      <c r="L2055" s="320">
        <v>1</v>
      </c>
      <c r="M2055" s="262" t="s">
        <v>226</v>
      </c>
      <c r="N2055" s="262" t="s">
        <v>233</v>
      </c>
      <c r="O2055" s="262" t="s">
        <v>234</v>
      </c>
      <c r="P2055" s="262" t="s">
        <v>37</v>
      </c>
      <c r="Q2055" s="321">
        <v>9</v>
      </c>
      <c r="R2055" s="321">
        <f t="shared" si="197"/>
        <v>10</v>
      </c>
      <c r="S2055" s="300">
        <v>0</v>
      </c>
      <c r="T2055" s="300">
        <v>56885</v>
      </c>
      <c r="V2055" s="300">
        <v>56885</v>
      </c>
      <c r="W2055" s="302">
        <f>IFERROR(INDEX('For Formulas'!$A$3:$CL$64,MATCH(ROUNDUP($R2055,0),'For Formulas'!$A$3:$A$64,0),MATCH($O2055&amp;" - "&amp;$P2055,'For Formulas'!$A$3:$CL$3,0))*L2055+U2055,INDEX('For Formulas'!$A$3:$CL$64,MATCH(ROUNDUP($R2055,0),'For Formulas'!$A$3:$A$64,0)*MATCH($O2055&amp;" - "&amp;$P2055,'For Formulas'!$A$3:$CL$3,0))*L2055)</f>
        <v>61435</v>
      </c>
      <c r="X2055" s="322">
        <f t="shared" si="198"/>
        <v>7.9985936538630564E-2</v>
      </c>
      <c r="Y2055" s="262" t="s">
        <v>674</v>
      </c>
      <c r="Z2055" s="262" t="str">
        <f t="shared" si="199"/>
        <v>141 E 71100 116</v>
      </c>
      <c r="AA2055" s="262" t="str">
        <f t="shared" si="200"/>
        <v>000</v>
      </c>
      <c r="AB2055" s="262" t="str">
        <f t="shared" si="201"/>
        <v>000</v>
      </c>
      <c r="AC2055" s="262" t="str">
        <f t="shared" si="202"/>
        <v>141 E 71100 116 000 000</v>
      </c>
    </row>
    <row r="2056" spans="1:29" ht="15" customHeight="1" x14ac:dyDescent="0.25">
      <c r="A2056" s="262" t="s">
        <v>2985</v>
      </c>
      <c r="B2056" s="262" t="s">
        <v>231</v>
      </c>
      <c r="C2056" s="262" t="s">
        <v>231</v>
      </c>
      <c r="D2056" s="262" t="s">
        <v>295</v>
      </c>
      <c r="E2056" s="262" t="s">
        <v>221</v>
      </c>
      <c r="F2056" s="262" t="s">
        <v>222</v>
      </c>
      <c r="G2056" s="262" t="s">
        <v>223</v>
      </c>
      <c r="H2056" s="262" t="s">
        <v>224</v>
      </c>
      <c r="I2056" s="262" t="s">
        <v>225</v>
      </c>
      <c r="J2056" s="262">
        <v>1600</v>
      </c>
      <c r="K2056" s="320">
        <v>1</v>
      </c>
      <c r="L2056" s="320">
        <v>1</v>
      </c>
      <c r="M2056" s="262" t="s">
        <v>226</v>
      </c>
      <c r="N2056" s="262" t="s">
        <v>233</v>
      </c>
      <c r="O2056" s="262" t="s">
        <v>234</v>
      </c>
      <c r="P2056" s="262" t="s">
        <v>37</v>
      </c>
      <c r="Q2056" s="321">
        <v>9</v>
      </c>
      <c r="R2056" s="321">
        <f t="shared" si="197"/>
        <v>10</v>
      </c>
      <c r="S2056" s="300">
        <v>0</v>
      </c>
      <c r="T2056" s="300">
        <v>56885</v>
      </c>
      <c r="V2056" s="300">
        <v>56885</v>
      </c>
      <c r="W2056" s="302">
        <f>IFERROR(INDEX('For Formulas'!$A$3:$CL$64,MATCH(ROUNDUP($R2056,0),'For Formulas'!$A$3:$A$64,0),MATCH($O2056&amp;" - "&amp;$P2056,'For Formulas'!$A$3:$CL$3,0))*L2056+U2056,INDEX('For Formulas'!$A$3:$CL$64,MATCH(ROUNDUP($R2056,0),'For Formulas'!$A$3:$A$64,0)*MATCH($O2056&amp;" - "&amp;$P2056,'For Formulas'!$A$3:$CL$3,0))*L2056)</f>
        <v>61435</v>
      </c>
      <c r="X2056" s="322">
        <f t="shared" si="198"/>
        <v>7.9985936538630564E-2</v>
      </c>
      <c r="Y2056" s="262" t="s">
        <v>296</v>
      </c>
      <c r="Z2056" s="262" t="str">
        <f t="shared" si="199"/>
        <v>141 E 71100 116</v>
      </c>
      <c r="AA2056" s="262" t="str">
        <f t="shared" si="200"/>
        <v>000</v>
      </c>
      <c r="AB2056" s="262" t="str">
        <f t="shared" si="201"/>
        <v>000</v>
      </c>
      <c r="AC2056" s="262" t="str">
        <f t="shared" si="202"/>
        <v>141 E 71100 116 000 000</v>
      </c>
    </row>
    <row r="2057" spans="1:29" ht="15" customHeight="1" x14ac:dyDescent="0.25">
      <c r="A2057" s="262" t="s">
        <v>2769</v>
      </c>
      <c r="B2057" s="262" t="s">
        <v>515</v>
      </c>
      <c r="C2057" s="262" t="s">
        <v>515</v>
      </c>
      <c r="D2057" s="262" t="s">
        <v>274</v>
      </c>
      <c r="E2057" s="262" t="s">
        <v>221</v>
      </c>
      <c r="F2057" s="262" t="s">
        <v>299</v>
      </c>
      <c r="G2057" s="262" t="s">
        <v>300</v>
      </c>
      <c r="H2057" s="262" t="s">
        <v>301</v>
      </c>
      <c r="I2057" s="262" t="s">
        <v>225</v>
      </c>
      <c r="J2057" s="262">
        <v>1920</v>
      </c>
      <c r="K2057" s="320">
        <v>1</v>
      </c>
      <c r="L2057" s="320">
        <v>1</v>
      </c>
      <c r="M2057" s="262" t="s">
        <v>226</v>
      </c>
      <c r="N2057" s="262" t="s">
        <v>233</v>
      </c>
      <c r="O2057" s="262" t="s">
        <v>786</v>
      </c>
      <c r="P2057" s="262" t="s">
        <v>34</v>
      </c>
      <c r="Q2057" s="321">
        <v>15</v>
      </c>
      <c r="R2057" s="321">
        <f t="shared" si="197"/>
        <v>16</v>
      </c>
      <c r="S2057" s="300">
        <v>0</v>
      </c>
      <c r="T2057" s="300">
        <v>57216</v>
      </c>
      <c r="V2057" s="300">
        <v>57216</v>
      </c>
      <c r="W2057" s="302">
        <f>IFERROR(INDEX('For Formulas'!$A$3:$CL$64,MATCH(ROUNDUP($R2057,0),'For Formulas'!$A$3:$A$64,0),MATCH($O2057&amp;" - "&amp;$P2057,'For Formulas'!$A$3:$CL$3,0))*L2057+U2057,INDEX('For Formulas'!$A$3:$CL$64,MATCH(ROUNDUP($R2057,0),'For Formulas'!$A$3:$A$64,0)*MATCH($O2057&amp;" - "&amp;$P2057,'For Formulas'!$A$3:$CL$3,0))*L2057)</f>
        <v>61794</v>
      </c>
      <c r="X2057" s="322">
        <f t="shared" si="198"/>
        <v>8.001258389261745E-2</v>
      </c>
      <c r="Y2057" s="262" t="s">
        <v>905</v>
      </c>
      <c r="Z2057" s="262" t="str">
        <f t="shared" si="199"/>
        <v>141 E 72510 189</v>
      </c>
      <c r="AA2057" s="262" t="str">
        <f t="shared" si="200"/>
        <v>000</v>
      </c>
      <c r="AB2057" s="262" t="str">
        <f t="shared" si="201"/>
        <v>000</v>
      </c>
      <c r="AC2057" s="262" t="str">
        <f t="shared" si="202"/>
        <v>141 E 72510 189 000 000</v>
      </c>
    </row>
    <row r="2058" spans="1:29" ht="15" customHeight="1" x14ac:dyDescent="0.25">
      <c r="A2058" s="262" t="s">
        <v>1315</v>
      </c>
      <c r="B2058" s="262" t="s">
        <v>231</v>
      </c>
      <c r="C2058" s="262" t="s">
        <v>231</v>
      </c>
      <c r="D2058" s="262" t="s">
        <v>295</v>
      </c>
      <c r="E2058" s="262" t="s">
        <v>221</v>
      </c>
      <c r="F2058" s="262" t="s">
        <v>222</v>
      </c>
      <c r="G2058" s="262" t="s">
        <v>223</v>
      </c>
      <c r="H2058" s="262" t="s">
        <v>224</v>
      </c>
      <c r="I2058" s="262" t="s">
        <v>225</v>
      </c>
      <c r="J2058" s="262">
        <v>1600</v>
      </c>
      <c r="K2058" s="320">
        <v>1</v>
      </c>
      <c r="L2058" s="320">
        <v>1</v>
      </c>
      <c r="M2058" s="262" t="s">
        <v>226</v>
      </c>
      <c r="N2058" s="262" t="s">
        <v>233</v>
      </c>
      <c r="O2058" s="262" t="s">
        <v>234</v>
      </c>
      <c r="P2058" s="262" t="s">
        <v>36</v>
      </c>
      <c r="Q2058" s="321">
        <v>14</v>
      </c>
      <c r="R2058" s="321">
        <f t="shared" si="197"/>
        <v>15</v>
      </c>
      <c r="S2058" s="300">
        <v>0</v>
      </c>
      <c r="T2058" s="300">
        <v>57475</v>
      </c>
      <c r="V2058" s="300">
        <v>57475</v>
      </c>
      <c r="W2058" s="302">
        <f>IFERROR(INDEX('For Formulas'!$A$3:$CL$64,MATCH(ROUNDUP($R2058,0),'For Formulas'!$A$3:$A$64,0),MATCH($O2058&amp;" - "&amp;$P2058,'For Formulas'!$A$3:$CL$3,0))*L2058+U2058,INDEX('For Formulas'!$A$3:$CL$64,MATCH(ROUNDUP($R2058,0),'For Formulas'!$A$3:$A$64,0)*MATCH($O2058&amp;" - "&amp;$P2058,'For Formulas'!$A$3:$CL$3,0))*L2058)</f>
        <v>62075</v>
      </c>
      <c r="X2058" s="322">
        <f t="shared" si="198"/>
        <v>8.003479773814702E-2</v>
      </c>
      <c r="Y2058" s="262" t="s">
        <v>296</v>
      </c>
      <c r="Z2058" s="262" t="str">
        <f t="shared" si="199"/>
        <v>141 E 71100 116</v>
      </c>
      <c r="AA2058" s="262" t="str">
        <f t="shared" si="200"/>
        <v>000</v>
      </c>
      <c r="AB2058" s="262" t="str">
        <f t="shared" si="201"/>
        <v>000</v>
      </c>
      <c r="AC2058" s="262" t="str">
        <f t="shared" si="202"/>
        <v>141 E 71100 116 000 000</v>
      </c>
    </row>
    <row r="2059" spans="1:29" ht="15" hidden="1" customHeight="1" x14ac:dyDescent="0.25">
      <c r="A2059" s="262" t="s">
        <v>2564</v>
      </c>
      <c r="B2059" s="262" t="s">
        <v>256</v>
      </c>
      <c r="C2059" s="262" t="s">
        <v>355</v>
      </c>
      <c r="D2059" s="262" t="s">
        <v>274</v>
      </c>
      <c r="E2059" s="262" t="s">
        <v>256</v>
      </c>
      <c r="F2059" s="262" t="s">
        <v>249</v>
      </c>
      <c r="G2059" s="262" t="s">
        <v>250</v>
      </c>
      <c r="H2059" s="262" t="s">
        <v>224</v>
      </c>
      <c r="I2059" s="262" t="s">
        <v>242</v>
      </c>
      <c r="J2059" s="262">
        <v>1080</v>
      </c>
      <c r="K2059" s="320">
        <v>1</v>
      </c>
      <c r="L2059" s="320">
        <v>1</v>
      </c>
      <c r="M2059" s="262" t="s">
        <v>6</v>
      </c>
      <c r="Q2059" s="321">
        <v>0</v>
      </c>
      <c r="R2059" s="321">
        <f t="shared" si="197"/>
        <v>1</v>
      </c>
      <c r="S2059" s="300">
        <v>500</v>
      </c>
      <c r="T2059" s="300">
        <v>0</v>
      </c>
      <c r="V2059" s="300">
        <v>500</v>
      </c>
      <c r="W2059" s="300">
        <f>V2059</f>
        <v>500</v>
      </c>
      <c r="X2059" s="322">
        <f t="shared" si="198"/>
        <v>0</v>
      </c>
      <c r="Y2059" s="262" t="s">
        <v>2565</v>
      </c>
      <c r="Z2059" s="262" t="str">
        <f t="shared" si="199"/>
        <v>141 E 71200 163</v>
      </c>
      <c r="AA2059" s="262" t="str">
        <f t="shared" si="200"/>
        <v>712</v>
      </c>
      <c r="AB2059" s="262" t="str">
        <f t="shared" si="201"/>
        <v>901</v>
      </c>
      <c r="AC2059" s="262" t="str">
        <f t="shared" si="202"/>
        <v>141 E 71200 163 901 712</v>
      </c>
    </row>
    <row r="2060" spans="1:29" ht="15" customHeight="1" x14ac:dyDescent="0.25">
      <c r="A2060" s="262" t="s">
        <v>2582</v>
      </c>
      <c r="B2060" s="262" t="s">
        <v>283</v>
      </c>
      <c r="C2060" s="262" t="s">
        <v>283</v>
      </c>
      <c r="D2060" s="262" t="s">
        <v>361</v>
      </c>
      <c r="E2060" s="262" t="s">
        <v>221</v>
      </c>
      <c r="F2060" s="262" t="s">
        <v>299</v>
      </c>
      <c r="G2060" s="262" t="s">
        <v>300</v>
      </c>
      <c r="H2060" s="262" t="s">
        <v>301</v>
      </c>
      <c r="I2060" s="262" t="s">
        <v>225</v>
      </c>
      <c r="J2060" s="262">
        <v>1920</v>
      </c>
      <c r="K2060" s="320">
        <v>1</v>
      </c>
      <c r="L2060" s="320">
        <v>1</v>
      </c>
      <c r="M2060" s="262" t="s">
        <v>226</v>
      </c>
      <c r="N2060" s="262" t="s">
        <v>233</v>
      </c>
      <c r="O2060" s="262" t="s">
        <v>288</v>
      </c>
      <c r="P2060" s="262" t="s">
        <v>1498</v>
      </c>
      <c r="Q2060" s="321">
        <v>36</v>
      </c>
      <c r="R2060" s="321">
        <f t="shared" si="197"/>
        <v>37</v>
      </c>
      <c r="S2060" s="300">
        <v>0</v>
      </c>
      <c r="T2060" s="300">
        <v>57660</v>
      </c>
      <c r="V2060" s="300">
        <v>57660</v>
      </c>
      <c r="W2060" s="302">
        <f>IFERROR(INDEX('For Formulas'!$A$3:$CL$64,MATCH(ROUNDUP($R2060,0),'For Formulas'!$A$3:$A$64,0),MATCH($O2060&amp;" - "&amp;$P2060,'For Formulas'!$A$3:$CL$3,0))*L2060+U2060,INDEX('For Formulas'!$A$3:$CL$64,MATCH(ROUNDUP($R2060,0),'For Formulas'!$A$3:$A$64,0)*MATCH($O2060&amp;" - "&amp;$P2060,'For Formulas'!$A$3:$CL$3,0))*L2060)</f>
        <v>62268</v>
      </c>
      <c r="X2060" s="322">
        <f t="shared" si="198"/>
        <v>7.9916753381893857E-2</v>
      </c>
      <c r="Y2060" s="262" t="s">
        <v>1734</v>
      </c>
      <c r="Z2060" s="262" t="str">
        <f t="shared" si="199"/>
        <v>141 E 72410 162</v>
      </c>
      <c r="AA2060" s="262" t="str">
        <f t="shared" si="200"/>
        <v>000</v>
      </c>
      <c r="AB2060" s="262" t="str">
        <f t="shared" si="201"/>
        <v>000</v>
      </c>
      <c r="AC2060" s="262" t="str">
        <f t="shared" si="202"/>
        <v>141 E 72410 162 000 000</v>
      </c>
    </row>
    <row r="2061" spans="1:29" ht="15" customHeight="1" x14ac:dyDescent="0.25">
      <c r="A2061" s="262" t="s">
        <v>778</v>
      </c>
      <c r="B2061" s="262" t="s">
        <v>231</v>
      </c>
      <c r="C2061" s="262" t="s">
        <v>231</v>
      </c>
      <c r="D2061" s="262" t="s">
        <v>371</v>
      </c>
      <c r="E2061" s="262" t="s">
        <v>221</v>
      </c>
      <c r="F2061" s="262" t="s">
        <v>222</v>
      </c>
      <c r="G2061" s="262" t="s">
        <v>223</v>
      </c>
      <c r="H2061" s="262" t="s">
        <v>224</v>
      </c>
      <c r="I2061" s="262" t="s">
        <v>225</v>
      </c>
      <c r="J2061" s="262">
        <v>1600</v>
      </c>
      <c r="K2061" s="320">
        <v>1</v>
      </c>
      <c r="L2061" s="320">
        <v>1</v>
      </c>
      <c r="M2061" s="262" t="s">
        <v>226</v>
      </c>
      <c r="N2061" s="262" t="s">
        <v>233</v>
      </c>
      <c r="O2061" s="262" t="s">
        <v>234</v>
      </c>
      <c r="P2061" s="262" t="s">
        <v>35</v>
      </c>
      <c r="Q2061" s="321">
        <v>20</v>
      </c>
      <c r="R2061" s="321">
        <f t="shared" si="197"/>
        <v>21</v>
      </c>
      <c r="S2061" s="300">
        <v>0</v>
      </c>
      <c r="T2061" s="300">
        <v>57710</v>
      </c>
      <c r="V2061" s="300">
        <v>57710</v>
      </c>
      <c r="W2061" s="302">
        <f>IFERROR(INDEX('For Formulas'!$A$3:$CL$64,MATCH(ROUNDUP($R2061,0),'For Formulas'!$A$3:$A$64,0),MATCH($O2061&amp;" - "&amp;$P2061,'For Formulas'!$A$3:$CL$3,0))*L2061+U2061,INDEX('For Formulas'!$A$3:$CL$64,MATCH(ROUNDUP($R2061,0),'For Formulas'!$A$3:$A$64,0)*MATCH($O2061&amp;" - "&amp;$P2061,'For Formulas'!$A$3:$CL$3,0))*L2061)</f>
        <v>62325</v>
      </c>
      <c r="X2061" s="322">
        <f t="shared" si="198"/>
        <v>7.9968809565066717E-2</v>
      </c>
      <c r="Y2061" s="262" t="s">
        <v>372</v>
      </c>
      <c r="Z2061" s="262" t="str">
        <f t="shared" si="199"/>
        <v>141 E 71100 116</v>
      </c>
      <c r="AA2061" s="262" t="str">
        <f t="shared" si="200"/>
        <v>000</v>
      </c>
      <c r="AB2061" s="262" t="str">
        <f t="shared" si="201"/>
        <v>000</v>
      </c>
      <c r="AC2061" s="262" t="str">
        <f t="shared" si="202"/>
        <v>141 E 71100 116 000 000</v>
      </c>
    </row>
    <row r="2062" spans="1:29" ht="15" customHeight="1" x14ac:dyDescent="0.25">
      <c r="A2062" s="262" t="s">
        <v>1201</v>
      </c>
      <c r="B2062" s="262" t="s">
        <v>535</v>
      </c>
      <c r="C2062" s="262" t="s">
        <v>535</v>
      </c>
      <c r="D2062" s="262" t="s">
        <v>324</v>
      </c>
      <c r="E2062" s="262" t="s">
        <v>221</v>
      </c>
      <c r="F2062" s="262" t="s">
        <v>222</v>
      </c>
      <c r="G2062" s="262" t="s">
        <v>223</v>
      </c>
      <c r="H2062" s="262" t="s">
        <v>224</v>
      </c>
      <c r="I2062" s="262" t="s">
        <v>225</v>
      </c>
      <c r="J2062" s="262">
        <v>1600</v>
      </c>
      <c r="K2062" s="320">
        <v>1</v>
      </c>
      <c r="L2062" s="320">
        <v>1</v>
      </c>
      <c r="M2062" s="262" t="s">
        <v>226</v>
      </c>
      <c r="N2062" s="262" t="s">
        <v>233</v>
      </c>
      <c r="O2062" s="262" t="s">
        <v>234</v>
      </c>
      <c r="P2062" s="262" t="s">
        <v>35</v>
      </c>
      <c r="Q2062" s="321">
        <v>20</v>
      </c>
      <c r="R2062" s="321">
        <f t="shared" si="197"/>
        <v>21</v>
      </c>
      <c r="S2062" s="300">
        <v>0</v>
      </c>
      <c r="T2062" s="300">
        <v>57710</v>
      </c>
      <c r="V2062" s="300">
        <v>57710</v>
      </c>
      <c r="W2062" s="302">
        <f>IFERROR(INDEX('For Formulas'!$A$3:$CL$64,MATCH(ROUNDUP($R2062,0),'For Formulas'!$A$3:$A$64,0),MATCH($O2062&amp;" - "&amp;$P2062,'For Formulas'!$A$3:$CL$3,0))*L2062+U2062,INDEX('For Formulas'!$A$3:$CL$64,MATCH(ROUNDUP($R2062,0),'For Formulas'!$A$3:$A$64,0)*MATCH($O2062&amp;" - "&amp;$P2062,'For Formulas'!$A$3:$CL$3,0))*L2062)</f>
        <v>62325</v>
      </c>
      <c r="X2062" s="322">
        <f t="shared" si="198"/>
        <v>7.9968809565066717E-2</v>
      </c>
      <c r="Y2062" s="262" t="s">
        <v>536</v>
      </c>
      <c r="Z2062" s="262" t="str">
        <f t="shared" si="199"/>
        <v>141 E 71150 116</v>
      </c>
      <c r="AA2062" s="262" t="str">
        <f t="shared" si="200"/>
        <v>000</v>
      </c>
      <c r="AB2062" s="262" t="str">
        <f t="shared" si="201"/>
        <v>000</v>
      </c>
      <c r="AC2062" s="262" t="str">
        <f t="shared" si="202"/>
        <v>141 E 71150 116 000 000</v>
      </c>
    </row>
    <row r="2063" spans="1:29" ht="15" customHeight="1" x14ac:dyDescent="0.25">
      <c r="A2063" s="262" t="s">
        <v>2139</v>
      </c>
      <c r="B2063" s="262" t="s">
        <v>316</v>
      </c>
      <c r="C2063" s="262" t="s">
        <v>316</v>
      </c>
      <c r="D2063" s="262" t="s">
        <v>295</v>
      </c>
      <c r="E2063" s="262" t="s">
        <v>221</v>
      </c>
      <c r="F2063" s="262" t="s">
        <v>222</v>
      </c>
      <c r="G2063" s="262" t="s">
        <v>223</v>
      </c>
      <c r="H2063" s="262" t="s">
        <v>224</v>
      </c>
      <c r="I2063" s="262" t="s">
        <v>225</v>
      </c>
      <c r="J2063" s="262">
        <v>1600</v>
      </c>
      <c r="K2063" s="320">
        <v>1</v>
      </c>
      <c r="L2063" s="320">
        <v>1</v>
      </c>
      <c r="M2063" s="262" t="s">
        <v>226</v>
      </c>
      <c r="N2063" s="262" t="s">
        <v>233</v>
      </c>
      <c r="O2063" s="262" t="s">
        <v>234</v>
      </c>
      <c r="P2063" s="262" t="s">
        <v>35</v>
      </c>
      <c r="Q2063" s="321">
        <v>20</v>
      </c>
      <c r="R2063" s="321">
        <f t="shared" si="197"/>
        <v>21</v>
      </c>
      <c r="S2063" s="300">
        <v>0</v>
      </c>
      <c r="T2063" s="300">
        <v>57710</v>
      </c>
      <c r="V2063" s="300">
        <v>57710</v>
      </c>
      <c r="W2063" s="302">
        <f>IFERROR(INDEX('For Formulas'!$A$3:$CL$64,MATCH(ROUNDUP($R2063,0),'For Formulas'!$A$3:$A$64,0),MATCH($O2063&amp;" - "&amp;$P2063,'For Formulas'!$A$3:$CL$3,0))*L2063+U2063,INDEX('For Formulas'!$A$3:$CL$64,MATCH(ROUNDUP($R2063,0),'For Formulas'!$A$3:$A$64,0)*MATCH($O2063&amp;" - "&amp;$P2063,'For Formulas'!$A$3:$CL$3,0))*L2063)</f>
        <v>62325</v>
      </c>
      <c r="X2063" s="322">
        <f t="shared" si="198"/>
        <v>7.9968809565066717E-2</v>
      </c>
      <c r="Y2063" s="262" t="s">
        <v>1072</v>
      </c>
      <c r="Z2063" s="262" t="str">
        <f t="shared" si="199"/>
        <v>141 E 71200 116</v>
      </c>
      <c r="AA2063" s="262" t="str">
        <f t="shared" si="200"/>
        <v>712</v>
      </c>
      <c r="AB2063" s="262" t="str">
        <f t="shared" si="201"/>
        <v>000</v>
      </c>
      <c r="AC2063" s="262" t="str">
        <f t="shared" si="202"/>
        <v>141 E 71200 116 000 712</v>
      </c>
    </row>
    <row r="2064" spans="1:29" ht="15" hidden="1" customHeight="1" x14ac:dyDescent="0.25">
      <c r="A2064" s="262" t="s">
        <v>2568</v>
      </c>
      <c r="B2064" s="262" t="s">
        <v>330</v>
      </c>
      <c r="C2064" s="262" t="s">
        <v>330</v>
      </c>
      <c r="D2064" s="262" t="s">
        <v>328</v>
      </c>
      <c r="E2064" s="262" t="s">
        <v>256</v>
      </c>
      <c r="F2064" s="262" t="s">
        <v>249</v>
      </c>
      <c r="G2064" s="262" t="s">
        <v>250</v>
      </c>
      <c r="H2064" s="262" t="s">
        <v>224</v>
      </c>
      <c r="I2064" s="262" t="s">
        <v>242</v>
      </c>
      <c r="J2064" s="262">
        <v>1080</v>
      </c>
      <c r="K2064" s="320">
        <v>1</v>
      </c>
      <c r="L2064" s="320">
        <v>1</v>
      </c>
      <c r="M2064" s="262" t="s">
        <v>6</v>
      </c>
      <c r="Q2064" s="321">
        <v>0</v>
      </c>
      <c r="R2064" s="321">
        <f t="shared" si="197"/>
        <v>1</v>
      </c>
      <c r="S2064" s="300">
        <v>3000</v>
      </c>
      <c r="T2064" s="300">
        <v>0</v>
      </c>
      <c r="V2064" s="300">
        <v>3000</v>
      </c>
      <c r="W2064" s="300">
        <f>V2064</f>
        <v>3000</v>
      </c>
      <c r="X2064" s="322">
        <f t="shared" si="198"/>
        <v>0</v>
      </c>
      <c r="Y2064" s="262" t="s">
        <v>329</v>
      </c>
      <c r="Z2064" s="262" t="str">
        <f t="shared" si="199"/>
        <v>141 E 72710 146</v>
      </c>
      <c r="AA2064" s="262" t="str">
        <f t="shared" si="200"/>
        <v>712</v>
      </c>
      <c r="AB2064" s="262" t="str">
        <f t="shared" si="201"/>
        <v>000</v>
      </c>
      <c r="AC2064" s="262" t="str">
        <f t="shared" si="202"/>
        <v>141 E 72710 146 000 712</v>
      </c>
    </row>
    <row r="2065" spans="1:29" ht="15" hidden="1" customHeight="1" x14ac:dyDescent="0.25">
      <c r="A2065" s="262" t="s">
        <v>2568</v>
      </c>
      <c r="B2065" s="262" t="s">
        <v>327</v>
      </c>
      <c r="C2065" s="262" t="s">
        <v>327</v>
      </c>
      <c r="D2065" s="262" t="s">
        <v>328</v>
      </c>
      <c r="E2065" s="262" t="s">
        <v>221</v>
      </c>
      <c r="F2065" s="262" t="s">
        <v>249</v>
      </c>
      <c r="G2065" s="262" t="s">
        <v>250</v>
      </c>
      <c r="H2065" s="262" t="s">
        <v>224</v>
      </c>
      <c r="I2065" s="262" t="s">
        <v>242</v>
      </c>
      <c r="J2065" s="262">
        <v>1080</v>
      </c>
      <c r="K2065" s="320">
        <v>1</v>
      </c>
      <c r="L2065" s="320">
        <v>1</v>
      </c>
      <c r="M2065" s="262" t="s">
        <v>226</v>
      </c>
      <c r="N2065" s="262" t="s">
        <v>227</v>
      </c>
      <c r="O2065" s="262" t="s">
        <v>251</v>
      </c>
      <c r="P2065" s="262" t="s">
        <v>186</v>
      </c>
      <c r="Q2065" s="321">
        <v>13</v>
      </c>
      <c r="R2065" s="321">
        <f t="shared" si="197"/>
        <v>14</v>
      </c>
      <c r="S2065" s="300">
        <v>0</v>
      </c>
      <c r="T2065" s="300">
        <v>14000</v>
      </c>
      <c r="V2065" s="300">
        <v>14000</v>
      </c>
      <c r="W2065" s="302">
        <f>IFERROR(INDEX('For Formulas'!$A$3:$CL$64,MATCH(ROUNDUP($R2065,0),'For Formulas'!$A$3:$A$64,0),MATCH($O2065&amp;" - "&amp;$P2065,'For Formulas'!$A$3:$CL$3,0))*L2065+U2065,INDEX('For Formulas'!$A$3:$CL$64,MATCH(ROUNDUP($R2065,0),'For Formulas'!$A$3:$A$64,0)*MATCH($O2065&amp;" - "&amp;$P2065,'For Formulas'!$A$3:$CL$3,0))*L2065)</f>
        <v>15560</v>
      </c>
      <c r="X2065" s="322">
        <f t="shared" si="198"/>
        <v>0.11142857142857143</v>
      </c>
      <c r="Y2065" s="262" t="s">
        <v>329</v>
      </c>
      <c r="Z2065" s="262" t="str">
        <f t="shared" si="199"/>
        <v>141 E 72710 146</v>
      </c>
      <c r="AA2065" s="262" t="str">
        <f t="shared" si="200"/>
        <v>712</v>
      </c>
      <c r="AB2065" s="262" t="str">
        <f t="shared" si="201"/>
        <v>000</v>
      </c>
      <c r="AC2065" s="262" t="str">
        <f t="shared" si="202"/>
        <v>141 E 72710 146 000 712</v>
      </c>
    </row>
    <row r="2066" spans="1:29" ht="15" customHeight="1" x14ac:dyDescent="0.25">
      <c r="A2066" s="262" t="s">
        <v>2692</v>
      </c>
      <c r="B2066" s="262" t="s">
        <v>231</v>
      </c>
      <c r="C2066" s="262" t="s">
        <v>231</v>
      </c>
      <c r="D2066" s="262" t="s">
        <v>238</v>
      </c>
      <c r="E2066" s="262" t="s">
        <v>221</v>
      </c>
      <c r="F2066" s="262" t="s">
        <v>222</v>
      </c>
      <c r="G2066" s="262" t="s">
        <v>223</v>
      </c>
      <c r="H2066" s="262" t="s">
        <v>224</v>
      </c>
      <c r="I2066" s="262" t="s">
        <v>225</v>
      </c>
      <c r="J2066" s="262">
        <v>1600</v>
      </c>
      <c r="K2066" s="320">
        <v>1</v>
      </c>
      <c r="L2066" s="320">
        <v>1</v>
      </c>
      <c r="M2066" s="262" t="s">
        <v>226</v>
      </c>
      <c r="N2066" s="262" t="s">
        <v>233</v>
      </c>
      <c r="O2066" s="262" t="s">
        <v>234</v>
      </c>
      <c r="P2066" s="262" t="s">
        <v>35</v>
      </c>
      <c r="Q2066" s="321">
        <v>20</v>
      </c>
      <c r="R2066" s="321">
        <f t="shared" si="197"/>
        <v>21</v>
      </c>
      <c r="S2066" s="300">
        <v>0</v>
      </c>
      <c r="T2066" s="300">
        <v>57710</v>
      </c>
      <c r="V2066" s="300">
        <v>57710</v>
      </c>
      <c r="W2066" s="302">
        <f>IFERROR(INDEX('For Formulas'!$A$3:$CL$64,MATCH(ROUNDUP($R2066,0),'For Formulas'!$A$3:$A$64,0),MATCH($O2066&amp;" - "&amp;$P2066,'For Formulas'!$A$3:$CL$3,0))*L2066+U2066,INDEX('For Formulas'!$A$3:$CL$64,MATCH(ROUNDUP($R2066,0),'For Formulas'!$A$3:$A$64,0)*MATCH($O2066&amp;" - "&amp;$P2066,'For Formulas'!$A$3:$CL$3,0))*L2066)</f>
        <v>62325</v>
      </c>
      <c r="X2066" s="322">
        <f t="shared" si="198"/>
        <v>7.9968809565066717E-2</v>
      </c>
      <c r="Y2066" s="262" t="s">
        <v>538</v>
      </c>
      <c r="Z2066" s="262" t="str">
        <f t="shared" si="199"/>
        <v>141 E 71100 116</v>
      </c>
      <c r="AA2066" s="262" t="str">
        <f t="shared" si="200"/>
        <v>000</v>
      </c>
      <c r="AB2066" s="262" t="str">
        <f t="shared" si="201"/>
        <v>000</v>
      </c>
      <c r="AC2066" s="262" t="str">
        <f t="shared" si="202"/>
        <v>141 E 71100 116 000 000</v>
      </c>
    </row>
    <row r="2067" spans="1:29" ht="15" customHeight="1" x14ac:dyDescent="0.25">
      <c r="A2067" s="262" t="s">
        <v>2813</v>
      </c>
      <c r="B2067" s="262" t="s">
        <v>323</v>
      </c>
      <c r="C2067" s="262" t="s">
        <v>323</v>
      </c>
      <c r="D2067" s="262" t="s">
        <v>280</v>
      </c>
      <c r="E2067" s="262" t="s">
        <v>221</v>
      </c>
      <c r="F2067" s="262" t="s">
        <v>222</v>
      </c>
      <c r="G2067" s="262" t="s">
        <v>223</v>
      </c>
      <c r="H2067" s="262" t="s">
        <v>224</v>
      </c>
      <c r="I2067" s="262" t="s">
        <v>225</v>
      </c>
      <c r="J2067" s="262">
        <v>1600</v>
      </c>
      <c r="K2067" s="320">
        <v>1</v>
      </c>
      <c r="L2067" s="320">
        <v>1</v>
      </c>
      <c r="M2067" s="262" t="s">
        <v>226</v>
      </c>
      <c r="N2067" s="262" t="s">
        <v>233</v>
      </c>
      <c r="O2067" s="262" t="s">
        <v>234</v>
      </c>
      <c r="P2067" s="262" t="s">
        <v>35</v>
      </c>
      <c r="Q2067" s="321">
        <v>20</v>
      </c>
      <c r="R2067" s="321">
        <f t="shared" si="197"/>
        <v>21</v>
      </c>
      <c r="S2067" s="300">
        <v>0</v>
      </c>
      <c r="T2067" s="300">
        <v>57710</v>
      </c>
      <c r="V2067" s="300">
        <v>57710</v>
      </c>
      <c r="W2067" s="302">
        <f>IFERROR(INDEX('For Formulas'!$A$3:$CL$64,MATCH(ROUNDUP($R2067,0),'For Formulas'!$A$3:$A$64,0),MATCH($O2067&amp;" - "&amp;$P2067,'For Formulas'!$A$3:$CL$3,0))*L2067+U2067,INDEX('For Formulas'!$A$3:$CL$64,MATCH(ROUNDUP($R2067,0),'For Formulas'!$A$3:$A$64,0)*MATCH($O2067&amp;" - "&amp;$P2067,'For Formulas'!$A$3:$CL$3,0))*L2067)</f>
        <v>62325</v>
      </c>
      <c r="X2067" s="322">
        <f t="shared" si="198"/>
        <v>7.9968809565066717E-2</v>
      </c>
      <c r="Y2067" s="262" t="s">
        <v>1891</v>
      </c>
      <c r="Z2067" s="262" t="str">
        <f t="shared" si="199"/>
        <v>141 E 72410 139</v>
      </c>
      <c r="AA2067" s="262" t="str">
        <f t="shared" si="200"/>
        <v>000</v>
      </c>
      <c r="AB2067" s="262" t="str">
        <f t="shared" si="201"/>
        <v>000</v>
      </c>
      <c r="AC2067" s="262" t="str">
        <f t="shared" si="202"/>
        <v>141 E 72410 139 000 000</v>
      </c>
    </row>
    <row r="2068" spans="1:29" ht="15" customHeight="1" x14ac:dyDescent="0.25">
      <c r="A2068" s="262" t="s">
        <v>2913</v>
      </c>
      <c r="B2068" s="262" t="s">
        <v>231</v>
      </c>
      <c r="C2068" s="262" t="s">
        <v>231</v>
      </c>
      <c r="D2068" s="262" t="s">
        <v>361</v>
      </c>
      <c r="E2068" s="262" t="s">
        <v>221</v>
      </c>
      <c r="F2068" s="262" t="s">
        <v>222</v>
      </c>
      <c r="G2068" s="262" t="s">
        <v>223</v>
      </c>
      <c r="H2068" s="262" t="s">
        <v>224</v>
      </c>
      <c r="I2068" s="262" t="s">
        <v>225</v>
      </c>
      <c r="J2068" s="262">
        <v>1600</v>
      </c>
      <c r="K2068" s="320">
        <v>1</v>
      </c>
      <c r="L2068" s="320">
        <v>1</v>
      </c>
      <c r="M2068" s="262" t="s">
        <v>226</v>
      </c>
      <c r="N2068" s="262" t="s">
        <v>227</v>
      </c>
      <c r="O2068" s="262" t="s">
        <v>234</v>
      </c>
      <c r="P2068" s="262" t="s">
        <v>35</v>
      </c>
      <c r="Q2068" s="321">
        <v>20</v>
      </c>
      <c r="R2068" s="321">
        <f t="shared" si="197"/>
        <v>21</v>
      </c>
      <c r="S2068" s="300">
        <v>0</v>
      </c>
      <c r="T2068" s="300">
        <v>57710</v>
      </c>
      <c r="V2068" s="300">
        <v>57710</v>
      </c>
      <c r="W2068" s="302">
        <f>IFERROR(INDEX('For Formulas'!$A$3:$CL$64,MATCH(ROUNDUP($R2068,0),'For Formulas'!$A$3:$A$64,0),MATCH($O2068&amp;" - "&amp;$P2068,'For Formulas'!$A$3:$CL$3,0))*L2068+U2068,INDEX('For Formulas'!$A$3:$CL$64,MATCH(ROUNDUP($R2068,0),'For Formulas'!$A$3:$A$64,0)*MATCH($O2068&amp;" - "&amp;$P2068,'For Formulas'!$A$3:$CL$3,0))*L2068)</f>
        <v>62325</v>
      </c>
      <c r="X2068" s="322">
        <f t="shared" si="198"/>
        <v>7.9968809565066717E-2</v>
      </c>
      <c r="Y2068" s="262" t="s">
        <v>362</v>
      </c>
      <c r="Z2068" s="262" t="str">
        <f t="shared" si="199"/>
        <v>141 E 71100 116</v>
      </c>
      <c r="AA2068" s="262" t="str">
        <f t="shared" si="200"/>
        <v>000</v>
      </c>
      <c r="AB2068" s="262" t="str">
        <f t="shared" si="201"/>
        <v>000</v>
      </c>
      <c r="AC2068" s="262" t="str">
        <f t="shared" si="202"/>
        <v>141 E 71100 116 000 000</v>
      </c>
    </row>
    <row r="2069" spans="1:29" ht="15" customHeight="1" x14ac:dyDescent="0.25">
      <c r="A2069" s="262" t="s">
        <v>2916</v>
      </c>
      <c r="B2069" s="262" t="s">
        <v>231</v>
      </c>
      <c r="C2069" s="262" t="s">
        <v>231</v>
      </c>
      <c r="D2069" s="262" t="s">
        <v>361</v>
      </c>
      <c r="E2069" s="262" t="s">
        <v>221</v>
      </c>
      <c r="F2069" s="262" t="s">
        <v>222</v>
      </c>
      <c r="G2069" s="262" t="s">
        <v>223</v>
      </c>
      <c r="H2069" s="262" t="s">
        <v>224</v>
      </c>
      <c r="I2069" s="262" t="s">
        <v>225</v>
      </c>
      <c r="J2069" s="262">
        <v>1600</v>
      </c>
      <c r="K2069" s="320">
        <v>1</v>
      </c>
      <c r="L2069" s="320">
        <v>1</v>
      </c>
      <c r="M2069" s="262" t="s">
        <v>226</v>
      </c>
      <c r="N2069" s="262" t="s">
        <v>233</v>
      </c>
      <c r="O2069" s="262" t="s">
        <v>234</v>
      </c>
      <c r="P2069" s="262" t="s">
        <v>35</v>
      </c>
      <c r="Q2069" s="321">
        <v>20</v>
      </c>
      <c r="R2069" s="321">
        <f t="shared" si="197"/>
        <v>21</v>
      </c>
      <c r="S2069" s="300">
        <v>0</v>
      </c>
      <c r="T2069" s="300">
        <v>57710</v>
      </c>
      <c r="V2069" s="300">
        <v>57710</v>
      </c>
      <c r="W2069" s="302">
        <f>IFERROR(INDEX('For Formulas'!$A$3:$CL$64,MATCH(ROUNDUP($R2069,0),'For Formulas'!$A$3:$A$64,0),MATCH($O2069&amp;" - "&amp;$P2069,'For Formulas'!$A$3:$CL$3,0))*L2069+U2069,INDEX('For Formulas'!$A$3:$CL$64,MATCH(ROUNDUP($R2069,0),'For Formulas'!$A$3:$A$64,0)*MATCH($O2069&amp;" - "&amp;$P2069,'For Formulas'!$A$3:$CL$3,0))*L2069)</f>
        <v>62325</v>
      </c>
      <c r="X2069" s="322">
        <f t="shared" si="198"/>
        <v>7.9968809565066717E-2</v>
      </c>
      <c r="Y2069" s="262" t="s">
        <v>362</v>
      </c>
      <c r="Z2069" s="262" t="str">
        <f t="shared" si="199"/>
        <v>141 E 71100 116</v>
      </c>
      <c r="AA2069" s="262" t="str">
        <f t="shared" si="200"/>
        <v>000</v>
      </c>
      <c r="AB2069" s="262" t="str">
        <f t="shared" si="201"/>
        <v>000</v>
      </c>
      <c r="AC2069" s="262" t="str">
        <f t="shared" si="202"/>
        <v>141 E 71100 116 000 000</v>
      </c>
    </row>
    <row r="2070" spans="1:29" ht="15" hidden="1" customHeight="1" x14ac:dyDescent="0.25">
      <c r="A2070" s="262" t="s">
        <v>2572</v>
      </c>
      <c r="B2070" s="262" t="s">
        <v>256</v>
      </c>
      <c r="C2070" s="262" t="s">
        <v>740</v>
      </c>
      <c r="D2070" s="262" t="s">
        <v>274</v>
      </c>
      <c r="E2070" s="262" t="s">
        <v>256</v>
      </c>
      <c r="F2070" s="262" t="s">
        <v>222</v>
      </c>
      <c r="G2070" s="262" t="s">
        <v>223</v>
      </c>
      <c r="H2070" s="262" t="s">
        <v>224</v>
      </c>
      <c r="I2070" s="262" t="s">
        <v>225</v>
      </c>
      <c r="J2070" s="262">
        <v>1600</v>
      </c>
      <c r="K2070" s="320">
        <v>1</v>
      </c>
      <c r="L2070" s="320">
        <v>1</v>
      </c>
      <c r="M2070" s="262" t="s">
        <v>6</v>
      </c>
      <c r="Q2070" s="321">
        <v>0</v>
      </c>
      <c r="R2070" s="321">
        <f t="shared" si="197"/>
        <v>1</v>
      </c>
      <c r="S2070" s="300">
        <v>2000</v>
      </c>
      <c r="T2070" s="300">
        <v>0</v>
      </c>
      <c r="V2070" s="300">
        <v>2000</v>
      </c>
      <c r="W2070" s="300">
        <f>V2070</f>
        <v>2000</v>
      </c>
      <c r="X2070" s="322">
        <f t="shared" si="198"/>
        <v>0</v>
      </c>
      <c r="Y2070" s="262" t="s">
        <v>2573</v>
      </c>
      <c r="Z2070" s="262" t="str">
        <f t="shared" si="199"/>
        <v>141 E 71200 116</v>
      </c>
      <c r="AA2070" s="262" t="str">
        <f t="shared" si="200"/>
        <v>712</v>
      </c>
      <c r="AB2070" s="262" t="str">
        <f t="shared" si="201"/>
        <v>000</v>
      </c>
      <c r="AC2070" s="262" t="str">
        <f t="shared" si="202"/>
        <v>141 E 71200 116 000 712</v>
      </c>
    </row>
    <row r="2071" spans="1:29" ht="15" customHeight="1" x14ac:dyDescent="0.25">
      <c r="A2071" s="262" t="s">
        <v>3034</v>
      </c>
      <c r="B2071" s="262" t="s">
        <v>231</v>
      </c>
      <c r="C2071" s="262" t="s">
        <v>231</v>
      </c>
      <c r="D2071" s="262" t="s">
        <v>422</v>
      </c>
      <c r="E2071" s="262" t="s">
        <v>221</v>
      </c>
      <c r="F2071" s="262" t="s">
        <v>222</v>
      </c>
      <c r="G2071" s="262" t="s">
        <v>223</v>
      </c>
      <c r="H2071" s="262" t="s">
        <v>224</v>
      </c>
      <c r="I2071" s="262" t="s">
        <v>225</v>
      </c>
      <c r="J2071" s="262">
        <v>1600</v>
      </c>
      <c r="K2071" s="320">
        <v>1</v>
      </c>
      <c r="L2071" s="320">
        <v>1</v>
      </c>
      <c r="M2071" s="262" t="s">
        <v>226</v>
      </c>
      <c r="N2071" s="262" t="s">
        <v>233</v>
      </c>
      <c r="O2071" s="262" t="s">
        <v>234</v>
      </c>
      <c r="P2071" s="262" t="s">
        <v>35</v>
      </c>
      <c r="Q2071" s="321">
        <v>20</v>
      </c>
      <c r="R2071" s="321">
        <f t="shared" si="197"/>
        <v>21</v>
      </c>
      <c r="S2071" s="300">
        <v>0</v>
      </c>
      <c r="T2071" s="300">
        <v>57710</v>
      </c>
      <c r="V2071" s="300">
        <v>57710</v>
      </c>
      <c r="W2071" s="302">
        <f>IFERROR(INDEX('For Formulas'!$A$3:$CL$64,MATCH(ROUNDUP($R2071,0),'For Formulas'!$A$3:$A$64,0),MATCH($O2071&amp;" - "&amp;$P2071,'For Formulas'!$A$3:$CL$3,0))*L2071+U2071,INDEX('For Formulas'!$A$3:$CL$64,MATCH(ROUNDUP($R2071,0),'For Formulas'!$A$3:$A$64,0)*MATCH($O2071&amp;" - "&amp;$P2071,'For Formulas'!$A$3:$CL$3,0))*L2071)</f>
        <v>62325</v>
      </c>
      <c r="X2071" s="322">
        <f t="shared" si="198"/>
        <v>7.9968809565066717E-2</v>
      </c>
      <c r="Y2071" s="262" t="s">
        <v>423</v>
      </c>
      <c r="Z2071" s="262" t="str">
        <f t="shared" si="199"/>
        <v>141 E 71100 116</v>
      </c>
      <c r="AA2071" s="262" t="str">
        <f t="shared" si="200"/>
        <v>000</v>
      </c>
      <c r="AB2071" s="262" t="str">
        <f t="shared" si="201"/>
        <v>000</v>
      </c>
      <c r="AC2071" s="262" t="str">
        <f t="shared" si="202"/>
        <v>141 E 71100 116 000 000</v>
      </c>
    </row>
    <row r="2072" spans="1:29" ht="15" customHeight="1" x14ac:dyDescent="0.25">
      <c r="A2072" s="262" t="s">
        <v>1580</v>
      </c>
      <c r="B2072" s="262" t="s">
        <v>938</v>
      </c>
      <c r="C2072" s="262" t="s">
        <v>497</v>
      </c>
      <c r="D2072" s="262" t="s">
        <v>274</v>
      </c>
      <c r="E2072" s="262" t="s">
        <v>221</v>
      </c>
      <c r="F2072" s="262" t="s">
        <v>299</v>
      </c>
      <c r="G2072" s="262" t="s">
        <v>300</v>
      </c>
      <c r="H2072" s="262" t="s">
        <v>301</v>
      </c>
      <c r="I2072" s="262" t="s">
        <v>225</v>
      </c>
      <c r="J2072" s="262">
        <v>1920</v>
      </c>
      <c r="K2072" s="320">
        <v>1</v>
      </c>
      <c r="L2072" s="320">
        <v>1</v>
      </c>
      <c r="M2072" s="262" t="s">
        <v>226</v>
      </c>
      <c r="N2072" s="262" t="s">
        <v>233</v>
      </c>
      <c r="O2072" s="262" t="s">
        <v>288</v>
      </c>
      <c r="P2072" s="262" t="s">
        <v>320</v>
      </c>
      <c r="Q2072" s="321">
        <v>21</v>
      </c>
      <c r="R2072" s="321">
        <f t="shared" si="197"/>
        <v>22</v>
      </c>
      <c r="S2072" s="300">
        <v>0</v>
      </c>
      <c r="T2072" s="300">
        <v>57852</v>
      </c>
      <c r="V2072" s="300">
        <v>57852</v>
      </c>
      <c r="W2072" s="302">
        <f>IFERROR(INDEX('For Formulas'!$A$3:$CL$64,MATCH(ROUNDUP($R2072,0),'For Formulas'!$A$3:$A$64,0),MATCH($O2072&amp;" - "&amp;$P2072,'For Formulas'!$A$3:$CL$3,0))*L2072+U2072,INDEX('For Formulas'!$A$3:$CL$64,MATCH(ROUNDUP($R2072,0),'For Formulas'!$A$3:$A$64,0)*MATCH($O2072&amp;" - "&amp;$P2072,'For Formulas'!$A$3:$CL$3,0))*L2072)</f>
        <v>62484</v>
      </c>
      <c r="X2072" s="322">
        <f t="shared" si="198"/>
        <v>8.0066376270483297E-2</v>
      </c>
      <c r="Y2072" s="262" t="s">
        <v>840</v>
      </c>
      <c r="Z2072" s="262" t="str">
        <f t="shared" si="199"/>
        <v>141 E 72250 189</v>
      </c>
      <c r="AA2072" s="262" t="str">
        <f t="shared" si="200"/>
        <v>000</v>
      </c>
      <c r="AB2072" s="262" t="str">
        <f t="shared" si="201"/>
        <v>000</v>
      </c>
      <c r="AC2072" s="262" t="str">
        <f t="shared" si="202"/>
        <v>141 E 72250 189 000 000</v>
      </c>
    </row>
    <row r="2073" spans="1:29" ht="15" customHeight="1" x14ac:dyDescent="0.25">
      <c r="A2073" s="262" t="s">
        <v>952</v>
      </c>
      <c r="B2073" s="262" t="s">
        <v>953</v>
      </c>
      <c r="C2073" s="262" t="s">
        <v>953</v>
      </c>
      <c r="D2073" s="262" t="s">
        <v>328</v>
      </c>
      <c r="E2073" s="262" t="s">
        <v>352</v>
      </c>
      <c r="F2073" s="262" t="s">
        <v>299</v>
      </c>
      <c r="G2073" s="262" t="s">
        <v>300</v>
      </c>
      <c r="H2073" s="262" t="s">
        <v>569</v>
      </c>
      <c r="I2073" s="262" t="s">
        <v>225</v>
      </c>
      <c r="J2073" s="262">
        <v>896</v>
      </c>
      <c r="K2073" s="320">
        <v>1</v>
      </c>
      <c r="L2073" s="320">
        <v>1</v>
      </c>
      <c r="M2073" s="262" t="s">
        <v>226</v>
      </c>
      <c r="N2073" s="262" t="s">
        <v>227</v>
      </c>
      <c r="O2073" s="262" t="s">
        <v>234</v>
      </c>
      <c r="P2073" s="262" t="s">
        <v>34</v>
      </c>
      <c r="Q2073" s="321">
        <v>26</v>
      </c>
      <c r="R2073" s="321">
        <f t="shared" si="197"/>
        <v>27</v>
      </c>
      <c r="S2073" s="300">
        <v>0</v>
      </c>
      <c r="T2073" s="300">
        <v>57900</v>
      </c>
      <c r="V2073" s="300">
        <v>27019.61</v>
      </c>
      <c r="W2073" s="302">
        <f>IFERROR(INDEX('For Formulas'!$A$3:$CL$64,MATCH(ROUNDUP($R2073,0),'For Formulas'!$A$3:$A$64,0),MATCH($O2073&amp;" - "&amp;$P2073,'For Formulas'!$A$3:$CL$3,0))*L2073+U2073,INDEX('For Formulas'!$A$3:$CL$64,MATCH(ROUNDUP($R2073,0),'For Formulas'!$A$3:$A$64,0)*MATCH($O2073&amp;" - "&amp;$P2073,'For Formulas'!$A$3:$CL$3,0))*L2073)</f>
        <v>62530</v>
      </c>
      <c r="X2073" s="322">
        <f t="shared" si="198"/>
        <v>1.3142450982823215</v>
      </c>
      <c r="Y2073" s="262" t="s">
        <v>954</v>
      </c>
      <c r="Z2073" s="262" t="str">
        <f t="shared" si="199"/>
        <v>141 E 72220 189</v>
      </c>
      <c r="AA2073" s="262" t="str">
        <f t="shared" si="200"/>
        <v>712</v>
      </c>
      <c r="AB2073" s="262" t="str">
        <f t="shared" si="201"/>
        <v>000</v>
      </c>
      <c r="AC2073" s="262" t="str">
        <f t="shared" si="202"/>
        <v>141 E 72220 189 000 712</v>
      </c>
    </row>
    <row r="2074" spans="1:29" ht="15" customHeight="1" x14ac:dyDescent="0.25">
      <c r="A2074" s="262" t="s">
        <v>1732</v>
      </c>
      <c r="B2074" s="262" t="s">
        <v>435</v>
      </c>
      <c r="C2074" s="262" t="s">
        <v>435</v>
      </c>
      <c r="D2074" s="262" t="s">
        <v>479</v>
      </c>
      <c r="E2074" s="262" t="s">
        <v>221</v>
      </c>
      <c r="F2074" s="262" t="s">
        <v>222</v>
      </c>
      <c r="G2074" s="262" t="s">
        <v>223</v>
      </c>
      <c r="H2074" s="262" t="s">
        <v>224</v>
      </c>
      <c r="I2074" s="262" t="s">
        <v>225</v>
      </c>
      <c r="J2074" s="262">
        <v>1600</v>
      </c>
      <c r="K2074" s="320">
        <v>1</v>
      </c>
      <c r="L2074" s="320">
        <v>1</v>
      </c>
      <c r="M2074" s="262" t="s">
        <v>226</v>
      </c>
      <c r="N2074" s="262" t="s">
        <v>233</v>
      </c>
      <c r="O2074" s="262" t="s">
        <v>234</v>
      </c>
      <c r="P2074" s="262" t="s">
        <v>34</v>
      </c>
      <c r="Q2074" s="321">
        <v>26</v>
      </c>
      <c r="R2074" s="321">
        <f t="shared" si="197"/>
        <v>27</v>
      </c>
      <c r="S2074" s="300">
        <v>0</v>
      </c>
      <c r="T2074" s="300">
        <v>57900</v>
      </c>
      <c r="V2074" s="300">
        <v>57900</v>
      </c>
      <c r="W2074" s="302">
        <f>IFERROR(INDEX('For Formulas'!$A$3:$CL$64,MATCH(ROUNDUP($R2074,0),'For Formulas'!$A$3:$A$64,0),MATCH($O2074&amp;" - "&amp;$P2074,'For Formulas'!$A$3:$CL$3,0))*L2074+U2074,INDEX('For Formulas'!$A$3:$CL$64,MATCH(ROUNDUP($R2074,0),'For Formulas'!$A$3:$A$64,0)*MATCH($O2074&amp;" - "&amp;$P2074,'For Formulas'!$A$3:$CL$3,0))*L2074)</f>
        <v>62530</v>
      </c>
      <c r="X2074" s="322">
        <f t="shared" si="198"/>
        <v>7.9965457685664945E-2</v>
      </c>
      <c r="Y2074" s="262" t="s">
        <v>480</v>
      </c>
      <c r="Z2074" s="262" t="str">
        <f t="shared" si="199"/>
        <v>141 E 71300 116</v>
      </c>
      <c r="AA2074" s="262" t="str">
        <f t="shared" si="200"/>
        <v>000</v>
      </c>
      <c r="AB2074" s="262" t="str">
        <f t="shared" si="201"/>
        <v>000</v>
      </c>
      <c r="AC2074" s="262" t="str">
        <f t="shared" si="202"/>
        <v>141 E 71300 116 000 000</v>
      </c>
    </row>
    <row r="2075" spans="1:29" ht="15" customHeight="1" x14ac:dyDescent="0.25">
      <c r="A2075" s="262" t="s">
        <v>3053</v>
      </c>
      <c r="B2075" s="262" t="s">
        <v>515</v>
      </c>
      <c r="C2075" s="262" t="s">
        <v>515</v>
      </c>
      <c r="D2075" s="262" t="s">
        <v>274</v>
      </c>
      <c r="E2075" s="262" t="s">
        <v>221</v>
      </c>
      <c r="F2075" s="262" t="s">
        <v>299</v>
      </c>
      <c r="G2075" s="262" t="s">
        <v>300</v>
      </c>
      <c r="H2075" s="262" t="s">
        <v>301</v>
      </c>
      <c r="I2075" s="262" t="s">
        <v>225</v>
      </c>
      <c r="J2075" s="262">
        <v>1920</v>
      </c>
      <c r="K2075" s="320">
        <v>1</v>
      </c>
      <c r="L2075" s="320">
        <v>1</v>
      </c>
      <c r="M2075" s="262" t="s">
        <v>226</v>
      </c>
      <c r="N2075" s="262" t="s">
        <v>233</v>
      </c>
      <c r="O2075" s="262" t="s">
        <v>786</v>
      </c>
      <c r="P2075" s="262" t="s">
        <v>34</v>
      </c>
      <c r="Q2075" s="321">
        <v>16</v>
      </c>
      <c r="R2075" s="321">
        <f t="shared" si="197"/>
        <v>17</v>
      </c>
      <c r="S2075" s="300">
        <v>0</v>
      </c>
      <c r="T2075" s="300">
        <v>58146</v>
      </c>
      <c r="V2075" s="300">
        <v>58146</v>
      </c>
      <c r="W2075" s="302">
        <f>IFERROR(INDEX('For Formulas'!$A$3:$CL$64,MATCH(ROUNDUP($R2075,0),'For Formulas'!$A$3:$A$64,0),MATCH($O2075&amp;" - "&amp;$P2075,'For Formulas'!$A$3:$CL$3,0))*L2075+U2075,INDEX('For Formulas'!$A$3:$CL$64,MATCH(ROUNDUP($R2075,0),'For Formulas'!$A$3:$A$64,0)*MATCH($O2075&amp;" - "&amp;$P2075,'For Formulas'!$A$3:$CL$3,0))*L2075)</f>
        <v>62796</v>
      </c>
      <c r="X2075" s="322">
        <f t="shared" si="198"/>
        <v>7.9971107212877923E-2</v>
      </c>
      <c r="Y2075" s="262" t="s">
        <v>516</v>
      </c>
      <c r="Z2075" s="262" t="str">
        <f t="shared" si="199"/>
        <v>141 E 72510 119</v>
      </c>
      <c r="AA2075" s="262" t="str">
        <f t="shared" si="200"/>
        <v>000</v>
      </c>
      <c r="AB2075" s="262" t="str">
        <f t="shared" si="201"/>
        <v>000</v>
      </c>
      <c r="AC2075" s="262" t="str">
        <f t="shared" si="202"/>
        <v>141 E 72510 119 000 000</v>
      </c>
    </row>
    <row r="2076" spans="1:29" x14ac:dyDescent="0.25">
      <c r="A2076" s="262" t="s">
        <v>1138</v>
      </c>
      <c r="B2076" s="262" t="s">
        <v>231</v>
      </c>
      <c r="C2076" s="262" t="s">
        <v>231</v>
      </c>
      <c r="D2076" s="262" t="s">
        <v>343</v>
      </c>
      <c r="E2076" s="262" t="s">
        <v>221</v>
      </c>
      <c r="F2076" s="262" t="s">
        <v>222</v>
      </c>
      <c r="G2076" s="262" t="s">
        <v>223</v>
      </c>
      <c r="H2076" s="262" t="s">
        <v>224</v>
      </c>
      <c r="I2076" s="262" t="s">
        <v>225</v>
      </c>
      <c r="J2076" s="262">
        <v>1600</v>
      </c>
      <c r="K2076" s="320">
        <v>1</v>
      </c>
      <c r="L2076" s="320">
        <v>1</v>
      </c>
      <c r="M2076" s="262" t="s">
        <v>226</v>
      </c>
      <c r="N2076" s="262" t="s">
        <v>233</v>
      </c>
      <c r="O2076" s="262" t="s">
        <v>234</v>
      </c>
      <c r="P2076" s="262" t="s">
        <v>36</v>
      </c>
      <c r="Q2076" s="321">
        <v>15</v>
      </c>
      <c r="R2076" s="321">
        <f t="shared" si="197"/>
        <v>16</v>
      </c>
      <c r="S2076" s="300">
        <v>0</v>
      </c>
      <c r="T2076" s="300">
        <v>58195</v>
      </c>
      <c r="V2076" s="300">
        <v>58195</v>
      </c>
      <c r="W2076" s="302">
        <f>IFERROR(INDEX('For Formulas'!$A$3:$CL$64,MATCH(ROUNDUP($R2076,0),'For Formulas'!$A$3:$A$64,0),MATCH($O2076&amp;" - "&amp;$P2076,'For Formulas'!$A$3:$CL$3,0))*L2076+U2076,INDEX('For Formulas'!$A$3:$CL$64,MATCH(ROUNDUP($R2076,0),'For Formulas'!$A$3:$A$64,0)*MATCH($O2076&amp;" - "&amp;$P2076,'For Formulas'!$A$3:$CL$3,0))*L2076)</f>
        <v>62850</v>
      </c>
      <c r="X2076" s="322">
        <f t="shared" si="198"/>
        <v>7.9989689835896549E-2</v>
      </c>
      <c r="Y2076" s="262" t="s">
        <v>344</v>
      </c>
      <c r="Z2076" s="262" t="str">
        <f t="shared" si="199"/>
        <v>141 E 71100 116</v>
      </c>
      <c r="AA2076" s="262" t="str">
        <f t="shared" si="200"/>
        <v>000</v>
      </c>
      <c r="AB2076" s="262" t="str">
        <f t="shared" si="201"/>
        <v>000</v>
      </c>
      <c r="AC2076" s="262" t="str">
        <f t="shared" si="202"/>
        <v>141 E 71100 116 000 000</v>
      </c>
    </row>
    <row r="2077" spans="1:29" ht="15" customHeight="1" x14ac:dyDescent="0.25">
      <c r="A2077" s="262" t="s">
        <v>3152</v>
      </c>
      <c r="B2077" s="262" t="s">
        <v>231</v>
      </c>
      <c r="C2077" s="262" t="s">
        <v>231</v>
      </c>
      <c r="D2077" s="262" t="s">
        <v>407</v>
      </c>
      <c r="E2077" s="262" t="s">
        <v>221</v>
      </c>
      <c r="F2077" s="262" t="s">
        <v>222</v>
      </c>
      <c r="G2077" s="262" t="s">
        <v>223</v>
      </c>
      <c r="H2077" s="262" t="s">
        <v>224</v>
      </c>
      <c r="I2077" s="262" t="s">
        <v>225</v>
      </c>
      <c r="J2077" s="262">
        <v>1600</v>
      </c>
      <c r="K2077" s="320">
        <v>1</v>
      </c>
      <c r="L2077" s="320">
        <v>1</v>
      </c>
      <c r="M2077" s="262" t="s">
        <v>226</v>
      </c>
      <c r="N2077" s="262" t="s">
        <v>233</v>
      </c>
      <c r="O2077" s="262" t="s">
        <v>234</v>
      </c>
      <c r="P2077" s="262" t="s">
        <v>36</v>
      </c>
      <c r="Q2077" s="321">
        <v>15</v>
      </c>
      <c r="R2077" s="321">
        <f t="shared" si="197"/>
        <v>16</v>
      </c>
      <c r="S2077" s="300">
        <v>0</v>
      </c>
      <c r="T2077" s="300">
        <v>58195</v>
      </c>
      <c r="V2077" s="300">
        <v>58195</v>
      </c>
      <c r="W2077" s="302">
        <f>IFERROR(INDEX('For Formulas'!$A$3:$CL$64,MATCH(ROUNDUP($R2077,0),'For Formulas'!$A$3:$A$64,0),MATCH($O2077&amp;" - "&amp;$P2077,'For Formulas'!$A$3:$CL$3,0))*L2077+U2077,INDEX('For Formulas'!$A$3:$CL$64,MATCH(ROUNDUP($R2077,0),'For Formulas'!$A$3:$A$64,0)*MATCH($O2077&amp;" - "&amp;$P2077,'For Formulas'!$A$3:$CL$3,0))*L2077)</f>
        <v>62850</v>
      </c>
      <c r="X2077" s="322">
        <f t="shared" si="198"/>
        <v>7.9989689835896549E-2</v>
      </c>
      <c r="Y2077" s="262" t="s">
        <v>408</v>
      </c>
      <c r="Z2077" s="262" t="str">
        <f t="shared" si="199"/>
        <v>141 E 71100 116</v>
      </c>
      <c r="AA2077" s="262" t="str">
        <f t="shared" si="200"/>
        <v>000</v>
      </c>
      <c r="AB2077" s="262" t="str">
        <f t="shared" si="201"/>
        <v>000</v>
      </c>
      <c r="AC2077" s="262" t="str">
        <f t="shared" si="202"/>
        <v>141 E 71100 116 000 000</v>
      </c>
    </row>
    <row r="2078" spans="1:29" ht="15" hidden="1" customHeight="1" x14ac:dyDescent="0.25">
      <c r="A2078" s="262" t="s">
        <v>2581</v>
      </c>
      <c r="B2078" s="262" t="s">
        <v>255</v>
      </c>
      <c r="C2078" s="262" t="s">
        <v>255</v>
      </c>
      <c r="D2078" s="262" t="s">
        <v>248</v>
      </c>
      <c r="E2078" s="262" t="s">
        <v>256</v>
      </c>
      <c r="F2078" s="262" t="s">
        <v>249</v>
      </c>
      <c r="G2078" s="262" t="s">
        <v>250</v>
      </c>
      <c r="H2078" s="262" t="s">
        <v>224</v>
      </c>
      <c r="I2078" s="262" t="s">
        <v>242</v>
      </c>
      <c r="J2078" s="262">
        <v>1080</v>
      </c>
      <c r="K2078" s="320">
        <v>1</v>
      </c>
      <c r="L2078" s="320">
        <v>1</v>
      </c>
      <c r="M2078" s="262" t="s">
        <v>6</v>
      </c>
      <c r="Q2078" s="321">
        <v>0</v>
      </c>
      <c r="R2078" s="321">
        <f t="shared" si="197"/>
        <v>1</v>
      </c>
      <c r="S2078" s="300">
        <v>3000</v>
      </c>
      <c r="T2078" s="300">
        <v>0</v>
      </c>
      <c r="V2078" s="300">
        <v>3000</v>
      </c>
      <c r="W2078" s="300">
        <f>V2078</f>
        <v>3000</v>
      </c>
      <c r="X2078" s="322">
        <f t="shared" si="198"/>
        <v>0</v>
      </c>
      <c r="Y2078" s="262" t="s">
        <v>252</v>
      </c>
      <c r="Z2078" s="262" t="str">
        <f t="shared" si="199"/>
        <v>141 E 72710 146</v>
      </c>
      <c r="AA2078" s="262" t="str">
        <f t="shared" si="200"/>
        <v>446</v>
      </c>
      <c r="AB2078" s="262" t="str">
        <f t="shared" si="201"/>
        <v>000</v>
      </c>
      <c r="AC2078" s="262" t="str">
        <f t="shared" si="202"/>
        <v>141 E 72710 146 000 446</v>
      </c>
    </row>
    <row r="2079" spans="1:29" ht="15" customHeight="1" x14ac:dyDescent="0.25">
      <c r="A2079" s="262" t="s">
        <v>2879</v>
      </c>
      <c r="B2079" s="262" t="s">
        <v>231</v>
      </c>
      <c r="C2079" s="262" t="s">
        <v>231</v>
      </c>
      <c r="D2079" s="262" t="s">
        <v>479</v>
      </c>
      <c r="E2079" s="262" t="s">
        <v>221</v>
      </c>
      <c r="F2079" s="262" t="s">
        <v>222</v>
      </c>
      <c r="G2079" s="262" t="s">
        <v>223</v>
      </c>
      <c r="H2079" s="262" t="s">
        <v>224</v>
      </c>
      <c r="I2079" s="262" t="s">
        <v>225</v>
      </c>
      <c r="J2079" s="262">
        <v>1600</v>
      </c>
      <c r="K2079" s="320">
        <v>1</v>
      </c>
      <c r="L2079" s="320">
        <v>1</v>
      </c>
      <c r="M2079" s="262" t="s">
        <v>226</v>
      </c>
      <c r="N2079" s="262" t="s">
        <v>233</v>
      </c>
      <c r="O2079" s="262" t="s">
        <v>234</v>
      </c>
      <c r="P2079" s="262" t="s">
        <v>34</v>
      </c>
      <c r="Q2079" s="321">
        <v>27</v>
      </c>
      <c r="R2079" s="321">
        <f t="shared" si="197"/>
        <v>28</v>
      </c>
      <c r="S2079" s="300">
        <v>0</v>
      </c>
      <c r="T2079" s="300">
        <v>58250</v>
      </c>
      <c r="V2079" s="300">
        <v>58250</v>
      </c>
      <c r="W2079" s="302">
        <f>IFERROR(INDEX('For Formulas'!$A$3:$CL$64,MATCH(ROUNDUP($R2079,0),'For Formulas'!$A$3:$A$64,0),MATCH($O2079&amp;" - "&amp;$P2079,'For Formulas'!$A$3:$CL$3,0))*L2079+U2079,INDEX('For Formulas'!$A$3:$CL$64,MATCH(ROUNDUP($R2079,0),'For Formulas'!$A$3:$A$64,0)*MATCH($O2079&amp;" - "&amp;$P2079,'For Formulas'!$A$3:$CL$3,0))*L2079)</f>
        <v>62910</v>
      </c>
      <c r="X2079" s="322">
        <f t="shared" si="198"/>
        <v>0.08</v>
      </c>
      <c r="Y2079" s="262" t="s">
        <v>632</v>
      </c>
      <c r="Z2079" s="262" t="str">
        <f t="shared" si="199"/>
        <v>141 E 71100 116</v>
      </c>
      <c r="AA2079" s="262" t="str">
        <f t="shared" si="200"/>
        <v>000</v>
      </c>
      <c r="AB2079" s="262" t="str">
        <f t="shared" si="201"/>
        <v>000</v>
      </c>
      <c r="AC2079" s="262" t="str">
        <f t="shared" si="202"/>
        <v>141 E 71100 116 000 000</v>
      </c>
    </row>
    <row r="2080" spans="1:29" ht="15" customHeight="1" x14ac:dyDescent="0.25">
      <c r="A2080" s="262" t="s">
        <v>2191</v>
      </c>
      <c r="B2080" s="262" t="s">
        <v>323</v>
      </c>
      <c r="C2080" s="262" t="s">
        <v>323</v>
      </c>
      <c r="D2080" s="262" t="s">
        <v>232</v>
      </c>
      <c r="E2080" s="262" t="s">
        <v>221</v>
      </c>
      <c r="F2080" s="262" t="s">
        <v>222</v>
      </c>
      <c r="G2080" s="262" t="s">
        <v>571</v>
      </c>
      <c r="H2080" s="262" t="s">
        <v>224</v>
      </c>
      <c r="I2080" s="262" t="s">
        <v>225</v>
      </c>
      <c r="J2080" s="262">
        <v>840</v>
      </c>
      <c r="K2080" s="320">
        <v>1</v>
      </c>
      <c r="L2080" s="320">
        <v>1</v>
      </c>
      <c r="M2080" s="262" t="s">
        <v>226</v>
      </c>
      <c r="N2080" s="262" t="s">
        <v>227</v>
      </c>
      <c r="O2080" s="262" t="s">
        <v>234</v>
      </c>
      <c r="P2080" s="262" t="s">
        <v>37</v>
      </c>
      <c r="Q2080" s="321">
        <v>10</v>
      </c>
      <c r="R2080" s="321">
        <f t="shared" si="197"/>
        <v>11</v>
      </c>
      <c r="S2080" s="300">
        <v>0</v>
      </c>
      <c r="T2080" s="300">
        <v>58275</v>
      </c>
      <c r="V2080" s="300">
        <v>30594.37</v>
      </c>
      <c r="W2080" s="302">
        <f>IFERROR(INDEX('For Formulas'!$A$3:$CL$64,MATCH(ROUNDUP($R2080,0),'For Formulas'!$A$3:$A$64,0),MATCH($O2080&amp;" - "&amp;$P2080,'For Formulas'!$A$3:$CL$3,0))*L2080+U2080,INDEX('For Formulas'!$A$3:$CL$64,MATCH(ROUNDUP($R2080,0),'For Formulas'!$A$3:$A$64,0)*MATCH($O2080&amp;" - "&amp;$P2080,'For Formulas'!$A$3:$CL$3,0))*L2080)</f>
        <v>62935</v>
      </c>
      <c r="X2080" s="322">
        <f t="shared" si="198"/>
        <v>1.0570778218345402</v>
      </c>
      <c r="Y2080" s="262" t="s">
        <v>2192</v>
      </c>
      <c r="Z2080" s="262" t="str">
        <f t="shared" si="199"/>
        <v>141 E 72410 139</v>
      </c>
      <c r="AA2080" s="262" t="str">
        <f t="shared" si="200"/>
        <v>000</v>
      </c>
      <c r="AB2080" s="262" t="str">
        <f t="shared" si="201"/>
        <v>000</v>
      </c>
      <c r="AC2080" s="262" t="str">
        <f t="shared" si="202"/>
        <v>141 E 72410 139 000 000</v>
      </c>
    </row>
    <row r="2081" spans="1:29" ht="15" customHeight="1" x14ac:dyDescent="0.25">
      <c r="A2081" s="262" t="s">
        <v>659</v>
      </c>
      <c r="B2081" s="262" t="s">
        <v>231</v>
      </c>
      <c r="C2081" s="262" t="s">
        <v>231</v>
      </c>
      <c r="D2081" s="262" t="s">
        <v>280</v>
      </c>
      <c r="E2081" s="262" t="s">
        <v>221</v>
      </c>
      <c r="F2081" s="262" t="s">
        <v>222</v>
      </c>
      <c r="G2081" s="262" t="s">
        <v>223</v>
      </c>
      <c r="H2081" s="262" t="s">
        <v>224</v>
      </c>
      <c r="I2081" s="262" t="s">
        <v>225</v>
      </c>
      <c r="J2081" s="262">
        <v>1600</v>
      </c>
      <c r="K2081" s="320">
        <v>1</v>
      </c>
      <c r="L2081" s="320">
        <v>1</v>
      </c>
      <c r="M2081" s="262" t="s">
        <v>226</v>
      </c>
      <c r="N2081" s="262" t="s">
        <v>233</v>
      </c>
      <c r="O2081" s="262" t="s">
        <v>234</v>
      </c>
      <c r="P2081" s="262" t="s">
        <v>37</v>
      </c>
      <c r="Q2081" s="321">
        <v>10</v>
      </c>
      <c r="R2081" s="321">
        <f t="shared" si="197"/>
        <v>11</v>
      </c>
      <c r="S2081" s="300">
        <v>0</v>
      </c>
      <c r="T2081" s="300">
        <v>58275</v>
      </c>
      <c r="V2081" s="300">
        <v>58275</v>
      </c>
      <c r="W2081" s="302">
        <f>IFERROR(INDEX('For Formulas'!$A$3:$CL$64,MATCH(ROUNDUP($R2081,0),'For Formulas'!$A$3:$A$64,0),MATCH($O2081&amp;" - "&amp;$P2081,'For Formulas'!$A$3:$CL$3,0))*L2081+U2081,INDEX('For Formulas'!$A$3:$CL$64,MATCH(ROUNDUP($R2081,0),'For Formulas'!$A$3:$A$64,0)*MATCH($O2081&amp;" - "&amp;$P2081,'For Formulas'!$A$3:$CL$3,0))*L2081)</f>
        <v>62935</v>
      </c>
      <c r="X2081" s="322">
        <f t="shared" si="198"/>
        <v>7.9965679965679964E-2</v>
      </c>
      <c r="Y2081" s="262" t="s">
        <v>281</v>
      </c>
      <c r="Z2081" s="262" t="str">
        <f t="shared" si="199"/>
        <v>141 E 71100 116</v>
      </c>
      <c r="AA2081" s="262" t="str">
        <f t="shared" si="200"/>
        <v>000</v>
      </c>
      <c r="AB2081" s="262" t="str">
        <f t="shared" si="201"/>
        <v>000</v>
      </c>
      <c r="AC2081" s="262" t="str">
        <f t="shared" si="202"/>
        <v>141 E 71100 116 000 000</v>
      </c>
    </row>
    <row r="2082" spans="1:29" ht="15" customHeight="1" x14ac:dyDescent="0.25">
      <c r="A2082" s="262" t="s">
        <v>698</v>
      </c>
      <c r="B2082" s="262" t="s">
        <v>231</v>
      </c>
      <c r="C2082" s="262" t="s">
        <v>231</v>
      </c>
      <c r="D2082" s="262" t="s">
        <v>371</v>
      </c>
      <c r="E2082" s="262" t="s">
        <v>221</v>
      </c>
      <c r="F2082" s="262" t="s">
        <v>222</v>
      </c>
      <c r="G2082" s="262" t="s">
        <v>223</v>
      </c>
      <c r="H2082" s="262" t="s">
        <v>224</v>
      </c>
      <c r="I2082" s="262" t="s">
        <v>225</v>
      </c>
      <c r="J2082" s="262">
        <v>1600</v>
      </c>
      <c r="K2082" s="320">
        <v>1</v>
      </c>
      <c r="L2082" s="320">
        <v>1</v>
      </c>
      <c r="M2082" s="262" t="s">
        <v>226</v>
      </c>
      <c r="N2082" s="262" t="s">
        <v>233</v>
      </c>
      <c r="O2082" s="262" t="s">
        <v>234</v>
      </c>
      <c r="P2082" s="262" t="s">
        <v>37</v>
      </c>
      <c r="Q2082" s="321">
        <v>10</v>
      </c>
      <c r="R2082" s="321">
        <f t="shared" si="197"/>
        <v>11</v>
      </c>
      <c r="S2082" s="300">
        <v>0</v>
      </c>
      <c r="T2082" s="300">
        <v>58275</v>
      </c>
      <c r="V2082" s="300">
        <v>58275</v>
      </c>
      <c r="W2082" s="302">
        <f>IFERROR(INDEX('For Formulas'!$A$3:$CL$64,MATCH(ROUNDUP($R2082,0),'For Formulas'!$A$3:$A$64,0),MATCH($O2082&amp;" - "&amp;$P2082,'For Formulas'!$A$3:$CL$3,0))*L2082+U2082,INDEX('For Formulas'!$A$3:$CL$64,MATCH(ROUNDUP($R2082,0),'For Formulas'!$A$3:$A$64,0)*MATCH($O2082&amp;" - "&amp;$P2082,'For Formulas'!$A$3:$CL$3,0))*L2082)</f>
        <v>62935</v>
      </c>
      <c r="X2082" s="322">
        <f t="shared" si="198"/>
        <v>7.9965679965679964E-2</v>
      </c>
      <c r="Y2082" s="262" t="s">
        <v>372</v>
      </c>
      <c r="Z2082" s="262" t="str">
        <f t="shared" si="199"/>
        <v>141 E 71100 116</v>
      </c>
      <c r="AA2082" s="262" t="str">
        <f t="shared" si="200"/>
        <v>000</v>
      </c>
      <c r="AB2082" s="262" t="str">
        <f t="shared" si="201"/>
        <v>000</v>
      </c>
      <c r="AC2082" s="262" t="str">
        <f t="shared" si="202"/>
        <v>141 E 71100 116 000 000</v>
      </c>
    </row>
    <row r="2083" spans="1:29" ht="15" customHeight="1" x14ac:dyDescent="0.25">
      <c r="A2083" s="262" t="s">
        <v>1266</v>
      </c>
      <c r="B2083" s="262" t="s">
        <v>231</v>
      </c>
      <c r="C2083" s="262" t="s">
        <v>231</v>
      </c>
      <c r="D2083" s="262" t="s">
        <v>411</v>
      </c>
      <c r="E2083" s="262" t="s">
        <v>221</v>
      </c>
      <c r="F2083" s="262" t="s">
        <v>222</v>
      </c>
      <c r="G2083" s="262" t="s">
        <v>223</v>
      </c>
      <c r="H2083" s="262" t="s">
        <v>224</v>
      </c>
      <c r="I2083" s="262" t="s">
        <v>225</v>
      </c>
      <c r="J2083" s="262">
        <v>1600</v>
      </c>
      <c r="K2083" s="320">
        <v>1</v>
      </c>
      <c r="L2083" s="320">
        <v>1</v>
      </c>
      <c r="M2083" s="262" t="s">
        <v>226</v>
      </c>
      <c r="N2083" s="262" t="s">
        <v>233</v>
      </c>
      <c r="O2083" s="262" t="s">
        <v>234</v>
      </c>
      <c r="P2083" s="262" t="s">
        <v>37</v>
      </c>
      <c r="Q2083" s="321">
        <v>10</v>
      </c>
      <c r="R2083" s="321">
        <f t="shared" si="197"/>
        <v>11</v>
      </c>
      <c r="S2083" s="300">
        <v>0</v>
      </c>
      <c r="T2083" s="300">
        <v>58275</v>
      </c>
      <c r="V2083" s="300">
        <v>58275</v>
      </c>
      <c r="W2083" s="302">
        <f>IFERROR(INDEX('For Formulas'!$A$3:$CL$64,MATCH(ROUNDUP($R2083,0),'For Formulas'!$A$3:$A$64,0),MATCH($O2083&amp;" - "&amp;$P2083,'For Formulas'!$A$3:$CL$3,0))*L2083+U2083,INDEX('For Formulas'!$A$3:$CL$64,MATCH(ROUNDUP($R2083,0),'For Formulas'!$A$3:$A$64,0)*MATCH($O2083&amp;" - "&amp;$P2083,'For Formulas'!$A$3:$CL$3,0))*L2083)</f>
        <v>62935</v>
      </c>
      <c r="X2083" s="322">
        <f t="shared" si="198"/>
        <v>7.9965679965679964E-2</v>
      </c>
      <c r="Y2083" s="262" t="s">
        <v>608</v>
      </c>
      <c r="Z2083" s="262" t="str">
        <f t="shared" si="199"/>
        <v>141 E 71100 116</v>
      </c>
      <c r="AA2083" s="262" t="str">
        <f t="shared" si="200"/>
        <v>000</v>
      </c>
      <c r="AB2083" s="262" t="str">
        <f t="shared" si="201"/>
        <v>000</v>
      </c>
      <c r="AC2083" s="262" t="str">
        <f t="shared" si="202"/>
        <v>141 E 71100 116 000 000</v>
      </c>
    </row>
    <row r="2084" spans="1:29" ht="15" customHeight="1" x14ac:dyDescent="0.25">
      <c r="A2084" s="262" t="s">
        <v>1545</v>
      </c>
      <c r="B2084" s="262" t="s">
        <v>231</v>
      </c>
      <c r="C2084" s="262" t="s">
        <v>231</v>
      </c>
      <c r="D2084" s="262" t="s">
        <v>280</v>
      </c>
      <c r="E2084" s="262" t="s">
        <v>221</v>
      </c>
      <c r="F2084" s="262" t="s">
        <v>222</v>
      </c>
      <c r="G2084" s="262" t="s">
        <v>223</v>
      </c>
      <c r="H2084" s="262" t="s">
        <v>224</v>
      </c>
      <c r="I2084" s="262" t="s">
        <v>225</v>
      </c>
      <c r="J2084" s="262">
        <v>1600</v>
      </c>
      <c r="K2084" s="320">
        <v>1</v>
      </c>
      <c r="L2084" s="320">
        <v>1</v>
      </c>
      <c r="M2084" s="262" t="s">
        <v>226</v>
      </c>
      <c r="N2084" s="262" t="s">
        <v>233</v>
      </c>
      <c r="O2084" s="262" t="s">
        <v>234</v>
      </c>
      <c r="P2084" s="262" t="s">
        <v>37</v>
      </c>
      <c r="Q2084" s="321">
        <v>10</v>
      </c>
      <c r="R2084" s="321">
        <f t="shared" si="197"/>
        <v>11</v>
      </c>
      <c r="S2084" s="300">
        <v>0</v>
      </c>
      <c r="T2084" s="300">
        <v>58275</v>
      </c>
      <c r="V2084" s="300">
        <v>58275</v>
      </c>
      <c r="W2084" s="302">
        <f>IFERROR(INDEX('For Formulas'!$A$3:$CL$64,MATCH(ROUNDUP($R2084,0),'For Formulas'!$A$3:$A$64,0),MATCH($O2084&amp;" - "&amp;$P2084,'For Formulas'!$A$3:$CL$3,0))*L2084+U2084,INDEX('For Formulas'!$A$3:$CL$64,MATCH(ROUNDUP($R2084,0),'For Formulas'!$A$3:$A$64,0)*MATCH($O2084&amp;" - "&amp;$P2084,'For Formulas'!$A$3:$CL$3,0))*L2084)</f>
        <v>62935</v>
      </c>
      <c r="X2084" s="322">
        <f t="shared" si="198"/>
        <v>7.9965679965679964E-2</v>
      </c>
      <c r="Y2084" s="262" t="s">
        <v>281</v>
      </c>
      <c r="Z2084" s="262" t="str">
        <f t="shared" si="199"/>
        <v>141 E 71100 116</v>
      </c>
      <c r="AA2084" s="262" t="str">
        <f t="shared" si="200"/>
        <v>000</v>
      </c>
      <c r="AB2084" s="262" t="str">
        <f t="shared" si="201"/>
        <v>000</v>
      </c>
      <c r="AC2084" s="262" t="str">
        <f t="shared" si="202"/>
        <v>141 E 71100 116 000 000</v>
      </c>
    </row>
    <row r="2085" spans="1:29" ht="15" hidden="1" customHeight="1" x14ac:dyDescent="0.25">
      <c r="A2085" s="262" t="s">
        <v>1574</v>
      </c>
      <c r="B2085" s="262" t="s">
        <v>488</v>
      </c>
      <c r="C2085" s="262" t="s">
        <v>489</v>
      </c>
      <c r="D2085" s="262" t="s">
        <v>295</v>
      </c>
      <c r="E2085" s="262" t="s">
        <v>221</v>
      </c>
      <c r="F2085" s="262" t="s">
        <v>222</v>
      </c>
      <c r="G2085" s="262" t="s">
        <v>223</v>
      </c>
      <c r="H2085" s="262" t="s">
        <v>224</v>
      </c>
      <c r="I2085" s="262" t="s">
        <v>225</v>
      </c>
      <c r="J2085" s="262">
        <v>1600</v>
      </c>
      <c r="K2085" s="320">
        <v>1</v>
      </c>
      <c r="L2085" s="320">
        <v>1</v>
      </c>
      <c r="M2085" s="262" t="s">
        <v>226</v>
      </c>
      <c r="N2085" s="262" t="s">
        <v>233</v>
      </c>
      <c r="O2085" s="262" t="s">
        <v>234</v>
      </c>
      <c r="P2085" s="262" t="s">
        <v>37</v>
      </c>
      <c r="Q2085" s="321">
        <v>10</v>
      </c>
      <c r="R2085" s="321">
        <f t="shared" si="197"/>
        <v>11</v>
      </c>
      <c r="S2085" s="300">
        <v>0</v>
      </c>
      <c r="T2085" s="300">
        <v>58275</v>
      </c>
      <c r="V2085" s="300">
        <v>58275</v>
      </c>
      <c r="W2085" s="302">
        <f>IFERROR(INDEX('For Formulas'!$A$3:$CL$64,MATCH(ROUNDUP($R2085,0),'For Formulas'!$A$3:$A$64,0),MATCH($O2085&amp;" - "&amp;$P2085,'For Formulas'!$A$3:$CL$3,0))*L2085+U2085,INDEX('For Formulas'!$A$3:$CL$64,MATCH(ROUNDUP($R2085,0),'For Formulas'!$A$3:$A$64,0)*MATCH($O2085&amp;" - "&amp;$P2085,'For Formulas'!$A$3:$CL$3,0))*L2085)</f>
        <v>62935</v>
      </c>
      <c r="X2085" s="322">
        <f t="shared" si="198"/>
        <v>7.9965679965679964E-2</v>
      </c>
      <c r="Y2085" s="262" t="s">
        <v>1575</v>
      </c>
      <c r="Z2085" s="262" t="str">
        <f t="shared" si="199"/>
        <v>142 E 71100 116</v>
      </c>
      <c r="AA2085" s="262" t="str">
        <f t="shared" si="200"/>
        <v>000</v>
      </c>
      <c r="AB2085" s="262" t="str">
        <f t="shared" si="201"/>
        <v>931</v>
      </c>
      <c r="AC2085" s="262" t="str">
        <f t="shared" si="202"/>
        <v>142 E 71100 116 931 000</v>
      </c>
    </row>
    <row r="2086" spans="1:29" ht="15" customHeight="1" x14ac:dyDescent="0.25">
      <c r="A2086" s="262" t="s">
        <v>2092</v>
      </c>
      <c r="B2086" s="262" t="s">
        <v>231</v>
      </c>
      <c r="C2086" s="262" t="s">
        <v>231</v>
      </c>
      <c r="D2086" s="262" t="s">
        <v>716</v>
      </c>
      <c r="E2086" s="262" t="s">
        <v>221</v>
      </c>
      <c r="F2086" s="262" t="s">
        <v>222</v>
      </c>
      <c r="G2086" s="262" t="s">
        <v>223</v>
      </c>
      <c r="H2086" s="262" t="s">
        <v>224</v>
      </c>
      <c r="I2086" s="262" t="s">
        <v>225</v>
      </c>
      <c r="J2086" s="262">
        <v>1600</v>
      </c>
      <c r="K2086" s="320">
        <v>1</v>
      </c>
      <c r="L2086" s="320">
        <v>1</v>
      </c>
      <c r="M2086" s="262" t="s">
        <v>226</v>
      </c>
      <c r="N2086" s="262" t="s">
        <v>233</v>
      </c>
      <c r="O2086" s="262" t="s">
        <v>234</v>
      </c>
      <c r="P2086" s="262" t="s">
        <v>37</v>
      </c>
      <c r="Q2086" s="321">
        <v>10</v>
      </c>
      <c r="R2086" s="321">
        <f t="shared" si="197"/>
        <v>11</v>
      </c>
      <c r="S2086" s="300">
        <v>0</v>
      </c>
      <c r="T2086" s="300">
        <v>58275</v>
      </c>
      <c r="V2086" s="300">
        <v>58275</v>
      </c>
      <c r="W2086" s="302">
        <f>IFERROR(INDEX('For Formulas'!$A$3:$CL$64,MATCH(ROUNDUP($R2086,0),'For Formulas'!$A$3:$A$64,0),MATCH($O2086&amp;" - "&amp;$P2086,'For Formulas'!$A$3:$CL$3,0))*L2086+U2086,INDEX('For Formulas'!$A$3:$CL$64,MATCH(ROUNDUP($R2086,0),'For Formulas'!$A$3:$A$64,0)*MATCH($O2086&amp;" - "&amp;$P2086,'For Formulas'!$A$3:$CL$3,0))*L2086)</f>
        <v>62935</v>
      </c>
      <c r="X2086" s="322">
        <f t="shared" si="198"/>
        <v>7.9965679965679964E-2</v>
      </c>
      <c r="Y2086" s="262" t="s">
        <v>913</v>
      </c>
      <c r="Z2086" s="262" t="str">
        <f t="shared" si="199"/>
        <v>141 E 71100 116</v>
      </c>
      <c r="AA2086" s="262" t="str">
        <f t="shared" si="200"/>
        <v>000</v>
      </c>
      <c r="AB2086" s="262" t="str">
        <f t="shared" si="201"/>
        <v>000</v>
      </c>
      <c r="AC2086" s="262" t="str">
        <f t="shared" si="202"/>
        <v>141 E 71100 116 000 000</v>
      </c>
    </row>
    <row r="2087" spans="1:29" ht="15" customHeight="1" x14ac:dyDescent="0.25">
      <c r="A2087" s="262" t="s">
        <v>2647</v>
      </c>
      <c r="B2087" s="262" t="s">
        <v>323</v>
      </c>
      <c r="C2087" s="262" t="s">
        <v>323</v>
      </c>
      <c r="D2087" s="262" t="s">
        <v>261</v>
      </c>
      <c r="E2087" s="262" t="s">
        <v>221</v>
      </c>
      <c r="F2087" s="262" t="s">
        <v>222</v>
      </c>
      <c r="G2087" s="262" t="s">
        <v>223</v>
      </c>
      <c r="H2087" s="262" t="s">
        <v>224</v>
      </c>
      <c r="I2087" s="262" t="s">
        <v>225</v>
      </c>
      <c r="J2087" s="262">
        <v>1600</v>
      </c>
      <c r="K2087" s="320">
        <v>1</v>
      </c>
      <c r="L2087" s="320">
        <v>1</v>
      </c>
      <c r="M2087" s="262" t="s">
        <v>226</v>
      </c>
      <c r="N2087" s="262" t="s">
        <v>233</v>
      </c>
      <c r="O2087" s="262" t="s">
        <v>234</v>
      </c>
      <c r="P2087" s="262" t="s">
        <v>37</v>
      </c>
      <c r="Q2087" s="321">
        <v>10</v>
      </c>
      <c r="R2087" s="321">
        <f t="shared" si="197"/>
        <v>11</v>
      </c>
      <c r="S2087" s="300">
        <v>0</v>
      </c>
      <c r="T2087" s="300">
        <v>58275</v>
      </c>
      <c r="V2087" s="300">
        <v>58275</v>
      </c>
      <c r="W2087" s="302">
        <f>IFERROR(INDEX('For Formulas'!$A$3:$CL$64,MATCH(ROUNDUP($R2087,0),'For Formulas'!$A$3:$A$64,0),MATCH($O2087&amp;" - "&amp;$P2087,'For Formulas'!$A$3:$CL$3,0))*L2087+U2087,INDEX('For Formulas'!$A$3:$CL$64,MATCH(ROUNDUP($R2087,0),'For Formulas'!$A$3:$A$64,0)*MATCH($O2087&amp;" - "&amp;$P2087,'For Formulas'!$A$3:$CL$3,0))*L2087)</f>
        <v>62935</v>
      </c>
      <c r="X2087" s="322">
        <f t="shared" si="198"/>
        <v>7.9965679965679964E-2</v>
      </c>
      <c r="Y2087" s="262" t="s">
        <v>425</v>
      </c>
      <c r="Z2087" s="262" t="str">
        <f t="shared" si="199"/>
        <v>141 E 72410 139</v>
      </c>
      <c r="AA2087" s="262" t="str">
        <f t="shared" si="200"/>
        <v>000</v>
      </c>
      <c r="AB2087" s="262" t="str">
        <f t="shared" si="201"/>
        <v>000</v>
      </c>
      <c r="AC2087" s="262" t="str">
        <f t="shared" si="202"/>
        <v>141 E 72410 139 000 000</v>
      </c>
    </row>
    <row r="2088" spans="1:29" ht="15" customHeight="1" x14ac:dyDescent="0.25">
      <c r="A2088" s="262" t="s">
        <v>2681</v>
      </c>
      <c r="B2088" s="262" t="s">
        <v>231</v>
      </c>
      <c r="C2088" s="262" t="s">
        <v>231</v>
      </c>
      <c r="D2088" s="262" t="s">
        <v>392</v>
      </c>
      <c r="E2088" s="262" t="s">
        <v>221</v>
      </c>
      <c r="F2088" s="262" t="s">
        <v>222</v>
      </c>
      <c r="G2088" s="262" t="s">
        <v>223</v>
      </c>
      <c r="H2088" s="262" t="s">
        <v>224</v>
      </c>
      <c r="I2088" s="262" t="s">
        <v>225</v>
      </c>
      <c r="J2088" s="262">
        <v>1600</v>
      </c>
      <c r="K2088" s="320">
        <v>1</v>
      </c>
      <c r="L2088" s="320">
        <v>1</v>
      </c>
      <c r="M2088" s="262" t="s">
        <v>226</v>
      </c>
      <c r="N2088" s="262" t="s">
        <v>233</v>
      </c>
      <c r="O2088" s="262" t="s">
        <v>234</v>
      </c>
      <c r="P2088" s="262" t="s">
        <v>37</v>
      </c>
      <c r="Q2088" s="321">
        <v>10</v>
      </c>
      <c r="R2088" s="321">
        <f t="shared" si="197"/>
        <v>11</v>
      </c>
      <c r="S2088" s="300">
        <v>0</v>
      </c>
      <c r="T2088" s="300">
        <v>58275</v>
      </c>
      <c r="V2088" s="300">
        <v>58275</v>
      </c>
      <c r="W2088" s="302">
        <f>IFERROR(INDEX('For Formulas'!$A$3:$CL$64,MATCH(ROUNDUP($R2088,0),'For Formulas'!$A$3:$A$64,0),MATCH($O2088&amp;" - "&amp;$P2088,'For Formulas'!$A$3:$CL$3,0))*L2088+U2088,INDEX('For Formulas'!$A$3:$CL$64,MATCH(ROUNDUP($R2088,0),'For Formulas'!$A$3:$A$64,0)*MATCH($O2088&amp;" - "&amp;$P2088,'For Formulas'!$A$3:$CL$3,0))*L2088)</f>
        <v>62935</v>
      </c>
      <c r="X2088" s="322">
        <f t="shared" si="198"/>
        <v>7.9965679965679964E-2</v>
      </c>
      <c r="Y2088" s="262" t="s">
        <v>572</v>
      </c>
      <c r="Z2088" s="262" t="str">
        <f t="shared" si="199"/>
        <v>141 E 71100 116</v>
      </c>
      <c r="AA2088" s="262" t="str">
        <f t="shared" si="200"/>
        <v>000</v>
      </c>
      <c r="AB2088" s="262" t="str">
        <f t="shared" si="201"/>
        <v>000</v>
      </c>
      <c r="AC2088" s="262" t="str">
        <f t="shared" si="202"/>
        <v>141 E 71100 116 000 000</v>
      </c>
    </row>
    <row r="2089" spans="1:29" ht="15" customHeight="1" x14ac:dyDescent="0.25">
      <c r="A2089" s="262" t="s">
        <v>2703</v>
      </c>
      <c r="B2089" s="262" t="s">
        <v>231</v>
      </c>
      <c r="C2089" s="262" t="s">
        <v>231</v>
      </c>
      <c r="D2089" s="262" t="s">
        <v>295</v>
      </c>
      <c r="E2089" s="262" t="s">
        <v>221</v>
      </c>
      <c r="F2089" s="262" t="s">
        <v>222</v>
      </c>
      <c r="G2089" s="262" t="s">
        <v>223</v>
      </c>
      <c r="H2089" s="262" t="s">
        <v>224</v>
      </c>
      <c r="I2089" s="262" t="s">
        <v>225</v>
      </c>
      <c r="J2089" s="262">
        <v>1600</v>
      </c>
      <c r="K2089" s="320">
        <v>1</v>
      </c>
      <c r="L2089" s="320">
        <v>1</v>
      </c>
      <c r="M2089" s="262" t="s">
        <v>226</v>
      </c>
      <c r="N2089" s="262" t="s">
        <v>233</v>
      </c>
      <c r="O2089" s="262" t="s">
        <v>234</v>
      </c>
      <c r="P2089" s="262" t="s">
        <v>37</v>
      </c>
      <c r="Q2089" s="321">
        <v>10</v>
      </c>
      <c r="R2089" s="321">
        <f t="shared" si="197"/>
        <v>11</v>
      </c>
      <c r="S2089" s="300">
        <v>0</v>
      </c>
      <c r="T2089" s="300">
        <v>58275</v>
      </c>
      <c r="V2089" s="300">
        <v>58275</v>
      </c>
      <c r="W2089" s="302">
        <f>IFERROR(INDEX('For Formulas'!$A$3:$CL$64,MATCH(ROUNDUP($R2089,0),'For Formulas'!$A$3:$A$64,0),MATCH($O2089&amp;" - "&amp;$P2089,'For Formulas'!$A$3:$CL$3,0))*L2089+U2089,INDEX('For Formulas'!$A$3:$CL$64,MATCH(ROUNDUP($R2089,0),'For Formulas'!$A$3:$A$64,0)*MATCH($O2089&amp;" - "&amp;$P2089,'For Formulas'!$A$3:$CL$3,0))*L2089)</f>
        <v>62935</v>
      </c>
      <c r="X2089" s="322">
        <f t="shared" si="198"/>
        <v>7.9965679965679964E-2</v>
      </c>
      <c r="Y2089" s="262" t="s">
        <v>296</v>
      </c>
      <c r="Z2089" s="262" t="str">
        <f t="shared" si="199"/>
        <v>141 E 71100 116</v>
      </c>
      <c r="AA2089" s="262" t="str">
        <f t="shared" si="200"/>
        <v>000</v>
      </c>
      <c r="AB2089" s="262" t="str">
        <f t="shared" si="201"/>
        <v>000</v>
      </c>
      <c r="AC2089" s="262" t="str">
        <f t="shared" si="202"/>
        <v>141 E 71100 116 000 000</v>
      </c>
    </row>
    <row r="2090" spans="1:29" ht="15" hidden="1" customHeight="1" x14ac:dyDescent="0.25">
      <c r="A2090" s="262" t="s">
        <v>2592</v>
      </c>
      <c r="B2090" s="262" t="s">
        <v>256</v>
      </c>
      <c r="C2090" s="262" t="s">
        <v>355</v>
      </c>
      <c r="D2090" s="262" t="s">
        <v>274</v>
      </c>
      <c r="E2090" s="262" t="s">
        <v>256</v>
      </c>
      <c r="F2090" s="262" t="s">
        <v>249</v>
      </c>
      <c r="G2090" s="262" t="s">
        <v>250</v>
      </c>
      <c r="H2090" s="262" t="s">
        <v>224</v>
      </c>
      <c r="I2090" s="262" t="s">
        <v>270</v>
      </c>
      <c r="J2090" s="262">
        <v>540</v>
      </c>
      <c r="K2090" s="320">
        <v>0.5</v>
      </c>
      <c r="L2090" s="320">
        <v>0.5</v>
      </c>
      <c r="M2090" s="262" t="s">
        <v>6</v>
      </c>
      <c r="Q2090" s="321">
        <v>0</v>
      </c>
      <c r="R2090" s="321">
        <f t="shared" si="197"/>
        <v>1</v>
      </c>
      <c r="S2090" s="300">
        <v>500</v>
      </c>
      <c r="T2090" s="300">
        <v>0</v>
      </c>
      <c r="V2090" s="300">
        <v>250</v>
      </c>
      <c r="W2090" s="300">
        <f>V2090</f>
        <v>250</v>
      </c>
      <c r="X2090" s="322">
        <f t="shared" si="198"/>
        <v>0</v>
      </c>
      <c r="Y2090" s="262" t="s">
        <v>272</v>
      </c>
      <c r="Z2090" s="262" t="str">
        <f t="shared" si="199"/>
        <v>141 E 71100 163</v>
      </c>
      <c r="AA2090" s="262" t="str">
        <f t="shared" si="200"/>
        <v>000</v>
      </c>
      <c r="AB2090" s="262" t="str">
        <f t="shared" si="201"/>
        <v>000</v>
      </c>
      <c r="AC2090" s="262" t="str">
        <f t="shared" si="202"/>
        <v>141 E 71100 163 000 000</v>
      </c>
    </row>
    <row r="2091" spans="1:29" ht="15" customHeight="1" x14ac:dyDescent="0.25">
      <c r="A2091" s="262" t="s">
        <v>2861</v>
      </c>
      <c r="B2091" s="262" t="s">
        <v>231</v>
      </c>
      <c r="C2091" s="262" t="s">
        <v>231</v>
      </c>
      <c r="D2091" s="262" t="s">
        <v>264</v>
      </c>
      <c r="E2091" s="262" t="s">
        <v>221</v>
      </c>
      <c r="F2091" s="262" t="s">
        <v>222</v>
      </c>
      <c r="G2091" s="262" t="s">
        <v>223</v>
      </c>
      <c r="H2091" s="262" t="s">
        <v>224</v>
      </c>
      <c r="I2091" s="262" t="s">
        <v>225</v>
      </c>
      <c r="J2091" s="262">
        <v>1600</v>
      </c>
      <c r="K2091" s="320">
        <v>1</v>
      </c>
      <c r="L2091" s="320">
        <v>1</v>
      </c>
      <c r="M2091" s="262" t="s">
        <v>226</v>
      </c>
      <c r="N2091" s="262" t="s">
        <v>227</v>
      </c>
      <c r="O2091" s="262" t="s">
        <v>234</v>
      </c>
      <c r="P2091" s="262" t="s">
        <v>37</v>
      </c>
      <c r="Q2091" s="321">
        <v>10</v>
      </c>
      <c r="R2091" s="321">
        <f t="shared" si="197"/>
        <v>11</v>
      </c>
      <c r="S2091" s="300">
        <v>0</v>
      </c>
      <c r="T2091" s="300">
        <v>58275</v>
      </c>
      <c r="V2091" s="300">
        <v>58275</v>
      </c>
      <c r="W2091" s="302">
        <f>IFERROR(INDEX('For Formulas'!$A$3:$CL$64,MATCH(ROUNDUP($R2091,0),'For Formulas'!$A$3:$A$64,0),MATCH($O2091&amp;" - "&amp;$P2091,'For Formulas'!$A$3:$CL$3,0))*L2091+U2091,INDEX('For Formulas'!$A$3:$CL$64,MATCH(ROUNDUP($R2091,0),'For Formulas'!$A$3:$A$64,0)*MATCH($O2091&amp;" - "&amp;$P2091,'For Formulas'!$A$3:$CL$3,0))*L2091)</f>
        <v>62935</v>
      </c>
      <c r="X2091" s="322">
        <f t="shared" si="198"/>
        <v>7.9965679965679964E-2</v>
      </c>
      <c r="Y2091" s="262" t="s">
        <v>265</v>
      </c>
      <c r="Z2091" s="262" t="str">
        <f t="shared" si="199"/>
        <v>141 E 71100 116</v>
      </c>
      <c r="AA2091" s="262" t="str">
        <f t="shared" si="200"/>
        <v>000</v>
      </c>
      <c r="AB2091" s="262" t="str">
        <f t="shared" si="201"/>
        <v>000</v>
      </c>
      <c r="AC2091" s="262" t="str">
        <f t="shared" si="202"/>
        <v>141 E 71100 116 000 000</v>
      </c>
    </row>
    <row r="2092" spans="1:29" x14ac:dyDescent="0.25">
      <c r="A2092" s="262" t="s">
        <v>3095</v>
      </c>
      <c r="B2092" s="262" t="s">
        <v>577</v>
      </c>
      <c r="C2092" s="262" t="s">
        <v>577</v>
      </c>
      <c r="D2092" s="262" t="s">
        <v>324</v>
      </c>
      <c r="E2092" s="262" t="s">
        <v>221</v>
      </c>
      <c r="F2092" s="262" t="s">
        <v>222</v>
      </c>
      <c r="G2092" s="262" t="s">
        <v>223</v>
      </c>
      <c r="H2092" s="262" t="s">
        <v>224</v>
      </c>
      <c r="I2092" s="262" t="s">
        <v>225</v>
      </c>
      <c r="J2092" s="262">
        <v>1600</v>
      </c>
      <c r="K2092" s="320">
        <v>1</v>
      </c>
      <c r="L2092" s="320">
        <v>1</v>
      </c>
      <c r="M2092" s="262" t="s">
        <v>226</v>
      </c>
      <c r="N2092" s="262" t="s">
        <v>233</v>
      </c>
      <c r="O2092" s="262" t="s">
        <v>234</v>
      </c>
      <c r="P2092" s="262" t="s">
        <v>37</v>
      </c>
      <c r="Q2092" s="321">
        <v>10</v>
      </c>
      <c r="R2092" s="321">
        <f t="shared" si="197"/>
        <v>11</v>
      </c>
      <c r="S2092" s="300">
        <v>0</v>
      </c>
      <c r="T2092" s="300">
        <v>58275</v>
      </c>
      <c r="V2092" s="300">
        <v>58275</v>
      </c>
      <c r="W2092" s="302">
        <f>IFERROR(INDEX('For Formulas'!$A$3:$CL$64,MATCH(ROUNDUP($R2092,0),'For Formulas'!$A$3:$A$64,0),MATCH($O2092&amp;" - "&amp;$P2092,'For Formulas'!$A$3:$CL$3,0))*L2092+U2092,INDEX('For Formulas'!$A$3:$CL$64,MATCH(ROUNDUP($R2092,0),'For Formulas'!$A$3:$A$64,0)*MATCH($O2092&amp;" - "&amp;$P2092,'For Formulas'!$A$3:$CL$3,0))*L2092)</f>
        <v>62935</v>
      </c>
      <c r="X2092" s="322">
        <f t="shared" si="198"/>
        <v>7.9965679965679964E-2</v>
      </c>
      <c r="Y2092" s="262" t="s">
        <v>2483</v>
      </c>
      <c r="Z2092" s="262" t="str">
        <f t="shared" si="199"/>
        <v>141 E 72130 123</v>
      </c>
      <c r="AA2092" s="262" t="str">
        <f t="shared" si="200"/>
        <v>000</v>
      </c>
      <c r="AB2092" s="262" t="str">
        <f t="shared" si="201"/>
        <v>000</v>
      </c>
      <c r="AC2092" s="262" t="str">
        <f t="shared" si="202"/>
        <v>141 E 72130 123 000 000</v>
      </c>
    </row>
    <row r="2093" spans="1:29" ht="15" hidden="1" customHeight="1" x14ac:dyDescent="0.25">
      <c r="A2093" s="262" t="s">
        <v>2594</v>
      </c>
      <c r="B2093" s="262" t="s">
        <v>256</v>
      </c>
      <c r="C2093" s="262" t="s">
        <v>1247</v>
      </c>
      <c r="D2093" s="262" t="s">
        <v>274</v>
      </c>
      <c r="E2093" s="262" t="s">
        <v>256</v>
      </c>
      <c r="F2093" s="262" t="s">
        <v>222</v>
      </c>
      <c r="G2093" s="262" t="s">
        <v>223</v>
      </c>
      <c r="H2093" s="262" t="s">
        <v>224</v>
      </c>
      <c r="I2093" s="262" t="s">
        <v>225</v>
      </c>
      <c r="J2093" s="262">
        <v>1600</v>
      </c>
      <c r="K2093" s="320">
        <v>1</v>
      </c>
      <c r="L2093" s="320">
        <v>1</v>
      </c>
      <c r="M2093" s="262" t="s">
        <v>6</v>
      </c>
      <c r="Q2093" s="321">
        <v>0</v>
      </c>
      <c r="R2093" s="321">
        <f t="shared" si="197"/>
        <v>1</v>
      </c>
      <c r="S2093" s="300">
        <v>4000</v>
      </c>
      <c r="T2093" s="300">
        <v>0</v>
      </c>
      <c r="V2093" s="300">
        <v>4000</v>
      </c>
      <c r="W2093" s="300">
        <f>V2093</f>
        <v>4000</v>
      </c>
      <c r="X2093" s="322">
        <f t="shared" si="198"/>
        <v>0</v>
      </c>
      <c r="Y2093" s="262" t="s">
        <v>760</v>
      </c>
      <c r="Z2093" s="262" t="str">
        <f t="shared" si="199"/>
        <v>141 E 72210 189</v>
      </c>
      <c r="AA2093" s="262" t="str">
        <f t="shared" si="200"/>
        <v>000</v>
      </c>
      <c r="AB2093" s="262" t="str">
        <f t="shared" si="201"/>
        <v>000</v>
      </c>
      <c r="AC2093" s="262" t="str">
        <f t="shared" si="202"/>
        <v>141 E 72210 189 000 000</v>
      </c>
    </row>
    <row r="2094" spans="1:29" ht="15" customHeight="1" x14ac:dyDescent="0.25">
      <c r="A2094" s="262" t="s">
        <v>3169</v>
      </c>
      <c r="B2094" s="262" t="s">
        <v>323</v>
      </c>
      <c r="C2094" s="262" t="s">
        <v>323</v>
      </c>
      <c r="D2094" s="262" t="s">
        <v>346</v>
      </c>
      <c r="E2094" s="262" t="s">
        <v>221</v>
      </c>
      <c r="F2094" s="262" t="s">
        <v>222</v>
      </c>
      <c r="G2094" s="262" t="s">
        <v>223</v>
      </c>
      <c r="H2094" s="262" t="s">
        <v>224</v>
      </c>
      <c r="I2094" s="262" t="s">
        <v>225</v>
      </c>
      <c r="J2094" s="262">
        <v>1600</v>
      </c>
      <c r="K2094" s="320">
        <v>1</v>
      </c>
      <c r="L2094" s="320">
        <v>1</v>
      </c>
      <c r="M2094" s="262" t="s">
        <v>226</v>
      </c>
      <c r="N2094" s="262" t="s">
        <v>233</v>
      </c>
      <c r="O2094" s="262" t="s">
        <v>234</v>
      </c>
      <c r="P2094" s="262" t="s">
        <v>37</v>
      </c>
      <c r="Q2094" s="321">
        <v>10</v>
      </c>
      <c r="R2094" s="321">
        <f t="shared" si="197"/>
        <v>11</v>
      </c>
      <c r="S2094" s="300">
        <v>0</v>
      </c>
      <c r="T2094" s="300">
        <v>58275</v>
      </c>
      <c r="V2094" s="300">
        <v>58275</v>
      </c>
      <c r="W2094" s="302">
        <f>IFERROR(INDEX('For Formulas'!$A$3:$CL$64,MATCH(ROUNDUP($R2094,0),'For Formulas'!$A$3:$A$64,0),MATCH($O2094&amp;" - "&amp;$P2094,'For Formulas'!$A$3:$CL$3,0))*L2094+U2094,INDEX('For Formulas'!$A$3:$CL$64,MATCH(ROUNDUP($R2094,0),'For Formulas'!$A$3:$A$64,0)*MATCH($O2094&amp;" - "&amp;$P2094,'For Formulas'!$A$3:$CL$3,0))*L2094)</f>
        <v>62935</v>
      </c>
      <c r="X2094" s="322">
        <f t="shared" si="198"/>
        <v>7.9965679965679964E-2</v>
      </c>
      <c r="Y2094" s="262" t="s">
        <v>426</v>
      </c>
      <c r="Z2094" s="262" t="str">
        <f t="shared" si="199"/>
        <v>141 E 72410 139</v>
      </c>
      <c r="AA2094" s="262" t="str">
        <f t="shared" si="200"/>
        <v>000</v>
      </c>
      <c r="AB2094" s="262" t="str">
        <f t="shared" si="201"/>
        <v>000</v>
      </c>
      <c r="AC2094" s="262" t="str">
        <f t="shared" si="202"/>
        <v>141 E 72410 139 000 000</v>
      </c>
    </row>
    <row r="2095" spans="1:29" ht="15" customHeight="1" x14ac:dyDescent="0.25">
      <c r="A2095" s="262" t="s">
        <v>402</v>
      </c>
      <c r="B2095" s="262" t="s">
        <v>231</v>
      </c>
      <c r="C2095" s="262" t="s">
        <v>231</v>
      </c>
      <c r="D2095" s="262" t="s">
        <v>264</v>
      </c>
      <c r="E2095" s="262" t="s">
        <v>221</v>
      </c>
      <c r="F2095" s="262" t="s">
        <v>222</v>
      </c>
      <c r="G2095" s="262" t="s">
        <v>223</v>
      </c>
      <c r="H2095" s="262" t="s">
        <v>224</v>
      </c>
      <c r="I2095" s="262" t="s">
        <v>225</v>
      </c>
      <c r="J2095" s="262">
        <v>1600</v>
      </c>
      <c r="K2095" s="320">
        <v>1</v>
      </c>
      <c r="L2095" s="320">
        <v>1</v>
      </c>
      <c r="M2095" s="262" t="s">
        <v>226</v>
      </c>
      <c r="N2095" s="262" t="s">
        <v>227</v>
      </c>
      <c r="O2095" s="262" t="s">
        <v>234</v>
      </c>
      <c r="P2095" s="262" t="s">
        <v>37</v>
      </c>
      <c r="Q2095" s="321">
        <v>11</v>
      </c>
      <c r="R2095" s="321">
        <f t="shared" si="197"/>
        <v>12</v>
      </c>
      <c r="S2095" s="300">
        <v>0</v>
      </c>
      <c r="T2095" s="300">
        <v>58470</v>
      </c>
      <c r="V2095" s="300">
        <v>58470</v>
      </c>
      <c r="W2095" s="302">
        <f>IFERROR(INDEX('For Formulas'!$A$3:$CL$64,MATCH(ROUNDUP($R2095,0),'For Formulas'!$A$3:$A$64,0),MATCH($O2095&amp;" - "&amp;$P2095,'For Formulas'!$A$3:$CL$3,0))*L2095+U2095,INDEX('For Formulas'!$A$3:$CL$64,MATCH(ROUNDUP($R2095,0),'For Formulas'!$A$3:$A$64,0)*MATCH($O2095&amp;" - "&amp;$P2095,'For Formulas'!$A$3:$CL$3,0))*L2095)</f>
        <v>63150</v>
      </c>
      <c r="X2095" s="322">
        <f t="shared" si="198"/>
        <v>8.0041046690610573E-2</v>
      </c>
      <c r="Y2095" s="262" t="s">
        <v>265</v>
      </c>
      <c r="Z2095" s="262" t="str">
        <f t="shared" si="199"/>
        <v>141 E 71100 116</v>
      </c>
      <c r="AA2095" s="262" t="str">
        <f t="shared" si="200"/>
        <v>000</v>
      </c>
      <c r="AB2095" s="262" t="str">
        <f t="shared" si="201"/>
        <v>000</v>
      </c>
      <c r="AC2095" s="262" t="str">
        <f t="shared" si="202"/>
        <v>141 E 71100 116 000 000</v>
      </c>
    </row>
    <row r="2096" spans="1:29" ht="15" hidden="1" customHeight="1" x14ac:dyDescent="0.25">
      <c r="A2096" s="262" t="s">
        <v>2597</v>
      </c>
      <c r="B2096" s="262" t="s">
        <v>256</v>
      </c>
      <c r="C2096" s="262" t="s">
        <v>2442</v>
      </c>
      <c r="D2096" s="262" t="s">
        <v>274</v>
      </c>
      <c r="E2096" s="262" t="s">
        <v>256</v>
      </c>
      <c r="F2096" s="262" t="s">
        <v>249</v>
      </c>
      <c r="G2096" s="262" t="s">
        <v>250</v>
      </c>
      <c r="H2096" s="262" t="s">
        <v>224</v>
      </c>
      <c r="I2096" s="262" t="s">
        <v>242</v>
      </c>
      <c r="J2096" s="262">
        <v>1080</v>
      </c>
      <c r="K2096" s="320">
        <v>1</v>
      </c>
      <c r="L2096" s="320">
        <v>1</v>
      </c>
      <c r="M2096" s="262" t="s">
        <v>6</v>
      </c>
      <c r="Q2096" s="321">
        <v>0</v>
      </c>
      <c r="R2096" s="321">
        <f t="shared" si="197"/>
        <v>1</v>
      </c>
      <c r="S2096" s="300">
        <v>500</v>
      </c>
      <c r="T2096" s="300">
        <v>0</v>
      </c>
      <c r="V2096" s="300">
        <v>500</v>
      </c>
      <c r="W2096" s="300">
        <f>V2096</f>
        <v>500</v>
      </c>
      <c r="X2096" s="322">
        <f t="shared" si="198"/>
        <v>0</v>
      </c>
      <c r="Y2096" s="262" t="s">
        <v>2598</v>
      </c>
      <c r="Z2096" s="262" t="str">
        <f t="shared" si="199"/>
        <v>142 E 71100 163</v>
      </c>
      <c r="AA2096" s="262" t="str">
        <f t="shared" si="200"/>
        <v>000</v>
      </c>
      <c r="AB2096" s="262" t="str">
        <f t="shared" si="201"/>
        <v>101</v>
      </c>
      <c r="AC2096" s="262" t="str">
        <f t="shared" si="202"/>
        <v>142 E 71100 163 101 000</v>
      </c>
    </row>
    <row r="2097" spans="1:29" ht="15" customHeight="1" x14ac:dyDescent="0.25">
      <c r="A2097" s="262" t="s">
        <v>727</v>
      </c>
      <c r="B2097" s="262" t="s">
        <v>231</v>
      </c>
      <c r="C2097" s="262" t="s">
        <v>231</v>
      </c>
      <c r="D2097" s="262" t="s">
        <v>447</v>
      </c>
      <c r="E2097" s="262" t="s">
        <v>221</v>
      </c>
      <c r="F2097" s="262" t="s">
        <v>222</v>
      </c>
      <c r="G2097" s="262" t="s">
        <v>223</v>
      </c>
      <c r="H2097" s="262" t="s">
        <v>224</v>
      </c>
      <c r="I2097" s="262" t="s">
        <v>225</v>
      </c>
      <c r="J2097" s="262">
        <v>1600</v>
      </c>
      <c r="K2097" s="320">
        <v>1</v>
      </c>
      <c r="L2097" s="320">
        <v>1</v>
      </c>
      <c r="M2097" s="262" t="s">
        <v>226</v>
      </c>
      <c r="N2097" s="262" t="s">
        <v>233</v>
      </c>
      <c r="O2097" s="262" t="s">
        <v>234</v>
      </c>
      <c r="P2097" s="262" t="s">
        <v>37</v>
      </c>
      <c r="Q2097" s="321">
        <v>11</v>
      </c>
      <c r="R2097" s="321">
        <f t="shared" si="197"/>
        <v>12</v>
      </c>
      <c r="S2097" s="300">
        <v>0</v>
      </c>
      <c r="T2097" s="300">
        <v>58470</v>
      </c>
      <c r="V2097" s="300">
        <v>58470</v>
      </c>
      <c r="W2097" s="302">
        <f>IFERROR(INDEX('For Formulas'!$A$3:$CL$64,MATCH(ROUNDUP($R2097,0),'For Formulas'!$A$3:$A$64,0),MATCH($O2097&amp;" - "&amp;$P2097,'For Formulas'!$A$3:$CL$3,0))*L2097+U2097,INDEX('For Formulas'!$A$3:$CL$64,MATCH(ROUNDUP($R2097,0),'For Formulas'!$A$3:$A$64,0)*MATCH($O2097&amp;" - "&amp;$P2097,'For Formulas'!$A$3:$CL$3,0))*L2097)</f>
        <v>63150</v>
      </c>
      <c r="X2097" s="322">
        <f t="shared" si="198"/>
        <v>8.0041046690610573E-2</v>
      </c>
      <c r="Y2097" s="262" t="s">
        <v>448</v>
      </c>
      <c r="Z2097" s="262" t="str">
        <f t="shared" si="199"/>
        <v>141 E 71100 116</v>
      </c>
      <c r="AA2097" s="262" t="str">
        <f t="shared" si="200"/>
        <v>000</v>
      </c>
      <c r="AB2097" s="262" t="str">
        <f t="shared" si="201"/>
        <v>000</v>
      </c>
      <c r="AC2097" s="262" t="str">
        <f t="shared" si="202"/>
        <v>141 E 71100 116 000 000</v>
      </c>
    </row>
    <row r="2098" spans="1:29" ht="15" customHeight="1" x14ac:dyDescent="0.25">
      <c r="A2098" s="262" t="s">
        <v>768</v>
      </c>
      <c r="B2098" s="262" t="s">
        <v>231</v>
      </c>
      <c r="C2098" s="262" t="s">
        <v>231</v>
      </c>
      <c r="D2098" s="262" t="s">
        <v>232</v>
      </c>
      <c r="E2098" s="262" t="s">
        <v>221</v>
      </c>
      <c r="F2098" s="262" t="s">
        <v>222</v>
      </c>
      <c r="G2098" s="262" t="s">
        <v>223</v>
      </c>
      <c r="H2098" s="262" t="s">
        <v>224</v>
      </c>
      <c r="I2098" s="262" t="s">
        <v>225</v>
      </c>
      <c r="J2098" s="262">
        <v>1600</v>
      </c>
      <c r="K2098" s="320">
        <v>1</v>
      </c>
      <c r="L2098" s="320">
        <v>1</v>
      </c>
      <c r="M2098" s="262" t="s">
        <v>226</v>
      </c>
      <c r="N2098" s="262" t="s">
        <v>227</v>
      </c>
      <c r="O2098" s="262" t="s">
        <v>234</v>
      </c>
      <c r="P2098" s="262" t="s">
        <v>37</v>
      </c>
      <c r="Q2098" s="321">
        <v>11</v>
      </c>
      <c r="R2098" s="321">
        <f t="shared" si="197"/>
        <v>12</v>
      </c>
      <c r="S2098" s="300">
        <v>0</v>
      </c>
      <c r="T2098" s="300">
        <v>58470</v>
      </c>
      <c r="V2098" s="300">
        <v>58470</v>
      </c>
      <c r="W2098" s="302">
        <f>IFERROR(INDEX('For Formulas'!$A$3:$CL$64,MATCH(ROUNDUP($R2098,0),'For Formulas'!$A$3:$A$64,0),MATCH($O2098&amp;" - "&amp;$P2098,'For Formulas'!$A$3:$CL$3,0))*L2098+U2098,INDEX('For Formulas'!$A$3:$CL$64,MATCH(ROUNDUP($R2098,0),'For Formulas'!$A$3:$A$64,0)*MATCH($O2098&amp;" - "&amp;$P2098,'For Formulas'!$A$3:$CL$3,0))*L2098)</f>
        <v>63150</v>
      </c>
      <c r="X2098" s="322">
        <f t="shared" si="198"/>
        <v>8.0041046690610573E-2</v>
      </c>
      <c r="Y2098" s="262" t="s">
        <v>235</v>
      </c>
      <c r="Z2098" s="262" t="str">
        <f t="shared" si="199"/>
        <v>141 E 71100 116</v>
      </c>
      <c r="AA2098" s="262" t="str">
        <f t="shared" si="200"/>
        <v>000</v>
      </c>
      <c r="AB2098" s="262" t="str">
        <f t="shared" si="201"/>
        <v>000</v>
      </c>
      <c r="AC2098" s="262" t="str">
        <f t="shared" si="202"/>
        <v>141 E 71100 116 000 000</v>
      </c>
    </row>
    <row r="2099" spans="1:29" ht="15" customHeight="1" x14ac:dyDescent="0.25">
      <c r="A2099" s="262" t="s">
        <v>805</v>
      </c>
      <c r="B2099" s="262" t="s">
        <v>231</v>
      </c>
      <c r="C2099" s="262" t="s">
        <v>231</v>
      </c>
      <c r="D2099" s="262" t="s">
        <v>389</v>
      </c>
      <c r="E2099" s="262" t="s">
        <v>221</v>
      </c>
      <c r="F2099" s="262" t="s">
        <v>222</v>
      </c>
      <c r="G2099" s="262" t="s">
        <v>223</v>
      </c>
      <c r="H2099" s="262" t="s">
        <v>224</v>
      </c>
      <c r="I2099" s="262" t="s">
        <v>225</v>
      </c>
      <c r="J2099" s="262">
        <v>1600</v>
      </c>
      <c r="K2099" s="320">
        <v>1</v>
      </c>
      <c r="L2099" s="320">
        <v>1</v>
      </c>
      <c r="M2099" s="262" t="s">
        <v>226</v>
      </c>
      <c r="N2099" s="262" t="s">
        <v>233</v>
      </c>
      <c r="O2099" s="262" t="s">
        <v>234</v>
      </c>
      <c r="P2099" s="262" t="s">
        <v>37</v>
      </c>
      <c r="Q2099" s="321">
        <v>11</v>
      </c>
      <c r="R2099" s="321">
        <f t="shared" si="197"/>
        <v>12</v>
      </c>
      <c r="S2099" s="300">
        <v>0</v>
      </c>
      <c r="T2099" s="300">
        <v>58470</v>
      </c>
      <c r="V2099" s="300">
        <v>58470</v>
      </c>
      <c r="W2099" s="302">
        <f>IFERROR(INDEX('For Formulas'!$A$3:$CL$64,MATCH(ROUNDUP($R2099,0),'For Formulas'!$A$3:$A$64,0),MATCH($O2099&amp;" - "&amp;$P2099,'For Formulas'!$A$3:$CL$3,0))*L2099+U2099,INDEX('For Formulas'!$A$3:$CL$64,MATCH(ROUNDUP($R2099,0),'For Formulas'!$A$3:$A$64,0)*MATCH($O2099&amp;" - "&amp;$P2099,'For Formulas'!$A$3:$CL$3,0))*L2099)</f>
        <v>63150</v>
      </c>
      <c r="X2099" s="322">
        <f t="shared" si="198"/>
        <v>8.0041046690610573E-2</v>
      </c>
      <c r="Y2099" s="262" t="s">
        <v>390</v>
      </c>
      <c r="Z2099" s="262" t="str">
        <f t="shared" si="199"/>
        <v>141 E 71100 116</v>
      </c>
      <c r="AA2099" s="262" t="str">
        <f t="shared" si="200"/>
        <v>000</v>
      </c>
      <c r="AB2099" s="262" t="str">
        <f t="shared" si="201"/>
        <v>000</v>
      </c>
      <c r="AC2099" s="262" t="str">
        <f t="shared" si="202"/>
        <v>141 E 71100 116 000 000</v>
      </c>
    </row>
    <row r="2100" spans="1:29" ht="15" customHeight="1" x14ac:dyDescent="0.25">
      <c r="A2100" s="262" t="s">
        <v>1256</v>
      </c>
      <c r="B2100" s="262" t="s">
        <v>231</v>
      </c>
      <c r="C2100" s="262" t="s">
        <v>231</v>
      </c>
      <c r="D2100" s="262" t="s">
        <v>232</v>
      </c>
      <c r="E2100" s="262" t="s">
        <v>221</v>
      </c>
      <c r="F2100" s="262" t="s">
        <v>222</v>
      </c>
      <c r="G2100" s="262" t="s">
        <v>223</v>
      </c>
      <c r="H2100" s="262" t="s">
        <v>224</v>
      </c>
      <c r="I2100" s="262" t="s">
        <v>225</v>
      </c>
      <c r="J2100" s="262">
        <v>1600</v>
      </c>
      <c r="K2100" s="320">
        <v>1</v>
      </c>
      <c r="L2100" s="320">
        <v>1</v>
      </c>
      <c r="M2100" s="262" t="s">
        <v>226</v>
      </c>
      <c r="N2100" s="262" t="s">
        <v>233</v>
      </c>
      <c r="O2100" s="262" t="s">
        <v>234</v>
      </c>
      <c r="P2100" s="262" t="s">
        <v>37</v>
      </c>
      <c r="Q2100" s="321">
        <v>11</v>
      </c>
      <c r="R2100" s="321">
        <f t="shared" si="197"/>
        <v>12</v>
      </c>
      <c r="S2100" s="300">
        <v>0</v>
      </c>
      <c r="T2100" s="300">
        <v>58470</v>
      </c>
      <c r="V2100" s="300">
        <v>58470</v>
      </c>
      <c r="W2100" s="302">
        <f>IFERROR(INDEX('For Formulas'!$A$3:$CL$64,MATCH(ROUNDUP($R2100,0),'For Formulas'!$A$3:$A$64,0),MATCH($O2100&amp;" - "&amp;$P2100,'For Formulas'!$A$3:$CL$3,0))*L2100+U2100,INDEX('For Formulas'!$A$3:$CL$64,MATCH(ROUNDUP($R2100,0),'For Formulas'!$A$3:$A$64,0)*MATCH($O2100&amp;" - "&amp;$P2100,'For Formulas'!$A$3:$CL$3,0))*L2100)</f>
        <v>63150</v>
      </c>
      <c r="X2100" s="322">
        <f t="shared" si="198"/>
        <v>8.0041046690610573E-2</v>
      </c>
      <c r="Y2100" s="262" t="s">
        <v>235</v>
      </c>
      <c r="Z2100" s="262" t="str">
        <f t="shared" si="199"/>
        <v>141 E 71100 116</v>
      </c>
      <c r="AA2100" s="262" t="str">
        <f t="shared" si="200"/>
        <v>000</v>
      </c>
      <c r="AB2100" s="262" t="str">
        <f t="shared" si="201"/>
        <v>000</v>
      </c>
      <c r="AC2100" s="262" t="str">
        <f t="shared" si="202"/>
        <v>141 E 71100 116 000 000</v>
      </c>
    </row>
    <row r="2101" spans="1:29" ht="15" hidden="1" customHeight="1" x14ac:dyDescent="0.25">
      <c r="A2101" s="262" t="s">
        <v>2600</v>
      </c>
      <c r="B2101" s="262" t="s">
        <v>525</v>
      </c>
      <c r="C2101" s="262" t="s">
        <v>525</v>
      </c>
      <c r="D2101" s="262" t="s">
        <v>274</v>
      </c>
      <c r="E2101" s="262" t="s">
        <v>256</v>
      </c>
      <c r="F2101" s="262" t="s">
        <v>222</v>
      </c>
      <c r="G2101" s="262" t="s">
        <v>223</v>
      </c>
      <c r="H2101" s="262" t="s">
        <v>224</v>
      </c>
      <c r="I2101" s="262" t="s">
        <v>225</v>
      </c>
      <c r="J2101" s="262">
        <v>1600</v>
      </c>
      <c r="K2101" s="320">
        <v>1</v>
      </c>
      <c r="L2101" s="320">
        <v>1</v>
      </c>
      <c r="M2101" s="262" t="s">
        <v>6</v>
      </c>
      <c r="Q2101" s="321">
        <v>0</v>
      </c>
      <c r="R2101" s="321">
        <f t="shared" si="197"/>
        <v>1</v>
      </c>
      <c r="S2101" s="300">
        <v>390</v>
      </c>
      <c r="T2101" s="300">
        <v>0</v>
      </c>
      <c r="V2101" s="300">
        <v>390</v>
      </c>
      <c r="W2101" s="300">
        <f>V2101</f>
        <v>390</v>
      </c>
      <c r="X2101" s="322">
        <f t="shared" si="198"/>
        <v>0</v>
      </c>
      <c r="Y2101" s="262" t="s">
        <v>2602</v>
      </c>
      <c r="Z2101" s="262" t="str">
        <f t="shared" si="199"/>
        <v>141 E 72410 162</v>
      </c>
      <c r="AA2101" s="262" t="str">
        <f t="shared" si="200"/>
        <v>000</v>
      </c>
      <c r="AB2101" s="262" t="str">
        <f t="shared" si="201"/>
        <v>000</v>
      </c>
      <c r="AC2101" s="262" t="str">
        <f t="shared" si="202"/>
        <v>141 E 72410 162 000 000</v>
      </c>
    </row>
    <row r="2102" spans="1:29" hidden="1" x14ac:dyDescent="0.25">
      <c r="A2102" s="262" t="s">
        <v>1697</v>
      </c>
      <c r="B2102" s="262" t="s">
        <v>484</v>
      </c>
      <c r="C2102" s="262" t="s">
        <v>484</v>
      </c>
      <c r="D2102" s="262" t="s">
        <v>411</v>
      </c>
      <c r="E2102" s="262" t="s">
        <v>221</v>
      </c>
      <c r="F2102" s="262" t="s">
        <v>222</v>
      </c>
      <c r="G2102" s="262" t="s">
        <v>223</v>
      </c>
      <c r="H2102" s="262" t="s">
        <v>224</v>
      </c>
      <c r="I2102" s="262" t="s">
        <v>225</v>
      </c>
      <c r="J2102" s="262">
        <v>1600</v>
      </c>
      <c r="K2102" s="320">
        <v>1</v>
      </c>
      <c r="L2102" s="320">
        <v>1</v>
      </c>
      <c r="M2102" s="262" t="s">
        <v>226</v>
      </c>
      <c r="N2102" s="262" t="s">
        <v>227</v>
      </c>
      <c r="O2102" s="262" t="s">
        <v>234</v>
      </c>
      <c r="P2102" s="262" t="s">
        <v>37</v>
      </c>
      <c r="Q2102" s="321">
        <v>11</v>
      </c>
      <c r="R2102" s="321">
        <f t="shared" si="197"/>
        <v>12</v>
      </c>
      <c r="S2102" s="300">
        <v>0</v>
      </c>
      <c r="T2102" s="300">
        <v>58470</v>
      </c>
      <c r="V2102" s="300">
        <v>58470</v>
      </c>
      <c r="W2102" s="302">
        <f>IFERROR(INDEX('For Formulas'!$A$3:$CL$64,MATCH(ROUNDUP($R2102,0),'For Formulas'!$A$3:$A$64,0),MATCH($O2102&amp;" - "&amp;$P2102,'For Formulas'!$A$3:$CL$3,0))*L2102+U2102,INDEX('For Formulas'!$A$3:$CL$64,MATCH(ROUNDUP($R2102,0),'For Formulas'!$A$3:$A$64,0)*MATCH($O2102&amp;" - "&amp;$P2102,'For Formulas'!$A$3:$CL$3,0))*L2102)</f>
        <v>63150</v>
      </c>
      <c r="X2102" s="322">
        <f t="shared" si="198"/>
        <v>8.0041046690610573E-2</v>
      </c>
      <c r="Y2102" s="262" t="s">
        <v>1698</v>
      </c>
      <c r="Z2102" s="262" t="str">
        <f t="shared" si="199"/>
        <v>142 E 72210 189</v>
      </c>
      <c r="AA2102" s="262" t="str">
        <f t="shared" si="200"/>
        <v>000</v>
      </c>
      <c r="AB2102" s="262" t="str">
        <f t="shared" si="201"/>
        <v>101</v>
      </c>
      <c r="AC2102" s="262" t="str">
        <f t="shared" si="202"/>
        <v>142 E 72210 189 101 000</v>
      </c>
    </row>
    <row r="2103" spans="1:29" ht="15" hidden="1" customHeight="1" x14ac:dyDescent="0.25">
      <c r="A2103" s="262" t="s">
        <v>2490</v>
      </c>
      <c r="B2103" s="262" t="s">
        <v>488</v>
      </c>
      <c r="C2103" s="262" t="s">
        <v>489</v>
      </c>
      <c r="D2103" s="262" t="s">
        <v>422</v>
      </c>
      <c r="E2103" s="262" t="s">
        <v>221</v>
      </c>
      <c r="F2103" s="262" t="s">
        <v>222</v>
      </c>
      <c r="G2103" s="262" t="s">
        <v>223</v>
      </c>
      <c r="H2103" s="262" t="s">
        <v>224</v>
      </c>
      <c r="I2103" s="262" t="s">
        <v>225</v>
      </c>
      <c r="J2103" s="262">
        <v>1600</v>
      </c>
      <c r="K2103" s="320">
        <v>1</v>
      </c>
      <c r="L2103" s="320">
        <v>1</v>
      </c>
      <c r="M2103" s="262" t="s">
        <v>226</v>
      </c>
      <c r="N2103" s="262" t="s">
        <v>233</v>
      </c>
      <c r="O2103" s="262" t="s">
        <v>234</v>
      </c>
      <c r="P2103" s="262" t="s">
        <v>37</v>
      </c>
      <c r="Q2103" s="321">
        <v>11</v>
      </c>
      <c r="R2103" s="321">
        <f t="shared" si="197"/>
        <v>12</v>
      </c>
      <c r="S2103" s="300">
        <v>0</v>
      </c>
      <c r="T2103" s="300">
        <v>58470</v>
      </c>
      <c r="V2103" s="300">
        <v>58470</v>
      </c>
      <c r="W2103" s="302">
        <f>IFERROR(INDEX('For Formulas'!$A$3:$CL$64,MATCH(ROUNDUP($R2103,0),'For Formulas'!$A$3:$A$64,0),MATCH($O2103&amp;" - "&amp;$P2103,'For Formulas'!$A$3:$CL$3,0))*L2103+U2103,INDEX('For Formulas'!$A$3:$CL$64,MATCH(ROUNDUP($R2103,0),'For Formulas'!$A$3:$A$64,0)*MATCH($O2103&amp;" - "&amp;$P2103,'For Formulas'!$A$3:$CL$3,0))*L2103)</f>
        <v>63150</v>
      </c>
      <c r="X2103" s="322">
        <f t="shared" si="198"/>
        <v>8.0041046690610573E-2</v>
      </c>
      <c r="Y2103" s="262" t="s">
        <v>2491</v>
      </c>
      <c r="Z2103" s="262" t="str">
        <f t="shared" si="199"/>
        <v>142 E 71100 116</v>
      </c>
      <c r="AA2103" s="262" t="str">
        <f t="shared" si="200"/>
        <v>000</v>
      </c>
      <c r="AB2103" s="262" t="str">
        <f t="shared" si="201"/>
        <v>931</v>
      </c>
      <c r="AC2103" s="262" t="str">
        <f t="shared" si="202"/>
        <v>142 E 71100 116 931 000</v>
      </c>
    </row>
    <row r="2104" spans="1:29" ht="15" customHeight="1" x14ac:dyDescent="0.25">
      <c r="A2104" s="262" t="s">
        <v>2653</v>
      </c>
      <c r="B2104" s="262" t="s">
        <v>231</v>
      </c>
      <c r="C2104" s="262" t="s">
        <v>231</v>
      </c>
      <c r="D2104" s="262" t="s">
        <v>317</v>
      </c>
      <c r="E2104" s="262" t="s">
        <v>221</v>
      </c>
      <c r="F2104" s="262" t="s">
        <v>222</v>
      </c>
      <c r="G2104" s="262" t="s">
        <v>223</v>
      </c>
      <c r="H2104" s="262" t="s">
        <v>224</v>
      </c>
      <c r="I2104" s="262" t="s">
        <v>225</v>
      </c>
      <c r="J2104" s="262">
        <v>1600</v>
      </c>
      <c r="K2104" s="320">
        <v>1</v>
      </c>
      <c r="L2104" s="320">
        <v>1</v>
      </c>
      <c r="M2104" s="262" t="s">
        <v>226</v>
      </c>
      <c r="N2104" s="262" t="s">
        <v>233</v>
      </c>
      <c r="O2104" s="262" t="s">
        <v>234</v>
      </c>
      <c r="P2104" s="262" t="s">
        <v>37</v>
      </c>
      <c r="Q2104" s="321">
        <v>11</v>
      </c>
      <c r="R2104" s="321">
        <f t="shared" si="197"/>
        <v>12</v>
      </c>
      <c r="S2104" s="300">
        <v>0</v>
      </c>
      <c r="T2104" s="300">
        <v>58470</v>
      </c>
      <c r="V2104" s="300">
        <v>58470</v>
      </c>
      <c r="W2104" s="302">
        <f>IFERROR(INDEX('For Formulas'!$A$3:$CL$64,MATCH(ROUNDUP($R2104,0),'For Formulas'!$A$3:$A$64,0),MATCH($O2104&amp;" - "&amp;$P2104,'For Formulas'!$A$3:$CL$3,0))*L2104+U2104,INDEX('For Formulas'!$A$3:$CL$64,MATCH(ROUNDUP($R2104,0),'For Formulas'!$A$3:$A$64,0)*MATCH($O2104&amp;" - "&amp;$P2104,'For Formulas'!$A$3:$CL$3,0))*L2104)</f>
        <v>63150</v>
      </c>
      <c r="X2104" s="322">
        <f t="shared" si="198"/>
        <v>8.0041046690610573E-2</v>
      </c>
      <c r="Y2104" s="262" t="s">
        <v>396</v>
      </c>
      <c r="Z2104" s="262" t="str">
        <f t="shared" si="199"/>
        <v>141 E 71100 116</v>
      </c>
      <c r="AA2104" s="262" t="str">
        <f t="shared" si="200"/>
        <v>000</v>
      </c>
      <c r="AB2104" s="262" t="str">
        <f t="shared" si="201"/>
        <v>000</v>
      </c>
      <c r="AC2104" s="262" t="str">
        <f t="shared" si="202"/>
        <v>141 E 71100 116 000 000</v>
      </c>
    </row>
    <row r="2105" spans="1:29" ht="15" hidden="1" customHeight="1" x14ac:dyDescent="0.25">
      <c r="A2105" s="262" t="s">
        <v>2606</v>
      </c>
      <c r="B2105" s="262" t="s">
        <v>256</v>
      </c>
      <c r="C2105" s="262" t="s">
        <v>273</v>
      </c>
      <c r="D2105" s="262" t="s">
        <v>274</v>
      </c>
      <c r="E2105" s="262" t="s">
        <v>256</v>
      </c>
      <c r="F2105" s="262" t="s">
        <v>249</v>
      </c>
      <c r="G2105" s="262" t="s">
        <v>250</v>
      </c>
      <c r="H2105" s="262" t="s">
        <v>224</v>
      </c>
      <c r="I2105" s="262" t="s">
        <v>270</v>
      </c>
      <c r="J2105" s="262">
        <v>540</v>
      </c>
      <c r="K2105" s="320">
        <v>0.5</v>
      </c>
      <c r="L2105" s="320">
        <v>0.5</v>
      </c>
      <c r="M2105" s="262" t="s">
        <v>6</v>
      </c>
      <c r="Q2105" s="321">
        <v>0</v>
      </c>
      <c r="R2105" s="321">
        <f t="shared" si="197"/>
        <v>1</v>
      </c>
      <c r="S2105" s="300">
        <v>250</v>
      </c>
      <c r="T2105" s="300">
        <v>0</v>
      </c>
      <c r="V2105" s="300">
        <v>125</v>
      </c>
      <c r="W2105" s="300">
        <f>V2105</f>
        <v>125</v>
      </c>
      <c r="X2105" s="322">
        <f t="shared" si="198"/>
        <v>0</v>
      </c>
      <c r="Y2105" s="262" t="s">
        <v>272</v>
      </c>
      <c r="Z2105" s="262" t="str">
        <f t="shared" si="199"/>
        <v>141 E 71100 163</v>
      </c>
      <c r="AA2105" s="262" t="str">
        <f t="shared" si="200"/>
        <v>000</v>
      </c>
      <c r="AB2105" s="262" t="str">
        <f t="shared" si="201"/>
        <v>000</v>
      </c>
      <c r="AC2105" s="262" t="str">
        <f t="shared" si="202"/>
        <v>141 E 71100 163 000 000</v>
      </c>
    </row>
    <row r="2106" spans="1:29" ht="15" hidden="1" customHeight="1" x14ac:dyDescent="0.25">
      <c r="A2106" s="262" t="s">
        <v>2606</v>
      </c>
      <c r="B2106" s="262" t="s">
        <v>256</v>
      </c>
      <c r="C2106" s="262" t="s">
        <v>275</v>
      </c>
      <c r="D2106" s="262" t="s">
        <v>274</v>
      </c>
      <c r="E2106" s="262" t="s">
        <v>256</v>
      </c>
      <c r="F2106" s="262" t="s">
        <v>249</v>
      </c>
      <c r="G2106" s="262" t="s">
        <v>250</v>
      </c>
      <c r="H2106" s="262" t="s">
        <v>224</v>
      </c>
      <c r="I2106" s="262" t="s">
        <v>270</v>
      </c>
      <c r="J2106" s="262">
        <v>540</v>
      </c>
      <c r="K2106" s="320">
        <v>0.5</v>
      </c>
      <c r="L2106" s="320">
        <v>0.5</v>
      </c>
      <c r="M2106" s="262" t="s">
        <v>6</v>
      </c>
      <c r="Q2106" s="321">
        <v>0</v>
      </c>
      <c r="R2106" s="321">
        <f t="shared" si="197"/>
        <v>1</v>
      </c>
      <c r="S2106" s="300">
        <v>250</v>
      </c>
      <c r="T2106" s="300">
        <v>0</v>
      </c>
      <c r="V2106" s="300">
        <v>125</v>
      </c>
      <c r="W2106" s="300">
        <f>V2106</f>
        <v>125</v>
      </c>
      <c r="X2106" s="322">
        <f t="shared" si="198"/>
        <v>0</v>
      </c>
      <c r="Y2106" s="262" t="s">
        <v>276</v>
      </c>
      <c r="Z2106" s="262" t="str">
        <f t="shared" si="199"/>
        <v>142 E 71100 163</v>
      </c>
      <c r="AA2106" s="262" t="str">
        <f t="shared" si="200"/>
        <v>000</v>
      </c>
      <c r="AB2106" s="262" t="str">
        <f t="shared" si="201"/>
        <v>101</v>
      </c>
      <c r="AC2106" s="262" t="str">
        <f t="shared" si="202"/>
        <v>142 E 71100 163 101 000</v>
      </c>
    </row>
    <row r="2107" spans="1:29" ht="15" hidden="1" customHeight="1" x14ac:dyDescent="0.25">
      <c r="A2107" s="262" t="s">
        <v>2667</v>
      </c>
      <c r="B2107" s="262" t="s">
        <v>484</v>
      </c>
      <c r="C2107" s="262" t="s">
        <v>484</v>
      </c>
      <c r="D2107" s="262" t="s">
        <v>382</v>
      </c>
      <c r="E2107" s="262" t="s">
        <v>221</v>
      </c>
      <c r="F2107" s="262" t="s">
        <v>222</v>
      </c>
      <c r="G2107" s="262" t="s">
        <v>223</v>
      </c>
      <c r="H2107" s="262" t="s">
        <v>224</v>
      </c>
      <c r="I2107" s="262" t="s">
        <v>225</v>
      </c>
      <c r="J2107" s="262">
        <v>1600</v>
      </c>
      <c r="K2107" s="320">
        <v>1</v>
      </c>
      <c r="L2107" s="320">
        <v>1</v>
      </c>
      <c r="M2107" s="262" t="s">
        <v>226</v>
      </c>
      <c r="N2107" s="262" t="s">
        <v>233</v>
      </c>
      <c r="O2107" s="262" t="s">
        <v>234</v>
      </c>
      <c r="P2107" s="262" t="s">
        <v>37</v>
      </c>
      <c r="Q2107" s="321">
        <v>11</v>
      </c>
      <c r="R2107" s="321">
        <f t="shared" si="197"/>
        <v>12</v>
      </c>
      <c r="S2107" s="300">
        <v>0</v>
      </c>
      <c r="T2107" s="300">
        <v>58470</v>
      </c>
      <c r="V2107" s="300">
        <v>58470</v>
      </c>
      <c r="W2107" s="302">
        <f>IFERROR(INDEX('For Formulas'!$A$3:$CL$64,MATCH(ROUNDUP($R2107,0),'For Formulas'!$A$3:$A$64,0),MATCH($O2107&amp;" - "&amp;$P2107,'For Formulas'!$A$3:$CL$3,0))*L2107+U2107,INDEX('For Formulas'!$A$3:$CL$64,MATCH(ROUNDUP($R2107,0),'For Formulas'!$A$3:$A$64,0)*MATCH($O2107&amp;" - "&amp;$P2107,'For Formulas'!$A$3:$CL$3,0))*L2107)</f>
        <v>63150</v>
      </c>
      <c r="X2107" s="322">
        <f t="shared" si="198"/>
        <v>8.0041046690610573E-2</v>
      </c>
      <c r="Y2107" s="262" t="s">
        <v>2426</v>
      </c>
      <c r="Z2107" s="262" t="str">
        <f t="shared" si="199"/>
        <v>142 E 71100 116</v>
      </c>
      <c r="AA2107" s="262" t="str">
        <f t="shared" si="200"/>
        <v>000</v>
      </c>
      <c r="AB2107" s="262" t="str">
        <f t="shared" si="201"/>
        <v>101</v>
      </c>
      <c r="AC2107" s="262" t="str">
        <f t="shared" si="202"/>
        <v>142 E 71100 116 101 000</v>
      </c>
    </row>
    <row r="2108" spans="1:29" ht="15" customHeight="1" x14ac:dyDescent="0.25">
      <c r="A2108" s="262" t="s">
        <v>529</v>
      </c>
      <c r="B2108" s="262" t="s">
        <v>231</v>
      </c>
      <c r="C2108" s="262" t="s">
        <v>231</v>
      </c>
      <c r="D2108" s="262" t="s">
        <v>382</v>
      </c>
      <c r="E2108" s="262" t="s">
        <v>221</v>
      </c>
      <c r="F2108" s="262" t="s">
        <v>222</v>
      </c>
      <c r="G2108" s="262" t="s">
        <v>223</v>
      </c>
      <c r="H2108" s="262" t="s">
        <v>224</v>
      </c>
      <c r="I2108" s="262" t="s">
        <v>225</v>
      </c>
      <c r="J2108" s="262">
        <v>1600</v>
      </c>
      <c r="K2108" s="320">
        <v>1</v>
      </c>
      <c r="L2108" s="320">
        <v>1</v>
      </c>
      <c r="M2108" s="262" t="s">
        <v>226</v>
      </c>
      <c r="N2108" s="262" t="s">
        <v>227</v>
      </c>
      <c r="O2108" s="262" t="s">
        <v>234</v>
      </c>
      <c r="P2108" s="262" t="s">
        <v>38</v>
      </c>
      <c r="Q2108" s="321">
        <v>5</v>
      </c>
      <c r="R2108" s="321">
        <f t="shared" si="197"/>
        <v>6</v>
      </c>
      <c r="S2108" s="300">
        <v>0</v>
      </c>
      <c r="T2108" s="300">
        <v>58530</v>
      </c>
      <c r="V2108" s="300">
        <v>58530</v>
      </c>
      <c r="W2108" s="302">
        <f>IFERROR(INDEX('For Formulas'!$A$3:$CL$64,MATCH(ROUNDUP($R2108,0),'For Formulas'!$A$3:$A$64,0),MATCH($O2108&amp;" - "&amp;$P2108,'For Formulas'!$A$3:$CL$3,0))*L2108+U2108,INDEX('For Formulas'!$A$3:$CL$64,MATCH(ROUNDUP($R2108,0),'For Formulas'!$A$3:$A$64,0)*MATCH($O2108&amp;" - "&amp;$P2108,'For Formulas'!$A$3:$CL$3,0))*L2108)</f>
        <v>63210</v>
      </c>
      <c r="X2108" s="322">
        <f t="shared" si="198"/>
        <v>7.9958995386981035E-2</v>
      </c>
      <c r="Y2108" s="262" t="s">
        <v>401</v>
      </c>
      <c r="Z2108" s="262" t="str">
        <f t="shared" si="199"/>
        <v>141 E 71100 116</v>
      </c>
      <c r="AA2108" s="262" t="str">
        <f t="shared" si="200"/>
        <v>000</v>
      </c>
      <c r="AB2108" s="262" t="str">
        <f t="shared" si="201"/>
        <v>000</v>
      </c>
      <c r="AC2108" s="262" t="str">
        <f t="shared" si="202"/>
        <v>141 E 71100 116 000 000</v>
      </c>
    </row>
    <row r="2109" spans="1:29" ht="15" customHeight="1" x14ac:dyDescent="0.25">
      <c r="A2109" s="262" t="s">
        <v>1010</v>
      </c>
      <c r="B2109" s="262" t="s">
        <v>231</v>
      </c>
      <c r="C2109" s="262" t="s">
        <v>231</v>
      </c>
      <c r="D2109" s="262" t="s">
        <v>411</v>
      </c>
      <c r="E2109" s="262" t="s">
        <v>221</v>
      </c>
      <c r="F2109" s="262" t="s">
        <v>222</v>
      </c>
      <c r="G2109" s="262" t="s">
        <v>223</v>
      </c>
      <c r="H2109" s="262" t="s">
        <v>224</v>
      </c>
      <c r="I2109" s="262" t="s">
        <v>225</v>
      </c>
      <c r="J2109" s="262">
        <v>1600</v>
      </c>
      <c r="K2109" s="320">
        <v>1</v>
      </c>
      <c r="L2109" s="320">
        <v>1</v>
      </c>
      <c r="M2109" s="262" t="s">
        <v>226</v>
      </c>
      <c r="N2109" s="262" t="s">
        <v>233</v>
      </c>
      <c r="O2109" s="262" t="s">
        <v>234</v>
      </c>
      <c r="P2109" s="262" t="s">
        <v>38</v>
      </c>
      <c r="Q2109" s="321">
        <v>5</v>
      </c>
      <c r="R2109" s="321">
        <f t="shared" si="197"/>
        <v>6</v>
      </c>
      <c r="S2109" s="300">
        <v>0</v>
      </c>
      <c r="T2109" s="300">
        <v>58530</v>
      </c>
      <c r="V2109" s="300">
        <v>58530</v>
      </c>
      <c r="W2109" s="302">
        <f>IFERROR(INDEX('For Formulas'!$A$3:$CL$64,MATCH(ROUNDUP($R2109,0),'For Formulas'!$A$3:$A$64,0),MATCH($O2109&amp;" - "&amp;$P2109,'For Formulas'!$A$3:$CL$3,0))*L2109+U2109,INDEX('For Formulas'!$A$3:$CL$64,MATCH(ROUNDUP($R2109,0),'For Formulas'!$A$3:$A$64,0)*MATCH($O2109&amp;" - "&amp;$P2109,'For Formulas'!$A$3:$CL$3,0))*L2109)</f>
        <v>63210</v>
      </c>
      <c r="X2109" s="322">
        <f t="shared" si="198"/>
        <v>7.9958995386981035E-2</v>
      </c>
      <c r="Y2109" s="262" t="s">
        <v>608</v>
      </c>
      <c r="Z2109" s="262" t="str">
        <f t="shared" si="199"/>
        <v>141 E 71100 116</v>
      </c>
      <c r="AA2109" s="262" t="str">
        <f t="shared" si="200"/>
        <v>000</v>
      </c>
      <c r="AB2109" s="262" t="str">
        <f t="shared" si="201"/>
        <v>000</v>
      </c>
      <c r="AC2109" s="262" t="str">
        <f t="shared" si="202"/>
        <v>141 E 71100 116 000 000</v>
      </c>
    </row>
    <row r="2110" spans="1:29" ht="15" customHeight="1" x14ac:dyDescent="0.25">
      <c r="A2110" s="262" t="s">
        <v>1383</v>
      </c>
      <c r="B2110" s="262" t="s">
        <v>231</v>
      </c>
      <c r="C2110" s="262" t="s">
        <v>231</v>
      </c>
      <c r="D2110" s="262" t="s">
        <v>232</v>
      </c>
      <c r="E2110" s="262" t="s">
        <v>221</v>
      </c>
      <c r="F2110" s="262" t="s">
        <v>222</v>
      </c>
      <c r="G2110" s="262" t="s">
        <v>223</v>
      </c>
      <c r="H2110" s="262" t="s">
        <v>224</v>
      </c>
      <c r="I2110" s="262" t="s">
        <v>225</v>
      </c>
      <c r="J2110" s="262">
        <v>1600</v>
      </c>
      <c r="K2110" s="320">
        <v>1</v>
      </c>
      <c r="L2110" s="320">
        <v>1</v>
      </c>
      <c r="M2110" s="262" t="s">
        <v>226</v>
      </c>
      <c r="N2110" s="262" t="s">
        <v>233</v>
      </c>
      <c r="O2110" s="262" t="s">
        <v>234</v>
      </c>
      <c r="P2110" s="262" t="s">
        <v>38</v>
      </c>
      <c r="Q2110" s="321">
        <v>5</v>
      </c>
      <c r="R2110" s="321">
        <f t="shared" si="197"/>
        <v>6</v>
      </c>
      <c r="S2110" s="300">
        <v>0</v>
      </c>
      <c r="T2110" s="300">
        <v>58530</v>
      </c>
      <c r="V2110" s="300">
        <v>58530</v>
      </c>
      <c r="W2110" s="302">
        <f>IFERROR(INDEX('For Formulas'!$A$3:$CL$64,MATCH(ROUNDUP($R2110,0),'For Formulas'!$A$3:$A$64,0),MATCH($O2110&amp;" - "&amp;$P2110,'For Formulas'!$A$3:$CL$3,0))*L2110+U2110,INDEX('For Formulas'!$A$3:$CL$64,MATCH(ROUNDUP($R2110,0),'For Formulas'!$A$3:$A$64,0)*MATCH($O2110&amp;" - "&amp;$P2110,'For Formulas'!$A$3:$CL$3,0))*L2110)</f>
        <v>63210</v>
      </c>
      <c r="X2110" s="322">
        <f t="shared" si="198"/>
        <v>7.9958995386981035E-2</v>
      </c>
      <c r="Y2110" s="262" t="s">
        <v>235</v>
      </c>
      <c r="Z2110" s="262" t="str">
        <f t="shared" si="199"/>
        <v>141 E 71100 116</v>
      </c>
      <c r="AA2110" s="262" t="str">
        <f t="shared" si="200"/>
        <v>000</v>
      </c>
      <c r="AB2110" s="262" t="str">
        <f t="shared" si="201"/>
        <v>000</v>
      </c>
      <c r="AC2110" s="262" t="str">
        <f t="shared" si="202"/>
        <v>141 E 71100 116 000 000</v>
      </c>
    </row>
    <row r="2111" spans="1:29" ht="15" hidden="1" customHeight="1" x14ac:dyDescent="0.25">
      <c r="A2111" s="262" t="s">
        <v>3358</v>
      </c>
      <c r="B2111" s="262" t="s">
        <v>484</v>
      </c>
      <c r="C2111" s="262" t="s">
        <v>484</v>
      </c>
      <c r="D2111" s="262" t="s">
        <v>295</v>
      </c>
      <c r="E2111" s="262" t="s">
        <v>221</v>
      </c>
      <c r="F2111" s="262" t="s">
        <v>222</v>
      </c>
      <c r="G2111" s="262" t="s">
        <v>3343</v>
      </c>
      <c r="H2111" s="262" t="s">
        <v>224</v>
      </c>
      <c r="I2111" s="262" t="s">
        <v>225</v>
      </c>
      <c r="J2111" s="262">
        <v>688</v>
      </c>
      <c r="K2111" s="320">
        <v>1</v>
      </c>
      <c r="L2111" s="320">
        <v>1</v>
      </c>
      <c r="M2111" s="262" t="s">
        <v>226</v>
      </c>
      <c r="N2111" s="262" t="s">
        <v>227</v>
      </c>
      <c r="O2111" s="262" t="s">
        <v>234</v>
      </c>
      <c r="P2111" s="262" t="s">
        <v>37</v>
      </c>
      <c r="Q2111" s="321">
        <v>12</v>
      </c>
      <c r="R2111" s="321">
        <f t="shared" si="197"/>
        <v>13</v>
      </c>
      <c r="S2111" s="300">
        <v>0</v>
      </c>
      <c r="T2111" s="300">
        <v>58575</v>
      </c>
      <c r="V2111" s="300">
        <v>25187.25</v>
      </c>
      <c r="W2111" s="302">
        <f>IFERROR(INDEX('For Formulas'!$A$3:$CL$64,MATCH(ROUNDUP($R2111,0),'For Formulas'!$A$3:$A$64,0),MATCH($O2111&amp;" - "&amp;$P2111,'For Formulas'!$A$3:$CL$3,0))*L2111+U2111,INDEX('For Formulas'!$A$3:$CL$64,MATCH(ROUNDUP($R2111,0),'For Formulas'!$A$3:$A$64,0)*MATCH($O2111&amp;" - "&amp;$P2111,'For Formulas'!$A$3:$CL$3,0))*L2111)</f>
        <v>63260</v>
      </c>
      <c r="X2111" s="322">
        <f t="shared" si="198"/>
        <v>1.5115882043494229</v>
      </c>
      <c r="Y2111" s="262" t="s">
        <v>1097</v>
      </c>
      <c r="Z2111" s="262" t="str">
        <f t="shared" si="199"/>
        <v>142 E 72210 189</v>
      </c>
      <c r="AA2111" s="262" t="str">
        <f t="shared" si="200"/>
        <v>000</v>
      </c>
      <c r="AB2111" s="262" t="str">
        <f t="shared" si="201"/>
        <v>101</v>
      </c>
      <c r="AC2111" s="262" t="str">
        <f t="shared" si="202"/>
        <v>142 E 72210 189 101 000</v>
      </c>
    </row>
    <row r="2112" spans="1:29" ht="15" customHeight="1" x14ac:dyDescent="0.25">
      <c r="A2112" s="262" t="s">
        <v>599</v>
      </c>
      <c r="B2112" s="262" t="s">
        <v>231</v>
      </c>
      <c r="C2112" s="262" t="s">
        <v>231</v>
      </c>
      <c r="D2112" s="262" t="s">
        <v>407</v>
      </c>
      <c r="E2112" s="262" t="s">
        <v>221</v>
      </c>
      <c r="F2112" s="262" t="s">
        <v>222</v>
      </c>
      <c r="G2112" s="262" t="s">
        <v>223</v>
      </c>
      <c r="H2112" s="262" t="s">
        <v>224</v>
      </c>
      <c r="I2112" s="262" t="s">
        <v>225</v>
      </c>
      <c r="J2112" s="262">
        <v>1600</v>
      </c>
      <c r="K2112" s="320">
        <v>1</v>
      </c>
      <c r="L2112" s="320">
        <v>1</v>
      </c>
      <c r="M2112" s="262" t="s">
        <v>226</v>
      </c>
      <c r="N2112" s="262" t="s">
        <v>233</v>
      </c>
      <c r="O2112" s="262" t="s">
        <v>234</v>
      </c>
      <c r="P2112" s="262" t="s">
        <v>37</v>
      </c>
      <c r="Q2112" s="321">
        <v>12</v>
      </c>
      <c r="R2112" s="321">
        <f t="shared" si="197"/>
        <v>13</v>
      </c>
      <c r="S2112" s="300">
        <v>0</v>
      </c>
      <c r="T2112" s="300">
        <v>58575</v>
      </c>
      <c r="V2112" s="300">
        <v>58575</v>
      </c>
      <c r="W2112" s="302">
        <f>IFERROR(INDEX('For Formulas'!$A$3:$CL$64,MATCH(ROUNDUP($R2112,0),'For Formulas'!$A$3:$A$64,0),MATCH($O2112&amp;" - "&amp;$P2112,'For Formulas'!$A$3:$CL$3,0))*L2112+U2112,INDEX('For Formulas'!$A$3:$CL$64,MATCH(ROUNDUP($R2112,0),'For Formulas'!$A$3:$A$64,0)*MATCH($O2112&amp;" - "&amp;$P2112,'For Formulas'!$A$3:$CL$3,0))*L2112)</f>
        <v>63260</v>
      </c>
      <c r="X2112" s="322">
        <f t="shared" si="198"/>
        <v>7.998292787025181E-2</v>
      </c>
      <c r="Y2112" s="262" t="s">
        <v>408</v>
      </c>
      <c r="Z2112" s="262" t="str">
        <f t="shared" si="199"/>
        <v>141 E 71100 116</v>
      </c>
      <c r="AA2112" s="262" t="str">
        <f t="shared" si="200"/>
        <v>000</v>
      </c>
      <c r="AB2112" s="262" t="str">
        <f t="shared" si="201"/>
        <v>000</v>
      </c>
      <c r="AC2112" s="262" t="str">
        <f t="shared" si="202"/>
        <v>141 E 71100 116 000 000</v>
      </c>
    </row>
    <row r="2113" spans="1:29" ht="15" hidden="1" customHeight="1" x14ac:dyDescent="0.25">
      <c r="A2113" s="262" t="s">
        <v>2611</v>
      </c>
      <c r="B2113" s="262" t="s">
        <v>256</v>
      </c>
      <c r="C2113" s="262" t="s">
        <v>1247</v>
      </c>
      <c r="D2113" s="262" t="s">
        <v>274</v>
      </c>
      <c r="E2113" s="262" t="s">
        <v>256</v>
      </c>
      <c r="F2113" s="262" t="s">
        <v>222</v>
      </c>
      <c r="G2113" s="262" t="s">
        <v>223</v>
      </c>
      <c r="H2113" s="262" t="s">
        <v>224</v>
      </c>
      <c r="I2113" s="262" t="s">
        <v>225</v>
      </c>
      <c r="J2113" s="262">
        <v>1600</v>
      </c>
      <c r="K2113" s="320">
        <v>1</v>
      </c>
      <c r="L2113" s="320">
        <v>1</v>
      </c>
      <c r="M2113" s="262" t="s">
        <v>6</v>
      </c>
      <c r="Q2113" s="321">
        <v>0</v>
      </c>
      <c r="R2113" s="321">
        <f t="shared" si="197"/>
        <v>1</v>
      </c>
      <c r="S2113" s="300">
        <v>4000</v>
      </c>
      <c r="T2113" s="300">
        <v>0</v>
      </c>
      <c r="V2113" s="300">
        <v>4000</v>
      </c>
      <c r="W2113" s="300">
        <f>V2113</f>
        <v>4000</v>
      </c>
      <c r="X2113" s="322">
        <f t="shared" si="198"/>
        <v>0</v>
      </c>
      <c r="Y2113" s="262" t="s">
        <v>544</v>
      </c>
      <c r="Z2113" s="262" t="str">
        <f t="shared" si="199"/>
        <v>141 E 72210 105</v>
      </c>
      <c r="AA2113" s="262" t="str">
        <f t="shared" si="200"/>
        <v>000</v>
      </c>
      <c r="AB2113" s="262" t="str">
        <f t="shared" si="201"/>
        <v>000</v>
      </c>
      <c r="AC2113" s="262" t="str">
        <f t="shared" si="202"/>
        <v>141 E 72210 105 000 000</v>
      </c>
    </row>
    <row r="2114" spans="1:29" ht="15" customHeight="1" x14ac:dyDescent="0.25">
      <c r="A2114" s="262" t="s">
        <v>1049</v>
      </c>
      <c r="B2114" s="262" t="s">
        <v>231</v>
      </c>
      <c r="C2114" s="262" t="s">
        <v>231</v>
      </c>
      <c r="D2114" s="262" t="s">
        <v>407</v>
      </c>
      <c r="E2114" s="262" t="s">
        <v>221</v>
      </c>
      <c r="F2114" s="262" t="s">
        <v>222</v>
      </c>
      <c r="G2114" s="262" t="s">
        <v>223</v>
      </c>
      <c r="H2114" s="262" t="s">
        <v>224</v>
      </c>
      <c r="I2114" s="262" t="s">
        <v>225</v>
      </c>
      <c r="J2114" s="262">
        <v>1600</v>
      </c>
      <c r="K2114" s="320">
        <v>1</v>
      </c>
      <c r="L2114" s="320">
        <v>1</v>
      </c>
      <c r="M2114" s="262" t="s">
        <v>226</v>
      </c>
      <c r="N2114" s="262" t="s">
        <v>233</v>
      </c>
      <c r="O2114" s="262" t="s">
        <v>234</v>
      </c>
      <c r="P2114" s="262" t="s">
        <v>37</v>
      </c>
      <c r="Q2114" s="321">
        <v>12</v>
      </c>
      <c r="R2114" s="321">
        <f t="shared" ref="R2114:R2177" si="203">Q2114+1</f>
        <v>13</v>
      </c>
      <c r="S2114" s="300">
        <v>0</v>
      </c>
      <c r="T2114" s="300">
        <v>58575</v>
      </c>
      <c r="V2114" s="300">
        <v>58575</v>
      </c>
      <c r="W2114" s="302">
        <f>IFERROR(INDEX('For Formulas'!$A$3:$CL$64,MATCH(ROUNDUP($R2114,0),'For Formulas'!$A$3:$A$64,0),MATCH($O2114&amp;" - "&amp;$P2114,'For Formulas'!$A$3:$CL$3,0))*L2114+U2114,INDEX('For Formulas'!$A$3:$CL$64,MATCH(ROUNDUP($R2114,0),'For Formulas'!$A$3:$A$64,0)*MATCH($O2114&amp;" - "&amp;$P2114,'For Formulas'!$A$3:$CL$3,0))*L2114)</f>
        <v>63260</v>
      </c>
      <c r="X2114" s="322">
        <f t="shared" ref="X2114:X2177" si="204">(W2114-V2114)/V2114</f>
        <v>7.998292787025181E-2</v>
      </c>
      <c r="Y2114" s="262" t="s">
        <v>408</v>
      </c>
      <c r="Z2114" s="262" t="str">
        <f t="shared" ref="Z2114:Z2177" si="205">LEFT(Y2114,15)</f>
        <v>141 E 71100 116</v>
      </c>
      <c r="AA2114" s="262" t="str">
        <f t="shared" ref="AA2114:AA2177" si="206">RIGHT(Y2114,3)</f>
        <v>000</v>
      </c>
      <c r="AB2114" s="262" t="str">
        <f t="shared" ref="AB2114:AB2177" si="207">MID(Y2114,17,3)</f>
        <v>000</v>
      </c>
      <c r="AC2114" s="262" t="str">
        <f t="shared" ref="AC2114:AC2177" si="208">Z2114&amp;" " &amp;AB2114&amp;" "&amp;AA2114</f>
        <v>141 E 71100 116 000 000</v>
      </c>
    </row>
    <row r="2115" spans="1:29" ht="15" customHeight="1" x14ac:dyDescent="0.25">
      <c r="A2115" s="262" t="s">
        <v>1057</v>
      </c>
      <c r="B2115" s="262" t="s">
        <v>231</v>
      </c>
      <c r="C2115" s="262" t="s">
        <v>231</v>
      </c>
      <c r="D2115" s="262" t="s">
        <v>389</v>
      </c>
      <c r="E2115" s="262" t="s">
        <v>221</v>
      </c>
      <c r="F2115" s="262" t="s">
        <v>222</v>
      </c>
      <c r="G2115" s="262" t="s">
        <v>223</v>
      </c>
      <c r="H2115" s="262" t="s">
        <v>224</v>
      </c>
      <c r="I2115" s="262" t="s">
        <v>225</v>
      </c>
      <c r="J2115" s="262">
        <v>1600</v>
      </c>
      <c r="K2115" s="320">
        <v>1</v>
      </c>
      <c r="L2115" s="320">
        <v>1</v>
      </c>
      <c r="M2115" s="262" t="s">
        <v>226</v>
      </c>
      <c r="N2115" s="262" t="s">
        <v>233</v>
      </c>
      <c r="O2115" s="262" t="s">
        <v>234</v>
      </c>
      <c r="P2115" s="262" t="s">
        <v>37</v>
      </c>
      <c r="Q2115" s="321">
        <v>12</v>
      </c>
      <c r="R2115" s="321">
        <f t="shared" si="203"/>
        <v>13</v>
      </c>
      <c r="S2115" s="300">
        <v>0</v>
      </c>
      <c r="T2115" s="300">
        <v>58575</v>
      </c>
      <c r="V2115" s="300">
        <v>58575</v>
      </c>
      <c r="W2115" s="302">
        <f>IFERROR(INDEX('For Formulas'!$A$3:$CL$64,MATCH(ROUNDUP($R2115,0),'For Formulas'!$A$3:$A$64,0),MATCH($O2115&amp;" - "&amp;$P2115,'For Formulas'!$A$3:$CL$3,0))*L2115+U2115,INDEX('For Formulas'!$A$3:$CL$64,MATCH(ROUNDUP($R2115,0),'For Formulas'!$A$3:$A$64,0)*MATCH($O2115&amp;" - "&amp;$P2115,'For Formulas'!$A$3:$CL$3,0))*L2115)</f>
        <v>63260</v>
      </c>
      <c r="X2115" s="322">
        <f t="shared" si="204"/>
        <v>7.998292787025181E-2</v>
      </c>
      <c r="Y2115" s="262" t="s">
        <v>390</v>
      </c>
      <c r="Z2115" s="262" t="str">
        <f t="shared" si="205"/>
        <v>141 E 71100 116</v>
      </c>
      <c r="AA2115" s="262" t="str">
        <f t="shared" si="206"/>
        <v>000</v>
      </c>
      <c r="AB2115" s="262" t="str">
        <f t="shared" si="207"/>
        <v>000</v>
      </c>
      <c r="AC2115" s="262" t="str">
        <f t="shared" si="208"/>
        <v>141 E 71100 116 000 000</v>
      </c>
    </row>
    <row r="2116" spans="1:29" ht="15" customHeight="1" x14ac:dyDescent="0.25">
      <c r="A2116" s="262" t="s">
        <v>1151</v>
      </c>
      <c r="B2116" s="262" t="s">
        <v>231</v>
      </c>
      <c r="C2116" s="262" t="s">
        <v>231</v>
      </c>
      <c r="D2116" s="262" t="s">
        <v>238</v>
      </c>
      <c r="E2116" s="262" t="s">
        <v>221</v>
      </c>
      <c r="F2116" s="262" t="s">
        <v>222</v>
      </c>
      <c r="G2116" s="262" t="s">
        <v>223</v>
      </c>
      <c r="H2116" s="262" t="s">
        <v>224</v>
      </c>
      <c r="I2116" s="262" t="s">
        <v>225</v>
      </c>
      <c r="J2116" s="262">
        <v>1600</v>
      </c>
      <c r="K2116" s="320">
        <v>1</v>
      </c>
      <c r="L2116" s="320">
        <v>1</v>
      </c>
      <c r="M2116" s="262" t="s">
        <v>226</v>
      </c>
      <c r="N2116" s="262" t="s">
        <v>233</v>
      </c>
      <c r="O2116" s="262" t="s">
        <v>234</v>
      </c>
      <c r="P2116" s="262" t="s">
        <v>37</v>
      </c>
      <c r="Q2116" s="321">
        <v>12</v>
      </c>
      <c r="R2116" s="321">
        <f t="shared" si="203"/>
        <v>13</v>
      </c>
      <c r="S2116" s="300">
        <v>0</v>
      </c>
      <c r="T2116" s="300">
        <v>58575</v>
      </c>
      <c r="V2116" s="300">
        <v>58575</v>
      </c>
      <c r="W2116" s="302">
        <f>IFERROR(INDEX('For Formulas'!$A$3:$CL$64,MATCH(ROUNDUP($R2116,0),'For Formulas'!$A$3:$A$64,0),MATCH($O2116&amp;" - "&amp;$P2116,'For Formulas'!$A$3:$CL$3,0))*L2116+U2116,INDEX('For Formulas'!$A$3:$CL$64,MATCH(ROUNDUP($R2116,0),'For Formulas'!$A$3:$A$64,0)*MATCH($O2116&amp;" - "&amp;$P2116,'For Formulas'!$A$3:$CL$3,0))*L2116)</f>
        <v>63260</v>
      </c>
      <c r="X2116" s="322">
        <f t="shared" si="204"/>
        <v>7.998292787025181E-2</v>
      </c>
      <c r="Y2116" s="262" t="s">
        <v>538</v>
      </c>
      <c r="Z2116" s="262" t="str">
        <f t="shared" si="205"/>
        <v>141 E 71100 116</v>
      </c>
      <c r="AA2116" s="262" t="str">
        <f t="shared" si="206"/>
        <v>000</v>
      </c>
      <c r="AB2116" s="262" t="str">
        <f t="shared" si="207"/>
        <v>000</v>
      </c>
      <c r="AC2116" s="262" t="str">
        <f t="shared" si="208"/>
        <v>141 E 71100 116 000 000</v>
      </c>
    </row>
    <row r="2117" spans="1:29" ht="15" customHeight="1" x14ac:dyDescent="0.25">
      <c r="A2117" s="262" t="s">
        <v>1273</v>
      </c>
      <c r="B2117" s="262" t="s">
        <v>231</v>
      </c>
      <c r="C2117" s="262" t="s">
        <v>231</v>
      </c>
      <c r="D2117" s="262" t="s">
        <v>268</v>
      </c>
      <c r="E2117" s="262" t="s">
        <v>221</v>
      </c>
      <c r="F2117" s="262" t="s">
        <v>222</v>
      </c>
      <c r="G2117" s="262" t="s">
        <v>223</v>
      </c>
      <c r="H2117" s="262" t="s">
        <v>224</v>
      </c>
      <c r="I2117" s="262" t="s">
        <v>225</v>
      </c>
      <c r="J2117" s="262">
        <v>1600</v>
      </c>
      <c r="K2117" s="320">
        <v>1</v>
      </c>
      <c r="L2117" s="320">
        <v>1</v>
      </c>
      <c r="M2117" s="262" t="s">
        <v>226</v>
      </c>
      <c r="N2117" s="262" t="s">
        <v>233</v>
      </c>
      <c r="O2117" s="262" t="s">
        <v>234</v>
      </c>
      <c r="P2117" s="262" t="s">
        <v>37</v>
      </c>
      <c r="Q2117" s="321">
        <v>12</v>
      </c>
      <c r="R2117" s="321">
        <f t="shared" si="203"/>
        <v>13</v>
      </c>
      <c r="S2117" s="300">
        <v>0</v>
      </c>
      <c r="T2117" s="300">
        <v>58575</v>
      </c>
      <c r="V2117" s="300">
        <v>58575</v>
      </c>
      <c r="W2117" s="302">
        <f>IFERROR(INDEX('For Formulas'!$A$3:$CL$64,MATCH(ROUNDUP($R2117,0),'For Formulas'!$A$3:$A$64,0),MATCH($O2117&amp;" - "&amp;$P2117,'For Formulas'!$A$3:$CL$3,0))*L2117+U2117,INDEX('For Formulas'!$A$3:$CL$64,MATCH(ROUNDUP($R2117,0),'For Formulas'!$A$3:$A$64,0)*MATCH($O2117&amp;" - "&amp;$P2117,'For Formulas'!$A$3:$CL$3,0))*L2117)</f>
        <v>63260</v>
      </c>
      <c r="X2117" s="322">
        <f t="shared" si="204"/>
        <v>7.998292787025181E-2</v>
      </c>
      <c r="Y2117" s="262" t="s">
        <v>566</v>
      </c>
      <c r="Z2117" s="262" t="str">
        <f t="shared" si="205"/>
        <v>141 E 71100 116</v>
      </c>
      <c r="AA2117" s="262" t="str">
        <f t="shared" si="206"/>
        <v>000</v>
      </c>
      <c r="AB2117" s="262" t="str">
        <f t="shared" si="207"/>
        <v>000</v>
      </c>
      <c r="AC2117" s="262" t="str">
        <f t="shared" si="208"/>
        <v>141 E 71100 116 000 000</v>
      </c>
    </row>
    <row r="2118" spans="1:29" ht="15" hidden="1" customHeight="1" x14ac:dyDescent="0.25">
      <c r="A2118" s="262" t="s">
        <v>1411</v>
      </c>
      <c r="B2118" s="262" t="s">
        <v>488</v>
      </c>
      <c r="C2118" s="262" t="s">
        <v>489</v>
      </c>
      <c r="D2118" s="262" t="s">
        <v>258</v>
      </c>
      <c r="E2118" s="262" t="s">
        <v>221</v>
      </c>
      <c r="F2118" s="262" t="s">
        <v>222</v>
      </c>
      <c r="G2118" s="262" t="s">
        <v>223</v>
      </c>
      <c r="H2118" s="262" t="s">
        <v>224</v>
      </c>
      <c r="I2118" s="262" t="s">
        <v>225</v>
      </c>
      <c r="J2118" s="262">
        <v>1600</v>
      </c>
      <c r="K2118" s="320">
        <v>1</v>
      </c>
      <c r="L2118" s="320">
        <v>1</v>
      </c>
      <c r="M2118" s="262" t="s">
        <v>226</v>
      </c>
      <c r="N2118" s="262" t="s">
        <v>233</v>
      </c>
      <c r="O2118" s="262" t="s">
        <v>234</v>
      </c>
      <c r="P2118" s="262" t="s">
        <v>37</v>
      </c>
      <c r="Q2118" s="321">
        <v>12</v>
      </c>
      <c r="R2118" s="321">
        <f t="shared" si="203"/>
        <v>13</v>
      </c>
      <c r="S2118" s="300">
        <v>0</v>
      </c>
      <c r="T2118" s="300">
        <v>58575</v>
      </c>
      <c r="V2118" s="300">
        <v>58575</v>
      </c>
      <c r="W2118" s="302">
        <f>IFERROR(INDEX('For Formulas'!$A$3:$CL$64,MATCH(ROUNDUP($R2118,0),'For Formulas'!$A$3:$A$64,0),MATCH($O2118&amp;" - "&amp;$P2118,'For Formulas'!$A$3:$CL$3,0))*L2118+U2118,INDEX('For Formulas'!$A$3:$CL$64,MATCH(ROUNDUP($R2118,0),'For Formulas'!$A$3:$A$64,0)*MATCH($O2118&amp;" - "&amp;$P2118,'For Formulas'!$A$3:$CL$3,0))*L2118)</f>
        <v>63260</v>
      </c>
      <c r="X2118" s="322">
        <f t="shared" si="204"/>
        <v>7.998292787025181E-2</v>
      </c>
      <c r="Y2118" s="262" t="s">
        <v>1412</v>
      </c>
      <c r="Z2118" s="262" t="str">
        <f t="shared" si="205"/>
        <v>142 E 71100 116</v>
      </c>
      <c r="AA2118" s="262" t="str">
        <f t="shared" si="206"/>
        <v>000</v>
      </c>
      <c r="AB2118" s="262" t="str">
        <f t="shared" si="207"/>
        <v>931</v>
      </c>
      <c r="AC2118" s="262" t="str">
        <f t="shared" si="208"/>
        <v>142 E 71100 116 931 000</v>
      </c>
    </row>
    <row r="2119" spans="1:29" ht="15" customHeight="1" x14ac:dyDescent="0.25">
      <c r="A2119" s="262" t="s">
        <v>1596</v>
      </c>
      <c r="B2119" s="262" t="s">
        <v>231</v>
      </c>
      <c r="C2119" s="262" t="s">
        <v>231</v>
      </c>
      <c r="D2119" s="262" t="s">
        <v>411</v>
      </c>
      <c r="E2119" s="262" t="s">
        <v>221</v>
      </c>
      <c r="F2119" s="262" t="s">
        <v>222</v>
      </c>
      <c r="G2119" s="262" t="s">
        <v>223</v>
      </c>
      <c r="H2119" s="262" t="s">
        <v>224</v>
      </c>
      <c r="I2119" s="262" t="s">
        <v>225</v>
      </c>
      <c r="J2119" s="262">
        <v>1600</v>
      </c>
      <c r="K2119" s="320">
        <v>1</v>
      </c>
      <c r="L2119" s="320">
        <v>1</v>
      </c>
      <c r="M2119" s="262" t="s">
        <v>226</v>
      </c>
      <c r="N2119" s="262" t="s">
        <v>233</v>
      </c>
      <c r="O2119" s="262" t="s">
        <v>234</v>
      </c>
      <c r="P2119" s="262" t="s">
        <v>37</v>
      </c>
      <c r="Q2119" s="321">
        <v>12</v>
      </c>
      <c r="R2119" s="321">
        <f t="shared" si="203"/>
        <v>13</v>
      </c>
      <c r="S2119" s="300">
        <v>0</v>
      </c>
      <c r="T2119" s="300">
        <v>58575</v>
      </c>
      <c r="V2119" s="300">
        <v>58575</v>
      </c>
      <c r="W2119" s="302">
        <f>IFERROR(INDEX('For Formulas'!$A$3:$CL$64,MATCH(ROUNDUP($R2119,0),'For Formulas'!$A$3:$A$64,0),MATCH($O2119&amp;" - "&amp;$P2119,'For Formulas'!$A$3:$CL$3,0))*L2119+U2119,INDEX('For Formulas'!$A$3:$CL$64,MATCH(ROUNDUP($R2119,0),'For Formulas'!$A$3:$A$64,0)*MATCH($O2119&amp;" - "&amp;$P2119,'For Formulas'!$A$3:$CL$3,0))*L2119)</f>
        <v>63260</v>
      </c>
      <c r="X2119" s="322">
        <f t="shared" si="204"/>
        <v>7.998292787025181E-2</v>
      </c>
      <c r="Y2119" s="262" t="s">
        <v>608</v>
      </c>
      <c r="Z2119" s="262" t="str">
        <f t="shared" si="205"/>
        <v>141 E 71100 116</v>
      </c>
      <c r="AA2119" s="262" t="str">
        <f t="shared" si="206"/>
        <v>000</v>
      </c>
      <c r="AB2119" s="262" t="str">
        <f t="shared" si="207"/>
        <v>000</v>
      </c>
      <c r="AC2119" s="262" t="str">
        <f t="shared" si="208"/>
        <v>141 E 71100 116 000 000</v>
      </c>
    </row>
    <row r="2120" spans="1:29" ht="15" customHeight="1" x14ac:dyDescent="0.25">
      <c r="A2120" s="262" t="s">
        <v>1975</v>
      </c>
      <c r="B2120" s="262" t="s">
        <v>323</v>
      </c>
      <c r="C2120" s="262" t="s">
        <v>323</v>
      </c>
      <c r="D2120" s="262" t="s">
        <v>333</v>
      </c>
      <c r="E2120" s="262" t="s">
        <v>221</v>
      </c>
      <c r="F2120" s="262" t="s">
        <v>222</v>
      </c>
      <c r="G2120" s="262" t="s">
        <v>223</v>
      </c>
      <c r="H2120" s="262" t="s">
        <v>224</v>
      </c>
      <c r="I2120" s="262" t="s">
        <v>225</v>
      </c>
      <c r="J2120" s="262">
        <v>1600</v>
      </c>
      <c r="K2120" s="320">
        <v>1</v>
      </c>
      <c r="L2120" s="320">
        <v>1</v>
      </c>
      <c r="M2120" s="262" t="s">
        <v>226</v>
      </c>
      <c r="N2120" s="262" t="s">
        <v>227</v>
      </c>
      <c r="O2120" s="262" t="s">
        <v>234</v>
      </c>
      <c r="P2120" s="262" t="s">
        <v>37</v>
      </c>
      <c r="Q2120" s="321">
        <v>12</v>
      </c>
      <c r="R2120" s="321">
        <f t="shared" si="203"/>
        <v>13</v>
      </c>
      <c r="S2120" s="300">
        <v>0</v>
      </c>
      <c r="T2120" s="300">
        <v>58575</v>
      </c>
      <c r="V2120" s="300">
        <v>58575</v>
      </c>
      <c r="W2120" s="302">
        <f>IFERROR(INDEX('For Formulas'!$A$3:$CL$64,MATCH(ROUNDUP($R2120,0),'For Formulas'!$A$3:$A$64,0),MATCH($O2120&amp;" - "&amp;$P2120,'For Formulas'!$A$3:$CL$3,0))*L2120+U2120,INDEX('For Formulas'!$A$3:$CL$64,MATCH(ROUNDUP($R2120,0),'For Formulas'!$A$3:$A$64,0)*MATCH($O2120&amp;" - "&amp;$P2120,'For Formulas'!$A$3:$CL$3,0))*L2120)</f>
        <v>63260</v>
      </c>
      <c r="X2120" s="322">
        <f t="shared" si="204"/>
        <v>7.998292787025181E-2</v>
      </c>
      <c r="Y2120" s="262" t="s">
        <v>1976</v>
      </c>
      <c r="Z2120" s="262" t="str">
        <f t="shared" si="205"/>
        <v>141 E 72410 139</v>
      </c>
      <c r="AA2120" s="262" t="str">
        <f t="shared" si="206"/>
        <v>000</v>
      </c>
      <c r="AB2120" s="262" t="str">
        <f t="shared" si="207"/>
        <v>000</v>
      </c>
      <c r="AC2120" s="262" t="str">
        <f t="shared" si="208"/>
        <v>141 E 72410 139 000 000</v>
      </c>
    </row>
    <row r="2121" spans="1:29" ht="15" customHeight="1" x14ac:dyDescent="0.25">
      <c r="A2121" s="262" t="s">
        <v>2424</v>
      </c>
      <c r="B2121" s="262" t="s">
        <v>231</v>
      </c>
      <c r="C2121" s="262" t="s">
        <v>231</v>
      </c>
      <c r="D2121" s="262" t="s">
        <v>261</v>
      </c>
      <c r="E2121" s="262" t="s">
        <v>221</v>
      </c>
      <c r="F2121" s="262" t="s">
        <v>222</v>
      </c>
      <c r="G2121" s="262" t="s">
        <v>223</v>
      </c>
      <c r="H2121" s="262" t="s">
        <v>224</v>
      </c>
      <c r="I2121" s="262" t="s">
        <v>225</v>
      </c>
      <c r="J2121" s="262">
        <v>1600</v>
      </c>
      <c r="K2121" s="320">
        <v>1</v>
      </c>
      <c r="L2121" s="320">
        <v>1</v>
      </c>
      <c r="M2121" s="262" t="s">
        <v>226</v>
      </c>
      <c r="N2121" s="262" t="s">
        <v>233</v>
      </c>
      <c r="O2121" s="262" t="s">
        <v>234</v>
      </c>
      <c r="P2121" s="262" t="s">
        <v>37</v>
      </c>
      <c r="Q2121" s="321">
        <v>12</v>
      </c>
      <c r="R2121" s="321">
        <f t="shared" si="203"/>
        <v>13</v>
      </c>
      <c r="S2121" s="300">
        <v>0</v>
      </c>
      <c r="T2121" s="300">
        <v>58575</v>
      </c>
      <c r="V2121" s="300">
        <v>58575</v>
      </c>
      <c r="W2121" s="302">
        <f>IFERROR(INDEX('For Formulas'!$A$3:$CL$64,MATCH(ROUNDUP($R2121,0),'For Formulas'!$A$3:$A$64,0),MATCH($O2121&amp;" - "&amp;$P2121,'For Formulas'!$A$3:$CL$3,0))*L2121+U2121,INDEX('For Formulas'!$A$3:$CL$64,MATCH(ROUNDUP($R2121,0),'For Formulas'!$A$3:$A$64,0)*MATCH($O2121&amp;" - "&amp;$P2121,'For Formulas'!$A$3:$CL$3,0))*L2121)</f>
        <v>63260</v>
      </c>
      <c r="X2121" s="322">
        <f t="shared" si="204"/>
        <v>7.998292787025181E-2</v>
      </c>
      <c r="Y2121" s="262" t="s">
        <v>262</v>
      </c>
      <c r="Z2121" s="262" t="str">
        <f t="shared" si="205"/>
        <v>141 E 71100 116</v>
      </c>
      <c r="AA2121" s="262" t="str">
        <f t="shared" si="206"/>
        <v>000</v>
      </c>
      <c r="AB2121" s="262" t="str">
        <f t="shared" si="207"/>
        <v>000</v>
      </c>
      <c r="AC2121" s="262" t="str">
        <f t="shared" si="208"/>
        <v>141 E 71100 116 000 000</v>
      </c>
    </row>
    <row r="2122" spans="1:29" ht="15" hidden="1" customHeight="1" x14ac:dyDescent="0.25">
      <c r="A2122" s="262" t="s">
        <v>2620</v>
      </c>
      <c r="B2122" s="262" t="s">
        <v>255</v>
      </c>
      <c r="C2122" s="262" t="s">
        <v>255</v>
      </c>
      <c r="D2122" s="262" t="s">
        <v>248</v>
      </c>
      <c r="E2122" s="262" t="s">
        <v>256</v>
      </c>
      <c r="F2122" s="262" t="s">
        <v>249</v>
      </c>
      <c r="G2122" s="262" t="s">
        <v>250</v>
      </c>
      <c r="H2122" s="262" t="s">
        <v>224</v>
      </c>
      <c r="I2122" s="262" t="s">
        <v>242</v>
      </c>
      <c r="J2122" s="262">
        <v>1080</v>
      </c>
      <c r="K2122" s="320">
        <v>1</v>
      </c>
      <c r="L2122" s="320">
        <v>1</v>
      </c>
      <c r="M2122" s="262" t="s">
        <v>6</v>
      </c>
      <c r="Q2122" s="321">
        <v>0</v>
      </c>
      <c r="R2122" s="321">
        <f t="shared" si="203"/>
        <v>1</v>
      </c>
      <c r="S2122" s="300">
        <v>3000</v>
      </c>
      <c r="T2122" s="300">
        <v>0</v>
      </c>
      <c r="V2122" s="300">
        <v>3000</v>
      </c>
      <c r="W2122" s="300">
        <f>V2122</f>
        <v>3000</v>
      </c>
      <c r="X2122" s="322">
        <f t="shared" si="204"/>
        <v>0</v>
      </c>
      <c r="Y2122" s="262" t="s">
        <v>252</v>
      </c>
      <c r="Z2122" s="262" t="str">
        <f t="shared" si="205"/>
        <v>141 E 72710 146</v>
      </c>
      <c r="AA2122" s="262" t="str">
        <f t="shared" si="206"/>
        <v>446</v>
      </c>
      <c r="AB2122" s="262" t="str">
        <f t="shared" si="207"/>
        <v>000</v>
      </c>
      <c r="AC2122" s="262" t="str">
        <f t="shared" si="208"/>
        <v>141 E 72710 146 000 446</v>
      </c>
    </row>
    <row r="2123" spans="1:29" ht="15" customHeight="1" x14ac:dyDescent="0.25">
      <c r="A2123" s="262" t="s">
        <v>2570</v>
      </c>
      <c r="B2123" s="262" t="s">
        <v>231</v>
      </c>
      <c r="C2123" s="262" t="s">
        <v>231</v>
      </c>
      <c r="D2123" s="262" t="s">
        <v>258</v>
      </c>
      <c r="E2123" s="262" t="s">
        <v>221</v>
      </c>
      <c r="F2123" s="262" t="s">
        <v>222</v>
      </c>
      <c r="G2123" s="262" t="s">
        <v>223</v>
      </c>
      <c r="H2123" s="262" t="s">
        <v>224</v>
      </c>
      <c r="I2123" s="262" t="s">
        <v>225</v>
      </c>
      <c r="J2123" s="262">
        <v>1600</v>
      </c>
      <c r="K2123" s="320">
        <v>1</v>
      </c>
      <c r="L2123" s="320">
        <v>1</v>
      </c>
      <c r="M2123" s="262" t="s">
        <v>226</v>
      </c>
      <c r="N2123" s="262" t="s">
        <v>233</v>
      </c>
      <c r="O2123" s="262" t="s">
        <v>234</v>
      </c>
      <c r="P2123" s="262" t="s">
        <v>37</v>
      </c>
      <c r="Q2123" s="321">
        <v>12</v>
      </c>
      <c r="R2123" s="321">
        <f t="shared" si="203"/>
        <v>13</v>
      </c>
      <c r="S2123" s="300">
        <v>0</v>
      </c>
      <c r="T2123" s="300">
        <v>58575</v>
      </c>
      <c r="V2123" s="300">
        <v>58575</v>
      </c>
      <c r="W2123" s="302">
        <f>IFERROR(INDEX('For Formulas'!$A$3:$CL$64,MATCH(ROUNDUP($R2123,0),'For Formulas'!$A$3:$A$64,0),MATCH($O2123&amp;" - "&amp;$P2123,'For Formulas'!$A$3:$CL$3,0))*L2123+U2123,INDEX('For Formulas'!$A$3:$CL$64,MATCH(ROUNDUP($R2123,0),'For Formulas'!$A$3:$A$64,0)*MATCH($O2123&amp;" - "&amp;$P2123,'For Formulas'!$A$3:$CL$3,0))*L2123)</f>
        <v>63260</v>
      </c>
      <c r="X2123" s="322">
        <f t="shared" si="204"/>
        <v>7.998292787025181E-2</v>
      </c>
      <c r="Y2123" s="262" t="s">
        <v>259</v>
      </c>
      <c r="Z2123" s="262" t="str">
        <f t="shared" si="205"/>
        <v>141 E 71100 116</v>
      </c>
      <c r="AA2123" s="262" t="str">
        <f t="shared" si="206"/>
        <v>000</v>
      </c>
      <c r="AB2123" s="262" t="str">
        <f t="shared" si="207"/>
        <v>000</v>
      </c>
      <c r="AC2123" s="262" t="str">
        <f t="shared" si="208"/>
        <v>141 E 71100 116 000 000</v>
      </c>
    </row>
    <row r="2124" spans="1:29" ht="15" customHeight="1" x14ac:dyDescent="0.25">
      <c r="A2124" s="262" t="s">
        <v>3062</v>
      </c>
      <c r="B2124" s="262" t="s">
        <v>231</v>
      </c>
      <c r="C2124" s="262" t="s">
        <v>231</v>
      </c>
      <c r="D2124" s="262" t="s">
        <v>317</v>
      </c>
      <c r="E2124" s="262" t="s">
        <v>221</v>
      </c>
      <c r="F2124" s="262" t="s">
        <v>222</v>
      </c>
      <c r="G2124" s="262" t="s">
        <v>223</v>
      </c>
      <c r="H2124" s="262" t="s">
        <v>224</v>
      </c>
      <c r="I2124" s="262" t="s">
        <v>225</v>
      </c>
      <c r="J2124" s="262">
        <v>1600</v>
      </c>
      <c r="K2124" s="320">
        <v>1</v>
      </c>
      <c r="L2124" s="320">
        <v>1</v>
      </c>
      <c r="M2124" s="262" t="s">
        <v>226</v>
      </c>
      <c r="N2124" s="262" t="s">
        <v>233</v>
      </c>
      <c r="O2124" s="262" t="s">
        <v>234</v>
      </c>
      <c r="P2124" s="262" t="s">
        <v>37</v>
      </c>
      <c r="Q2124" s="321">
        <v>12</v>
      </c>
      <c r="R2124" s="321">
        <f t="shared" si="203"/>
        <v>13</v>
      </c>
      <c r="S2124" s="300">
        <v>0</v>
      </c>
      <c r="T2124" s="300">
        <v>58575</v>
      </c>
      <c r="V2124" s="300">
        <v>58575</v>
      </c>
      <c r="W2124" s="302">
        <f>IFERROR(INDEX('For Formulas'!$A$3:$CL$64,MATCH(ROUNDUP($R2124,0),'For Formulas'!$A$3:$A$64,0),MATCH($O2124&amp;" - "&amp;$P2124,'For Formulas'!$A$3:$CL$3,0))*L2124+U2124,INDEX('For Formulas'!$A$3:$CL$64,MATCH(ROUNDUP($R2124,0),'For Formulas'!$A$3:$A$64,0)*MATCH($O2124&amp;" - "&amp;$P2124,'For Formulas'!$A$3:$CL$3,0))*L2124)</f>
        <v>63260</v>
      </c>
      <c r="X2124" s="322">
        <f t="shared" si="204"/>
        <v>7.998292787025181E-2</v>
      </c>
      <c r="Y2124" s="262" t="s">
        <v>396</v>
      </c>
      <c r="Z2124" s="262" t="str">
        <f t="shared" si="205"/>
        <v>141 E 71100 116</v>
      </c>
      <c r="AA2124" s="262" t="str">
        <f t="shared" si="206"/>
        <v>000</v>
      </c>
      <c r="AB2124" s="262" t="str">
        <f t="shared" si="207"/>
        <v>000</v>
      </c>
      <c r="AC2124" s="262" t="str">
        <f t="shared" si="208"/>
        <v>141 E 71100 116 000 000</v>
      </c>
    </row>
    <row r="2125" spans="1:29" ht="15" hidden="1" customHeight="1" x14ac:dyDescent="0.25">
      <c r="A2125" s="262" t="s">
        <v>2621</v>
      </c>
      <c r="B2125" s="262" t="s">
        <v>255</v>
      </c>
      <c r="C2125" s="262" t="s">
        <v>255</v>
      </c>
      <c r="D2125" s="262" t="s">
        <v>248</v>
      </c>
      <c r="E2125" s="262" t="s">
        <v>256</v>
      </c>
      <c r="F2125" s="262" t="s">
        <v>249</v>
      </c>
      <c r="G2125" s="262" t="s">
        <v>250</v>
      </c>
      <c r="H2125" s="262" t="s">
        <v>224</v>
      </c>
      <c r="I2125" s="262" t="s">
        <v>242</v>
      </c>
      <c r="J2125" s="262">
        <v>1080</v>
      </c>
      <c r="K2125" s="320">
        <v>1</v>
      </c>
      <c r="L2125" s="320">
        <v>1</v>
      </c>
      <c r="M2125" s="262" t="s">
        <v>6</v>
      </c>
      <c r="Q2125" s="321">
        <v>0</v>
      </c>
      <c r="R2125" s="321">
        <f t="shared" si="203"/>
        <v>1</v>
      </c>
      <c r="S2125" s="300">
        <v>3000</v>
      </c>
      <c r="T2125" s="300">
        <v>0</v>
      </c>
      <c r="V2125" s="300">
        <v>3000</v>
      </c>
      <c r="W2125" s="300">
        <f>V2125</f>
        <v>3000</v>
      </c>
      <c r="X2125" s="322">
        <f t="shared" si="204"/>
        <v>0</v>
      </c>
      <c r="Y2125" s="262" t="s">
        <v>252</v>
      </c>
      <c r="Z2125" s="262" t="str">
        <f t="shared" si="205"/>
        <v>141 E 72710 146</v>
      </c>
      <c r="AA2125" s="262" t="str">
        <f t="shared" si="206"/>
        <v>446</v>
      </c>
      <c r="AB2125" s="262" t="str">
        <f t="shared" si="207"/>
        <v>000</v>
      </c>
      <c r="AC2125" s="262" t="str">
        <f t="shared" si="208"/>
        <v>141 E 72710 146 000 446</v>
      </c>
    </row>
    <row r="2126" spans="1:29" ht="15" hidden="1" customHeight="1" x14ac:dyDescent="0.25">
      <c r="A2126" s="262" t="s">
        <v>2621</v>
      </c>
      <c r="B2126" s="262" t="s">
        <v>292</v>
      </c>
      <c r="C2126" s="262" t="s">
        <v>292</v>
      </c>
      <c r="D2126" s="262" t="s">
        <v>248</v>
      </c>
      <c r="E2126" s="262" t="s">
        <v>256</v>
      </c>
      <c r="F2126" s="262" t="s">
        <v>249</v>
      </c>
      <c r="G2126" s="262" t="s">
        <v>250</v>
      </c>
      <c r="H2126" s="262" t="s">
        <v>224</v>
      </c>
      <c r="I2126" s="262" t="s">
        <v>242</v>
      </c>
      <c r="J2126" s="262">
        <v>1080</v>
      </c>
      <c r="K2126" s="320">
        <v>1</v>
      </c>
      <c r="L2126" s="320">
        <v>1</v>
      </c>
      <c r="M2126" s="262" t="s">
        <v>6</v>
      </c>
      <c r="Q2126" s="321">
        <v>0</v>
      </c>
      <c r="R2126" s="321">
        <f t="shared" si="203"/>
        <v>1</v>
      </c>
      <c r="S2126" s="300">
        <v>1000</v>
      </c>
      <c r="T2126" s="300">
        <v>0</v>
      </c>
      <c r="V2126" s="300">
        <v>1000</v>
      </c>
      <c r="W2126" s="300">
        <f>V2126</f>
        <v>1000</v>
      </c>
      <c r="X2126" s="322">
        <f t="shared" si="204"/>
        <v>0</v>
      </c>
      <c r="Y2126" s="262" t="s">
        <v>252</v>
      </c>
      <c r="Z2126" s="262" t="str">
        <f t="shared" si="205"/>
        <v>141 E 72710 146</v>
      </c>
      <c r="AA2126" s="262" t="str">
        <f t="shared" si="206"/>
        <v>446</v>
      </c>
      <c r="AB2126" s="262" t="str">
        <f t="shared" si="207"/>
        <v>000</v>
      </c>
      <c r="AC2126" s="262" t="str">
        <f t="shared" si="208"/>
        <v>141 E 72710 146 000 446</v>
      </c>
    </row>
    <row r="2127" spans="1:29" ht="15" hidden="1" customHeight="1" x14ac:dyDescent="0.25">
      <c r="A2127" s="262" t="s">
        <v>3117</v>
      </c>
      <c r="B2127" s="262" t="s">
        <v>484</v>
      </c>
      <c r="C2127" s="262" t="s">
        <v>484</v>
      </c>
      <c r="D2127" s="262" t="s">
        <v>364</v>
      </c>
      <c r="E2127" s="262" t="s">
        <v>221</v>
      </c>
      <c r="F2127" s="262" t="s">
        <v>222</v>
      </c>
      <c r="G2127" s="262" t="s">
        <v>223</v>
      </c>
      <c r="H2127" s="262" t="s">
        <v>224</v>
      </c>
      <c r="I2127" s="262" t="s">
        <v>225</v>
      </c>
      <c r="J2127" s="262">
        <v>1600</v>
      </c>
      <c r="K2127" s="320">
        <v>1</v>
      </c>
      <c r="L2127" s="320">
        <v>1</v>
      </c>
      <c r="M2127" s="262" t="s">
        <v>226</v>
      </c>
      <c r="N2127" s="262" t="s">
        <v>233</v>
      </c>
      <c r="O2127" s="262" t="s">
        <v>234</v>
      </c>
      <c r="P2127" s="262" t="s">
        <v>37</v>
      </c>
      <c r="Q2127" s="321">
        <v>12</v>
      </c>
      <c r="R2127" s="321">
        <f t="shared" si="203"/>
        <v>13</v>
      </c>
      <c r="S2127" s="300">
        <v>0</v>
      </c>
      <c r="T2127" s="300">
        <v>58575</v>
      </c>
      <c r="V2127" s="300">
        <v>58575</v>
      </c>
      <c r="W2127" s="302">
        <f>IFERROR(INDEX('For Formulas'!$A$3:$CL$64,MATCH(ROUNDUP($R2127,0),'For Formulas'!$A$3:$A$64,0),MATCH($O2127&amp;" - "&amp;$P2127,'For Formulas'!$A$3:$CL$3,0))*L2127+U2127,INDEX('For Formulas'!$A$3:$CL$64,MATCH(ROUNDUP($R2127,0),'For Formulas'!$A$3:$A$64,0)*MATCH($O2127&amp;" - "&amp;$P2127,'For Formulas'!$A$3:$CL$3,0))*L2127)</f>
        <v>63260</v>
      </c>
      <c r="X2127" s="322">
        <f t="shared" si="204"/>
        <v>7.998292787025181E-2</v>
      </c>
      <c r="Y2127" s="262" t="s">
        <v>3067</v>
      </c>
      <c r="Z2127" s="262" t="str">
        <f t="shared" si="205"/>
        <v>142 E 71100 116</v>
      </c>
      <c r="AA2127" s="262" t="str">
        <f t="shared" si="206"/>
        <v>000</v>
      </c>
      <c r="AB2127" s="262" t="str">
        <f t="shared" si="207"/>
        <v>101</v>
      </c>
      <c r="AC2127" s="262" t="str">
        <f t="shared" si="208"/>
        <v>142 E 71100 116 101 000</v>
      </c>
    </row>
    <row r="2128" spans="1:29" ht="15" hidden="1" customHeight="1" x14ac:dyDescent="0.25">
      <c r="A2128" s="262" t="s">
        <v>2622</v>
      </c>
      <c r="B2128" s="262" t="s">
        <v>255</v>
      </c>
      <c r="C2128" s="262" t="s">
        <v>255</v>
      </c>
      <c r="D2128" s="262" t="s">
        <v>248</v>
      </c>
      <c r="E2128" s="262" t="s">
        <v>256</v>
      </c>
      <c r="F2128" s="262" t="s">
        <v>249</v>
      </c>
      <c r="G2128" s="262" t="s">
        <v>250</v>
      </c>
      <c r="H2128" s="262" t="s">
        <v>224</v>
      </c>
      <c r="I2128" s="262" t="s">
        <v>242</v>
      </c>
      <c r="J2128" s="262">
        <v>1080</v>
      </c>
      <c r="K2128" s="320">
        <v>1</v>
      </c>
      <c r="L2128" s="320">
        <v>1</v>
      </c>
      <c r="M2128" s="262" t="s">
        <v>6</v>
      </c>
      <c r="Q2128" s="321">
        <v>0</v>
      </c>
      <c r="R2128" s="321">
        <f t="shared" si="203"/>
        <v>1</v>
      </c>
      <c r="S2128" s="300">
        <v>3000</v>
      </c>
      <c r="T2128" s="300">
        <v>0</v>
      </c>
      <c r="V2128" s="300">
        <v>3000</v>
      </c>
      <c r="W2128" s="300">
        <f>V2128</f>
        <v>3000</v>
      </c>
      <c r="X2128" s="322">
        <f t="shared" si="204"/>
        <v>0</v>
      </c>
      <c r="Y2128" s="262" t="s">
        <v>252</v>
      </c>
      <c r="Z2128" s="262" t="str">
        <f t="shared" si="205"/>
        <v>141 E 72710 146</v>
      </c>
      <c r="AA2128" s="262" t="str">
        <f t="shared" si="206"/>
        <v>446</v>
      </c>
      <c r="AB2128" s="262" t="str">
        <f t="shared" si="207"/>
        <v>000</v>
      </c>
      <c r="AC2128" s="262" t="str">
        <f t="shared" si="208"/>
        <v>141 E 72710 146 000 446</v>
      </c>
    </row>
    <row r="2129" spans="1:29" ht="15" customHeight="1" x14ac:dyDescent="0.25">
      <c r="A2129" s="262" t="s">
        <v>3176</v>
      </c>
      <c r="B2129" s="262" t="s">
        <v>231</v>
      </c>
      <c r="C2129" s="262" t="s">
        <v>231</v>
      </c>
      <c r="D2129" s="262" t="s">
        <v>392</v>
      </c>
      <c r="E2129" s="262" t="s">
        <v>221</v>
      </c>
      <c r="F2129" s="262" t="s">
        <v>222</v>
      </c>
      <c r="G2129" s="262" t="s">
        <v>223</v>
      </c>
      <c r="H2129" s="262" t="s">
        <v>224</v>
      </c>
      <c r="I2129" s="262" t="s">
        <v>225</v>
      </c>
      <c r="J2129" s="262">
        <v>1600</v>
      </c>
      <c r="K2129" s="320">
        <v>1</v>
      </c>
      <c r="L2129" s="320">
        <v>1</v>
      </c>
      <c r="M2129" s="262" t="s">
        <v>226</v>
      </c>
      <c r="N2129" s="262" t="s">
        <v>233</v>
      </c>
      <c r="O2129" s="262" t="s">
        <v>234</v>
      </c>
      <c r="P2129" s="262" t="s">
        <v>37</v>
      </c>
      <c r="Q2129" s="321">
        <v>12</v>
      </c>
      <c r="R2129" s="321">
        <f t="shared" si="203"/>
        <v>13</v>
      </c>
      <c r="S2129" s="300">
        <v>0</v>
      </c>
      <c r="T2129" s="300">
        <v>58575</v>
      </c>
      <c r="V2129" s="300">
        <v>58575</v>
      </c>
      <c r="W2129" s="302">
        <f>IFERROR(INDEX('For Formulas'!$A$3:$CL$64,MATCH(ROUNDUP($R2129,0),'For Formulas'!$A$3:$A$64,0),MATCH($O2129&amp;" - "&amp;$P2129,'For Formulas'!$A$3:$CL$3,0))*L2129+U2129,INDEX('For Formulas'!$A$3:$CL$64,MATCH(ROUNDUP($R2129,0),'For Formulas'!$A$3:$A$64,0)*MATCH($O2129&amp;" - "&amp;$P2129,'For Formulas'!$A$3:$CL$3,0))*L2129)</f>
        <v>63260</v>
      </c>
      <c r="X2129" s="322">
        <f t="shared" si="204"/>
        <v>7.998292787025181E-2</v>
      </c>
      <c r="Y2129" s="262" t="s">
        <v>572</v>
      </c>
      <c r="Z2129" s="262" t="str">
        <f t="shared" si="205"/>
        <v>141 E 71100 116</v>
      </c>
      <c r="AA2129" s="262" t="str">
        <f t="shared" si="206"/>
        <v>000</v>
      </c>
      <c r="AB2129" s="262" t="str">
        <f t="shared" si="207"/>
        <v>000</v>
      </c>
      <c r="AC2129" s="262" t="str">
        <f t="shared" si="208"/>
        <v>141 E 71100 116 000 000</v>
      </c>
    </row>
    <row r="2130" spans="1:29" ht="15" customHeight="1" x14ac:dyDescent="0.25">
      <c r="A2130" s="262" t="s">
        <v>3205</v>
      </c>
      <c r="B2130" s="262" t="s">
        <v>231</v>
      </c>
      <c r="C2130" s="262" t="s">
        <v>231</v>
      </c>
      <c r="D2130" s="262" t="s">
        <v>374</v>
      </c>
      <c r="E2130" s="262" t="s">
        <v>221</v>
      </c>
      <c r="F2130" s="262" t="s">
        <v>222</v>
      </c>
      <c r="G2130" s="262" t="s">
        <v>223</v>
      </c>
      <c r="H2130" s="262" t="s">
        <v>224</v>
      </c>
      <c r="I2130" s="262" t="s">
        <v>225</v>
      </c>
      <c r="J2130" s="262">
        <v>1600</v>
      </c>
      <c r="K2130" s="320">
        <v>1</v>
      </c>
      <c r="L2130" s="320">
        <v>1</v>
      </c>
      <c r="M2130" s="262" t="s">
        <v>226</v>
      </c>
      <c r="N2130" s="262" t="s">
        <v>233</v>
      </c>
      <c r="O2130" s="262" t="s">
        <v>234</v>
      </c>
      <c r="P2130" s="262" t="s">
        <v>37</v>
      </c>
      <c r="Q2130" s="321">
        <v>12</v>
      </c>
      <c r="R2130" s="321">
        <f t="shared" si="203"/>
        <v>13</v>
      </c>
      <c r="S2130" s="300">
        <v>0</v>
      </c>
      <c r="T2130" s="300">
        <v>58575</v>
      </c>
      <c r="V2130" s="300">
        <v>58575</v>
      </c>
      <c r="W2130" s="302">
        <f>IFERROR(INDEX('For Formulas'!$A$3:$CL$64,MATCH(ROUNDUP($R2130,0),'For Formulas'!$A$3:$A$64,0),MATCH($O2130&amp;" - "&amp;$P2130,'For Formulas'!$A$3:$CL$3,0))*L2130+U2130,INDEX('For Formulas'!$A$3:$CL$64,MATCH(ROUNDUP($R2130,0),'For Formulas'!$A$3:$A$64,0)*MATCH($O2130&amp;" - "&amp;$P2130,'For Formulas'!$A$3:$CL$3,0))*L2130)</f>
        <v>63260</v>
      </c>
      <c r="X2130" s="322">
        <f t="shared" si="204"/>
        <v>7.998292787025181E-2</v>
      </c>
      <c r="Y2130" s="262" t="s">
        <v>375</v>
      </c>
      <c r="Z2130" s="262" t="str">
        <f t="shared" si="205"/>
        <v>141 E 71100 116</v>
      </c>
      <c r="AA2130" s="262" t="str">
        <f t="shared" si="206"/>
        <v>000</v>
      </c>
      <c r="AB2130" s="262" t="str">
        <f t="shared" si="207"/>
        <v>000</v>
      </c>
      <c r="AC2130" s="262" t="str">
        <f t="shared" si="208"/>
        <v>141 E 71100 116 000 000</v>
      </c>
    </row>
    <row r="2131" spans="1:29" ht="15" customHeight="1" x14ac:dyDescent="0.25">
      <c r="A2131" s="262" t="s">
        <v>391</v>
      </c>
      <c r="B2131" s="262" t="s">
        <v>377</v>
      </c>
      <c r="C2131" s="262" t="s">
        <v>377</v>
      </c>
      <c r="D2131" s="262" t="s">
        <v>392</v>
      </c>
      <c r="E2131" s="262" t="s">
        <v>221</v>
      </c>
      <c r="F2131" s="262" t="s">
        <v>222</v>
      </c>
      <c r="G2131" s="262" t="s">
        <v>223</v>
      </c>
      <c r="H2131" s="262" t="s">
        <v>224</v>
      </c>
      <c r="I2131" s="262" t="s">
        <v>225</v>
      </c>
      <c r="J2131" s="262">
        <v>1600</v>
      </c>
      <c r="K2131" s="320">
        <v>1</v>
      </c>
      <c r="L2131" s="320">
        <v>1</v>
      </c>
      <c r="M2131" s="262" t="s">
        <v>226</v>
      </c>
      <c r="N2131" s="262" t="s">
        <v>233</v>
      </c>
      <c r="O2131" s="262" t="s">
        <v>234</v>
      </c>
      <c r="P2131" s="262" t="s">
        <v>34</v>
      </c>
      <c r="Q2131" s="321">
        <v>28</v>
      </c>
      <c r="R2131" s="321">
        <f t="shared" si="203"/>
        <v>29</v>
      </c>
      <c r="S2131" s="300">
        <v>0</v>
      </c>
      <c r="T2131" s="300">
        <v>58615</v>
      </c>
      <c r="V2131" s="300">
        <v>58615</v>
      </c>
      <c r="W2131" s="302">
        <f>IFERROR(INDEX('For Formulas'!$A$3:$CL$64,MATCH(ROUNDUP($R2131,0),'For Formulas'!$A$3:$A$64,0),MATCH($O2131&amp;" - "&amp;$P2131,'For Formulas'!$A$3:$CL$3,0))*L2131+U2131,INDEX('For Formulas'!$A$3:$CL$64,MATCH(ROUNDUP($R2131,0),'For Formulas'!$A$3:$A$64,0)*MATCH($O2131&amp;" - "&amp;$P2131,'For Formulas'!$A$3:$CL$3,0))*L2131)</f>
        <v>63305</v>
      </c>
      <c r="X2131" s="322">
        <f t="shared" si="204"/>
        <v>8.001364838351957E-2</v>
      </c>
      <c r="Y2131" s="262" t="s">
        <v>393</v>
      </c>
      <c r="Z2131" s="262" t="str">
        <f t="shared" si="205"/>
        <v>141 E 72120 131</v>
      </c>
      <c r="AA2131" s="262" t="str">
        <f t="shared" si="206"/>
        <v>000</v>
      </c>
      <c r="AB2131" s="262" t="str">
        <f t="shared" si="207"/>
        <v>000</v>
      </c>
      <c r="AC2131" s="262" t="str">
        <f t="shared" si="208"/>
        <v>141 E 72120 131 000 000</v>
      </c>
    </row>
    <row r="2132" spans="1:29" ht="15" customHeight="1" x14ac:dyDescent="0.25">
      <c r="A2132" s="262" t="s">
        <v>415</v>
      </c>
      <c r="B2132" s="262" t="s">
        <v>231</v>
      </c>
      <c r="C2132" s="262" t="s">
        <v>231</v>
      </c>
      <c r="D2132" s="262" t="s">
        <v>261</v>
      </c>
      <c r="E2132" s="262" t="s">
        <v>221</v>
      </c>
      <c r="F2132" s="262" t="s">
        <v>222</v>
      </c>
      <c r="G2132" s="262" t="s">
        <v>223</v>
      </c>
      <c r="H2132" s="262" t="s">
        <v>224</v>
      </c>
      <c r="I2132" s="262" t="s">
        <v>225</v>
      </c>
      <c r="J2132" s="262">
        <v>1600</v>
      </c>
      <c r="K2132" s="320">
        <v>1</v>
      </c>
      <c r="L2132" s="320">
        <v>1</v>
      </c>
      <c r="M2132" s="262" t="s">
        <v>226</v>
      </c>
      <c r="N2132" s="262" t="s">
        <v>233</v>
      </c>
      <c r="O2132" s="262" t="s">
        <v>234</v>
      </c>
      <c r="P2132" s="262" t="s">
        <v>34</v>
      </c>
      <c r="Q2132" s="321">
        <v>28</v>
      </c>
      <c r="R2132" s="321">
        <f t="shared" si="203"/>
        <v>29</v>
      </c>
      <c r="S2132" s="300">
        <v>0</v>
      </c>
      <c r="T2132" s="300">
        <v>58615</v>
      </c>
      <c r="V2132" s="300">
        <v>58615</v>
      </c>
      <c r="W2132" s="302">
        <f>IFERROR(INDEX('For Formulas'!$A$3:$CL$64,MATCH(ROUNDUP($R2132,0),'For Formulas'!$A$3:$A$64,0),MATCH($O2132&amp;" - "&amp;$P2132,'For Formulas'!$A$3:$CL$3,0))*L2132+U2132,INDEX('For Formulas'!$A$3:$CL$64,MATCH(ROUNDUP($R2132,0),'For Formulas'!$A$3:$A$64,0)*MATCH($O2132&amp;" - "&amp;$P2132,'For Formulas'!$A$3:$CL$3,0))*L2132)</f>
        <v>63305</v>
      </c>
      <c r="X2132" s="322">
        <f t="shared" si="204"/>
        <v>8.001364838351957E-2</v>
      </c>
      <c r="Y2132" s="262" t="s">
        <v>262</v>
      </c>
      <c r="Z2132" s="262" t="str">
        <f t="shared" si="205"/>
        <v>141 E 71100 116</v>
      </c>
      <c r="AA2132" s="262" t="str">
        <f t="shared" si="206"/>
        <v>000</v>
      </c>
      <c r="AB2132" s="262" t="str">
        <f t="shared" si="207"/>
        <v>000</v>
      </c>
      <c r="AC2132" s="262" t="str">
        <f t="shared" si="208"/>
        <v>141 E 71100 116 000 000</v>
      </c>
    </row>
    <row r="2133" spans="1:29" ht="15" customHeight="1" x14ac:dyDescent="0.25">
      <c r="A2133" s="262" t="s">
        <v>1401</v>
      </c>
      <c r="B2133" s="262" t="s">
        <v>231</v>
      </c>
      <c r="C2133" s="262" t="s">
        <v>231</v>
      </c>
      <c r="D2133" s="262" t="s">
        <v>232</v>
      </c>
      <c r="E2133" s="262" t="s">
        <v>221</v>
      </c>
      <c r="F2133" s="262" t="s">
        <v>222</v>
      </c>
      <c r="G2133" s="262" t="s">
        <v>223</v>
      </c>
      <c r="H2133" s="262" t="s">
        <v>224</v>
      </c>
      <c r="I2133" s="262" t="s">
        <v>225</v>
      </c>
      <c r="J2133" s="262">
        <v>1600</v>
      </c>
      <c r="K2133" s="320">
        <v>1</v>
      </c>
      <c r="L2133" s="320">
        <v>1</v>
      </c>
      <c r="M2133" s="262" t="s">
        <v>226</v>
      </c>
      <c r="N2133" s="262" t="s">
        <v>233</v>
      </c>
      <c r="O2133" s="262" t="s">
        <v>234</v>
      </c>
      <c r="P2133" s="262" t="s">
        <v>34</v>
      </c>
      <c r="Q2133" s="321">
        <v>28</v>
      </c>
      <c r="R2133" s="321">
        <f t="shared" si="203"/>
        <v>29</v>
      </c>
      <c r="S2133" s="300">
        <v>0</v>
      </c>
      <c r="T2133" s="300">
        <v>58615</v>
      </c>
      <c r="V2133" s="300">
        <v>58615</v>
      </c>
      <c r="W2133" s="302">
        <f>IFERROR(INDEX('For Formulas'!$A$3:$CL$64,MATCH(ROUNDUP($R2133,0),'For Formulas'!$A$3:$A$64,0),MATCH($O2133&amp;" - "&amp;$P2133,'For Formulas'!$A$3:$CL$3,0))*L2133+U2133,INDEX('For Formulas'!$A$3:$CL$64,MATCH(ROUNDUP($R2133,0),'For Formulas'!$A$3:$A$64,0)*MATCH($O2133&amp;" - "&amp;$P2133,'For Formulas'!$A$3:$CL$3,0))*L2133)</f>
        <v>63305</v>
      </c>
      <c r="X2133" s="322">
        <f t="shared" si="204"/>
        <v>8.001364838351957E-2</v>
      </c>
      <c r="Y2133" s="262" t="s">
        <v>235</v>
      </c>
      <c r="Z2133" s="262" t="str">
        <f t="shared" si="205"/>
        <v>141 E 71100 116</v>
      </c>
      <c r="AA2133" s="262" t="str">
        <f t="shared" si="206"/>
        <v>000</v>
      </c>
      <c r="AB2133" s="262" t="str">
        <f t="shared" si="207"/>
        <v>000</v>
      </c>
      <c r="AC2133" s="262" t="str">
        <f t="shared" si="208"/>
        <v>141 E 71100 116 000 000</v>
      </c>
    </row>
    <row r="2134" spans="1:29" ht="15" customHeight="1" x14ac:dyDescent="0.25">
      <c r="A2134" s="262" t="s">
        <v>1437</v>
      </c>
      <c r="B2134" s="262" t="s">
        <v>231</v>
      </c>
      <c r="C2134" s="262" t="s">
        <v>231</v>
      </c>
      <c r="D2134" s="262" t="s">
        <v>374</v>
      </c>
      <c r="E2134" s="262" t="s">
        <v>221</v>
      </c>
      <c r="F2134" s="262" t="s">
        <v>222</v>
      </c>
      <c r="G2134" s="262" t="s">
        <v>223</v>
      </c>
      <c r="H2134" s="262" t="s">
        <v>224</v>
      </c>
      <c r="I2134" s="262" t="s">
        <v>225</v>
      </c>
      <c r="J2134" s="262">
        <v>1600</v>
      </c>
      <c r="K2134" s="320">
        <v>1</v>
      </c>
      <c r="L2134" s="320">
        <v>1</v>
      </c>
      <c r="M2134" s="262" t="s">
        <v>226</v>
      </c>
      <c r="N2134" s="262" t="s">
        <v>233</v>
      </c>
      <c r="O2134" s="262" t="s">
        <v>234</v>
      </c>
      <c r="P2134" s="262" t="s">
        <v>34</v>
      </c>
      <c r="Q2134" s="321">
        <v>28</v>
      </c>
      <c r="R2134" s="321">
        <f t="shared" si="203"/>
        <v>29</v>
      </c>
      <c r="S2134" s="300">
        <v>0</v>
      </c>
      <c r="T2134" s="300">
        <v>58615</v>
      </c>
      <c r="V2134" s="300">
        <v>58615</v>
      </c>
      <c r="W2134" s="302">
        <f>IFERROR(INDEX('For Formulas'!$A$3:$CL$64,MATCH(ROUNDUP($R2134,0),'For Formulas'!$A$3:$A$64,0),MATCH($O2134&amp;" - "&amp;$P2134,'For Formulas'!$A$3:$CL$3,0))*L2134+U2134,INDEX('For Formulas'!$A$3:$CL$64,MATCH(ROUNDUP($R2134,0),'For Formulas'!$A$3:$A$64,0)*MATCH($O2134&amp;" - "&amp;$P2134,'For Formulas'!$A$3:$CL$3,0))*L2134)</f>
        <v>63305</v>
      </c>
      <c r="X2134" s="322">
        <f t="shared" si="204"/>
        <v>8.001364838351957E-2</v>
      </c>
      <c r="Y2134" s="262" t="s">
        <v>375</v>
      </c>
      <c r="Z2134" s="262" t="str">
        <f t="shared" si="205"/>
        <v>141 E 71100 116</v>
      </c>
      <c r="AA2134" s="262" t="str">
        <f t="shared" si="206"/>
        <v>000</v>
      </c>
      <c r="AB2134" s="262" t="str">
        <f t="shared" si="207"/>
        <v>000</v>
      </c>
      <c r="AC2134" s="262" t="str">
        <f t="shared" si="208"/>
        <v>141 E 71100 116 000 000</v>
      </c>
    </row>
    <row r="2135" spans="1:29" ht="15" hidden="1" customHeight="1" x14ac:dyDescent="0.25">
      <c r="A2135" s="262" t="s">
        <v>2630</v>
      </c>
      <c r="B2135" s="262" t="s">
        <v>256</v>
      </c>
      <c r="C2135" s="262" t="s">
        <v>701</v>
      </c>
      <c r="D2135" s="262" t="s">
        <v>298</v>
      </c>
      <c r="E2135" s="262" t="s">
        <v>256</v>
      </c>
      <c r="F2135" s="262" t="s">
        <v>299</v>
      </c>
      <c r="G2135" s="262" t="s">
        <v>300</v>
      </c>
      <c r="H2135" s="262" t="s">
        <v>301</v>
      </c>
      <c r="I2135" s="262" t="s">
        <v>225</v>
      </c>
      <c r="J2135" s="262">
        <v>1920</v>
      </c>
      <c r="K2135" s="320">
        <v>1</v>
      </c>
      <c r="L2135" s="320">
        <v>1</v>
      </c>
      <c r="M2135" s="262" t="s">
        <v>6</v>
      </c>
      <c r="Q2135" s="321">
        <v>0</v>
      </c>
      <c r="R2135" s="321">
        <f t="shared" si="203"/>
        <v>1</v>
      </c>
      <c r="S2135" s="300">
        <v>1200</v>
      </c>
      <c r="T2135" s="300">
        <v>0</v>
      </c>
      <c r="V2135" s="300">
        <v>1200</v>
      </c>
      <c r="W2135" s="300">
        <f>V2135</f>
        <v>1200</v>
      </c>
      <c r="X2135" s="322">
        <f t="shared" si="204"/>
        <v>0</v>
      </c>
      <c r="Y2135" s="262" t="s">
        <v>303</v>
      </c>
      <c r="Z2135" s="262" t="str">
        <f t="shared" si="205"/>
        <v>141 E 72620 167</v>
      </c>
      <c r="AA2135" s="262" t="str">
        <f t="shared" si="206"/>
        <v>000</v>
      </c>
      <c r="AB2135" s="262" t="str">
        <f t="shared" si="207"/>
        <v>000</v>
      </c>
      <c r="AC2135" s="262" t="str">
        <f t="shared" si="208"/>
        <v>141 E 72620 167 000 000</v>
      </c>
    </row>
    <row r="2136" spans="1:29" ht="15" customHeight="1" x14ac:dyDescent="0.25">
      <c r="A2136" s="262" t="s">
        <v>1267</v>
      </c>
      <c r="B2136" s="262" t="s">
        <v>231</v>
      </c>
      <c r="C2136" s="262" t="s">
        <v>231</v>
      </c>
      <c r="D2136" s="262" t="s">
        <v>392</v>
      </c>
      <c r="E2136" s="262" t="s">
        <v>221</v>
      </c>
      <c r="F2136" s="262" t="s">
        <v>222</v>
      </c>
      <c r="G2136" s="262" t="s">
        <v>223</v>
      </c>
      <c r="H2136" s="262" t="s">
        <v>224</v>
      </c>
      <c r="I2136" s="262" t="s">
        <v>225</v>
      </c>
      <c r="J2136" s="262">
        <v>1600</v>
      </c>
      <c r="K2136" s="320">
        <v>1</v>
      </c>
      <c r="L2136" s="320">
        <v>1</v>
      </c>
      <c r="M2136" s="262" t="s">
        <v>226</v>
      </c>
      <c r="N2136" s="262" t="s">
        <v>227</v>
      </c>
      <c r="O2136" s="262" t="s">
        <v>234</v>
      </c>
      <c r="P2136" s="262" t="s">
        <v>38</v>
      </c>
      <c r="Q2136" s="321">
        <v>6</v>
      </c>
      <c r="R2136" s="321">
        <f t="shared" si="203"/>
        <v>7</v>
      </c>
      <c r="S2136" s="300">
        <v>0</v>
      </c>
      <c r="T2136" s="300">
        <v>58810</v>
      </c>
      <c r="V2136" s="300">
        <v>58810</v>
      </c>
      <c r="W2136" s="302">
        <f>IFERROR(INDEX('For Formulas'!$A$3:$CL$64,MATCH(ROUNDUP($R2136,0),'For Formulas'!$A$3:$A$64,0),MATCH($O2136&amp;" - "&amp;$P2136,'For Formulas'!$A$3:$CL$3,0))*L2136+U2136,INDEX('For Formulas'!$A$3:$CL$64,MATCH(ROUNDUP($R2136,0),'For Formulas'!$A$3:$A$64,0)*MATCH($O2136&amp;" - "&amp;$P2136,'For Formulas'!$A$3:$CL$3,0))*L2136)</f>
        <v>63515</v>
      </c>
      <c r="X2136" s="322">
        <f t="shared" si="204"/>
        <v>8.0003400782179906E-2</v>
      </c>
      <c r="Y2136" s="262" t="s">
        <v>572</v>
      </c>
      <c r="Z2136" s="262" t="str">
        <f t="shared" si="205"/>
        <v>141 E 71100 116</v>
      </c>
      <c r="AA2136" s="262" t="str">
        <f t="shared" si="206"/>
        <v>000</v>
      </c>
      <c r="AB2136" s="262" t="str">
        <f t="shared" si="207"/>
        <v>000</v>
      </c>
      <c r="AC2136" s="262" t="str">
        <f t="shared" si="208"/>
        <v>141 E 71100 116 000 000</v>
      </c>
    </row>
    <row r="2137" spans="1:29" ht="15" customHeight="1" x14ac:dyDescent="0.25">
      <c r="A2137" s="262" t="s">
        <v>3120</v>
      </c>
      <c r="B2137" s="262" t="s">
        <v>231</v>
      </c>
      <c r="C2137" s="262" t="s">
        <v>231</v>
      </c>
      <c r="D2137" s="262" t="s">
        <v>382</v>
      </c>
      <c r="E2137" s="262" t="s">
        <v>221</v>
      </c>
      <c r="F2137" s="262" t="s">
        <v>222</v>
      </c>
      <c r="G2137" s="262" t="s">
        <v>223</v>
      </c>
      <c r="H2137" s="262" t="s">
        <v>224</v>
      </c>
      <c r="I2137" s="262" t="s">
        <v>225</v>
      </c>
      <c r="J2137" s="262">
        <v>1600</v>
      </c>
      <c r="K2137" s="320">
        <v>1</v>
      </c>
      <c r="L2137" s="320">
        <v>1</v>
      </c>
      <c r="M2137" s="262" t="s">
        <v>226</v>
      </c>
      <c r="N2137" s="262" t="s">
        <v>227</v>
      </c>
      <c r="O2137" s="262" t="s">
        <v>234</v>
      </c>
      <c r="P2137" s="262" t="s">
        <v>38</v>
      </c>
      <c r="Q2137" s="321">
        <v>6</v>
      </c>
      <c r="R2137" s="321">
        <f t="shared" si="203"/>
        <v>7</v>
      </c>
      <c r="S2137" s="300">
        <v>0</v>
      </c>
      <c r="T2137" s="300">
        <v>58810</v>
      </c>
      <c r="V2137" s="300">
        <v>58810</v>
      </c>
      <c r="W2137" s="302">
        <f>IFERROR(INDEX('For Formulas'!$A$3:$CL$64,MATCH(ROUNDUP($R2137,0),'For Formulas'!$A$3:$A$64,0),MATCH($O2137&amp;" - "&amp;$P2137,'For Formulas'!$A$3:$CL$3,0))*L2137+U2137,INDEX('For Formulas'!$A$3:$CL$64,MATCH(ROUNDUP($R2137,0),'For Formulas'!$A$3:$A$64,0)*MATCH($O2137&amp;" - "&amp;$P2137,'For Formulas'!$A$3:$CL$3,0))*L2137)</f>
        <v>63515</v>
      </c>
      <c r="X2137" s="322">
        <f t="shared" si="204"/>
        <v>8.0003400782179906E-2</v>
      </c>
      <c r="Y2137" s="262" t="s">
        <v>401</v>
      </c>
      <c r="Z2137" s="262" t="str">
        <f t="shared" si="205"/>
        <v>141 E 71100 116</v>
      </c>
      <c r="AA2137" s="262" t="str">
        <f t="shared" si="206"/>
        <v>000</v>
      </c>
      <c r="AB2137" s="262" t="str">
        <f t="shared" si="207"/>
        <v>000</v>
      </c>
      <c r="AC2137" s="262" t="str">
        <f t="shared" si="208"/>
        <v>141 E 71100 116 000 000</v>
      </c>
    </row>
    <row r="2138" spans="1:29" ht="15" hidden="1" customHeight="1" x14ac:dyDescent="0.25">
      <c r="A2138" s="262" t="s">
        <v>2632</v>
      </c>
      <c r="B2138" s="262" t="s">
        <v>255</v>
      </c>
      <c r="C2138" s="262" t="s">
        <v>255</v>
      </c>
      <c r="D2138" s="262" t="s">
        <v>248</v>
      </c>
      <c r="E2138" s="262" t="s">
        <v>256</v>
      </c>
      <c r="F2138" s="262" t="s">
        <v>249</v>
      </c>
      <c r="G2138" s="262" t="s">
        <v>250</v>
      </c>
      <c r="H2138" s="262" t="s">
        <v>224</v>
      </c>
      <c r="I2138" s="262" t="s">
        <v>242</v>
      </c>
      <c r="J2138" s="262">
        <v>1080</v>
      </c>
      <c r="K2138" s="320">
        <v>1</v>
      </c>
      <c r="L2138" s="320">
        <v>1</v>
      </c>
      <c r="M2138" s="262" t="s">
        <v>6</v>
      </c>
      <c r="Q2138" s="321">
        <v>0</v>
      </c>
      <c r="R2138" s="321">
        <f t="shared" si="203"/>
        <v>1</v>
      </c>
      <c r="S2138" s="300">
        <v>3000</v>
      </c>
      <c r="T2138" s="300">
        <v>0</v>
      </c>
      <c r="V2138" s="300">
        <v>3000</v>
      </c>
      <c r="W2138" s="300">
        <f>V2138</f>
        <v>3000</v>
      </c>
      <c r="X2138" s="322">
        <f t="shared" si="204"/>
        <v>0</v>
      </c>
      <c r="Y2138" s="262" t="s">
        <v>252</v>
      </c>
      <c r="Z2138" s="262" t="str">
        <f t="shared" si="205"/>
        <v>141 E 72710 146</v>
      </c>
      <c r="AA2138" s="262" t="str">
        <f t="shared" si="206"/>
        <v>446</v>
      </c>
      <c r="AB2138" s="262" t="str">
        <f t="shared" si="207"/>
        <v>000</v>
      </c>
      <c r="AC2138" s="262" t="str">
        <f t="shared" si="208"/>
        <v>141 E 72710 146 000 446</v>
      </c>
    </row>
    <row r="2139" spans="1:29" ht="15" customHeight="1" x14ac:dyDescent="0.25">
      <c r="A2139" s="262" t="s">
        <v>909</v>
      </c>
      <c r="B2139" s="262" t="s">
        <v>231</v>
      </c>
      <c r="C2139" s="262" t="s">
        <v>231</v>
      </c>
      <c r="D2139" s="262" t="s">
        <v>389</v>
      </c>
      <c r="E2139" s="262" t="s">
        <v>221</v>
      </c>
      <c r="F2139" s="262" t="s">
        <v>222</v>
      </c>
      <c r="G2139" s="262" t="s">
        <v>223</v>
      </c>
      <c r="H2139" s="262" t="s">
        <v>224</v>
      </c>
      <c r="I2139" s="262" t="s">
        <v>225</v>
      </c>
      <c r="J2139" s="262">
        <v>1600</v>
      </c>
      <c r="K2139" s="320">
        <v>1</v>
      </c>
      <c r="L2139" s="320">
        <v>1</v>
      </c>
      <c r="M2139" s="262" t="s">
        <v>226</v>
      </c>
      <c r="N2139" s="262" t="s">
        <v>227</v>
      </c>
      <c r="O2139" s="262" t="s">
        <v>234</v>
      </c>
      <c r="P2139" s="262" t="s">
        <v>35</v>
      </c>
      <c r="Q2139" s="321">
        <v>21</v>
      </c>
      <c r="R2139" s="321">
        <f t="shared" si="203"/>
        <v>22</v>
      </c>
      <c r="S2139" s="300">
        <v>0</v>
      </c>
      <c r="T2139" s="300">
        <v>58880</v>
      </c>
      <c r="V2139" s="300">
        <v>58880</v>
      </c>
      <c r="W2139" s="302">
        <f>IFERROR(INDEX('For Formulas'!$A$3:$CL$64,MATCH(ROUNDUP($R2139,0),'For Formulas'!$A$3:$A$64,0),MATCH($O2139&amp;" - "&amp;$P2139,'For Formulas'!$A$3:$CL$3,0))*L2139+U2139,INDEX('For Formulas'!$A$3:$CL$64,MATCH(ROUNDUP($R2139,0),'For Formulas'!$A$3:$A$64,0)*MATCH($O2139&amp;" - "&amp;$P2139,'For Formulas'!$A$3:$CL$3,0))*L2139)</f>
        <v>63590</v>
      </c>
      <c r="X2139" s="322">
        <f t="shared" si="204"/>
        <v>7.9993206521739135E-2</v>
      </c>
      <c r="Y2139" s="262" t="s">
        <v>390</v>
      </c>
      <c r="Z2139" s="262" t="str">
        <f t="shared" si="205"/>
        <v>141 E 71100 116</v>
      </c>
      <c r="AA2139" s="262" t="str">
        <f t="shared" si="206"/>
        <v>000</v>
      </c>
      <c r="AB2139" s="262" t="str">
        <f t="shared" si="207"/>
        <v>000</v>
      </c>
      <c r="AC2139" s="262" t="str">
        <f t="shared" si="208"/>
        <v>141 E 71100 116 000 000</v>
      </c>
    </row>
    <row r="2140" spans="1:29" ht="15" customHeight="1" x14ac:dyDescent="0.25">
      <c r="A2140" s="262" t="s">
        <v>1690</v>
      </c>
      <c r="B2140" s="262" t="s">
        <v>231</v>
      </c>
      <c r="C2140" s="262" t="s">
        <v>231</v>
      </c>
      <c r="D2140" s="262" t="s">
        <v>389</v>
      </c>
      <c r="E2140" s="262" t="s">
        <v>221</v>
      </c>
      <c r="F2140" s="262" t="s">
        <v>222</v>
      </c>
      <c r="G2140" s="262" t="s">
        <v>223</v>
      </c>
      <c r="H2140" s="262" t="s">
        <v>224</v>
      </c>
      <c r="I2140" s="262" t="s">
        <v>225</v>
      </c>
      <c r="J2140" s="262">
        <v>1600</v>
      </c>
      <c r="K2140" s="320">
        <v>1</v>
      </c>
      <c r="L2140" s="320">
        <v>1</v>
      </c>
      <c r="M2140" s="262" t="s">
        <v>226</v>
      </c>
      <c r="N2140" s="262" t="s">
        <v>227</v>
      </c>
      <c r="O2140" s="262" t="s">
        <v>234</v>
      </c>
      <c r="P2140" s="262" t="s">
        <v>35</v>
      </c>
      <c r="Q2140" s="321">
        <v>21</v>
      </c>
      <c r="R2140" s="321">
        <f t="shared" si="203"/>
        <v>22</v>
      </c>
      <c r="S2140" s="300">
        <v>0</v>
      </c>
      <c r="T2140" s="300">
        <v>58880</v>
      </c>
      <c r="V2140" s="300">
        <v>58880</v>
      </c>
      <c r="W2140" s="302">
        <f>IFERROR(INDEX('For Formulas'!$A$3:$CL$64,MATCH(ROUNDUP($R2140,0),'For Formulas'!$A$3:$A$64,0),MATCH($O2140&amp;" - "&amp;$P2140,'For Formulas'!$A$3:$CL$3,0))*L2140+U2140,INDEX('For Formulas'!$A$3:$CL$64,MATCH(ROUNDUP($R2140,0),'For Formulas'!$A$3:$A$64,0)*MATCH($O2140&amp;" - "&amp;$P2140,'For Formulas'!$A$3:$CL$3,0))*L2140)</f>
        <v>63590</v>
      </c>
      <c r="X2140" s="322">
        <f t="shared" si="204"/>
        <v>7.9993206521739135E-2</v>
      </c>
      <c r="Y2140" s="262" t="s">
        <v>390</v>
      </c>
      <c r="Z2140" s="262" t="str">
        <f t="shared" si="205"/>
        <v>141 E 71100 116</v>
      </c>
      <c r="AA2140" s="262" t="str">
        <f t="shared" si="206"/>
        <v>000</v>
      </c>
      <c r="AB2140" s="262" t="str">
        <f t="shared" si="207"/>
        <v>000</v>
      </c>
      <c r="AC2140" s="262" t="str">
        <f t="shared" si="208"/>
        <v>141 E 71100 116 000 000</v>
      </c>
    </row>
    <row r="2141" spans="1:29" ht="15" customHeight="1" x14ac:dyDescent="0.25">
      <c r="A2141" s="262" t="s">
        <v>1963</v>
      </c>
      <c r="B2141" s="262" t="s">
        <v>231</v>
      </c>
      <c r="C2141" s="262" t="s">
        <v>231</v>
      </c>
      <c r="D2141" s="262" t="s">
        <v>264</v>
      </c>
      <c r="E2141" s="262" t="s">
        <v>221</v>
      </c>
      <c r="F2141" s="262" t="s">
        <v>222</v>
      </c>
      <c r="G2141" s="262" t="s">
        <v>223</v>
      </c>
      <c r="H2141" s="262" t="s">
        <v>224</v>
      </c>
      <c r="I2141" s="262" t="s">
        <v>225</v>
      </c>
      <c r="J2141" s="262">
        <v>1600</v>
      </c>
      <c r="K2141" s="320">
        <v>1</v>
      </c>
      <c r="L2141" s="320">
        <v>1</v>
      </c>
      <c r="M2141" s="262" t="s">
        <v>226</v>
      </c>
      <c r="N2141" s="262" t="s">
        <v>233</v>
      </c>
      <c r="O2141" s="262" t="s">
        <v>234</v>
      </c>
      <c r="P2141" s="262" t="s">
        <v>35</v>
      </c>
      <c r="Q2141" s="321">
        <v>21</v>
      </c>
      <c r="R2141" s="321">
        <f t="shared" si="203"/>
        <v>22</v>
      </c>
      <c r="S2141" s="300">
        <v>0</v>
      </c>
      <c r="T2141" s="300">
        <v>58880</v>
      </c>
      <c r="V2141" s="300">
        <v>58880</v>
      </c>
      <c r="W2141" s="302">
        <f>IFERROR(INDEX('For Formulas'!$A$3:$CL$64,MATCH(ROUNDUP($R2141,0),'For Formulas'!$A$3:$A$64,0),MATCH($O2141&amp;" - "&amp;$P2141,'For Formulas'!$A$3:$CL$3,0))*L2141+U2141,INDEX('For Formulas'!$A$3:$CL$64,MATCH(ROUNDUP($R2141,0),'For Formulas'!$A$3:$A$64,0)*MATCH($O2141&amp;" - "&amp;$P2141,'For Formulas'!$A$3:$CL$3,0))*L2141)</f>
        <v>63590</v>
      </c>
      <c r="X2141" s="322">
        <f t="shared" si="204"/>
        <v>7.9993206521739135E-2</v>
      </c>
      <c r="Y2141" s="262" t="s">
        <v>265</v>
      </c>
      <c r="Z2141" s="262" t="str">
        <f t="shared" si="205"/>
        <v>141 E 71100 116</v>
      </c>
      <c r="AA2141" s="262" t="str">
        <f t="shared" si="206"/>
        <v>000</v>
      </c>
      <c r="AB2141" s="262" t="str">
        <f t="shared" si="207"/>
        <v>000</v>
      </c>
      <c r="AC2141" s="262" t="str">
        <f t="shared" si="208"/>
        <v>141 E 71100 116 000 000</v>
      </c>
    </row>
    <row r="2142" spans="1:29" ht="15" customHeight="1" x14ac:dyDescent="0.25">
      <c r="A2142" s="262" t="s">
        <v>2264</v>
      </c>
      <c r="B2142" s="262" t="s">
        <v>231</v>
      </c>
      <c r="C2142" s="262" t="s">
        <v>231</v>
      </c>
      <c r="D2142" s="262" t="s">
        <v>268</v>
      </c>
      <c r="E2142" s="262" t="s">
        <v>221</v>
      </c>
      <c r="F2142" s="262" t="s">
        <v>222</v>
      </c>
      <c r="G2142" s="262" t="s">
        <v>223</v>
      </c>
      <c r="H2142" s="262" t="s">
        <v>224</v>
      </c>
      <c r="I2142" s="262" t="s">
        <v>225</v>
      </c>
      <c r="J2142" s="262">
        <v>1600</v>
      </c>
      <c r="K2142" s="320">
        <v>1</v>
      </c>
      <c r="L2142" s="320">
        <v>1</v>
      </c>
      <c r="M2142" s="262" t="s">
        <v>226</v>
      </c>
      <c r="N2142" s="262" t="s">
        <v>233</v>
      </c>
      <c r="O2142" s="262" t="s">
        <v>234</v>
      </c>
      <c r="P2142" s="262" t="s">
        <v>35</v>
      </c>
      <c r="Q2142" s="321">
        <v>21</v>
      </c>
      <c r="R2142" s="321">
        <f t="shared" si="203"/>
        <v>22</v>
      </c>
      <c r="S2142" s="300">
        <v>0</v>
      </c>
      <c r="T2142" s="300">
        <v>58880</v>
      </c>
      <c r="V2142" s="300">
        <v>58880</v>
      </c>
      <c r="W2142" s="302">
        <f>IFERROR(INDEX('For Formulas'!$A$3:$CL$64,MATCH(ROUNDUP($R2142,0),'For Formulas'!$A$3:$A$64,0),MATCH($O2142&amp;" - "&amp;$P2142,'For Formulas'!$A$3:$CL$3,0))*L2142+U2142,INDEX('For Formulas'!$A$3:$CL$64,MATCH(ROUNDUP($R2142,0),'For Formulas'!$A$3:$A$64,0)*MATCH($O2142&amp;" - "&amp;$P2142,'For Formulas'!$A$3:$CL$3,0))*L2142)</f>
        <v>63590</v>
      </c>
      <c r="X2142" s="322">
        <f t="shared" si="204"/>
        <v>7.9993206521739135E-2</v>
      </c>
      <c r="Y2142" s="262" t="s">
        <v>566</v>
      </c>
      <c r="Z2142" s="262" t="str">
        <f t="shared" si="205"/>
        <v>141 E 71100 116</v>
      </c>
      <c r="AA2142" s="262" t="str">
        <f t="shared" si="206"/>
        <v>000</v>
      </c>
      <c r="AB2142" s="262" t="str">
        <f t="shared" si="207"/>
        <v>000</v>
      </c>
      <c r="AC2142" s="262" t="str">
        <f t="shared" si="208"/>
        <v>141 E 71100 116 000 000</v>
      </c>
    </row>
    <row r="2143" spans="1:29" ht="15" customHeight="1" x14ac:dyDescent="0.25">
      <c r="A2143" s="262" t="s">
        <v>2266</v>
      </c>
      <c r="B2143" s="262" t="s">
        <v>231</v>
      </c>
      <c r="C2143" s="262" t="s">
        <v>231</v>
      </c>
      <c r="D2143" s="262" t="s">
        <v>268</v>
      </c>
      <c r="E2143" s="262" t="s">
        <v>221</v>
      </c>
      <c r="F2143" s="262" t="s">
        <v>222</v>
      </c>
      <c r="G2143" s="262" t="s">
        <v>223</v>
      </c>
      <c r="H2143" s="262" t="s">
        <v>224</v>
      </c>
      <c r="I2143" s="262" t="s">
        <v>225</v>
      </c>
      <c r="J2143" s="262">
        <v>1600</v>
      </c>
      <c r="K2143" s="320">
        <v>1</v>
      </c>
      <c r="L2143" s="320">
        <v>1</v>
      </c>
      <c r="M2143" s="262" t="s">
        <v>226</v>
      </c>
      <c r="N2143" s="262" t="s">
        <v>233</v>
      </c>
      <c r="O2143" s="262" t="s">
        <v>234</v>
      </c>
      <c r="P2143" s="262" t="s">
        <v>35</v>
      </c>
      <c r="Q2143" s="321">
        <v>21</v>
      </c>
      <c r="R2143" s="321">
        <f t="shared" si="203"/>
        <v>22</v>
      </c>
      <c r="S2143" s="300">
        <v>0</v>
      </c>
      <c r="T2143" s="300">
        <v>58880</v>
      </c>
      <c r="V2143" s="300">
        <v>58880</v>
      </c>
      <c r="W2143" s="302">
        <f>IFERROR(INDEX('For Formulas'!$A$3:$CL$64,MATCH(ROUNDUP($R2143,0),'For Formulas'!$A$3:$A$64,0),MATCH($O2143&amp;" - "&amp;$P2143,'For Formulas'!$A$3:$CL$3,0))*L2143+U2143,INDEX('For Formulas'!$A$3:$CL$64,MATCH(ROUNDUP($R2143,0),'For Formulas'!$A$3:$A$64,0)*MATCH($O2143&amp;" - "&amp;$P2143,'For Formulas'!$A$3:$CL$3,0))*L2143)</f>
        <v>63590</v>
      </c>
      <c r="X2143" s="322">
        <f t="shared" si="204"/>
        <v>7.9993206521739135E-2</v>
      </c>
      <c r="Y2143" s="262" t="s">
        <v>566</v>
      </c>
      <c r="Z2143" s="262" t="str">
        <f t="shared" si="205"/>
        <v>141 E 71100 116</v>
      </c>
      <c r="AA2143" s="262" t="str">
        <f t="shared" si="206"/>
        <v>000</v>
      </c>
      <c r="AB2143" s="262" t="str">
        <f t="shared" si="207"/>
        <v>000</v>
      </c>
      <c r="AC2143" s="262" t="str">
        <f t="shared" si="208"/>
        <v>141 E 71100 116 000 000</v>
      </c>
    </row>
    <row r="2144" spans="1:29" ht="15" customHeight="1" x14ac:dyDescent="0.25">
      <c r="A2144" s="262" t="s">
        <v>2382</v>
      </c>
      <c r="B2144" s="262" t="s">
        <v>231</v>
      </c>
      <c r="C2144" s="262" t="s">
        <v>231</v>
      </c>
      <c r="D2144" s="262" t="s">
        <v>261</v>
      </c>
      <c r="E2144" s="262" t="s">
        <v>221</v>
      </c>
      <c r="F2144" s="262" t="s">
        <v>222</v>
      </c>
      <c r="G2144" s="262" t="s">
        <v>223</v>
      </c>
      <c r="H2144" s="262" t="s">
        <v>224</v>
      </c>
      <c r="I2144" s="262" t="s">
        <v>225</v>
      </c>
      <c r="J2144" s="262">
        <v>1600</v>
      </c>
      <c r="K2144" s="320">
        <v>1</v>
      </c>
      <c r="L2144" s="320">
        <v>1</v>
      </c>
      <c r="M2144" s="262" t="s">
        <v>226</v>
      </c>
      <c r="N2144" s="262" t="s">
        <v>227</v>
      </c>
      <c r="O2144" s="262" t="s">
        <v>234</v>
      </c>
      <c r="P2144" s="262" t="s">
        <v>35</v>
      </c>
      <c r="Q2144" s="321">
        <v>21</v>
      </c>
      <c r="R2144" s="321">
        <f t="shared" si="203"/>
        <v>22</v>
      </c>
      <c r="S2144" s="300">
        <v>0</v>
      </c>
      <c r="T2144" s="300">
        <v>58880</v>
      </c>
      <c r="V2144" s="300">
        <v>58880</v>
      </c>
      <c r="W2144" s="302">
        <f>IFERROR(INDEX('For Formulas'!$A$3:$CL$64,MATCH(ROUNDUP($R2144,0),'For Formulas'!$A$3:$A$64,0),MATCH($O2144&amp;" - "&amp;$P2144,'For Formulas'!$A$3:$CL$3,0))*L2144+U2144,INDEX('For Formulas'!$A$3:$CL$64,MATCH(ROUNDUP($R2144,0),'For Formulas'!$A$3:$A$64,0)*MATCH($O2144&amp;" - "&amp;$P2144,'For Formulas'!$A$3:$CL$3,0))*L2144)</f>
        <v>63590</v>
      </c>
      <c r="X2144" s="322">
        <f t="shared" si="204"/>
        <v>7.9993206521739135E-2</v>
      </c>
      <c r="Y2144" s="262" t="s">
        <v>262</v>
      </c>
      <c r="Z2144" s="262" t="str">
        <f t="shared" si="205"/>
        <v>141 E 71100 116</v>
      </c>
      <c r="AA2144" s="262" t="str">
        <f t="shared" si="206"/>
        <v>000</v>
      </c>
      <c r="AB2144" s="262" t="str">
        <f t="shared" si="207"/>
        <v>000</v>
      </c>
      <c r="AC2144" s="262" t="str">
        <f t="shared" si="208"/>
        <v>141 E 71100 116 000 000</v>
      </c>
    </row>
    <row r="2145" spans="1:29" ht="15" customHeight="1" x14ac:dyDescent="0.25">
      <c r="A2145" s="262" t="s">
        <v>2837</v>
      </c>
      <c r="B2145" s="262" t="s">
        <v>535</v>
      </c>
      <c r="C2145" s="262" t="s">
        <v>535</v>
      </c>
      <c r="D2145" s="262" t="s">
        <v>601</v>
      </c>
      <c r="E2145" s="262" t="s">
        <v>221</v>
      </c>
      <c r="F2145" s="262" t="s">
        <v>222</v>
      </c>
      <c r="G2145" s="262" t="s">
        <v>223</v>
      </c>
      <c r="H2145" s="262" t="s">
        <v>224</v>
      </c>
      <c r="I2145" s="262" t="s">
        <v>225</v>
      </c>
      <c r="J2145" s="262">
        <v>1600</v>
      </c>
      <c r="K2145" s="320">
        <v>1</v>
      </c>
      <c r="L2145" s="320">
        <v>1</v>
      </c>
      <c r="M2145" s="262" t="s">
        <v>226</v>
      </c>
      <c r="N2145" s="262" t="s">
        <v>233</v>
      </c>
      <c r="O2145" s="262" t="s">
        <v>234</v>
      </c>
      <c r="P2145" s="262" t="s">
        <v>35</v>
      </c>
      <c r="Q2145" s="321">
        <v>21</v>
      </c>
      <c r="R2145" s="321">
        <f t="shared" si="203"/>
        <v>22</v>
      </c>
      <c r="S2145" s="300">
        <v>0</v>
      </c>
      <c r="T2145" s="300">
        <v>58880</v>
      </c>
      <c r="V2145" s="300">
        <v>58880</v>
      </c>
      <c r="W2145" s="302">
        <f>IFERROR(INDEX('For Formulas'!$A$3:$CL$64,MATCH(ROUNDUP($R2145,0),'For Formulas'!$A$3:$A$64,0),MATCH($O2145&amp;" - "&amp;$P2145,'For Formulas'!$A$3:$CL$3,0))*L2145+U2145,INDEX('For Formulas'!$A$3:$CL$64,MATCH(ROUNDUP($R2145,0),'For Formulas'!$A$3:$A$64,0)*MATCH($O2145&amp;" - "&amp;$P2145,'For Formulas'!$A$3:$CL$3,0))*L2145)</f>
        <v>63590</v>
      </c>
      <c r="X2145" s="322">
        <f t="shared" si="204"/>
        <v>7.9993206521739135E-2</v>
      </c>
      <c r="Y2145" s="262" t="s">
        <v>604</v>
      </c>
      <c r="Z2145" s="262" t="str">
        <f t="shared" si="205"/>
        <v>141 E 71150 116</v>
      </c>
      <c r="AA2145" s="262" t="str">
        <f t="shared" si="206"/>
        <v>000</v>
      </c>
      <c r="AB2145" s="262" t="str">
        <f t="shared" si="207"/>
        <v>000</v>
      </c>
      <c r="AC2145" s="262" t="str">
        <f t="shared" si="208"/>
        <v>141 E 71150 116 000 000</v>
      </c>
    </row>
    <row r="2146" spans="1:29" ht="15" hidden="1" customHeight="1" x14ac:dyDescent="0.25">
      <c r="A2146" s="262" t="s">
        <v>2641</v>
      </c>
      <c r="B2146" s="262" t="s">
        <v>749</v>
      </c>
      <c r="C2146" s="262" t="s">
        <v>749</v>
      </c>
      <c r="D2146" s="262" t="s">
        <v>328</v>
      </c>
      <c r="E2146" s="262" t="s">
        <v>256</v>
      </c>
      <c r="F2146" s="262" t="s">
        <v>249</v>
      </c>
      <c r="G2146" s="262" t="s">
        <v>2203</v>
      </c>
      <c r="H2146" s="262" t="s">
        <v>224</v>
      </c>
      <c r="I2146" s="262" t="s">
        <v>242</v>
      </c>
      <c r="J2146" s="262">
        <v>708</v>
      </c>
      <c r="K2146" s="320">
        <v>1</v>
      </c>
      <c r="L2146" s="320">
        <v>0.65554999999999997</v>
      </c>
      <c r="M2146" s="262" t="s">
        <v>6</v>
      </c>
      <c r="Q2146" s="321">
        <v>0</v>
      </c>
      <c r="R2146" s="321">
        <f t="shared" si="203"/>
        <v>1</v>
      </c>
      <c r="S2146" s="300">
        <v>5400</v>
      </c>
      <c r="T2146" s="300">
        <v>0</v>
      </c>
      <c r="V2146" s="300">
        <v>3539.97</v>
      </c>
      <c r="W2146" s="300">
        <f>V2146</f>
        <v>3539.97</v>
      </c>
      <c r="X2146" s="322">
        <f t="shared" si="204"/>
        <v>0</v>
      </c>
      <c r="Y2146" s="262" t="s">
        <v>750</v>
      </c>
      <c r="Z2146" s="262" t="str">
        <f t="shared" si="205"/>
        <v>141 E 71200 163</v>
      </c>
      <c r="AA2146" s="262" t="str">
        <f t="shared" si="206"/>
        <v>712</v>
      </c>
      <c r="AB2146" s="262" t="str">
        <f t="shared" si="207"/>
        <v>901</v>
      </c>
      <c r="AC2146" s="262" t="str">
        <f t="shared" si="208"/>
        <v>141 E 71200 163 901 712</v>
      </c>
    </row>
    <row r="2147" spans="1:29" ht="15" customHeight="1" x14ac:dyDescent="0.25">
      <c r="A2147" s="262" t="s">
        <v>2956</v>
      </c>
      <c r="B2147" s="262" t="s">
        <v>231</v>
      </c>
      <c r="C2147" s="262" t="s">
        <v>231</v>
      </c>
      <c r="D2147" s="262" t="s">
        <v>418</v>
      </c>
      <c r="E2147" s="262" t="s">
        <v>221</v>
      </c>
      <c r="F2147" s="262" t="s">
        <v>222</v>
      </c>
      <c r="G2147" s="262" t="s">
        <v>223</v>
      </c>
      <c r="H2147" s="262" t="s">
        <v>224</v>
      </c>
      <c r="I2147" s="262" t="s">
        <v>225</v>
      </c>
      <c r="J2147" s="262">
        <v>1600</v>
      </c>
      <c r="K2147" s="320">
        <v>1</v>
      </c>
      <c r="L2147" s="320">
        <v>1</v>
      </c>
      <c r="M2147" s="262" t="s">
        <v>226</v>
      </c>
      <c r="N2147" s="262" t="s">
        <v>233</v>
      </c>
      <c r="O2147" s="262" t="s">
        <v>234</v>
      </c>
      <c r="P2147" s="262" t="s">
        <v>35</v>
      </c>
      <c r="Q2147" s="321">
        <v>21</v>
      </c>
      <c r="R2147" s="321">
        <f t="shared" si="203"/>
        <v>22</v>
      </c>
      <c r="S2147" s="300">
        <v>0</v>
      </c>
      <c r="T2147" s="300">
        <v>58880</v>
      </c>
      <c r="V2147" s="300">
        <v>58880</v>
      </c>
      <c r="W2147" s="302">
        <f>IFERROR(INDEX('For Formulas'!$A$3:$CL$64,MATCH(ROUNDUP($R2147,0),'For Formulas'!$A$3:$A$64,0),MATCH($O2147&amp;" - "&amp;$P2147,'For Formulas'!$A$3:$CL$3,0))*L2147+U2147,INDEX('For Formulas'!$A$3:$CL$64,MATCH(ROUNDUP($R2147,0),'For Formulas'!$A$3:$A$64,0)*MATCH($O2147&amp;" - "&amp;$P2147,'For Formulas'!$A$3:$CL$3,0))*L2147)</f>
        <v>63590</v>
      </c>
      <c r="X2147" s="322">
        <f t="shared" si="204"/>
        <v>7.9993206521739135E-2</v>
      </c>
      <c r="Y2147" s="262" t="s">
        <v>476</v>
      </c>
      <c r="Z2147" s="262" t="str">
        <f t="shared" si="205"/>
        <v>141 E 71100 116</v>
      </c>
      <c r="AA2147" s="262" t="str">
        <f t="shared" si="206"/>
        <v>000</v>
      </c>
      <c r="AB2147" s="262" t="str">
        <f t="shared" si="207"/>
        <v>000</v>
      </c>
      <c r="AC2147" s="262" t="str">
        <f t="shared" si="208"/>
        <v>141 E 71100 116 000 000</v>
      </c>
    </row>
    <row r="2148" spans="1:29" ht="15" customHeight="1" x14ac:dyDescent="0.25">
      <c r="A2148" s="262" t="s">
        <v>3144</v>
      </c>
      <c r="B2148" s="262" t="s">
        <v>231</v>
      </c>
      <c r="C2148" s="262" t="s">
        <v>231</v>
      </c>
      <c r="D2148" s="262" t="s">
        <v>346</v>
      </c>
      <c r="E2148" s="262" t="s">
        <v>221</v>
      </c>
      <c r="F2148" s="262" t="s">
        <v>222</v>
      </c>
      <c r="G2148" s="262" t="s">
        <v>223</v>
      </c>
      <c r="H2148" s="262" t="s">
        <v>224</v>
      </c>
      <c r="I2148" s="262" t="s">
        <v>225</v>
      </c>
      <c r="J2148" s="262">
        <v>1600</v>
      </c>
      <c r="K2148" s="320">
        <v>1</v>
      </c>
      <c r="L2148" s="320">
        <v>1</v>
      </c>
      <c r="M2148" s="262" t="s">
        <v>226</v>
      </c>
      <c r="N2148" s="262" t="s">
        <v>233</v>
      </c>
      <c r="O2148" s="262" t="s">
        <v>234</v>
      </c>
      <c r="P2148" s="262" t="s">
        <v>35</v>
      </c>
      <c r="Q2148" s="321">
        <v>21</v>
      </c>
      <c r="R2148" s="321">
        <f t="shared" si="203"/>
        <v>22</v>
      </c>
      <c r="S2148" s="300">
        <v>0</v>
      </c>
      <c r="T2148" s="300">
        <v>58880</v>
      </c>
      <c r="V2148" s="300">
        <v>58880</v>
      </c>
      <c r="W2148" s="302">
        <f>IFERROR(INDEX('For Formulas'!$A$3:$CL$64,MATCH(ROUNDUP($R2148,0),'For Formulas'!$A$3:$A$64,0),MATCH($O2148&amp;" - "&amp;$P2148,'For Formulas'!$A$3:$CL$3,0))*L2148+U2148,INDEX('For Formulas'!$A$3:$CL$64,MATCH(ROUNDUP($R2148,0),'For Formulas'!$A$3:$A$64,0)*MATCH($O2148&amp;" - "&amp;$P2148,'For Formulas'!$A$3:$CL$3,0))*L2148)</f>
        <v>63590</v>
      </c>
      <c r="X2148" s="322">
        <f t="shared" si="204"/>
        <v>7.9993206521739135E-2</v>
      </c>
      <c r="Y2148" s="262" t="s">
        <v>674</v>
      </c>
      <c r="Z2148" s="262" t="str">
        <f t="shared" si="205"/>
        <v>141 E 71100 116</v>
      </c>
      <c r="AA2148" s="262" t="str">
        <f t="shared" si="206"/>
        <v>000</v>
      </c>
      <c r="AB2148" s="262" t="str">
        <f t="shared" si="207"/>
        <v>000</v>
      </c>
      <c r="AC2148" s="262" t="str">
        <f t="shared" si="208"/>
        <v>141 E 71100 116 000 000</v>
      </c>
    </row>
    <row r="2149" spans="1:29" ht="15" customHeight="1" x14ac:dyDescent="0.25">
      <c r="A2149" s="262" t="s">
        <v>3184</v>
      </c>
      <c r="B2149" s="262" t="s">
        <v>231</v>
      </c>
      <c r="C2149" s="262" t="s">
        <v>231</v>
      </c>
      <c r="D2149" s="262" t="s">
        <v>258</v>
      </c>
      <c r="E2149" s="262" t="s">
        <v>221</v>
      </c>
      <c r="F2149" s="262" t="s">
        <v>222</v>
      </c>
      <c r="G2149" s="262" t="s">
        <v>223</v>
      </c>
      <c r="H2149" s="262" t="s">
        <v>224</v>
      </c>
      <c r="I2149" s="262" t="s">
        <v>225</v>
      </c>
      <c r="J2149" s="262">
        <v>1600</v>
      </c>
      <c r="K2149" s="320">
        <v>1</v>
      </c>
      <c r="L2149" s="320">
        <v>1</v>
      </c>
      <c r="M2149" s="262" t="s">
        <v>226</v>
      </c>
      <c r="N2149" s="262" t="s">
        <v>227</v>
      </c>
      <c r="O2149" s="262" t="s">
        <v>234</v>
      </c>
      <c r="P2149" s="262" t="s">
        <v>35</v>
      </c>
      <c r="Q2149" s="321">
        <v>21</v>
      </c>
      <c r="R2149" s="321">
        <f t="shared" si="203"/>
        <v>22</v>
      </c>
      <c r="S2149" s="300">
        <v>0</v>
      </c>
      <c r="T2149" s="300">
        <v>58880</v>
      </c>
      <c r="V2149" s="300">
        <v>58880</v>
      </c>
      <c r="W2149" s="302">
        <f>IFERROR(INDEX('For Formulas'!$A$3:$CL$64,MATCH(ROUNDUP($R2149,0),'For Formulas'!$A$3:$A$64,0),MATCH($O2149&amp;" - "&amp;$P2149,'For Formulas'!$A$3:$CL$3,0))*L2149+U2149,INDEX('For Formulas'!$A$3:$CL$64,MATCH(ROUNDUP($R2149,0),'For Formulas'!$A$3:$A$64,0)*MATCH($O2149&amp;" - "&amp;$P2149,'For Formulas'!$A$3:$CL$3,0))*L2149)</f>
        <v>63590</v>
      </c>
      <c r="X2149" s="322">
        <f t="shared" si="204"/>
        <v>7.9993206521739135E-2</v>
      </c>
      <c r="Y2149" s="262" t="s">
        <v>259</v>
      </c>
      <c r="Z2149" s="262" t="str">
        <f t="shared" si="205"/>
        <v>141 E 71100 116</v>
      </c>
      <c r="AA2149" s="262" t="str">
        <f t="shared" si="206"/>
        <v>000</v>
      </c>
      <c r="AB2149" s="262" t="str">
        <f t="shared" si="207"/>
        <v>000</v>
      </c>
      <c r="AC2149" s="262" t="str">
        <f t="shared" si="208"/>
        <v>141 E 71100 116 000 000</v>
      </c>
    </row>
    <row r="2150" spans="1:29" ht="15" customHeight="1" x14ac:dyDescent="0.25">
      <c r="A2150" s="262" t="s">
        <v>3196</v>
      </c>
      <c r="B2150" s="262" t="s">
        <v>231</v>
      </c>
      <c r="C2150" s="262" t="s">
        <v>231</v>
      </c>
      <c r="D2150" s="262" t="s">
        <v>716</v>
      </c>
      <c r="E2150" s="262" t="s">
        <v>221</v>
      </c>
      <c r="F2150" s="262" t="s">
        <v>222</v>
      </c>
      <c r="G2150" s="262" t="s">
        <v>223</v>
      </c>
      <c r="H2150" s="262" t="s">
        <v>224</v>
      </c>
      <c r="I2150" s="262" t="s">
        <v>225</v>
      </c>
      <c r="J2150" s="262">
        <v>1600</v>
      </c>
      <c r="K2150" s="320">
        <v>1</v>
      </c>
      <c r="L2150" s="320">
        <v>1</v>
      </c>
      <c r="M2150" s="262" t="s">
        <v>226</v>
      </c>
      <c r="N2150" s="262" t="s">
        <v>233</v>
      </c>
      <c r="O2150" s="262" t="s">
        <v>234</v>
      </c>
      <c r="P2150" s="262" t="s">
        <v>35</v>
      </c>
      <c r="Q2150" s="321">
        <v>21</v>
      </c>
      <c r="R2150" s="321">
        <f t="shared" si="203"/>
        <v>22</v>
      </c>
      <c r="S2150" s="300">
        <v>0</v>
      </c>
      <c r="T2150" s="300">
        <v>58880</v>
      </c>
      <c r="V2150" s="300">
        <v>58880</v>
      </c>
      <c r="W2150" s="302">
        <f>IFERROR(INDEX('For Formulas'!$A$3:$CL$64,MATCH(ROUNDUP($R2150,0),'For Formulas'!$A$3:$A$64,0),MATCH($O2150&amp;" - "&amp;$P2150,'For Formulas'!$A$3:$CL$3,0))*L2150+U2150,INDEX('For Formulas'!$A$3:$CL$64,MATCH(ROUNDUP($R2150,0),'For Formulas'!$A$3:$A$64,0)*MATCH($O2150&amp;" - "&amp;$P2150,'For Formulas'!$A$3:$CL$3,0))*L2150)</f>
        <v>63590</v>
      </c>
      <c r="X2150" s="322">
        <f t="shared" si="204"/>
        <v>7.9993206521739135E-2</v>
      </c>
      <c r="Y2150" s="262" t="s">
        <v>913</v>
      </c>
      <c r="Z2150" s="262" t="str">
        <f t="shared" si="205"/>
        <v>141 E 71100 116</v>
      </c>
      <c r="AA2150" s="262" t="str">
        <f t="shared" si="206"/>
        <v>000</v>
      </c>
      <c r="AB2150" s="262" t="str">
        <f t="shared" si="207"/>
        <v>000</v>
      </c>
      <c r="AC2150" s="262" t="str">
        <f t="shared" si="208"/>
        <v>141 E 71100 116 000 000</v>
      </c>
    </row>
    <row r="2151" spans="1:29" ht="15" customHeight="1" x14ac:dyDescent="0.25">
      <c r="A2151" s="262" t="s">
        <v>434</v>
      </c>
      <c r="B2151" s="262" t="s">
        <v>435</v>
      </c>
      <c r="C2151" s="262" t="s">
        <v>435</v>
      </c>
      <c r="D2151" s="262" t="s">
        <v>346</v>
      </c>
      <c r="E2151" s="262" t="s">
        <v>221</v>
      </c>
      <c r="F2151" s="262" t="s">
        <v>222</v>
      </c>
      <c r="G2151" s="262" t="s">
        <v>223</v>
      </c>
      <c r="H2151" s="262" t="s">
        <v>224</v>
      </c>
      <c r="I2151" s="262" t="s">
        <v>225</v>
      </c>
      <c r="J2151" s="262">
        <v>1600</v>
      </c>
      <c r="K2151" s="320">
        <v>1</v>
      </c>
      <c r="L2151" s="320">
        <v>1</v>
      </c>
      <c r="M2151" s="262" t="s">
        <v>226</v>
      </c>
      <c r="N2151" s="262" t="s">
        <v>233</v>
      </c>
      <c r="O2151" s="262" t="s">
        <v>234</v>
      </c>
      <c r="P2151" s="262" t="s">
        <v>37</v>
      </c>
      <c r="Q2151" s="321">
        <v>13</v>
      </c>
      <c r="R2151" s="321">
        <f t="shared" si="203"/>
        <v>14</v>
      </c>
      <c r="S2151" s="300">
        <v>0</v>
      </c>
      <c r="T2151" s="300">
        <v>58925</v>
      </c>
      <c r="V2151" s="300">
        <v>58925</v>
      </c>
      <c r="W2151" s="302">
        <f>IFERROR(INDEX('For Formulas'!$A$3:$CL$64,MATCH(ROUNDUP($R2151,0),'For Formulas'!$A$3:$A$64,0),MATCH($O2151&amp;" - "&amp;$P2151,'For Formulas'!$A$3:$CL$3,0))*L2151+U2151,INDEX('For Formulas'!$A$3:$CL$64,MATCH(ROUNDUP($R2151,0),'For Formulas'!$A$3:$A$64,0)*MATCH($O2151&amp;" - "&amp;$P2151,'For Formulas'!$A$3:$CL$3,0))*L2151)</f>
        <v>63640</v>
      </c>
      <c r="X2151" s="322">
        <f t="shared" si="204"/>
        <v>8.0016970725498515E-2</v>
      </c>
      <c r="Y2151" s="262" t="s">
        <v>436</v>
      </c>
      <c r="Z2151" s="262" t="str">
        <f t="shared" si="205"/>
        <v>141 E 71300 116</v>
      </c>
      <c r="AA2151" s="262" t="str">
        <f t="shared" si="206"/>
        <v>000</v>
      </c>
      <c r="AB2151" s="262" t="str">
        <f t="shared" si="207"/>
        <v>000</v>
      </c>
      <c r="AC2151" s="262" t="str">
        <f t="shared" si="208"/>
        <v>141 E 71300 116 000 000</v>
      </c>
    </row>
    <row r="2152" spans="1:29" ht="15" customHeight="1" x14ac:dyDescent="0.25">
      <c r="A2152" s="262" t="s">
        <v>789</v>
      </c>
      <c r="B2152" s="262" t="s">
        <v>231</v>
      </c>
      <c r="C2152" s="262" t="s">
        <v>231</v>
      </c>
      <c r="D2152" s="262" t="s">
        <v>422</v>
      </c>
      <c r="E2152" s="262" t="s">
        <v>221</v>
      </c>
      <c r="F2152" s="262" t="s">
        <v>222</v>
      </c>
      <c r="G2152" s="262" t="s">
        <v>223</v>
      </c>
      <c r="H2152" s="262" t="s">
        <v>224</v>
      </c>
      <c r="I2152" s="262" t="s">
        <v>225</v>
      </c>
      <c r="J2152" s="262">
        <v>1600</v>
      </c>
      <c r="K2152" s="320">
        <v>1</v>
      </c>
      <c r="L2152" s="320">
        <v>1</v>
      </c>
      <c r="M2152" s="262" t="s">
        <v>226</v>
      </c>
      <c r="N2152" s="262" t="s">
        <v>233</v>
      </c>
      <c r="O2152" s="262" t="s">
        <v>234</v>
      </c>
      <c r="P2152" s="262" t="s">
        <v>37</v>
      </c>
      <c r="Q2152" s="321">
        <v>13</v>
      </c>
      <c r="R2152" s="321">
        <f t="shared" si="203"/>
        <v>14</v>
      </c>
      <c r="S2152" s="300">
        <v>0</v>
      </c>
      <c r="T2152" s="300">
        <v>58925</v>
      </c>
      <c r="V2152" s="300">
        <v>58925</v>
      </c>
      <c r="W2152" s="302">
        <f>IFERROR(INDEX('For Formulas'!$A$3:$CL$64,MATCH(ROUNDUP($R2152,0),'For Formulas'!$A$3:$A$64,0),MATCH($O2152&amp;" - "&amp;$P2152,'For Formulas'!$A$3:$CL$3,0))*L2152+U2152,INDEX('For Formulas'!$A$3:$CL$64,MATCH(ROUNDUP($R2152,0),'For Formulas'!$A$3:$A$64,0)*MATCH($O2152&amp;" - "&amp;$P2152,'For Formulas'!$A$3:$CL$3,0))*L2152)</f>
        <v>63640</v>
      </c>
      <c r="X2152" s="322">
        <f t="shared" si="204"/>
        <v>8.0016970725498515E-2</v>
      </c>
      <c r="Y2152" s="262" t="s">
        <v>423</v>
      </c>
      <c r="Z2152" s="262" t="str">
        <f t="shared" si="205"/>
        <v>141 E 71100 116</v>
      </c>
      <c r="AA2152" s="262" t="str">
        <f t="shared" si="206"/>
        <v>000</v>
      </c>
      <c r="AB2152" s="262" t="str">
        <f t="shared" si="207"/>
        <v>000</v>
      </c>
      <c r="AC2152" s="262" t="str">
        <f t="shared" si="208"/>
        <v>141 E 71100 116 000 000</v>
      </c>
    </row>
    <row r="2153" spans="1:29" ht="15" hidden="1" customHeight="1" x14ac:dyDescent="0.25">
      <c r="A2153" s="335" t="s">
        <v>859</v>
      </c>
      <c r="B2153" s="335" t="s">
        <v>231</v>
      </c>
      <c r="C2153" s="335" t="s">
        <v>3373</v>
      </c>
      <c r="D2153" s="262" t="s">
        <v>364</v>
      </c>
      <c r="E2153" s="262" t="s">
        <v>221</v>
      </c>
      <c r="F2153" s="262" t="s">
        <v>222</v>
      </c>
      <c r="G2153" s="262" t="s">
        <v>223</v>
      </c>
      <c r="H2153" s="262" t="s">
        <v>224</v>
      </c>
      <c r="I2153" s="262" t="s">
        <v>225</v>
      </c>
      <c r="J2153" s="262">
        <v>1600</v>
      </c>
      <c r="K2153" s="320">
        <v>1</v>
      </c>
      <c r="L2153" s="320">
        <v>1</v>
      </c>
      <c r="M2153" s="262" t="s">
        <v>226</v>
      </c>
      <c r="N2153" s="262" t="s">
        <v>233</v>
      </c>
      <c r="O2153" s="262" t="s">
        <v>234</v>
      </c>
      <c r="P2153" s="262" t="s">
        <v>37</v>
      </c>
      <c r="Q2153" s="321">
        <v>13</v>
      </c>
      <c r="R2153" s="321">
        <f t="shared" si="203"/>
        <v>14</v>
      </c>
      <c r="S2153" s="300">
        <v>0</v>
      </c>
      <c r="T2153" s="300">
        <v>58925</v>
      </c>
      <c r="V2153" s="300">
        <v>58925</v>
      </c>
      <c r="W2153" s="302">
        <f>IFERROR(INDEX('For Formulas'!$A$3:$CL$64,MATCH(ROUNDUP($R2153,0),'For Formulas'!$A$3:$A$64,0),MATCH($O2153&amp;" - "&amp;$P2153,'For Formulas'!$A$3:$CL$3,0))*L2153+U2153,INDEX('For Formulas'!$A$3:$CL$64,MATCH(ROUNDUP($R2153,0),'For Formulas'!$A$3:$A$64,0)*MATCH($O2153&amp;" - "&amp;$P2153,'For Formulas'!$A$3:$CL$3,0))*L2153)</f>
        <v>63640</v>
      </c>
      <c r="X2153" s="322">
        <f t="shared" si="204"/>
        <v>8.0016970725498515E-2</v>
      </c>
      <c r="Y2153" s="262" t="s">
        <v>3375</v>
      </c>
      <c r="Z2153" s="262" t="str">
        <f t="shared" si="205"/>
        <v>142 E 71100 116</v>
      </c>
      <c r="AA2153" s="262" t="str">
        <f t="shared" si="206"/>
        <v>000</v>
      </c>
      <c r="AB2153" s="262" t="str">
        <f t="shared" si="207"/>
        <v>931</v>
      </c>
      <c r="AC2153" s="262" t="str">
        <f t="shared" si="208"/>
        <v>142 E 71100 116 931 000</v>
      </c>
    </row>
    <row r="2154" spans="1:29" ht="15" hidden="1" customHeight="1" x14ac:dyDescent="0.25">
      <c r="A2154" s="262" t="s">
        <v>2647</v>
      </c>
      <c r="B2154" s="262" t="s">
        <v>326</v>
      </c>
      <c r="C2154" s="262" t="s">
        <v>326</v>
      </c>
      <c r="D2154" s="262" t="s">
        <v>261</v>
      </c>
      <c r="E2154" s="262" t="s">
        <v>256</v>
      </c>
      <c r="F2154" s="262" t="s">
        <v>222</v>
      </c>
      <c r="G2154" s="262" t="s">
        <v>223</v>
      </c>
      <c r="H2154" s="262" t="s">
        <v>224</v>
      </c>
      <c r="I2154" s="262" t="s">
        <v>225</v>
      </c>
      <c r="J2154" s="262">
        <v>1600</v>
      </c>
      <c r="K2154" s="320">
        <v>1</v>
      </c>
      <c r="L2154" s="320">
        <v>1</v>
      </c>
      <c r="M2154" s="262" t="s">
        <v>6</v>
      </c>
      <c r="Q2154" s="321">
        <v>0</v>
      </c>
      <c r="R2154" s="321">
        <f t="shared" si="203"/>
        <v>1</v>
      </c>
      <c r="S2154" s="300">
        <v>7000</v>
      </c>
      <c r="T2154" s="300">
        <v>0</v>
      </c>
      <c r="V2154" s="300">
        <v>7000</v>
      </c>
      <c r="W2154" s="300">
        <f>V2154</f>
        <v>7000</v>
      </c>
      <c r="X2154" s="322">
        <f t="shared" si="204"/>
        <v>0</v>
      </c>
      <c r="Y2154" s="262" t="s">
        <v>425</v>
      </c>
      <c r="Z2154" s="262" t="str">
        <f t="shared" si="205"/>
        <v>141 E 72410 139</v>
      </c>
      <c r="AA2154" s="262" t="str">
        <f t="shared" si="206"/>
        <v>000</v>
      </c>
      <c r="AB2154" s="262" t="str">
        <f t="shared" si="207"/>
        <v>000</v>
      </c>
      <c r="AC2154" s="262" t="str">
        <f t="shared" si="208"/>
        <v>141 E 72410 139 000 000</v>
      </c>
    </row>
    <row r="2155" spans="1:29" ht="15" customHeight="1" x14ac:dyDescent="0.25">
      <c r="A2155" s="262" t="s">
        <v>1265</v>
      </c>
      <c r="B2155" s="262" t="s">
        <v>231</v>
      </c>
      <c r="C2155" s="262" t="s">
        <v>231</v>
      </c>
      <c r="D2155" s="262" t="s">
        <v>382</v>
      </c>
      <c r="E2155" s="262" t="s">
        <v>221</v>
      </c>
      <c r="F2155" s="262" t="s">
        <v>222</v>
      </c>
      <c r="G2155" s="262" t="s">
        <v>223</v>
      </c>
      <c r="H2155" s="262" t="s">
        <v>224</v>
      </c>
      <c r="I2155" s="262" t="s">
        <v>225</v>
      </c>
      <c r="J2155" s="262">
        <v>1600</v>
      </c>
      <c r="K2155" s="320">
        <v>1</v>
      </c>
      <c r="L2155" s="320">
        <v>1</v>
      </c>
      <c r="M2155" s="262" t="s">
        <v>226</v>
      </c>
      <c r="N2155" s="262" t="s">
        <v>227</v>
      </c>
      <c r="O2155" s="262" t="s">
        <v>234</v>
      </c>
      <c r="P2155" s="262" t="s">
        <v>37</v>
      </c>
      <c r="Q2155" s="321">
        <v>13</v>
      </c>
      <c r="R2155" s="321">
        <f t="shared" si="203"/>
        <v>14</v>
      </c>
      <c r="S2155" s="300">
        <v>0</v>
      </c>
      <c r="T2155" s="300">
        <v>58925</v>
      </c>
      <c r="V2155" s="300">
        <v>58925</v>
      </c>
      <c r="W2155" s="302">
        <f>IFERROR(INDEX('For Formulas'!$A$3:$CL$64,MATCH(ROUNDUP($R2155,0),'For Formulas'!$A$3:$A$64,0),MATCH($O2155&amp;" - "&amp;$P2155,'For Formulas'!$A$3:$CL$3,0))*L2155+U2155,INDEX('For Formulas'!$A$3:$CL$64,MATCH(ROUNDUP($R2155,0),'For Formulas'!$A$3:$A$64,0)*MATCH($O2155&amp;" - "&amp;$P2155,'For Formulas'!$A$3:$CL$3,0))*L2155)</f>
        <v>63640</v>
      </c>
      <c r="X2155" s="322">
        <f t="shared" si="204"/>
        <v>8.0016970725498515E-2</v>
      </c>
      <c r="Y2155" s="262" t="s">
        <v>401</v>
      </c>
      <c r="Z2155" s="262" t="str">
        <f t="shared" si="205"/>
        <v>141 E 71100 116</v>
      </c>
      <c r="AA2155" s="262" t="str">
        <f t="shared" si="206"/>
        <v>000</v>
      </c>
      <c r="AB2155" s="262" t="str">
        <f t="shared" si="207"/>
        <v>000</v>
      </c>
      <c r="AC2155" s="262" t="str">
        <f t="shared" si="208"/>
        <v>141 E 71100 116 000 000</v>
      </c>
    </row>
    <row r="2156" spans="1:29" ht="15" customHeight="1" x14ac:dyDescent="0.25">
      <c r="A2156" s="262" t="s">
        <v>1461</v>
      </c>
      <c r="B2156" s="262" t="s">
        <v>231</v>
      </c>
      <c r="C2156" s="262" t="s">
        <v>231</v>
      </c>
      <c r="D2156" s="262" t="s">
        <v>418</v>
      </c>
      <c r="E2156" s="262" t="s">
        <v>221</v>
      </c>
      <c r="F2156" s="262" t="s">
        <v>222</v>
      </c>
      <c r="G2156" s="262" t="s">
        <v>223</v>
      </c>
      <c r="H2156" s="262" t="s">
        <v>224</v>
      </c>
      <c r="I2156" s="262" t="s">
        <v>225</v>
      </c>
      <c r="J2156" s="262">
        <v>1600</v>
      </c>
      <c r="K2156" s="320">
        <v>1</v>
      </c>
      <c r="L2156" s="320">
        <v>1</v>
      </c>
      <c r="M2156" s="262" t="s">
        <v>226</v>
      </c>
      <c r="N2156" s="262" t="s">
        <v>233</v>
      </c>
      <c r="O2156" s="262" t="s">
        <v>234</v>
      </c>
      <c r="P2156" s="262" t="s">
        <v>37</v>
      </c>
      <c r="Q2156" s="321">
        <v>13</v>
      </c>
      <c r="R2156" s="321">
        <f t="shared" si="203"/>
        <v>14</v>
      </c>
      <c r="S2156" s="300">
        <v>0</v>
      </c>
      <c r="T2156" s="300">
        <v>58925</v>
      </c>
      <c r="V2156" s="300">
        <v>58925</v>
      </c>
      <c r="W2156" s="302">
        <f>IFERROR(INDEX('For Formulas'!$A$3:$CL$64,MATCH(ROUNDUP($R2156,0),'For Formulas'!$A$3:$A$64,0),MATCH($O2156&amp;" - "&amp;$P2156,'For Formulas'!$A$3:$CL$3,0))*L2156+U2156,INDEX('For Formulas'!$A$3:$CL$64,MATCH(ROUNDUP($R2156,0),'For Formulas'!$A$3:$A$64,0)*MATCH($O2156&amp;" - "&amp;$P2156,'For Formulas'!$A$3:$CL$3,0))*L2156)</f>
        <v>63640</v>
      </c>
      <c r="X2156" s="322">
        <f t="shared" si="204"/>
        <v>8.0016970725498515E-2</v>
      </c>
      <c r="Y2156" s="262" t="s">
        <v>476</v>
      </c>
      <c r="Z2156" s="262" t="str">
        <f t="shared" si="205"/>
        <v>141 E 71100 116</v>
      </c>
      <c r="AA2156" s="262" t="str">
        <f t="shared" si="206"/>
        <v>000</v>
      </c>
      <c r="AB2156" s="262" t="str">
        <f t="shared" si="207"/>
        <v>000</v>
      </c>
      <c r="AC2156" s="262" t="str">
        <f t="shared" si="208"/>
        <v>141 E 71100 116 000 000</v>
      </c>
    </row>
    <row r="2157" spans="1:29" ht="15" customHeight="1" x14ac:dyDescent="0.25">
      <c r="A2157" s="262" t="s">
        <v>1540</v>
      </c>
      <c r="B2157" s="262" t="s">
        <v>231</v>
      </c>
      <c r="C2157" s="262" t="s">
        <v>231</v>
      </c>
      <c r="D2157" s="262" t="s">
        <v>238</v>
      </c>
      <c r="E2157" s="262" t="s">
        <v>221</v>
      </c>
      <c r="F2157" s="262" t="s">
        <v>222</v>
      </c>
      <c r="G2157" s="262" t="s">
        <v>223</v>
      </c>
      <c r="H2157" s="262" t="s">
        <v>224</v>
      </c>
      <c r="I2157" s="262" t="s">
        <v>225</v>
      </c>
      <c r="J2157" s="262">
        <v>1600</v>
      </c>
      <c r="K2157" s="320">
        <v>1</v>
      </c>
      <c r="L2157" s="320">
        <v>1</v>
      </c>
      <c r="M2157" s="262" t="s">
        <v>226</v>
      </c>
      <c r="N2157" s="262" t="s">
        <v>233</v>
      </c>
      <c r="O2157" s="262" t="s">
        <v>234</v>
      </c>
      <c r="P2157" s="262" t="s">
        <v>37</v>
      </c>
      <c r="Q2157" s="321">
        <v>13</v>
      </c>
      <c r="R2157" s="321">
        <f t="shared" si="203"/>
        <v>14</v>
      </c>
      <c r="S2157" s="300">
        <v>0</v>
      </c>
      <c r="T2157" s="300">
        <v>58925</v>
      </c>
      <c r="V2157" s="300">
        <v>58925</v>
      </c>
      <c r="W2157" s="302">
        <f>IFERROR(INDEX('For Formulas'!$A$3:$CL$64,MATCH(ROUNDUP($R2157,0),'For Formulas'!$A$3:$A$64,0),MATCH($O2157&amp;" - "&amp;$P2157,'For Formulas'!$A$3:$CL$3,0))*L2157+U2157,INDEX('For Formulas'!$A$3:$CL$64,MATCH(ROUNDUP($R2157,0),'For Formulas'!$A$3:$A$64,0)*MATCH($O2157&amp;" - "&amp;$P2157,'For Formulas'!$A$3:$CL$3,0))*L2157)</f>
        <v>63640</v>
      </c>
      <c r="X2157" s="322">
        <f t="shared" si="204"/>
        <v>8.0016970725498515E-2</v>
      </c>
      <c r="Y2157" s="262" t="s">
        <v>538</v>
      </c>
      <c r="Z2157" s="262" t="str">
        <f t="shared" si="205"/>
        <v>141 E 71100 116</v>
      </c>
      <c r="AA2157" s="262" t="str">
        <f t="shared" si="206"/>
        <v>000</v>
      </c>
      <c r="AB2157" s="262" t="str">
        <f t="shared" si="207"/>
        <v>000</v>
      </c>
      <c r="AC2157" s="262" t="str">
        <f t="shared" si="208"/>
        <v>141 E 71100 116 000 000</v>
      </c>
    </row>
    <row r="2158" spans="1:29" ht="15" customHeight="1" x14ac:dyDescent="0.25">
      <c r="A2158" s="262" t="s">
        <v>1667</v>
      </c>
      <c r="B2158" s="262" t="s">
        <v>231</v>
      </c>
      <c r="C2158" s="262" t="s">
        <v>231</v>
      </c>
      <c r="D2158" s="262" t="s">
        <v>364</v>
      </c>
      <c r="E2158" s="262" t="s">
        <v>221</v>
      </c>
      <c r="F2158" s="262" t="s">
        <v>222</v>
      </c>
      <c r="G2158" s="262" t="s">
        <v>223</v>
      </c>
      <c r="H2158" s="262" t="s">
        <v>224</v>
      </c>
      <c r="I2158" s="262" t="s">
        <v>225</v>
      </c>
      <c r="J2158" s="262">
        <v>1600</v>
      </c>
      <c r="K2158" s="320">
        <v>1</v>
      </c>
      <c r="L2158" s="320">
        <v>1</v>
      </c>
      <c r="M2158" s="262" t="s">
        <v>226</v>
      </c>
      <c r="N2158" s="262" t="s">
        <v>233</v>
      </c>
      <c r="O2158" s="262" t="s">
        <v>234</v>
      </c>
      <c r="P2158" s="262" t="s">
        <v>37</v>
      </c>
      <c r="Q2158" s="321">
        <v>13</v>
      </c>
      <c r="R2158" s="321">
        <f t="shared" si="203"/>
        <v>14</v>
      </c>
      <c r="S2158" s="300">
        <v>0</v>
      </c>
      <c r="T2158" s="300">
        <v>58925</v>
      </c>
      <c r="V2158" s="300">
        <v>58925</v>
      </c>
      <c r="W2158" s="302">
        <f>IFERROR(INDEX('For Formulas'!$A$3:$CL$64,MATCH(ROUNDUP($R2158,0),'For Formulas'!$A$3:$A$64,0),MATCH($O2158&amp;" - "&amp;$P2158,'For Formulas'!$A$3:$CL$3,0))*L2158+U2158,INDEX('For Formulas'!$A$3:$CL$64,MATCH(ROUNDUP($R2158,0),'For Formulas'!$A$3:$A$64,0)*MATCH($O2158&amp;" - "&amp;$P2158,'For Formulas'!$A$3:$CL$3,0))*L2158)</f>
        <v>63640</v>
      </c>
      <c r="X2158" s="322">
        <f t="shared" si="204"/>
        <v>8.0016970725498515E-2</v>
      </c>
      <c r="Y2158" s="262" t="s">
        <v>365</v>
      </c>
      <c r="Z2158" s="262" t="str">
        <f t="shared" si="205"/>
        <v>141 E 71100 116</v>
      </c>
      <c r="AA2158" s="262" t="str">
        <f t="shared" si="206"/>
        <v>000</v>
      </c>
      <c r="AB2158" s="262" t="str">
        <f t="shared" si="207"/>
        <v>000</v>
      </c>
      <c r="AC2158" s="262" t="str">
        <f t="shared" si="208"/>
        <v>141 E 71100 116 000 000</v>
      </c>
    </row>
    <row r="2159" spans="1:29" ht="15" customHeight="1" x14ac:dyDescent="0.25">
      <c r="A2159" s="262" t="s">
        <v>1855</v>
      </c>
      <c r="B2159" s="262" t="s">
        <v>231</v>
      </c>
      <c r="C2159" s="262" t="s">
        <v>231</v>
      </c>
      <c r="D2159" s="262" t="s">
        <v>295</v>
      </c>
      <c r="E2159" s="262" t="s">
        <v>221</v>
      </c>
      <c r="F2159" s="262" t="s">
        <v>222</v>
      </c>
      <c r="G2159" s="262" t="s">
        <v>223</v>
      </c>
      <c r="H2159" s="262" t="s">
        <v>224</v>
      </c>
      <c r="I2159" s="262" t="s">
        <v>225</v>
      </c>
      <c r="J2159" s="262">
        <v>1600</v>
      </c>
      <c r="K2159" s="320">
        <v>1</v>
      </c>
      <c r="L2159" s="320">
        <v>1</v>
      </c>
      <c r="M2159" s="262" t="s">
        <v>226</v>
      </c>
      <c r="N2159" s="262" t="s">
        <v>233</v>
      </c>
      <c r="O2159" s="262" t="s">
        <v>234</v>
      </c>
      <c r="P2159" s="262" t="s">
        <v>37</v>
      </c>
      <c r="Q2159" s="321">
        <v>13</v>
      </c>
      <c r="R2159" s="321">
        <f t="shared" si="203"/>
        <v>14</v>
      </c>
      <c r="S2159" s="300">
        <v>0</v>
      </c>
      <c r="T2159" s="300">
        <v>58925</v>
      </c>
      <c r="V2159" s="300">
        <v>58925</v>
      </c>
      <c r="W2159" s="302">
        <f>IFERROR(INDEX('For Formulas'!$A$3:$CL$64,MATCH(ROUNDUP($R2159,0),'For Formulas'!$A$3:$A$64,0),MATCH($O2159&amp;" - "&amp;$P2159,'For Formulas'!$A$3:$CL$3,0))*L2159+U2159,INDEX('For Formulas'!$A$3:$CL$64,MATCH(ROUNDUP($R2159,0),'For Formulas'!$A$3:$A$64,0)*MATCH($O2159&amp;" - "&amp;$P2159,'For Formulas'!$A$3:$CL$3,0))*L2159)</f>
        <v>63640</v>
      </c>
      <c r="X2159" s="322">
        <f t="shared" si="204"/>
        <v>8.0016970725498515E-2</v>
      </c>
      <c r="Y2159" s="262" t="s">
        <v>296</v>
      </c>
      <c r="Z2159" s="262" t="str">
        <f t="shared" si="205"/>
        <v>141 E 71100 116</v>
      </c>
      <c r="AA2159" s="262" t="str">
        <f t="shared" si="206"/>
        <v>000</v>
      </c>
      <c r="AB2159" s="262" t="str">
        <f t="shared" si="207"/>
        <v>000</v>
      </c>
      <c r="AC2159" s="262" t="str">
        <f t="shared" si="208"/>
        <v>141 E 71100 116 000 000</v>
      </c>
    </row>
    <row r="2160" spans="1:29" ht="15" customHeight="1" x14ac:dyDescent="0.25">
      <c r="A2160" s="262" t="s">
        <v>1880</v>
      </c>
      <c r="B2160" s="262" t="s">
        <v>577</v>
      </c>
      <c r="C2160" s="262" t="s">
        <v>577</v>
      </c>
      <c r="D2160" s="262" t="s">
        <v>364</v>
      </c>
      <c r="E2160" s="262" t="s">
        <v>221</v>
      </c>
      <c r="F2160" s="262" t="s">
        <v>222</v>
      </c>
      <c r="G2160" s="262" t="s">
        <v>223</v>
      </c>
      <c r="H2160" s="262" t="s">
        <v>224</v>
      </c>
      <c r="I2160" s="262" t="s">
        <v>225</v>
      </c>
      <c r="J2160" s="262">
        <v>1600</v>
      </c>
      <c r="K2160" s="320">
        <v>1</v>
      </c>
      <c r="L2160" s="320">
        <v>1</v>
      </c>
      <c r="M2160" s="262" t="s">
        <v>226</v>
      </c>
      <c r="N2160" s="262" t="s">
        <v>233</v>
      </c>
      <c r="O2160" s="262" t="s">
        <v>234</v>
      </c>
      <c r="P2160" s="262" t="s">
        <v>37</v>
      </c>
      <c r="Q2160" s="321">
        <v>13</v>
      </c>
      <c r="R2160" s="321">
        <f t="shared" si="203"/>
        <v>14</v>
      </c>
      <c r="S2160" s="300">
        <v>0</v>
      </c>
      <c r="T2160" s="300">
        <v>58925</v>
      </c>
      <c r="V2160" s="300">
        <v>58925</v>
      </c>
      <c r="W2160" s="302">
        <f>IFERROR(INDEX('For Formulas'!$A$3:$CL$64,MATCH(ROUNDUP($R2160,0),'For Formulas'!$A$3:$A$64,0),MATCH($O2160&amp;" - "&amp;$P2160,'For Formulas'!$A$3:$CL$3,0))*L2160+U2160,INDEX('For Formulas'!$A$3:$CL$64,MATCH(ROUNDUP($R2160,0),'For Formulas'!$A$3:$A$64,0)*MATCH($O2160&amp;" - "&amp;$P2160,'For Formulas'!$A$3:$CL$3,0))*L2160)</f>
        <v>63640</v>
      </c>
      <c r="X2160" s="322">
        <f t="shared" si="204"/>
        <v>8.0016970725498515E-2</v>
      </c>
      <c r="Y2160" s="262" t="s">
        <v>1881</v>
      </c>
      <c r="Z2160" s="262" t="str">
        <f t="shared" si="205"/>
        <v>141 E 72130 123</v>
      </c>
      <c r="AA2160" s="262" t="str">
        <f t="shared" si="206"/>
        <v>000</v>
      </c>
      <c r="AB2160" s="262" t="str">
        <f t="shared" si="207"/>
        <v>000</v>
      </c>
      <c r="AC2160" s="262" t="str">
        <f t="shared" si="208"/>
        <v>141 E 72130 123 000 000</v>
      </c>
    </row>
    <row r="2161" spans="1:29" ht="15" customHeight="1" x14ac:dyDescent="0.25">
      <c r="A2161" s="262" t="s">
        <v>1913</v>
      </c>
      <c r="B2161" s="262" t="s">
        <v>231</v>
      </c>
      <c r="C2161" s="262" t="s">
        <v>231</v>
      </c>
      <c r="D2161" s="262" t="s">
        <v>389</v>
      </c>
      <c r="E2161" s="262" t="s">
        <v>221</v>
      </c>
      <c r="F2161" s="262" t="s">
        <v>222</v>
      </c>
      <c r="G2161" s="262" t="s">
        <v>223</v>
      </c>
      <c r="H2161" s="262" t="s">
        <v>224</v>
      </c>
      <c r="I2161" s="262" t="s">
        <v>225</v>
      </c>
      <c r="J2161" s="262">
        <v>1600</v>
      </c>
      <c r="K2161" s="320">
        <v>1</v>
      </c>
      <c r="L2161" s="320">
        <v>1</v>
      </c>
      <c r="M2161" s="262" t="s">
        <v>226</v>
      </c>
      <c r="N2161" s="262" t="s">
        <v>233</v>
      </c>
      <c r="O2161" s="262" t="s">
        <v>234</v>
      </c>
      <c r="P2161" s="262" t="s">
        <v>37</v>
      </c>
      <c r="Q2161" s="321">
        <v>13</v>
      </c>
      <c r="R2161" s="321">
        <f t="shared" si="203"/>
        <v>14</v>
      </c>
      <c r="S2161" s="300">
        <v>0</v>
      </c>
      <c r="T2161" s="300">
        <v>58925</v>
      </c>
      <c r="V2161" s="300">
        <v>58925</v>
      </c>
      <c r="W2161" s="302">
        <f>IFERROR(INDEX('For Formulas'!$A$3:$CL$64,MATCH(ROUNDUP($R2161,0),'For Formulas'!$A$3:$A$64,0),MATCH($O2161&amp;" - "&amp;$P2161,'For Formulas'!$A$3:$CL$3,0))*L2161+U2161,INDEX('For Formulas'!$A$3:$CL$64,MATCH(ROUNDUP($R2161,0),'For Formulas'!$A$3:$A$64,0)*MATCH($O2161&amp;" - "&amp;$P2161,'For Formulas'!$A$3:$CL$3,0))*L2161)</f>
        <v>63640</v>
      </c>
      <c r="X2161" s="322">
        <f t="shared" si="204"/>
        <v>8.0016970725498515E-2</v>
      </c>
      <c r="Y2161" s="262" t="s">
        <v>390</v>
      </c>
      <c r="Z2161" s="262" t="str">
        <f t="shared" si="205"/>
        <v>141 E 71100 116</v>
      </c>
      <c r="AA2161" s="262" t="str">
        <f t="shared" si="206"/>
        <v>000</v>
      </c>
      <c r="AB2161" s="262" t="str">
        <f t="shared" si="207"/>
        <v>000</v>
      </c>
      <c r="AC2161" s="262" t="str">
        <f t="shared" si="208"/>
        <v>141 E 71100 116 000 000</v>
      </c>
    </row>
    <row r="2162" spans="1:29" ht="15" customHeight="1" x14ac:dyDescent="0.25">
      <c r="A2162" s="262" t="s">
        <v>2290</v>
      </c>
      <c r="B2162" s="262" t="s">
        <v>231</v>
      </c>
      <c r="C2162" s="262" t="s">
        <v>231</v>
      </c>
      <c r="D2162" s="262" t="s">
        <v>340</v>
      </c>
      <c r="E2162" s="262" t="s">
        <v>221</v>
      </c>
      <c r="F2162" s="262" t="s">
        <v>222</v>
      </c>
      <c r="G2162" s="262" t="s">
        <v>223</v>
      </c>
      <c r="H2162" s="262" t="s">
        <v>224</v>
      </c>
      <c r="I2162" s="262" t="s">
        <v>225</v>
      </c>
      <c r="J2162" s="262">
        <v>1600</v>
      </c>
      <c r="K2162" s="320">
        <v>1</v>
      </c>
      <c r="L2162" s="320">
        <v>1</v>
      </c>
      <c r="M2162" s="262" t="s">
        <v>226</v>
      </c>
      <c r="N2162" s="262" t="s">
        <v>233</v>
      </c>
      <c r="O2162" s="262" t="s">
        <v>234</v>
      </c>
      <c r="P2162" s="262" t="s">
        <v>37</v>
      </c>
      <c r="Q2162" s="321">
        <v>13</v>
      </c>
      <c r="R2162" s="321">
        <f t="shared" si="203"/>
        <v>14</v>
      </c>
      <c r="S2162" s="300">
        <v>0</v>
      </c>
      <c r="T2162" s="300">
        <v>58925</v>
      </c>
      <c r="V2162" s="300">
        <v>58925</v>
      </c>
      <c r="W2162" s="302">
        <f>IFERROR(INDEX('For Formulas'!$A$3:$CL$64,MATCH(ROUNDUP($R2162,0),'For Formulas'!$A$3:$A$64,0),MATCH($O2162&amp;" - "&amp;$P2162,'For Formulas'!$A$3:$CL$3,0))*L2162+U2162,INDEX('For Formulas'!$A$3:$CL$64,MATCH(ROUNDUP($R2162,0),'For Formulas'!$A$3:$A$64,0)*MATCH($O2162&amp;" - "&amp;$P2162,'For Formulas'!$A$3:$CL$3,0))*L2162)</f>
        <v>63640</v>
      </c>
      <c r="X2162" s="322">
        <f t="shared" si="204"/>
        <v>8.0016970725498515E-2</v>
      </c>
      <c r="Y2162" s="262" t="s">
        <v>439</v>
      </c>
      <c r="Z2162" s="262" t="str">
        <f t="shared" si="205"/>
        <v>141 E 71100 116</v>
      </c>
      <c r="AA2162" s="262" t="str">
        <f t="shared" si="206"/>
        <v>000</v>
      </c>
      <c r="AB2162" s="262" t="str">
        <f t="shared" si="207"/>
        <v>000</v>
      </c>
      <c r="AC2162" s="262" t="str">
        <f t="shared" si="208"/>
        <v>141 E 71100 116 000 000</v>
      </c>
    </row>
    <row r="2163" spans="1:29" ht="15" hidden="1" customHeight="1" x14ac:dyDescent="0.25">
      <c r="A2163" s="335" t="s">
        <v>2480</v>
      </c>
      <c r="B2163" s="335" t="s">
        <v>231</v>
      </c>
      <c r="C2163" s="335" t="s">
        <v>3373</v>
      </c>
      <c r="D2163" s="262" t="s">
        <v>264</v>
      </c>
      <c r="E2163" s="262" t="s">
        <v>221</v>
      </c>
      <c r="F2163" s="262" t="s">
        <v>222</v>
      </c>
      <c r="G2163" s="262" t="s">
        <v>223</v>
      </c>
      <c r="H2163" s="262" t="s">
        <v>224</v>
      </c>
      <c r="I2163" s="262" t="s">
        <v>225</v>
      </c>
      <c r="J2163" s="262">
        <v>1600</v>
      </c>
      <c r="K2163" s="320">
        <v>1</v>
      </c>
      <c r="L2163" s="320">
        <v>1</v>
      </c>
      <c r="M2163" s="262" t="s">
        <v>226</v>
      </c>
      <c r="N2163" s="262" t="s">
        <v>233</v>
      </c>
      <c r="O2163" s="262" t="s">
        <v>234</v>
      </c>
      <c r="P2163" s="262" t="s">
        <v>37</v>
      </c>
      <c r="Q2163" s="321">
        <v>13</v>
      </c>
      <c r="R2163" s="321">
        <f t="shared" si="203"/>
        <v>14</v>
      </c>
      <c r="S2163" s="300">
        <v>0</v>
      </c>
      <c r="T2163" s="300">
        <v>58925</v>
      </c>
      <c r="V2163" s="300">
        <v>58925</v>
      </c>
      <c r="W2163" s="302">
        <f>IFERROR(INDEX('For Formulas'!$A$3:$CL$64,MATCH(ROUNDUP($R2163,0),'For Formulas'!$A$3:$A$64,0),MATCH($O2163&amp;" - "&amp;$P2163,'For Formulas'!$A$3:$CL$3,0))*L2163+U2163,INDEX('For Formulas'!$A$3:$CL$64,MATCH(ROUNDUP($R2163,0),'For Formulas'!$A$3:$A$64,0)*MATCH($O2163&amp;" - "&amp;$P2163,'For Formulas'!$A$3:$CL$3,0))*L2163)</f>
        <v>63640</v>
      </c>
      <c r="X2163" s="322">
        <f t="shared" si="204"/>
        <v>8.0016970725498515E-2</v>
      </c>
      <c r="Y2163" s="262" t="s">
        <v>3376</v>
      </c>
      <c r="Z2163" s="262" t="str">
        <f t="shared" si="205"/>
        <v>142 E 71100 116</v>
      </c>
      <c r="AA2163" s="262" t="str">
        <f t="shared" si="206"/>
        <v>000</v>
      </c>
      <c r="AB2163" s="262" t="str">
        <f t="shared" si="207"/>
        <v>931</v>
      </c>
      <c r="AC2163" s="262" t="str">
        <f t="shared" si="208"/>
        <v>142 E 71100 116 931 000</v>
      </c>
    </row>
    <row r="2164" spans="1:29" ht="15" hidden="1" customHeight="1" x14ac:dyDescent="0.25">
      <c r="A2164" s="262" t="s">
        <v>2633</v>
      </c>
      <c r="B2164" s="262" t="s">
        <v>484</v>
      </c>
      <c r="C2164" s="262" t="s">
        <v>484</v>
      </c>
      <c r="D2164" s="262" t="s">
        <v>340</v>
      </c>
      <c r="E2164" s="262" t="s">
        <v>221</v>
      </c>
      <c r="F2164" s="262" t="s">
        <v>222</v>
      </c>
      <c r="G2164" s="262" t="s">
        <v>223</v>
      </c>
      <c r="H2164" s="262" t="s">
        <v>224</v>
      </c>
      <c r="I2164" s="262" t="s">
        <v>225</v>
      </c>
      <c r="J2164" s="262">
        <v>1600</v>
      </c>
      <c r="K2164" s="320">
        <v>1</v>
      </c>
      <c r="L2164" s="320">
        <v>1</v>
      </c>
      <c r="M2164" s="262" t="s">
        <v>226</v>
      </c>
      <c r="N2164" s="262" t="s">
        <v>233</v>
      </c>
      <c r="O2164" s="262" t="s">
        <v>234</v>
      </c>
      <c r="P2164" s="262" t="s">
        <v>37</v>
      </c>
      <c r="Q2164" s="321">
        <v>13</v>
      </c>
      <c r="R2164" s="321">
        <f t="shared" si="203"/>
        <v>14</v>
      </c>
      <c r="S2164" s="300">
        <v>0</v>
      </c>
      <c r="T2164" s="300">
        <v>58925</v>
      </c>
      <c r="V2164" s="300">
        <v>58925</v>
      </c>
      <c r="W2164" s="302">
        <f>IFERROR(INDEX('For Formulas'!$A$3:$CL$64,MATCH(ROUNDUP($R2164,0),'For Formulas'!$A$3:$A$64,0),MATCH($O2164&amp;" - "&amp;$P2164,'For Formulas'!$A$3:$CL$3,0))*L2164+U2164,INDEX('For Formulas'!$A$3:$CL$64,MATCH(ROUNDUP($R2164,0),'For Formulas'!$A$3:$A$64,0)*MATCH($O2164&amp;" - "&amp;$P2164,'For Formulas'!$A$3:$CL$3,0))*L2164)</f>
        <v>63640</v>
      </c>
      <c r="X2164" s="322">
        <f t="shared" si="204"/>
        <v>8.0016970725498515E-2</v>
      </c>
      <c r="Y2164" s="262" t="s">
        <v>2634</v>
      </c>
      <c r="Z2164" s="262" t="str">
        <f t="shared" si="205"/>
        <v>142 E 73400 116</v>
      </c>
      <c r="AA2164" s="262" t="str">
        <f t="shared" si="206"/>
        <v>000</v>
      </c>
      <c r="AB2164" s="262" t="str">
        <f t="shared" si="207"/>
        <v>101</v>
      </c>
      <c r="AC2164" s="262" t="str">
        <f t="shared" si="208"/>
        <v>142 E 73400 116 101 000</v>
      </c>
    </row>
    <row r="2165" spans="1:29" ht="15" hidden="1" customHeight="1" x14ac:dyDescent="0.25">
      <c r="A2165" s="335" t="s">
        <v>3081</v>
      </c>
      <c r="B2165" s="335" t="s">
        <v>231</v>
      </c>
      <c r="C2165" s="335" t="s">
        <v>3373</v>
      </c>
      <c r="D2165" s="262" t="s">
        <v>407</v>
      </c>
      <c r="E2165" s="262" t="s">
        <v>221</v>
      </c>
      <c r="F2165" s="262" t="s">
        <v>222</v>
      </c>
      <c r="G2165" s="262" t="s">
        <v>223</v>
      </c>
      <c r="H2165" s="262" t="s">
        <v>224</v>
      </c>
      <c r="I2165" s="262" t="s">
        <v>225</v>
      </c>
      <c r="J2165" s="262">
        <v>1600</v>
      </c>
      <c r="K2165" s="320">
        <v>1</v>
      </c>
      <c r="L2165" s="320">
        <v>1</v>
      </c>
      <c r="M2165" s="262" t="s">
        <v>226</v>
      </c>
      <c r="N2165" s="262" t="s">
        <v>233</v>
      </c>
      <c r="O2165" s="262" t="s">
        <v>234</v>
      </c>
      <c r="P2165" s="262" t="s">
        <v>37</v>
      </c>
      <c r="Q2165" s="321">
        <v>13</v>
      </c>
      <c r="R2165" s="321">
        <f t="shared" si="203"/>
        <v>14</v>
      </c>
      <c r="S2165" s="300">
        <v>0</v>
      </c>
      <c r="T2165" s="300">
        <v>58925</v>
      </c>
      <c r="V2165" s="300">
        <v>58925</v>
      </c>
      <c r="W2165" s="302">
        <f>IFERROR(INDEX('For Formulas'!$A$3:$CL$64,MATCH(ROUNDUP($R2165,0),'For Formulas'!$A$3:$A$64,0),MATCH($O2165&amp;" - "&amp;$P2165,'For Formulas'!$A$3:$CL$3,0))*L2165+U2165,INDEX('For Formulas'!$A$3:$CL$64,MATCH(ROUNDUP($R2165,0),'For Formulas'!$A$3:$A$64,0)*MATCH($O2165&amp;" - "&amp;$P2165,'For Formulas'!$A$3:$CL$3,0))*L2165)</f>
        <v>63640</v>
      </c>
      <c r="X2165" s="322">
        <f t="shared" si="204"/>
        <v>8.0016970725498515E-2</v>
      </c>
      <c r="Y2165" s="262" t="s">
        <v>3374</v>
      </c>
      <c r="Z2165" s="262" t="str">
        <f t="shared" si="205"/>
        <v>142 E 71100 116</v>
      </c>
      <c r="AA2165" s="262" t="str">
        <f t="shared" si="206"/>
        <v>000</v>
      </c>
      <c r="AB2165" s="262" t="str">
        <f t="shared" si="207"/>
        <v>931</v>
      </c>
      <c r="AC2165" s="262" t="str">
        <f t="shared" si="208"/>
        <v>142 E 71100 116 931 000</v>
      </c>
    </row>
    <row r="2166" spans="1:29" ht="15" customHeight="1" x14ac:dyDescent="0.25">
      <c r="A2166" s="262" t="s">
        <v>3165</v>
      </c>
      <c r="B2166" s="262" t="s">
        <v>231</v>
      </c>
      <c r="C2166" s="262" t="s">
        <v>231</v>
      </c>
      <c r="D2166" s="262" t="s">
        <v>392</v>
      </c>
      <c r="E2166" s="262" t="s">
        <v>221</v>
      </c>
      <c r="F2166" s="262" t="s">
        <v>222</v>
      </c>
      <c r="G2166" s="262" t="s">
        <v>223</v>
      </c>
      <c r="H2166" s="262" t="s">
        <v>224</v>
      </c>
      <c r="I2166" s="262" t="s">
        <v>225</v>
      </c>
      <c r="J2166" s="262">
        <v>1600</v>
      </c>
      <c r="K2166" s="320">
        <v>1</v>
      </c>
      <c r="L2166" s="320">
        <v>1</v>
      </c>
      <c r="M2166" s="262" t="s">
        <v>226</v>
      </c>
      <c r="N2166" s="262" t="s">
        <v>233</v>
      </c>
      <c r="O2166" s="262" t="s">
        <v>234</v>
      </c>
      <c r="P2166" s="262" t="s">
        <v>37</v>
      </c>
      <c r="Q2166" s="321">
        <v>13</v>
      </c>
      <c r="R2166" s="321">
        <f t="shared" si="203"/>
        <v>14</v>
      </c>
      <c r="S2166" s="300">
        <v>0</v>
      </c>
      <c r="T2166" s="300">
        <v>58925</v>
      </c>
      <c r="V2166" s="300">
        <v>58925</v>
      </c>
      <c r="W2166" s="302">
        <f>IFERROR(INDEX('For Formulas'!$A$3:$CL$64,MATCH(ROUNDUP($R2166,0),'For Formulas'!$A$3:$A$64,0),MATCH($O2166&amp;" - "&amp;$P2166,'For Formulas'!$A$3:$CL$3,0))*L2166+U2166,INDEX('For Formulas'!$A$3:$CL$64,MATCH(ROUNDUP($R2166,0),'For Formulas'!$A$3:$A$64,0)*MATCH($O2166&amp;" - "&amp;$P2166,'For Formulas'!$A$3:$CL$3,0))*L2166)</f>
        <v>63640</v>
      </c>
      <c r="X2166" s="322">
        <f t="shared" si="204"/>
        <v>8.0016970725498515E-2</v>
      </c>
      <c r="Y2166" s="262" t="s">
        <v>572</v>
      </c>
      <c r="Z2166" s="262" t="str">
        <f t="shared" si="205"/>
        <v>141 E 71100 116</v>
      </c>
      <c r="AA2166" s="262" t="str">
        <f t="shared" si="206"/>
        <v>000</v>
      </c>
      <c r="AB2166" s="262" t="str">
        <f t="shared" si="207"/>
        <v>000</v>
      </c>
      <c r="AC2166" s="262" t="str">
        <f t="shared" si="208"/>
        <v>141 E 71100 116 000 000</v>
      </c>
    </row>
    <row r="2167" spans="1:29" ht="15" hidden="1" customHeight="1" x14ac:dyDescent="0.25">
      <c r="A2167" s="262" t="s">
        <v>2661</v>
      </c>
      <c r="B2167" s="262" t="s">
        <v>749</v>
      </c>
      <c r="C2167" s="262" t="s">
        <v>749</v>
      </c>
      <c r="D2167" s="262" t="s">
        <v>328</v>
      </c>
      <c r="E2167" s="262" t="s">
        <v>256</v>
      </c>
      <c r="F2167" s="262" t="s">
        <v>249</v>
      </c>
      <c r="G2167" s="262" t="s">
        <v>250</v>
      </c>
      <c r="H2167" s="262" t="s">
        <v>224</v>
      </c>
      <c r="I2167" s="262" t="s">
        <v>242</v>
      </c>
      <c r="J2167" s="262">
        <v>1080</v>
      </c>
      <c r="K2167" s="320">
        <v>1</v>
      </c>
      <c r="L2167" s="320">
        <v>1</v>
      </c>
      <c r="M2167" s="262" t="s">
        <v>6</v>
      </c>
      <c r="Q2167" s="321">
        <v>0</v>
      </c>
      <c r="R2167" s="321">
        <f t="shared" si="203"/>
        <v>1</v>
      </c>
      <c r="S2167" s="300">
        <v>5400</v>
      </c>
      <c r="T2167" s="300">
        <v>0</v>
      </c>
      <c r="V2167" s="300">
        <v>5400</v>
      </c>
      <c r="W2167" s="300">
        <f>V2167</f>
        <v>5400</v>
      </c>
      <c r="X2167" s="322">
        <f t="shared" si="204"/>
        <v>0</v>
      </c>
      <c r="Y2167" s="262" t="s">
        <v>750</v>
      </c>
      <c r="Z2167" s="262" t="str">
        <f t="shared" si="205"/>
        <v>141 E 71200 163</v>
      </c>
      <c r="AA2167" s="262" t="str">
        <f t="shared" si="206"/>
        <v>712</v>
      </c>
      <c r="AB2167" s="262" t="str">
        <f t="shared" si="207"/>
        <v>901</v>
      </c>
      <c r="AC2167" s="262" t="str">
        <f t="shared" si="208"/>
        <v>141 E 71200 163 901 712</v>
      </c>
    </row>
    <row r="2168" spans="1:29" ht="15" hidden="1" customHeight="1" x14ac:dyDescent="0.25">
      <c r="A2168" s="262" t="s">
        <v>2661</v>
      </c>
      <c r="B2168" s="262" t="s">
        <v>256</v>
      </c>
      <c r="C2168" s="262" t="s">
        <v>1032</v>
      </c>
      <c r="D2168" s="262" t="s">
        <v>274</v>
      </c>
      <c r="E2168" s="262" t="s">
        <v>256</v>
      </c>
      <c r="F2168" s="262" t="s">
        <v>249</v>
      </c>
      <c r="G2168" s="262" t="s">
        <v>250</v>
      </c>
      <c r="H2168" s="262" t="s">
        <v>224</v>
      </c>
      <c r="I2168" s="262" t="s">
        <v>242</v>
      </c>
      <c r="J2168" s="262">
        <v>1080</v>
      </c>
      <c r="K2168" s="320">
        <v>1</v>
      </c>
      <c r="L2168" s="320">
        <v>0</v>
      </c>
      <c r="M2168" s="262" t="s">
        <v>6</v>
      </c>
      <c r="Q2168" s="321">
        <v>0</v>
      </c>
      <c r="R2168" s="321">
        <f t="shared" si="203"/>
        <v>1</v>
      </c>
      <c r="S2168" s="300">
        <v>750</v>
      </c>
      <c r="T2168" s="300">
        <v>0</v>
      </c>
      <c r="V2168" s="300">
        <v>750</v>
      </c>
      <c r="W2168" s="300">
        <f>V2168</f>
        <v>750</v>
      </c>
      <c r="X2168" s="322">
        <f t="shared" si="204"/>
        <v>0</v>
      </c>
      <c r="Y2168" s="262" t="s">
        <v>851</v>
      </c>
      <c r="Z2168" s="262" t="str">
        <f t="shared" si="205"/>
        <v>141 E 71200 163</v>
      </c>
      <c r="AA2168" s="262" t="str">
        <f t="shared" si="206"/>
        <v>712</v>
      </c>
      <c r="AB2168" s="262" t="str">
        <f t="shared" si="207"/>
        <v>901</v>
      </c>
      <c r="AC2168" s="262" t="str">
        <f t="shared" si="208"/>
        <v>141 E 71200 163 901 712</v>
      </c>
    </row>
    <row r="2169" spans="1:29" ht="15" customHeight="1" x14ac:dyDescent="0.25">
      <c r="A2169" s="262" t="s">
        <v>3188</v>
      </c>
      <c r="B2169" s="262" t="s">
        <v>231</v>
      </c>
      <c r="C2169" s="262" t="s">
        <v>231</v>
      </c>
      <c r="D2169" s="262" t="s">
        <v>411</v>
      </c>
      <c r="E2169" s="262" t="s">
        <v>221</v>
      </c>
      <c r="F2169" s="262" t="s">
        <v>222</v>
      </c>
      <c r="G2169" s="262" t="s">
        <v>223</v>
      </c>
      <c r="H2169" s="262" t="s">
        <v>224</v>
      </c>
      <c r="I2169" s="262" t="s">
        <v>225</v>
      </c>
      <c r="J2169" s="262">
        <v>1600</v>
      </c>
      <c r="K2169" s="320">
        <v>1</v>
      </c>
      <c r="L2169" s="320">
        <v>1</v>
      </c>
      <c r="M2169" s="262" t="s">
        <v>226</v>
      </c>
      <c r="N2169" s="262" t="s">
        <v>233</v>
      </c>
      <c r="O2169" s="262" t="s">
        <v>234</v>
      </c>
      <c r="P2169" s="262" t="s">
        <v>37</v>
      </c>
      <c r="Q2169" s="321">
        <v>13</v>
      </c>
      <c r="R2169" s="321">
        <f t="shared" si="203"/>
        <v>14</v>
      </c>
      <c r="S2169" s="300">
        <v>0</v>
      </c>
      <c r="T2169" s="300">
        <v>58925</v>
      </c>
      <c r="V2169" s="300">
        <v>58925</v>
      </c>
      <c r="W2169" s="302">
        <f>IFERROR(INDEX('For Formulas'!$A$3:$CL$64,MATCH(ROUNDUP($R2169,0),'For Formulas'!$A$3:$A$64,0),MATCH($O2169&amp;" - "&amp;$P2169,'For Formulas'!$A$3:$CL$3,0))*L2169+U2169,INDEX('For Formulas'!$A$3:$CL$64,MATCH(ROUNDUP($R2169,0),'For Formulas'!$A$3:$A$64,0)*MATCH($O2169&amp;" - "&amp;$P2169,'For Formulas'!$A$3:$CL$3,0))*L2169)</f>
        <v>63640</v>
      </c>
      <c r="X2169" s="322">
        <f t="shared" si="204"/>
        <v>8.0016970725498515E-2</v>
      </c>
      <c r="Y2169" s="262" t="s">
        <v>608</v>
      </c>
      <c r="Z2169" s="262" t="str">
        <f t="shared" si="205"/>
        <v>141 E 71100 116</v>
      </c>
      <c r="AA2169" s="262" t="str">
        <f t="shared" si="206"/>
        <v>000</v>
      </c>
      <c r="AB2169" s="262" t="str">
        <f t="shared" si="207"/>
        <v>000</v>
      </c>
      <c r="AC2169" s="262" t="str">
        <f t="shared" si="208"/>
        <v>141 E 71100 116 000 000</v>
      </c>
    </row>
    <row r="2170" spans="1:29" ht="15" customHeight="1" x14ac:dyDescent="0.25">
      <c r="A2170" s="262" t="s">
        <v>2173</v>
      </c>
      <c r="B2170" s="262" t="s">
        <v>231</v>
      </c>
      <c r="C2170" s="262" t="s">
        <v>231</v>
      </c>
      <c r="D2170" s="262" t="s">
        <v>346</v>
      </c>
      <c r="E2170" s="262" t="s">
        <v>221</v>
      </c>
      <c r="F2170" s="262" t="s">
        <v>222</v>
      </c>
      <c r="G2170" s="262" t="s">
        <v>223</v>
      </c>
      <c r="H2170" s="262" t="s">
        <v>224</v>
      </c>
      <c r="I2170" s="262" t="s">
        <v>225</v>
      </c>
      <c r="J2170" s="262">
        <v>1600</v>
      </c>
      <c r="K2170" s="320">
        <v>1</v>
      </c>
      <c r="L2170" s="320">
        <v>1</v>
      </c>
      <c r="M2170" s="262" t="s">
        <v>226</v>
      </c>
      <c r="N2170" s="262" t="s">
        <v>233</v>
      </c>
      <c r="O2170" s="262" t="s">
        <v>234</v>
      </c>
      <c r="P2170" s="262" t="s">
        <v>34</v>
      </c>
      <c r="Q2170" s="321">
        <v>29</v>
      </c>
      <c r="R2170" s="321">
        <f t="shared" si="203"/>
        <v>30</v>
      </c>
      <c r="S2170" s="300">
        <v>0</v>
      </c>
      <c r="T2170" s="300">
        <v>58970</v>
      </c>
      <c r="V2170" s="300">
        <v>58970</v>
      </c>
      <c r="W2170" s="302">
        <f>IFERROR(INDEX('For Formulas'!$A$3:$CL$64,MATCH(ROUNDUP($R2170,0),'For Formulas'!$A$3:$A$64,0),MATCH($O2170&amp;" - "&amp;$P2170,'For Formulas'!$A$3:$CL$3,0))*L2170+U2170,INDEX('For Formulas'!$A$3:$CL$64,MATCH(ROUNDUP($R2170,0),'For Formulas'!$A$3:$A$64,0)*MATCH($O2170&amp;" - "&amp;$P2170,'For Formulas'!$A$3:$CL$3,0))*L2170)</f>
        <v>63690</v>
      </c>
      <c r="X2170" s="322">
        <f t="shared" si="204"/>
        <v>8.0040698660335766E-2</v>
      </c>
      <c r="Y2170" s="262" t="s">
        <v>674</v>
      </c>
      <c r="Z2170" s="262" t="str">
        <f t="shared" si="205"/>
        <v>141 E 71100 116</v>
      </c>
      <c r="AA2170" s="262" t="str">
        <f t="shared" si="206"/>
        <v>000</v>
      </c>
      <c r="AB2170" s="262" t="str">
        <f t="shared" si="207"/>
        <v>000</v>
      </c>
      <c r="AC2170" s="262" t="str">
        <f t="shared" si="208"/>
        <v>141 E 71100 116 000 000</v>
      </c>
    </row>
    <row r="2171" spans="1:29" ht="15" hidden="1" customHeight="1" x14ac:dyDescent="0.25">
      <c r="A2171" s="262" t="s">
        <v>2663</v>
      </c>
      <c r="B2171" s="262" t="s">
        <v>525</v>
      </c>
      <c r="C2171" s="262" t="s">
        <v>525</v>
      </c>
      <c r="D2171" s="262" t="s">
        <v>274</v>
      </c>
      <c r="E2171" s="262" t="s">
        <v>256</v>
      </c>
      <c r="F2171" s="262" t="s">
        <v>222</v>
      </c>
      <c r="G2171" s="262" t="s">
        <v>223</v>
      </c>
      <c r="H2171" s="262" t="s">
        <v>224</v>
      </c>
      <c r="I2171" s="262" t="s">
        <v>225</v>
      </c>
      <c r="J2171" s="262">
        <v>1600</v>
      </c>
      <c r="K2171" s="320">
        <v>1</v>
      </c>
      <c r="L2171" s="320">
        <v>1</v>
      </c>
      <c r="M2171" s="262" t="s">
        <v>6</v>
      </c>
      <c r="Q2171" s="321">
        <v>0</v>
      </c>
      <c r="R2171" s="321">
        <f t="shared" si="203"/>
        <v>1</v>
      </c>
      <c r="S2171" s="300">
        <v>2010</v>
      </c>
      <c r="T2171" s="300">
        <v>0</v>
      </c>
      <c r="V2171" s="300">
        <v>2010</v>
      </c>
      <c r="W2171" s="300">
        <f>V2171</f>
        <v>2010</v>
      </c>
      <c r="X2171" s="322">
        <f t="shared" si="204"/>
        <v>0</v>
      </c>
      <c r="Y2171" s="262" t="s">
        <v>1091</v>
      </c>
      <c r="Z2171" s="262" t="str">
        <f t="shared" si="205"/>
        <v>141 E 72410 162</v>
      </c>
      <c r="AA2171" s="262" t="str">
        <f t="shared" si="206"/>
        <v>000</v>
      </c>
      <c r="AB2171" s="262" t="str">
        <f t="shared" si="207"/>
        <v>000</v>
      </c>
      <c r="AC2171" s="262" t="str">
        <f t="shared" si="208"/>
        <v>141 E 72410 162 000 000</v>
      </c>
    </row>
    <row r="2172" spans="1:29" ht="15" customHeight="1" x14ac:dyDescent="0.25">
      <c r="A2172" s="262" t="s">
        <v>2561</v>
      </c>
      <c r="B2172" s="262" t="s">
        <v>231</v>
      </c>
      <c r="C2172" s="262" t="s">
        <v>231</v>
      </c>
      <c r="D2172" s="262" t="s">
        <v>374</v>
      </c>
      <c r="E2172" s="262" t="s">
        <v>221</v>
      </c>
      <c r="F2172" s="262" t="s">
        <v>222</v>
      </c>
      <c r="G2172" s="262" t="s">
        <v>223</v>
      </c>
      <c r="H2172" s="262" t="s">
        <v>224</v>
      </c>
      <c r="I2172" s="262" t="s">
        <v>225</v>
      </c>
      <c r="J2172" s="262">
        <v>1600</v>
      </c>
      <c r="K2172" s="320">
        <v>1</v>
      </c>
      <c r="L2172" s="320">
        <v>1</v>
      </c>
      <c r="M2172" s="262" t="s">
        <v>226</v>
      </c>
      <c r="N2172" s="262" t="s">
        <v>233</v>
      </c>
      <c r="O2172" s="262" t="s">
        <v>234</v>
      </c>
      <c r="P2172" s="262" t="s">
        <v>34</v>
      </c>
      <c r="Q2172" s="321">
        <v>29</v>
      </c>
      <c r="R2172" s="321">
        <f t="shared" si="203"/>
        <v>30</v>
      </c>
      <c r="S2172" s="300">
        <v>0</v>
      </c>
      <c r="T2172" s="300">
        <v>58970</v>
      </c>
      <c r="V2172" s="300">
        <v>58970</v>
      </c>
      <c r="W2172" s="302">
        <f>IFERROR(INDEX('For Formulas'!$A$3:$CL$64,MATCH(ROUNDUP($R2172,0),'For Formulas'!$A$3:$A$64,0),MATCH($O2172&amp;" - "&amp;$P2172,'For Formulas'!$A$3:$CL$3,0))*L2172+U2172,INDEX('For Formulas'!$A$3:$CL$64,MATCH(ROUNDUP($R2172,0),'For Formulas'!$A$3:$A$64,0)*MATCH($O2172&amp;" - "&amp;$P2172,'For Formulas'!$A$3:$CL$3,0))*L2172)</f>
        <v>63690</v>
      </c>
      <c r="X2172" s="322">
        <f t="shared" si="204"/>
        <v>8.0040698660335766E-2</v>
      </c>
      <c r="Y2172" s="262" t="s">
        <v>375</v>
      </c>
      <c r="Z2172" s="262" t="str">
        <f t="shared" si="205"/>
        <v>141 E 71100 116</v>
      </c>
      <c r="AA2172" s="262" t="str">
        <f t="shared" si="206"/>
        <v>000</v>
      </c>
      <c r="AB2172" s="262" t="str">
        <f t="shared" si="207"/>
        <v>000</v>
      </c>
      <c r="AC2172" s="262" t="str">
        <f t="shared" si="208"/>
        <v>141 E 71100 116 000 000</v>
      </c>
    </row>
    <row r="2173" spans="1:29" ht="15" customHeight="1" x14ac:dyDescent="0.25">
      <c r="A2173" s="262" t="s">
        <v>2649</v>
      </c>
      <c r="B2173" s="262" t="s">
        <v>231</v>
      </c>
      <c r="C2173" s="262" t="s">
        <v>231</v>
      </c>
      <c r="D2173" s="262" t="s">
        <v>258</v>
      </c>
      <c r="E2173" s="262" t="s">
        <v>221</v>
      </c>
      <c r="F2173" s="262" t="s">
        <v>222</v>
      </c>
      <c r="G2173" s="262" t="s">
        <v>223</v>
      </c>
      <c r="H2173" s="262" t="s">
        <v>224</v>
      </c>
      <c r="I2173" s="262" t="s">
        <v>225</v>
      </c>
      <c r="J2173" s="262">
        <v>1600</v>
      </c>
      <c r="K2173" s="320">
        <v>1</v>
      </c>
      <c r="L2173" s="320">
        <v>1</v>
      </c>
      <c r="M2173" s="262" t="s">
        <v>226</v>
      </c>
      <c r="N2173" s="262" t="s">
        <v>233</v>
      </c>
      <c r="O2173" s="262" t="s">
        <v>234</v>
      </c>
      <c r="P2173" s="262" t="s">
        <v>34</v>
      </c>
      <c r="Q2173" s="321">
        <v>29</v>
      </c>
      <c r="R2173" s="321">
        <f t="shared" si="203"/>
        <v>30</v>
      </c>
      <c r="S2173" s="300">
        <v>0</v>
      </c>
      <c r="T2173" s="300">
        <v>58970</v>
      </c>
      <c r="V2173" s="300">
        <v>58970</v>
      </c>
      <c r="W2173" s="302">
        <f>IFERROR(INDEX('For Formulas'!$A$3:$CL$64,MATCH(ROUNDUP($R2173,0),'For Formulas'!$A$3:$A$64,0),MATCH($O2173&amp;" - "&amp;$P2173,'For Formulas'!$A$3:$CL$3,0))*L2173+U2173,INDEX('For Formulas'!$A$3:$CL$64,MATCH(ROUNDUP($R2173,0),'For Formulas'!$A$3:$A$64,0)*MATCH($O2173&amp;" - "&amp;$P2173,'For Formulas'!$A$3:$CL$3,0))*L2173)</f>
        <v>63690</v>
      </c>
      <c r="X2173" s="322">
        <f t="shared" si="204"/>
        <v>8.0040698660335766E-2</v>
      </c>
      <c r="Y2173" s="262" t="s">
        <v>259</v>
      </c>
      <c r="Z2173" s="262" t="str">
        <f t="shared" si="205"/>
        <v>141 E 71100 116</v>
      </c>
      <c r="AA2173" s="262" t="str">
        <f t="shared" si="206"/>
        <v>000</v>
      </c>
      <c r="AB2173" s="262" t="str">
        <f t="shared" si="207"/>
        <v>000</v>
      </c>
      <c r="AC2173" s="262" t="str">
        <f t="shared" si="208"/>
        <v>141 E 71100 116 000 000</v>
      </c>
    </row>
    <row r="2174" spans="1:29" ht="15" hidden="1" customHeight="1" x14ac:dyDescent="0.25">
      <c r="A2174" s="262" t="s">
        <v>2665</v>
      </c>
      <c r="B2174" s="262" t="s">
        <v>255</v>
      </c>
      <c r="C2174" s="262" t="s">
        <v>255</v>
      </c>
      <c r="D2174" s="262" t="s">
        <v>248</v>
      </c>
      <c r="E2174" s="262" t="s">
        <v>256</v>
      </c>
      <c r="F2174" s="262" t="s">
        <v>249</v>
      </c>
      <c r="G2174" s="262" t="s">
        <v>250</v>
      </c>
      <c r="H2174" s="262" t="s">
        <v>224</v>
      </c>
      <c r="I2174" s="262" t="s">
        <v>242</v>
      </c>
      <c r="J2174" s="262">
        <v>1080</v>
      </c>
      <c r="K2174" s="320">
        <v>1</v>
      </c>
      <c r="L2174" s="320">
        <v>1</v>
      </c>
      <c r="M2174" s="262" t="s">
        <v>6</v>
      </c>
      <c r="Q2174" s="321">
        <v>0</v>
      </c>
      <c r="R2174" s="321">
        <f t="shared" si="203"/>
        <v>1</v>
      </c>
      <c r="S2174" s="300">
        <v>3000</v>
      </c>
      <c r="T2174" s="300">
        <v>0</v>
      </c>
      <c r="V2174" s="300">
        <v>3000</v>
      </c>
      <c r="W2174" s="300">
        <f>V2174</f>
        <v>3000</v>
      </c>
      <c r="X2174" s="322">
        <f t="shared" si="204"/>
        <v>0</v>
      </c>
      <c r="Y2174" s="262" t="s">
        <v>252</v>
      </c>
      <c r="Z2174" s="262" t="str">
        <f t="shared" si="205"/>
        <v>141 E 72710 146</v>
      </c>
      <c r="AA2174" s="262" t="str">
        <f t="shared" si="206"/>
        <v>446</v>
      </c>
      <c r="AB2174" s="262" t="str">
        <f t="shared" si="207"/>
        <v>000</v>
      </c>
      <c r="AC2174" s="262" t="str">
        <f t="shared" si="208"/>
        <v>141 E 72710 146 000 446</v>
      </c>
    </row>
    <row r="2175" spans="1:29" ht="15" customHeight="1" x14ac:dyDescent="0.25">
      <c r="A2175" s="262" t="s">
        <v>3007</v>
      </c>
      <c r="B2175" s="262" t="s">
        <v>231</v>
      </c>
      <c r="C2175" s="262" t="s">
        <v>231</v>
      </c>
      <c r="D2175" s="262" t="s">
        <v>317</v>
      </c>
      <c r="E2175" s="262" t="s">
        <v>221</v>
      </c>
      <c r="F2175" s="262" t="s">
        <v>222</v>
      </c>
      <c r="G2175" s="262" t="s">
        <v>223</v>
      </c>
      <c r="H2175" s="262" t="s">
        <v>224</v>
      </c>
      <c r="I2175" s="262" t="s">
        <v>225</v>
      </c>
      <c r="J2175" s="262">
        <v>1600</v>
      </c>
      <c r="K2175" s="320">
        <v>1</v>
      </c>
      <c r="L2175" s="320">
        <v>1</v>
      </c>
      <c r="M2175" s="262" t="s">
        <v>226</v>
      </c>
      <c r="N2175" s="262" t="s">
        <v>233</v>
      </c>
      <c r="O2175" s="262" t="s">
        <v>234</v>
      </c>
      <c r="P2175" s="262" t="s">
        <v>34</v>
      </c>
      <c r="Q2175" s="321">
        <v>29</v>
      </c>
      <c r="R2175" s="321">
        <f t="shared" si="203"/>
        <v>30</v>
      </c>
      <c r="S2175" s="300">
        <v>0</v>
      </c>
      <c r="T2175" s="300">
        <v>58970</v>
      </c>
      <c r="V2175" s="300">
        <v>58970</v>
      </c>
      <c r="W2175" s="302">
        <f>IFERROR(INDEX('For Formulas'!$A$3:$CL$64,MATCH(ROUNDUP($R2175,0),'For Formulas'!$A$3:$A$64,0),MATCH($O2175&amp;" - "&amp;$P2175,'For Formulas'!$A$3:$CL$3,0))*L2175+U2175,INDEX('For Formulas'!$A$3:$CL$64,MATCH(ROUNDUP($R2175,0),'For Formulas'!$A$3:$A$64,0)*MATCH($O2175&amp;" - "&amp;$P2175,'For Formulas'!$A$3:$CL$3,0))*L2175)</f>
        <v>63690</v>
      </c>
      <c r="X2175" s="322">
        <f t="shared" si="204"/>
        <v>8.0040698660335766E-2</v>
      </c>
      <c r="Y2175" s="262" t="s">
        <v>396</v>
      </c>
      <c r="Z2175" s="262" t="str">
        <f t="shared" si="205"/>
        <v>141 E 71100 116</v>
      </c>
      <c r="AA2175" s="262" t="str">
        <f t="shared" si="206"/>
        <v>000</v>
      </c>
      <c r="AB2175" s="262" t="str">
        <f t="shared" si="207"/>
        <v>000</v>
      </c>
      <c r="AC2175" s="262" t="str">
        <f t="shared" si="208"/>
        <v>141 E 71100 116 000 000</v>
      </c>
    </row>
    <row r="2176" spans="1:29" ht="15" hidden="1" customHeight="1" x14ac:dyDescent="0.25">
      <c r="A2176" s="262" t="s">
        <v>2666</v>
      </c>
      <c r="B2176" s="262" t="s">
        <v>255</v>
      </c>
      <c r="C2176" s="262" t="s">
        <v>255</v>
      </c>
      <c r="D2176" s="262" t="s">
        <v>248</v>
      </c>
      <c r="E2176" s="262" t="s">
        <v>256</v>
      </c>
      <c r="F2176" s="262" t="s">
        <v>249</v>
      </c>
      <c r="G2176" s="262" t="s">
        <v>250</v>
      </c>
      <c r="H2176" s="262" t="s">
        <v>224</v>
      </c>
      <c r="I2176" s="262" t="s">
        <v>242</v>
      </c>
      <c r="J2176" s="262">
        <v>1080</v>
      </c>
      <c r="K2176" s="320">
        <v>1</v>
      </c>
      <c r="L2176" s="320">
        <v>1</v>
      </c>
      <c r="M2176" s="262" t="s">
        <v>6</v>
      </c>
      <c r="Q2176" s="321">
        <v>0</v>
      </c>
      <c r="R2176" s="321">
        <f t="shared" si="203"/>
        <v>1</v>
      </c>
      <c r="S2176" s="300">
        <v>3000</v>
      </c>
      <c r="T2176" s="300">
        <v>0</v>
      </c>
      <c r="V2176" s="300">
        <v>3000</v>
      </c>
      <c r="W2176" s="300">
        <f>V2176</f>
        <v>3000</v>
      </c>
      <c r="X2176" s="322">
        <f t="shared" si="204"/>
        <v>0</v>
      </c>
      <c r="Y2176" s="262" t="s">
        <v>252</v>
      </c>
      <c r="Z2176" s="262" t="str">
        <f t="shared" si="205"/>
        <v>141 E 72710 146</v>
      </c>
      <c r="AA2176" s="262" t="str">
        <f t="shared" si="206"/>
        <v>446</v>
      </c>
      <c r="AB2176" s="262" t="str">
        <f t="shared" si="207"/>
        <v>000</v>
      </c>
      <c r="AC2176" s="262" t="str">
        <f t="shared" si="208"/>
        <v>141 E 72710 146 000 446</v>
      </c>
    </row>
    <row r="2177" spans="1:29" ht="15" customHeight="1" x14ac:dyDescent="0.25">
      <c r="A2177" s="262" t="s">
        <v>1127</v>
      </c>
      <c r="B2177" s="262" t="s">
        <v>316</v>
      </c>
      <c r="C2177" s="262" t="s">
        <v>316</v>
      </c>
      <c r="D2177" s="262" t="s">
        <v>295</v>
      </c>
      <c r="E2177" s="262" t="s">
        <v>221</v>
      </c>
      <c r="F2177" s="262" t="s">
        <v>222</v>
      </c>
      <c r="G2177" s="262" t="s">
        <v>223</v>
      </c>
      <c r="H2177" s="262" t="s">
        <v>224</v>
      </c>
      <c r="I2177" s="262" t="s">
        <v>225</v>
      </c>
      <c r="J2177" s="262">
        <v>1600</v>
      </c>
      <c r="K2177" s="320">
        <v>1</v>
      </c>
      <c r="L2177" s="320">
        <v>1</v>
      </c>
      <c r="M2177" s="262" t="s">
        <v>226</v>
      </c>
      <c r="N2177" s="262" t="s">
        <v>233</v>
      </c>
      <c r="O2177" s="262" t="s">
        <v>234</v>
      </c>
      <c r="P2177" s="262" t="s">
        <v>36</v>
      </c>
      <c r="Q2177" s="321">
        <v>16</v>
      </c>
      <c r="R2177" s="321">
        <f t="shared" si="203"/>
        <v>17</v>
      </c>
      <c r="S2177" s="300">
        <v>0</v>
      </c>
      <c r="T2177" s="300">
        <v>59080</v>
      </c>
      <c r="V2177" s="300">
        <v>59080</v>
      </c>
      <c r="W2177" s="302">
        <f>IFERROR(INDEX('For Formulas'!$A$3:$CL$64,MATCH(ROUNDUP($R2177,0),'For Formulas'!$A$3:$A$64,0),MATCH($O2177&amp;" - "&amp;$P2177,'For Formulas'!$A$3:$CL$3,0))*L2177+U2177,INDEX('For Formulas'!$A$3:$CL$64,MATCH(ROUNDUP($R2177,0),'For Formulas'!$A$3:$A$64,0)*MATCH($O2177&amp;" - "&amp;$P2177,'For Formulas'!$A$3:$CL$3,0))*L2177)</f>
        <v>63805</v>
      </c>
      <c r="X2177" s="322">
        <f t="shared" si="204"/>
        <v>7.9976303317535538E-2</v>
      </c>
      <c r="Y2177" s="262" t="s">
        <v>1072</v>
      </c>
      <c r="Z2177" s="262" t="str">
        <f t="shared" si="205"/>
        <v>141 E 71200 116</v>
      </c>
      <c r="AA2177" s="262" t="str">
        <f t="shared" si="206"/>
        <v>712</v>
      </c>
      <c r="AB2177" s="262" t="str">
        <f t="shared" si="207"/>
        <v>000</v>
      </c>
      <c r="AC2177" s="262" t="str">
        <f t="shared" si="208"/>
        <v>141 E 71200 116 000 712</v>
      </c>
    </row>
    <row r="2178" spans="1:29" ht="15" customHeight="1" x14ac:dyDescent="0.25">
      <c r="A2178" s="262" t="s">
        <v>1754</v>
      </c>
      <c r="B2178" s="262" t="s">
        <v>559</v>
      </c>
      <c r="C2178" s="262" t="s">
        <v>559</v>
      </c>
      <c r="D2178" s="262" t="s">
        <v>411</v>
      </c>
      <c r="E2178" s="262" t="s">
        <v>221</v>
      </c>
      <c r="F2178" s="262" t="s">
        <v>222</v>
      </c>
      <c r="G2178" s="262" t="s">
        <v>223</v>
      </c>
      <c r="H2178" s="262" t="s">
        <v>224</v>
      </c>
      <c r="I2178" s="262" t="s">
        <v>225</v>
      </c>
      <c r="J2178" s="262">
        <v>1600</v>
      </c>
      <c r="K2178" s="320">
        <v>1</v>
      </c>
      <c r="L2178" s="320">
        <v>1</v>
      </c>
      <c r="M2178" s="262" t="s">
        <v>226</v>
      </c>
      <c r="N2178" s="262" t="s">
        <v>233</v>
      </c>
      <c r="O2178" s="262" t="s">
        <v>234</v>
      </c>
      <c r="P2178" s="262" t="s">
        <v>36</v>
      </c>
      <c r="Q2178" s="321">
        <v>16</v>
      </c>
      <c r="R2178" s="321">
        <f t="shared" ref="R2178:R2241" si="209">Q2178+1</f>
        <v>17</v>
      </c>
      <c r="S2178" s="300">
        <v>0</v>
      </c>
      <c r="T2178" s="300">
        <v>59080</v>
      </c>
      <c r="V2178" s="300">
        <v>59080</v>
      </c>
      <c r="W2178" s="302">
        <f>IFERROR(INDEX('For Formulas'!$A$3:$CL$64,MATCH(ROUNDUP($R2178,0),'For Formulas'!$A$3:$A$64,0),MATCH($O2178&amp;" - "&amp;$P2178,'For Formulas'!$A$3:$CL$3,0))*L2178+U2178,INDEX('For Formulas'!$A$3:$CL$64,MATCH(ROUNDUP($R2178,0),'For Formulas'!$A$3:$A$64,0)*MATCH($O2178&amp;" - "&amp;$P2178,'For Formulas'!$A$3:$CL$3,0))*L2178)</f>
        <v>63805</v>
      </c>
      <c r="X2178" s="322">
        <f t="shared" ref="X2178:X2241" si="210">(W2178-V2178)/V2178</f>
        <v>7.9976303317535538E-2</v>
      </c>
      <c r="Y2178" s="262" t="s">
        <v>1755</v>
      </c>
      <c r="Z2178" s="262" t="str">
        <f t="shared" ref="Z2178:Z2241" si="211">LEFT(Y2178,15)</f>
        <v>141 E 72210 129</v>
      </c>
      <c r="AA2178" s="262" t="str">
        <f t="shared" ref="AA2178:AA2241" si="212">RIGHT(Y2178,3)</f>
        <v>000</v>
      </c>
      <c r="AB2178" s="262" t="str">
        <f t="shared" ref="AB2178:AB2241" si="213">MID(Y2178,17,3)</f>
        <v>000</v>
      </c>
      <c r="AC2178" s="262" t="str">
        <f t="shared" ref="AC2178:AC2241" si="214">Z2178&amp;" " &amp;AB2178&amp;" "&amp;AA2178</f>
        <v>141 E 72210 129 000 000</v>
      </c>
    </row>
    <row r="2179" spans="1:29" ht="15" customHeight="1" x14ac:dyDescent="0.25">
      <c r="A2179" s="262" t="s">
        <v>359</v>
      </c>
      <c r="B2179" s="262" t="s">
        <v>231</v>
      </c>
      <c r="C2179" s="262" t="s">
        <v>231</v>
      </c>
      <c r="D2179" s="262" t="s">
        <v>280</v>
      </c>
      <c r="E2179" s="262" t="s">
        <v>221</v>
      </c>
      <c r="F2179" s="262" t="s">
        <v>222</v>
      </c>
      <c r="G2179" s="262" t="s">
        <v>223</v>
      </c>
      <c r="H2179" s="262" t="s">
        <v>224</v>
      </c>
      <c r="I2179" s="262" t="s">
        <v>225</v>
      </c>
      <c r="J2179" s="262">
        <v>1600</v>
      </c>
      <c r="K2179" s="320">
        <v>1</v>
      </c>
      <c r="L2179" s="320">
        <v>1</v>
      </c>
      <c r="M2179" s="262" t="s">
        <v>226</v>
      </c>
      <c r="N2179" s="262" t="s">
        <v>233</v>
      </c>
      <c r="O2179" s="262" t="s">
        <v>234</v>
      </c>
      <c r="P2179" s="262" t="s">
        <v>34</v>
      </c>
      <c r="Q2179" s="321">
        <v>30</v>
      </c>
      <c r="R2179" s="321">
        <f t="shared" si="209"/>
        <v>31</v>
      </c>
      <c r="S2179" s="300">
        <v>0</v>
      </c>
      <c r="T2179" s="300">
        <v>59325</v>
      </c>
      <c r="V2179" s="300">
        <v>59325</v>
      </c>
      <c r="W2179" s="302">
        <f>IFERROR(INDEX('For Formulas'!$A$3:$CL$64,MATCH(ROUNDUP($R2179,0),'For Formulas'!$A$3:$A$64,0),MATCH($O2179&amp;" - "&amp;$P2179,'For Formulas'!$A$3:$CL$3,0))*L2179+U2179,INDEX('For Formulas'!$A$3:$CL$64,MATCH(ROUNDUP($R2179,0),'For Formulas'!$A$3:$A$64,0)*MATCH($O2179&amp;" - "&amp;$P2179,'For Formulas'!$A$3:$CL$3,0))*L2179)</f>
        <v>64070</v>
      </c>
      <c r="X2179" s="322">
        <f t="shared" si="210"/>
        <v>7.9983143699957862E-2</v>
      </c>
      <c r="Y2179" s="262" t="s">
        <v>281</v>
      </c>
      <c r="Z2179" s="262" t="str">
        <f t="shared" si="211"/>
        <v>141 E 71100 116</v>
      </c>
      <c r="AA2179" s="262" t="str">
        <f t="shared" si="212"/>
        <v>000</v>
      </c>
      <c r="AB2179" s="262" t="str">
        <f t="shared" si="213"/>
        <v>000</v>
      </c>
      <c r="AC2179" s="262" t="str">
        <f t="shared" si="214"/>
        <v>141 E 71100 116 000 000</v>
      </c>
    </row>
    <row r="2180" spans="1:29" ht="15" customHeight="1" x14ac:dyDescent="0.25">
      <c r="A2180" s="262" t="s">
        <v>1206</v>
      </c>
      <c r="B2180" s="262" t="s">
        <v>535</v>
      </c>
      <c r="C2180" s="262" t="s">
        <v>535</v>
      </c>
      <c r="D2180" s="262" t="s">
        <v>1207</v>
      </c>
      <c r="E2180" s="262" t="s">
        <v>221</v>
      </c>
      <c r="F2180" s="262" t="s">
        <v>222</v>
      </c>
      <c r="G2180" s="262" t="s">
        <v>223</v>
      </c>
      <c r="H2180" s="262" t="s">
        <v>224</v>
      </c>
      <c r="I2180" s="262" t="s">
        <v>225</v>
      </c>
      <c r="J2180" s="262">
        <v>1600</v>
      </c>
      <c r="K2180" s="320">
        <v>1</v>
      </c>
      <c r="L2180" s="320">
        <v>1</v>
      </c>
      <c r="M2180" s="262" t="s">
        <v>226</v>
      </c>
      <c r="N2180" s="262" t="s">
        <v>233</v>
      </c>
      <c r="O2180" s="262" t="s">
        <v>234</v>
      </c>
      <c r="P2180" s="262" t="s">
        <v>34</v>
      </c>
      <c r="Q2180" s="321">
        <v>30</v>
      </c>
      <c r="R2180" s="321">
        <f t="shared" si="209"/>
        <v>31</v>
      </c>
      <c r="S2180" s="300">
        <v>0</v>
      </c>
      <c r="T2180" s="300">
        <v>59325</v>
      </c>
      <c r="V2180" s="300">
        <v>59325</v>
      </c>
      <c r="W2180" s="302">
        <f>IFERROR(INDEX('For Formulas'!$A$3:$CL$64,MATCH(ROUNDUP($R2180,0),'For Formulas'!$A$3:$A$64,0),MATCH($O2180&amp;" - "&amp;$P2180,'For Formulas'!$A$3:$CL$3,0))*L2180+U2180,INDEX('For Formulas'!$A$3:$CL$64,MATCH(ROUNDUP($R2180,0),'For Formulas'!$A$3:$A$64,0)*MATCH($O2180&amp;" - "&amp;$P2180,'For Formulas'!$A$3:$CL$3,0))*L2180)</f>
        <v>64070</v>
      </c>
      <c r="X2180" s="322">
        <f t="shared" si="210"/>
        <v>7.9983143699957862E-2</v>
      </c>
      <c r="Y2180" s="262" t="s">
        <v>1208</v>
      </c>
      <c r="Z2180" s="262" t="str">
        <f t="shared" si="211"/>
        <v>141 E 71150 116</v>
      </c>
      <c r="AA2180" s="262" t="str">
        <f t="shared" si="212"/>
        <v>000</v>
      </c>
      <c r="AB2180" s="262" t="str">
        <f t="shared" si="213"/>
        <v>000</v>
      </c>
      <c r="AC2180" s="262" t="str">
        <f t="shared" si="214"/>
        <v>141 E 71150 116 000 000</v>
      </c>
    </row>
    <row r="2181" spans="1:29" ht="15" customHeight="1" x14ac:dyDescent="0.25">
      <c r="A2181" s="262" t="s">
        <v>2961</v>
      </c>
      <c r="B2181" s="262" t="s">
        <v>497</v>
      </c>
      <c r="C2181" s="262" t="s">
        <v>497</v>
      </c>
      <c r="D2181" s="262" t="s">
        <v>274</v>
      </c>
      <c r="E2181" s="262" t="s">
        <v>221</v>
      </c>
      <c r="F2181" s="262" t="s">
        <v>299</v>
      </c>
      <c r="G2181" s="262" t="s">
        <v>300</v>
      </c>
      <c r="H2181" s="262" t="s">
        <v>301</v>
      </c>
      <c r="I2181" s="262" t="s">
        <v>225</v>
      </c>
      <c r="J2181" s="262">
        <v>1920</v>
      </c>
      <c r="K2181" s="320">
        <v>1</v>
      </c>
      <c r="L2181" s="320">
        <v>1</v>
      </c>
      <c r="M2181" s="262" t="s">
        <v>226</v>
      </c>
      <c r="N2181" s="262" t="s">
        <v>227</v>
      </c>
      <c r="O2181" s="262" t="s">
        <v>288</v>
      </c>
      <c r="P2181" s="262" t="s">
        <v>320</v>
      </c>
      <c r="Q2181" s="321">
        <v>22</v>
      </c>
      <c r="R2181" s="321">
        <f t="shared" si="209"/>
        <v>23</v>
      </c>
      <c r="S2181" s="300">
        <v>0</v>
      </c>
      <c r="T2181" s="300">
        <v>59412</v>
      </c>
      <c r="V2181" s="300">
        <v>59412</v>
      </c>
      <c r="W2181" s="302">
        <f>IFERROR(INDEX('For Formulas'!$A$3:$CL$64,MATCH(ROUNDUP($R2181,0),'For Formulas'!$A$3:$A$64,0),MATCH($O2181&amp;" - "&amp;$P2181,'For Formulas'!$A$3:$CL$3,0))*L2181+U2181,INDEX('For Formulas'!$A$3:$CL$64,MATCH(ROUNDUP($R2181,0),'For Formulas'!$A$3:$A$64,0)*MATCH($O2181&amp;" - "&amp;$P2181,'For Formulas'!$A$3:$CL$3,0))*L2181)</f>
        <v>64164</v>
      </c>
      <c r="X2181" s="322">
        <f t="shared" si="210"/>
        <v>7.9983841648151893E-2</v>
      </c>
      <c r="Y2181" s="262" t="s">
        <v>597</v>
      </c>
      <c r="Z2181" s="262" t="str">
        <f t="shared" si="211"/>
        <v>141 E 72250 138</v>
      </c>
      <c r="AA2181" s="262" t="str">
        <f t="shared" si="212"/>
        <v>000</v>
      </c>
      <c r="AB2181" s="262" t="str">
        <f t="shared" si="213"/>
        <v>000</v>
      </c>
      <c r="AC2181" s="262" t="str">
        <f t="shared" si="214"/>
        <v>141 E 72250 138 000 000</v>
      </c>
    </row>
    <row r="2182" spans="1:29" ht="15" customHeight="1" x14ac:dyDescent="0.25">
      <c r="A2182" s="262" t="s">
        <v>1185</v>
      </c>
      <c r="B2182" s="262" t="s">
        <v>826</v>
      </c>
      <c r="C2182" s="262" t="s">
        <v>826</v>
      </c>
      <c r="D2182" s="262" t="s">
        <v>328</v>
      </c>
      <c r="E2182" s="262" t="s">
        <v>221</v>
      </c>
      <c r="F2182" s="262" t="s">
        <v>299</v>
      </c>
      <c r="G2182" s="262" t="s">
        <v>300</v>
      </c>
      <c r="H2182" s="262" t="s">
        <v>301</v>
      </c>
      <c r="I2182" s="262" t="s">
        <v>225</v>
      </c>
      <c r="J2182" s="262">
        <v>1920</v>
      </c>
      <c r="K2182" s="320">
        <v>1</v>
      </c>
      <c r="L2182" s="320">
        <v>0.5</v>
      </c>
      <c r="M2182" s="262" t="s">
        <v>226</v>
      </c>
      <c r="N2182" s="262" t="s">
        <v>227</v>
      </c>
      <c r="O2182" s="262" t="s">
        <v>498</v>
      </c>
      <c r="P2182" s="262" t="s">
        <v>38</v>
      </c>
      <c r="Q2182" s="321">
        <v>41</v>
      </c>
      <c r="R2182" s="321">
        <f t="shared" si="209"/>
        <v>42</v>
      </c>
      <c r="S2182" s="300">
        <v>0</v>
      </c>
      <c r="T2182" s="300">
        <v>108144</v>
      </c>
      <c r="U2182" s="262">
        <v>6000</v>
      </c>
      <c r="V2182" s="300">
        <v>114144</v>
      </c>
      <c r="W2182" s="302">
        <f>IFERROR(INDEX('For Formulas'!$A$3:$CL$64,MATCH(ROUNDUP($R2182,0),'For Formulas'!$A$3:$A$64,0),MATCH($O2182&amp;" - "&amp;$P2182,'For Formulas'!$A$3:$CL$3,0))*L2182+U2182,INDEX('For Formulas'!$A$3:$CL$64,MATCH(ROUNDUP($R2182,0),'For Formulas'!$A$3:$A$64,0)*MATCH($O2182&amp;" - "&amp;$P2182,'For Formulas'!$A$3:$CL$3,0))*L2182)</f>
        <v>64398</v>
      </c>
      <c r="X2182" s="322">
        <f t="shared" si="210"/>
        <v>-0.43581791421362487</v>
      </c>
      <c r="Y2182" s="262" t="s">
        <v>3353</v>
      </c>
      <c r="Z2182" s="262" t="str">
        <f t="shared" si="211"/>
        <v>141 E 72130 189</v>
      </c>
      <c r="AA2182" s="262" t="str">
        <f t="shared" si="212"/>
        <v>712</v>
      </c>
      <c r="AB2182" s="262" t="str">
        <f t="shared" si="213"/>
        <v>000</v>
      </c>
      <c r="AC2182" s="262" t="str">
        <f t="shared" si="214"/>
        <v>141 E 72130 189 000 712</v>
      </c>
    </row>
    <row r="2183" spans="1:29" ht="15" customHeight="1" x14ac:dyDescent="0.25">
      <c r="A2183" s="262" t="s">
        <v>2900</v>
      </c>
      <c r="B2183" s="262" t="s">
        <v>323</v>
      </c>
      <c r="C2183" s="262" t="s">
        <v>323</v>
      </c>
      <c r="D2183" s="262" t="s">
        <v>264</v>
      </c>
      <c r="E2183" s="262" t="s">
        <v>221</v>
      </c>
      <c r="F2183" s="262" t="s">
        <v>222</v>
      </c>
      <c r="G2183" s="262" t="s">
        <v>571</v>
      </c>
      <c r="H2183" s="262" t="s">
        <v>224</v>
      </c>
      <c r="I2183" s="262" t="s">
        <v>225</v>
      </c>
      <c r="J2183" s="262">
        <v>840</v>
      </c>
      <c r="K2183" s="320">
        <v>1</v>
      </c>
      <c r="L2183" s="320">
        <v>1</v>
      </c>
      <c r="M2183" s="262" t="s">
        <v>226</v>
      </c>
      <c r="N2183" s="262" t="s">
        <v>227</v>
      </c>
      <c r="O2183" s="262" t="s">
        <v>234</v>
      </c>
      <c r="P2183" s="262" t="s">
        <v>37</v>
      </c>
      <c r="Q2183" s="321">
        <v>14</v>
      </c>
      <c r="R2183" s="321">
        <f t="shared" si="209"/>
        <v>15</v>
      </c>
      <c r="S2183" s="300">
        <v>0</v>
      </c>
      <c r="T2183" s="300">
        <v>59635</v>
      </c>
      <c r="V2183" s="300">
        <v>31308.37</v>
      </c>
      <c r="W2183" s="302">
        <f>IFERROR(INDEX('For Formulas'!$A$3:$CL$64,MATCH(ROUNDUP($R2183,0),'For Formulas'!$A$3:$A$64,0),MATCH($O2183&amp;" - "&amp;$P2183,'For Formulas'!$A$3:$CL$3,0))*L2183+U2183,INDEX('For Formulas'!$A$3:$CL$64,MATCH(ROUNDUP($R2183,0),'For Formulas'!$A$3:$A$64,0)*MATCH($O2183&amp;" - "&amp;$P2183,'For Formulas'!$A$3:$CL$3,0))*L2183)</f>
        <v>64405</v>
      </c>
      <c r="X2183" s="322">
        <f t="shared" si="210"/>
        <v>1.0571176333996311</v>
      </c>
      <c r="Y2183" s="262" t="s">
        <v>1617</v>
      </c>
      <c r="Z2183" s="262" t="str">
        <f t="shared" si="211"/>
        <v>141 E 72410 139</v>
      </c>
      <c r="AA2183" s="262" t="str">
        <f t="shared" si="212"/>
        <v>000</v>
      </c>
      <c r="AB2183" s="262" t="str">
        <f t="shared" si="213"/>
        <v>000</v>
      </c>
      <c r="AC2183" s="262" t="str">
        <f t="shared" si="214"/>
        <v>141 E 72410 139 000 000</v>
      </c>
    </row>
    <row r="2184" spans="1:29" ht="15" customHeight="1" x14ac:dyDescent="0.25">
      <c r="A2184" s="262" t="s">
        <v>388</v>
      </c>
      <c r="B2184" s="262" t="s">
        <v>231</v>
      </c>
      <c r="C2184" s="262" t="s">
        <v>231</v>
      </c>
      <c r="D2184" s="262" t="s">
        <v>389</v>
      </c>
      <c r="E2184" s="262" t="s">
        <v>221</v>
      </c>
      <c r="F2184" s="262" t="s">
        <v>222</v>
      </c>
      <c r="G2184" s="262" t="s">
        <v>223</v>
      </c>
      <c r="H2184" s="262" t="s">
        <v>224</v>
      </c>
      <c r="I2184" s="262" t="s">
        <v>225</v>
      </c>
      <c r="J2184" s="262">
        <v>1600</v>
      </c>
      <c r="K2184" s="320">
        <v>1</v>
      </c>
      <c r="L2184" s="320">
        <v>1</v>
      </c>
      <c r="M2184" s="262" t="s">
        <v>226</v>
      </c>
      <c r="N2184" s="262" t="s">
        <v>233</v>
      </c>
      <c r="O2184" s="262" t="s">
        <v>234</v>
      </c>
      <c r="P2184" s="262" t="s">
        <v>37</v>
      </c>
      <c r="Q2184" s="321">
        <v>14</v>
      </c>
      <c r="R2184" s="321">
        <f t="shared" si="209"/>
        <v>15</v>
      </c>
      <c r="S2184" s="300">
        <v>0</v>
      </c>
      <c r="T2184" s="300">
        <v>59635</v>
      </c>
      <c r="V2184" s="300">
        <v>59635</v>
      </c>
      <c r="W2184" s="302">
        <f>IFERROR(INDEX('For Formulas'!$A$3:$CL$64,MATCH(ROUNDUP($R2184,0),'For Formulas'!$A$3:$A$64,0),MATCH($O2184&amp;" - "&amp;$P2184,'For Formulas'!$A$3:$CL$3,0))*L2184+U2184,INDEX('For Formulas'!$A$3:$CL$64,MATCH(ROUNDUP($R2184,0),'For Formulas'!$A$3:$A$64,0)*MATCH($O2184&amp;" - "&amp;$P2184,'For Formulas'!$A$3:$CL$3,0))*L2184)</f>
        <v>64405</v>
      </c>
      <c r="X2184" s="322">
        <f t="shared" si="210"/>
        <v>7.9986585059109577E-2</v>
      </c>
      <c r="Y2184" s="262" t="s">
        <v>390</v>
      </c>
      <c r="Z2184" s="262" t="str">
        <f t="shared" si="211"/>
        <v>141 E 71100 116</v>
      </c>
      <c r="AA2184" s="262" t="str">
        <f t="shared" si="212"/>
        <v>000</v>
      </c>
      <c r="AB2184" s="262" t="str">
        <f t="shared" si="213"/>
        <v>000</v>
      </c>
      <c r="AC2184" s="262" t="str">
        <f t="shared" si="214"/>
        <v>141 E 71100 116 000 000</v>
      </c>
    </row>
    <row r="2185" spans="1:29" ht="15" hidden="1" customHeight="1" x14ac:dyDescent="0.25">
      <c r="A2185" s="262" t="s">
        <v>2673</v>
      </c>
      <c r="B2185" s="262" t="s">
        <v>326</v>
      </c>
      <c r="C2185" s="262" t="s">
        <v>326</v>
      </c>
      <c r="D2185" s="262" t="s">
        <v>264</v>
      </c>
      <c r="E2185" s="262" t="s">
        <v>256</v>
      </c>
      <c r="F2185" s="262" t="s">
        <v>222</v>
      </c>
      <c r="G2185" s="262" t="s">
        <v>223</v>
      </c>
      <c r="H2185" s="262" t="s">
        <v>224</v>
      </c>
      <c r="I2185" s="262" t="s">
        <v>225</v>
      </c>
      <c r="J2185" s="262">
        <v>1600</v>
      </c>
      <c r="K2185" s="320">
        <v>1</v>
      </c>
      <c r="L2185" s="320">
        <v>1</v>
      </c>
      <c r="M2185" s="262" t="s">
        <v>6</v>
      </c>
      <c r="Q2185" s="321">
        <v>0</v>
      </c>
      <c r="R2185" s="321">
        <f t="shared" si="209"/>
        <v>1</v>
      </c>
      <c r="S2185" s="300">
        <v>6500</v>
      </c>
      <c r="T2185" s="300">
        <v>0</v>
      </c>
      <c r="V2185" s="300">
        <v>6500</v>
      </c>
      <c r="W2185" s="300">
        <f>V2185</f>
        <v>6500</v>
      </c>
      <c r="X2185" s="322">
        <f t="shared" si="210"/>
        <v>0</v>
      </c>
      <c r="Y2185" s="262" t="s">
        <v>1617</v>
      </c>
      <c r="Z2185" s="262" t="str">
        <f t="shared" si="211"/>
        <v>141 E 72410 139</v>
      </c>
      <c r="AA2185" s="262" t="str">
        <f t="shared" si="212"/>
        <v>000</v>
      </c>
      <c r="AB2185" s="262" t="str">
        <f t="shared" si="213"/>
        <v>000</v>
      </c>
      <c r="AC2185" s="262" t="str">
        <f t="shared" si="214"/>
        <v>141 E 72410 139 000 000</v>
      </c>
    </row>
    <row r="2186" spans="1:29" ht="15" customHeight="1" x14ac:dyDescent="0.25">
      <c r="A2186" s="262" t="s">
        <v>595</v>
      </c>
      <c r="B2186" s="262" t="s">
        <v>596</v>
      </c>
      <c r="C2186" s="262" t="s">
        <v>596</v>
      </c>
      <c r="D2186" s="262" t="s">
        <v>274</v>
      </c>
      <c r="E2186" s="262" t="s">
        <v>221</v>
      </c>
      <c r="F2186" s="262" t="s">
        <v>222</v>
      </c>
      <c r="G2186" s="262" t="s">
        <v>223</v>
      </c>
      <c r="H2186" s="262" t="s">
        <v>224</v>
      </c>
      <c r="I2186" s="262" t="s">
        <v>225</v>
      </c>
      <c r="J2186" s="262">
        <v>1600</v>
      </c>
      <c r="K2186" s="320">
        <v>1</v>
      </c>
      <c r="L2186" s="320">
        <v>1</v>
      </c>
      <c r="M2186" s="262" t="s">
        <v>226</v>
      </c>
      <c r="N2186" s="262" t="s">
        <v>227</v>
      </c>
      <c r="O2186" s="262" t="s">
        <v>234</v>
      </c>
      <c r="P2186" s="262" t="s">
        <v>37</v>
      </c>
      <c r="Q2186" s="321">
        <v>14</v>
      </c>
      <c r="R2186" s="321">
        <f t="shared" si="209"/>
        <v>15</v>
      </c>
      <c r="S2186" s="300">
        <v>0</v>
      </c>
      <c r="T2186" s="300">
        <v>59635</v>
      </c>
      <c r="V2186" s="300">
        <v>59635</v>
      </c>
      <c r="W2186" s="302">
        <f>IFERROR(INDEX('For Formulas'!$A$3:$CL$64,MATCH(ROUNDUP($R2186,0),'For Formulas'!$A$3:$A$64,0),MATCH($O2186&amp;" - "&amp;$P2186,'For Formulas'!$A$3:$CL$3,0))*L2186+U2186,INDEX('For Formulas'!$A$3:$CL$64,MATCH(ROUNDUP($R2186,0),'For Formulas'!$A$3:$A$64,0)*MATCH($O2186&amp;" - "&amp;$P2186,'For Formulas'!$A$3:$CL$3,0))*L2186)</f>
        <v>64405</v>
      </c>
      <c r="X2186" s="322">
        <f t="shared" si="210"/>
        <v>7.9986585059109577E-2</v>
      </c>
      <c r="Y2186" s="262" t="s">
        <v>3386</v>
      </c>
      <c r="Z2186" s="262" t="str">
        <f t="shared" si="211"/>
        <v>141 E 72410 139</v>
      </c>
      <c r="AA2186" s="262" t="str">
        <f t="shared" si="212"/>
        <v>000</v>
      </c>
      <c r="AB2186" s="262" t="str">
        <f t="shared" si="213"/>
        <v>000</v>
      </c>
      <c r="AC2186" s="262" t="str">
        <f t="shared" si="214"/>
        <v>141 E 72410 139 000 000</v>
      </c>
    </row>
    <row r="2187" spans="1:29" ht="15" customHeight="1" x14ac:dyDescent="0.25">
      <c r="A2187" s="262" t="s">
        <v>638</v>
      </c>
      <c r="B2187" s="262" t="s">
        <v>231</v>
      </c>
      <c r="C2187" s="262" t="s">
        <v>231</v>
      </c>
      <c r="D2187" s="262" t="s">
        <v>382</v>
      </c>
      <c r="E2187" s="262" t="s">
        <v>221</v>
      </c>
      <c r="F2187" s="262" t="s">
        <v>222</v>
      </c>
      <c r="G2187" s="262" t="s">
        <v>223</v>
      </c>
      <c r="H2187" s="262" t="s">
        <v>224</v>
      </c>
      <c r="I2187" s="262" t="s">
        <v>225</v>
      </c>
      <c r="J2187" s="262">
        <v>1600</v>
      </c>
      <c r="K2187" s="320">
        <v>1</v>
      </c>
      <c r="L2187" s="320">
        <v>1</v>
      </c>
      <c r="M2187" s="262" t="s">
        <v>226</v>
      </c>
      <c r="N2187" s="262" t="s">
        <v>233</v>
      </c>
      <c r="O2187" s="262" t="s">
        <v>234</v>
      </c>
      <c r="P2187" s="262" t="s">
        <v>37</v>
      </c>
      <c r="Q2187" s="321">
        <v>14</v>
      </c>
      <c r="R2187" s="321">
        <f t="shared" si="209"/>
        <v>15</v>
      </c>
      <c r="S2187" s="300">
        <v>0</v>
      </c>
      <c r="T2187" s="300">
        <v>59635</v>
      </c>
      <c r="V2187" s="300">
        <v>59635</v>
      </c>
      <c r="W2187" s="302">
        <f>IFERROR(INDEX('For Formulas'!$A$3:$CL$64,MATCH(ROUNDUP($R2187,0),'For Formulas'!$A$3:$A$64,0),MATCH($O2187&amp;" - "&amp;$P2187,'For Formulas'!$A$3:$CL$3,0))*L2187+U2187,INDEX('For Formulas'!$A$3:$CL$64,MATCH(ROUNDUP($R2187,0),'For Formulas'!$A$3:$A$64,0)*MATCH($O2187&amp;" - "&amp;$P2187,'For Formulas'!$A$3:$CL$3,0))*L2187)</f>
        <v>64405</v>
      </c>
      <c r="X2187" s="322">
        <f t="shared" si="210"/>
        <v>7.9986585059109577E-2</v>
      </c>
      <c r="Y2187" s="262" t="s">
        <v>401</v>
      </c>
      <c r="Z2187" s="262" t="str">
        <f t="shared" si="211"/>
        <v>141 E 71100 116</v>
      </c>
      <c r="AA2187" s="262" t="str">
        <f t="shared" si="212"/>
        <v>000</v>
      </c>
      <c r="AB2187" s="262" t="str">
        <f t="shared" si="213"/>
        <v>000</v>
      </c>
      <c r="AC2187" s="262" t="str">
        <f t="shared" si="214"/>
        <v>141 E 71100 116 000 000</v>
      </c>
    </row>
    <row r="2188" spans="1:29" x14ac:dyDescent="0.25">
      <c r="A2188" s="262" t="s">
        <v>726</v>
      </c>
      <c r="B2188" s="262" t="s">
        <v>231</v>
      </c>
      <c r="C2188" s="262" t="s">
        <v>231</v>
      </c>
      <c r="D2188" s="262" t="s">
        <v>258</v>
      </c>
      <c r="E2188" s="262" t="s">
        <v>221</v>
      </c>
      <c r="F2188" s="262" t="s">
        <v>222</v>
      </c>
      <c r="G2188" s="262" t="s">
        <v>223</v>
      </c>
      <c r="H2188" s="262" t="s">
        <v>224</v>
      </c>
      <c r="I2188" s="262" t="s">
        <v>225</v>
      </c>
      <c r="J2188" s="262">
        <v>1600</v>
      </c>
      <c r="K2188" s="320">
        <v>1</v>
      </c>
      <c r="L2188" s="320">
        <v>1</v>
      </c>
      <c r="M2188" s="262" t="s">
        <v>226</v>
      </c>
      <c r="N2188" s="262" t="s">
        <v>233</v>
      </c>
      <c r="O2188" s="262" t="s">
        <v>234</v>
      </c>
      <c r="P2188" s="262" t="s">
        <v>37</v>
      </c>
      <c r="Q2188" s="321">
        <v>14</v>
      </c>
      <c r="R2188" s="321">
        <f t="shared" si="209"/>
        <v>15</v>
      </c>
      <c r="S2188" s="300">
        <v>0</v>
      </c>
      <c r="T2188" s="300">
        <v>59635</v>
      </c>
      <c r="V2188" s="300">
        <v>59635</v>
      </c>
      <c r="W2188" s="302">
        <f>IFERROR(INDEX('For Formulas'!$A$3:$CL$64,MATCH(ROUNDUP($R2188,0),'For Formulas'!$A$3:$A$64,0),MATCH($O2188&amp;" - "&amp;$P2188,'For Formulas'!$A$3:$CL$3,0))*L2188+U2188,INDEX('For Formulas'!$A$3:$CL$64,MATCH(ROUNDUP($R2188,0),'For Formulas'!$A$3:$A$64,0)*MATCH($O2188&amp;" - "&amp;$P2188,'For Formulas'!$A$3:$CL$3,0))*L2188)</f>
        <v>64405</v>
      </c>
      <c r="X2188" s="322">
        <f t="shared" si="210"/>
        <v>7.9986585059109577E-2</v>
      </c>
      <c r="Y2188" s="262" t="s">
        <v>259</v>
      </c>
      <c r="Z2188" s="262" t="str">
        <f t="shared" si="211"/>
        <v>141 E 71100 116</v>
      </c>
      <c r="AA2188" s="262" t="str">
        <f t="shared" si="212"/>
        <v>000</v>
      </c>
      <c r="AB2188" s="262" t="str">
        <f t="shared" si="213"/>
        <v>000</v>
      </c>
      <c r="AC2188" s="262" t="str">
        <f t="shared" si="214"/>
        <v>141 E 71100 116 000 000</v>
      </c>
    </row>
    <row r="2189" spans="1:29" ht="15" customHeight="1" x14ac:dyDescent="0.25">
      <c r="A2189" s="262" t="s">
        <v>1317</v>
      </c>
      <c r="B2189" s="262" t="s">
        <v>231</v>
      </c>
      <c r="C2189" s="262" t="s">
        <v>231</v>
      </c>
      <c r="D2189" s="262" t="s">
        <v>295</v>
      </c>
      <c r="E2189" s="262" t="s">
        <v>221</v>
      </c>
      <c r="F2189" s="262" t="s">
        <v>222</v>
      </c>
      <c r="G2189" s="262" t="s">
        <v>223</v>
      </c>
      <c r="H2189" s="262" t="s">
        <v>224</v>
      </c>
      <c r="I2189" s="262" t="s">
        <v>225</v>
      </c>
      <c r="J2189" s="262">
        <v>1600</v>
      </c>
      <c r="K2189" s="320">
        <v>1</v>
      </c>
      <c r="L2189" s="320">
        <v>1</v>
      </c>
      <c r="M2189" s="262" t="s">
        <v>226</v>
      </c>
      <c r="N2189" s="262" t="s">
        <v>233</v>
      </c>
      <c r="O2189" s="262" t="s">
        <v>234</v>
      </c>
      <c r="P2189" s="262" t="s">
        <v>37</v>
      </c>
      <c r="Q2189" s="321">
        <v>14</v>
      </c>
      <c r="R2189" s="321">
        <f t="shared" si="209"/>
        <v>15</v>
      </c>
      <c r="S2189" s="300">
        <v>0</v>
      </c>
      <c r="T2189" s="300">
        <v>59635</v>
      </c>
      <c r="V2189" s="300">
        <v>59635</v>
      </c>
      <c r="W2189" s="302">
        <f>IFERROR(INDEX('For Formulas'!$A$3:$CL$64,MATCH(ROUNDUP($R2189,0),'For Formulas'!$A$3:$A$64,0),MATCH($O2189&amp;" - "&amp;$P2189,'For Formulas'!$A$3:$CL$3,0))*L2189+U2189,INDEX('For Formulas'!$A$3:$CL$64,MATCH(ROUNDUP($R2189,0),'For Formulas'!$A$3:$A$64,0)*MATCH($O2189&amp;" - "&amp;$P2189,'For Formulas'!$A$3:$CL$3,0))*L2189)</f>
        <v>64405</v>
      </c>
      <c r="X2189" s="322">
        <f t="shared" si="210"/>
        <v>7.9986585059109577E-2</v>
      </c>
      <c r="Y2189" s="262" t="s">
        <v>296</v>
      </c>
      <c r="Z2189" s="262" t="str">
        <f t="shared" si="211"/>
        <v>141 E 71100 116</v>
      </c>
      <c r="AA2189" s="262" t="str">
        <f t="shared" si="212"/>
        <v>000</v>
      </c>
      <c r="AB2189" s="262" t="str">
        <f t="shared" si="213"/>
        <v>000</v>
      </c>
      <c r="AC2189" s="262" t="str">
        <f t="shared" si="214"/>
        <v>141 E 71100 116 000 000</v>
      </c>
    </row>
    <row r="2190" spans="1:29" ht="15" customHeight="1" x14ac:dyDescent="0.25">
      <c r="A2190" s="262" t="s">
        <v>1344</v>
      </c>
      <c r="B2190" s="262" t="s">
        <v>231</v>
      </c>
      <c r="C2190" s="262" t="s">
        <v>231</v>
      </c>
      <c r="D2190" s="262" t="s">
        <v>411</v>
      </c>
      <c r="E2190" s="262" t="s">
        <v>221</v>
      </c>
      <c r="F2190" s="262" t="s">
        <v>222</v>
      </c>
      <c r="G2190" s="262" t="s">
        <v>223</v>
      </c>
      <c r="H2190" s="262" t="s">
        <v>224</v>
      </c>
      <c r="I2190" s="262" t="s">
        <v>225</v>
      </c>
      <c r="J2190" s="262">
        <v>1600</v>
      </c>
      <c r="K2190" s="320">
        <v>1</v>
      </c>
      <c r="L2190" s="320">
        <v>1</v>
      </c>
      <c r="M2190" s="262" t="s">
        <v>226</v>
      </c>
      <c r="N2190" s="262" t="s">
        <v>233</v>
      </c>
      <c r="O2190" s="262" t="s">
        <v>234</v>
      </c>
      <c r="P2190" s="262" t="s">
        <v>37</v>
      </c>
      <c r="Q2190" s="321">
        <v>14</v>
      </c>
      <c r="R2190" s="321">
        <f t="shared" si="209"/>
        <v>15</v>
      </c>
      <c r="S2190" s="300">
        <v>0</v>
      </c>
      <c r="T2190" s="300">
        <v>59635</v>
      </c>
      <c r="V2190" s="300">
        <v>59635</v>
      </c>
      <c r="W2190" s="302">
        <f>IFERROR(INDEX('For Formulas'!$A$3:$CL$64,MATCH(ROUNDUP($R2190,0),'For Formulas'!$A$3:$A$64,0),MATCH($O2190&amp;" - "&amp;$P2190,'For Formulas'!$A$3:$CL$3,0))*L2190+U2190,INDEX('For Formulas'!$A$3:$CL$64,MATCH(ROUNDUP($R2190,0),'For Formulas'!$A$3:$A$64,0)*MATCH($O2190&amp;" - "&amp;$P2190,'For Formulas'!$A$3:$CL$3,0))*L2190)</f>
        <v>64405</v>
      </c>
      <c r="X2190" s="322">
        <f t="shared" si="210"/>
        <v>7.9986585059109577E-2</v>
      </c>
      <c r="Y2190" s="262" t="s">
        <v>608</v>
      </c>
      <c r="Z2190" s="262" t="str">
        <f t="shared" si="211"/>
        <v>141 E 71100 116</v>
      </c>
      <c r="AA2190" s="262" t="str">
        <f t="shared" si="212"/>
        <v>000</v>
      </c>
      <c r="AB2190" s="262" t="str">
        <f t="shared" si="213"/>
        <v>000</v>
      </c>
      <c r="AC2190" s="262" t="str">
        <f t="shared" si="214"/>
        <v>141 E 71100 116 000 000</v>
      </c>
    </row>
    <row r="2191" spans="1:29" ht="15" hidden="1" customHeight="1" x14ac:dyDescent="0.25">
      <c r="A2191" s="262" t="s">
        <v>2679</v>
      </c>
      <c r="B2191" s="262" t="s">
        <v>256</v>
      </c>
      <c r="C2191" s="262" t="s">
        <v>355</v>
      </c>
      <c r="D2191" s="262" t="s">
        <v>274</v>
      </c>
      <c r="E2191" s="262" t="s">
        <v>256</v>
      </c>
      <c r="F2191" s="262" t="s">
        <v>249</v>
      </c>
      <c r="G2191" s="262" t="s">
        <v>250</v>
      </c>
      <c r="H2191" s="262" t="s">
        <v>224</v>
      </c>
      <c r="I2191" s="262" t="s">
        <v>270</v>
      </c>
      <c r="J2191" s="262">
        <v>540</v>
      </c>
      <c r="K2191" s="320">
        <v>0.5</v>
      </c>
      <c r="L2191" s="320">
        <v>0.5</v>
      </c>
      <c r="M2191" s="262" t="s">
        <v>6</v>
      </c>
      <c r="Q2191" s="321">
        <v>0</v>
      </c>
      <c r="R2191" s="321">
        <f t="shared" si="209"/>
        <v>1</v>
      </c>
      <c r="S2191" s="300">
        <v>500</v>
      </c>
      <c r="T2191" s="300">
        <v>0</v>
      </c>
      <c r="V2191" s="300">
        <v>250</v>
      </c>
      <c r="W2191" s="300">
        <f>V2191</f>
        <v>250</v>
      </c>
      <c r="X2191" s="322">
        <f t="shared" si="210"/>
        <v>0</v>
      </c>
      <c r="Y2191" s="262" t="s">
        <v>272</v>
      </c>
      <c r="Z2191" s="262" t="str">
        <f t="shared" si="211"/>
        <v>141 E 71100 163</v>
      </c>
      <c r="AA2191" s="262" t="str">
        <f t="shared" si="212"/>
        <v>000</v>
      </c>
      <c r="AB2191" s="262" t="str">
        <f t="shared" si="213"/>
        <v>000</v>
      </c>
      <c r="AC2191" s="262" t="str">
        <f t="shared" si="214"/>
        <v>141 E 71100 163 000 000</v>
      </c>
    </row>
    <row r="2192" spans="1:29" ht="15" customHeight="1" x14ac:dyDescent="0.25">
      <c r="A2192" s="262" t="s">
        <v>1429</v>
      </c>
      <c r="B2192" s="262" t="s">
        <v>316</v>
      </c>
      <c r="C2192" s="262" t="s">
        <v>316</v>
      </c>
      <c r="D2192" s="262" t="s">
        <v>361</v>
      </c>
      <c r="E2192" s="262" t="s">
        <v>221</v>
      </c>
      <c r="F2192" s="262" t="s">
        <v>222</v>
      </c>
      <c r="G2192" s="262" t="s">
        <v>223</v>
      </c>
      <c r="H2192" s="262" t="s">
        <v>224</v>
      </c>
      <c r="I2192" s="262" t="s">
        <v>225</v>
      </c>
      <c r="J2192" s="262">
        <v>1600</v>
      </c>
      <c r="K2192" s="320">
        <v>1</v>
      </c>
      <c r="L2192" s="320">
        <v>1</v>
      </c>
      <c r="M2192" s="262" t="s">
        <v>226</v>
      </c>
      <c r="N2192" s="262" t="s">
        <v>233</v>
      </c>
      <c r="O2192" s="262" t="s">
        <v>234</v>
      </c>
      <c r="P2192" s="262" t="s">
        <v>37</v>
      </c>
      <c r="Q2192" s="321">
        <v>14</v>
      </c>
      <c r="R2192" s="321">
        <f t="shared" si="209"/>
        <v>15</v>
      </c>
      <c r="S2192" s="300">
        <v>0</v>
      </c>
      <c r="T2192" s="300">
        <v>59635</v>
      </c>
      <c r="V2192" s="300">
        <v>59635</v>
      </c>
      <c r="W2192" s="302">
        <f>IFERROR(INDEX('For Formulas'!$A$3:$CL$64,MATCH(ROUNDUP($R2192,0),'For Formulas'!$A$3:$A$64,0),MATCH($O2192&amp;" - "&amp;$P2192,'For Formulas'!$A$3:$CL$3,0))*L2192+U2192,INDEX('For Formulas'!$A$3:$CL$64,MATCH(ROUNDUP($R2192,0),'For Formulas'!$A$3:$A$64,0)*MATCH($O2192&amp;" - "&amp;$P2192,'For Formulas'!$A$3:$CL$3,0))*L2192)</f>
        <v>64405</v>
      </c>
      <c r="X2192" s="322">
        <f t="shared" si="210"/>
        <v>7.9986585059109577E-2</v>
      </c>
      <c r="Y2192" s="262" t="s">
        <v>1338</v>
      </c>
      <c r="Z2192" s="262" t="str">
        <f t="shared" si="211"/>
        <v>141 E 71200 116</v>
      </c>
      <c r="AA2192" s="262" t="str">
        <f t="shared" si="212"/>
        <v>712</v>
      </c>
      <c r="AB2192" s="262" t="str">
        <f t="shared" si="213"/>
        <v>000</v>
      </c>
      <c r="AC2192" s="262" t="str">
        <f t="shared" si="214"/>
        <v>141 E 71200 116 000 712</v>
      </c>
    </row>
    <row r="2193" spans="1:29" ht="15" hidden="1" customHeight="1" x14ac:dyDescent="0.25">
      <c r="A2193" s="262" t="s">
        <v>2680</v>
      </c>
      <c r="B2193" s="262" t="s">
        <v>330</v>
      </c>
      <c r="C2193" s="262" t="s">
        <v>330</v>
      </c>
      <c r="D2193" s="262" t="s">
        <v>328</v>
      </c>
      <c r="E2193" s="262" t="s">
        <v>256</v>
      </c>
      <c r="F2193" s="262" t="s">
        <v>249</v>
      </c>
      <c r="G2193" s="262" t="s">
        <v>250</v>
      </c>
      <c r="H2193" s="262" t="s">
        <v>224</v>
      </c>
      <c r="I2193" s="262" t="s">
        <v>242</v>
      </c>
      <c r="J2193" s="262">
        <v>1080</v>
      </c>
      <c r="K2193" s="320">
        <v>1</v>
      </c>
      <c r="L2193" s="320">
        <v>1</v>
      </c>
      <c r="M2193" s="262" t="s">
        <v>6</v>
      </c>
      <c r="Q2193" s="321">
        <v>0</v>
      </c>
      <c r="R2193" s="321">
        <f t="shared" si="209"/>
        <v>1</v>
      </c>
      <c r="S2193" s="300">
        <v>3000</v>
      </c>
      <c r="T2193" s="300">
        <v>0</v>
      </c>
      <c r="V2193" s="300">
        <v>3000</v>
      </c>
      <c r="W2193" s="300">
        <f>V2193</f>
        <v>3000</v>
      </c>
      <c r="X2193" s="322">
        <f t="shared" si="210"/>
        <v>0</v>
      </c>
      <c r="Y2193" s="262" t="s">
        <v>329</v>
      </c>
      <c r="Z2193" s="262" t="str">
        <f t="shared" si="211"/>
        <v>141 E 72710 146</v>
      </c>
      <c r="AA2193" s="262" t="str">
        <f t="shared" si="212"/>
        <v>712</v>
      </c>
      <c r="AB2193" s="262" t="str">
        <f t="shared" si="213"/>
        <v>000</v>
      </c>
      <c r="AC2193" s="262" t="str">
        <f t="shared" si="214"/>
        <v>141 E 72710 146 000 712</v>
      </c>
    </row>
    <row r="2194" spans="1:29" ht="15" hidden="1" customHeight="1" x14ac:dyDescent="0.25">
      <c r="A2194" s="262" t="s">
        <v>2680</v>
      </c>
      <c r="B2194" s="262" t="s">
        <v>327</v>
      </c>
      <c r="C2194" s="262" t="s">
        <v>327</v>
      </c>
      <c r="D2194" s="262" t="s">
        <v>328</v>
      </c>
      <c r="E2194" s="262" t="s">
        <v>221</v>
      </c>
      <c r="F2194" s="262" t="s">
        <v>249</v>
      </c>
      <c r="G2194" s="262" t="s">
        <v>250</v>
      </c>
      <c r="H2194" s="262" t="s">
        <v>224</v>
      </c>
      <c r="I2194" s="262" t="s">
        <v>225</v>
      </c>
      <c r="J2194" s="262">
        <v>1440</v>
      </c>
      <c r="K2194" s="320">
        <v>1</v>
      </c>
      <c r="L2194" s="320">
        <v>1</v>
      </c>
      <c r="M2194" s="262" t="s">
        <v>226</v>
      </c>
      <c r="N2194" s="262" t="s">
        <v>227</v>
      </c>
      <c r="O2194" s="262" t="s">
        <v>251</v>
      </c>
      <c r="P2194" s="262" t="s">
        <v>186</v>
      </c>
      <c r="Q2194" s="321">
        <v>2</v>
      </c>
      <c r="R2194" s="321">
        <f t="shared" si="209"/>
        <v>3</v>
      </c>
      <c r="S2194" s="300">
        <v>0</v>
      </c>
      <c r="T2194" s="300">
        <v>10010</v>
      </c>
      <c r="V2194" s="300">
        <v>10010</v>
      </c>
      <c r="W2194" s="302">
        <f>IFERROR(INDEX('For Formulas'!$A$3:$CL$64,MATCH(ROUNDUP($R2194,0),'For Formulas'!$A$3:$A$64,0),MATCH($O2194&amp;" - "&amp;$P2194,'For Formulas'!$A$3:$CL$3,0))*L2194+U2194,INDEX('For Formulas'!$A$3:$CL$64,MATCH(ROUNDUP($R2194,0),'For Formulas'!$A$3:$A$64,0)*MATCH($O2194&amp;" - "&amp;$P2194,'For Formulas'!$A$3:$CL$3,0))*L2194)</f>
        <v>11570</v>
      </c>
      <c r="X2194" s="322">
        <f t="shared" si="210"/>
        <v>0.15584415584415584</v>
      </c>
      <c r="Y2194" s="262" t="s">
        <v>329</v>
      </c>
      <c r="Z2194" s="262" t="str">
        <f t="shared" si="211"/>
        <v>141 E 72710 146</v>
      </c>
      <c r="AA2194" s="262" t="str">
        <f t="shared" si="212"/>
        <v>712</v>
      </c>
      <c r="AB2194" s="262" t="str">
        <f t="shared" si="213"/>
        <v>000</v>
      </c>
      <c r="AC2194" s="262" t="str">
        <f t="shared" si="214"/>
        <v>141 E 72710 146 000 712</v>
      </c>
    </row>
    <row r="2195" spans="1:29" ht="15" customHeight="1" x14ac:dyDescent="0.25">
      <c r="A2195" s="262" t="s">
        <v>1442</v>
      </c>
      <c r="B2195" s="262" t="s">
        <v>231</v>
      </c>
      <c r="C2195" s="262" t="s">
        <v>231</v>
      </c>
      <c r="D2195" s="262" t="s">
        <v>411</v>
      </c>
      <c r="E2195" s="262" t="s">
        <v>221</v>
      </c>
      <c r="F2195" s="262" t="s">
        <v>222</v>
      </c>
      <c r="G2195" s="262" t="s">
        <v>223</v>
      </c>
      <c r="H2195" s="262" t="s">
        <v>224</v>
      </c>
      <c r="I2195" s="262" t="s">
        <v>225</v>
      </c>
      <c r="J2195" s="262">
        <v>1600</v>
      </c>
      <c r="K2195" s="320">
        <v>1</v>
      </c>
      <c r="L2195" s="320">
        <v>1</v>
      </c>
      <c r="M2195" s="262" t="s">
        <v>226</v>
      </c>
      <c r="N2195" s="262" t="s">
        <v>233</v>
      </c>
      <c r="O2195" s="262" t="s">
        <v>234</v>
      </c>
      <c r="P2195" s="262" t="s">
        <v>37</v>
      </c>
      <c r="Q2195" s="321">
        <v>14</v>
      </c>
      <c r="R2195" s="321">
        <f t="shared" si="209"/>
        <v>15</v>
      </c>
      <c r="S2195" s="300">
        <v>0</v>
      </c>
      <c r="T2195" s="300">
        <v>59635</v>
      </c>
      <c r="V2195" s="300">
        <v>59635</v>
      </c>
      <c r="W2195" s="302">
        <f>IFERROR(INDEX('For Formulas'!$A$3:$CL$64,MATCH(ROUNDUP($R2195,0),'For Formulas'!$A$3:$A$64,0),MATCH($O2195&amp;" - "&amp;$P2195,'For Formulas'!$A$3:$CL$3,0))*L2195+U2195,INDEX('For Formulas'!$A$3:$CL$64,MATCH(ROUNDUP($R2195,0),'For Formulas'!$A$3:$A$64,0)*MATCH($O2195&amp;" - "&amp;$P2195,'For Formulas'!$A$3:$CL$3,0))*L2195)</f>
        <v>64405</v>
      </c>
      <c r="X2195" s="322">
        <f t="shared" si="210"/>
        <v>7.9986585059109577E-2</v>
      </c>
      <c r="Y2195" s="262" t="s">
        <v>608</v>
      </c>
      <c r="Z2195" s="262" t="str">
        <f t="shared" si="211"/>
        <v>141 E 71100 116</v>
      </c>
      <c r="AA2195" s="262" t="str">
        <f t="shared" si="212"/>
        <v>000</v>
      </c>
      <c r="AB2195" s="262" t="str">
        <f t="shared" si="213"/>
        <v>000</v>
      </c>
      <c r="AC2195" s="262" t="str">
        <f t="shared" si="214"/>
        <v>141 E 71100 116 000 000</v>
      </c>
    </row>
    <row r="2196" spans="1:29" ht="15" customHeight="1" x14ac:dyDescent="0.25">
      <c r="A2196" s="262" t="s">
        <v>1658</v>
      </c>
      <c r="B2196" s="262" t="s">
        <v>231</v>
      </c>
      <c r="C2196" s="262" t="s">
        <v>231</v>
      </c>
      <c r="D2196" s="262" t="s">
        <v>382</v>
      </c>
      <c r="E2196" s="262" t="s">
        <v>221</v>
      </c>
      <c r="F2196" s="262" t="s">
        <v>222</v>
      </c>
      <c r="G2196" s="262" t="s">
        <v>223</v>
      </c>
      <c r="H2196" s="262" t="s">
        <v>224</v>
      </c>
      <c r="I2196" s="262" t="s">
        <v>225</v>
      </c>
      <c r="J2196" s="262">
        <v>1600</v>
      </c>
      <c r="K2196" s="320">
        <v>1</v>
      </c>
      <c r="L2196" s="320">
        <v>1</v>
      </c>
      <c r="M2196" s="262" t="s">
        <v>226</v>
      </c>
      <c r="N2196" s="262" t="s">
        <v>233</v>
      </c>
      <c r="O2196" s="262" t="s">
        <v>234</v>
      </c>
      <c r="P2196" s="262" t="s">
        <v>37</v>
      </c>
      <c r="Q2196" s="321">
        <v>14</v>
      </c>
      <c r="R2196" s="321">
        <f t="shared" si="209"/>
        <v>15</v>
      </c>
      <c r="S2196" s="300">
        <v>0</v>
      </c>
      <c r="T2196" s="300">
        <v>59635</v>
      </c>
      <c r="V2196" s="300">
        <v>59635</v>
      </c>
      <c r="W2196" s="302">
        <f>IFERROR(INDEX('For Formulas'!$A$3:$CL$64,MATCH(ROUNDUP($R2196,0),'For Formulas'!$A$3:$A$64,0),MATCH($O2196&amp;" - "&amp;$P2196,'For Formulas'!$A$3:$CL$3,0))*L2196+U2196,INDEX('For Formulas'!$A$3:$CL$64,MATCH(ROUNDUP($R2196,0),'For Formulas'!$A$3:$A$64,0)*MATCH($O2196&amp;" - "&amp;$P2196,'For Formulas'!$A$3:$CL$3,0))*L2196)</f>
        <v>64405</v>
      </c>
      <c r="X2196" s="322">
        <f t="shared" si="210"/>
        <v>7.9986585059109577E-2</v>
      </c>
      <c r="Y2196" s="262" t="s">
        <v>401</v>
      </c>
      <c r="Z2196" s="262" t="str">
        <f t="shared" si="211"/>
        <v>141 E 71100 116</v>
      </c>
      <c r="AA2196" s="262" t="str">
        <f t="shared" si="212"/>
        <v>000</v>
      </c>
      <c r="AB2196" s="262" t="str">
        <f t="shared" si="213"/>
        <v>000</v>
      </c>
      <c r="AC2196" s="262" t="str">
        <f t="shared" si="214"/>
        <v>141 E 71100 116 000 000</v>
      </c>
    </row>
    <row r="2197" spans="1:29" ht="15" customHeight="1" x14ac:dyDescent="0.25">
      <c r="A2197" s="262" t="s">
        <v>1665</v>
      </c>
      <c r="B2197" s="262" t="s">
        <v>231</v>
      </c>
      <c r="C2197" s="262" t="s">
        <v>231</v>
      </c>
      <c r="D2197" s="262" t="s">
        <v>343</v>
      </c>
      <c r="E2197" s="262" t="s">
        <v>221</v>
      </c>
      <c r="F2197" s="262" t="s">
        <v>222</v>
      </c>
      <c r="G2197" s="262" t="s">
        <v>223</v>
      </c>
      <c r="H2197" s="262" t="s">
        <v>224</v>
      </c>
      <c r="I2197" s="262" t="s">
        <v>225</v>
      </c>
      <c r="J2197" s="262">
        <v>1600</v>
      </c>
      <c r="K2197" s="320">
        <v>1</v>
      </c>
      <c r="L2197" s="320">
        <v>1</v>
      </c>
      <c r="M2197" s="262" t="s">
        <v>226</v>
      </c>
      <c r="N2197" s="262" t="s">
        <v>233</v>
      </c>
      <c r="O2197" s="262" t="s">
        <v>234</v>
      </c>
      <c r="P2197" s="262" t="s">
        <v>37</v>
      </c>
      <c r="Q2197" s="321">
        <v>14</v>
      </c>
      <c r="R2197" s="321">
        <f t="shared" si="209"/>
        <v>15</v>
      </c>
      <c r="S2197" s="300">
        <v>0</v>
      </c>
      <c r="T2197" s="300">
        <v>59635</v>
      </c>
      <c r="V2197" s="300">
        <v>59635</v>
      </c>
      <c r="W2197" s="302">
        <f>IFERROR(INDEX('For Formulas'!$A$3:$CL$64,MATCH(ROUNDUP($R2197,0),'For Formulas'!$A$3:$A$64,0),MATCH($O2197&amp;" - "&amp;$P2197,'For Formulas'!$A$3:$CL$3,0))*L2197+U2197,INDEX('For Formulas'!$A$3:$CL$64,MATCH(ROUNDUP($R2197,0),'For Formulas'!$A$3:$A$64,0)*MATCH($O2197&amp;" - "&amp;$P2197,'For Formulas'!$A$3:$CL$3,0))*L2197)</f>
        <v>64405</v>
      </c>
      <c r="X2197" s="322">
        <f t="shared" si="210"/>
        <v>7.9986585059109577E-2</v>
      </c>
      <c r="Y2197" s="262" t="s">
        <v>344</v>
      </c>
      <c r="Z2197" s="262" t="str">
        <f t="shared" si="211"/>
        <v>141 E 71100 116</v>
      </c>
      <c r="AA2197" s="262" t="str">
        <f t="shared" si="212"/>
        <v>000</v>
      </c>
      <c r="AB2197" s="262" t="str">
        <f t="shared" si="213"/>
        <v>000</v>
      </c>
      <c r="AC2197" s="262" t="str">
        <f t="shared" si="214"/>
        <v>141 E 71100 116 000 000</v>
      </c>
    </row>
    <row r="2198" spans="1:29" ht="15" customHeight="1" x14ac:dyDescent="0.25">
      <c r="A2198" s="262" t="s">
        <v>1771</v>
      </c>
      <c r="B2198" s="262" t="s">
        <v>323</v>
      </c>
      <c r="C2198" s="262" t="s">
        <v>323</v>
      </c>
      <c r="D2198" s="262" t="s">
        <v>364</v>
      </c>
      <c r="E2198" s="262" t="s">
        <v>221</v>
      </c>
      <c r="F2198" s="262" t="s">
        <v>222</v>
      </c>
      <c r="G2198" s="262" t="s">
        <v>223</v>
      </c>
      <c r="H2198" s="262" t="s">
        <v>224</v>
      </c>
      <c r="I2198" s="262" t="s">
        <v>225</v>
      </c>
      <c r="J2198" s="262">
        <v>1600</v>
      </c>
      <c r="K2198" s="320">
        <v>1</v>
      </c>
      <c r="L2198" s="320">
        <v>1</v>
      </c>
      <c r="M2198" s="262" t="s">
        <v>226</v>
      </c>
      <c r="N2198" s="262" t="s">
        <v>233</v>
      </c>
      <c r="O2198" s="262" t="s">
        <v>234</v>
      </c>
      <c r="P2198" s="262" t="s">
        <v>37</v>
      </c>
      <c r="Q2198" s="321">
        <v>14</v>
      </c>
      <c r="R2198" s="321">
        <f t="shared" si="209"/>
        <v>15</v>
      </c>
      <c r="S2198" s="300">
        <v>0</v>
      </c>
      <c r="T2198" s="300">
        <v>59635</v>
      </c>
      <c r="V2198" s="300">
        <v>59635</v>
      </c>
      <c r="W2198" s="302">
        <f>IFERROR(INDEX('For Formulas'!$A$3:$CL$64,MATCH(ROUNDUP($R2198,0),'For Formulas'!$A$3:$A$64,0),MATCH($O2198&amp;" - "&amp;$P2198,'For Formulas'!$A$3:$CL$3,0))*L2198+U2198,INDEX('For Formulas'!$A$3:$CL$64,MATCH(ROUNDUP($R2198,0),'For Formulas'!$A$3:$A$64,0)*MATCH($O2198&amp;" - "&amp;$P2198,'For Formulas'!$A$3:$CL$3,0))*L2198)</f>
        <v>64405</v>
      </c>
      <c r="X2198" s="322">
        <f t="shared" si="210"/>
        <v>7.9986585059109577E-2</v>
      </c>
      <c r="Y2198" s="262" t="s">
        <v>1772</v>
      </c>
      <c r="Z2198" s="262" t="str">
        <f t="shared" si="211"/>
        <v>141 E 72410 139</v>
      </c>
      <c r="AA2198" s="262" t="str">
        <f t="shared" si="212"/>
        <v>000</v>
      </c>
      <c r="AB2198" s="262" t="str">
        <f t="shared" si="213"/>
        <v>000</v>
      </c>
      <c r="AC2198" s="262" t="str">
        <f t="shared" si="214"/>
        <v>141 E 72410 139 000 000</v>
      </c>
    </row>
    <row r="2199" spans="1:29" ht="15" customHeight="1" x14ac:dyDescent="0.25">
      <c r="A2199" s="262" t="s">
        <v>1833</v>
      </c>
      <c r="B2199" s="262" t="s">
        <v>231</v>
      </c>
      <c r="C2199" s="262" t="s">
        <v>231</v>
      </c>
      <c r="D2199" s="262" t="s">
        <v>422</v>
      </c>
      <c r="E2199" s="262" t="s">
        <v>221</v>
      </c>
      <c r="F2199" s="262" t="s">
        <v>222</v>
      </c>
      <c r="G2199" s="262" t="s">
        <v>223</v>
      </c>
      <c r="H2199" s="262" t="s">
        <v>224</v>
      </c>
      <c r="I2199" s="262" t="s">
        <v>225</v>
      </c>
      <c r="J2199" s="262">
        <v>1600</v>
      </c>
      <c r="K2199" s="320">
        <v>1</v>
      </c>
      <c r="L2199" s="320">
        <v>1</v>
      </c>
      <c r="M2199" s="262" t="s">
        <v>226</v>
      </c>
      <c r="N2199" s="262" t="s">
        <v>233</v>
      </c>
      <c r="O2199" s="262" t="s">
        <v>234</v>
      </c>
      <c r="P2199" s="262" t="s">
        <v>37</v>
      </c>
      <c r="Q2199" s="321">
        <v>14</v>
      </c>
      <c r="R2199" s="321">
        <f t="shared" si="209"/>
        <v>15</v>
      </c>
      <c r="S2199" s="300">
        <v>0</v>
      </c>
      <c r="T2199" s="300">
        <v>59635</v>
      </c>
      <c r="V2199" s="300">
        <v>59635</v>
      </c>
      <c r="W2199" s="302">
        <f>IFERROR(INDEX('For Formulas'!$A$3:$CL$64,MATCH(ROUNDUP($R2199,0),'For Formulas'!$A$3:$A$64,0),MATCH($O2199&amp;" - "&amp;$P2199,'For Formulas'!$A$3:$CL$3,0))*L2199+U2199,INDEX('For Formulas'!$A$3:$CL$64,MATCH(ROUNDUP($R2199,0),'For Formulas'!$A$3:$A$64,0)*MATCH($O2199&amp;" - "&amp;$P2199,'For Formulas'!$A$3:$CL$3,0))*L2199)</f>
        <v>64405</v>
      </c>
      <c r="X2199" s="322">
        <f t="shared" si="210"/>
        <v>7.9986585059109577E-2</v>
      </c>
      <c r="Y2199" s="262" t="s">
        <v>423</v>
      </c>
      <c r="Z2199" s="262" t="str">
        <f t="shared" si="211"/>
        <v>141 E 71100 116</v>
      </c>
      <c r="AA2199" s="262" t="str">
        <f t="shared" si="212"/>
        <v>000</v>
      </c>
      <c r="AB2199" s="262" t="str">
        <f t="shared" si="213"/>
        <v>000</v>
      </c>
      <c r="AC2199" s="262" t="str">
        <f t="shared" si="214"/>
        <v>141 E 71100 116 000 000</v>
      </c>
    </row>
    <row r="2200" spans="1:29" ht="15" customHeight="1" x14ac:dyDescent="0.25">
      <c r="A2200" s="262" t="s">
        <v>2349</v>
      </c>
      <c r="B2200" s="262" t="s">
        <v>231</v>
      </c>
      <c r="C2200" s="262" t="s">
        <v>231</v>
      </c>
      <c r="D2200" s="262" t="s">
        <v>422</v>
      </c>
      <c r="E2200" s="262" t="s">
        <v>221</v>
      </c>
      <c r="F2200" s="262" t="s">
        <v>222</v>
      </c>
      <c r="G2200" s="262" t="s">
        <v>223</v>
      </c>
      <c r="H2200" s="262" t="s">
        <v>224</v>
      </c>
      <c r="I2200" s="262" t="s">
        <v>225</v>
      </c>
      <c r="J2200" s="262">
        <v>1600</v>
      </c>
      <c r="K2200" s="320">
        <v>1</v>
      </c>
      <c r="L2200" s="320">
        <v>1</v>
      </c>
      <c r="M2200" s="262" t="s">
        <v>226</v>
      </c>
      <c r="N2200" s="262" t="s">
        <v>233</v>
      </c>
      <c r="O2200" s="262" t="s">
        <v>234</v>
      </c>
      <c r="P2200" s="262" t="s">
        <v>37</v>
      </c>
      <c r="Q2200" s="321">
        <v>14</v>
      </c>
      <c r="R2200" s="321">
        <f t="shared" si="209"/>
        <v>15</v>
      </c>
      <c r="S2200" s="300">
        <v>0</v>
      </c>
      <c r="T2200" s="300">
        <v>59635</v>
      </c>
      <c r="V2200" s="300">
        <v>59635</v>
      </c>
      <c r="W2200" s="302">
        <f>IFERROR(INDEX('For Formulas'!$A$3:$CL$64,MATCH(ROUNDUP($R2200,0),'For Formulas'!$A$3:$A$64,0),MATCH($O2200&amp;" - "&amp;$P2200,'For Formulas'!$A$3:$CL$3,0))*L2200+U2200,INDEX('For Formulas'!$A$3:$CL$64,MATCH(ROUNDUP($R2200,0),'For Formulas'!$A$3:$A$64,0)*MATCH($O2200&amp;" - "&amp;$P2200,'For Formulas'!$A$3:$CL$3,0))*L2200)</f>
        <v>64405</v>
      </c>
      <c r="X2200" s="322">
        <f t="shared" si="210"/>
        <v>7.9986585059109577E-2</v>
      </c>
      <c r="Y2200" s="262" t="s">
        <v>423</v>
      </c>
      <c r="Z2200" s="262" t="str">
        <f t="shared" si="211"/>
        <v>141 E 71100 116</v>
      </c>
      <c r="AA2200" s="262" t="str">
        <f t="shared" si="212"/>
        <v>000</v>
      </c>
      <c r="AB2200" s="262" t="str">
        <f t="shared" si="213"/>
        <v>000</v>
      </c>
      <c r="AC2200" s="262" t="str">
        <f t="shared" si="214"/>
        <v>141 E 71100 116 000 000</v>
      </c>
    </row>
    <row r="2201" spans="1:29" ht="15" customHeight="1" x14ac:dyDescent="0.25">
      <c r="A2201" s="262" t="s">
        <v>2504</v>
      </c>
      <c r="B2201" s="262" t="s">
        <v>577</v>
      </c>
      <c r="C2201" s="262" t="s">
        <v>577</v>
      </c>
      <c r="D2201" s="262" t="s">
        <v>392</v>
      </c>
      <c r="E2201" s="262" t="s">
        <v>221</v>
      </c>
      <c r="F2201" s="262" t="s">
        <v>222</v>
      </c>
      <c r="G2201" s="262" t="s">
        <v>223</v>
      </c>
      <c r="H2201" s="262" t="s">
        <v>224</v>
      </c>
      <c r="I2201" s="262" t="s">
        <v>225</v>
      </c>
      <c r="J2201" s="262">
        <v>1600</v>
      </c>
      <c r="K2201" s="320">
        <v>1</v>
      </c>
      <c r="L2201" s="320">
        <v>1</v>
      </c>
      <c r="M2201" s="262" t="s">
        <v>226</v>
      </c>
      <c r="N2201" s="262" t="s">
        <v>227</v>
      </c>
      <c r="O2201" s="262" t="s">
        <v>234</v>
      </c>
      <c r="P2201" s="262" t="s">
        <v>37</v>
      </c>
      <c r="Q2201" s="321">
        <v>14</v>
      </c>
      <c r="R2201" s="321">
        <f t="shared" si="209"/>
        <v>15</v>
      </c>
      <c r="S2201" s="300">
        <v>0</v>
      </c>
      <c r="T2201" s="300">
        <v>59635</v>
      </c>
      <c r="V2201" s="300">
        <v>59635</v>
      </c>
      <c r="W2201" s="302">
        <f>IFERROR(INDEX('For Formulas'!$A$3:$CL$64,MATCH(ROUNDUP($R2201,0),'For Formulas'!$A$3:$A$64,0),MATCH($O2201&amp;" - "&amp;$P2201,'For Formulas'!$A$3:$CL$3,0))*L2201+U2201,INDEX('For Formulas'!$A$3:$CL$64,MATCH(ROUNDUP($R2201,0),'For Formulas'!$A$3:$A$64,0)*MATCH($O2201&amp;" - "&amp;$P2201,'For Formulas'!$A$3:$CL$3,0))*L2201)</f>
        <v>64405</v>
      </c>
      <c r="X2201" s="322">
        <f t="shared" si="210"/>
        <v>7.9986585059109577E-2</v>
      </c>
      <c r="Y2201" s="262" t="s">
        <v>579</v>
      </c>
      <c r="Z2201" s="262" t="str">
        <f t="shared" si="211"/>
        <v>141 E 72130 123</v>
      </c>
      <c r="AA2201" s="262" t="str">
        <f t="shared" si="212"/>
        <v>000</v>
      </c>
      <c r="AB2201" s="262" t="str">
        <f t="shared" si="213"/>
        <v>000</v>
      </c>
      <c r="AC2201" s="262" t="str">
        <f t="shared" si="214"/>
        <v>141 E 72130 123 000 000</v>
      </c>
    </row>
    <row r="2202" spans="1:29" ht="15" customHeight="1" x14ac:dyDescent="0.25">
      <c r="A2202" s="262" t="s">
        <v>2525</v>
      </c>
      <c r="B2202" s="262" t="s">
        <v>231</v>
      </c>
      <c r="C2202" s="262" t="s">
        <v>231</v>
      </c>
      <c r="D2202" s="262" t="s">
        <v>238</v>
      </c>
      <c r="E2202" s="262" t="s">
        <v>221</v>
      </c>
      <c r="F2202" s="262" t="s">
        <v>222</v>
      </c>
      <c r="G2202" s="262" t="s">
        <v>223</v>
      </c>
      <c r="H2202" s="262" t="s">
        <v>224</v>
      </c>
      <c r="I2202" s="262" t="s">
        <v>225</v>
      </c>
      <c r="J2202" s="262">
        <v>1600</v>
      </c>
      <c r="K2202" s="320">
        <v>1</v>
      </c>
      <c r="L2202" s="320">
        <v>1</v>
      </c>
      <c r="M2202" s="262" t="s">
        <v>226</v>
      </c>
      <c r="N2202" s="262" t="s">
        <v>233</v>
      </c>
      <c r="O2202" s="262" t="s">
        <v>234</v>
      </c>
      <c r="P2202" s="262" t="s">
        <v>37</v>
      </c>
      <c r="Q2202" s="321">
        <v>14</v>
      </c>
      <c r="R2202" s="321">
        <f t="shared" si="209"/>
        <v>15</v>
      </c>
      <c r="S2202" s="300">
        <v>0</v>
      </c>
      <c r="T2202" s="300">
        <v>59635</v>
      </c>
      <c r="V2202" s="300">
        <v>59635</v>
      </c>
      <c r="W2202" s="302">
        <f>IFERROR(INDEX('For Formulas'!$A$3:$CL$64,MATCH(ROUNDUP($R2202,0),'For Formulas'!$A$3:$A$64,0),MATCH($O2202&amp;" - "&amp;$P2202,'For Formulas'!$A$3:$CL$3,0))*L2202+U2202,INDEX('For Formulas'!$A$3:$CL$64,MATCH(ROUNDUP($R2202,0),'For Formulas'!$A$3:$A$64,0)*MATCH($O2202&amp;" - "&amp;$P2202,'For Formulas'!$A$3:$CL$3,0))*L2202)</f>
        <v>64405</v>
      </c>
      <c r="X2202" s="322">
        <f t="shared" si="210"/>
        <v>7.9986585059109577E-2</v>
      </c>
      <c r="Y2202" s="262" t="s">
        <v>538</v>
      </c>
      <c r="Z2202" s="262" t="str">
        <f t="shared" si="211"/>
        <v>141 E 71100 116</v>
      </c>
      <c r="AA2202" s="262" t="str">
        <f t="shared" si="212"/>
        <v>000</v>
      </c>
      <c r="AB2202" s="262" t="str">
        <f t="shared" si="213"/>
        <v>000</v>
      </c>
      <c r="AC2202" s="262" t="str">
        <f t="shared" si="214"/>
        <v>141 E 71100 116 000 000</v>
      </c>
    </row>
    <row r="2203" spans="1:29" ht="15" customHeight="1" x14ac:dyDescent="0.25">
      <c r="A2203" s="262" t="s">
        <v>3108</v>
      </c>
      <c r="B2203" s="262" t="s">
        <v>231</v>
      </c>
      <c r="C2203" s="262" t="s">
        <v>231</v>
      </c>
      <c r="D2203" s="262" t="s">
        <v>422</v>
      </c>
      <c r="E2203" s="262" t="s">
        <v>221</v>
      </c>
      <c r="F2203" s="262" t="s">
        <v>222</v>
      </c>
      <c r="G2203" s="262" t="s">
        <v>223</v>
      </c>
      <c r="H2203" s="262" t="s">
        <v>224</v>
      </c>
      <c r="I2203" s="262" t="s">
        <v>225</v>
      </c>
      <c r="J2203" s="262">
        <v>1600</v>
      </c>
      <c r="K2203" s="320">
        <v>1</v>
      </c>
      <c r="L2203" s="320">
        <v>1</v>
      </c>
      <c r="M2203" s="262" t="s">
        <v>226</v>
      </c>
      <c r="N2203" s="262" t="s">
        <v>233</v>
      </c>
      <c r="O2203" s="262" t="s">
        <v>234</v>
      </c>
      <c r="P2203" s="262" t="s">
        <v>37</v>
      </c>
      <c r="Q2203" s="321">
        <v>14</v>
      </c>
      <c r="R2203" s="321">
        <f t="shared" si="209"/>
        <v>15</v>
      </c>
      <c r="S2203" s="300">
        <v>0</v>
      </c>
      <c r="T2203" s="300">
        <v>59635</v>
      </c>
      <c r="V2203" s="300">
        <v>59635</v>
      </c>
      <c r="W2203" s="302">
        <f>IFERROR(INDEX('For Formulas'!$A$3:$CL$64,MATCH(ROUNDUP($R2203,0),'For Formulas'!$A$3:$A$64,0),MATCH($O2203&amp;" - "&amp;$P2203,'For Formulas'!$A$3:$CL$3,0))*L2203+U2203,INDEX('For Formulas'!$A$3:$CL$64,MATCH(ROUNDUP($R2203,0),'For Formulas'!$A$3:$A$64,0)*MATCH($O2203&amp;" - "&amp;$P2203,'For Formulas'!$A$3:$CL$3,0))*L2203)</f>
        <v>64405</v>
      </c>
      <c r="X2203" s="322">
        <f t="shared" si="210"/>
        <v>7.9986585059109577E-2</v>
      </c>
      <c r="Y2203" s="262" t="s">
        <v>423</v>
      </c>
      <c r="Z2203" s="262" t="str">
        <f t="shared" si="211"/>
        <v>141 E 71100 116</v>
      </c>
      <c r="AA2203" s="262" t="str">
        <f t="shared" si="212"/>
        <v>000</v>
      </c>
      <c r="AB2203" s="262" t="str">
        <f t="shared" si="213"/>
        <v>000</v>
      </c>
      <c r="AC2203" s="262" t="str">
        <f t="shared" si="214"/>
        <v>141 E 71100 116 000 000</v>
      </c>
    </row>
    <row r="2204" spans="1:29" ht="15" hidden="1" customHeight="1" x14ac:dyDescent="0.25">
      <c r="A2204" s="262" t="s">
        <v>2690</v>
      </c>
      <c r="B2204" s="262" t="s">
        <v>256</v>
      </c>
      <c r="C2204" s="262" t="s">
        <v>273</v>
      </c>
      <c r="D2204" s="262" t="s">
        <v>274</v>
      </c>
      <c r="E2204" s="262" t="s">
        <v>256</v>
      </c>
      <c r="F2204" s="262" t="s">
        <v>249</v>
      </c>
      <c r="G2204" s="262" t="s">
        <v>250</v>
      </c>
      <c r="H2204" s="262" t="s">
        <v>224</v>
      </c>
      <c r="I2204" s="262" t="s">
        <v>242</v>
      </c>
      <c r="J2204" s="262">
        <v>1080</v>
      </c>
      <c r="K2204" s="320">
        <v>1</v>
      </c>
      <c r="L2204" s="320">
        <v>1</v>
      </c>
      <c r="M2204" s="262" t="s">
        <v>6</v>
      </c>
      <c r="Q2204" s="321">
        <v>0</v>
      </c>
      <c r="R2204" s="321">
        <f t="shared" si="209"/>
        <v>1</v>
      </c>
      <c r="S2204" s="300">
        <v>250</v>
      </c>
      <c r="T2204" s="300">
        <v>0</v>
      </c>
      <c r="V2204" s="300">
        <v>250</v>
      </c>
      <c r="W2204" s="300">
        <f>V2204</f>
        <v>250</v>
      </c>
      <c r="X2204" s="322">
        <f t="shared" si="210"/>
        <v>0</v>
      </c>
      <c r="Y2204" s="262" t="s">
        <v>998</v>
      </c>
      <c r="Z2204" s="262" t="str">
        <f t="shared" si="211"/>
        <v>141 E 71100 163</v>
      </c>
      <c r="AA2204" s="262" t="str">
        <f t="shared" si="212"/>
        <v>000</v>
      </c>
      <c r="AB2204" s="262" t="str">
        <f t="shared" si="213"/>
        <v>000</v>
      </c>
      <c r="AC2204" s="262" t="str">
        <f t="shared" si="214"/>
        <v>141 E 71100 163 000 000</v>
      </c>
    </row>
    <row r="2205" spans="1:29" ht="15" customHeight="1" x14ac:dyDescent="0.25">
      <c r="A2205" s="262" t="s">
        <v>3145</v>
      </c>
      <c r="B2205" s="262" t="s">
        <v>577</v>
      </c>
      <c r="C2205" s="262" t="s">
        <v>577</v>
      </c>
      <c r="D2205" s="262" t="s">
        <v>343</v>
      </c>
      <c r="E2205" s="262" t="s">
        <v>221</v>
      </c>
      <c r="F2205" s="262" t="s">
        <v>222</v>
      </c>
      <c r="G2205" s="262" t="s">
        <v>223</v>
      </c>
      <c r="H2205" s="262" t="s">
        <v>224</v>
      </c>
      <c r="I2205" s="262" t="s">
        <v>225</v>
      </c>
      <c r="J2205" s="262">
        <v>1600</v>
      </c>
      <c r="K2205" s="320">
        <v>1</v>
      </c>
      <c r="L2205" s="320">
        <v>1</v>
      </c>
      <c r="M2205" s="262" t="s">
        <v>226</v>
      </c>
      <c r="N2205" s="262" t="s">
        <v>233</v>
      </c>
      <c r="O2205" s="262" t="s">
        <v>234</v>
      </c>
      <c r="P2205" s="262" t="s">
        <v>37</v>
      </c>
      <c r="Q2205" s="321">
        <v>14</v>
      </c>
      <c r="R2205" s="321">
        <f t="shared" si="209"/>
        <v>15</v>
      </c>
      <c r="S2205" s="300">
        <v>0</v>
      </c>
      <c r="T2205" s="300">
        <v>59635</v>
      </c>
      <c r="V2205" s="300">
        <v>59635</v>
      </c>
      <c r="W2205" s="302">
        <f>IFERROR(INDEX('For Formulas'!$A$3:$CL$64,MATCH(ROUNDUP($R2205,0),'For Formulas'!$A$3:$A$64,0),MATCH($O2205&amp;" - "&amp;$P2205,'For Formulas'!$A$3:$CL$3,0))*L2205+U2205,INDEX('For Formulas'!$A$3:$CL$64,MATCH(ROUNDUP($R2205,0),'For Formulas'!$A$3:$A$64,0)*MATCH($O2205&amp;" - "&amp;$P2205,'For Formulas'!$A$3:$CL$3,0))*L2205)</f>
        <v>64405</v>
      </c>
      <c r="X2205" s="322">
        <f t="shared" si="210"/>
        <v>7.9986585059109577E-2</v>
      </c>
      <c r="Y2205" s="262" t="s">
        <v>3146</v>
      </c>
      <c r="Z2205" s="262" t="str">
        <f t="shared" si="211"/>
        <v>141 E 72130 123</v>
      </c>
      <c r="AA2205" s="262" t="str">
        <f t="shared" si="212"/>
        <v>000</v>
      </c>
      <c r="AB2205" s="262" t="str">
        <f t="shared" si="213"/>
        <v>000</v>
      </c>
      <c r="AC2205" s="262" t="str">
        <f t="shared" si="214"/>
        <v>141 E 72130 123 000 000</v>
      </c>
    </row>
    <row r="2206" spans="1:29" ht="15" customHeight="1" x14ac:dyDescent="0.25">
      <c r="A2206" s="262" t="s">
        <v>600</v>
      </c>
      <c r="B2206" s="262" t="s">
        <v>535</v>
      </c>
      <c r="C2206" s="262" t="s">
        <v>535</v>
      </c>
      <c r="D2206" s="262" t="s">
        <v>601</v>
      </c>
      <c r="E2206" s="262" t="s">
        <v>221</v>
      </c>
      <c r="F2206" s="262" t="s">
        <v>222</v>
      </c>
      <c r="G2206" s="262" t="s">
        <v>602</v>
      </c>
      <c r="H2206" s="262" t="s">
        <v>603</v>
      </c>
      <c r="I2206" s="262" t="s">
        <v>225</v>
      </c>
      <c r="J2206" s="262">
        <v>1600</v>
      </c>
      <c r="K2206" s="320">
        <v>1</v>
      </c>
      <c r="L2206" s="320">
        <v>1</v>
      </c>
      <c r="M2206" s="262" t="s">
        <v>226</v>
      </c>
      <c r="N2206" s="262" t="s">
        <v>233</v>
      </c>
      <c r="O2206" s="262" t="s">
        <v>234</v>
      </c>
      <c r="P2206" s="262" t="s">
        <v>37</v>
      </c>
      <c r="Q2206" s="321">
        <v>14</v>
      </c>
      <c r="R2206" s="321">
        <f t="shared" si="209"/>
        <v>15</v>
      </c>
      <c r="S2206" s="300">
        <v>0</v>
      </c>
      <c r="T2206" s="300">
        <v>59635</v>
      </c>
      <c r="V2206" s="300">
        <v>60385</v>
      </c>
      <c r="W2206" s="302">
        <f>IFERROR(INDEX('For Formulas'!$A$3:$CL$64,MATCH(ROUNDUP($R2206,0),'For Formulas'!$A$3:$A$64,0),MATCH($O2206&amp;" - "&amp;$P2206,'For Formulas'!$A$3:$CL$3,0))*L2206+U2206,INDEX('For Formulas'!$A$3:$CL$64,MATCH(ROUNDUP($R2206,0),'For Formulas'!$A$3:$A$64,0)*MATCH($O2206&amp;" - "&amp;$P2206,'For Formulas'!$A$3:$CL$3,0))*L2206)</f>
        <v>64405</v>
      </c>
      <c r="X2206" s="322">
        <f t="shared" si="210"/>
        <v>6.6572824376914794E-2</v>
      </c>
      <c r="Y2206" s="262" t="s">
        <v>604</v>
      </c>
      <c r="Z2206" s="262" t="str">
        <f t="shared" si="211"/>
        <v>141 E 71150 116</v>
      </c>
      <c r="AA2206" s="262" t="str">
        <f t="shared" si="212"/>
        <v>000</v>
      </c>
      <c r="AB2206" s="262" t="str">
        <f t="shared" si="213"/>
        <v>000</v>
      </c>
      <c r="AC2206" s="262" t="str">
        <f t="shared" si="214"/>
        <v>141 E 71150 116 000 000</v>
      </c>
    </row>
    <row r="2207" spans="1:29" ht="15" customHeight="1" x14ac:dyDescent="0.25">
      <c r="A2207" s="262" t="s">
        <v>2102</v>
      </c>
      <c r="B2207" s="262" t="s">
        <v>298</v>
      </c>
      <c r="C2207" s="262" t="s">
        <v>298</v>
      </c>
      <c r="D2207" s="262" t="s">
        <v>298</v>
      </c>
      <c r="E2207" s="262" t="s">
        <v>221</v>
      </c>
      <c r="F2207" s="262" t="s">
        <v>299</v>
      </c>
      <c r="G2207" s="262" t="s">
        <v>300</v>
      </c>
      <c r="H2207" s="262" t="s">
        <v>301</v>
      </c>
      <c r="I2207" s="262" t="s">
        <v>225</v>
      </c>
      <c r="J2207" s="262">
        <v>1920</v>
      </c>
      <c r="K2207" s="320">
        <v>1</v>
      </c>
      <c r="L2207" s="320">
        <v>1</v>
      </c>
      <c r="M2207" s="262" t="s">
        <v>226</v>
      </c>
      <c r="N2207" s="262" t="s">
        <v>233</v>
      </c>
      <c r="O2207" s="262" t="s">
        <v>288</v>
      </c>
      <c r="P2207" s="262" t="s">
        <v>302</v>
      </c>
      <c r="Q2207" s="321">
        <v>31</v>
      </c>
      <c r="R2207" s="321">
        <f t="shared" si="209"/>
        <v>32</v>
      </c>
      <c r="S2207" s="300">
        <v>0</v>
      </c>
      <c r="T2207" s="300">
        <v>60036</v>
      </c>
      <c r="V2207" s="300">
        <v>60036</v>
      </c>
      <c r="W2207" s="302">
        <f>IFERROR(INDEX('For Formulas'!$A$3:$CL$64,MATCH(ROUNDUP($R2207,0),'For Formulas'!$A$3:$A$64,0),MATCH($O2207&amp;" - "&amp;$P2207,'For Formulas'!$A$3:$CL$3,0))*L2207+U2207,INDEX('For Formulas'!$A$3:$CL$64,MATCH(ROUNDUP($R2207,0),'For Formulas'!$A$3:$A$64,0)*MATCH($O2207&amp;" - "&amp;$P2207,'For Formulas'!$A$3:$CL$3,0))*L2207)</f>
        <v>64836</v>
      </c>
      <c r="X2207" s="322">
        <f t="shared" si="210"/>
        <v>7.9952028782730361E-2</v>
      </c>
      <c r="Y2207" s="262" t="s">
        <v>303</v>
      </c>
      <c r="Z2207" s="262" t="str">
        <f t="shared" si="211"/>
        <v>141 E 72620 167</v>
      </c>
      <c r="AA2207" s="262" t="str">
        <f t="shared" si="212"/>
        <v>000</v>
      </c>
      <c r="AB2207" s="262" t="str">
        <f t="shared" si="213"/>
        <v>000</v>
      </c>
      <c r="AC2207" s="262" t="str">
        <f t="shared" si="214"/>
        <v>141 E 72620 167 000 000</v>
      </c>
    </row>
    <row r="2208" spans="1:29" ht="15" hidden="1" customHeight="1" x14ac:dyDescent="0.25">
      <c r="A2208" s="262" t="s">
        <v>2693</v>
      </c>
      <c r="B2208" s="262" t="s">
        <v>255</v>
      </c>
      <c r="C2208" s="262" t="s">
        <v>255</v>
      </c>
      <c r="D2208" s="262" t="s">
        <v>248</v>
      </c>
      <c r="E2208" s="262" t="s">
        <v>256</v>
      </c>
      <c r="F2208" s="262" t="s">
        <v>249</v>
      </c>
      <c r="G2208" s="262" t="s">
        <v>250</v>
      </c>
      <c r="H2208" s="262" t="s">
        <v>224</v>
      </c>
      <c r="I2208" s="262" t="s">
        <v>242</v>
      </c>
      <c r="J2208" s="262">
        <v>1080</v>
      </c>
      <c r="K2208" s="320">
        <v>1</v>
      </c>
      <c r="L2208" s="320">
        <v>1</v>
      </c>
      <c r="M2208" s="262" t="s">
        <v>6</v>
      </c>
      <c r="Q2208" s="321">
        <v>0</v>
      </c>
      <c r="R2208" s="321">
        <f t="shared" si="209"/>
        <v>1</v>
      </c>
      <c r="S2208" s="300">
        <v>3000</v>
      </c>
      <c r="T2208" s="300">
        <v>0</v>
      </c>
      <c r="V2208" s="300">
        <v>3000</v>
      </c>
      <c r="W2208" s="300">
        <f>V2208</f>
        <v>3000</v>
      </c>
      <c r="X2208" s="322">
        <f t="shared" si="210"/>
        <v>0</v>
      </c>
      <c r="Y2208" s="262" t="s">
        <v>252</v>
      </c>
      <c r="Z2208" s="262" t="str">
        <f t="shared" si="211"/>
        <v>141 E 72710 146</v>
      </c>
      <c r="AA2208" s="262" t="str">
        <f t="shared" si="212"/>
        <v>446</v>
      </c>
      <c r="AB2208" s="262" t="str">
        <f t="shared" si="213"/>
        <v>000</v>
      </c>
      <c r="AC2208" s="262" t="str">
        <f t="shared" si="214"/>
        <v>141 E 72710 146 000 446</v>
      </c>
    </row>
    <row r="2209" spans="1:29" ht="15" customHeight="1" x14ac:dyDescent="0.25">
      <c r="A2209" s="262" t="s">
        <v>2719</v>
      </c>
      <c r="B2209" s="262" t="s">
        <v>298</v>
      </c>
      <c r="C2209" s="262" t="s">
        <v>298</v>
      </c>
      <c r="D2209" s="262" t="s">
        <v>298</v>
      </c>
      <c r="E2209" s="262" t="s">
        <v>221</v>
      </c>
      <c r="F2209" s="262" t="s">
        <v>299</v>
      </c>
      <c r="G2209" s="262" t="s">
        <v>300</v>
      </c>
      <c r="H2209" s="262" t="s">
        <v>301</v>
      </c>
      <c r="I2209" s="262" t="s">
        <v>225</v>
      </c>
      <c r="J2209" s="262">
        <v>1920</v>
      </c>
      <c r="K2209" s="320">
        <v>1</v>
      </c>
      <c r="L2209" s="320">
        <v>1</v>
      </c>
      <c r="M2209" s="262" t="s">
        <v>226</v>
      </c>
      <c r="N2209" s="262" t="s">
        <v>233</v>
      </c>
      <c r="O2209" s="262" t="s">
        <v>288</v>
      </c>
      <c r="P2209" s="262" t="s">
        <v>312</v>
      </c>
      <c r="Q2209" s="321">
        <v>35</v>
      </c>
      <c r="R2209" s="321">
        <f t="shared" si="209"/>
        <v>36</v>
      </c>
      <c r="S2209" s="300">
        <v>0</v>
      </c>
      <c r="T2209" s="300">
        <v>60036</v>
      </c>
      <c r="V2209" s="300">
        <v>60036</v>
      </c>
      <c r="W2209" s="302">
        <f>IFERROR(INDEX('For Formulas'!$A$3:$CL$64,MATCH(ROUNDUP($R2209,0),'For Formulas'!$A$3:$A$64,0),MATCH($O2209&amp;" - "&amp;$P2209,'For Formulas'!$A$3:$CL$3,0))*L2209+U2209,INDEX('For Formulas'!$A$3:$CL$64,MATCH(ROUNDUP($R2209,0),'For Formulas'!$A$3:$A$64,0)*MATCH($O2209&amp;" - "&amp;$P2209,'For Formulas'!$A$3:$CL$3,0))*L2209)</f>
        <v>64836</v>
      </c>
      <c r="X2209" s="322">
        <f t="shared" si="210"/>
        <v>7.9952028782730361E-2</v>
      </c>
      <c r="Y2209" s="262" t="s">
        <v>303</v>
      </c>
      <c r="Z2209" s="262" t="str">
        <f t="shared" si="211"/>
        <v>141 E 72620 167</v>
      </c>
      <c r="AA2209" s="262" t="str">
        <f t="shared" si="212"/>
        <v>000</v>
      </c>
      <c r="AB2209" s="262" t="str">
        <f t="shared" si="213"/>
        <v>000</v>
      </c>
      <c r="AC2209" s="262" t="str">
        <f t="shared" si="214"/>
        <v>141 E 72620 167 000 000</v>
      </c>
    </row>
    <row r="2210" spans="1:29" ht="15" customHeight="1" x14ac:dyDescent="0.25">
      <c r="A2210" s="262" t="s">
        <v>446</v>
      </c>
      <c r="B2210" s="262" t="s">
        <v>231</v>
      </c>
      <c r="C2210" s="262" t="s">
        <v>231</v>
      </c>
      <c r="D2210" s="262" t="s">
        <v>447</v>
      </c>
      <c r="E2210" s="262" t="s">
        <v>221</v>
      </c>
      <c r="F2210" s="262" t="s">
        <v>222</v>
      </c>
      <c r="G2210" s="262" t="s">
        <v>223</v>
      </c>
      <c r="H2210" s="262" t="s">
        <v>224</v>
      </c>
      <c r="I2210" s="262" t="s">
        <v>225</v>
      </c>
      <c r="J2210" s="262">
        <v>1600</v>
      </c>
      <c r="K2210" s="320">
        <v>1</v>
      </c>
      <c r="L2210" s="320">
        <v>1</v>
      </c>
      <c r="M2210" s="262" t="s">
        <v>226</v>
      </c>
      <c r="N2210" s="262" t="s">
        <v>233</v>
      </c>
      <c r="O2210" s="262" t="s">
        <v>234</v>
      </c>
      <c r="P2210" s="262" t="s">
        <v>35</v>
      </c>
      <c r="Q2210" s="321">
        <v>22</v>
      </c>
      <c r="R2210" s="321">
        <f t="shared" si="209"/>
        <v>23</v>
      </c>
      <c r="S2210" s="300">
        <v>0</v>
      </c>
      <c r="T2210" s="300">
        <v>60035</v>
      </c>
      <c r="V2210" s="300">
        <v>60035</v>
      </c>
      <c r="W2210" s="302">
        <f>IFERROR(INDEX('For Formulas'!$A$3:$CL$64,MATCH(ROUNDUP($R2210,0),'For Formulas'!$A$3:$A$64,0),MATCH($O2210&amp;" - "&amp;$P2210,'For Formulas'!$A$3:$CL$3,0))*L2210+U2210,INDEX('For Formulas'!$A$3:$CL$64,MATCH(ROUNDUP($R2210,0),'For Formulas'!$A$3:$A$64,0)*MATCH($O2210&amp;" - "&amp;$P2210,'For Formulas'!$A$3:$CL$3,0))*L2210)</f>
        <v>64840</v>
      </c>
      <c r="X2210" s="322">
        <f t="shared" si="210"/>
        <v>8.0036645290247357E-2</v>
      </c>
      <c r="Y2210" s="262" t="s">
        <v>448</v>
      </c>
      <c r="Z2210" s="262" t="str">
        <f t="shared" si="211"/>
        <v>141 E 71100 116</v>
      </c>
      <c r="AA2210" s="262" t="str">
        <f t="shared" si="212"/>
        <v>000</v>
      </c>
      <c r="AB2210" s="262" t="str">
        <f t="shared" si="213"/>
        <v>000</v>
      </c>
      <c r="AC2210" s="262" t="str">
        <f t="shared" si="214"/>
        <v>141 E 71100 116 000 000</v>
      </c>
    </row>
    <row r="2211" spans="1:29" ht="15" customHeight="1" x14ac:dyDescent="0.25">
      <c r="A2211" s="262" t="s">
        <v>451</v>
      </c>
      <c r="B2211" s="262" t="s">
        <v>316</v>
      </c>
      <c r="C2211" s="262" t="s">
        <v>316</v>
      </c>
      <c r="D2211" s="262" t="s">
        <v>385</v>
      </c>
      <c r="E2211" s="262" t="s">
        <v>221</v>
      </c>
      <c r="F2211" s="262" t="s">
        <v>222</v>
      </c>
      <c r="G2211" s="262" t="s">
        <v>223</v>
      </c>
      <c r="H2211" s="262" t="s">
        <v>224</v>
      </c>
      <c r="I2211" s="262" t="s">
        <v>225</v>
      </c>
      <c r="J2211" s="262">
        <v>1600</v>
      </c>
      <c r="K2211" s="320">
        <v>1</v>
      </c>
      <c r="L2211" s="320">
        <v>1</v>
      </c>
      <c r="M2211" s="262" t="s">
        <v>226</v>
      </c>
      <c r="N2211" s="262" t="s">
        <v>227</v>
      </c>
      <c r="O2211" s="262" t="s">
        <v>234</v>
      </c>
      <c r="P2211" s="262" t="s">
        <v>35</v>
      </c>
      <c r="Q2211" s="321">
        <v>22</v>
      </c>
      <c r="R2211" s="321">
        <f t="shared" si="209"/>
        <v>23</v>
      </c>
      <c r="S2211" s="300">
        <v>0</v>
      </c>
      <c r="T2211" s="300">
        <v>60035</v>
      </c>
      <c r="V2211" s="300">
        <v>60035</v>
      </c>
      <c r="W2211" s="302">
        <f>IFERROR(INDEX('For Formulas'!$A$3:$CL$64,MATCH(ROUNDUP($R2211,0),'For Formulas'!$A$3:$A$64,0),MATCH($O2211&amp;" - "&amp;$P2211,'For Formulas'!$A$3:$CL$3,0))*L2211+U2211,INDEX('For Formulas'!$A$3:$CL$64,MATCH(ROUNDUP($R2211,0),'For Formulas'!$A$3:$A$64,0)*MATCH($O2211&amp;" - "&amp;$P2211,'For Formulas'!$A$3:$CL$3,0))*L2211)</f>
        <v>64840</v>
      </c>
      <c r="X2211" s="322">
        <f t="shared" si="210"/>
        <v>8.0036645290247357E-2</v>
      </c>
      <c r="Y2211" s="262" t="s">
        <v>452</v>
      </c>
      <c r="Z2211" s="262" t="str">
        <f t="shared" si="211"/>
        <v>141 E 71200 116</v>
      </c>
      <c r="AA2211" s="262" t="str">
        <f t="shared" si="212"/>
        <v>712</v>
      </c>
      <c r="AB2211" s="262" t="str">
        <f t="shared" si="213"/>
        <v>000</v>
      </c>
      <c r="AC2211" s="262" t="str">
        <f t="shared" si="214"/>
        <v>141 E 71200 116 000 712</v>
      </c>
    </row>
    <row r="2212" spans="1:29" ht="15" customHeight="1" x14ac:dyDescent="0.25">
      <c r="A2212" s="262" t="s">
        <v>917</v>
      </c>
      <c r="B2212" s="262" t="s">
        <v>231</v>
      </c>
      <c r="C2212" s="262" t="s">
        <v>231</v>
      </c>
      <c r="D2212" s="262" t="s">
        <v>422</v>
      </c>
      <c r="E2212" s="262" t="s">
        <v>221</v>
      </c>
      <c r="F2212" s="262" t="s">
        <v>222</v>
      </c>
      <c r="G2212" s="262" t="s">
        <v>223</v>
      </c>
      <c r="H2212" s="262" t="s">
        <v>224</v>
      </c>
      <c r="I2212" s="262" t="s">
        <v>225</v>
      </c>
      <c r="J2212" s="262">
        <v>1600</v>
      </c>
      <c r="K2212" s="320">
        <v>1</v>
      </c>
      <c r="L2212" s="320">
        <v>1</v>
      </c>
      <c r="M2212" s="262" t="s">
        <v>226</v>
      </c>
      <c r="N2212" s="262" t="s">
        <v>233</v>
      </c>
      <c r="O2212" s="262" t="s">
        <v>234</v>
      </c>
      <c r="P2212" s="262" t="s">
        <v>35</v>
      </c>
      <c r="Q2212" s="321">
        <v>22</v>
      </c>
      <c r="R2212" s="321">
        <f t="shared" si="209"/>
        <v>23</v>
      </c>
      <c r="S2212" s="300">
        <v>0</v>
      </c>
      <c r="T2212" s="300">
        <v>60035</v>
      </c>
      <c r="V2212" s="300">
        <v>60035</v>
      </c>
      <c r="W2212" s="302">
        <f>IFERROR(INDEX('For Formulas'!$A$3:$CL$64,MATCH(ROUNDUP($R2212,0),'For Formulas'!$A$3:$A$64,0),MATCH($O2212&amp;" - "&amp;$P2212,'For Formulas'!$A$3:$CL$3,0))*L2212+U2212,INDEX('For Formulas'!$A$3:$CL$64,MATCH(ROUNDUP($R2212,0),'For Formulas'!$A$3:$A$64,0)*MATCH($O2212&amp;" - "&amp;$P2212,'For Formulas'!$A$3:$CL$3,0))*L2212)</f>
        <v>64840</v>
      </c>
      <c r="X2212" s="322">
        <f t="shared" si="210"/>
        <v>8.0036645290247357E-2</v>
      </c>
      <c r="Y2212" s="262" t="s">
        <v>423</v>
      </c>
      <c r="Z2212" s="262" t="str">
        <f t="shared" si="211"/>
        <v>141 E 71100 116</v>
      </c>
      <c r="AA2212" s="262" t="str">
        <f t="shared" si="212"/>
        <v>000</v>
      </c>
      <c r="AB2212" s="262" t="str">
        <f t="shared" si="213"/>
        <v>000</v>
      </c>
      <c r="AC2212" s="262" t="str">
        <f t="shared" si="214"/>
        <v>141 E 71100 116 000 000</v>
      </c>
    </row>
    <row r="2213" spans="1:29" ht="15" customHeight="1" x14ac:dyDescent="0.25">
      <c r="A2213" s="262" t="s">
        <v>995</v>
      </c>
      <c r="B2213" s="262" t="s">
        <v>231</v>
      </c>
      <c r="C2213" s="262" t="s">
        <v>231</v>
      </c>
      <c r="D2213" s="262" t="s">
        <v>447</v>
      </c>
      <c r="E2213" s="262" t="s">
        <v>221</v>
      </c>
      <c r="F2213" s="262" t="s">
        <v>222</v>
      </c>
      <c r="G2213" s="262" t="s">
        <v>223</v>
      </c>
      <c r="H2213" s="262" t="s">
        <v>224</v>
      </c>
      <c r="I2213" s="262" t="s">
        <v>225</v>
      </c>
      <c r="J2213" s="262">
        <v>1600</v>
      </c>
      <c r="K2213" s="320">
        <v>1</v>
      </c>
      <c r="L2213" s="320">
        <v>1</v>
      </c>
      <c r="M2213" s="262" t="s">
        <v>226</v>
      </c>
      <c r="N2213" s="262" t="s">
        <v>227</v>
      </c>
      <c r="O2213" s="262" t="s">
        <v>234</v>
      </c>
      <c r="P2213" s="262" t="s">
        <v>35</v>
      </c>
      <c r="Q2213" s="321">
        <v>22</v>
      </c>
      <c r="R2213" s="321">
        <f t="shared" si="209"/>
        <v>23</v>
      </c>
      <c r="S2213" s="300">
        <v>0</v>
      </c>
      <c r="T2213" s="300">
        <v>60035</v>
      </c>
      <c r="V2213" s="300">
        <v>60035</v>
      </c>
      <c r="W2213" s="302">
        <f>IFERROR(INDEX('For Formulas'!$A$3:$CL$64,MATCH(ROUNDUP($R2213,0),'For Formulas'!$A$3:$A$64,0),MATCH($O2213&amp;" - "&amp;$P2213,'For Formulas'!$A$3:$CL$3,0))*L2213+U2213,INDEX('For Formulas'!$A$3:$CL$64,MATCH(ROUNDUP($R2213,0),'For Formulas'!$A$3:$A$64,0)*MATCH($O2213&amp;" - "&amp;$P2213,'For Formulas'!$A$3:$CL$3,0))*L2213)</f>
        <v>64840</v>
      </c>
      <c r="X2213" s="322">
        <f t="shared" si="210"/>
        <v>8.0036645290247357E-2</v>
      </c>
      <c r="Y2213" s="262" t="s">
        <v>448</v>
      </c>
      <c r="Z2213" s="262" t="str">
        <f t="shared" si="211"/>
        <v>141 E 71100 116</v>
      </c>
      <c r="AA2213" s="262" t="str">
        <f t="shared" si="212"/>
        <v>000</v>
      </c>
      <c r="AB2213" s="262" t="str">
        <f t="shared" si="213"/>
        <v>000</v>
      </c>
      <c r="AC2213" s="262" t="str">
        <f t="shared" si="214"/>
        <v>141 E 71100 116 000 000</v>
      </c>
    </row>
    <row r="2214" spans="1:29" ht="15" customHeight="1" x14ac:dyDescent="0.25">
      <c r="A2214" s="262" t="s">
        <v>1152</v>
      </c>
      <c r="B2214" s="262" t="s">
        <v>231</v>
      </c>
      <c r="C2214" s="262" t="s">
        <v>231</v>
      </c>
      <c r="D2214" s="262" t="s">
        <v>258</v>
      </c>
      <c r="E2214" s="262" t="s">
        <v>221</v>
      </c>
      <c r="F2214" s="262" t="s">
        <v>222</v>
      </c>
      <c r="G2214" s="262" t="s">
        <v>223</v>
      </c>
      <c r="H2214" s="262" t="s">
        <v>224</v>
      </c>
      <c r="I2214" s="262" t="s">
        <v>225</v>
      </c>
      <c r="J2214" s="262">
        <v>1600</v>
      </c>
      <c r="K2214" s="320">
        <v>1</v>
      </c>
      <c r="L2214" s="320">
        <v>1</v>
      </c>
      <c r="M2214" s="262" t="s">
        <v>226</v>
      </c>
      <c r="N2214" s="262" t="s">
        <v>233</v>
      </c>
      <c r="O2214" s="262" t="s">
        <v>234</v>
      </c>
      <c r="P2214" s="262" t="s">
        <v>35</v>
      </c>
      <c r="Q2214" s="321">
        <v>22</v>
      </c>
      <c r="R2214" s="321">
        <f t="shared" si="209"/>
        <v>23</v>
      </c>
      <c r="S2214" s="300">
        <v>0</v>
      </c>
      <c r="T2214" s="300">
        <v>60035</v>
      </c>
      <c r="V2214" s="300">
        <v>60035</v>
      </c>
      <c r="W2214" s="302">
        <f>IFERROR(INDEX('For Formulas'!$A$3:$CL$64,MATCH(ROUNDUP($R2214,0),'For Formulas'!$A$3:$A$64,0),MATCH($O2214&amp;" - "&amp;$P2214,'For Formulas'!$A$3:$CL$3,0))*L2214+U2214,INDEX('For Formulas'!$A$3:$CL$64,MATCH(ROUNDUP($R2214,0),'For Formulas'!$A$3:$A$64,0)*MATCH($O2214&amp;" - "&amp;$P2214,'For Formulas'!$A$3:$CL$3,0))*L2214)</f>
        <v>64840</v>
      </c>
      <c r="X2214" s="322">
        <f t="shared" si="210"/>
        <v>8.0036645290247357E-2</v>
      </c>
      <c r="Y2214" s="262" t="s">
        <v>259</v>
      </c>
      <c r="Z2214" s="262" t="str">
        <f t="shared" si="211"/>
        <v>141 E 71100 116</v>
      </c>
      <c r="AA2214" s="262" t="str">
        <f t="shared" si="212"/>
        <v>000</v>
      </c>
      <c r="AB2214" s="262" t="str">
        <f t="shared" si="213"/>
        <v>000</v>
      </c>
      <c r="AC2214" s="262" t="str">
        <f t="shared" si="214"/>
        <v>141 E 71100 116 000 000</v>
      </c>
    </row>
    <row r="2215" spans="1:29" ht="15" customHeight="1" x14ac:dyDescent="0.25">
      <c r="A2215" s="262" t="s">
        <v>1440</v>
      </c>
      <c r="B2215" s="262" t="s">
        <v>231</v>
      </c>
      <c r="C2215" s="262" t="s">
        <v>231</v>
      </c>
      <c r="D2215" s="262" t="s">
        <v>264</v>
      </c>
      <c r="E2215" s="262" t="s">
        <v>221</v>
      </c>
      <c r="F2215" s="262" t="s">
        <v>222</v>
      </c>
      <c r="G2215" s="262" t="s">
        <v>223</v>
      </c>
      <c r="H2215" s="262" t="s">
        <v>224</v>
      </c>
      <c r="I2215" s="262" t="s">
        <v>225</v>
      </c>
      <c r="J2215" s="262">
        <v>1600</v>
      </c>
      <c r="K2215" s="320">
        <v>1</v>
      </c>
      <c r="L2215" s="320">
        <v>1</v>
      </c>
      <c r="M2215" s="262" t="s">
        <v>226</v>
      </c>
      <c r="N2215" s="262" t="s">
        <v>233</v>
      </c>
      <c r="O2215" s="262" t="s">
        <v>234</v>
      </c>
      <c r="P2215" s="262" t="s">
        <v>35</v>
      </c>
      <c r="Q2215" s="321">
        <v>22</v>
      </c>
      <c r="R2215" s="321">
        <f t="shared" si="209"/>
        <v>23</v>
      </c>
      <c r="S2215" s="300">
        <v>0</v>
      </c>
      <c r="T2215" s="300">
        <v>60035</v>
      </c>
      <c r="V2215" s="300">
        <v>60035</v>
      </c>
      <c r="W2215" s="302">
        <f>IFERROR(INDEX('For Formulas'!$A$3:$CL$64,MATCH(ROUNDUP($R2215,0),'For Formulas'!$A$3:$A$64,0),MATCH($O2215&amp;" - "&amp;$P2215,'For Formulas'!$A$3:$CL$3,0))*L2215+U2215,INDEX('For Formulas'!$A$3:$CL$64,MATCH(ROUNDUP($R2215,0),'For Formulas'!$A$3:$A$64,0)*MATCH($O2215&amp;" - "&amp;$P2215,'For Formulas'!$A$3:$CL$3,0))*L2215)</f>
        <v>64840</v>
      </c>
      <c r="X2215" s="322">
        <f t="shared" si="210"/>
        <v>8.0036645290247357E-2</v>
      </c>
      <c r="Y2215" s="262" t="s">
        <v>265</v>
      </c>
      <c r="Z2215" s="262" t="str">
        <f t="shared" si="211"/>
        <v>141 E 71100 116</v>
      </c>
      <c r="AA2215" s="262" t="str">
        <f t="shared" si="212"/>
        <v>000</v>
      </c>
      <c r="AB2215" s="262" t="str">
        <f t="shared" si="213"/>
        <v>000</v>
      </c>
      <c r="AC2215" s="262" t="str">
        <f t="shared" si="214"/>
        <v>141 E 71100 116 000 000</v>
      </c>
    </row>
    <row r="2216" spans="1:29" ht="15" customHeight="1" x14ac:dyDescent="0.25">
      <c r="A2216" s="262" t="s">
        <v>2021</v>
      </c>
      <c r="B2216" s="262" t="s">
        <v>231</v>
      </c>
      <c r="C2216" s="262" t="s">
        <v>231</v>
      </c>
      <c r="D2216" s="262" t="s">
        <v>411</v>
      </c>
      <c r="E2216" s="262" t="s">
        <v>221</v>
      </c>
      <c r="F2216" s="262" t="s">
        <v>222</v>
      </c>
      <c r="G2216" s="262" t="s">
        <v>223</v>
      </c>
      <c r="H2216" s="262" t="s">
        <v>224</v>
      </c>
      <c r="I2216" s="262" t="s">
        <v>225</v>
      </c>
      <c r="J2216" s="262">
        <v>1600</v>
      </c>
      <c r="K2216" s="320">
        <v>1</v>
      </c>
      <c r="L2216" s="320">
        <v>1</v>
      </c>
      <c r="M2216" s="262" t="s">
        <v>226</v>
      </c>
      <c r="N2216" s="262" t="s">
        <v>233</v>
      </c>
      <c r="O2216" s="262" t="s">
        <v>234</v>
      </c>
      <c r="P2216" s="262" t="s">
        <v>35</v>
      </c>
      <c r="Q2216" s="321">
        <v>22</v>
      </c>
      <c r="R2216" s="321">
        <f t="shared" si="209"/>
        <v>23</v>
      </c>
      <c r="S2216" s="300">
        <v>0</v>
      </c>
      <c r="T2216" s="300">
        <v>60035</v>
      </c>
      <c r="V2216" s="300">
        <v>60035</v>
      </c>
      <c r="W2216" s="302">
        <f>IFERROR(INDEX('For Formulas'!$A$3:$CL$64,MATCH(ROUNDUP($R2216,0),'For Formulas'!$A$3:$A$64,0),MATCH($O2216&amp;" - "&amp;$P2216,'For Formulas'!$A$3:$CL$3,0))*L2216+U2216,INDEX('For Formulas'!$A$3:$CL$64,MATCH(ROUNDUP($R2216,0),'For Formulas'!$A$3:$A$64,0)*MATCH($O2216&amp;" - "&amp;$P2216,'For Formulas'!$A$3:$CL$3,0))*L2216)</f>
        <v>64840</v>
      </c>
      <c r="X2216" s="322">
        <f t="shared" si="210"/>
        <v>8.0036645290247357E-2</v>
      </c>
      <c r="Y2216" s="262" t="s">
        <v>608</v>
      </c>
      <c r="Z2216" s="262" t="str">
        <f t="shared" si="211"/>
        <v>141 E 71100 116</v>
      </c>
      <c r="AA2216" s="262" t="str">
        <f t="shared" si="212"/>
        <v>000</v>
      </c>
      <c r="AB2216" s="262" t="str">
        <f t="shared" si="213"/>
        <v>000</v>
      </c>
      <c r="AC2216" s="262" t="str">
        <f t="shared" si="214"/>
        <v>141 E 71100 116 000 000</v>
      </c>
    </row>
    <row r="2217" spans="1:29" ht="15" customHeight="1" x14ac:dyDescent="0.25">
      <c r="A2217" s="262" t="s">
        <v>2612</v>
      </c>
      <c r="B2217" s="262" t="s">
        <v>231</v>
      </c>
      <c r="C2217" s="262" t="s">
        <v>231</v>
      </c>
      <c r="D2217" s="262" t="s">
        <v>238</v>
      </c>
      <c r="E2217" s="262" t="s">
        <v>221</v>
      </c>
      <c r="F2217" s="262" t="s">
        <v>222</v>
      </c>
      <c r="G2217" s="262" t="s">
        <v>223</v>
      </c>
      <c r="H2217" s="262" t="s">
        <v>224</v>
      </c>
      <c r="I2217" s="262" t="s">
        <v>225</v>
      </c>
      <c r="J2217" s="262">
        <v>1600</v>
      </c>
      <c r="K2217" s="320">
        <v>1</v>
      </c>
      <c r="L2217" s="320">
        <v>1</v>
      </c>
      <c r="M2217" s="262" t="s">
        <v>226</v>
      </c>
      <c r="N2217" s="262" t="s">
        <v>233</v>
      </c>
      <c r="O2217" s="262" t="s">
        <v>234</v>
      </c>
      <c r="P2217" s="262" t="s">
        <v>35</v>
      </c>
      <c r="Q2217" s="321">
        <v>22</v>
      </c>
      <c r="R2217" s="321">
        <f t="shared" si="209"/>
        <v>23</v>
      </c>
      <c r="S2217" s="300">
        <v>0</v>
      </c>
      <c r="T2217" s="300">
        <v>60035</v>
      </c>
      <c r="V2217" s="300">
        <v>60035</v>
      </c>
      <c r="W2217" s="302">
        <f>IFERROR(INDEX('For Formulas'!$A$3:$CL$64,MATCH(ROUNDUP($R2217,0),'For Formulas'!$A$3:$A$64,0),MATCH($O2217&amp;" - "&amp;$P2217,'For Formulas'!$A$3:$CL$3,0))*L2217+U2217,INDEX('For Formulas'!$A$3:$CL$64,MATCH(ROUNDUP($R2217,0),'For Formulas'!$A$3:$A$64,0)*MATCH($O2217&amp;" - "&amp;$P2217,'For Formulas'!$A$3:$CL$3,0))*L2217)</f>
        <v>64840</v>
      </c>
      <c r="X2217" s="322">
        <f t="shared" si="210"/>
        <v>8.0036645290247357E-2</v>
      </c>
      <c r="Y2217" s="262" t="s">
        <v>538</v>
      </c>
      <c r="Z2217" s="262" t="str">
        <f t="shared" si="211"/>
        <v>141 E 71100 116</v>
      </c>
      <c r="AA2217" s="262" t="str">
        <f t="shared" si="212"/>
        <v>000</v>
      </c>
      <c r="AB2217" s="262" t="str">
        <f t="shared" si="213"/>
        <v>000</v>
      </c>
      <c r="AC2217" s="262" t="str">
        <f t="shared" si="214"/>
        <v>141 E 71100 116 000 000</v>
      </c>
    </row>
    <row r="2218" spans="1:29" ht="15" customHeight="1" x14ac:dyDescent="0.25">
      <c r="A2218" s="262" t="s">
        <v>2720</v>
      </c>
      <c r="B2218" s="262" t="s">
        <v>231</v>
      </c>
      <c r="C2218" s="262" t="s">
        <v>231</v>
      </c>
      <c r="D2218" s="262" t="s">
        <v>264</v>
      </c>
      <c r="E2218" s="262" t="s">
        <v>221</v>
      </c>
      <c r="F2218" s="262" t="s">
        <v>222</v>
      </c>
      <c r="G2218" s="262" t="s">
        <v>223</v>
      </c>
      <c r="H2218" s="262" t="s">
        <v>224</v>
      </c>
      <c r="I2218" s="262" t="s">
        <v>225</v>
      </c>
      <c r="J2218" s="262">
        <v>1600</v>
      </c>
      <c r="K2218" s="320">
        <v>1</v>
      </c>
      <c r="L2218" s="320">
        <v>1</v>
      </c>
      <c r="M2218" s="262" t="s">
        <v>226</v>
      </c>
      <c r="N2218" s="262" t="s">
        <v>233</v>
      </c>
      <c r="O2218" s="262" t="s">
        <v>234</v>
      </c>
      <c r="P2218" s="262" t="s">
        <v>35</v>
      </c>
      <c r="Q2218" s="321">
        <v>22</v>
      </c>
      <c r="R2218" s="321">
        <f t="shared" si="209"/>
        <v>23</v>
      </c>
      <c r="S2218" s="300">
        <v>0</v>
      </c>
      <c r="T2218" s="300">
        <v>60035</v>
      </c>
      <c r="V2218" s="300">
        <v>60035</v>
      </c>
      <c r="W2218" s="302">
        <f>IFERROR(INDEX('For Formulas'!$A$3:$CL$64,MATCH(ROUNDUP($R2218,0),'For Formulas'!$A$3:$A$64,0),MATCH($O2218&amp;" - "&amp;$P2218,'For Formulas'!$A$3:$CL$3,0))*L2218+U2218,INDEX('For Formulas'!$A$3:$CL$64,MATCH(ROUNDUP($R2218,0),'For Formulas'!$A$3:$A$64,0)*MATCH($O2218&amp;" - "&amp;$P2218,'For Formulas'!$A$3:$CL$3,0))*L2218)</f>
        <v>64840</v>
      </c>
      <c r="X2218" s="322">
        <f t="shared" si="210"/>
        <v>8.0036645290247357E-2</v>
      </c>
      <c r="Y2218" s="262" t="s">
        <v>265</v>
      </c>
      <c r="Z2218" s="262" t="str">
        <f t="shared" si="211"/>
        <v>141 E 71100 116</v>
      </c>
      <c r="AA2218" s="262" t="str">
        <f t="shared" si="212"/>
        <v>000</v>
      </c>
      <c r="AB2218" s="262" t="str">
        <f t="shared" si="213"/>
        <v>000</v>
      </c>
      <c r="AC2218" s="262" t="str">
        <f t="shared" si="214"/>
        <v>141 E 71100 116 000 000</v>
      </c>
    </row>
    <row r="2219" spans="1:29" ht="15" customHeight="1" x14ac:dyDescent="0.25">
      <c r="A2219" s="262" t="s">
        <v>3173</v>
      </c>
      <c r="B2219" s="262" t="s">
        <v>231</v>
      </c>
      <c r="C2219" s="262" t="s">
        <v>231</v>
      </c>
      <c r="D2219" s="262" t="s">
        <v>418</v>
      </c>
      <c r="E2219" s="262" t="s">
        <v>221</v>
      </c>
      <c r="F2219" s="262" t="s">
        <v>222</v>
      </c>
      <c r="G2219" s="262" t="s">
        <v>223</v>
      </c>
      <c r="H2219" s="262" t="s">
        <v>224</v>
      </c>
      <c r="I2219" s="262" t="s">
        <v>225</v>
      </c>
      <c r="J2219" s="262">
        <v>1600</v>
      </c>
      <c r="K2219" s="320">
        <v>1</v>
      </c>
      <c r="L2219" s="320">
        <v>1</v>
      </c>
      <c r="M2219" s="262" t="s">
        <v>226</v>
      </c>
      <c r="N2219" s="262" t="s">
        <v>233</v>
      </c>
      <c r="O2219" s="262" t="s">
        <v>234</v>
      </c>
      <c r="P2219" s="262" t="s">
        <v>35</v>
      </c>
      <c r="Q2219" s="321">
        <v>22</v>
      </c>
      <c r="R2219" s="321">
        <f t="shared" si="209"/>
        <v>23</v>
      </c>
      <c r="S2219" s="300">
        <v>0</v>
      </c>
      <c r="T2219" s="300">
        <v>60035</v>
      </c>
      <c r="V2219" s="300">
        <v>60035</v>
      </c>
      <c r="W2219" s="302">
        <f>IFERROR(INDEX('For Formulas'!$A$3:$CL$64,MATCH(ROUNDUP($R2219,0),'For Formulas'!$A$3:$A$64,0),MATCH($O2219&amp;" - "&amp;$P2219,'For Formulas'!$A$3:$CL$3,0))*L2219+U2219,INDEX('For Formulas'!$A$3:$CL$64,MATCH(ROUNDUP($R2219,0),'For Formulas'!$A$3:$A$64,0)*MATCH($O2219&amp;" - "&amp;$P2219,'For Formulas'!$A$3:$CL$3,0))*L2219)</f>
        <v>64840</v>
      </c>
      <c r="X2219" s="322">
        <f t="shared" si="210"/>
        <v>8.0036645290247357E-2</v>
      </c>
      <c r="Y2219" s="262" t="s">
        <v>476</v>
      </c>
      <c r="Z2219" s="262" t="str">
        <f t="shared" si="211"/>
        <v>141 E 71100 116</v>
      </c>
      <c r="AA2219" s="262" t="str">
        <f t="shared" si="212"/>
        <v>000</v>
      </c>
      <c r="AB2219" s="262" t="str">
        <f t="shared" si="213"/>
        <v>000</v>
      </c>
      <c r="AC2219" s="262" t="str">
        <f t="shared" si="214"/>
        <v>141 E 71100 116 000 000</v>
      </c>
    </row>
    <row r="2220" spans="1:29" ht="15" hidden="1" customHeight="1" x14ac:dyDescent="0.25">
      <c r="A2220" s="262" t="s">
        <v>3346</v>
      </c>
      <c r="B2220" s="262" t="s">
        <v>256</v>
      </c>
      <c r="C2220" s="262" t="s">
        <v>355</v>
      </c>
      <c r="D2220" s="262" t="s">
        <v>274</v>
      </c>
      <c r="E2220" s="262" t="s">
        <v>256</v>
      </c>
      <c r="F2220" s="262" t="s">
        <v>249</v>
      </c>
      <c r="G2220" s="262" t="s">
        <v>250</v>
      </c>
      <c r="H2220" s="262" t="s">
        <v>224</v>
      </c>
      <c r="I2220" s="262" t="s">
        <v>242</v>
      </c>
      <c r="J2220" s="262">
        <v>1080</v>
      </c>
      <c r="K2220" s="320">
        <v>1</v>
      </c>
      <c r="L2220" s="320">
        <v>1</v>
      </c>
      <c r="M2220" s="262" t="s">
        <v>6</v>
      </c>
      <c r="Q2220" s="321">
        <v>0</v>
      </c>
      <c r="R2220" s="321">
        <f t="shared" si="209"/>
        <v>1</v>
      </c>
      <c r="S2220" s="300">
        <v>500</v>
      </c>
      <c r="T2220" s="300">
        <v>0</v>
      </c>
      <c r="V2220" s="300">
        <v>500</v>
      </c>
      <c r="W2220" s="300">
        <f>V2220</f>
        <v>500</v>
      </c>
      <c r="X2220" s="322">
        <f t="shared" si="210"/>
        <v>0</v>
      </c>
      <c r="Y2220" s="262" t="s">
        <v>368</v>
      </c>
      <c r="Z2220" s="262" t="str">
        <f t="shared" si="211"/>
        <v>141 E 71100 163</v>
      </c>
      <c r="AA2220" s="262" t="str">
        <f t="shared" si="212"/>
        <v>000</v>
      </c>
      <c r="AB2220" s="262" t="str">
        <f t="shared" si="213"/>
        <v>000</v>
      </c>
      <c r="AC2220" s="262" t="str">
        <f t="shared" si="214"/>
        <v>141 E 71100 163 000 000</v>
      </c>
    </row>
    <row r="2221" spans="1:29" ht="15" customHeight="1" x14ac:dyDescent="0.25">
      <c r="A2221" s="262" t="s">
        <v>1629</v>
      </c>
      <c r="B2221" s="262" t="s">
        <v>535</v>
      </c>
      <c r="C2221" s="262" t="s">
        <v>535</v>
      </c>
      <c r="D2221" s="262" t="s">
        <v>324</v>
      </c>
      <c r="E2221" s="262" t="s">
        <v>221</v>
      </c>
      <c r="F2221" s="262" t="s">
        <v>222</v>
      </c>
      <c r="G2221" s="262" t="s">
        <v>223</v>
      </c>
      <c r="H2221" s="262" t="s">
        <v>224</v>
      </c>
      <c r="I2221" s="262" t="s">
        <v>225</v>
      </c>
      <c r="J2221" s="262">
        <v>1600</v>
      </c>
      <c r="K2221" s="320">
        <v>1</v>
      </c>
      <c r="L2221" s="320">
        <v>1</v>
      </c>
      <c r="M2221" s="262" t="s">
        <v>226</v>
      </c>
      <c r="N2221" s="262" t="s">
        <v>233</v>
      </c>
      <c r="O2221" s="262" t="s">
        <v>234</v>
      </c>
      <c r="P2221" s="262" t="s">
        <v>34</v>
      </c>
      <c r="Q2221" s="321">
        <v>32</v>
      </c>
      <c r="R2221" s="321">
        <f t="shared" si="209"/>
        <v>33</v>
      </c>
      <c r="S2221" s="300">
        <v>0</v>
      </c>
      <c r="T2221" s="300">
        <v>60380</v>
      </c>
      <c r="V2221" s="300">
        <v>60380</v>
      </c>
      <c r="W2221" s="302">
        <f>IFERROR(INDEX('For Formulas'!$A$3:$CL$64,MATCH(ROUNDUP($R2221,0),'For Formulas'!$A$3:$A$64,0),MATCH($O2221&amp;" - "&amp;$P2221,'For Formulas'!$A$3:$CL$3,0))*L2221+U2221,INDEX('For Formulas'!$A$3:$CL$64,MATCH(ROUNDUP($R2221,0),'For Formulas'!$A$3:$A$64,0)*MATCH($O2221&amp;" - "&amp;$P2221,'For Formulas'!$A$3:$CL$3,0))*L2221)</f>
        <v>65210</v>
      </c>
      <c r="X2221" s="322">
        <f t="shared" si="210"/>
        <v>7.9993375289831067E-2</v>
      </c>
      <c r="Y2221" s="262" t="s">
        <v>536</v>
      </c>
      <c r="Z2221" s="262" t="str">
        <f t="shared" si="211"/>
        <v>141 E 71150 116</v>
      </c>
      <c r="AA2221" s="262" t="str">
        <f t="shared" si="212"/>
        <v>000</v>
      </c>
      <c r="AB2221" s="262" t="str">
        <f t="shared" si="213"/>
        <v>000</v>
      </c>
      <c r="AC2221" s="262" t="str">
        <f t="shared" si="214"/>
        <v>141 E 71150 116 000 000</v>
      </c>
    </row>
    <row r="2222" spans="1:29" ht="15" customHeight="1" x14ac:dyDescent="0.25">
      <c r="A2222" s="262" t="s">
        <v>2654</v>
      </c>
      <c r="B2222" s="262" t="s">
        <v>231</v>
      </c>
      <c r="C2222" s="262" t="s">
        <v>231</v>
      </c>
      <c r="D2222" s="262" t="s">
        <v>346</v>
      </c>
      <c r="E2222" s="262" t="s">
        <v>221</v>
      </c>
      <c r="F2222" s="262" t="s">
        <v>222</v>
      </c>
      <c r="G2222" s="262" t="s">
        <v>223</v>
      </c>
      <c r="H2222" s="262" t="s">
        <v>224</v>
      </c>
      <c r="I2222" s="262" t="s">
        <v>225</v>
      </c>
      <c r="J2222" s="262">
        <v>1600</v>
      </c>
      <c r="K2222" s="320">
        <v>1</v>
      </c>
      <c r="L2222" s="320">
        <v>1</v>
      </c>
      <c r="M2222" s="262" t="s">
        <v>226</v>
      </c>
      <c r="N2222" s="262" t="s">
        <v>233</v>
      </c>
      <c r="O2222" s="262" t="s">
        <v>234</v>
      </c>
      <c r="P2222" s="262" t="s">
        <v>34</v>
      </c>
      <c r="Q2222" s="321">
        <v>32</v>
      </c>
      <c r="R2222" s="321">
        <f t="shared" si="209"/>
        <v>33</v>
      </c>
      <c r="S2222" s="300">
        <v>0</v>
      </c>
      <c r="T2222" s="300">
        <v>60380</v>
      </c>
      <c r="V2222" s="300">
        <v>60380</v>
      </c>
      <c r="W2222" s="302">
        <f>IFERROR(INDEX('For Formulas'!$A$3:$CL$64,MATCH(ROUNDUP($R2222,0),'For Formulas'!$A$3:$A$64,0),MATCH($O2222&amp;" - "&amp;$P2222,'For Formulas'!$A$3:$CL$3,0))*L2222+U2222,INDEX('For Formulas'!$A$3:$CL$64,MATCH(ROUNDUP($R2222,0),'For Formulas'!$A$3:$A$64,0)*MATCH($O2222&amp;" - "&amp;$P2222,'For Formulas'!$A$3:$CL$3,0))*L2222)</f>
        <v>65210</v>
      </c>
      <c r="X2222" s="322">
        <f t="shared" si="210"/>
        <v>7.9993375289831067E-2</v>
      </c>
      <c r="Y2222" s="262" t="s">
        <v>674</v>
      </c>
      <c r="Z2222" s="262" t="str">
        <f t="shared" si="211"/>
        <v>141 E 71100 116</v>
      </c>
      <c r="AA2222" s="262" t="str">
        <f t="shared" si="212"/>
        <v>000</v>
      </c>
      <c r="AB2222" s="262" t="str">
        <f t="shared" si="213"/>
        <v>000</v>
      </c>
      <c r="AC2222" s="262" t="str">
        <f t="shared" si="214"/>
        <v>141 E 71100 116 000 000</v>
      </c>
    </row>
    <row r="2223" spans="1:29" ht="15" customHeight="1" x14ac:dyDescent="0.25">
      <c r="A2223" s="262" t="s">
        <v>872</v>
      </c>
      <c r="B2223" s="262" t="s">
        <v>323</v>
      </c>
      <c r="C2223" s="262" t="s">
        <v>323</v>
      </c>
      <c r="D2223" s="262" t="s">
        <v>374</v>
      </c>
      <c r="E2223" s="262" t="s">
        <v>221</v>
      </c>
      <c r="F2223" s="262" t="s">
        <v>222</v>
      </c>
      <c r="G2223" s="262" t="s">
        <v>571</v>
      </c>
      <c r="H2223" s="262" t="s">
        <v>224</v>
      </c>
      <c r="I2223" s="262" t="s">
        <v>225</v>
      </c>
      <c r="J2223" s="262">
        <v>840</v>
      </c>
      <c r="K2223" s="320">
        <v>1</v>
      </c>
      <c r="L2223" s="320">
        <v>1</v>
      </c>
      <c r="M2223" s="262" t="s">
        <v>226</v>
      </c>
      <c r="N2223" s="262" t="s">
        <v>227</v>
      </c>
      <c r="O2223" s="262" t="s">
        <v>234</v>
      </c>
      <c r="P2223" s="262" t="s">
        <v>37</v>
      </c>
      <c r="Q2223" s="321">
        <v>15</v>
      </c>
      <c r="R2223" s="321">
        <f t="shared" si="209"/>
        <v>16</v>
      </c>
      <c r="S2223" s="300">
        <v>0</v>
      </c>
      <c r="T2223" s="300">
        <v>60385</v>
      </c>
      <c r="V2223" s="300">
        <v>31702.12</v>
      </c>
      <c r="W2223" s="302">
        <f>IFERROR(INDEX('For Formulas'!$A$3:$CL$64,MATCH(ROUNDUP($R2223,0),'For Formulas'!$A$3:$A$64,0),MATCH($O2223&amp;" - "&amp;$P2223,'For Formulas'!$A$3:$CL$3,0))*L2223+U2223,INDEX('For Formulas'!$A$3:$CL$64,MATCH(ROUNDUP($R2223,0),'For Formulas'!$A$3:$A$64,0)*MATCH($O2223&amp;" - "&amp;$P2223,'For Formulas'!$A$3:$CL$3,0))*L2223)</f>
        <v>65215</v>
      </c>
      <c r="X2223" s="322">
        <f t="shared" si="210"/>
        <v>1.0571179466862155</v>
      </c>
      <c r="Y2223" s="262" t="s">
        <v>873</v>
      </c>
      <c r="Z2223" s="262" t="str">
        <f t="shared" si="211"/>
        <v>141 E 72410 139</v>
      </c>
      <c r="AA2223" s="262" t="str">
        <f t="shared" si="212"/>
        <v>000</v>
      </c>
      <c r="AB2223" s="262" t="str">
        <f t="shared" si="213"/>
        <v>000</v>
      </c>
      <c r="AC2223" s="262" t="str">
        <f t="shared" si="214"/>
        <v>141 E 72410 139 000 000</v>
      </c>
    </row>
    <row r="2224" spans="1:29" ht="15" customHeight="1" x14ac:dyDescent="0.25">
      <c r="A2224" s="262" t="s">
        <v>1058</v>
      </c>
      <c r="B2224" s="262" t="s">
        <v>231</v>
      </c>
      <c r="C2224" s="262" t="s">
        <v>231</v>
      </c>
      <c r="D2224" s="262" t="s">
        <v>333</v>
      </c>
      <c r="E2224" s="262" t="s">
        <v>221</v>
      </c>
      <c r="F2224" s="262" t="s">
        <v>222</v>
      </c>
      <c r="G2224" s="262" t="s">
        <v>223</v>
      </c>
      <c r="H2224" s="262" t="s">
        <v>224</v>
      </c>
      <c r="I2224" s="262" t="s">
        <v>225</v>
      </c>
      <c r="J2224" s="262">
        <v>1600</v>
      </c>
      <c r="K2224" s="320">
        <v>1</v>
      </c>
      <c r="L2224" s="320">
        <v>1</v>
      </c>
      <c r="M2224" s="262" t="s">
        <v>226</v>
      </c>
      <c r="N2224" s="262" t="s">
        <v>233</v>
      </c>
      <c r="O2224" s="262" t="s">
        <v>234</v>
      </c>
      <c r="P2224" s="262" t="s">
        <v>37</v>
      </c>
      <c r="Q2224" s="321">
        <v>15</v>
      </c>
      <c r="R2224" s="321">
        <f t="shared" si="209"/>
        <v>16</v>
      </c>
      <c r="S2224" s="300">
        <v>0</v>
      </c>
      <c r="T2224" s="300">
        <v>60385</v>
      </c>
      <c r="V2224" s="300">
        <v>60385</v>
      </c>
      <c r="W2224" s="302">
        <f>IFERROR(INDEX('For Formulas'!$A$3:$CL$64,MATCH(ROUNDUP($R2224,0),'For Formulas'!$A$3:$A$64,0),MATCH($O2224&amp;" - "&amp;$P2224,'For Formulas'!$A$3:$CL$3,0))*L2224+U2224,INDEX('For Formulas'!$A$3:$CL$64,MATCH(ROUNDUP($R2224,0),'For Formulas'!$A$3:$A$64,0)*MATCH($O2224&amp;" - "&amp;$P2224,'For Formulas'!$A$3:$CL$3,0))*L2224)</f>
        <v>65215</v>
      </c>
      <c r="X2224" s="322">
        <f t="shared" si="210"/>
        <v>7.9986751676740908E-2</v>
      </c>
      <c r="Y2224" s="262" t="s">
        <v>618</v>
      </c>
      <c r="Z2224" s="262" t="str">
        <f t="shared" si="211"/>
        <v>141 E 71100 116</v>
      </c>
      <c r="AA2224" s="262" t="str">
        <f t="shared" si="212"/>
        <v>000</v>
      </c>
      <c r="AB2224" s="262" t="str">
        <f t="shared" si="213"/>
        <v>000</v>
      </c>
      <c r="AC2224" s="262" t="str">
        <f t="shared" si="214"/>
        <v>141 E 71100 116 000 000</v>
      </c>
    </row>
    <row r="2225" spans="1:29" ht="15" customHeight="1" x14ac:dyDescent="0.25">
      <c r="A2225" s="262" t="s">
        <v>1145</v>
      </c>
      <c r="B2225" s="262" t="s">
        <v>559</v>
      </c>
      <c r="C2225" s="262" t="s">
        <v>559</v>
      </c>
      <c r="D2225" s="262" t="s">
        <v>317</v>
      </c>
      <c r="E2225" s="262" t="s">
        <v>221</v>
      </c>
      <c r="F2225" s="262" t="s">
        <v>222</v>
      </c>
      <c r="G2225" s="262" t="s">
        <v>223</v>
      </c>
      <c r="H2225" s="262" t="s">
        <v>224</v>
      </c>
      <c r="I2225" s="262" t="s">
        <v>225</v>
      </c>
      <c r="J2225" s="262">
        <v>1600</v>
      </c>
      <c r="K2225" s="320">
        <v>1</v>
      </c>
      <c r="L2225" s="320">
        <v>1</v>
      </c>
      <c r="M2225" s="262" t="s">
        <v>226</v>
      </c>
      <c r="N2225" s="262" t="s">
        <v>233</v>
      </c>
      <c r="O2225" s="262" t="s">
        <v>234</v>
      </c>
      <c r="P2225" s="262" t="s">
        <v>37</v>
      </c>
      <c r="Q2225" s="321">
        <v>15</v>
      </c>
      <c r="R2225" s="321">
        <f t="shared" si="209"/>
        <v>16</v>
      </c>
      <c r="S2225" s="300">
        <v>0</v>
      </c>
      <c r="T2225" s="300">
        <v>60385</v>
      </c>
      <c r="V2225" s="300">
        <v>60385</v>
      </c>
      <c r="W2225" s="302">
        <f>IFERROR(INDEX('For Formulas'!$A$3:$CL$64,MATCH(ROUNDUP($R2225,0),'For Formulas'!$A$3:$A$64,0),MATCH($O2225&amp;" - "&amp;$P2225,'For Formulas'!$A$3:$CL$3,0))*L2225+U2225,INDEX('For Formulas'!$A$3:$CL$64,MATCH(ROUNDUP($R2225,0),'For Formulas'!$A$3:$A$64,0)*MATCH($O2225&amp;" - "&amp;$P2225,'For Formulas'!$A$3:$CL$3,0))*L2225)</f>
        <v>65215</v>
      </c>
      <c r="X2225" s="322">
        <f t="shared" si="210"/>
        <v>7.9986751676740908E-2</v>
      </c>
      <c r="Y2225" s="262" t="s">
        <v>1146</v>
      </c>
      <c r="Z2225" s="262" t="str">
        <f t="shared" si="211"/>
        <v>141 E 72210 129</v>
      </c>
      <c r="AA2225" s="262" t="str">
        <f t="shared" si="212"/>
        <v>000</v>
      </c>
      <c r="AB2225" s="262" t="str">
        <f t="shared" si="213"/>
        <v>000</v>
      </c>
      <c r="AC2225" s="262" t="str">
        <f t="shared" si="214"/>
        <v>141 E 72210 129 000 000</v>
      </c>
    </row>
    <row r="2226" spans="1:29" ht="15" customHeight="1" x14ac:dyDescent="0.25">
      <c r="A2226" s="262" t="s">
        <v>1190</v>
      </c>
      <c r="B2226" s="262" t="s">
        <v>231</v>
      </c>
      <c r="C2226" s="262" t="s">
        <v>231</v>
      </c>
      <c r="D2226" s="262" t="s">
        <v>716</v>
      </c>
      <c r="E2226" s="262" t="s">
        <v>221</v>
      </c>
      <c r="F2226" s="262" t="s">
        <v>222</v>
      </c>
      <c r="G2226" s="262" t="s">
        <v>223</v>
      </c>
      <c r="H2226" s="262" t="s">
        <v>224</v>
      </c>
      <c r="I2226" s="262" t="s">
        <v>225</v>
      </c>
      <c r="J2226" s="262">
        <v>1600</v>
      </c>
      <c r="K2226" s="320">
        <v>1</v>
      </c>
      <c r="L2226" s="320">
        <v>1</v>
      </c>
      <c r="M2226" s="262" t="s">
        <v>226</v>
      </c>
      <c r="N2226" s="262" t="s">
        <v>233</v>
      </c>
      <c r="O2226" s="262" t="s">
        <v>234</v>
      </c>
      <c r="P2226" s="262" t="s">
        <v>37</v>
      </c>
      <c r="Q2226" s="321">
        <v>15</v>
      </c>
      <c r="R2226" s="321">
        <f t="shared" si="209"/>
        <v>16</v>
      </c>
      <c r="S2226" s="300">
        <v>0</v>
      </c>
      <c r="T2226" s="300">
        <v>60385</v>
      </c>
      <c r="V2226" s="300">
        <v>60385</v>
      </c>
      <c r="W2226" s="302">
        <f>IFERROR(INDEX('For Formulas'!$A$3:$CL$64,MATCH(ROUNDUP($R2226,0),'For Formulas'!$A$3:$A$64,0),MATCH($O2226&amp;" - "&amp;$P2226,'For Formulas'!$A$3:$CL$3,0))*L2226+U2226,INDEX('For Formulas'!$A$3:$CL$64,MATCH(ROUNDUP($R2226,0),'For Formulas'!$A$3:$A$64,0)*MATCH($O2226&amp;" - "&amp;$P2226,'For Formulas'!$A$3:$CL$3,0))*L2226)</f>
        <v>65215</v>
      </c>
      <c r="X2226" s="322">
        <f t="shared" si="210"/>
        <v>7.9986751676740908E-2</v>
      </c>
      <c r="Y2226" s="262" t="s">
        <v>913</v>
      </c>
      <c r="Z2226" s="262" t="str">
        <f t="shared" si="211"/>
        <v>141 E 71100 116</v>
      </c>
      <c r="AA2226" s="262" t="str">
        <f t="shared" si="212"/>
        <v>000</v>
      </c>
      <c r="AB2226" s="262" t="str">
        <f t="shared" si="213"/>
        <v>000</v>
      </c>
      <c r="AC2226" s="262" t="str">
        <f t="shared" si="214"/>
        <v>141 E 71100 116 000 000</v>
      </c>
    </row>
    <row r="2227" spans="1:29" ht="15" customHeight="1" x14ac:dyDescent="0.25">
      <c r="A2227" s="262" t="s">
        <v>1233</v>
      </c>
      <c r="B2227" s="262" t="s">
        <v>231</v>
      </c>
      <c r="C2227" s="262" t="s">
        <v>231</v>
      </c>
      <c r="D2227" s="262" t="s">
        <v>389</v>
      </c>
      <c r="E2227" s="262" t="s">
        <v>221</v>
      </c>
      <c r="F2227" s="262" t="s">
        <v>222</v>
      </c>
      <c r="G2227" s="262" t="s">
        <v>223</v>
      </c>
      <c r="H2227" s="262" t="s">
        <v>224</v>
      </c>
      <c r="I2227" s="262" t="s">
        <v>225</v>
      </c>
      <c r="J2227" s="262">
        <v>1600</v>
      </c>
      <c r="K2227" s="320">
        <v>1</v>
      </c>
      <c r="L2227" s="320">
        <v>1</v>
      </c>
      <c r="M2227" s="262" t="s">
        <v>226</v>
      </c>
      <c r="N2227" s="262" t="s">
        <v>233</v>
      </c>
      <c r="O2227" s="262" t="s">
        <v>234</v>
      </c>
      <c r="P2227" s="262" t="s">
        <v>37</v>
      </c>
      <c r="Q2227" s="321">
        <v>15</v>
      </c>
      <c r="R2227" s="321">
        <f t="shared" si="209"/>
        <v>16</v>
      </c>
      <c r="S2227" s="300">
        <v>0</v>
      </c>
      <c r="T2227" s="300">
        <v>60385</v>
      </c>
      <c r="V2227" s="300">
        <v>60385</v>
      </c>
      <c r="W2227" s="302">
        <f>IFERROR(INDEX('For Formulas'!$A$3:$CL$64,MATCH(ROUNDUP($R2227,0),'For Formulas'!$A$3:$A$64,0),MATCH($O2227&amp;" - "&amp;$P2227,'For Formulas'!$A$3:$CL$3,0))*L2227+U2227,INDEX('For Formulas'!$A$3:$CL$64,MATCH(ROUNDUP($R2227,0),'For Formulas'!$A$3:$A$64,0)*MATCH($O2227&amp;" - "&amp;$P2227,'For Formulas'!$A$3:$CL$3,0))*L2227)</f>
        <v>65215</v>
      </c>
      <c r="X2227" s="322">
        <f t="shared" si="210"/>
        <v>7.9986751676740908E-2</v>
      </c>
      <c r="Y2227" s="262" t="s">
        <v>390</v>
      </c>
      <c r="Z2227" s="262" t="str">
        <f t="shared" si="211"/>
        <v>141 E 71100 116</v>
      </c>
      <c r="AA2227" s="262" t="str">
        <f t="shared" si="212"/>
        <v>000</v>
      </c>
      <c r="AB2227" s="262" t="str">
        <f t="shared" si="213"/>
        <v>000</v>
      </c>
      <c r="AC2227" s="262" t="str">
        <f t="shared" si="214"/>
        <v>141 E 71100 116 000 000</v>
      </c>
    </row>
    <row r="2228" spans="1:29" ht="15" customHeight="1" x14ac:dyDescent="0.25">
      <c r="A2228" s="262" t="s">
        <v>1573</v>
      </c>
      <c r="B2228" s="262" t="s">
        <v>231</v>
      </c>
      <c r="C2228" s="262" t="s">
        <v>231</v>
      </c>
      <c r="D2228" s="262" t="s">
        <v>389</v>
      </c>
      <c r="E2228" s="262" t="s">
        <v>221</v>
      </c>
      <c r="F2228" s="262" t="s">
        <v>222</v>
      </c>
      <c r="G2228" s="262" t="s">
        <v>223</v>
      </c>
      <c r="H2228" s="262" t="s">
        <v>224</v>
      </c>
      <c r="I2228" s="262" t="s">
        <v>225</v>
      </c>
      <c r="J2228" s="262">
        <v>1600</v>
      </c>
      <c r="K2228" s="320">
        <v>1</v>
      </c>
      <c r="L2228" s="320">
        <v>1</v>
      </c>
      <c r="M2228" s="262" t="s">
        <v>226</v>
      </c>
      <c r="N2228" s="262" t="s">
        <v>233</v>
      </c>
      <c r="O2228" s="262" t="s">
        <v>234</v>
      </c>
      <c r="P2228" s="262" t="s">
        <v>37</v>
      </c>
      <c r="Q2228" s="321">
        <v>15</v>
      </c>
      <c r="R2228" s="321">
        <f t="shared" si="209"/>
        <v>16</v>
      </c>
      <c r="S2228" s="300">
        <v>0</v>
      </c>
      <c r="T2228" s="300">
        <v>60385</v>
      </c>
      <c r="V2228" s="300">
        <v>60385</v>
      </c>
      <c r="W2228" s="302">
        <f>IFERROR(INDEX('For Formulas'!$A$3:$CL$64,MATCH(ROUNDUP($R2228,0),'For Formulas'!$A$3:$A$64,0),MATCH($O2228&amp;" - "&amp;$P2228,'For Formulas'!$A$3:$CL$3,0))*L2228+U2228,INDEX('For Formulas'!$A$3:$CL$64,MATCH(ROUNDUP($R2228,0),'For Formulas'!$A$3:$A$64,0)*MATCH($O2228&amp;" - "&amp;$P2228,'For Formulas'!$A$3:$CL$3,0))*L2228)</f>
        <v>65215</v>
      </c>
      <c r="X2228" s="322">
        <f t="shared" si="210"/>
        <v>7.9986751676740908E-2</v>
      </c>
      <c r="Y2228" s="262" t="s">
        <v>390</v>
      </c>
      <c r="Z2228" s="262" t="str">
        <f t="shared" si="211"/>
        <v>141 E 71100 116</v>
      </c>
      <c r="AA2228" s="262" t="str">
        <f t="shared" si="212"/>
        <v>000</v>
      </c>
      <c r="AB2228" s="262" t="str">
        <f t="shared" si="213"/>
        <v>000</v>
      </c>
      <c r="AC2228" s="262" t="str">
        <f t="shared" si="214"/>
        <v>141 E 71100 116 000 000</v>
      </c>
    </row>
    <row r="2229" spans="1:29" ht="15" customHeight="1" x14ac:dyDescent="0.25">
      <c r="A2229" s="262" t="s">
        <v>1694</v>
      </c>
      <c r="B2229" s="262" t="s">
        <v>231</v>
      </c>
      <c r="C2229" s="262" t="s">
        <v>231</v>
      </c>
      <c r="D2229" s="262" t="s">
        <v>220</v>
      </c>
      <c r="E2229" s="262" t="s">
        <v>221</v>
      </c>
      <c r="F2229" s="262" t="s">
        <v>222</v>
      </c>
      <c r="G2229" s="262" t="s">
        <v>223</v>
      </c>
      <c r="H2229" s="262" t="s">
        <v>224</v>
      </c>
      <c r="I2229" s="262" t="s">
        <v>225</v>
      </c>
      <c r="J2229" s="262">
        <v>1600</v>
      </c>
      <c r="K2229" s="320">
        <v>1</v>
      </c>
      <c r="L2229" s="320">
        <v>1</v>
      </c>
      <c r="M2229" s="262" t="s">
        <v>226</v>
      </c>
      <c r="N2229" s="262" t="s">
        <v>233</v>
      </c>
      <c r="O2229" s="262" t="s">
        <v>234</v>
      </c>
      <c r="P2229" s="262" t="s">
        <v>37</v>
      </c>
      <c r="Q2229" s="321">
        <v>15</v>
      </c>
      <c r="R2229" s="321">
        <f t="shared" si="209"/>
        <v>16</v>
      </c>
      <c r="S2229" s="300">
        <v>0</v>
      </c>
      <c r="T2229" s="300">
        <v>60385</v>
      </c>
      <c r="V2229" s="300">
        <v>60385</v>
      </c>
      <c r="W2229" s="302">
        <f>IFERROR(INDEX('For Formulas'!$A$3:$CL$64,MATCH(ROUNDUP($R2229,0),'For Formulas'!$A$3:$A$64,0),MATCH($O2229&amp;" - "&amp;$P2229,'For Formulas'!$A$3:$CL$3,0))*L2229+U2229,INDEX('For Formulas'!$A$3:$CL$64,MATCH(ROUNDUP($R2229,0),'For Formulas'!$A$3:$A$64,0)*MATCH($O2229&amp;" - "&amp;$P2229,'For Formulas'!$A$3:$CL$3,0))*L2229)</f>
        <v>65215</v>
      </c>
      <c r="X2229" s="322">
        <f t="shared" si="210"/>
        <v>7.9986751676740908E-2</v>
      </c>
      <c r="Y2229" s="262" t="s">
        <v>655</v>
      </c>
      <c r="Z2229" s="262" t="str">
        <f t="shared" si="211"/>
        <v>141 E 71100 116</v>
      </c>
      <c r="AA2229" s="262" t="str">
        <f t="shared" si="212"/>
        <v>000</v>
      </c>
      <c r="AB2229" s="262" t="str">
        <f t="shared" si="213"/>
        <v>000</v>
      </c>
      <c r="AC2229" s="262" t="str">
        <f t="shared" si="214"/>
        <v>141 E 71100 116 000 000</v>
      </c>
    </row>
    <row r="2230" spans="1:29" ht="15" customHeight="1" x14ac:dyDescent="0.25">
      <c r="A2230" s="262" t="s">
        <v>1769</v>
      </c>
      <c r="B2230" s="262" t="s">
        <v>231</v>
      </c>
      <c r="C2230" s="262" t="s">
        <v>231</v>
      </c>
      <c r="D2230" s="262" t="s">
        <v>411</v>
      </c>
      <c r="E2230" s="262" t="s">
        <v>221</v>
      </c>
      <c r="F2230" s="262" t="s">
        <v>222</v>
      </c>
      <c r="G2230" s="262" t="s">
        <v>223</v>
      </c>
      <c r="H2230" s="262" t="s">
        <v>224</v>
      </c>
      <c r="I2230" s="262" t="s">
        <v>225</v>
      </c>
      <c r="J2230" s="262">
        <v>1600</v>
      </c>
      <c r="K2230" s="320">
        <v>1</v>
      </c>
      <c r="L2230" s="320">
        <v>1</v>
      </c>
      <c r="M2230" s="262" t="s">
        <v>226</v>
      </c>
      <c r="N2230" s="262" t="s">
        <v>227</v>
      </c>
      <c r="O2230" s="262" t="s">
        <v>234</v>
      </c>
      <c r="P2230" s="262" t="s">
        <v>37</v>
      </c>
      <c r="Q2230" s="321">
        <v>15</v>
      </c>
      <c r="R2230" s="321">
        <f t="shared" si="209"/>
        <v>16</v>
      </c>
      <c r="S2230" s="300">
        <v>0</v>
      </c>
      <c r="T2230" s="300">
        <v>60385</v>
      </c>
      <c r="V2230" s="300">
        <v>60385</v>
      </c>
      <c r="W2230" s="302">
        <f>IFERROR(INDEX('For Formulas'!$A$3:$CL$64,MATCH(ROUNDUP($R2230,0),'For Formulas'!$A$3:$A$64,0),MATCH($O2230&amp;" - "&amp;$P2230,'For Formulas'!$A$3:$CL$3,0))*L2230+U2230,INDEX('For Formulas'!$A$3:$CL$64,MATCH(ROUNDUP($R2230,0),'For Formulas'!$A$3:$A$64,0)*MATCH($O2230&amp;" - "&amp;$P2230,'For Formulas'!$A$3:$CL$3,0))*L2230)</f>
        <v>65215</v>
      </c>
      <c r="X2230" s="322">
        <f t="shared" si="210"/>
        <v>7.9986751676740908E-2</v>
      </c>
      <c r="Y2230" s="262" t="s">
        <v>608</v>
      </c>
      <c r="Z2230" s="262" t="str">
        <f t="shared" si="211"/>
        <v>141 E 71100 116</v>
      </c>
      <c r="AA2230" s="262" t="str">
        <f t="shared" si="212"/>
        <v>000</v>
      </c>
      <c r="AB2230" s="262" t="str">
        <f t="shared" si="213"/>
        <v>000</v>
      </c>
      <c r="AC2230" s="262" t="str">
        <f t="shared" si="214"/>
        <v>141 E 71100 116 000 000</v>
      </c>
    </row>
    <row r="2231" spans="1:29" ht="15" customHeight="1" x14ac:dyDescent="0.25">
      <c r="A2231" s="262" t="s">
        <v>2881</v>
      </c>
      <c r="B2231" s="262" t="s">
        <v>231</v>
      </c>
      <c r="C2231" s="262" t="s">
        <v>231</v>
      </c>
      <c r="D2231" s="262" t="s">
        <v>361</v>
      </c>
      <c r="E2231" s="262" t="s">
        <v>221</v>
      </c>
      <c r="F2231" s="262" t="s">
        <v>222</v>
      </c>
      <c r="G2231" s="262" t="s">
        <v>223</v>
      </c>
      <c r="H2231" s="262" t="s">
        <v>224</v>
      </c>
      <c r="I2231" s="262" t="s">
        <v>225</v>
      </c>
      <c r="J2231" s="262">
        <v>1600</v>
      </c>
      <c r="K2231" s="320">
        <v>1</v>
      </c>
      <c r="L2231" s="320">
        <v>1</v>
      </c>
      <c r="M2231" s="262" t="s">
        <v>226</v>
      </c>
      <c r="N2231" s="262" t="s">
        <v>233</v>
      </c>
      <c r="O2231" s="262" t="s">
        <v>234</v>
      </c>
      <c r="P2231" s="262" t="s">
        <v>37</v>
      </c>
      <c r="Q2231" s="321">
        <v>15</v>
      </c>
      <c r="R2231" s="321">
        <f t="shared" si="209"/>
        <v>16</v>
      </c>
      <c r="S2231" s="300">
        <v>0</v>
      </c>
      <c r="T2231" s="300">
        <v>60385</v>
      </c>
      <c r="V2231" s="300">
        <v>60385</v>
      </c>
      <c r="W2231" s="302">
        <f>IFERROR(INDEX('For Formulas'!$A$3:$CL$64,MATCH(ROUNDUP($R2231,0),'For Formulas'!$A$3:$A$64,0),MATCH($O2231&amp;" - "&amp;$P2231,'For Formulas'!$A$3:$CL$3,0))*L2231+U2231,INDEX('For Formulas'!$A$3:$CL$64,MATCH(ROUNDUP($R2231,0),'For Formulas'!$A$3:$A$64,0)*MATCH($O2231&amp;" - "&amp;$P2231,'For Formulas'!$A$3:$CL$3,0))*L2231)</f>
        <v>65215</v>
      </c>
      <c r="X2231" s="322">
        <f t="shared" si="210"/>
        <v>7.9986751676740908E-2</v>
      </c>
      <c r="Y2231" s="262" t="s">
        <v>362</v>
      </c>
      <c r="Z2231" s="262" t="str">
        <f t="shared" si="211"/>
        <v>141 E 71100 116</v>
      </c>
      <c r="AA2231" s="262" t="str">
        <f t="shared" si="212"/>
        <v>000</v>
      </c>
      <c r="AB2231" s="262" t="str">
        <f t="shared" si="213"/>
        <v>000</v>
      </c>
      <c r="AC2231" s="262" t="str">
        <f t="shared" si="214"/>
        <v>141 E 71100 116 000 000</v>
      </c>
    </row>
    <row r="2232" spans="1:29" ht="15" hidden="1" customHeight="1" x14ac:dyDescent="0.25">
      <c r="A2232" s="262" t="s">
        <v>2717</v>
      </c>
      <c r="B2232" s="262" t="s">
        <v>255</v>
      </c>
      <c r="C2232" s="262" t="s">
        <v>255</v>
      </c>
      <c r="D2232" s="262" t="s">
        <v>248</v>
      </c>
      <c r="E2232" s="262" t="s">
        <v>256</v>
      </c>
      <c r="F2232" s="262" t="s">
        <v>249</v>
      </c>
      <c r="G2232" s="262" t="s">
        <v>250</v>
      </c>
      <c r="H2232" s="262" t="s">
        <v>224</v>
      </c>
      <c r="I2232" s="262" t="s">
        <v>242</v>
      </c>
      <c r="J2232" s="262">
        <v>1080</v>
      </c>
      <c r="K2232" s="320">
        <v>1</v>
      </c>
      <c r="L2232" s="320">
        <v>1</v>
      </c>
      <c r="M2232" s="262" t="s">
        <v>6</v>
      </c>
      <c r="Q2232" s="321">
        <v>0</v>
      </c>
      <c r="R2232" s="321">
        <f t="shared" si="209"/>
        <v>1</v>
      </c>
      <c r="S2232" s="300">
        <v>3000</v>
      </c>
      <c r="T2232" s="300">
        <v>0</v>
      </c>
      <c r="V2232" s="300">
        <v>3000</v>
      </c>
      <c r="W2232" s="300">
        <f>V2232</f>
        <v>3000</v>
      </c>
      <c r="X2232" s="322">
        <f t="shared" si="210"/>
        <v>0</v>
      </c>
      <c r="Y2232" s="262" t="s">
        <v>252</v>
      </c>
      <c r="Z2232" s="262" t="str">
        <f t="shared" si="211"/>
        <v>141 E 72710 146</v>
      </c>
      <c r="AA2232" s="262" t="str">
        <f t="shared" si="212"/>
        <v>446</v>
      </c>
      <c r="AB2232" s="262" t="str">
        <f t="shared" si="213"/>
        <v>000</v>
      </c>
      <c r="AC2232" s="262" t="str">
        <f t="shared" si="214"/>
        <v>141 E 72710 146 000 446</v>
      </c>
    </row>
    <row r="2233" spans="1:29" ht="15" customHeight="1" x14ac:dyDescent="0.25">
      <c r="A2233" s="262" t="s">
        <v>2128</v>
      </c>
      <c r="B2233" s="262" t="s">
        <v>657</v>
      </c>
      <c r="C2233" s="262" t="s">
        <v>657</v>
      </c>
      <c r="D2233" s="262" t="s">
        <v>422</v>
      </c>
      <c r="E2233" s="262" t="s">
        <v>221</v>
      </c>
      <c r="F2233" s="262" t="s">
        <v>222</v>
      </c>
      <c r="G2233" s="262" t="s">
        <v>223</v>
      </c>
      <c r="H2233" s="262" t="s">
        <v>224</v>
      </c>
      <c r="I2233" s="262" t="s">
        <v>225</v>
      </c>
      <c r="J2233" s="262">
        <v>1600</v>
      </c>
      <c r="K2233" s="320">
        <v>1</v>
      </c>
      <c r="L2233" s="320">
        <v>1</v>
      </c>
      <c r="M2233" s="262" t="s">
        <v>226</v>
      </c>
      <c r="N2233" s="262" t="s">
        <v>227</v>
      </c>
      <c r="O2233" s="262" t="s">
        <v>228</v>
      </c>
      <c r="P2233" s="262" t="s">
        <v>37</v>
      </c>
      <c r="Q2233" s="321">
        <v>5</v>
      </c>
      <c r="R2233" s="321">
        <f t="shared" si="209"/>
        <v>6</v>
      </c>
      <c r="S2233" s="300">
        <v>0</v>
      </c>
      <c r="T2233" s="300">
        <v>60685</v>
      </c>
      <c r="V2233" s="300">
        <v>60685</v>
      </c>
      <c r="W2233" s="302">
        <f>IFERROR(INDEX('For Formulas'!$A$3:$CL$64,MATCH(ROUNDUP($R2233,0),'For Formulas'!$A$3:$A$64,0),MATCH($O2233&amp;" - "&amp;$P2233,'For Formulas'!$A$3:$CL$3,0))*L2233+U2233,INDEX('For Formulas'!$A$3:$CL$64,MATCH(ROUNDUP($R2233,0),'For Formulas'!$A$3:$A$64,0)*MATCH($O2233&amp;" - "&amp;$P2233,'For Formulas'!$A$3:$CL$3,0))*L2233)</f>
        <v>65540</v>
      </c>
      <c r="X2233" s="322">
        <f t="shared" si="210"/>
        <v>8.0003295707341188E-2</v>
      </c>
      <c r="Y2233" s="262" t="s">
        <v>658</v>
      </c>
      <c r="Z2233" s="262" t="str">
        <f t="shared" si="211"/>
        <v>141 E 72130 124</v>
      </c>
      <c r="AA2233" s="262" t="str">
        <f t="shared" si="212"/>
        <v>000</v>
      </c>
      <c r="AB2233" s="262" t="str">
        <f t="shared" si="213"/>
        <v>000</v>
      </c>
      <c r="AC2233" s="262" t="str">
        <f t="shared" si="214"/>
        <v>141 E 72130 124 000 000</v>
      </c>
    </row>
    <row r="2234" spans="1:29" ht="15" customHeight="1" x14ac:dyDescent="0.25">
      <c r="A2234" s="262" t="s">
        <v>2058</v>
      </c>
      <c r="B2234" s="262" t="s">
        <v>377</v>
      </c>
      <c r="C2234" s="262" t="s">
        <v>377</v>
      </c>
      <c r="D2234" s="262" t="s">
        <v>364</v>
      </c>
      <c r="E2234" s="262" t="s">
        <v>221</v>
      </c>
      <c r="F2234" s="262" t="s">
        <v>222</v>
      </c>
      <c r="G2234" s="262" t="s">
        <v>223</v>
      </c>
      <c r="H2234" s="262" t="s">
        <v>224</v>
      </c>
      <c r="I2234" s="262" t="s">
        <v>225</v>
      </c>
      <c r="J2234" s="262">
        <v>1600</v>
      </c>
      <c r="K2234" s="320">
        <v>1</v>
      </c>
      <c r="L2234" s="320">
        <v>1</v>
      </c>
      <c r="M2234" s="262" t="s">
        <v>226</v>
      </c>
      <c r="N2234" s="262" t="s">
        <v>233</v>
      </c>
      <c r="O2234" s="262" t="s">
        <v>234</v>
      </c>
      <c r="P2234" s="262" t="s">
        <v>34</v>
      </c>
      <c r="Q2234" s="321">
        <v>33</v>
      </c>
      <c r="R2234" s="321">
        <f t="shared" si="209"/>
        <v>34</v>
      </c>
      <c r="S2234" s="300">
        <v>0</v>
      </c>
      <c r="T2234" s="300">
        <v>60745</v>
      </c>
      <c r="V2234" s="300">
        <v>60745</v>
      </c>
      <c r="W2234" s="302">
        <f>IFERROR(INDEX('For Formulas'!$A$3:$CL$64,MATCH(ROUNDUP($R2234,0),'For Formulas'!$A$3:$A$64,0),MATCH($O2234&amp;" - "&amp;$P2234,'For Formulas'!$A$3:$CL$3,0))*L2234+U2234,INDEX('For Formulas'!$A$3:$CL$64,MATCH(ROUNDUP($R2234,0),'For Formulas'!$A$3:$A$64,0)*MATCH($O2234&amp;" - "&amp;$P2234,'For Formulas'!$A$3:$CL$3,0))*L2234)</f>
        <v>65605</v>
      </c>
      <c r="X2234" s="322">
        <f t="shared" si="210"/>
        <v>8.0006584904107336E-2</v>
      </c>
      <c r="Y2234" s="262" t="s">
        <v>2059</v>
      </c>
      <c r="Z2234" s="262" t="str">
        <f t="shared" si="211"/>
        <v>141 E 72120 131</v>
      </c>
      <c r="AA2234" s="262" t="str">
        <f t="shared" si="212"/>
        <v>000</v>
      </c>
      <c r="AB2234" s="262" t="str">
        <f t="shared" si="213"/>
        <v>000</v>
      </c>
      <c r="AC2234" s="262" t="str">
        <f t="shared" si="214"/>
        <v>141 E 72120 131 000 000</v>
      </c>
    </row>
    <row r="2235" spans="1:29" ht="15" customHeight="1" x14ac:dyDescent="0.25">
      <c r="A2235" s="262" t="s">
        <v>2547</v>
      </c>
      <c r="B2235" s="262" t="s">
        <v>377</v>
      </c>
      <c r="C2235" s="262" t="s">
        <v>377</v>
      </c>
      <c r="D2235" s="262" t="s">
        <v>268</v>
      </c>
      <c r="E2235" s="262" t="s">
        <v>221</v>
      </c>
      <c r="F2235" s="262" t="s">
        <v>222</v>
      </c>
      <c r="G2235" s="262" t="s">
        <v>223</v>
      </c>
      <c r="H2235" s="262" t="s">
        <v>224</v>
      </c>
      <c r="I2235" s="262" t="s">
        <v>225</v>
      </c>
      <c r="J2235" s="262">
        <v>1600</v>
      </c>
      <c r="K2235" s="320">
        <v>1</v>
      </c>
      <c r="L2235" s="320">
        <v>1</v>
      </c>
      <c r="M2235" s="262" t="s">
        <v>226</v>
      </c>
      <c r="N2235" s="262" t="s">
        <v>233</v>
      </c>
      <c r="O2235" s="262" t="s">
        <v>234</v>
      </c>
      <c r="P2235" s="262" t="s">
        <v>34</v>
      </c>
      <c r="Q2235" s="321">
        <v>33</v>
      </c>
      <c r="R2235" s="321">
        <f t="shared" si="209"/>
        <v>34</v>
      </c>
      <c r="S2235" s="300">
        <v>0</v>
      </c>
      <c r="T2235" s="300">
        <v>60745</v>
      </c>
      <c r="V2235" s="300">
        <v>60745</v>
      </c>
      <c r="W2235" s="302">
        <f>IFERROR(INDEX('For Formulas'!$A$3:$CL$64,MATCH(ROUNDUP($R2235,0),'For Formulas'!$A$3:$A$64,0),MATCH($O2235&amp;" - "&amp;$P2235,'For Formulas'!$A$3:$CL$3,0))*L2235+U2235,INDEX('For Formulas'!$A$3:$CL$64,MATCH(ROUNDUP($R2235,0),'For Formulas'!$A$3:$A$64,0)*MATCH($O2235&amp;" - "&amp;$P2235,'For Formulas'!$A$3:$CL$3,0))*L2235)</f>
        <v>65605</v>
      </c>
      <c r="X2235" s="322">
        <f t="shared" si="210"/>
        <v>8.0006584904107336E-2</v>
      </c>
      <c r="Y2235" s="262" t="s">
        <v>2548</v>
      </c>
      <c r="Z2235" s="262" t="str">
        <f t="shared" si="211"/>
        <v>141 E 72120 131</v>
      </c>
      <c r="AA2235" s="262" t="str">
        <f t="shared" si="212"/>
        <v>000</v>
      </c>
      <c r="AB2235" s="262" t="str">
        <f t="shared" si="213"/>
        <v>000</v>
      </c>
      <c r="AC2235" s="262" t="str">
        <f t="shared" si="214"/>
        <v>141 E 72120 131 000 000</v>
      </c>
    </row>
    <row r="2236" spans="1:29" ht="15" customHeight="1" x14ac:dyDescent="0.25">
      <c r="A2236" s="262" t="s">
        <v>2705</v>
      </c>
      <c r="B2236" s="262" t="s">
        <v>231</v>
      </c>
      <c r="C2236" s="262" t="s">
        <v>231</v>
      </c>
      <c r="D2236" s="262" t="s">
        <v>346</v>
      </c>
      <c r="E2236" s="262" t="s">
        <v>221</v>
      </c>
      <c r="F2236" s="262" t="s">
        <v>222</v>
      </c>
      <c r="G2236" s="262" t="s">
        <v>223</v>
      </c>
      <c r="H2236" s="262" t="s">
        <v>224</v>
      </c>
      <c r="I2236" s="262" t="s">
        <v>225</v>
      </c>
      <c r="J2236" s="262">
        <v>1600</v>
      </c>
      <c r="K2236" s="320">
        <v>1</v>
      </c>
      <c r="L2236" s="320">
        <v>1</v>
      </c>
      <c r="M2236" s="262" t="s">
        <v>226</v>
      </c>
      <c r="N2236" s="262" t="s">
        <v>233</v>
      </c>
      <c r="O2236" s="262" t="s">
        <v>234</v>
      </c>
      <c r="P2236" s="262" t="s">
        <v>34</v>
      </c>
      <c r="Q2236" s="321">
        <v>33</v>
      </c>
      <c r="R2236" s="321">
        <f t="shared" si="209"/>
        <v>34</v>
      </c>
      <c r="S2236" s="300">
        <v>0</v>
      </c>
      <c r="T2236" s="300">
        <v>60745</v>
      </c>
      <c r="V2236" s="300">
        <v>60745</v>
      </c>
      <c r="W2236" s="302">
        <f>IFERROR(INDEX('For Formulas'!$A$3:$CL$64,MATCH(ROUNDUP($R2236,0),'For Formulas'!$A$3:$A$64,0),MATCH($O2236&amp;" - "&amp;$P2236,'For Formulas'!$A$3:$CL$3,0))*L2236+U2236,INDEX('For Formulas'!$A$3:$CL$64,MATCH(ROUNDUP($R2236,0),'For Formulas'!$A$3:$A$64,0)*MATCH($O2236&amp;" - "&amp;$P2236,'For Formulas'!$A$3:$CL$3,0))*L2236)</f>
        <v>65605</v>
      </c>
      <c r="X2236" s="322">
        <f t="shared" si="210"/>
        <v>8.0006584904107336E-2</v>
      </c>
      <c r="Y2236" s="262" t="s">
        <v>674</v>
      </c>
      <c r="Z2236" s="262" t="str">
        <f t="shared" si="211"/>
        <v>141 E 71100 116</v>
      </c>
      <c r="AA2236" s="262" t="str">
        <f t="shared" si="212"/>
        <v>000</v>
      </c>
      <c r="AB2236" s="262" t="str">
        <f t="shared" si="213"/>
        <v>000</v>
      </c>
      <c r="AC2236" s="262" t="str">
        <f t="shared" si="214"/>
        <v>141 E 71100 116 000 000</v>
      </c>
    </row>
    <row r="2237" spans="1:29" ht="15" customHeight="1" x14ac:dyDescent="0.25">
      <c r="A2237" s="262" t="s">
        <v>1086</v>
      </c>
      <c r="B2237" s="262" t="s">
        <v>1087</v>
      </c>
      <c r="C2237" s="262" t="s">
        <v>1087</v>
      </c>
      <c r="D2237" s="262" t="s">
        <v>274</v>
      </c>
      <c r="E2237" s="262" t="s">
        <v>221</v>
      </c>
      <c r="F2237" s="262" t="s">
        <v>463</v>
      </c>
      <c r="G2237" s="262" t="s">
        <v>464</v>
      </c>
      <c r="H2237" s="262" t="s">
        <v>465</v>
      </c>
      <c r="I2237" s="262" t="s">
        <v>225</v>
      </c>
      <c r="J2237" s="262">
        <v>1760</v>
      </c>
      <c r="K2237" s="320">
        <v>1</v>
      </c>
      <c r="L2237" s="320">
        <v>0.91666000000000003</v>
      </c>
      <c r="M2237" s="262" t="s">
        <v>226</v>
      </c>
      <c r="N2237" s="262" t="s">
        <v>227</v>
      </c>
      <c r="O2237" s="262" t="s">
        <v>288</v>
      </c>
      <c r="P2237" s="262" t="s">
        <v>302</v>
      </c>
      <c r="Q2237" s="321">
        <v>36</v>
      </c>
      <c r="R2237" s="321">
        <f t="shared" si="209"/>
        <v>37</v>
      </c>
      <c r="S2237" s="300">
        <v>0</v>
      </c>
      <c r="T2237" s="300">
        <v>66276</v>
      </c>
      <c r="V2237" s="300">
        <v>60752.55</v>
      </c>
      <c r="W2237" s="302">
        <f>IFERROR(INDEX('For Formulas'!$A$3:$CL$64,MATCH(ROUNDUP($R2237,0),'For Formulas'!$A$3:$A$64,0),MATCH($O2237&amp;" - "&amp;$P2237,'For Formulas'!$A$3:$CL$3,0))*L2237+U2237,INDEX('For Formulas'!$A$3:$CL$64,MATCH(ROUNDUP($R2237,0),'For Formulas'!$A$3:$A$64,0)*MATCH($O2237&amp;" - "&amp;$P2237,'For Formulas'!$A$3:$CL$3,0))*L2237)</f>
        <v>65614.522800000006</v>
      </c>
      <c r="X2237" s="322">
        <f t="shared" si="210"/>
        <v>8.002911482727891E-2</v>
      </c>
      <c r="Y2237" s="262" t="s">
        <v>1088</v>
      </c>
      <c r="Z2237" s="262" t="str">
        <f t="shared" si="211"/>
        <v>141 E 73100 162</v>
      </c>
      <c r="AA2237" s="262" t="str">
        <f t="shared" si="212"/>
        <v>000</v>
      </c>
      <c r="AB2237" s="262" t="str">
        <f t="shared" si="213"/>
        <v>000</v>
      </c>
      <c r="AC2237" s="262" t="str">
        <f t="shared" si="214"/>
        <v>141 E 73100 162 000 000</v>
      </c>
    </row>
    <row r="2238" spans="1:29" ht="15" customHeight="1" x14ac:dyDescent="0.25">
      <c r="A2238" s="262" t="s">
        <v>718</v>
      </c>
      <c r="B2238" s="262" t="s">
        <v>559</v>
      </c>
      <c r="C2238" s="262" t="s">
        <v>559</v>
      </c>
      <c r="D2238" s="262" t="s">
        <v>364</v>
      </c>
      <c r="E2238" s="262" t="s">
        <v>221</v>
      </c>
      <c r="F2238" s="262" t="s">
        <v>222</v>
      </c>
      <c r="G2238" s="262" t="s">
        <v>223</v>
      </c>
      <c r="H2238" s="262" t="s">
        <v>224</v>
      </c>
      <c r="I2238" s="262" t="s">
        <v>225</v>
      </c>
      <c r="J2238" s="262">
        <v>1600</v>
      </c>
      <c r="K2238" s="320">
        <v>1</v>
      </c>
      <c r="L2238" s="320">
        <v>1</v>
      </c>
      <c r="M2238" s="262" t="s">
        <v>226</v>
      </c>
      <c r="N2238" s="262" t="s">
        <v>233</v>
      </c>
      <c r="O2238" s="262" t="s">
        <v>234</v>
      </c>
      <c r="P2238" s="262" t="s">
        <v>36</v>
      </c>
      <c r="Q2238" s="321">
        <v>18</v>
      </c>
      <c r="R2238" s="321">
        <f t="shared" si="209"/>
        <v>19</v>
      </c>
      <c r="S2238" s="300">
        <v>0</v>
      </c>
      <c r="T2238" s="300">
        <v>60755</v>
      </c>
      <c r="V2238" s="300">
        <v>60755</v>
      </c>
      <c r="W2238" s="302">
        <f>IFERROR(INDEX('For Formulas'!$A$3:$CL$64,MATCH(ROUNDUP($R2238,0),'For Formulas'!$A$3:$A$64,0),MATCH($O2238&amp;" - "&amp;$P2238,'For Formulas'!$A$3:$CL$3,0))*L2238+U2238,INDEX('For Formulas'!$A$3:$CL$64,MATCH(ROUNDUP($R2238,0),'For Formulas'!$A$3:$A$64,0)*MATCH($O2238&amp;" - "&amp;$P2238,'For Formulas'!$A$3:$CL$3,0))*L2238)</f>
        <v>65615</v>
      </c>
      <c r="X2238" s="322">
        <f t="shared" si="210"/>
        <v>7.9993416179738291E-2</v>
      </c>
      <c r="Y2238" s="262" t="s">
        <v>719</v>
      </c>
      <c r="Z2238" s="262" t="str">
        <f t="shared" si="211"/>
        <v>141 E 72210 129</v>
      </c>
      <c r="AA2238" s="262" t="str">
        <f t="shared" si="212"/>
        <v>000</v>
      </c>
      <c r="AB2238" s="262" t="str">
        <f t="shared" si="213"/>
        <v>000</v>
      </c>
      <c r="AC2238" s="262" t="str">
        <f t="shared" si="214"/>
        <v>141 E 72210 129 000 000</v>
      </c>
    </row>
    <row r="2239" spans="1:29" ht="15" customHeight="1" x14ac:dyDescent="0.25">
      <c r="A2239" s="262" t="s">
        <v>475</v>
      </c>
      <c r="B2239" s="262" t="s">
        <v>231</v>
      </c>
      <c r="C2239" s="262" t="s">
        <v>231</v>
      </c>
      <c r="D2239" s="262" t="s">
        <v>418</v>
      </c>
      <c r="E2239" s="262" t="s">
        <v>221</v>
      </c>
      <c r="F2239" s="262" t="s">
        <v>222</v>
      </c>
      <c r="G2239" s="262" t="s">
        <v>223</v>
      </c>
      <c r="H2239" s="262" t="s">
        <v>224</v>
      </c>
      <c r="I2239" s="262" t="s">
        <v>225</v>
      </c>
      <c r="J2239" s="262">
        <v>1600</v>
      </c>
      <c r="K2239" s="320">
        <v>1</v>
      </c>
      <c r="L2239" s="320">
        <v>1</v>
      </c>
      <c r="M2239" s="262" t="s">
        <v>226</v>
      </c>
      <c r="N2239" s="262" t="s">
        <v>233</v>
      </c>
      <c r="O2239" s="262" t="s">
        <v>234</v>
      </c>
      <c r="P2239" s="262" t="s">
        <v>35</v>
      </c>
      <c r="Q2239" s="321">
        <v>23</v>
      </c>
      <c r="R2239" s="321">
        <f t="shared" si="209"/>
        <v>24</v>
      </c>
      <c r="S2239" s="300">
        <v>0</v>
      </c>
      <c r="T2239" s="300">
        <v>60905</v>
      </c>
      <c r="V2239" s="300">
        <v>60905</v>
      </c>
      <c r="W2239" s="302">
        <f>IFERROR(INDEX('For Formulas'!$A$3:$CL$64,MATCH(ROUNDUP($R2239,0),'For Formulas'!$A$3:$A$64,0),MATCH($O2239&amp;" - "&amp;$P2239,'For Formulas'!$A$3:$CL$3,0))*L2239+U2239,INDEX('For Formulas'!$A$3:$CL$64,MATCH(ROUNDUP($R2239,0),'For Formulas'!$A$3:$A$64,0)*MATCH($O2239&amp;" - "&amp;$P2239,'For Formulas'!$A$3:$CL$3,0))*L2239)</f>
        <v>65775</v>
      </c>
      <c r="X2239" s="322">
        <f t="shared" si="210"/>
        <v>7.9960594368278473E-2</v>
      </c>
      <c r="Y2239" s="262" t="s">
        <v>476</v>
      </c>
      <c r="Z2239" s="262" t="str">
        <f t="shared" si="211"/>
        <v>141 E 71100 116</v>
      </c>
      <c r="AA2239" s="262" t="str">
        <f t="shared" si="212"/>
        <v>000</v>
      </c>
      <c r="AB2239" s="262" t="str">
        <f t="shared" si="213"/>
        <v>000</v>
      </c>
      <c r="AC2239" s="262" t="str">
        <f t="shared" si="214"/>
        <v>141 E 71100 116 000 000</v>
      </c>
    </row>
    <row r="2240" spans="1:29" ht="15" hidden="1" customHeight="1" x14ac:dyDescent="0.25">
      <c r="A2240" s="262" t="s">
        <v>2725</v>
      </c>
      <c r="B2240" s="262" t="s">
        <v>256</v>
      </c>
      <c r="C2240" s="262" t="s">
        <v>314</v>
      </c>
      <c r="D2240" s="262" t="s">
        <v>274</v>
      </c>
      <c r="E2240" s="262" t="s">
        <v>256</v>
      </c>
      <c r="F2240" s="262" t="s">
        <v>299</v>
      </c>
      <c r="G2240" s="262" t="s">
        <v>300</v>
      </c>
      <c r="H2240" s="262" t="s">
        <v>301</v>
      </c>
      <c r="I2240" s="262" t="s">
        <v>225</v>
      </c>
      <c r="J2240" s="262">
        <v>1920</v>
      </c>
      <c r="K2240" s="320">
        <v>1</v>
      </c>
      <c r="L2240" s="320">
        <v>1</v>
      </c>
      <c r="M2240" s="262" t="s">
        <v>6</v>
      </c>
      <c r="Q2240" s="321">
        <v>0</v>
      </c>
      <c r="R2240" s="321">
        <f t="shared" si="209"/>
        <v>1</v>
      </c>
      <c r="S2240" s="300">
        <v>2400</v>
      </c>
      <c r="T2240" s="300">
        <v>0</v>
      </c>
      <c r="V2240" s="300">
        <v>2400</v>
      </c>
      <c r="W2240" s="300">
        <f>V2240</f>
        <v>2400</v>
      </c>
      <c r="X2240" s="322">
        <f t="shared" si="210"/>
        <v>0</v>
      </c>
      <c r="Y2240" s="262" t="s">
        <v>516</v>
      </c>
      <c r="Z2240" s="262" t="str">
        <f t="shared" si="211"/>
        <v>141 E 72510 119</v>
      </c>
      <c r="AA2240" s="262" t="str">
        <f t="shared" si="212"/>
        <v>000</v>
      </c>
      <c r="AB2240" s="262" t="str">
        <f t="shared" si="213"/>
        <v>000</v>
      </c>
      <c r="AC2240" s="262" t="str">
        <f t="shared" si="214"/>
        <v>141 E 72510 119 000 000</v>
      </c>
    </row>
    <row r="2241" spans="1:29" ht="15" customHeight="1" x14ac:dyDescent="0.25">
      <c r="A2241" s="262" t="s">
        <v>537</v>
      </c>
      <c r="B2241" s="262" t="s">
        <v>231</v>
      </c>
      <c r="C2241" s="262" t="s">
        <v>231</v>
      </c>
      <c r="D2241" s="262" t="s">
        <v>238</v>
      </c>
      <c r="E2241" s="262" t="s">
        <v>221</v>
      </c>
      <c r="F2241" s="262" t="s">
        <v>222</v>
      </c>
      <c r="G2241" s="262" t="s">
        <v>223</v>
      </c>
      <c r="H2241" s="262" t="s">
        <v>224</v>
      </c>
      <c r="I2241" s="262" t="s">
        <v>225</v>
      </c>
      <c r="J2241" s="262">
        <v>1600</v>
      </c>
      <c r="K2241" s="320">
        <v>1</v>
      </c>
      <c r="L2241" s="320">
        <v>1</v>
      </c>
      <c r="M2241" s="262" t="s">
        <v>226</v>
      </c>
      <c r="N2241" s="262" t="s">
        <v>227</v>
      </c>
      <c r="O2241" s="262" t="s">
        <v>234</v>
      </c>
      <c r="P2241" s="262" t="s">
        <v>35</v>
      </c>
      <c r="Q2241" s="321">
        <v>23</v>
      </c>
      <c r="R2241" s="321">
        <f t="shared" si="209"/>
        <v>24</v>
      </c>
      <c r="S2241" s="300">
        <v>0</v>
      </c>
      <c r="T2241" s="300">
        <v>60905</v>
      </c>
      <c r="V2241" s="300">
        <v>60905</v>
      </c>
      <c r="W2241" s="302">
        <f>IFERROR(INDEX('For Formulas'!$A$3:$CL$64,MATCH(ROUNDUP($R2241,0),'For Formulas'!$A$3:$A$64,0),MATCH($O2241&amp;" - "&amp;$P2241,'For Formulas'!$A$3:$CL$3,0))*L2241+U2241,INDEX('For Formulas'!$A$3:$CL$64,MATCH(ROUNDUP($R2241,0),'For Formulas'!$A$3:$A$64,0)*MATCH($O2241&amp;" - "&amp;$P2241,'For Formulas'!$A$3:$CL$3,0))*L2241)</f>
        <v>65775</v>
      </c>
      <c r="X2241" s="322">
        <f t="shared" si="210"/>
        <v>7.9960594368278473E-2</v>
      </c>
      <c r="Y2241" s="262" t="s">
        <v>538</v>
      </c>
      <c r="Z2241" s="262" t="str">
        <f t="shared" si="211"/>
        <v>141 E 71100 116</v>
      </c>
      <c r="AA2241" s="262" t="str">
        <f t="shared" si="212"/>
        <v>000</v>
      </c>
      <c r="AB2241" s="262" t="str">
        <f t="shared" si="213"/>
        <v>000</v>
      </c>
      <c r="AC2241" s="262" t="str">
        <f t="shared" si="214"/>
        <v>141 E 71100 116 000 000</v>
      </c>
    </row>
    <row r="2242" spans="1:29" ht="15" customHeight="1" x14ac:dyDescent="0.25">
      <c r="A2242" s="262" t="s">
        <v>772</v>
      </c>
      <c r="B2242" s="262" t="s">
        <v>231</v>
      </c>
      <c r="C2242" s="262" t="s">
        <v>231</v>
      </c>
      <c r="D2242" s="262" t="s">
        <v>418</v>
      </c>
      <c r="E2242" s="262" t="s">
        <v>221</v>
      </c>
      <c r="F2242" s="262" t="s">
        <v>222</v>
      </c>
      <c r="G2242" s="262" t="s">
        <v>223</v>
      </c>
      <c r="H2242" s="262" t="s">
        <v>224</v>
      </c>
      <c r="I2242" s="262" t="s">
        <v>225</v>
      </c>
      <c r="J2242" s="262">
        <v>1600</v>
      </c>
      <c r="K2242" s="320">
        <v>1</v>
      </c>
      <c r="L2242" s="320">
        <v>1</v>
      </c>
      <c r="M2242" s="262" t="s">
        <v>226</v>
      </c>
      <c r="N2242" s="262" t="s">
        <v>233</v>
      </c>
      <c r="O2242" s="262" t="s">
        <v>234</v>
      </c>
      <c r="P2242" s="262" t="s">
        <v>35</v>
      </c>
      <c r="Q2242" s="321">
        <v>23</v>
      </c>
      <c r="R2242" s="321">
        <f t="shared" ref="R2242:R2305" si="215">Q2242+1</f>
        <v>24</v>
      </c>
      <c r="S2242" s="300">
        <v>0</v>
      </c>
      <c r="T2242" s="300">
        <v>60905</v>
      </c>
      <c r="V2242" s="300">
        <v>60905</v>
      </c>
      <c r="W2242" s="302">
        <f>IFERROR(INDEX('For Formulas'!$A$3:$CL$64,MATCH(ROUNDUP($R2242,0),'For Formulas'!$A$3:$A$64,0),MATCH($O2242&amp;" - "&amp;$P2242,'For Formulas'!$A$3:$CL$3,0))*L2242+U2242,INDEX('For Formulas'!$A$3:$CL$64,MATCH(ROUNDUP($R2242,0),'For Formulas'!$A$3:$A$64,0)*MATCH($O2242&amp;" - "&amp;$P2242,'For Formulas'!$A$3:$CL$3,0))*L2242)</f>
        <v>65775</v>
      </c>
      <c r="X2242" s="322">
        <f t="shared" ref="X2242:X2305" si="216">(W2242-V2242)/V2242</f>
        <v>7.9960594368278473E-2</v>
      </c>
      <c r="Y2242" s="262" t="s">
        <v>476</v>
      </c>
      <c r="Z2242" s="262" t="str">
        <f t="shared" ref="Z2242:Z2305" si="217">LEFT(Y2242,15)</f>
        <v>141 E 71100 116</v>
      </c>
      <c r="AA2242" s="262" t="str">
        <f t="shared" ref="AA2242:AA2305" si="218">RIGHT(Y2242,3)</f>
        <v>000</v>
      </c>
      <c r="AB2242" s="262" t="str">
        <f t="shared" ref="AB2242:AB2305" si="219">MID(Y2242,17,3)</f>
        <v>000</v>
      </c>
      <c r="AC2242" s="262" t="str">
        <f t="shared" ref="AC2242:AC2305" si="220">Z2242&amp;" " &amp;AB2242&amp;" "&amp;AA2242</f>
        <v>141 E 71100 116 000 000</v>
      </c>
    </row>
    <row r="2243" spans="1:29" ht="15" customHeight="1" x14ac:dyDescent="0.25">
      <c r="A2243" s="262" t="s">
        <v>1691</v>
      </c>
      <c r="B2243" s="262" t="s">
        <v>231</v>
      </c>
      <c r="C2243" s="262" t="s">
        <v>231</v>
      </c>
      <c r="D2243" s="262" t="s">
        <v>258</v>
      </c>
      <c r="E2243" s="262" t="s">
        <v>221</v>
      </c>
      <c r="F2243" s="262" t="s">
        <v>222</v>
      </c>
      <c r="G2243" s="262" t="s">
        <v>223</v>
      </c>
      <c r="H2243" s="262" t="s">
        <v>224</v>
      </c>
      <c r="I2243" s="262" t="s">
        <v>225</v>
      </c>
      <c r="J2243" s="262">
        <v>1600</v>
      </c>
      <c r="K2243" s="320">
        <v>1</v>
      </c>
      <c r="L2243" s="320">
        <v>1</v>
      </c>
      <c r="M2243" s="262" t="s">
        <v>226</v>
      </c>
      <c r="N2243" s="262" t="s">
        <v>233</v>
      </c>
      <c r="O2243" s="262" t="s">
        <v>234</v>
      </c>
      <c r="P2243" s="262" t="s">
        <v>35</v>
      </c>
      <c r="Q2243" s="321">
        <v>23</v>
      </c>
      <c r="R2243" s="321">
        <f t="shared" si="215"/>
        <v>24</v>
      </c>
      <c r="S2243" s="300">
        <v>0</v>
      </c>
      <c r="T2243" s="300">
        <v>60905</v>
      </c>
      <c r="V2243" s="300">
        <v>60905</v>
      </c>
      <c r="W2243" s="302">
        <f>IFERROR(INDEX('For Formulas'!$A$3:$CL$64,MATCH(ROUNDUP($R2243,0),'For Formulas'!$A$3:$A$64,0),MATCH($O2243&amp;" - "&amp;$P2243,'For Formulas'!$A$3:$CL$3,0))*L2243+U2243,INDEX('For Formulas'!$A$3:$CL$64,MATCH(ROUNDUP($R2243,0),'For Formulas'!$A$3:$A$64,0)*MATCH($O2243&amp;" - "&amp;$P2243,'For Formulas'!$A$3:$CL$3,0))*L2243)</f>
        <v>65775</v>
      </c>
      <c r="X2243" s="322">
        <f t="shared" si="216"/>
        <v>7.9960594368278473E-2</v>
      </c>
      <c r="Y2243" s="262" t="s">
        <v>259</v>
      </c>
      <c r="Z2243" s="262" t="str">
        <f t="shared" si="217"/>
        <v>141 E 71100 116</v>
      </c>
      <c r="AA2243" s="262" t="str">
        <f t="shared" si="218"/>
        <v>000</v>
      </c>
      <c r="AB2243" s="262" t="str">
        <f t="shared" si="219"/>
        <v>000</v>
      </c>
      <c r="AC2243" s="262" t="str">
        <f t="shared" si="220"/>
        <v>141 E 71100 116 000 000</v>
      </c>
    </row>
    <row r="2244" spans="1:29" ht="15" customHeight="1" x14ac:dyDescent="0.25">
      <c r="A2244" s="262" t="s">
        <v>1745</v>
      </c>
      <c r="B2244" s="262" t="s">
        <v>231</v>
      </c>
      <c r="C2244" s="262" t="s">
        <v>231</v>
      </c>
      <c r="D2244" s="262" t="s">
        <v>280</v>
      </c>
      <c r="E2244" s="262" t="s">
        <v>221</v>
      </c>
      <c r="F2244" s="262" t="s">
        <v>222</v>
      </c>
      <c r="G2244" s="262" t="s">
        <v>223</v>
      </c>
      <c r="H2244" s="262" t="s">
        <v>224</v>
      </c>
      <c r="I2244" s="262" t="s">
        <v>225</v>
      </c>
      <c r="J2244" s="262">
        <v>1600</v>
      </c>
      <c r="K2244" s="320">
        <v>1</v>
      </c>
      <c r="L2244" s="320">
        <v>1</v>
      </c>
      <c r="M2244" s="262" t="s">
        <v>226</v>
      </c>
      <c r="N2244" s="262" t="s">
        <v>233</v>
      </c>
      <c r="O2244" s="262" t="s">
        <v>234</v>
      </c>
      <c r="P2244" s="262" t="s">
        <v>35</v>
      </c>
      <c r="Q2244" s="321">
        <v>23</v>
      </c>
      <c r="R2244" s="321">
        <f t="shared" si="215"/>
        <v>24</v>
      </c>
      <c r="S2244" s="300">
        <v>0</v>
      </c>
      <c r="T2244" s="300">
        <v>60905</v>
      </c>
      <c r="V2244" s="300">
        <v>60905</v>
      </c>
      <c r="W2244" s="302">
        <f>IFERROR(INDEX('For Formulas'!$A$3:$CL$64,MATCH(ROUNDUP($R2244,0),'For Formulas'!$A$3:$A$64,0),MATCH($O2244&amp;" - "&amp;$P2244,'For Formulas'!$A$3:$CL$3,0))*L2244+U2244,INDEX('For Formulas'!$A$3:$CL$64,MATCH(ROUNDUP($R2244,0),'For Formulas'!$A$3:$A$64,0)*MATCH($O2244&amp;" - "&amp;$P2244,'For Formulas'!$A$3:$CL$3,0))*L2244)</f>
        <v>65775</v>
      </c>
      <c r="X2244" s="322">
        <f t="shared" si="216"/>
        <v>7.9960594368278473E-2</v>
      </c>
      <c r="Y2244" s="262" t="s">
        <v>281</v>
      </c>
      <c r="Z2244" s="262" t="str">
        <f t="shared" si="217"/>
        <v>141 E 71100 116</v>
      </c>
      <c r="AA2244" s="262" t="str">
        <f t="shared" si="218"/>
        <v>000</v>
      </c>
      <c r="AB2244" s="262" t="str">
        <f t="shared" si="219"/>
        <v>000</v>
      </c>
      <c r="AC2244" s="262" t="str">
        <f t="shared" si="220"/>
        <v>141 E 71100 116 000 000</v>
      </c>
    </row>
    <row r="2245" spans="1:29" ht="15" hidden="1" customHeight="1" x14ac:dyDescent="0.25">
      <c r="A2245" s="262" t="s">
        <v>2728</v>
      </c>
      <c r="B2245" s="262" t="s">
        <v>255</v>
      </c>
      <c r="C2245" s="262" t="s">
        <v>255</v>
      </c>
      <c r="D2245" s="262" t="s">
        <v>248</v>
      </c>
      <c r="E2245" s="262" t="s">
        <v>256</v>
      </c>
      <c r="F2245" s="262" t="s">
        <v>249</v>
      </c>
      <c r="G2245" s="262" t="s">
        <v>250</v>
      </c>
      <c r="H2245" s="262" t="s">
        <v>224</v>
      </c>
      <c r="I2245" s="262" t="s">
        <v>242</v>
      </c>
      <c r="J2245" s="262">
        <v>1080</v>
      </c>
      <c r="K2245" s="320">
        <v>1</v>
      </c>
      <c r="L2245" s="320">
        <v>1</v>
      </c>
      <c r="M2245" s="262" t="s">
        <v>6</v>
      </c>
      <c r="Q2245" s="321">
        <v>0</v>
      </c>
      <c r="R2245" s="321">
        <f t="shared" si="215"/>
        <v>1</v>
      </c>
      <c r="S2245" s="300">
        <v>3000</v>
      </c>
      <c r="T2245" s="300">
        <v>0</v>
      </c>
      <c r="V2245" s="300">
        <v>3000</v>
      </c>
      <c r="W2245" s="300">
        <f>V2245</f>
        <v>3000</v>
      </c>
      <c r="X2245" s="322">
        <f t="shared" si="216"/>
        <v>0</v>
      </c>
      <c r="Y2245" s="262" t="s">
        <v>252</v>
      </c>
      <c r="Z2245" s="262" t="str">
        <f t="shared" si="217"/>
        <v>141 E 72710 146</v>
      </c>
      <c r="AA2245" s="262" t="str">
        <f t="shared" si="218"/>
        <v>446</v>
      </c>
      <c r="AB2245" s="262" t="str">
        <f t="shared" si="219"/>
        <v>000</v>
      </c>
      <c r="AC2245" s="262" t="str">
        <f t="shared" si="220"/>
        <v>141 E 72710 146 000 446</v>
      </c>
    </row>
    <row r="2246" spans="1:29" ht="15" hidden="1" customHeight="1" x14ac:dyDescent="0.25">
      <c r="A2246" s="262" t="s">
        <v>2728</v>
      </c>
      <c r="B2246" s="262" t="s">
        <v>292</v>
      </c>
      <c r="C2246" s="262" t="s">
        <v>292</v>
      </c>
      <c r="D2246" s="262" t="s">
        <v>248</v>
      </c>
      <c r="E2246" s="262" t="s">
        <v>256</v>
      </c>
      <c r="F2246" s="262" t="s">
        <v>249</v>
      </c>
      <c r="G2246" s="262" t="s">
        <v>250</v>
      </c>
      <c r="H2246" s="262" t="s">
        <v>224</v>
      </c>
      <c r="I2246" s="262" t="s">
        <v>242</v>
      </c>
      <c r="J2246" s="262">
        <v>1080</v>
      </c>
      <c r="K2246" s="320">
        <v>1</v>
      </c>
      <c r="L2246" s="320">
        <v>1</v>
      </c>
      <c r="M2246" s="262" t="s">
        <v>6</v>
      </c>
      <c r="Q2246" s="321">
        <v>0</v>
      </c>
      <c r="R2246" s="321">
        <f t="shared" si="215"/>
        <v>1</v>
      </c>
      <c r="S2246" s="300">
        <v>1000</v>
      </c>
      <c r="T2246" s="300">
        <v>0</v>
      </c>
      <c r="V2246" s="300">
        <v>1000</v>
      </c>
      <c r="W2246" s="300">
        <f>V2246</f>
        <v>1000</v>
      </c>
      <c r="X2246" s="322">
        <f t="shared" si="216"/>
        <v>0</v>
      </c>
      <c r="Y2246" s="262" t="s">
        <v>252</v>
      </c>
      <c r="Z2246" s="262" t="str">
        <f t="shared" si="217"/>
        <v>141 E 72710 146</v>
      </c>
      <c r="AA2246" s="262" t="str">
        <f t="shared" si="218"/>
        <v>446</v>
      </c>
      <c r="AB2246" s="262" t="str">
        <f t="shared" si="219"/>
        <v>000</v>
      </c>
      <c r="AC2246" s="262" t="str">
        <f t="shared" si="220"/>
        <v>141 E 72710 146 000 446</v>
      </c>
    </row>
    <row r="2247" spans="1:29" ht="15" customHeight="1" x14ac:dyDescent="0.25">
      <c r="A2247" s="262" t="s">
        <v>2472</v>
      </c>
      <c r="B2247" s="262" t="s">
        <v>231</v>
      </c>
      <c r="C2247" s="262" t="s">
        <v>231</v>
      </c>
      <c r="D2247" s="262" t="s">
        <v>389</v>
      </c>
      <c r="E2247" s="262" t="s">
        <v>221</v>
      </c>
      <c r="F2247" s="262" t="s">
        <v>222</v>
      </c>
      <c r="G2247" s="262" t="s">
        <v>223</v>
      </c>
      <c r="H2247" s="262" t="s">
        <v>224</v>
      </c>
      <c r="I2247" s="262" t="s">
        <v>225</v>
      </c>
      <c r="J2247" s="262">
        <v>1600</v>
      </c>
      <c r="K2247" s="320">
        <v>1</v>
      </c>
      <c r="L2247" s="320">
        <v>1</v>
      </c>
      <c r="M2247" s="262" t="s">
        <v>226</v>
      </c>
      <c r="N2247" s="262" t="s">
        <v>233</v>
      </c>
      <c r="O2247" s="262" t="s">
        <v>234</v>
      </c>
      <c r="P2247" s="262" t="s">
        <v>35</v>
      </c>
      <c r="Q2247" s="321">
        <v>23</v>
      </c>
      <c r="R2247" s="321">
        <f t="shared" si="215"/>
        <v>24</v>
      </c>
      <c r="S2247" s="300">
        <v>0</v>
      </c>
      <c r="T2247" s="300">
        <v>60905</v>
      </c>
      <c r="V2247" s="300">
        <v>60905</v>
      </c>
      <c r="W2247" s="302">
        <f>IFERROR(INDEX('For Formulas'!$A$3:$CL$64,MATCH(ROUNDUP($R2247,0),'For Formulas'!$A$3:$A$64,0),MATCH($O2247&amp;" - "&amp;$P2247,'For Formulas'!$A$3:$CL$3,0))*L2247+U2247,INDEX('For Formulas'!$A$3:$CL$64,MATCH(ROUNDUP($R2247,0),'For Formulas'!$A$3:$A$64,0)*MATCH($O2247&amp;" - "&amp;$P2247,'For Formulas'!$A$3:$CL$3,0))*L2247)</f>
        <v>65775</v>
      </c>
      <c r="X2247" s="322">
        <f t="shared" si="216"/>
        <v>7.9960594368278473E-2</v>
      </c>
      <c r="Y2247" s="262" t="s">
        <v>390</v>
      </c>
      <c r="Z2247" s="262" t="str">
        <f t="shared" si="217"/>
        <v>141 E 71100 116</v>
      </c>
      <c r="AA2247" s="262" t="str">
        <f t="shared" si="218"/>
        <v>000</v>
      </c>
      <c r="AB2247" s="262" t="str">
        <f t="shared" si="219"/>
        <v>000</v>
      </c>
      <c r="AC2247" s="262" t="str">
        <f t="shared" si="220"/>
        <v>141 E 71100 116 000 000</v>
      </c>
    </row>
    <row r="2248" spans="1:29" ht="15" customHeight="1" x14ac:dyDescent="0.25">
      <c r="A2248" s="262" t="s">
        <v>2737</v>
      </c>
      <c r="B2248" s="262" t="s">
        <v>231</v>
      </c>
      <c r="C2248" s="262" t="s">
        <v>231</v>
      </c>
      <c r="D2248" s="262" t="s">
        <v>232</v>
      </c>
      <c r="E2248" s="262" t="s">
        <v>221</v>
      </c>
      <c r="F2248" s="262" t="s">
        <v>222</v>
      </c>
      <c r="G2248" s="262" t="s">
        <v>223</v>
      </c>
      <c r="H2248" s="262" t="s">
        <v>224</v>
      </c>
      <c r="I2248" s="262" t="s">
        <v>225</v>
      </c>
      <c r="J2248" s="262">
        <v>1600</v>
      </c>
      <c r="K2248" s="320">
        <v>1</v>
      </c>
      <c r="L2248" s="320">
        <v>1</v>
      </c>
      <c r="M2248" s="262" t="s">
        <v>226</v>
      </c>
      <c r="N2248" s="262" t="s">
        <v>233</v>
      </c>
      <c r="O2248" s="262" t="s">
        <v>234</v>
      </c>
      <c r="P2248" s="262" t="s">
        <v>35</v>
      </c>
      <c r="Q2248" s="321">
        <v>23</v>
      </c>
      <c r="R2248" s="321">
        <f t="shared" si="215"/>
        <v>24</v>
      </c>
      <c r="S2248" s="300">
        <v>0</v>
      </c>
      <c r="T2248" s="300">
        <v>60905</v>
      </c>
      <c r="V2248" s="300">
        <v>60905</v>
      </c>
      <c r="W2248" s="302">
        <f>IFERROR(INDEX('For Formulas'!$A$3:$CL$64,MATCH(ROUNDUP($R2248,0),'For Formulas'!$A$3:$A$64,0),MATCH($O2248&amp;" - "&amp;$P2248,'For Formulas'!$A$3:$CL$3,0))*L2248+U2248,INDEX('For Formulas'!$A$3:$CL$64,MATCH(ROUNDUP($R2248,0),'For Formulas'!$A$3:$A$64,0)*MATCH($O2248&amp;" - "&amp;$P2248,'For Formulas'!$A$3:$CL$3,0))*L2248)</f>
        <v>65775</v>
      </c>
      <c r="X2248" s="322">
        <f t="shared" si="216"/>
        <v>7.9960594368278473E-2</v>
      </c>
      <c r="Y2248" s="262" t="s">
        <v>235</v>
      </c>
      <c r="Z2248" s="262" t="str">
        <f t="shared" si="217"/>
        <v>141 E 71100 116</v>
      </c>
      <c r="AA2248" s="262" t="str">
        <f t="shared" si="218"/>
        <v>000</v>
      </c>
      <c r="AB2248" s="262" t="str">
        <f t="shared" si="219"/>
        <v>000</v>
      </c>
      <c r="AC2248" s="262" t="str">
        <f t="shared" si="220"/>
        <v>141 E 71100 116 000 000</v>
      </c>
    </row>
    <row r="2249" spans="1:29" x14ac:dyDescent="0.25">
      <c r="A2249" s="262" t="s">
        <v>2145</v>
      </c>
      <c r="B2249" s="262" t="s">
        <v>311</v>
      </c>
      <c r="C2249" s="262" t="s">
        <v>311</v>
      </c>
      <c r="D2249" s="262" t="s">
        <v>274</v>
      </c>
      <c r="E2249" s="262" t="s">
        <v>221</v>
      </c>
      <c r="F2249" s="262" t="s">
        <v>299</v>
      </c>
      <c r="G2249" s="262" t="s">
        <v>300</v>
      </c>
      <c r="H2249" s="262" t="s">
        <v>301</v>
      </c>
      <c r="I2249" s="262" t="s">
        <v>225</v>
      </c>
      <c r="J2249" s="262">
        <v>1920</v>
      </c>
      <c r="K2249" s="320">
        <v>1</v>
      </c>
      <c r="L2249" s="320">
        <v>1</v>
      </c>
      <c r="M2249" s="262" t="s">
        <v>226</v>
      </c>
      <c r="N2249" s="262" t="s">
        <v>227</v>
      </c>
      <c r="O2249" s="262" t="s">
        <v>288</v>
      </c>
      <c r="P2249" s="262" t="s">
        <v>312</v>
      </c>
      <c r="Q2249" s="321">
        <v>36</v>
      </c>
      <c r="R2249" s="321">
        <f t="shared" si="215"/>
        <v>37</v>
      </c>
      <c r="S2249" s="300">
        <v>0</v>
      </c>
      <c r="T2249" s="300">
        <v>60972</v>
      </c>
      <c r="V2249" s="300">
        <v>60972</v>
      </c>
      <c r="W2249" s="302">
        <f>IFERROR(INDEX('For Formulas'!$A$3:$CL$64,MATCH(ROUNDUP($R2249,0),'For Formulas'!$A$3:$A$64,0),MATCH($O2249&amp;" - "&amp;$P2249,'For Formulas'!$A$3:$CL$3,0))*L2249+U2249,INDEX('For Formulas'!$A$3:$CL$64,MATCH(ROUNDUP($R2249,0),'For Formulas'!$A$3:$A$64,0)*MATCH($O2249&amp;" - "&amp;$P2249,'For Formulas'!$A$3:$CL$3,0))*L2249)</f>
        <v>65844</v>
      </c>
      <c r="X2249" s="322">
        <f t="shared" si="216"/>
        <v>7.9905530407400116E-2</v>
      </c>
      <c r="Y2249" s="262" t="s">
        <v>313</v>
      </c>
      <c r="Z2249" s="262" t="str">
        <f t="shared" si="217"/>
        <v>141 E 72210 162</v>
      </c>
      <c r="AA2249" s="262" t="str">
        <f t="shared" si="218"/>
        <v>000</v>
      </c>
      <c r="AB2249" s="262" t="str">
        <f t="shared" si="219"/>
        <v>000</v>
      </c>
      <c r="AC2249" s="262" t="str">
        <f t="shared" si="220"/>
        <v>141 E 72210 162 000 000</v>
      </c>
    </row>
    <row r="2250" spans="1:29" ht="15" customHeight="1" x14ac:dyDescent="0.25">
      <c r="A2250" s="262" t="s">
        <v>1270</v>
      </c>
      <c r="B2250" s="262" t="s">
        <v>231</v>
      </c>
      <c r="C2250" s="262" t="s">
        <v>231</v>
      </c>
      <c r="D2250" s="262" t="s">
        <v>422</v>
      </c>
      <c r="E2250" s="262" t="s">
        <v>221</v>
      </c>
      <c r="F2250" s="262" t="s">
        <v>222</v>
      </c>
      <c r="G2250" s="262" t="s">
        <v>223</v>
      </c>
      <c r="H2250" s="262" t="s">
        <v>224</v>
      </c>
      <c r="I2250" s="262" t="s">
        <v>225</v>
      </c>
      <c r="J2250" s="262">
        <v>1600</v>
      </c>
      <c r="K2250" s="320">
        <v>1</v>
      </c>
      <c r="L2250" s="320">
        <v>1</v>
      </c>
      <c r="M2250" s="262" t="s">
        <v>226</v>
      </c>
      <c r="N2250" s="262" t="s">
        <v>233</v>
      </c>
      <c r="O2250" s="262" t="s">
        <v>234</v>
      </c>
      <c r="P2250" s="262" t="s">
        <v>34</v>
      </c>
      <c r="Q2250" s="321">
        <v>34</v>
      </c>
      <c r="R2250" s="321">
        <f t="shared" si="215"/>
        <v>35</v>
      </c>
      <c r="S2250" s="300">
        <v>0</v>
      </c>
      <c r="T2250" s="300">
        <v>61100</v>
      </c>
      <c r="V2250" s="300">
        <v>61100</v>
      </c>
      <c r="W2250" s="302">
        <f>IFERROR(INDEX('For Formulas'!$A$3:$CL$64,MATCH(ROUNDUP($R2250,0),'For Formulas'!$A$3:$A$64,0),MATCH($O2250&amp;" - "&amp;$P2250,'For Formulas'!$A$3:$CL$3,0))*L2250+U2250,INDEX('For Formulas'!$A$3:$CL$64,MATCH(ROUNDUP($R2250,0),'For Formulas'!$A$3:$A$64,0)*MATCH($O2250&amp;" - "&amp;$P2250,'For Formulas'!$A$3:$CL$3,0))*L2250)</f>
        <v>65990</v>
      </c>
      <c r="X2250" s="322">
        <f t="shared" si="216"/>
        <v>8.003273322422258E-2</v>
      </c>
      <c r="Y2250" s="262" t="s">
        <v>423</v>
      </c>
      <c r="Z2250" s="262" t="str">
        <f t="shared" si="217"/>
        <v>141 E 71100 116</v>
      </c>
      <c r="AA2250" s="262" t="str">
        <f t="shared" si="218"/>
        <v>000</v>
      </c>
      <c r="AB2250" s="262" t="str">
        <f t="shared" si="219"/>
        <v>000</v>
      </c>
      <c r="AC2250" s="262" t="str">
        <f t="shared" si="220"/>
        <v>141 E 71100 116 000 000</v>
      </c>
    </row>
    <row r="2251" spans="1:29" ht="15" customHeight="1" x14ac:dyDescent="0.25">
      <c r="A2251" s="262" t="s">
        <v>2892</v>
      </c>
      <c r="B2251" s="262" t="s">
        <v>435</v>
      </c>
      <c r="C2251" s="262" t="s">
        <v>435</v>
      </c>
      <c r="D2251" s="262" t="s">
        <v>479</v>
      </c>
      <c r="E2251" s="262" t="s">
        <v>221</v>
      </c>
      <c r="F2251" s="262" t="s">
        <v>222</v>
      </c>
      <c r="G2251" s="262" t="s">
        <v>223</v>
      </c>
      <c r="H2251" s="262" t="s">
        <v>224</v>
      </c>
      <c r="I2251" s="262" t="s">
        <v>225</v>
      </c>
      <c r="J2251" s="262">
        <v>1600</v>
      </c>
      <c r="K2251" s="320">
        <v>1</v>
      </c>
      <c r="L2251" s="320">
        <v>1</v>
      </c>
      <c r="M2251" s="262" t="s">
        <v>226</v>
      </c>
      <c r="N2251" s="262" t="s">
        <v>233</v>
      </c>
      <c r="O2251" s="262" t="s">
        <v>234</v>
      </c>
      <c r="P2251" s="262" t="s">
        <v>38</v>
      </c>
      <c r="Q2251" s="321">
        <v>7</v>
      </c>
      <c r="R2251" s="321">
        <f t="shared" si="215"/>
        <v>8</v>
      </c>
      <c r="S2251" s="300">
        <v>0</v>
      </c>
      <c r="T2251" s="300">
        <v>61110</v>
      </c>
      <c r="V2251" s="300">
        <v>61110</v>
      </c>
      <c r="W2251" s="302">
        <f>IFERROR(INDEX('For Formulas'!$A$3:$CL$64,MATCH(ROUNDUP($R2251,0),'For Formulas'!$A$3:$A$64,0),MATCH($O2251&amp;" - "&amp;$P2251,'For Formulas'!$A$3:$CL$3,0))*L2251+U2251,INDEX('For Formulas'!$A$3:$CL$64,MATCH(ROUNDUP($R2251,0),'For Formulas'!$A$3:$A$64,0)*MATCH($O2251&amp;" - "&amp;$P2251,'For Formulas'!$A$3:$CL$3,0))*L2251)</f>
        <v>66000</v>
      </c>
      <c r="X2251" s="322">
        <f t="shared" si="216"/>
        <v>8.0019636720667642E-2</v>
      </c>
      <c r="Y2251" s="262" t="s">
        <v>480</v>
      </c>
      <c r="Z2251" s="262" t="str">
        <f t="shared" si="217"/>
        <v>141 E 71300 116</v>
      </c>
      <c r="AA2251" s="262" t="str">
        <f t="shared" si="218"/>
        <v>000</v>
      </c>
      <c r="AB2251" s="262" t="str">
        <f t="shared" si="219"/>
        <v>000</v>
      </c>
      <c r="AC2251" s="262" t="str">
        <f t="shared" si="220"/>
        <v>141 E 71300 116 000 000</v>
      </c>
    </row>
    <row r="2252" spans="1:29" ht="15" customHeight="1" x14ac:dyDescent="0.25">
      <c r="A2252" s="262" t="s">
        <v>1807</v>
      </c>
      <c r="B2252" s="262" t="s">
        <v>283</v>
      </c>
      <c r="C2252" s="262" t="s">
        <v>283</v>
      </c>
      <c r="D2252" s="262" t="s">
        <v>371</v>
      </c>
      <c r="E2252" s="262" t="s">
        <v>221</v>
      </c>
      <c r="F2252" s="262" t="s">
        <v>1808</v>
      </c>
      <c r="G2252" s="262" t="s">
        <v>1809</v>
      </c>
      <c r="H2252" s="262" t="s">
        <v>465</v>
      </c>
      <c r="I2252" s="262" t="s">
        <v>225</v>
      </c>
      <c r="J2252" s="262">
        <v>1840</v>
      </c>
      <c r="K2252" s="320">
        <v>1</v>
      </c>
      <c r="L2252" s="320">
        <v>1</v>
      </c>
      <c r="M2252" s="262" t="s">
        <v>226</v>
      </c>
      <c r="N2252" s="262" t="s">
        <v>233</v>
      </c>
      <c r="O2252" s="262" t="s">
        <v>288</v>
      </c>
      <c r="P2252" s="262" t="s">
        <v>945</v>
      </c>
      <c r="Q2252" s="321">
        <v>43</v>
      </c>
      <c r="R2252" s="321">
        <f t="shared" si="215"/>
        <v>44</v>
      </c>
      <c r="S2252" s="300">
        <v>0</v>
      </c>
      <c r="T2252" s="300">
        <v>61180</v>
      </c>
      <c r="V2252" s="300">
        <v>61180</v>
      </c>
      <c r="W2252" s="302">
        <f>IFERROR(INDEX('For Formulas'!$A$3:$CL$64,MATCH(ROUNDUP($R2252,0),'For Formulas'!$A$3:$A$64,0),MATCH($O2252&amp;" - "&amp;$P2252,'For Formulas'!$A$3:$CL$3,0))*L2252+U2252,INDEX('For Formulas'!$A$3:$CL$64,MATCH(ROUNDUP($R2252,0),'For Formulas'!$A$3:$A$64,0)*MATCH($O2252&amp;" - "&amp;$P2252,'For Formulas'!$A$3:$CL$3,0))*L2252)</f>
        <v>66079</v>
      </c>
      <c r="X2252" s="322">
        <f t="shared" si="216"/>
        <v>8.0075187969924813E-2</v>
      </c>
      <c r="Y2252" s="262" t="s">
        <v>1810</v>
      </c>
      <c r="Z2252" s="262" t="str">
        <f t="shared" si="217"/>
        <v>141 E 72410 162</v>
      </c>
      <c r="AA2252" s="262" t="str">
        <f t="shared" si="218"/>
        <v>000</v>
      </c>
      <c r="AB2252" s="262" t="str">
        <f t="shared" si="219"/>
        <v>000</v>
      </c>
      <c r="AC2252" s="262" t="str">
        <f t="shared" si="220"/>
        <v>141 E 72410 162 000 000</v>
      </c>
    </row>
    <row r="2253" spans="1:29" ht="15" customHeight="1" x14ac:dyDescent="0.25">
      <c r="A2253" s="262" t="s">
        <v>652</v>
      </c>
      <c r="B2253" s="262" t="s">
        <v>231</v>
      </c>
      <c r="C2253" s="262" t="s">
        <v>231</v>
      </c>
      <c r="D2253" s="262" t="s">
        <v>422</v>
      </c>
      <c r="E2253" s="262" t="s">
        <v>221</v>
      </c>
      <c r="F2253" s="262" t="s">
        <v>222</v>
      </c>
      <c r="G2253" s="262" t="s">
        <v>223</v>
      </c>
      <c r="H2253" s="262" t="s">
        <v>224</v>
      </c>
      <c r="I2253" s="262" t="s">
        <v>225</v>
      </c>
      <c r="J2253" s="262">
        <v>1600</v>
      </c>
      <c r="K2253" s="320">
        <v>1</v>
      </c>
      <c r="L2253" s="320">
        <v>1</v>
      </c>
      <c r="M2253" s="262" t="s">
        <v>226</v>
      </c>
      <c r="N2253" s="262" t="s">
        <v>233</v>
      </c>
      <c r="O2253" s="262" t="s">
        <v>234</v>
      </c>
      <c r="P2253" s="262" t="s">
        <v>37</v>
      </c>
      <c r="Q2253" s="321">
        <v>16</v>
      </c>
      <c r="R2253" s="321">
        <f t="shared" si="215"/>
        <v>17</v>
      </c>
      <c r="S2253" s="300">
        <v>0</v>
      </c>
      <c r="T2253" s="300">
        <v>61205</v>
      </c>
      <c r="V2253" s="300">
        <v>61205</v>
      </c>
      <c r="W2253" s="302">
        <f>IFERROR(INDEX('For Formulas'!$A$3:$CL$64,MATCH(ROUNDUP($R2253,0),'For Formulas'!$A$3:$A$64,0),MATCH($O2253&amp;" - "&amp;$P2253,'For Formulas'!$A$3:$CL$3,0))*L2253+U2253,INDEX('For Formulas'!$A$3:$CL$64,MATCH(ROUNDUP($R2253,0),'For Formulas'!$A$3:$A$64,0)*MATCH($O2253&amp;" - "&amp;$P2253,'For Formulas'!$A$3:$CL$3,0))*L2253)</f>
        <v>66100</v>
      </c>
      <c r="X2253" s="322">
        <f t="shared" si="216"/>
        <v>7.9977126051793149E-2</v>
      </c>
      <c r="Y2253" s="262" t="s">
        <v>423</v>
      </c>
      <c r="Z2253" s="262" t="str">
        <f t="shared" si="217"/>
        <v>141 E 71100 116</v>
      </c>
      <c r="AA2253" s="262" t="str">
        <f t="shared" si="218"/>
        <v>000</v>
      </c>
      <c r="AB2253" s="262" t="str">
        <f t="shared" si="219"/>
        <v>000</v>
      </c>
      <c r="AC2253" s="262" t="str">
        <f t="shared" si="220"/>
        <v>141 E 71100 116 000 000</v>
      </c>
    </row>
    <row r="2254" spans="1:29" x14ac:dyDescent="0.25">
      <c r="A2254" s="262" t="s">
        <v>978</v>
      </c>
      <c r="B2254" s="262" t="s">
        <v>316</v>
      </c>
      <c r="C2254" s="262" t="s">
        <v>316</v>
      </c>
      <c r="D2254" s="262" t="s">
        <v>385</v>
      </c>
      <c r="E2254" s="262" t="s">
        <v>221</v>
      </c>
      <c r="F2254" s="262" t="s">
        <v>222</v>
      </c>
      <c r="G2254" s="262" t="s">
        <v>223</v>
      </c>
      <c r="H2254" s="262" t="s">
        <v>224</v>
      </c>
      <c r="I2254" s="262" t="s">
        <v>225</v>
      </c>
      <c r="J2254" s="262">
        <v>1600</v>
      </c>
      <c r="K2254" s="320">
        <v>1</v>
      </c>
      <c r="L2254" s="320">
        <v>1</v>
      </c>
      <c r="M2254" s="262" t="s">
        <v>226</v>
      </c>
      <c r="N2254" s="262" t="s">
        <v>233</v>
      </c>
      <c r="O2254" s="262" t="s">
        <v>234</v>
      </c>
      <c r="P2254" s="262" t="s">
        <v>37</v>
      </c>
      <c r="Q2254" s="321">
        <v>16</v>
      </c>
      <c r="R2254" s="321">
        <f t="shared" si="215"/>
        <v>17</v>
      </c>
      <c r="S2254" s="300">
        <v>0</v>
      </c>
      <c r="T2254" s="300">
        <v>61205</v>
      </c>
      <c r="V2254" s="300">
        <v>61205</v>
      </c>
      <c r="W2254" s="302">
        <f>IFERROR(INDEX('For Formulas'!$A$3:$CL$64,MATCH(ROUNDUP($R2254,0),'For Formulas'!$A$3:$A$64,0),MATCH($O2254&amp;" - "&amp;$P2254,'For Formulas'!$A$3:$CL$3,0))*L2254+U2254,INDEX('For Formulas'!$A$3:$CL$64,MATCH(ROUNDUP($R2254,0),'For Formulas'!$A$3:$A$64,0)*MATCH($O2254&amp;" - "&amp;$P2254,'For Formulas'!$A$3:$CL$3,0))*L2254)</f>
        <v>66100</v>
      </c>
      <c r="X2254" s="322">
        <f t="shared" si="216"/>
        <v>7.9977126051793149E-2</v>
      </c>
      <c r="Y2254" s="262" t="s">
        <v>452</v>
      </c>
      <c r="Z2254" s="262" t="str">
        <f t="shared" si="217"/>
        <v>141 E 71200 116</v>
      </c>
      <c r="AA2254" s="262" t="str">
        <f t="shared" si="218"/>
        <v>712</v>
      </c>
      <c r="AB2254" s="262" t="str">
        <f t="shared" si="219"/>
        <v>000</v>
      </c>
      <c r="AC2254" s="262" t="str">
        <f t="shared" si="220"/>
        <v>141 E 71200 116 000 712</v>
      </c>
    </row>
    <row r="2255" spans="1:29" ht="15" customHeight="1" x14ac:dyDescent="0.25">
      <c r="A2255" s="262" t="s">
        <v>1009</v>
      </c>
      <c r="B2255" s="262" t="s">
        <v>231</v>
      </c>
      <c r="C2255" s="262" t="s">
        <v>231</v>
      </c>
      <c r="D2255" s="262" t="s">
        <v>295</v>
      </c>
      <c r="E2255" s="262" t="s">
        <v>221</v>
      </c>
      <c r="F2255" s="262" t="s">
        <v>222</v>
      </c>
      <c r="G2255" s="262" t="s">
        <v>223</v>
      </c>
      <c r="H2255" s="262" t="s">
        <v>224</v>
      </c>
      <c r="I2255" s="262" t="s">
        <v>225</v>
      </c>
      <c r="J2255" s="262">
        <v>1600</v>
      </c>
      <c r="K2255" s="320">
        <v>1</v>
      </c>
      <c r="L2255" s="320">
        <v>1</v>
      </c>
      <c r="M2255" s="262" t="s">
        <v>226</v>
      </c>
      <c r="N2255" s="262" t="s">
        <v>233</v>
      </c>
      <c r="O2255" s="262" t="s">
        <v>234</v>
      </c>
      <c r="P2255" s="262" t="s">
        <v>37</v>
      </c>
      <c r="Q2255" s="321">
        <v>16</v>
      </c>
      <c r="R2255" s="321">
        <f t="shared" si="215"/>
        <v>17</v>
      </c>
      <c r="S2255" s="300">
        <v>0</v>
      </c>
      <c r="T2255" s="300">
        <v>61205</v>
      </c>
      <c r="V2255" s="300">
        <v>61205</v>
      </c>
      <c r="W2255" s="302">
        <f>IFERROR(INDEX('For Formulas'!$A$3:$CL$64,MATCH(ROUNDUP($R2255,0),'For Formulas'!$A$3:$A$64,0),MATCH($O2255&amp;" - "&amp;$P2255,'For Formulas'!$A$3:$CL$3,0))*L2255+U2255,INDEX('For Formulas'!$A$3:$CL$64,MATCH(ROUNDUP($R2255,0),'For Formulas'!$A$3:$A$64,0)*MATCH($O2255&amp;" - "&amp;$P2255,'For Formulas'!$A$3:$CL$3,0))*L2255)</f>
        <v>66100</v>
      </c>
      <c r="X2255" s="322">
        <f t="shared" si="216"/>
        <v>7.9977126051793149E-2</v>
      </c>
      <c r="Y2255" s="262" t="s">
        <v>296</v>
      </c>
      <c r="Z2255" s="262" t="str">
        <f t="shared" si="217"/>
        <v>141 E 71100 116</v>
      </c>
      <c r="AA2255" s="262" t="str">
        <f t="shared" si="218"/>
        <v>000</v>
      </c>
      <c r="AB2255" s="262" t="str">
        <f t="shared" si="219"/>
        <v>000</v>
      </c>
      <c r="AC2255" s="262" t="str">
        <f t="shared" si="220"/>
        <v>141 E 71100 116 000 000</v>
      </c>
    </row>
    <row r="2256" spans="1:29" ht="15" customHeight="1" x14ac:dyDescent="0.25">
      <c r="A2256" s="262" t="s">
        <v>1077</v>
      </c>
      <c r="B2256" s="262" t="s">
        <v>435</v>
      </c>
      <c r="C2256" s="262" t="s">
        <v>435</v>
      </c>
      <c r="D2256" s="262" t="s">
        <v>479</v>
      </c>
      <c r="E2256" s="262" t="s">
        <v>221</v>
      </c>
      <c r="F2256" s="262" t="s">
        <v>222</v>
      </c>
      <c r="G2256" s="262" t="s">
        <v>223</v>
      </c>
      <c r="H2256" s="262" t="s">
        <v>224</v>
      </c>
      <c r="I2256" s="262" t="s">
        <v>225</v>
      </c>
      <c r="J2256" s="262">
        <v>1600</v>
      </c>
      <c r="K2256" s="320">
        <v>1</v>
      </c>
      <c r="L2256" s="320">
        <v>1</v>
      </c>
      <c r="M2256" s="262" t="s">
        <v>226</v>
      </c>
      <c r="N2256" s="262" t="s">
        <v>233</v>
      </c>
      <c r="O2256" s="262" t="s">
        <v>234</v>
      </c>
      <c r="P2256" s="262" t="s">
        <v>37</v>
      </c>
      <c r="Q2256" s="321">
        <v>16</v>
      </c>
      <c r="R2256" s="321">
        <f t="shared" si="215"/>
        <v>17</v>
      </c>
      <c r="S2256" s="300">
        <v>0</v>
      </c>
      <c r="T2256" s="300">
        <v>61205</v>
      </c>
      <c r="V2256" s="300">
        <v>61205</v>
      </c>
      <c r="W2256" s="302">
        <f>IFERROR(INDEX('For Formulas'!$A$3:$CL$64,MATCH(ROUNDUP($R2256,0),'For Formulas'!$A$3:$A$64,0),MATCH($O2256&amp;" - "&amp;$P2256,'For Formulas'!$A$3:$CL$3,0))*L2256+U2256,INDEX('For Formulas'!$A$3:$CL$64,MATCH(ROUNDUP($R2256,0),'For Formulas'!$A$3:$A$64,0)*MATCH($O2256&amp;" - "&amp;$P2256,'For Formulas'!$A$3:$CL$3,0))*L2256)</f>
        <v>66100</v>
      </c>
      <c r="X2256" s="322">
        <f t="shared" si="216"/>
        <v>7.9977126051793149E-2</v>
      </c>
      <c r="Y2256" s="262" t="s">
        <v>480</v>
      </c>
      <c r="Z2256" s="262" t="str">
        <f t="shared" si="217"/>
        <v>141 E 71300 116</v>
      </c>
      <c r="AA2256" s="262" t="str">
        <f t="shared" si="218"/>
        <v>000</v>
      </c>
      <c r="AB2256" s="262" t="str">
        <f t="shared" si="219"/>
        <v>000</v>
      </c>
      <c r="AC2256" s="262" t="str">
        <f t="shared" si="220"/>
        <v>141 E 71300 116 000 000</v>
      </c>
    </row>
    <row r="2257" spans="1:29" ht="15" customHeight="1" x14ac:dyDescent="0.25">
      <c r="A2257" s="262" t="s">
        <v>1156</v>
      </c>
      <c r="B2257" s="262" t="s">
        <v>316</v>
      </c>
      <c r="C2257" s="262" t="s">
        <v>316</v>
      </c>
      <c r="D2257" s="262" t="s">
        <v>716</v>
      </c>
      <c r="E2257" s="262" t="s">
        <v>221</v>
      </c>
      <c r="F2257" s="262" t="s">
        <v>222</v>
      </c>
      <c r="G2257" s="262" t="s">
        <v>223</v>
      </c>
      <c r="H2257" s="262" t="s">
        <v>224</v>
      </c>
      <c r="I2257" s="262" t="s">
        <v>225</v>
      </c>
      <c r="J2257" s="262">
        <v>1600</v>
      </c>
      <c r="K2257" s="320">
        <v>1</v>
      </c>
      <c r="L2257" s="320">
        <v>1</v>
      </c>
      <c r="M2257" s="262" t="s">
        <v>226</v>
      </c>
      <c r="N2257" s="262" t="s">
        <v>233</v>
      </c>
      <c r="O2257" s="262" t="s">
        <v>234</v>
      </c>
      <c r="P2257" s="262" t="s">
        <v>37</v>
      </c>
      <c r="Q2257" s="321">
        <v>16</v>
      </c>
      <c r="R2257" s="321">
        <f t="shared" si="215"/>
        <v>17</v>
      </c>
      <c r="S2257" s="300">
        <v>0</v>
      </c>
      <c r="T2257" s="300">
        <v>61205</v>
      </c>
      <c r="V2257" s="300">
        <v>61205</v>
      </c>
      <c r="W2257" s="302">
        <f>IFERROR(INDEX('For Formulas'!$A$3:$CL$64,MATCH(ROUNDUP($R2257,0),'For Formulas'!$A$3:$A$64,0),MATCH($O2257&amp;" - "&amp;$P2257,'For Formulas'!$A$3:$CL$3,0))*L2257+U2257,INDEX('For Formulas'!$A$3:$CL$64,MATCH(ROUNDUP($R2257,0),'For Formulas'!$A$3:$A$64,0)*MATCH($O2257&amp;" - "&amp;$P2257,'For Formulas'!$A$3:$CL$3,0))*L2257)</f>
        <v>66100</v>
      </c>
      <c r="X2257" s="322">
        <f t="shared" si="216"/>
        <v>7.9977126051793149E-2</v>
      </c>
      <c r="Y2257" s="262" t="s">
        <v>1047</v>
      </c>
      <c r="Z2257" s="262" t="str">
        <f t="shared" si="217"/>
        <v>141 E 71200 116</v>
      </c>
      <c r="AA2257" s="262" t="str">
        <f t="shared" si="218"/>
        <v>712</v>
      </c>
      <c r="AB2257" s="262" t="str">
        <f t="shared" si="219"/>
        <v>000</v>
      </c>
      <c r="AC2257" s="262" t="str">
        <f t="shared" si="220"/>
        <v>141 E 71200 116 000 712</v>
      </c>
    </row>
    <row r="2258" spans="1:29" ht="15" customHeight="1" x14ac:dyDescent="0.25">
      <c r="A2258" s="262" t="s">
        <v>1541</v>
      </c>
      <c r="B2258" s="262" t="s">
        <v>316</v>
      </c>
      <c r="C2258" s="262" t="s">
        <v>316</v>
      </c>
      <c r="D2258" s="262" t="s">
        <v>264</v>
      </c>
      <c r="E2258" s="262" t="s">
        <v>221</v>
      </c>
      <c r="F2258" s="262" t="s">
        <v>222</v>
      </c>
      <c r="G2258" s="262" t="s">
        <v>223</v>
      </c>
      <c r="H2258" s="262" t="s">
        <v>224</v>
      </c>
      <c r="I2258" s="262" t="s">
        <v>225</v>
      </c>
      <c r="J2258" s="262">
        <v>1600</v>
      </c>
      <c r="K2258" s="320">
        <v>1</v>
      </c>
      <c r="L2258" s="320">
        <v>1</v>
      </c>
      <c r="M2258" s="262" t="s">
        <v>226</v>
      </c>
      <c r="N2258" s="262" t="s">
        <v>233</v>
      </c>
      <c r="O2258" s="262" t="s">
        <v>234</v>
      </c>
      <c r="P2258" s="262" t="s">
        <v>37</v>
      </c>
      <c r="Q2258" s="321">
        <v>16</v>
      </c>
      <c r="R2258" s="321">
        <f t="shared" si="215"/>
        <v>17</v>
      </c>
      <c r="S2258" s="300">
        <v>0</v>
      </c>
      <c r="T2258" s="300">
        <v>61205</v>
      </c>
      <c r="V2258" s="300">
        <v>61205</v>
      </c>
      <c r="W2258" s="302">
        <f>IFERROR(INDEX('For Formulas'!$A$3:$CL$64,MATCH(ROUNDUP($R2258,0),'For Formulas'!$A$3:$A$64,0),MATCH($O2258&amp;" - "&amp;$P2258,'For Formulas'!$A$3:$CL$3,0))*L2258+U2258,INDEX('For Formulas'!$A$3:$CL$64,MATCH(ROUNDUP($R2258,0),'For Formulas'!$A$3:$A$64,0)*MATCH($O2258&amp;" - "&amp;$P2258,'For Formulas'!$A$3:$CL$3,0))*L2258)</f>
        <v>66100</v>
      </c>
      <c r="X2258" s="322">
        <f t="shared" si="216"/>
        <v>7.9977126051793149E-2</v>
      </c>
      <c r="Y2258" s="262" t="s">
        <v>848</v>
      </c>
      <c r="Z2258" s="262" t="str">
        <f t="shared" si="217"/>
        <v>141 E 71200 116</v>
      </c>
      <c r="AA2258" s="262" t="str">
        <f t="shared" si="218"/>
        <v>712</v>
      </c>
      <c r="AB2258" s="262" t="str">
        <f t="shared" si="219"/>
        <v>000</v>
      </c>
      <c r="AC2258" s="262" t="str">
        <f t="shared" si="220"/>
        <v>141 E 71200 116 000 712</v>
      </c>
    </row>
    <row r="2259" spans="1:29" ht="15" customHeight="1" x14ac:dyDescent="0.25">
      <c r="A2259" s="262" t="s">
        <v>1826</v>
      </c>
      <c r="B2259" s="262" t="s">
        <v>231</v>
      </c>
      <c r="C2259" s="262" t="s">
        <v>231</v>
      </c>
      <c r="D2259" s="262" t="s">
        <v>295</v>
      </c>
      <c r="E2259" s="262" t="s">
        <v>221</v>
      </c>
      <c r="F2259" s="262" t="s">
        <v>222</v>
      </c>
      <c r="G2259" s="262" t="s">
        <v>223</v>
      </c>
      <c r="H2259" s="262" t="s">
        <v>224</v>
      </c>
      <c r="I2259" s="262" t="s">
        <v>225</v>
      </c>
      <c r="J2259" s="262">
        <v>1600</v>
      </c>
      <c r="K2259" s="320">
        <v>1</v>
      </c>
      <c r="L2259" s="320">
        <v>1</v>
      </c>
      <c r="M2259" s="262" t="s">
        <v>226</v>
      </c>
      <c r="N2259" s="262" t="s">
        <v>233</v>
      </c>
      <c r="O2259" s="262" t="s">
        <v>234</v>
      </c>
      <c r="P2259" s="262" t="s">
        <v>37</v>
      </c>
      <c r="Q2259" s="321">
        <v>16</v>
      </c>
      <c r="R2259" s="321">
        <f t="shared" si="215"/>
        <v>17</v>
      </c>
      <c r="S2259" s="300">
        <v>0</v>
      </c>
      <c r="T2259" s="300">
        <v>61205</v>
      </c>
      <c r="V2259" s="300">
        <v>61205</v>
      </c>
      <c r="W2259" s="302">
        <f>IFERROR(INDEX('For Formulas'!$A$3:$CL$64,MATCH(ROUNDUP($R2259,0),'For Formulas'!$A$3:$A$64,0),MATCH($O2259&amp;" - "&amp;$P2259,'For Formulas'!$A$3:$CL$3,0))*L2259+U2259,INDEX('For Formulas'!$A$3:$CL$64,MATCH(ROUNDUP($R2259,0),'For Formulas'!$A$3:$A$64,0)*MATCH($O2259&amp;" - "&amp;$P2259,'For Formulas'!$A$3:$CL$3,0))*L2259)</f>
        <v>66100</v>
      </c>
      <c r="X2259" s="322">
        <f t="shared" si="216"/>
        <v>7.9977126051793149E-2</v>
      </c>
      <c r="Y2259" s="262" t="s">
        <v>296</v>
      </c>
      <c r="Z2259" s="262" t="str">
        <f t="shared" si="217"/>
        <v>141 E 71100 116</v>
      </c>
      <c r="AA2259" s="262" t="str">
        <f t="shared" si="218"/>
        <v>000</v>
      </c>
      <c r="AB2259" s="262" t="str">
        <f t="shared" si="219"/>
        <v>000</v>
      </c>
      <c r="AC2259" s="262" t="str">
        <f t="shared" si="220"/>
        <v>141 E 71100 116 000 000</v>
      </c>
    </row>
    <row r="2260" spans="1:29" ht="15" customHeight="1" x14ac:dyDescent="0.25">
      <c r="A2260" s="262" t="s">
        <v>1894</v>
      </c>
      <c r="B2260" s="262" t="s">
        <v>316</v>
      </c>
      <c r="C2260" s="262" t="s">
        <v>316</v>
      </c>
      <c r="D2260" s="262" t="s">
        <v>422</v>
      </c>
      <c r="E2260" s="262" t="s">
        <v>221</v>
      </c>
      <c r="F2260" s="262" t="s">
        <v>222</v>
      </c>
      <c r="G2260" s="262" t="s">
        <v>223</v>
      </c>
      <c r="H2260" s="262" t="s">
        <v>224</v>
      </c>
      <c r="I2260" s="262" t="s">
        <v>225</v>
      </c>
      <c r="J2260" s="262">
        <v>1600</v>
      </c>
      <c r="K2260" s="320">
        <v>1</v>
      </c>
      <c r="L2260" s="320">
        <v>1</v>
      </c>
      <c r="M2260" s="262" t="s">
        <v>226</v>
      </c>
      <c r="N2260" s="262" t="s">
        <v>233</v>
      </c>
      <c r="O2260" s="262" t="s">
        <v>234</v>
      </c>
      <c r="P2260" s="262" t="s">
        <v>37</v>
      </c>
      <c r="Q2260" s="321">
        <v>16</v>
      </c>
      <c r="R2260" s="321">
        <f t="shared" si="215"/>
        <v>17</v>
      </c>
      <c r="S2260" s="300">
        <v>0</v>
      </c>
      <c r="T2260" s="300">
        <v>61205</v>
      </c>
      <c r="V2260" s="300">
        <v>61205</v>
      </c>
      <c r="W2260" s="302">
        <f>IFERROR(INDEX('For Formulas'!$A$3:$CL$64,MATCH(ROUNDUP($R2260,0),'For Formulas'!$A$3:$A$64,0),MATCH($O2260&amp;" - "&amp;$P2260,'For Formulas'!$A$3:$CL$3,0))*L2260+U2260,INDEX('For Formulas'!$A$3:$CL$64,MATCH(ROUNDUP($R2260,0),'For Formulas'!$A$3:$A$64,0)*MATCH($O2260&amp;" - "&amp;$P2260,'For Formulas'!$A$3:$CL$3,0))*L2260)</f>
        <v>66100</v>
      </c>
      <c r="X2260" s="322">
        <f t="shared" si="216"/>
        <v>7.9977126051793149E-2</v>
      </c>
      <c r="Y2260" s="262" t="s">
        <v>1280</v>
      </c>
      <c r="Z2260" s="262" t="str">
        <f t="shared" si="217"/>
        <v>141 E 71200 116</v>
      </c>
      <c r="AA2260" s="262" t="str">
        <f t="shared" si="218"/>
        <v>712</v>
      </c>
      <c r="AB2260" s="262" t="str">
        <f t="shared" si="219"/>
        <v>000</v>
      </c>
      <c r="AC2260" s="262" t="str">
        <f t="shared" si="220"/>
        <v>141 E 71200 116 000 712</v>
      </c>
    </row>
    <row r="2261" spans="1:29" ht="15" customHeight="1" x14ac:dyDescent="0.25">
      <c r="A2261" s="262" t="s">
        <v>2097</v>
      </c>
      <c r="B2261" s="262" t="s">
        <v>231</v>
      </c>
      <c r="C2261" s="262" t="s">
        <v>231</v>
      </c>
      <c r="D2261" s="262" t="s">
        <v>364</v>
      </c>
      <c r="E2261" s="262" t="s">
        <v>221</v>
      </c>
      <c r="F2261" s="262" t="s">
        <v>222</v>
      </c>
      <c r="G2261" s="262" t="s">
        <v>223</v>
      </c>
      <c r="H2261" s="262" t="s">
        <v>224</v>
      </c>
      <c r="I2261" s="262" t="s">
        <v>225</v>
      </c>
      <c r="J2261" s="262">
        <v>1600</v>
      </c>
      <c r="K2261" s="320">
        <v>1</v>
      </c>
      <c r="L2261" s="320">
        <v>1</v>
      </c>
      <c r="M2261" s="262" t="s">
        <v>226</v>
      </c>
      <c r="N2261" s="262" t="s">
        <v>233</v>
      </c>
      <c r="O2261" s="262" t="s">
        <v>234</v>
      </c>
      <c r="P2261" s="262" t="s">
        <v>37</v>
      </c>
      <c r="Q2261" s="321">
        <v>16</v>
      </c>
      <c r="R2261" s="321">
        <f t="shared" si="215"/>
        <v>17</v>
      </c>
      <c r="S2261" s="300">
        <v>0</v>
      </c>
      <c r="T2261" s="300">
        <v>61205</v>
      </c>
      <c r="V2261" s="300">
        <v>61205</v>
      </c>
      <c r="W2261" s="302">
        <f>IFERROR(INDEX('For Formulas'!$A$3:$CL$64,MATCH(ROUNDUP($R2261,0),'For Formulas'!$A$3:$A$64,0),MATCH($O2261&amp;" - "&amp;$P2261,'For Formulas'!$A$3:$CL$3,0))*L2261+U2261,INDEX('For Formulas'!$A$3:$CL$64,MATCH(ROUNDUP($R2261,0),'For Formulas'!$A$3:$A$64,0)*MATCH($O2261&amp;" - "&amp;$P2261,'For Formulas'!$A$3:$CL$3,0))*L2261)</f>
        <v>66100</v>
      </c>
      <c r="X2261" s="322">
        <f t="shared" si="216"/>
        <v>7.9977126051793149E-2</v>
      </c>
      <c r="Y2261" s="262" t="s">
        <v>365</v>
      </c>
      <c r="Z2261" s="262" t="str">
        <f t="shared" si="217"/>
        <v>141 E 71100 116</v>
      </c>
      <c r="AA2261" s="262" t="str">
        <f t="shared" si="218"/>
        <v>000</v>
      </c>
      <c r="AB2261" s="262" t="str">
        <f t="shared" si="219"/>
        <v>000</v>
      </c>
      <c r="AC2261" s="262" t="str">
        <f t="shared" si="220"/>
        <v>141 E 71100 116 000 000</v>
      </c>
    </row>
    <row r="2262" spans="1:29" ht="15" customHeight="1" x14ac:dyDescent="0.25">
      <c r="A2262" s="262" t="s">
        <v>2237</v>
      </c>
      <c r="B2262" s="262" t="s">
        <v>323</v>
      </c>
      <c r="C2262" s="262" t="s">
        <v>323</v>
      </c>
      <c r="D2262" s="262" t="s">
        <v>364</v>
      </c>
      <c r="E2262" s="262" t="s">
        <v>221</v>
      </c>
      <c r="F2262" s="262" t="s">
        <v>222</v>
      </c>
      <c r="G2262" s="262" t="s">
        <v>223</v>
      </c>
      <c r="H2262" s="262" t="s">
        <v>224</v>
      </c>
      <c r="I2262" s="262" t="s">
        <v>225</v>
      </c>
      <c r="J2262" s="262">
        <v>1600</v>
      </c>
      <c r="K2262" s="320">
        <v>1</v>
      </c>
      <c r="L2262" s="320">
        <v>1</v>
      </c>
      <c r="M2262" s="262" t="s">
        <v>226</v>
      </c>
      <c r="N2262" s="262" t="s">
        <v>233</v>
      </c>
      <c r="O2262" s="262" t="s">
        <v>234</v>
      </c>
      <c r="P2262" s="262" t="s">
        <v>37</v>
      </c>
      <c r="Q2262" s="321">
        <v>16</v>
      </c>
      <c r="R2262" s="321">
        <f t="shared" si="215"/>
        <v>17</v>
      </c>
      <c r="S2262" s="300">
        <v>0</v>
      </c>
      <c r="T2262" s="300">
        <v>61205</v>
      </c>
      <c r="V2262" s="300">
        <v>61205</v>
      </c>
      <c r="W2262" s="302">
        <f>IFERROR(INDEX('For Formulas'!$A$3:$CL$64,MATCH(ROUNDUP($R2262,0),'For Formulas'!$A$3:$A$64,0),MATCH($O2262&amp;" - "&amp;$P2262,'For Formulas'!$A$3:$CL$3,0))*L2262+U2262,INDEX('For Formulas'!$A$3:$CL$64,MATCH(ROUNDUP($R2262,0),'For Formulas'!$A$3:$A$64,0)*MATCH($O2262&amp;" - "&amp;$P2262,'For Formulas'!$A$3:$CL$3,0))*L2262)</f>
        <v>66100</v>
      </c>
      <c r="X2262" s="322">
        <f t="shared" si="216"/>
        <v>7.9977126051793149E-2</v>
      </c>
      <c r="Y2262" s="262" t="s">
        <v>1772</v>
      </c>
      <c r="Z2262" s="262" t="str">
        <f t="shared" si="217"/>
        <v>141 E 72410 139</v>
      </c>
      <c r="AA2262" s="262" t="str">
        <f t="shared" si="218"/>
        <v>000</v>
      </c>
      <c r="AB2262" s="262" t="str">
        <f t="shared" si="219"/>
        <v>000</v>
      </c>
      <c r="AC2262" s="262" t="str">
        <f t="shared" si="220"/>
        <v>141 E 72410 139 000 000</v>
      </c>
    </row>
    <row r="2263" spans="1:29" ht="15" hidden="1" customHeight="1" x14ac:dyDescent="0.25">
      <c r="A2263" s="262" t="s">
        <v>2745</v>
      </c>
      <c r="B2263" s="262" t="s">
        <v>330</v>
      </c>
      <c r="C2263" s="262" t="s">
        <v>330</v>
      </c>
      <c r="D2263" s="262" t="s">
        <v>328</v>
      </c>
      <c r="E2263" s="262" t="s">
        <v>256</v>
      </c>
      <c r="F2263" s="262" t="s">
        <v>249</v>
      </c>
      <c r="G2263" s="262" t="s">
        <v>250</v>
      </c>
      <c r="H2263" s="262" t="s">
        <v>224</v>
      </c>
      <c r="I2263" s="262" t="s">
        <v>242</v>
      </c>
      <c r="J2263" s="262">
        <v>1080</v>
      </c>
      <c r="K2263" s="320">
        <v>1</v>
      </c>
      <c r="L2263" s="320">
        <v>1</v>
      </c>
      <c r="M2263" s="262" t="s">
        <v>6</v>
      </c>
      <c r="Q2263" s="321">
        <v>0</v>
      </c>
      <c r="R2263" s="321">
        <f t="shared" si="215"/>
        <v>1</v>
      </c>
      <c r="S2263" s="300">
        <v>3000</v>
      </c>
      <c r="T2263" s="300">
        <v>0</v>
      </c>
      <c r="V2263" s="300">
        <v>3000</v>
      </c>
      <c r="W2263" s="300">
        <f>V2263</f>
        <v>3000</v>
      </c>
      <c r="X2263" s="322">
        <f t="shared" si="216"/>
        <v>0</v>
      </c>
      <c r="Y2263" s="262" t="s">
        <v>329</v>
      </c>
      <c r="Z2263" s="262" t="str">
        <f t="shared" si="217"/>
        <v>141 E 72710 146</v>
      </c>
      <c r="AA2263" s="262" t="str">
        <f t="shared" si="218"/>
        <v>712</v>
      </c>
      <c r="AB2263" s="262" t="str">
        <f t="shared" si="219"/>
        <v>000</v>
      </c>
      <c r="AC2263" s="262" t="str">
        <f t="shared" si="220"/>
        <v>141 E 72710 146 000 712</v>
      </c>
    </row>
    <row r="2264" spans="1:29" ht="15" hidden="1" customHeight="1" x14ac:dyDescent="0.25">
      <c r="A2264" s="262" t="s">
        <v>2745</v>
      </c>
      <c r="B2264" s="262" t="s">
        <v>327</v>
      </c>
      <c r="C2264" s="262" t="s">
        <v>327</v>
      </c>
      <c r="D2264" s="262" t="s">
        <v>328</v>
      </c>
      <c r="E2264" s="262" t="s">
        <v>221</v>
      </c>
      <c r="F2264" s="262" t="s">
        <v>249</v>
      </c>
      <c r="G2264" s="262" t="s">
        <v>250</v>
      </c>
      <c r="H2264" s="262" t="s">
        <v>224</v>
      </c>
      <c r="I2264" s="262" t="s">
        <v>242</v>
      </c>
      <c r="J2264" s="262">
        <v>1080</v>
      </c>
      <c r="K2264" s="320">
        <v>1</v>
      </c>
      <c r="L2264" s="320">
        <v>1</v>
      </c>
      <c r="M2264" s="262" t="s">
        <v>226</v>
      </c>
      <c r="N2264" s="262" t="s">
        <v>227</v>
      </c>
      <c r="O2264" s="262" t="s">
        <v>251</v>
      </c>
      <c r="P2264" s="262" t="s">
        <v>186</v>
      </c>
      <c r="Q2264" s="321">
        <v>19</v>
      </c>
      <c r="R2264" s="321">
        <f t="shared" si="215"/>
        <v>20</v>
      </c>
      <c r="S2264" s="300">
        <v>0</v>
      </c>
      <c r="T2264" s="300">
        <v>16340</v>
      </c>
      <c r="V2264" s="300">
        <v>16340</v>
      </c>
      <c r="W2264" s="302">
        <f>IFERROR(INDEX('For Formulas'!$A$3:$CL$64,MATCH(ROUNDUP($R2264,0),'For Formulas'!$A$3:$A$64,0),MATCH($O2264&amp;" - "&amp;$P2264,'For Formulas'!$A$3:$CL$3,0))*L2264+U2264,INDEX('For Formulas'!$A$3:$CL$64,MATCH(ROUNDUP($R2264,0),'For Formulas'!$A$3:$A$64,0)*MATCH($O2264&amp;" - "&amp;$P2264,'For Formulas'!$A$3:$CL$3,0))*L2264)</f>
        <v>17900</v>
      </c>
      <c r="X2264" s="322">
        <f t="shared" si="216"/>
        <v>9.5471236230110154E-2</v>
      </c>
      <c r="Y2264" s="262" t="s">
        <v>329</v>
      </c>
      <c r="Z2264" s="262" t="str">
        <f t="shared" si="217"/>
        <v>141 E 72710 146</v>
      </c>
      <c r="AA2264" s="262" t="str">
        <f t="shared" si="218"/>
        <v>712</v>
      </c>
      <c r="AB2264" s="262" t="str">
        <f t="shared" si="219"/>
        <v>000</v>
      </c>
      <c r="AC2264" s="262" t="str">
        <f t="shared" si="220"/>
        <v>141 E 72710 146 000 712</v>
      </c>
    </row>
    <row r="2265" spans="1:29" ht="15" customHeight="1" x14ac:dyDescent="0.25">
      <c r="A2265" s="262" t="s">
        <v>2406</v>
      </c>
      <c r="B2265" s="262" t="s">
        <v>231</v>
      </c>
      <c r="C2265" s="262" t="s">
        <v>231</v>
      </c>
      <c r="D2265" s="262" t="s">
        <v>361</v>
      </c>
      <c r="E2265" s="262" t="s">
        <v>221</v>
      </c>
      <c r="F2265" s="262" t="s">
        <v>222</v>
      </c>
      <c r="G2265" s="262" t="s">
        <v>223</v>
      </c>
      <c r="H2265" s="262" t="s">
        <v>224</v>
      </c>
      <c r="I2265" s="262" t="s">
        <v>225</v>
      </c>
      <c r="J2265" s="262">
        <v>1600</v>
      </c>
      <c r="K2265" s="320">
        <v>1</v>
      </c>
      <c r="L2265" s="320">
        <v>1</v>
      </c>
      <c r="M2265" s="262" t="s">
        <v>226</v>
      </c>
      <c r="N2265" s="262" t="s">
        <v>233</v>
      </c>
      <c r="O2265" s="262" t="s">
        <v>234</v>
      </c>
      <c r="P2265" s="262" t="s">
        <v>37</v>
      </c>
      <c r="Q2265" s="321">
        <v>16</v>
      </c>
      <c r="R2265" s="321">
        <f t="shared" si="215"/>
        <v>17</v>
      </c>
      <c r="S2265" s="300">
        <v>0</v>
      </c>
      <c r="T2265" s="300">
        <v>61205</v>
      </c>
      <c r="V2265" s="300">
        <v>61205</v>
      </c>
      <c r="W2265" s="302">
        <f>IFERROR(INDEX('For Formulas'!$A$3:$CL$64,MATCH(ROUNDUP($R2265,0),'For Formulas'!$A$3:$A$64,0),MATCH($O2265&amp;" - "&amp;$P2265,'For Formulas'!$A$3:$CL$3,0))*L2265+U2265,INDEX('For Formulas'!$A$3:$CL$64,MATCH(ROUNDUP($R2265,0),'For Formulas'!$A$3:$A$64,0)*MATCH($O2265&amp;" - "&amp;$P2265,'For Formulas'!$A$3:$CL$3,0))*L2265)</f>
        <v>66100</v>
      </c>
      <c r="X2265" s="322">
        <f t="shared" si="216"/>
        <v>7.9977126051793149E-2</v>
      </c>
      <c r="Y2265" s="262" t="s">
        <v>362</v>
      </c>
      <c r="Z2265" s="262" t="str">
        <f t="shared" si="217"/>
        <v>141 E 71100 116</v>
      </c>
      <c r="AA2265" s="262" t="str">
        <f t="shared" si="218"/>
        <v>000</v>
      </c>
      <c r="AB2265" s="262" t="str">
        <f t="shared" si="219"/>
        <v>000</v>
      </c>
      <c r="AC2265" s="262" t="str">
        <f t="shared" si="220"/>
        <v>141 E 71100 116 000 000</v>
      </c>
    </row>
    <row r="2266" spans="1:29" ht="15" customHeight="1" x14ac:dyDescent="0.25">
      <c r="A2266" s="262" t="s">
        <v>2444</v>
      </c>
      <c r="B2266" s="262" t="s">
        <v>316</v>
      </c>
      <c r="C2266" s="262" t="s">
        <v>316</v>
      </c>
      <c r="D2266" s="262" t="s">
        <v>382</v>
      </c>
      <c r="E2266" s="262" t="s">
        <v>221</v>
      </c>
      <c r="F2266" s="262" t="s">
        <v>222</v>
      </c>
      <c r="G2266" s="262" t="s">
        <v>223</v>
      </c>
      <c r="H2266" s="262" t="s">
        <v>224</v>
      </c>
      <c r="I2266" s="262" t="s">
        <v>225</v>
      </c>
      <c r="J2266" s="262">
        <v>1600</v>
      </c>
      <c r="K2266" s="320">
        <v>1</v>
      </c>
      <c r="L2266" s="320">
        <v>1</v>
      </c>
      <c r="M2266" s="262" t="s">
        <v>226</v>
      </c>
      <c r="N2266" s="262" t="s">
        <v>233</v>
      </c>
      <c r="O2266" s="262" t="s">
        <v>234</v>
      </c>
      <c r="P2266" s="262" t="s">
        <v>37</v>
      </c>
      <c r="Q2266" s="321">
        <v>16</v>
      </c>
      <c r="R2266" s="321">
        <f t="shared" si="215"/>
        <v>17</v>
      </c>
      <c r="S2266" s="300">
        <v>0</v>
      </c>
      <c r="T2266" s="300">
        <v>61205</v>
      </c>
      <c r="V2266" s="300">
        <v>61205</v>
      </c>
      <c r="W2266" s="302">
        <f>IFERROR(INDEX('For Formulas'!$A$3:$CL$64,MATCH(ROUNDUP($R2266,0),'For Formulas'!$A$3:$A$64,0),MATCH($O2266&amp;" - "&amp;$P2266,'For Formulas'!$A$3:$CL$3,0))*L2266+U2266,INDEX('For Formulas'!$A$3:$CL$64,MATCH(ROUNDUP($R2266,0),'For Formulas'!$A$3:$A$64,0)*MATCH($O2266&amp;" - "&amp;$P2266,'For Formulas'!$A$3:$CL$3,0))*L2266)</f>
        <v>66100</v>
      </c>
      <c r="X2266" s="322">
        <f t="shared" si="216"/>
        <v>7.9977126051793149E-2</v>
      </c>
      <c r="Y2266" s="262" t="s">
        <v>1304</v>
      </c>
      <c r="Z2266" s="262" t="str">
        <f t="shared" si="217"/>
        <v>141 E 71200 116</v>
      </c>
      <c r="AA2266" s="262" t="str">
        <f t="shared" si="218"/>
        <v>712</v>
      </c>
      <c r="AB2266" s="262" t="str">
        <f t="shared" si="219"/>
        <v>000</v>
      </c>
      <c r="AC2266" s="262" t="str">
        <f t="shared" si="220"/>
        <v>141 E 71200 116 000 712</v>
      </c>
    </row>
    <row r="2267" spans="1:29" ht="15" customHeight="1" x14ac:dyDescent="0.25">
      <c r="A2267" s="262" t="s">
        <v>2576</v>
      </c>
      <c r="B2267" s="262" t="s">
        <v>231</v>
      </c>
      <c r="C2267" s="262" t="s">
        <v>231</v>
      </c>
      <c r="D2267" s="262" t="s">
        <v>407</v>
      </c>
      <c r="E2267" s="262" t="s">
        <v>221</v>
      </c>
      <c r="F2267" s="262" t="s">
        <v>222</v>
      </c>
      <c r="G2267" s="262" t="s">
        <v>223</v>
      </c>
      <c r="H2267" s="262" t="s">
        <v>224</v>
      </c>
      <c r="I2267" s="262" t="s">
        <v>225</v>
      </c>
      <c r="J2267" s="262">
        <v>1600</v>
      </c>
      <c r="K2267" s="320">
        <v>1</v>
      </c>
      <c r="L2267" s="320">
        <v>1</v>
      </c>
      <c r="M2267" s="262" t="s">
        <v>226</v>
      </c>
      <c r="N2267" s="262" t="s">
        <v>233</v>
      </c>
      <c r="O2267" s="262" t="s">
        <v>234</v>
      </c>
      <c r="P2267" s="262" t="s">
        <v>37</v>
      </c>
      <c r="Q2267" s="321">
        <v>16</v>
      </c>
      <c r="R2267" s="321">
        <f t="shared" si="215"/>
        <v>17</v>
      </c>
      <c r="S2267" s="300">
        <v>0</v>
      </c>
      <c r="T2267" s="300">
        <v>61205</v>
      </c>
      <c r="V2267" s="300">
        <v>61205</v>
      </c>
      <c r="W2267" s="302">
        <f>IFERROR(INDEX('For Formulas'!$A$3:$CL$64,MATCH(ROUNDUP($R2267,0),'For Formulas'!$A$3:$A$64,0),MATCH($O2267&amp;" - "&amp;$P2267,'For Formulas'!$A$3:$CL$3,0))*L2267+U2267,INDEX('For Formulas'!$A$3:$CL$64,MATCH(ROUNDUP($R2267,0),'For Formulas'!$A$3:$A$64,0)*MATCH($O2267&amp;" - "&amp;$P2267,'For Formulas'!$A$3:$CL$3,0))*L2267)</f>
        <v>66100</v>
      </c>
      <c r="X2267" s="322">
        <f t="shared" si="216"/>
        <v>7.9977126051793149E-2</v>
      </c>
      <c r="Y2267" s="262" t="s">
        <v>408</v>
      </c>
      <c r="Z2267" s="262" t="str">
        <f t="shared" si="217"/>
        <v>141 E 71100 116</v>
      </c>
      <c r="AA2267" s="262" t="str">
        <f t="shared" si="218"/>
        <v>000</v>
      </c>
      <c r="AB2267" s="262" t="str">
        <f t="shared" si="219"/>
        <v>000</v>
      </c>
      <c r="AC2267" s="262" t="str">
        <f t="shared" si="220"/>
        <v>141 E 71100 116 000 000</v>
      </c>
    </row>
    <row r="2268" spans="1:29" ht="15" customHeight="1" x14ac:dyDescent="0.25">
      <c r="A2268" s="262" t="s">
        <v>2674</v>
      </c>
      <c r="B2268" s="262" t="s">
        <v>316</v>
      </c>
      <c r="C2268" s="262" t="s">
        <v>316</v>
      </c>
      <c r="D2268" s="262" t="s">
        <v>411</v>
      </c>
      <c r="E2268" s="262" t="s">
        <v>221</v>
      </c>
      <c r="F2268" s="262" t="s">
        <v>222</v>
      </c>
      <c r="G2268" s="262" t="s">
        <v>223</v>
      </c>
      <c r="H2268" s="262" t="s">
        <v>224</v>
      </c>
      <c r="I2268" s="262" t="s">
        <v>225</v>
      </c>
      <c r="J2268" s="262">
        <v>1600</v>
      </c>
      <c r="K2268" s="320">
        <v>1</v>
      </c>
      <c r="L2268" s="320">
        <v>1</v>
      </c>
      <c r="M2268" s="262" t="s">
        <v>226</v>
      </c>
      <c r="N2268" s="262" t="s">
        <v>233</v>
      </c>
      <c r="O2268" s="262" t="s">
        <v>234</v>
      </c>
      <c r="P2268" s="262" t="s">
        <v>37</v>
      </c>
      <c r="Q2268" s="321">
        <v>16</v>
      </c>
      <c r="R2268" s="321">
        <f t="shared" si="215"/>
        <v>17</v>
      </c>
      <c r="S2268" s="300">
        <v>0</v>
      </c>
      <c r="T2268" s="300">
        <v>61205</v>
      </c>
      <c r="V2268" s="300">
        <v>61205</v>
      </c>
      <c r="W2268" s="302">
        <f>IFERROR(INDEX('For Formulas'!$A$3:$CL$64,MATCH(ROUNDUP($R2268,0),'For Formulas'!$A$3:$A$64,0),MATCH($O2268&amp;" - "&amp;$P2268,'For Formulas'!$A$3:$CL$3,0))*L2268+U2268,INDEX('For Formulas'!$A$3:$CL$64,MATCH(ROUNDUP($R2268,0),'For Formulas'!$A$3:$A$64,0)*MATCH($O2268&amp;" - "&amp;$P2268,'For Formulas'!$A$3:$CL$3,0))*L2268)</f>
        <v>66100</v>
      </c>
      <c r="X2268" s="322">
        <f t="shared" si="216"/>
        <v>7.9977126051793149E-2</v>
      </c>
      <c r="Y2268" s="262" t="s">
        <v>1375</v>
      </c>
      <c r="Z2268" s="262" t="str">
        <f t="shared" si="217"/>
        <v>141 E 71200 116</v>
      </c>
      <c r="AA2268" s="262" t="str">
        <f t="shared" si="218"/>
        <v>712</v>
      </c>
      <c r="AB2268" s="262" t="str">
        <f t="shared" si="219"/>
        <v>000</v>
      </c>
      <c r="AC2268" s="262" t="str">
        <f t="shared" si="220"/>
        <v>141 E 71200 116 000 712</v>
      </c>
    </row>
    <row r="2269" spans="1:29" ht="15" customHeight="1" x14ac:dyDescent="0.25">
      <c r="A2269" s="262" t="s">
        <v>2871</v>
      </c>
      <c r="B2269" s="262" t="s">
        <v>231</v>
      </c>
      <c r="C2269" s="262" t="s">
        <v>231</v>
      </c>
      <c r="D2269" s="262" t="s">
        <v>716</v>
      </c>
      <c r="E2269" s="262" t="s">
        <v>221</v>
      </c>
      <c r="F2269" s="262" t="s">
        <v>222</v>
      </c>
      <c r="G2269" s="262" t="s">
        <v>223</v>
      </c>
      <c r="H2269" s="262" t="s">
        <v>224</v>
      </c>
      <c r="I2269" s="262" t="s">
        <v>225</v>
      </c>
      <c r="J2269" s="262">
        <v>1600</v>
      </c>
      <c r="K2269" s="320">
        <v>1</v>
      </c>
      <c r="L2269" s="320">
        <v>1</v>
      </c>
      <c r="M2269" s="262" t="s">
        <v>226</v>
      </c>
      <c r="N2269" s="262" t="s">
        <v>233</v>
      </c>
      <c r="O2269" s="262" t="s">
        <v>234</v>
      </c>
      <c r="P2269" s="262" t="s">
        <v>37</v>
      </c>
      <c r="Q2269" s="321">
        <v>16</v>
      </c>
      <c r="R2269" s="321">
        <f t="shared" si="215"/>
        <v>17</v>
      </c>
      <c r="S2269" s="300">
        <v>0</v>
      </c>
      <c r="T2269" s="300">
        <v>61205</v>
      </c>
      <c r="V2269" s="300">
        <v>61205</v>
      </c>
      <c r="W2269" s="302">
        <f>IFERROR(INDEX('For Formulas'!$A$3:$CL$64,MATCH(ROUNDUP($R2269,0),'For Formulas'!$A$3:$A$64,0),MATCH($O2269&amp;" - "&amp;$P2269,'For Formulas'!$A$3:$CL$3,0))*L2269+U2269,INDEX('For Formulas'!$A$3:$CL$64,MATCH(ROUNDUP($R2269,0),'For Formulas'!$A$3:$A$64,0)*MATCH($O2269&amp;" - "&amp;$P2269,'For Formulas'!$A$3:$CL$3,0))*L2269)</f>
        <v>66100</v>
      </c>
      <c r="X2269" s="322">
        <f t="shared" si="216"/>
        <v>7.9977126051793149E-2</v>
      </c>
      <c r="Y2269" s="262" t="s">
        <v>913</v>
      </c>
      <c r="Z2269" s="262" t="str">
        <f t="shared" si="217"/>
        <v>141 E 71100 116</v>
      </c>
      <c r="AA2269" s="262" t="str">
        <f t="shared" si="218"/>
        <v>000</v>
      </c>
      <c r="AB2269" s="262" t="str">
        <f t="shared" si="219"/>
        <v>000</v>
      </c>
      <c r="AC2269" s="262" t="str">
        <f t="shared" si="220"/>
        <v>141 E 71100 116 000 000</v>
      </c>
    </row>
    <row r="2270" spans="1:29" ht="15" customHeight="1" x14ac:dyDescent="0.25">
      <c r="A2270" s="262" t="s">
        <v>2887</v>
      </c>
      <c r="B2270" s="262" t="s">
        <v>231</v>
      </c>
      <c r="C2270" s="262" t="s">
        <v>231</v>
      </c>
      <c r="D2270" s="262" t="s">
        <v>374</v>
      </c>
      <c r="E2270" s="262" t="s">
        <v>221</v>
      </c>
      <c r="F2270" s="262" t="s">
        <v>222</v>
      </c>
      <c r="G2270" s="262" t="s">
        <v>223</v>
      </c>
      <c r="H2270" s="262" t="s">
        <v>224</v>
      </c>
      <c r="I2270" s="262" t="s">
        <v>225</v>
      </c>
      <c r="J2270" s="262">
        <v>1600</v>
      </c>
      <c r="K2270" s="320">
        <v>1</v>
      </c>
      <c r="L2270" s="320">
        <v>1</v>
      </c>
      <c r="M2270" s="262" t="s">
        <v>226</v>
      </c>
      <c r="N2270" s="262" t="s">
        <v>233</v>
      </c>
      <c r="O2270" s="262" t="s">
        <v>234</v>
      </c>
      <c r="P2270" s="262" t="s">
        <v>37</v>
      </c>
      <c r="Q2270" s="321">
        <v>16</v>
      </c>
      <c r="R2270" s="321">
        <f t="shared" si="215"/>
        <v>17</v>
      </c>
      <c r="S2270" s="300">
        <v>0</v>
      </c>
      <c r="T2270" s="300">
        <v>61205</v>
      </c>
      <c r="V2270" s="300">
        <v>61205</v>
      </c>
      <c r="W2270" s="302">
        <f>IFERROR(INDEX('For Formulas'!$A$3:$CL$64,MATCH(ROUNDUP($R2270,0),'For Formulas'!$A$3:$A$64,0),MATCH($O2270&amp;" - "&amp;$P2270,'For Formulas'!$A$3:$CL$3,0))*L2270+U2270,INDEX('For Formulas'!$A$3:$CL$64,MATCH(ROUNDUP($R2270,0),'For Formulas'!$A$3:$A$64,0)*MATCH($O2270&amp;" - "&amp;$P2270,'For Formulas'!$A$3:$CL$3,0))*L2270)</f>
        <v>66100</v>
      </c>
      <c r="X2270" s="322">
        <f t="shared" si="216"/>
        <v>7.9977126051793149E-2</v>
      </c>
      <c r="Y2270" s="262" t="s">
        <v>375</v>
      </c>
      <c r="Z2270" s="262" t="str">
        <f t="shared" si="217"/>
        <v>141 E 71100 116</v>
      </c>
      <c r="AA2270" s="262" t="str">
        <f t="shared" si="218"/>
        <v>000</v>
      </c>
      <c r="AB2270" s="262" t="str">
        <f t="shared" si="219"/>
        <v>000</v>
      </c>
      <c r="AC2270" s="262" t="str">
        <f t="shared" si="220"/>
        <v>141 E 71100 116 000 000</v>
      </c>
    </row>
    <row r="2271" spans="1:29" ht="15" customHeight="1" x14ac:dyDescent="0.25">
      <c r="A2271" s="262" t="s">
        <v>2888</v>
      </c>
      <c r="B2271" s="262" t="s">
        <v>231</v>
      </c>
      <c r="C2271" s="262" t="s">
        <v>231</v>
      </c>
      <c r="D2271" s="262" t="s">
        <v>340</v>
      </c>
      <c r="E2271" s="262" t="s">
        <v>221</v>
      </c>
      <c r="F2271" s="262" t="s">
        <v>222</v>
      </c>
      <c r="G2271" s="262" t="s">
        <v>223</v>
      </c>
      <c r="H2271" s="262" t="s">
        <v>224</v>
      </c>
      <c r="I2271" s="262" t="s">
        <v>225</v>
      </c>
      <c r="J2271" s="262">
        <v>1600</v>
      </c>
      <c r="K2271" s="320">
        <v>1</v>
      </c>
      <c r="L2271" s="320">
        <v>1</v>
      </c>
      <c r="M2271" s="262" t="s">
        <v>226</v>
      </c>
      <c r="N2271" s="262" t="s">
        <v>233</v>
      </c>
      <c r="O2271" s="262" t="s">
        <v>234</v>
      </c>
      <c r="P2271" s="262" t="s">
        <v>37</v>
      </c>
      <c r="Q2271" s="321">
        <v>16</v>
      </c>
      <c r="R2271" s="321">
        <f t="shared" si="215"/>
        <v>17</v>
      </c>
      <c r="S2271" s="300">
        <v>0</v>
      </c>
      <c r="T2271" s="300">
        <v>61205</v>
      </c>
      <c r="V2271" s="300">
        <v>61205</v>
      </c>
      <c r="W2271" s="302">
        <f>IFERROR(INDEX('For Formulas'!$A$3:$CL$64,MATCH(ROUNDUP($R2271,0),'For Formulas'!$A$3:$A$64,0),MATCH($O2271&amp;" - "&amp;$P2271,'For Formulas'!$A$3:$CL$3,0))*L2271+U2271,INDEX('For Formulas'!$A$3:$CL$64,MATCH(ROUNDUP($R2271,0),'For Formulas'!$A$3:$A$64,0)*MATCH($O2271&amp;" - "&amp;$P2271,'For Formulas'!$A$3:$CL$3,0))*L2271)</f>
        <v>66100</v>
      </c>
      <c r="X2271" s="322">
        <f t="shared" si="216"/>
        <v>7.9977126051793149E-2</v>
      </c>
      <c r="Y2271" s="262" t="s">
        <v>439</v>
      </c>
      <c r="Z2271" s="262" t="str">
        <f t="shared" si="217"/>
        <v>141 E 71100 116</v>
      </c>
      <c r="AA2271" s="262" t="str">
        <f t="shared" si="218"/>
        <v>000</v>
      </c>
      <c r="AB2271" s="262" t="str">
        <f t="shared" si="219"/>
        <v>000</v>
      </c>
      <c r="AC2271" s="262" t="str">
        <f t="shared" si="220"/>
        <v>141 E 71100 116 000 000</v>
      </c>
    </row>
    <row r="2272" spans="1:29" ht="15" customHeight="1" x14ac:dyDescent="0.25">
      <c r="A2272" s="262" t="s">
        <v>2928</v>
      </c>
      <c r="B2272" s="262" t="s">
        <v>231</v>
      </c>
      <c r="C2272" s="262" t="s">
        <v>231</v>
      </c>
      <c r="D2272" s="262" t="s">
        <v>407</v>
      </c>
      <c r="E2272" s="262" t="s">
        <v>221</v>
      </c>
      <c r="F2272" s="262" t="s">
        <v>222</v>
      </c>
      <c r="G2272" s="262" t="s">
        <v>223</v>
      </c>
      <c r="H2272" s="262" t="s">
        <v>224</v>
      </c>
      <c r="I2272" s="262" t="s">
        <v>225</v>
      </c>
      <c r="J2272" s="262">
        <v>1600</v>
      </c>
      <c r="K2272" s="320">
        <v>1</v>
      </c>
      <c r="L2272" s="320">
        <v>1</v>
      </c>
      <c r="M2272" s="262" t="s">
        <v>226</v>
      </c>
      <c r="N2272" s="262" t="s">
        <v>233</v>
      </c>
      <c r="O2272" s="262" t="s">
        <v>234</v>
      </c>
      <c r="P2272" s="262" t="s">
        <v>37</v>
      </c>
      <c r="Q2272" s="321">
        <v>16</v>
      </c>
      <c r="R2272" s="321">
        <f t="shared" si="215"/>
        <v>17</v>
      </c>
      <c r="S2272" s="300">
        <v>0</v>
      </c>
      <c r="T2272" s="300">
        <v>61205</v>
      </c>
      <c r="V2272" s="300">
        <v>61205</v>
      </c>
      <c r="W2272" s="302">
        <f>IFERROR(INDEX('For Formulas'!$A$3:$CL$64,MATCH(ROUNDUP($R2272,0),'For Formulas'!$A$3:$A$64,0),MATCH($O2272&amp;" - "&amp;$P2272,'For Formulas'!$A$3:$CL$3,0))*L2272+U2272,INDEX('For Formulas'!$A$3:$CL$64,MATCH(ROUNDUP($R2272,0),'For Formulas'!$A$3:$A$64,0)*MATCH($O2272&amp;" - "&amp;$P2272,'For Formulas'!$A$3:$CL$3,0))*L2272)</f>
        <v>66100</v>
      </c>
      <c r="X2272" s="322">
        <f t="shared" si="216"/>
        <v>7.9977126051793149E-2</v>
      </c>
      <c r="Y2272" s="262" t="s">
        <v>408</v>
      </c>
      <c r="Z2272" s="262" t="str">
        <f t="shared" si="217"/>
        <v>141 E 71100 116</v>
      </c>
      <c r="AA2272" s="262" t="str">
        <f t="shared" si="218"/>
        <v>000</v>
      </c>
      <c r="AB2272" s="262" t="str">
        <f t="shared" si="219"/>
        <v>000</v>
      </c>
      <c r="AC2272" s="262" t="str">
        <f t="shared" si="220"/>
        <v>141 E 71100 116 000 000</v>
      </c>
    </row>
    <row r="2273" spans="1:29" ht="15" customHeight="1" x14ac:dyDescent="0.25">
      <c r="A2273" s="262" t="s">
        <v>2984</v>
      </c>
      <c r="B2273" s="262" t="s">
        <v>231</v>
      </c>
      <c r="C2273" s="262" t="s">
        <v>231</v>
      </c>
      <c r="D2273" s="262" t="s">
        <v>264</v>
      </c>
      <c r="E2273" s="262" t="s">
        <v>221</v>
      </c>
      <c r="F2273" s="262" t="s">
        <v>222</v>
      </c>
      <c r="G2273" s="262" t="s">
        <v>223</v>
      </c>
      <c r="H2273" s="262" t="s">
        <v>224</v>
      </c>
      <c r="I2273" s="262" t="s">
        <v>225</v>
      </c>
      <c r="J2273" s="262">
        <v>1600</v>
      </c>
      <c r="K2273" s="320">
        <v>1</v>
      </c>
      <c r="L2273" s="320">
        <v>1</v>
      </c>
      <c r="M2273" s="262" t="s">
        <v>226</v>
      </c>
      <c r="N2273" s="262" t="s">
        <v>233</v>
      </c>
      <c r="O2273" s="262" t="s">
        <v>234</v>
      </c>
      <c r="P2273" s="262" t="s">
        <v>37</v>
      </c>
      <c r="Q2273" s="321">
        <v>16</v>
      </c>
      <c r="R2273" s="321">
        <f t="shared" si="215"/>
        <v>17</v>
      </c>
      <c r="S2273" s="300">
        <v>0</v>
      </c>
      <c r="T2273" s="300">
        <v>61205</v>
      </c>
      <c r="V2273" s="300">
        <v>61205</v>
      </c>
      <c r="W2273" s="302">
        <f>IFERROR(INDEX('For Formulas'!$A$3:$CL$64,MATCH(ROUNDUP($R2273,0),'For Formulas'!$A$3:$A$64,0),MATCH($O2273&amp;" - "&amp;$P2273,'For Formulas'!$A$3:$CL$3,0))*L2273+U2273,INDEX('For Formulas'!$A$3:$CL$64,MATCH(ROUNDUP($R2273,0),'For Formulas'!$A$3:$A$64,0)*MATCH($O2273&amp;" - "&amp;$P2273,'For Formulas'!$A$3:$CL$3,0))*L2273)</f>
        <v>66100</v>
      </c>
      <c r="X2273" s="322">
        <f t="shared" si="216"/>
        <v>7.9977126051793149E-2</v>
      </c>
      <c r="Y2273" s="262" t="s">
        <v>265</v>
      </c>
      <c r="Z2273" s="262" t="str">
        <f t="shared" si="217"/>
        <v>141 E 71100 116</v>
      </c>
      <c r="AA2273" s="262" t="str">
        <f t="shared" si="218"/>
        <v>000</v>
      </c>
      <c r="AB2273" s="262" t="str">
        <f t="shared" si="219"/>
        <v>000</v>
      </c>
      <c r="AC2273" s="262" t="str">
        <f t="shared" si="220"/>
        <v>141 E 71100 116 000 000</v>
      </c>
    </row>
    <row r="2274" spans="1:29" ht="15" customHeight="1" x14ac:dyDescent="0.25">
      <c r="A2274" s="262" t="s">
        <v>3074</v>
      </c>
      <c r="B2274" s="262" t="s">
        <v>231</v>
      </c>
      <c r="C2274" s="262" t="s">
        <v>231</v>
      </c>
      <c r="D2274" s="262" t="s">
        <v>716</v>
      </c>
      <c r="E2274" s="262" t="s">
        <v>221</v>
      </c>
      <c r="F2274" s="262" t="s">
        <v>222</v>
      </c>
      <c r="G2274" s="262" t="s">
        <v>223</v>
      </c>
      <c r="H2274" s="262" t="s">
        <v>224</v>
      </c>
      <c r="I2274" s="262" t="s">
        <v>225</v>
      </c>
      <c r="J2274" s="262">
        <v>1600</v>
      </c>
      <c r="K2274" s="320">
        <v>1</v>
      </c>
      <c r="L2274" s="320">
        <v>1</v>
      </c>
      <c r="M2274" s="262" t="s">
        <v>226</v>
      </c>
      <c r="N2274" s="262" t="s">
        <v>233</v>
      </c>
      <c r="O2274" s="262" t="s">
        <v>234</v>
      </c>
      <c r="P2274" s="262" t="s">
        <v>37</v>
      </c>
      <c r="Q2274" s="321">
        <v>16</v>
      </c>
      <c r="R2274" s="321">
        <f t="shared" si="215"/>
        <v>17</v>
      </c>
      <c r="S2274" s="300">
        <v>0</v>
      </c>
      <c r="T2274" s="300">
        <v>61205</v>
      </c>
      <c r="V2274" s="300">
        <v>61205</v>
      </c>
      <c r="W2274" s="302">
        <f>IFERROR(INDEX('For Formulas'!$A$3:$CL$64,MATCH(ROUNDUP($R2274,0),'For Formulas'!$A$3:$A$64,0),MATCH($O2274&amp;" - "&amp;$P2274,'For Formulas'!$A$3:$CL$3,0))*L2274+U2274,INDEX('For Formulas'!$A$3:$CL$64,MATCH(ROUNDUP($R2274,0),'For Formulas'!$A$3:$A$64,0)*MATCH($O2274&amp;" - "&amp;$P2274,'For Formulas'!$A$3:$CL$3,0))*L2274)</f>
        <v>66100</v>
      </c>
      <c r="X2274" s="322">
        <f t="shared" si="216"/>
        <v>7.9977126051793149E-2</v>
      </c>
      <c r="Y2274" s="262" t="s">
        <v>913</v>
      </c>
      <c r="Z2274" s="262" t="str">
        <f t="shared" si="217"/>
        <v>141 E 71100 116</v>
      </c>
      <c r="AA2274" s="262" t="str">
        <f t="shared" si="218"/>
        <v>000</v>
      </c>
      <c r="AB2274" s="262" t="str">
        <f t="shared" si="219"/>
        <v>000</v>
      </c>
      <c r="AC2274" s="262" t="str">
        <f t="shared" si="220"/>
        <v>141 E 71100 116 000 000</v>
      </c>
    </row>
    <row r="2275" spans="1:29" ht="15" customHeight="1" x14ac:dyDescent="0.25">
      <c r="A2275" s="262" t="s">
        <v>3087</v>
      </c>
      <c r="B2275" s="262" t="s">
        <v>231</v>
      </c>
      <c r="C2275" s="262" t="s">
        <v>231</v>
      </c>
      <c r="D2275" s="262" t="s">
        <v>389</v>
      </c>
      <c r="E2275" s="262" t="s">
        <v>221</v>
      </c>
      <c r="F2275" s="262" t="s">
        <v>222</v>
      </c>
      <c r="G2275" s="262" t="s">
        <v>223</v>
      </c>
      <c r="H2275" s="262" t="s">
        <v>224</v>
      </c>
      <c r="I2275" s="262" t="s">
        <v>225</v>
      </c>
      <c r="J2275" s="262">
        <v>1600</v>
      </c>
      <c r="K2275" s="320">
        <v>1</v>
      </c>
      <c r="L2275" s="320">
        <v>1</v>
      </c>
      <c r="M2275" s="262" t="s">
        <v>226</v>
      </c>
      <c r="N2275" s="262" t="s">
        <v>233</v>
      </c>
      <c r="O2275" s="262" t="s">
        <v>234</v>
      </c>
      <c r="P2275" s="262" t="s">
        <v>37</v>
      </c>
      <c r="Q2275" s="321">
        <v>16</v>
      </c>
      <c r="R2275" s="321">
        <f t="shared" si="215"/>
        <v>17</v>
      </c>
      <c r="S2275" s="300">
        <v>0</v>
      </c>
      <c r="T2275" s="300">
        <v>61205</v>
      </c>
      <c r="V2275" s="300">
        <v>61205</v>
      </c>
      <c r="W2275" s="302">
        <f>IFERROR(INDEX('For Formulas'!$A$3:$CL$64,MATCH(ROUNDUP($R2275,0),'For Formulas'!$A$3:$A$64,0),MATCH($O2275&amp;" - "&amp;$P2275,'For Formulas'!$A$3:$CL$3,0))*L2275+U2275,INDEX('For Formulas'!$A$3:$CL$64,MATCH(ROUNDUP($R2275,0),'For Formulas'!$A$3:$A$64,0)*MATCH($O2275&amp;" - "&amp;$P2275,'For Formulas'!$A$3:$CL$3,0))*L2275)</f>
        <v>66100</v>
      </c>
      <c r="X2275" s="322">
        <f t="shared" si="216"/>
        <v>7.9977126051793149E-2</v>
      </c>
      <c r="Y2275" s="262" t="s">
        <v>390</v>
      </c>
      <c r="Z2275" s="262" t="str">
        <f t="shared" si="217"/>
        <v>141 E 71100 116</v>
      </c>
      <c r="AA2275" s="262" t="str">
        <f t="shared" si="218"/>
        <v>000</v>
      </c>
      <c r="AB2275" s="262" t="str">
        <f t="shared" si="219"/>
        <v>000</v>
      </c>
      <c r="AC2275" s="262" t="str">
        <f t="shared" si="220"/>
        <v>141 E 71100 116 000 000</v>
      </c>
    </row>
    <row r="2276" spans="1:29" ht="15" customHeight="1" x14ac:dyDescent="0.25">
      <c r="A2276" s="262" t="s">
        <v>3094</v>
      </c>
      <c r="B2276" s="262" t="s">
        <v>231</v>
      </c>
      <c r="C2276" s="262" t="s">
        <v>231</v>
      </c>
      <c r="D2276" s="262" t="s">
        <v>392</v>
      </c>
      <c r="E2276" s="262" t="s">
        <v>221</v>
      </c>
      <c r="F2276" s="262" t="s">
        <v>222</v>
      </c>
      <c r="G2276" s="262" t="s">
        <v>223</v>
      </c>
      <c r="H2276" s="262" t="s">
        <v>224</v>
      </c>
      <c r="I2276" s="262" t="s">
        <v>225</v>
      </c>
      <c r="J2276" s="262">
        <v>1600</v>
      </c>
      <c r="K2276" s="320">
        <v>1</v>
      </c>
      <c r="L2276" s="320">
        <v>1</v>
      </c>
      <c r="M2276" s="262" t="s">
        <v>226</v>
      </c>
      <c r="N2276" s="262" t="s">
        <v>227</v>
      </c>
      <c r="O2276" s="262" t="s">
        <v>234</v>
      </c>
      <c r="P2276" s="262" t="s">
        <v>37</v>
      </c>
      <c r="Q2276" s="321">
        <v>16</v>
      </c>
      <c r="R2276" s="321">
        <f t="shared" si="215"/>
        <v>17</v>
      </c>
      <c r="S2276" s="300">
        <v>0</v>
      </c>
      <c r="T2276" s="300">
        <v>61205</v>
      </c>
      <c r="V2276" s="300">
        <v>61205</v>
      </c>
      <c r="W2276" s="302">
        <f>IFERROR(INDEX('For Formulas'!$A$3:$CL$64,MATCH(ROUNDUP($R2276,0),'For Formulas'!$A$3:$A$64,0),MATCH($O2276&amp;" - "&amp;$P2276,'For Formulas'!$A$3:$CL$3,0))*L2276+U2276,INDEX('For Formulas'!$A$3:$CL$64,MATCH(ROUNDUP($R2276,0),'For Formulas'!$A$3:$A$64,0)*MATCH($O2276&amp;" - "&amp;$P2276,'For Formulas'!$A$3:$CL$3,0))*L2276)</f>
        <v>66100</v>
      </c>
      <c r="X2276" s="322">
        <f t="shared" si="216"/>
        <v>7.9977126051793149E-2</v>
      </c>
      <c r="Y2276" s="262" t="s">
        <v>572</v>
      </c>
      <c r="Z2276" s="262" t="str">
        <f t="shared" si="217"/>
        <v>141 E 71100 116</v>
      </c>
      <c r="AA2276" s="262" t="str">
        <f t="shared" si="218"/>
        <v>000</v>
      </c>
      <c r="AB2276" s="262" t="str">
        <f t="shared" si="219"/>
        <v>000</v>
      </c>
      <c r="AC2276" s="262" t="str">
        <f t="shared" si="220"/>
        <v>141 E 71100 116 000 000</v>
      </c>
    </row>
    <row r="2277" spans="1:29" ht="15" hidden="1" customHeight="1" x14ac:dyDescent="0.25">
      <c r="A2277" s="262" t="s">
        <v>2758</v>
      </c>
      <c r="B2277" s="262" t="s">
        <v>255</v>
      </c>
      <c r="C2277" s="262" t="s">
        <v>255</v>
      </c>
      <c r="D2277" s="262" t="s">
        <v>248</v>
      </c>
      <c r="E2277" s="262" t="s">
        <v>256</v>
      </c>
      <c r="F2277" s="262" t="s">
        <v>249</v>
      </c>
      <c r="G2277" s="262" t="s">
        <v>250</v>
      </c>
      <c r="H2277" s="262" t="s">
        <v>224</v>
      </c>
      <c r="I2277" s="262" t="s">
        <v>242</v>
      </c>
      <c r="J2277" s="262">
        <v>1080</v>
      </c>
      <c r="K2277" s="320">
        <v>1</v>
      </c>
      <c r="L2277" s="320">
        <v>1</v>
      </c>
      <c r="M2277" s="262" t="s">
        <v>6</v>
      </c>
      <c r="Q2277" s="321">
        <v>0</v>
      </c>
      <c r="R2277" s="321">
        <f t="shared" si="215"/>
        <v>1</v>
      </c>
      <c r="S2277" s="300">
        <v>3000</v>
      </c>
      <c r="T2277" s="300">
        <v>0</v>
      </c>
      <c r="V2277" s="300">
        <v>3000</v>
      </c>
      <c r="W2277" s="300">
        <f>V2277</f>
        <v>3000</v>
      </c>
      <c r="X2277" s="322">
        <f t="shared" si="216"/>
        <v>0</v>
      </c>
      <c r="Y2277" s="262" t="s">
        <v>252</v>
      </c>
      <c r="Z2277" s="262" t="str">
        <f t="shared" si="217"/>
        <v>141 E 72710 146</v>
      </c>
      <c r="AA2277" s="262" t="str">
        <f t="shared" si="218"/>
        <v>446</v>
      </c>
      <c r="AB2277" s="262" t="str">
        <f t="shared" si="219"/>
        <v>000</v>
      </c>
      <c r="AC2277" s="262" t="str">
        <f t="shared" si="220"/>
        <v>141 E 72710 146 000 446</v>
      </c>
    </row>
    <row r="2278" spans="1:29" ht="15" customHeight="1" x14ac:dyDescent="0.25">
      <c r="A2278" s="262" t="s">
        <v>3103</v>
      </c>
      <c r="B2278" s="262" t="s">
        <v>231</v>
      </c>
      <c r="C2278" s="262" t="s">
        <v>231</v>
      </c>
      <c r="D2278" s="262" t="s">
        <v>371</v>
      </c>
      <c r="E2278" s="262" t="s">
        <v>221</v>
      </c>
      <c r="F2278" s="262" t="s">
        <v>222</v>
      </c>
      <c r="G2278" s="262" t="s">
        <v>223</v>
      </c>
      <c r="H2278" s="262" t="s">
        <v>224</v>
      </c>
      <c r="I2278" s="262" t="s">
        <v>225</v>
      </c>
      <c r="J2278" s="262">
        <v>1600</v>
      </c>
      <c r="K2278" s="320">
        <v>1</v>
      </c>
      <c r="L2278" s="320">
        <v>1</v>
      </c>
      <c r="M2278" s="262" t="s">
        <v>226</v>
      </c>
      <c r="N2278" s="262" t="s">
        <v>233</v>
      </c>
      <c r="O2278" s="262" t="s">
        <v>234</v>
      </c>
      <c r="P2278" s="262" t="s">
        <v>37</v>
      </c>
      <c r="Q2278" s="321">
        <v>16</v>
      </c>
      <c r="R2278" s="321">
        <f t="shared" si="215"/>
        <v>17</v>
      </c>
      <c r="S2278" s="300">
        <v>0</v>
      </c>
      <c r="T2278" s="300">
        <v>61205</v>
      </c>
      <c r="V2278" s="300">
        <v>61205</v>
      </c>
      <c r="W2278" s="302">
        <f>IFERROR(INDEX('For Formulas'!$A$3:$CL$64,MATCH(ROUNDUP($R2278,0),'For Formulas'!$A$3:$A$64,0),MATCH($O2278&amp;" - "&amp;$P2278,'For Formulas'!$A$3:$CL$3,0))*L2278+U2278,INDEX('For Formulas'!$A$3:$CL$64,MATCH(ROUNDUP($R2278,0),'For Formulas'!$A$3:$A$64,0)*MATCH($O2278&amp;" - "&amp;$P2278,'For Formulas'!$A$3:$CL$3,0))*L2278)</f>
        <v>66100</v>
      </c>
      <c r="X2278" s="322">
        <f t="shared" si="216"/>
        <v>7.9977126051793149E-2</v>
      </c>
      <c r="Y2278" s="262" t="s">
        <v>372</v>
      </c>
      <c r="Z2278" s="262" t="str">
        <f t="shared" si="217"/>
        <v>141 E 71100 116</v>
      </c>
      <c r="AA2278" s="262" t="str">
        <f t="shared" si="218"/>
        <v>000</v>
      </c>
      <c r="AB2278" s="262" t="str">
        <f t="shared" si="219"/>
        <v>000</v>
      </c>
      <c r="AC2278" s="262" t="str">
        <f t="shared" si="220"/>
        <v>141 E 71100 116 000 000</v>
      </c>
    </row>
    <row r="2279" spans="1:29" ht="15" hidden="1" customHeight="1" x14ac:dyDescent="0.25">
      <c r="A2279" s="262" t="s">
        <v>3129</v>
      </c>
      <c r="B2279" s="262" t="s">
        <v>484</v>
      </c>
      <c r="C2279" s="262" t="s">
        <v>484</v>
      </c>
      <c r="D2279" s="262" t="s">
        <v>374</v>
      </c>
      <c r="E2279" s="262" t="s">
        <v>221</v>
      </c>
      <c r="F2279" s="262" t="s">
        <v>222</v>
      </c>
      <c r="G2279" s="262" t="s">
        <v>223</v>
      </c>
      <c r="H2279" s="262" t="s">
        <v>224</v>
      </c>
      <c r="I2279" s="262" t="s">
        <v>225</v>
      </c>
      <c r="J2279" s="262">
        <v>1600</v>
      </c>
      <c r="K2279" s="320">
        <v>1</v>
      </c>
      <c r="L2279" s="320">
        <v>1</v>
      </c>
      <c r="M2279" s="262" t="s">
        <v>226</v>
      </c>
      <c r="N2279" s="262" t="s">
        <v>233</v>
      </c>
      <c r="O2279" s="262" t="s">
        <v>234</v>
      </c>
      <c r="P2279" s="262" t="s">
        <v>37</v>
      </c>
      <c r="Q2279" s="321">
        <v>16</v>
      </c>
      <c r="R2279" s="321">
        <f t="shared" si="215"/>
        <v>17</v>
      </c>
      <c r="S2279" s="300">
        <v>0</v>
      </c>
      <c r="T2279" s="300">
        <v>61205</v>
      </c>
      <c r="V2279" s="300">
        <v>61205</v>
      </c>
      <c r="W2279" s="302">
        <f>IFERROR(INDEX('For Formulas'!$A$3:$CL$64,MATCH(ROUNDUP($R2279,0),'For Formulas'!$A$3:$A$64,0),MATCH($O2279&amp;" - "&amp;$P2279,'For Formulas'!$A$3:$CL$3,0))*L2279+U2279,INDEX('For Formulas'!$A$3:$CL$64,MATCH(ROUNDUP($R2279,0),'For Formulas'!$A$3:$A$64,0)*MATCH($O2279&amp;" - "&amp;$P2279,'For Formulas'!$A$3:$CL$3,0))*L2279)</f>
        <v>66100</v>
      </c>
      <c r="X2279" s="322">
        <f t="shared" si="216"/>
        <v>7.9977126051793149E-2</v>
      </c>
      <c r="Y2279" s="262" t="s">
        <v>3130</v>
      </c>
      <c r="Z2279" s="262" t="str">
        <f t="shared" si="217"/>
        <v>142 E 71100 116</v>
      </c>
      <c r="AA2279" s="262" t="str">
        <f t="shared" si="218"/>
        <v>000</v>
      </c>
      <c r="AB2279" s="262" t="str">
        <f t="shared" si="219"/>
        <v>101</v>
      </c>
      <c r="AC2279" s="262" t="str">
        <f t="shared" si="220"/>
        <v>142 E 71100 116 101 000</v>
      </c>
    </row>
    <row r="2280" spans="1:29" ht="15" customHeight="1" x14ac:dyDescent="0.25">
      <c r="A2280" s="262" t="s">
        <v>3170</v>
      </c>
      <c r="B2280" s="262" t="s">
        <v>231</v>
      </c>
      <c r="C2280" s="262" t="s">
        <v>231</v>
      </c>
      <c r="D2280" s="262" t="s">
        <v>364</v>
      </c>
      <c r="E2280" s="262" t="s">
        <v>221</v>
      </c>
      <c r="F2280" s="262" t="s">
        <v>222</v>
      </c>
      <c r="G2280" s="262" t="s">
        <v>223</v>
      </c>
      <c r="H2280" s="262" t="s">
        <v>224</v>
      </c>
      <c r="I2280" s="262" t="s">
        <v>225</v>
      </c>
      <c r="J2280" s="262">
        <v>1600</v>
      </c>
      <c r="K2280" s="320">
        <v>1</v>
      </c>
      <c r="L2280" s="320">
        <v>1</v>
      </c>
      <c r="M2280" s="262" t="s">
        <v>226</v>
      </c>
      <c r="N2280" s="262" t="s">
        <v>233</v>
      </c>
      <c r="O2280" s="262" t="s">
        <v>234</v>
      </c>
      <c r="P2280" s="262" t="s">
        <v>37</v>
      </c>
      <c r="Q2280" s="321">
        <v>16</v>
      </c>
      <c r="R2280" s="321">
        <f t="shared" si="215"/>
        <v>17</v>
      </c>
      <c r="S2280" s="300">
        <v>0</v>
      </c>
      <c r="T2280" s="300">
        <v>61205</v>
      </c>
      <c r="V2280" s="300">
        <v>61205</v>
      </c>
      <c r="W2280" s="302">
        <f>IFERROR(INDEX('For Formulas'!$A$3:$CL$64,MATCH(ROUNDUP($R2280,0),'For Formulas'!$A$3:$A$64,0),MATCH($O2280&amp;" - "&amp;$P2280,'For Formulas'!$A$3:$CL$3,0))*L2280+U2280,INDEX('For Formulas'!$A$3:$CL$64,MATCH(ROUNDUP($R2280,0),'For Formulas'!$A$3:$A$64,0)*MATCH($O2280&amp;" - "&amp;$P2280,'For Formulas'!$A$3:$CL$3,0))*L2280)</f>
        <v>66100</v>
      </c>
      <c r="X2280" s="322">
        <f t="shared" si="216"/>
        <v>7.9977126051793149E-2</v>
      </c>
      <c r="Y2280" s="262" t="s">
        <v>365</v>
      </c>
      <c r="Z2280" s="262" t="str">
        <f t="shared" si="217"/>
        <v>141 E 71100 116</v>
      </c>
      <c r="AA2280" s="262" t="str">
        <f t="shared" si="218"/>
        <v>000</v>
      </c>
      <c r="AB2280" s="262" t="str">
        <f t="shared" si="219"/>
        <v>000</v>
      </c>
      <c r="AC2280" s="262" t="str">
        <f t="shared" si="220"/>
        <v>141 E 71100 116 000 000</v>
      </c>
    </row>
    <row r="2281" spans="1:29" ht="15" hidden="1" customHeight="1" x14ac:dyDescent="0.25">
      <c r="A2281" s="262" t="s">
        <v>2761</v>
      </c>
      <c r="B2281" s="262" t="s">
        <v>256</v>
      </c>
      <c r="C2281" s="262" t="s">
        <v>590</v>
      </c>
      <c r="D2281" s="262" t="s">
        <v>274</v>
      </c>
      <c r="E2281" s="262" t="s">
        <v>256</v>
      </c>
      <c r="F2281" s="262" t="s">
        <v>521</v>
      </c>
      <c r="G2281" s="262" t="s">
        <v>522</v>
      </c>
      <c r="H2281" s="262" t="s">
        <v>523</v>
      </c>
      <c r="I2281" s="262" t="s">
        <v>504</v>
      </c>
      <c r="J2281" s="262">
        <v>1575</v>
      </c>
      <c r="K2281" s="320">
        <v>1</v>
      </c>
      <c r="L2281" s="320">
        <v>0</v>
      </c>
      <c r="M2281" s="262" t="s">
        <v>6</v>
      </c>
      <c r="Q2281" s="321">
        <v>0</v>
      </c>
      <c r="R2281" s="321">
        <f t="shared" si="215"/>
        <v>1</v>
      </c>
      <c r="S2281" s="300">
        <v>262.5</v>
      </c>
      <c r="T2281" s="300">
        <v>0</v>
      </c>
      <c r="V2281" s="300">
        <v>262.5</v>
      </c>
      <c r="W2281" s="300">
        <f>V2281</f>
        <v>262.5</v>
      </c>
      <c r="X2281" s="322">
        <f t="shared" si="216"/>
        <v>0</v>
      </c>
      <c r="Y2281" s="262" t="s">
        <v>1176</v>
      </c>
      <c r="Z2281" s="262" t="str">
        <f t="shared" si="217"/>
        <v>141 E 72410 162</v>
      </c>
      <c r="AA2281" s="262" t="str">
        <f t="shared" si="218"/>
        <v>000</v>
      </c>
      <c r="AB2281" s="262" t="str">
        <f t="shared" si="219"/>
        <v>000</v>
      </c>
      <c r="AC2281" s="262" t="str">
        <f t="shared" si="220"/>
        <v>141 E 72410 162 000 000</v>
      </c>
    </row>
    <row r="2282" spans="1:29" ht="15" customHeight="1" x14ac:dyDescent="0.25">
      <c r="A2282" s="262" t="s">
        <v>3194</v>
      </c>
      <c r="B2282" s="262" t="s">
        <v>323</v>
      </c>
      <c r="C2282" s="262" t="s">
        <v>323</v>
      </c>
      <c r="D2282" s="262" t="s">
        <v>411</v>
      </c>
      <c r="E2282" s="262" t="s">
        <v>221</v>
      </c>
      <c r="F2282" s="262" t="s">
        <v>222</v>
      </c>
      <c r="G2282" s="262" t="s">
        <v>223</v>
      </c>
      <c r="H2282" s="262" t="s">
        <v>224</v>
      </c>
      <c r="I2282" s="262" t="s">
        <v>225</v>
      </c>
      <c r="J2282" s="262">
        <v>1600</v>
      </c>
      <c r="K2282" s="320">
        <v>1</v>
      </c>
      <c r="L2282" s="320">
        <v>1</v>
      </c>
      <c r="M2282" s="262" t="s">
        <v>226</v>
      </c>
      <c r="N2282" s="262" t="s">
        <v>233</v>
      </c>
      <c r="O2282" s="262" t="s">
        <v>234</v>
      </c>
      <c r="P2282" s="262" t="s">
        <v>37</v>
      </c>
      <c r="Q2282" s="321">
        <v>16</v>
      </c>
      <c r="R2282" s="321">
        <f t="shared" si="215"/>
        <v>17</v>
      </c>
      <c r="S2282" s="300">
        <v>0</v>
      </c>
      <c r="T2282" s="300">
        <v>61205</v>
      </c>
      <c r="V2282" s="300">
        <v>61205</v>
      </c>
      <c r="W2282" s="302">
        <f>IFERROR(INDEX('For Formulas'!$A$3:$CL$64,MATCH(ROUNDUP($R2282,0),'For Formulas'!$A$3:$A$64,0),MATCH($O2282&amp;" - "&amp;$P2282,'For Formulas'!$A$3:$CL$3,0))*L2282+U2282,INDEX('For Formulas'!$A$3:$CL$64,MATCH(ROUNDUP($R2282,0),'For Formulas'!$A$3:$A$64,0)*MATCH($O2282&amp;" - "&amp;$P2282,'For Formulas'!$A$3:$CL$3,0))*L2282)</f>
        <v>66100</v>
      </c>
      <c r="X2282" s="322">
        <f t="shared" si="216"/>
        <v>7.9977126051793149E-2</v>
      </c>
      <c r="Y2282" s="262" t="s">
        <v>803</v>
      </c>
      <c r="Z2282" s="262" t="str">
        <f t="shared" si="217"/>
        <v>141 E 72410 139</v>
      </c>
      <c r="AA2282" s="262" t="str">
        <f t="shared" si="218"/>
        <v>000</v>
      </c>
      <c r="AB2282" s="262" t="str">
        <f t="shared" si="219"/>
        <v>000</v>
      </c>
      <c r="AC2282" s="262" t="str">
        <f t="shared" si="220"/>
        <v>141 E 72410 139 000 000</v>
      </c>
    </row>
    <row r="2283" spans="1:29" ht="15" customHeight="1" x14ac:dyDescent="0.25">
      <c r="A2283" s="262" t="s">
        <v>2670</v>
      </c>
      <c r="B2283" s="262" t="s">
        <v>435</v>
      </c>
      <c r="C2283" s="262" t="s">
        <v>435</v>
      </c>
      <c r="D2283" s="262" t="s">
        <v>346</v>
      </c>
      <c r="E2283" s="262" t="s">
        <v>221</v>
      </c>
      <c r="F2283" s="262" t="s">
        <v>299</v>
      </c>
      <c r="G2283" s="262" t="s">
        <v>300</v>
      </c>
      <c r="H2283" s="262" t="s">
        <v>301</v>
      </c>
      <c r="I2283" s="262" t="s">
        <v>225</v>
      </c>
      <c r="J2283" s="262">
        <v>1920</v>
      </c>
      <c r="K2283" s="320">
        <v>1</v>
      </c>
      <c r="L2283" s="320">
        <v>1</v>
      </c>
      <c r="M2283" s="262" t="s">
        <v>226</v>
      </c>
      <c r="N2283" s="262" t="s">
        <v>227</v>
      </c>
      <c r="O2283" s="262" t="s">
        <v>786</v>
      </c>
      <c r="P2283" s="262" t="s">
        <v>35</v>
      </c>
      <c r="Q2283" s="321">
        <v>11</v>
      </c>
      <c r="R2283" s="321">
        <f t="shared" si="215"/>
        <v>12</v>
      </c>
      <c r="S2283" s="300">
        <v>0</v>
      </c>
      <c r="T2283" s="300">
        <v>61722</v>
      </c>
      <c r="V2283" s="300">
        <v>61722</v>
      </c>
      <c r="W2283" s="302">
        <f>IFERROR(INDEX('For Formulas'!$A$3:$CL$64,MATCH(ROUNDUP($R2283,0),'For Formulas'!$A$3:$A$64,0),MATCH($O2283&amp;" - "&amp;$P2283,'For Formulas'!$A$3:$CL$3,0))*L2283+U2283,INDEX('For Formulas'!$A$3:$CL$64,MATCH(ROUNDUP($R2283,0),'For Formulas'!$A$3:$A$64,0)*MATCH($O2283&amp;" - "&amp;$P2283,'For Formulas'!$A$3:$CL$3,0))*L2283)</f>
        <v>66660</v>
      </c>
      <c r="X2283" s="322">
        <f t="shared" si="216"/>
        <v>8.0003888402838536E-2</v>
      </c>
      <c r="Y2283" s="262" t="s">
        <v>436</v>
      </c>
      <c r="Z2283" s="262" t="str">
        <f t="shared" si="217"/>
        <v>141 E 71300 116</v>
      </c>
      <c r="AA2283" s="262" t="str">
        <f t="shared" si="218"/>
        <v>000</v>
      </c>
      <c r="AB2283" s="262" t="str">
        <f t="shared" si="219"/>
        <v>000</v>
      </c>
      <c r="AC2283" s="262" t="str">
        <f t="shared" si="220"/>
        <v>141 E 71300 116 000 000</v>
      </c>
    </row>
    <row r="2284" spans="1:29" ht="15" customHeight="1" x14ac:dyDescent="0.25">
      <c r="A2284" s="262" t="s">
        <v>2157</v>
      </c>
      <c r="B2284" s="262" t="s">
        <v>2158</v>
      </c>
      <c r="C2284" s="262" t="s">
        <v>2158</v>
      </c>
      <c r="D2284" s="262" t="s">
        <v>274</v>
      </c>
      <c r="E2284" s="262" t="s">
        <v>221</v>
      </c>
      <c r="F2284" s="262" t="s">
        <v>299</v>
      </c>
      <c r="G2284" s="262" t="s">
        <v>300</v>
      </c>
      <c r="H2284" s="262" t="s">
        <v>301</v>
      </c>
      <c r="I2284" s="262" t="s">
        <v>225</v>
      </c>
      <c r="J2284" s="262">
        <v>1920</v>
      </c>
      <c r="K2284" s="320">
        <v>1</v>
      </c>
      <c r="L2284" s="320">
        <v>1</v>
      </c>
      <c r="M2284" s="262" t="s">
        <v>226</v>
      </c>
      <c r="N2284" s="262" t="s">
        <v>227</v>
      </c>
      <c r="O2284" s="262" t="s">
        <v>498</v>
      </c>
      <c r="P2284" s="262" t="s">
        <v>34</v>
      </c>
      <c r="Q2284" s="321">
        <v>9</v>
      </c>
      <c r="R2284" s="321">
        <f t="shared" si="215"/>
        <v>10</v>
      </c>
      <c r="S2284" s="300">
        <v>0</v>
      </c>
      <c r="T2284" s="300">
        <v>61812</v>
      </c>
      <c r="V2284" s="300">
        <v>61812</v>
      </c>
      <c r="W2284" s="302">
        <f>IFERROR(INDEX('For Formulas'!$A$3:$CL$64,MATCH(ROUNDUP($R2284,0),'For Formulas'!$A$3:$A$64,0),MATCH($O2284&amp;" - "&amp;$P2284,'For Formulas'!$A$3:$CL$3,0))*L2284+U2284,INDEX('For Formulas'!$A$3:$CL$64,MATCH(ROUNDUP($R2284,0),'For Formulas'!$A$3:$A$64,0)*MATCH($O2284&amp;" - "&amp;$P2284,'For Formulas'!$A$3:$CL$3,0))*L2284)</f>
        <v>66756</v>
      </c>
      <c r="X2284" s="322">
        <f t="shared" si="216"/>
        <v>7.9984469035138811E-2</v>
      </c>
      <c r="Y2284" s="262" t="s">
        <v>2159</v>
      </c>
      <c r="Z2284" s="262" t="str">
        <f t="shared" si="217"/>
        <v>141 E 73100 105</v>
      </c>
      <c r="AA2284" s="262" t="str">
        <f t="shared" si="218"/>
        <v>000</v>
      </c>
      <c r="AB2284" s="262" t="str">
        <f t="shared" si="219"/>
        <v>000</v>
      </c>
      <c r="AC2284" s="262" t="str">
        <f t="shared" si="220"/>
        <v>141 E 73100 105 000 000</v>
      </c>
    </row>
    <row r="2285" spans="1:29" ht="15" customHeight="1" x14ac:dyDescent="0.25">
      <c r="A2285" s="262" t="s">
        <v>1937</v>
      </c>
      <c r="B2285" s="262" t="s">
        <v>323</v>
      </c>
      <c r="C2285" s="262" t="s">
        <v>323</v>
      </c>
      <c r="D2285" s="262" t="s">
        <v>295</v>
      </c>
      <c r="E2285" s="262" t="s">
        <v>221</v>
      </c>
      <c r="F2285" s="262" t="s">
        <v>222</v>
      </c>
      <c r="G2285" s="262" t="s">
        <v>223</v>
      </c>
      <c r="H2285" s="262" t="s">
        <v>224</v>
      </c>
      <c r="I2285" s="262" t="s">
        <v>225</v>
      </c>
      <c r="J2285" s="262">
        <v>1600</v>
      </c>
      <c r="K2285" s="320">
        <v>1</v>
      </c>
      <c r="L2285" s="320">
        <v>1</v>
      </c>
      <c r="M2285" s="262" t="s">
        <v>226</v>
      </c>
      <c r="N2285" s="262" t="s">
        <v>227</v>
      </c>
      <c r="O2285" s="262" t="s">
        <v>234</v>
      </c>
      <c r="P2285" s="262" t="s">
        <v>38</v>
      </c>
      <c r="Q2285" s="321">
        <v>8</v>
      </c>
      <c r="R2285" s="321">
        <f t="shared" si="215"/>
        <v>9</v>
      </c>
      <c r="S2285" s="300">
        <v>0</v>
      </c>
      <c r="T2285" s="300">
        <v>62015</v>
      </c>
      <c r="V2285" s="300">
        <v>62015</v>
      </c>
      <c r="W2285" s="302">
        <f>IFERROR(INDEX('For Formulas'!$A$3:$CL$64,MATCH(ROUNDUP($R2285,0),'For Formulas'!$A$3:$A$64,0),MATCH($O2285&amp;" - "&amp;$P2285,'For Formulas'!$A$3:$CL$3,0))*L2285+U2285,INDEX('For Formulas'!$A$3:$CL$64,MATCH(ROUNDUP($R2285,0),'For Formulas'!$A$3:$A$64,0)*MATCH($O2285&amp;" - "&amp;$P2285,'For Formulas'!$A$3:$CL$3,0))*L2285)</f>
        <v>66975</v>
      </c>
      <c r="X2285" s="322">
        <f t="shared" si="216"/>
        <v>7.9980649842779972E-2</v>
      </c>
      <c r="Y2285" s="262" t="s">
        <v>1938</v>
      </c>
      <c r="Z2285" s="262" t="str">
        <f t="shared" si="217"/>
        <v>141 E 72410 139</v>
      </c>
      <c r="AA2285" s="262" t="str">
        <f t="shared" si="218"/>
        <v>000</v>
      </c>
      <c r="AB2285" s="262" t="str">
        <f t="shared" si="219"/>
        <v>000</v>
      </c>
      <c r="AC2285" s="262" t="str">
        <f t="shared" si="220"/>
        <v>141 E 72410 139 000 000</v>
      </c>
    </row>
    <row r="2286" spans="1:29" ht="15" hidden="1" customHeight="1" x14ac:dyDescent="0.25">
      <c r="A2286" s="262" t="s">
        <v>1096</v>
      </c>
      <c r="B2286" s="262" t="s">
        <v>484</v>
      </c>
      <c r="C2286" s="262" t="s">
        <v>484</v>
      </c>
      <c r="D2286" s="262" t="s">
        <v>295</v>
      </c>
      <c r="E2286" s="262" t="s">
        <v>352</v>
      </c>
      <c r="F2286" s="262" t="s">
        <v>222</v>
      </c>
      <c r="G2286" s="262" t="s">
        <v>223</v>
      </c>
      <c r="H2286" s="262" t="s">
        <v>569</v>
      </c>
      <c r="I2286" s="262" t="s">
        <v>225</v>
      </c>
      <c r="J2286" s="262">
        <v>760</v>
      </c>
      <c r="K2286" s="320">
        <v>1</v>
      </c>
      <c r="L2286" s="320">
        <v>1</v>
      </c>
      <c r="M2286" s="262" t="s">
        <v>226</v>
      </c>
      <c r="N2286" s="262" t="s">
        <v>227</v>
      </c>
      <c r="O2286" s="262" t="s">
        <v>234</v>
      </c>
      <c r="P2286" s="262" t="s">
        <v>37</v>
      </c>
      <c r="Q2286" s="321">
        <v>17</v>
      </c>
      <c r="R2286" s="321">
        <f t="shared" si="215"/>
        <v>18</v>
      </c>
      <c r="S2286" s="300">
        <v>0</v>
      </c>
      <c r="T2286" s="300">
        <v>62085</v>
      </c>
      <c r="V2286" s="300">
        <v>29490.37</v>
      </c>
      <c r="W2286" s="302">
        <f>IFERROR(INDEX('For Formulas'!$A$3:$CL$64,MATCH(ROUNDUP($R2286,0),'For Formulas'!$A$3:$A$64,0),MATCH($O2286&amp;" - "&amp;$P2286,'For Formulas'!$A$3:$CL$3,0))*L2286+U2286,INDEX('For Formulas'!$A$3:$CL$64,MATCH(ROUNDUP($R2286,0),'For Formulas'!$A$3:$A$64,0)*MATCH($O2286&amp;" - "&amp;$P2286,'For Formulas'!$A$3:$CL$3,0))*L2286)</f>
        <v>67050</v>
      </c>
      <c r="X2286" s="322">
        <f t="shared" si="216"/>
        <v>1.2736235591482916</v>
      </c>
      <c r="Y2286" s="262" t="s">
        <v>1097</v>
      </c>
      <c r="Z2286" s="262" t="str">
        <f t="shared" si="217"/>
        <v>142 E 72210 189</v>
      </c>
      <c r="AA2286" s="262" t="str">
        <f t="shared" si="218"/>
        <v>000</v>
      </c>
      <c r="AB2286" s="262" t="str">
        <f t="shared" si="219"/>
        <v>101</v>
      </c>
      <c r="AC2286" s="262" t="str">
        <f t="shared" si="220"/>
        <v>142 E 72210 189 101 000</v>
      </c>
    </row>
    <row r="2287" spans="1:29" ht="15" customHeight="1" x14ac:dyDescent="0.25">
      <c r="A2287" s="262" t="s">
        <v>1096</v>
      </c>
      <c r="B2287" s="262" t="s">
        <v>323</v>
      </c>
      <c r="C2287" s="262" t="s">
        <v>323</v>
      </c>
      <c r="D2287" s="262" t="s">
        <v>238</v>
      </c>
      <c r="E2287" s="262" t="s">
        <v>221</v>
      </c>
      <c r="F2287" s="262" t="s">
        <v>222</v>
      </c>
      <c r="G2287" s="262" t="s">
        <v>571</v>
      </c>
      <c r="H2287" s="262" t="s">
        <v>224</v>
      </c>
      <c r="I2287" s="262" t="s">
        <v>225</v>
      </c>
      <c r="J2287" s="262">
        <v>840</v>
      </c>
      <c r="K2287" s="320">
        <v>1</v>
      </c>
      <c r="L2287" s="320">
        <v>1</v>
      </c>
      <c r="M2287" s="262" t="s">
        <v>226</v>
      </c>
      <c r="N2287" s="262" t="s">
        <v>227</v>
      </c>
      <c r="O2287" s="262" t="s">
        <v>234</v>
      </c>
      <c r="P2287" s="262" t="s">
        <v>37</v>
      </c>
      <c r="Q2287" s="321">
        <v>17</v>
      </c>
      <c r="R2287" s="321">
        <f t="shared" si="215"/>
        <v>18</v>
      </c>
      <c r="S2287" s="300">
        <v>0</v>
      </c>
      <c r="T2287" s="300">
        <v>62085</v>
      </c>
      <c r="V2287" s="300">
        <v>32594.62</v>
      </c>
      <c r="W2287" s="302">
        <f>IFERROR(INDEX('For Formulas'!$A$3:$CL$64,MATCH(ROUNDUP($R2287,0),'For Formulas'!$A$3:$A$64,0),MATCH($O2287&amp;" - "&amp;$P2287,'For Formulas'!$A$3:$CL$3,0))*L2287+U2287,INDEX('For Formulas'!$A$3:$CL$64,MATCH(ROUNDUP($R2287,0),'For Formulas'!$A$3:$A$64,0)*MATCH($O2287&amp;" - "&amp;$P2287,'For Formulas'!$A$3:$CL$3,0))*L2287)</f>
        <v>67050</v>
      </c>
      <c r="X2287" s="322">
        <f t="shared" si="216"/>
        <v>1.0570879488700897</v>
      </c>
      <c r="Y2287" s="262" t="s">
        <v>1099</v>
      </c>
      <c r="Z2287" s="262" t="str">
        <f t="shared" si="217"/>
        <v>141 E 72410 139</v>
      </c>
      <c r="AA2287" s="262" t="str">
        <f t="shared" si="218"/>
        <v>000</v>
      </c>
      <c r="AB2287" s="262" t="str">
        <f t="shared" si="219"/>
        <v>000</v>
      </c>
      <c r="AC2287" s="262" t="str">
        <f t="shared" si="220"/>
        <v>141 E 72410 139 000 000</v>
      </c>
    </row>
    <row r="2288" spans="1:29" x14ac:dyDescent="0.25">
      <c r="A2288" s="262" t="s">
        <v>437</v>
      </c>
      <c r="B2288" s="262" t="s">
        <v>231</v>
      </c>
      <c r="C2288" s="262" t="s">
        <v>231</v>
      </c>
      <c r="D2288" s="262" t="s">
        <v>371</v>
      </c>
      <c r="E2288" s="262" t="s">
        <v>221</v>
      </c>
      <c r="F2288" s="262" t="s">
        <v>222</v>
      </c>
      <c r="G2288" s="262" t="s">
        <v>223</v>
      </c>
      <c r="H2288" s="262" t="s">
        <v>224</v>
      </c>
      <c r="I2288" s="262" t="s">
        <v>225</v>
      </c>
      <c r="J2288" s="262">
        <v>1600</v>
      </c>
      <c r="K2288" s="320">
        <v>1</v>
      </c>
      <c r="L2288" s="320">
        <v>1</v>
      </c>
      <c r="M2288" s="262" t="s">
        <v>226</v>
      </c>
      <c r="N2288" s="262" t="s">
        <v>233</v>
      </c>
      <c r="O2288" s="262" t="s">
        <v>234</v>
      </c>
      <c r="P2288" s="262" t="s">
        <v>37</v>
      </c>
      <c r="Q2288" s="321">
        <v>17</v>
      </c>
      <c r="R2288" s="321">
        <f t="shared" si="215"/>
        <v>18</v>
      </c>
      <c r="S2288" s="300">
        <v>0</v>
      </c>
      <c r="T2288" s="300">
        <v>62085</v>
      </c>
      <c r="V2288" s="300">
        <v>62085</v>
      </c>
      <c r="W2288" s="302">
        <f>IFERROR(INDEX('For Formulas'!$A$3:$CL$64,MATCH(ROUNDUP($R2288,0),'For Formulas'!$A$3:$A$64,0),MATCH($O2288&amp;" - "&amp;$P2288,'For Formulas'!$A$3:$CL$3,0))*L2288+U2288,INDEX('For Formulas'!$A$3:$CL$64,MATCH(ROUNDUP($R2288,0),'For Formulas'!$A$3:$A$64,0)*MATCH($O2288&amp;" - "&amp;$P2288,'For Formulas'!$A$3:$CL$3,0))*L2288)</f>
        <v>67050</v>
      </c>
      <c r="X2288" s="322">
        <f t="shared" si="216"/>
        <v>7.9971007489731821E-2</v>
      </c>
      <c r="Y2288" s="262" t="s">
        <v>372</v>
      </c>
      <c r="Z2288" s="262" t="str">
        <f t="shared" si="217"/>
        <v>141 E 71100 116</v>
      </c>
      <c r="AA2288" s="262" t="str">
        <f t="shared" si="218"/>
        <v>000</v>
      </c>
      <c r="AB2288" s="262" t="str">
        <f t="shared" si="219"/>
        <v>000</v>
      </c>
      <c r="AC2288" s="262" t="str">
        <f t="shared" si="220"/>
        <v>141 E 71100 116 000 000</v>
      </c>
    </row>
    <row r="2289" spans="1:29" ht="15" customHeight="1" x14ac:dyDescent="0.25">
      <c r="A2289" s="262" t="s">
        <v>467</v>
      </c>
      <c r="B2289" s="262" t="s">
        <v>231</v>
      </c>
      <c r="C2289" s="262" t="s">
        <v>231</v>
      </c>
      <c r="D2289" s="262" t="s">
        <v>295</v>
      </c>
      <c r="E2289" s="262" t="s">
        <v>221</v>
      </c>
      <c r="F2289" s="262" t="s">
        <v>222</v>
      </c>
      <c r="G2289" s="262" t="s">
        <v>223</v>
      </c>
      <c r="H2289" s="262" t="s">
        <v>224</v>
      </c>
      <c r="I2289" s="262" t="s">
        <v>225</v>
      </c>
      <c r="J2289" s="262">
        <v>1600</v>
      </c>
      <c r="K2289" s="320">
        <v>1</v>
      </c>
      <c r="L2289" s="320">
        <v>1</v>
      </c>
      <c r="M2289" s="262" t="s">
        <v>226</v>
      </c>
      <c r="N2289" s="262" t="s">
        <v>227</v>
      </c>
      <c r="O2289" s="262" t="s">
        <v>234</v>
      </c>
      <c r="P2289" s="262" t="s">
        <v>35</v>
      </c>
      <c r="Q2289" s="321">
        <v>24</v>
      </c>
      <c r="R2289" s="321">
        <f t="shared" si="215"/>
        <v>25</v>
      </c>
      <c r="S2289" s="300">
        <v>0</v>
      </c>
      <c r="T2289" s="300">
        <v>62085</v>
      </c>
      <c r="V2289" s="300">
        <v>62085</v>
      </c>
      <c r="W2289" s="302">
        <f>IFERROR(INDEX('For Formulas'!$A$3:$CL$64,MATCH(ROUNDUP($R2289,0),'For Formulas'!$A$3:$A$64,0),MATCH($O2289&amp;" - "&amp;$P2289,'For Formulas'!$A$3:$CL$3,0))*L2289+U2289,INDEX('For Formulas'!$A$3:$CL$64,MATCH(ROUNDUP($R2289,0),'For Formulas'!$A$3:$A$64,0)*MATCH($O2289&amp;" - "&amp;$P2289,'For Formulas'!$A$3:$CL$3,0))*L2289)</f>
        <v>67050</v>
      </c>
      <c r="X2289" s="322">
        <f t="shared" si="216"/>
        <v>7.9971007489731821E-2</v>
      </c>
      <c r="Y2289" s="262" t="s">
        <v>296</v>
      </c>
      <c r="Z2289" s="262" t="str">
        <f t="shared" si="217"/>
        <v>141 E 71100 116</v>
      </c>
      <c r="AA2289" s="262" t="str">
        <f t="shared" si="218"/>
        <v>000</v>
      </c>
      <c r="AB2289" s="262" t="str">
        <f t="shared" si="219"/>
        <v>000</v>
      </c>
      <c r="AC2289" s="262" t="str">
        <f t="shared" si="220"/>
        <v>141 E 71100 116 000 000</v>
      </c>
    </row>
    <row r="2290" spans="1:29" ht="15" hidden="1" customHeight="1" x14ac:dyDescent="0.25">
      <c r="A2290" s="262" t="s">
        <v>2769</v>
      </c>
      <c r="B2290" s="262" t="s">
        <v>256</v>
      </c>
      <c r="C2290" s="262" t="s">
        <v>517</v>
      </c>
      <c r="D2290" s="262" t="s">
        <v>274</v>
      </c>
      <c r="E2290" s="262" t="s">
        <v>256</v>
      </c>
      <c r="F2290" s="262" t="s">
        <v>299</v>
      </c>
      <c r="G2290" s="262" t="s">
        <v>300</v>
      </c>
      <c r="H2290" s="262" t="s">
        <v>301</v>
      </c>
      <c r="I2290" s="262" t="s">
        <v>225</v>
      </c>
      <c r="J2290" s="262">
        <v>1920</v>
      </c>
      <c r="K2290" s="320">
        <v>1</v>
      </c>
      <c r="L2290" s="320">
        <v>1</v>
      </c>
      <c r="M2290" s="262" t="s">
        <v>6</v>
      </c>
      <c r="Q2290" s="321">
        <v>0</v>
      </c>
      <c r="R2290" s="321">
        <f t="shared" si="215"/>
        <v>1</v>
      </c>
      <c r="S2290" s="300">
        <v>4000</v>
      </c>
      <c r="T2290" s="300">
        <v>0</v>
      </c>
      <c r="V2290" s="300">
        <v>4000</v>
      </c>
      <c r="W2290" s="300">
        <f>V2290</f>
        <v>4000</v>
      </c>
      <c r="X2290" s="322">
        <f t="shared" si="216"/>
        <v>0</v>
      </c>
      <c r="Y2290" s="262" t="s">
        <v>905</v>
      </c>
      <c r="Z2290" s="262" t="str">
        <f t="shared" si="217"/>
        <v>141 E 72510 189</v>
      </c>
      <c r="AA2290" s="262" t="str">
        <f t="shared" si="218"/>
        <v>000</v>
      </c>
      <c r="AB2290" s="262" t="str">
        <f t="shared" si="219"/>
        <v>000</v>
      </c>
      <c r="AC2290" s="262" t="str">
        <f t="shared" si="220"/>
        <v>141 E 72510 189 000 000</v>
      </c>
    </row>
    <row r="2291" spans="1:29" ht="15" customHeight="1" x14ac:dyDescent="0.25">
      <c r="A2291" s="262" t="s">
        <v>550</v>
      </c>
      <c r="B2291" s="262" t="s">
        <v>231</v>
      </c>
      <c r="C2291" s="262" t="s">
        <v>231</v>
      </c>
      <c r="D2291" s="262" t="s">
        <v>447</v>
      </c>
      <c r="E2291" s="262" t="s">
        <v>221</v>
      </c>
      <c r="F2291" s="262" t="s">
        <v>222</v>
      </c>
      <c r="G2291" s="262" t="s">
        <v>223</v>
      </c>
      <c r="H2291" s="262" t="s">
        <v>224</v>
      </c>
      <c r="I2291" s="262" t="s">
        <v>225</v>
      </c>
      <c r="J2291" s="262">
        <v>1600</v>
      </c>
      <c r="K2291" s="320">
        <v>1</v>
      </c>
      <c r="L2291" s="320">
        <v>1</v>
      </c>
      <c r="M2291" s="262" t="s">
        <v>226</v>
      </c>
      <c r="N2291" s="262" t="s">
        <v>233</v>
      </c>
      <c r="O2291" s="262" t="s">
        <v>234</v>
      </c>
      <c r="P2291" s="262" t="s">
        <v>37</v>
      </c>
      <c r="Q2291" s="321">
        <v>17</v>
      </c>
      <c r="R2291" s="321">
        <f t="shared" si="215"/>
        <v>18</v>
      </c>
      <c r="S2291" s="300">
        <v>0</v>
      </c>
      <c r="T2291" s="300">
        <v>62085</v>
      </c>
      <c r="V2291" s="300">
        <v>62085</v>
      </c>
      <c r="W2291" s="302">
        <f>IFERROR(INDEX('For Formulas'!$A$3:$CL$64,MATCH(ROUNDUP($R2291,0),'For Formulas'!$A$3:$A$64,0),MATCH($O2291&amp;" - "&amp;$P2291,'For Formulas'!$A$3:$CL$3,0))*L2291+U2291,INDEX('For Formulas'!$A$3:$CL$64,MATCH(ROUNDUP($R2291,0),'For Formulas'!$A$3:$A$64,0)*MATCH($O2291&amp;" - "&amp;$P2291,'For Formulas'!$A$3:$CL$3,0))*L2291)</f>
        <v>67050</v>
      </c>
      <c r="X2291" s="322">
        <f t="shared" si="216"/>
        <v>7.9971007489731821E-2</v>
      </c>
      <c r="Y2291" s="262" t="s">
        <v>448</v>
      </c>
      <c r="Z2291" s="262" t="str">
        <f t="shared" si="217"/>
        <v>141 E 71100 116</v>
      </c>
      <c r="AA2291" s="262" t="str">
        <f t="shared" si="218"/>
        <v>000</v>
      </c>
      <c r="AB2291" s="262" t="str">
        <f t="shared" si="219"/>
        <v>000</v>
      </c>
      <c r="AC2291" s="262" t="str">
        <f t="shared" si="220"/>
        <v>141 E 71100 116 000 000</v>
      </c>
    </row>
    <row r="2292" spans="1:29" ht="15" customHeight="1" x14ac:dyDescent="0.25">
      <c r="A2292" s="262" t="s">
        <v>553</v>
      </c>
      <c r="B2292" s="262" t="s">
        <v>231</v>
      </c>
      <c r="C2292" s="262" t="s">
        <v>231</v>
      </c>
      <c r="D2292" s="262" t="s">
        <v>389</v>
      </c>
      <c r="E2292" s="262" t="s">
        <v>221</v>
      </c>
      <c r="F2292" s="262" t="s">
        <v>222</v>
      </c>
      <c r="G2292" s="262" t="s">
        <v>223</v>
      </c>
      <c r="H2292" s="262" t="s">
        <v>224</v>
      </c>
      <c r="I2292" s="262" t="s">
        <v>225</v>
      </c>
      <c r="J2292" s="262">
        <v>1600</v>
      </c>
      <c r="K2292" s="320">
        <v>1</v>
      </c>
      <c r="L2292" s="320">
        <v>1</v>
      </c>
      <c r="M2292" s="262" t="s">
        <v>226</v>
      </c>
      <c r="N2292" s="262" t="s">
        <v>233</v>
      </c>
      <c r="O2292" s="262" t="s">
        <v>234</v>
      </c>
      <c r="P2292" s="262" t="s">
        <v>35</v>
      </c>
      <c r="Q2292" s="321">
        <v>24</v>
      </c>
      <c r="R2292" s="321">
        <f t="shared" si="215"/>
        <v>25</v>
      </c>
      <c r="S2292" s="300">
        <v>0</v>
      </c>
      <c r="T2292" s="300">
        <v>62085</v>
      </c>
      <c r="V2292" s="300">
        <v>62085</v>
      </c>
      <c r="W2292" s="302">
        <f>IFERROR(INDEX('For Formulas'!$A$3:$CL$64,MATCH(ROUNDUP($R2292,0),'For Formulas'!$A$3:$A$64,0),MATCH($O2292&amp;" - "&amp;$P2292,'For Formulas'!$A$3:$CL$3,0))*L2292+U2292,INDEX('For Formulas'!$A$3:$CL$64,MATCH(ROUNDUP($R2292,0),'For Formulas'!$A$3:$A$64,0)*MATCH($O2292&amp;" - "&amp;$P2292,'For Formulas'!$A$3:$CL$3,0))*L2292)</f>
        <v>67050</v>
      </c>
      <c r="X2292" s="322">
        <f t="shared" si="216"/>
        <v>7.9971007489731821E-2</v>
      </c>
      <c r="Y2292" s="262" t="s">
        <v>390</v>
      </c>
      <c r="Z2292" s="262" t="str">
        <f t="shared" si="217"/>
        <v>141 E 71100 116</v>
      </c>
      <c r="AA2292" s="262" t="str">
        <f t="shared" si="218"/>
        <v>000</v>
      </c>
      <c r="AB2292" s="262" t="str">
        <f t="shared" si="219"/>
        <v>000</v>
      </c>
      <c r="AC2292" s="262" t="str">
        <f t="shared" si="220"/>
        <v>141 E 71100 116 000 000</v>
      </c>
    </row>
    <row r="2293" spans="1:29" ht="15" customHeight="1" x14ac:dyDescent="0.25">
      <c r="A2293" s="262" t="s">
        <v>808</v>
      </c>
      <c r="B2293" s="262" t="s">
        <v>231</v>
      </c>
      <c r="C2293" s="262" t="s">
        <v>231</v>
      </c>
      <c r="D2293" s="262" t="s">
        <v>268</v>
      </c>
      <c r="E2293" s="262" t="s">
        <v>221</v>
      </c>
      <c r="F2293" s="262" t="s">
        <v>222</v>
      </c>
      <c r="G2293" s="262" t="s">
        <v>223</v>
      </c>
      <c r="H2293" s="262" t="s">
        <v>224</v>
      </c>
      <c r="I2293" s="262" t="s">
        <v>225</v>
      </c>
      <c r="J2293" s="262">
        <v>1600</v>
      </c>
      <c r="K2293" s="320">
        <v>1</v>
      </c>
      <c r="L2293" s="320">
        <v>1</v>
      </c>
      <c r="M2293" s="262" t="s">
        <v>226</v>
      </c>
      <c r="N2293" s="262" t="s">
        <v>233</v>
      </c>
      <c r="O2293" s="262" t="s">
        <v>234</v>
      </c>
      <c r="P2293" s="262" t="s">
        <v>35</v>
      </c>
      <c r="Q2293" s="321">
        <v>24</v>
      </c>
      <c r="R2293" s="321">
        <f t="shared" si="215"/>
        <v>25</v>
      </c>
      <c r="S2293" s="300">
        <v>0</v>
      </c>
      <c r="T2293" s="300">
        <v>62085</v>
      </c>
      <c r="V2293" s="300">
        <v>62085</v>
      </c>
      <c r="W2293" s="302">
        <f>IFERROR(INDEX('For Formulas'!$A$3:$CL$64,MATCH(ROUNDUP($R2293,0),'For Formulas'!$A$3:$A$64,0),MATCH($O2293&amp;" - "&amp;$P2293,'For Formulas'!$A$3:$CL$3,0))*L2293+U2293,INDEX('For Formulas'!$A$3:$CL$64,MATCH(ROUNDUP($R2293,0),'For Formulas'!$A$3:$A$64,0)*MATCH($O2293&amp;" - "&amp;$P2293,'For Formulas'!$A$3:$CL$3,0))*L2293)</f>
        <v>67050</v>
      </c>
      <c r="X2293" s="322">
        <f t="shared" si="216"/>
        <v>7.9971007489731821E-2</v>
      </c>
      <c r="Y2293" s="262" t="s">
        <v>566</v>
      </c>
      <c r="Z2293" s="262" t="str">
        <f t="shared" si="217"/>
        <v>141 E 71100 116</v>
      </c>
      <c r="AA2293" s="262" t="str">
        <f t="shared" si="218"/>
        <v>000</v>
      </c>
      <c r="AB2293" s="262" t="str">
        <f t="shared" si="219"/>
        <v>000</v>
      </c>
      <c r="AC2293" s="262" t="str">
        <f t="shared" si="220"/>
        <v>141 E 71100 116 000 000</v>
      </c>
    </row>
    <row r="2294" spans="1:29" ht="15" customHeight="1" x14ac:dyDescent="0.25">
      <c r="A2294" s="262" t="s">
        <v>900</v>
      </c>
      <c r="B2294" s="262" t="s">
        <v>231</v>
      </c>
      <c r="C2294" s="262" t="s">
        <v>231</v>
      </c>
      <c r="D2294" s="262" t="s">
        <v>258</v>
      </c>
      <c r="E2294" s="262" t="s">
        <v>221</v>
      </c>
      <c r="F2294" s="262" t="s">
        <v>222</v>
      </c>
      <c r="G2294" s="262" t="s">
        <v>223</v>
      </c>
      <c r="H2294" s="262" t="s">
        <v>224</v>
      </c>
      <c r="I2294" s="262" t="s">
        <v>225</v>
      </c>
      <c r="J2294" s="262">
        <v>1600</v>
      </c>
      <c r="K2294" s="320">
        <v>1</v>
      </c>
      <c r="L2294" s="320">
        <v>1</v>
      </c>
      <c r="M2294" s="262" t="s">
        <v>226</v>
      </c>
      <c r="N2294" s="262" t="s">
        <v>233</v>
      </c>
      <c r="O2294" s="262" t="s">
        <v>234</v>
      </c>
      <c r="P2294" s="262" t="s">
        <v>35</v>
      </c>
      <c r="Q2294" s="321">
        <v>24</v>
      </c>
      <c r="R2294" s="321">
        <f t="shared" si="215"/>
        <v>25</v>
      </c>
      <c r="S2294" s="300">
        <v>0</v>
      </c>
      <c r="T2294" s="300">
        <v>62085</v>
      </c>
      <c r="V2294" s="300">
        <v>62085</v>
      </c>
      <c r="W2294" s="302">
        <f>IFERROR(INDEX('For Formulas'!$A$3:$CL$64,MATCH(ROUNDUP($R2294,0),'For Formulas'!$A$3:$A$64,0),MATCH($O2294&amp;" - "&amp;$P2294,'For Formulas'!$A$3:$CL$3,0))*L2294+U2294,INDEX('For Formulas'!$A$3:$CL$64,MATCH(ROUNDUP($R2294,0),'For Formulas'!$A$3:$A$64,0)*MATCH($O2294&amp;" - "&amp;$P2294,'For Formulas'!$A$3:$CL$3,0))*L2294)</f>
        <v>67050</v>
      </c>
      <c r="X2294" s="322">
        <f t="shared" si="216"/>
        <v>7.9971007489731821E-2</v>
      </c>
      <c r="Y2294" s="262" t="s">
        <v>259</v>
      </c>
      <c r="Z2294" s="262" t="str">
        <f t="shared" si="217"/>
        <v>141 E 71100 116</v>
      </c>
      <c r="AA2294" s="262" t="str">
        <f t="shared" si="218"/>
        <v>000</v>
      </c>
      <c r="AB2294" s="262" t="str">
        <f t="shared" si="219"/>
        <v>000</v>
      </c>
      <c r="AC2294" s="262" t="str">
        <f t="shared" si="220"/>
        <v>141 E 71100 116 000 000</v>
      </c>
    </row>
    <row r="2295" spans="1:29" ht="15" customHeight="1" x14ac:dyDescent="0.25">
      <c r="A2295" s="262" t="s">
        <v>924</v>
      </c>
      <c r="B2295" s="262" t="s">
        <v>435</v>
      </c>
      <c r="C2295" s="262" t="s">
        <v>435</v>
      </c>
      <c r="D2295" s="262" t="s">
        <v>361</v>
      </c>
      <c r="E2295" s="262" t="s">
        <v>221</v>
      </c>
      <c r="F2295" s="262" t="s">
        <v>222</v>
      </c>
      <c r="G2295" s="262" t="s">
        <v>223</v>
      </c>
      <c r="H2295" s="262" t="s">
        <v>224</v>
      </c>
      <c r="I2295" s="262" t="s">
        <v>225</v>
      </c>
      <c r="J2295" s="262">
        <v>1600</v>
      </c>
      <c r="K2295" s="320">
        <v>1</v>
      </c>
      <c r="L2295" s="320">
        <v>1</v>
      </c>
      <c r="M2295" s="262" t="s">
        <v>226</v>
      </c>
      <c r="N2295" s="262" t="s">
        <v>233</v>
      </c>
      <c r="O2295" s="262" t="s">
        <v>234</v>
      </c>
      <c r="P2295" s="262" t="s">
        <v>37</v>
      </c>
      <c r="Q2295" s="321">
        <v>17</v>
      </c>
      <c r="R2295" s="321">
        <f t="shared" si="215"/>
        <v>18</v>
      </c>
      <c r="S2295" s="300">
        <v>0</v>
      </c>
      <c r="T2295" s="300">
        <v>62085</v>
      </c>
      <c r="V2295" s="300">
        <v>62085</v>
      </c>
      <c r="W2295" s="302">
        <f>IFERROR(INDEX('For Formulas'!$A$3:$CL$64,MATCH(ROUNDUP($R2295,0),'For Formulas'!$A$3:$A$64,0),MATCH($O2295&amp;" - "&amp;$P2295,'For Formulas'!$A$3:$CL$3,0))*L2295+U2295,INDEX('For Formulas'!$A$3:$CL$64,MATCH(ROUNDUP($R2295,0),'For Formulas'!$A$3:$A$64,0)*MATCH($O2295&amp;" - "&amp;$P2295,'For Formulas'!$A$3:$CL$3,0))*L2295)</f>
        <v>67050</v>
      </c>
      <c r="X2295" s="322">
        <f t="shared" si="216"/>
        <v>7.9971007489731821E-2</v>
      </c>
      <c r="Y2295" s="262" t="s">
        <v>925</v>
      </c>
      <c r="Z2295" s="262" t="str">
        <f t="shared" si="217"/>
        <v>141 E 71300 116</v>
      </c>
      <c r="AA2295" s="262" t="str">
        <f t="shared" si="218"/>
        <v>000</v>
      </c>
      <c r="AB2295" s="262" t="str">
        <f t="shared" si="219"/>
        <v>000</v>
      </c>
      <c r="AC2295" s="262" t="str">
        <f t="shared" si="220"/>
        <v>141 E 71300 116 000 000</v>
      </c>
    </row>
    <row r="2296" spans="1:29" ht="15" customHeight="1" x14ac:dyDescent="0.25">
      <c r="A2296" s="262" t="s">
        <v>990</v>
      </c>
      <c r="B2296" s="262" t="s">
        <v>231</v>
      </c>
      <c r="C2296" s="262" t="s">
        <v>231</v>
      </c>
      <c r="D2296" s="262" t="s">
        <v>364</v>
      </c>
      <c r="E2296" s="262" t="s">
        <v>221</v>
      </c>
      <c r="F2296" s="262" t="s">
        <v>222</v>
      </c>
      <c r="G2296" s="262" t="s">
        <v>223</v>
      </c>
      <c r="H2296" s="262" t="s">
        <v>224</v>
      </c>
      <c r="I2296" s="262" t="s">
        <v>225</v>
      </c>
      <c r="J2296" s="262">
        <v>1600</v>
      </c>
      <c r="K2296" s="320">
        <v>1</v>
      </c>
      <c r="L2296" s="320">
        <v>1</v>
      </c>
      <c r="M2296" s="262" t="s">
        <v>226</v>
      </c>
      <c r="N2296" s="262" t="s">
        <v>233</v>
      </c>
      <c r="O2296" s="262" t="s">
        <v>234</v>
      </c>
      <c r="P2296" s="262" t="s">
        <v>37</v>
      </c>
      <c r="Q2296" s="321">
        <v>17</v>
      </c>
      <c r="R2296" s="321">
        <f t="shared" si="215"/>
        <v>18</v>
      </c>
      <c r="S2296" s="300">
        <v>0</v>
      </c>
      <c r="T2296" s="300">
        <v>62085</v>
      </c>
      <c r="V2296" s="300">
        <v>62085</v>
      </c>
      <c r="W2296" s="302">
        <f>IFERROR(INDEX('For Formulas'!$A$3:$CL$64,MATCH(ROUNDUP($R2296,0),'For Formulas'!$A$3:$A$64,0),MATCH($O2296&amp;" - "&amp;$P2296,'For Formulas'!$A$3:$CL$3,0))*L2296+U2296,INDEX('For Formulas'!$A$3:$CL$64,MATCH(ROUNDUP($R2296,0),'For Formulas'!$A$3:$A$64,0)*MATCH($O2296&amp;" - "&amp;$P2296,'For Formulas'!$A$3:$CL$3,0))*L2296)</f>
        <v>67050</v>
      </c>
      <c r="X2296" s="322">
        <f t="shared" si="216"/>
        <v>7.9971007489731821E-2</v>
      </c>
      <c r="Y2296" s="262" t="s">
        <v>365</v>
      </c>
      <c r="Z2296" s="262" t="str">
        <f t="shared" si="217"/>
        <v>141 E 71100 116</v>
      </c>
      <c r="AA2296" s="262" t="str">
        <f t="shared" si="218"/>
        <v>000</v>
      </c>
      <c r="AB2296" s="262" t="str">
        <f t="shared" si="219"/>
        <v>000</v>
      </c>
      <c r="AC2296" s="262" t="str">
        <f t="shared" si="220"/>
        <v>141 E 71100 116 000 000</v>
      </c>
    </row>
    <row r="2297" spans="1:29" ht="15" hidden="1" customHeight="1" x14ac:dyDescent="0.25">
      <c r="A2297" s="262" t="s">
        <v>3347</v>
      </c>
      <c r="B2297" s="262" t="s">
        <v>256</v>
      </c>
      <c r="C2297" s="262" t="s">
        <v>355</v>
      </c>
      <c r="D2297" s="262" t="s">
        <v>274</v>
      </c>
      <c r="E2297" s="262" t="s">
        <v>256</v>
      </c>
      <c r="F2297" s="262" t="s">
        <v>249</v>
      </c>
      <c r="G2297" s="262" t="s">
        <v>3348</v>
      </c>
      <c r="H2297" s="262" t="s">
        <v>224</v>
      </c>
      <c r="I2297" s="262" t="s">
        <v>242</v>
      </c>
      <c r="J2297" s="262">
        <v>480</v>
      </c>
      <c r="K2297" s="320">
        <v>1</v>
      </c>
      <c r="L2297" s="320">
        <v>0.44444</v>
      </c>
      <c r="M2297" s="262" t="s">
        <v>6</v>
      </c>
      <c r="Q2297" s="321">
        <v>0</v>
      </c>
      <c r="R2297" s="321">
        <f t="shared" si="215"/>
        <v>1</v>
      </c>
      <c r="S2297" s="300">
        <v>500</v>
      </c>
      <c r="T2297" s="300">
        <v>0</v>
      </c>
      <c r="V2297" s="300">
        <v>222.22</v>
      </c>
      <c r="W2297" s="300">
        <f>V2297</f>
        <v>222.22</v>
      </c>
      <c r="X2297" s="322">
        <f t="shared" si="216"/>
        <v>0</v>
      </c>
      <c r="Y2297" s="262" t="s">
        <v>851</v>
      </c>
      <c r="Z2297" s="262" t="str">
        <f t="shared" si="217"/>
        <v>141 E 71200 163</v>
      </c>
      <c r="AA2297" s="262" t="str">
        <f t="shared" si="218"/>
        <v>712</v>
      </c>
      <c r="AB2297" s="262" t="str">
        <f t="shared" si="219"/>
        <v>901</v>
      </c>
      <c r="AC2297" s="262" t="str">
        <f t="shared" si="220"/>
        <v>141 E 71200 163 901 712</v>
      </c>
    </row>
    <row r="2298" spans="1:29" ht="15" customHeight="1" x14ac:dyDescent="0.25">
      <c r="A2298" s="262" t="s">
        <v>992</v>
      </c>
      <c r="B2298" s="262" t="s">
        <v>231</v>
      </c>
      <c r="C2298" s="262" t="s">
        <v>231</v>
      </c>
      <c r="D2298" s="262" t="s">
        <v>411</v>
      </c>
      <c r="E2298" s="262" t="s">
        <v>221</v>
      </c>
      <c r="F2298" s="262" t="s">
        <v>222</v>
      </c>
      <c r="G2298" s="262" t="s">
        <v>223</v>
      </c>
      <c r="H2298" s="262" t="s">
        <v>224</v>
      </c>
      <c r="I2298" s="262" t="s">
        <v>225</v>
      </c>
      <c r="J2298" s="262">
        <v>1600</v>
      </c>
      <c r="K2298" s="320">
        <v>1</v>
      </c>
      <c r="L2298" s="320">
        <v>1</v>
      </c>
      <c r="M2298" s="262" t="s">
        <v>226</v>
      </c>
      <c r="N2298" s="262" t="s">
        <v>233</v>
      </c>
      <c r="O2298" s="262" t="s">
        <v>234</v>
      </c>
      <c r="P2298" s="262" t="s">
        <v>35</v>
      </c>
      <c r="Q2298" s="321">
        <v>24</v>
      </c>
      <c r="R2298" s="321">
        <f t="shared" si="215"/>
        <v>25</v>
      </c>
      <c r="S2298" s="300">
        <v>0</v>
      </c>
      <c r="T2298" s="300">
        <v>62085</v>
      </c>
      <c r="V2298" s="300">
        <v>62085</v>
      </c>
      <c r="W2298" s="302">
        <f>IFERROR(INDEX('For Formulas'!$A$3:$CL$64,MATCH(ROUNDUP($R2298,0),'For Formulas'!$A$3:$A$64,0),MATCH($O2298&amp;" - "&amp;$P2298,'For Formulas'!$A$3:$CL$3,0))*L2298+U2298,INDEX('For Formulas'!$A$3:$CL$64,MATCH(ROUNDUP($R2298,0),'For Formulas'!$A$3:$A$64,0)*MATCH($O2298&amp;" - "&amp;$P2298,'For Formulas'!$A$3:$CL$3,0))*L2298)</f>
        <v>67050</v>
      </c>
      <c r="X2298" s="322">
        <f t="shared" si="216"/>
        <v>7.9971007489731821E-2</v>
      </c>
      <c r="Y2298" s="262" t="s">
        <v>608</v>
      </c>
      <c r="Z2298" s="262" t="str">
        <f t="shared" si="217"/>
        <v>141 E 71100 116</v>
      </c>
      <c r="AA2298" s="262" t="str">
        <f t="shared" si="218"/>
        <v>000</v>
      </c>
      <c r="AB2298" s="262" t="str">
        <f t="shared" si="219"/>
        <v>000</v>
      </c>
      <c r="AC2298" s="262" t="str">
        <f t="shared" si="220"/>
        <v>141 E 71100 116 000 000</v>
      </c>
    </row>
    <row r="2299" spans="1:29" ht="15" customHeight="1" x14ac:dyDescent="0.25">
      <c r="A2299" s="262" t="s">
        <v>1033</v>
      </c>
      <c r="B2299" s="262" t="s">
        <v>323</v>
      </c>
      <c r="C2299" s="262" t="s">
        <v>323</v>
      </c>
      <c r="D2299" s="262" t="s">
        <v>716</v>
      </c>
      <c r="E2299" s="262" t="s">
        <v>221</v>
      </c>
      <c r="F2299" s="262" t="s">
        <v>222</v>
      </c>
      <c r="G2299" s="262" t="s">
        <v>223</v>
      </c>
      <c r="H2299" s="262" t="s">
        <v>224</v>
      </c>
      <c r="I2299" s="262" t="s">
        <v>225</v>
      </c>
      <c r="J2299" s="262">
        <v>1600</v>
      </c>
      <c r="K2299" s="320">
        <v>1</v>
      </c>
      <c r="L2299" s="320">
        <v>1</v>
      </c>
      <c r="M2299" s="262" t="s">
        <v>226</v>
      </c>
      <c r="N2299" s="262" t="s">
        <v>233</v>
      </c>
      <c r="O2299" s="262" t="s">
        <v>234</v>
      </c>
      <c r="P2299" s="262" t="s">
        <v>37</v>
      </c>
      <c r="Q2299" s="321">
        <v>17</v>
      </c>
      <c r="R2299" s="321">
        <f t="shared" si="215"/>
        <v>18</v>
      </c>
      <c r="S2299" s="300">
        <v>0</v>
      </c>
      <c r="T2299" s="300">
        <v>62085</v>
      </c>
      <c r="V2299" s="300">
        <v>62085</v>
      </c>
      <c r="W2299" s="302">
        <f>IFERROR(INDEX('For Formulas'!$A$3:$CL$64,MATCH(ROUNDUP($R2299,0),'For Formulas'!$A$3:$A$64,0),MATCH($O2299&amp;" - "&amp;$P2299,'For Formulas'!$A$3:$CL$3,0))*L2299+U2299,INDEX('For Formulas'!$A$3:$CL$64,MATCH(ROUNDUP($R2299,0),'For Formulas'!$A$3:$A$64,0)*MATCH($O2299&amp;" - "&amp;$P2299,'For Formulas'!$A$3:$CL$3,0))*L2299)</f>
        <v>67050</v>
      </c>
      <c r="X2299" s="322">
        <f t="shared" si="216"/>
        <v>7.9971007489731821E-2</v>
      </c>
      <c r="Y2299" s="262" t="s">
        <v>1034</v>
      </c>
      <c r="Z2299" s="262" t="str">
        <f t="shared" si="217"/>
        <v>141 E 72410 139</v>
      </c>
      <c r="AA2299" s="262" t="str">
        <f t="shared" si="218"/>
        <v>000</v>
      </c>
      <c r="AB2299" s="262" t="str">
        <f t="shared" si="219"/>
        <v>000</v>
      </c>
      <c r="AC2299" s="262" t="str">
        <f t="shared" si="220"/>
        <v>141 E 72410 139 000 000</v>
      </c>
    </row>
    <row r="2300" spans="1:29" ht="15" customHeight="1" x14ac:dyDescent="0.25">
      <c r="A2300" s="262" t="s">
        <v>1172</v>
      </c>
      <c r="B2300" s="262" t="s">
        <v>231</v>
      </c>
      <c r="C2300" s="262" t="s">
        <v>231</v>
      </c>
      <c r="D2300" s="262" t="s">
        <v>238</v>
      </c>
      <c r="E2300" s="262" t="s">
        <v>221</v>
      </c>
      <c r="F2300" s="262" t="s">
        <v>222</v>
      </c>
      <c r="G2300" s="262" t="s">
        <v>223</v>
      </c>
      <c r="H2300" s="262" t="s">
        <v>224</v>
      </c>
      <c r="I2300" s="262" t="s">
        <v>225</v>
      </c>
      <c r="J2300" s="262">
        <v>1600</v>
      </c>
      <c r="K2300" s="320">
        <v>1</v>
      </c>
      <c r="L2300" s="320">
        <v>1</v>
      </c>
      <c r="M2300" s="262" t="s">
        <v>226</v>
      </c>
      <c r="N2300" s="262" t="s">
        <v>233</v>
      </c>
      <c r="O2300" s="262" t="s">
        <v>234</v>
      </c>
      <c r="P2300" s="262" t="s">
        <v>37</v>
      </c>
      <c r="Q2300" s="321">
        <v>17</v>
      </c>
      <c r="R2300" s="321">
        <f t="shared" si="215"/>
        <v>18</v>
      </c>
      <c r="S2300" s="300">
        <v>0</v>
      </c>
      <c r="T2300" s="300">
        <v>62085</v>
      </c>
      <c r="V2300" s="300">
        <v>62085</v>
      </c>
      <c r="W2300" s="302">
        <f>IFERROR(INDEX('For Formulas'!$A$3:$CL$64,MATCH(ROUNDUP($R2300,0),'For Formulas'!$A$3:$A$64,0),MATCH($O2300&amp;" - "&amp;$P2300,'For Formulas'!$A$3:$CL$3,0))*L2300+U2300,INDEX('For Formulas'!$A$3:$CL$64,MATCH(ROUNDUP($R2300,0),'For Formulas'!$A$3:$A$64,0)*MATCH($O2300&amp;" - "&amp;$P2300,'For Formulas'!$A$3:$CL$3,0))*L2300)</f>
        <v>67050</v>
      </c>
      <c r="X2300" s="322">
        <f t="shared" si="216"/>
        <v>7.9971007489731821E-2</v>
      </c>
      <c r="Y2300" s="262" t="s">
        <v>538</v>
      </c>
      <c r="Z2300" s="262" t="str">
        <f t="shared" si="217"/>
        <v>141 E 71100 116</v>
      </c>
      <c r="AA2300" s="262" t="str">
        <f t="shared" si="218"/>
        <v>000</v>
      </c>
      <c r="AB2300" s="262" t="str">
        <f t="shared" si="219"/>
        <v>000</v>
      </c>
      <c r="AC2300" s="262" t="str">
        <f t="shared" si="220"/>
        <v>141 E 71100 116 000 000</v>
      </c>
    </row>
    <row r="2301" spans="1:29" x14ac:dyDescent="0.25">
      <c r="A2301" s="262" t="s">
        <v>1666</v>
      </c>
      <c r="B2301" s="262" t="s">
        <v>231</v>
      </c>
      <c r="C2301" s="262" t="s">
        <v>231</v>
      </c>
      <c r="D2301" s="262" t="s">
        <v>264</v>
      </c>
      <c r="E2301" s="262" t="s">
        <v>221</v>
      </c>
      <c r="F2301" s="262" t="s">
        <v>222</v>
      </c>
      <c r="G2301" s="262" t="s">
        <v>223</v>
      </c>
      <c r="H2301" s="262" t="s">
        <v>224</v>
      </c>
      <c r="I2301" s="262" t="s">
        <v>225</v>
      </c>
      <c r="J2301" s="262">
        <v>1600</v>
      </c>
      <c r="K2301" s="320">
        <v>1</v>
      </c>
      <c r="L2301" s="320">
        <v>1</v>
      </c>
      <c r="M2301" s="262" t="s">
        <v>226</v>
      </c>
      <c r="N2301" s="262" t="s">
        <v>233</v>
      </c>
      <c r="O2301" s="262" t="s">
        <v>234</v>
      </c>
      <c r="P2301" s="262" t="s">
        <v>35</v>
      </c>
      <c r="Q2301" s="321">
        <v>24</v>
      </c>
      <c r="R2301" s="321">
        <f t="shared" si="215"/>
        <v>25</v>
      </c>
      <c r="S2301" s="300">
        <v>0</v>
      </c>
      <c r="T2301" s="300">
        <v>62085</v>
      </c>
      <c r="V2301" s="300">
        <v>62085</v>
      </c>
      <c r="W2301" s="302">
        <f>IFERROR(INDEX('For Formulas'!$A$3:$CL$64,MATCH(ROUNDUP($R2301,0),'For Formulas'!$A$3:$A$64,0),MATCH($O2301&amp;" - "&amp;$P2301,'For Formulas'!$A$3:$CL$3,0))*L2301+U2301,INDEX('For Formulas'!$A$3:$CL$64,MATCH(ROUNDUP($R2301,0),'For Formulas'!$A$3:$A$64,0)*MATCH($O2301&amp;" - "&amp;$P2301,'For Formulas'!$A$3:$CL$3,0))*L2301)</f>
        <v>67050</v>
      </c>
      <c r="X2301" s="322">
        <f t="shared" si="216"/>
        <v>7.9971007489731821E-2</v>
      </c>
      <c r="Y2301" s="262" t="s">
        <v>265</v>
      </c>
      <c r="Z2301" s="262" t="str">
        <f t="shared" si="217"/>
        <v>141 E 71100 116</v>
      </c>
      <c r="AA2301" s="262" t="str">
        <f t="shared" si="218"/>
        <v>000</v>
      </c>
      <c r="AB2301" s="262" t="str">
        <f t="shared" si="219"/>
        <v>000</v>
      </c>
      <c r="AC2301" s="262" t="str">
        <f t="shared" si="220"/>
        <v>141 E 71100 116 000 000</v>
      </c>
    </row>
    <row r="2302" spans="1:29" ht="15" customHeight="1" x14ac:dyDescent="0.25">
      <c r="A2302" s="262" t="s">
        <v>1831</v>
      </c>
      <c r="B2302" s="262" t="s">
        <v>231</v>
      </c>
      <c r="C2302" s="262" t="s">
        <v>231</v>
      </c>
      <c r="D2302" s="262" t="s">
        <v>264</v>
      </c>
      <c r="E2302" s="262" t="s">
        <v>221</v>
      </c>
      <c r="F2302" s="262" t="s">
        <v>222</v>
      </c>
      <c r="G2302" s="262" t="s">
        <v>223</v>
      </c>
      <c r="H2302" s="262" t="s">
        <v>224</v>
      </c>
      <c r="I2302" s="262" t="s">
        <v>225</v>
      </c>
      <c r="J2302" s="262">
        <v>1600</v>
      </c>
      <c r="K2302" s="320">
        <v>1</v>
      </c>
      <c r="L2302" s="320">
        <v>1</v>
      </c>
      <c r="M2302" s="262" t="s">
        <v>226</v>
      </c>
      <c r="N2302" s="262" t="s">
        <v>233</v>
      </c>
      <c r="O2302" s="262" t="s">
        <v>234</v>
      </c>
      <c r="P2302" s="262" t="s">
        <v>35</v>
      </c>
      <c r="Q2302" s="321">
        <v>24</v>
      </c>
      <c r="R2302" s="321">
        <f t="shared" si="215"/>
        <v>25</v>
      </c>
      <c r="S2302" s="300">
        <v>0</v>
      </c>
      <c r="T2302" s="300">
        <v>62085</v>
      </c>
      <c r="V2302" s="300">
        <v>62085</v>
      </c>
      <c r="W2302" s="302">
        <f>IFERROR(INDEX('For Formulas'!$A$3:$CL$64,MATCH(ROUNDUP($R2302,0),'For Formulas'!$A$3:$A$64,0),MATCH($O2302&amp;" - "&amp;$P2302,'For Formulas'!$A$3:$CL$3,0))*L2302+U2302,INDEX('For Formulas'!$A$3:$CL$64,MATCH(ROUNDUP($R2302,0),'For Formulas'!$A$3:$A$64,0)*MATCH($O2302&amp;" - "&amp;$P2302,'For Formulas'!$A$3:$CL$3,0))*L2302)</f>
        <v>67050</v>
      </c>
      <c r="X2302" s="322">
        <f t="shared" si="216"/>
        <v>7.9971007489731821E-2</v>
      </c>
      <c r="Y2302" s="262" t="s">
        <v>265</v>
      </c>
      <c r="Z2302" s="262" t="str">
        <f t="shared" si="217"/>
        <v>141 E 71100 116</v>
      </c>
      <c r="AA2302" s="262" t="str">
        <f t="shared" si="218"/>
        <v>000</v>
      </c>
      <c r="AB2302" s="262" t="str">
        <f t="shared" si="219"/>
        <v>000</v>
      </c>
      <c r="AC2302" s="262" t="str">
        <f t="shared" si="220"/>
        <v>141 E 71100 116 000 000</v>
      </c>
    </row>
    <row r="2303" spans="1:29" ht="15" customHeight="1" x14ac:dyDescent="0.25">
      <c r="A2303" s="262" t="s">
        <v>1948</v>
      </c>
      <c r="B2303" s="262" t="s">
        <v>231</v>
      </c>
      <c r="C2303" s="262" t="s">
        <v>231</v>
      </c>
      <c r="D2303" s="262" t="s">
        <v>264</v>
      </c>
      <c r="E2303" s="262" t="s">
        <v>221</v>
      </c>
      <c r="F2303" s="262" t="s">
        <v>222</v>
      </c>
      <c r="G2303" s="262" t="s">
        <v>223</v>
      </c>
      <c r="H2303" s="262" t="s">
        <v>224</v>
      </c>
      <c r="I2303" s="262" t="s">
        <v>225</v>
      </c>
      <c r="J2303" s="262">
        <v>1600</v>
      </c>
      <c r="K2303" s="320">
        <v>1</v>
      </c>
      <c r="L2303" s="320">
        <v>1</v>
      </c>
      <c r="M2303" s="262" t="s">
        <v>226</v>
      </c>
      <c r="N2303" s="262" t="s">
        <v>233</v>
      </c>
      <c r="O2303" s="262" t="s">
        <v>234</v>
      </c>
      <c r="P2303" s="262" t="s">
        <v>35</v>
      </c>
      <c r="Q2303" s="321">
        <v>24</v>
      </c>
      <c r="R2303" s="321">
        <f t="shared" si="215"/>
        <v>25</v>
      </c>
      <c r="S2303" s="300">
        <v>0</v>
      </c>
      <c r="T2303" s="300">
        <v>62085</v>
      </c>
      <c r="V2303" s="300">
        <v>62085</v>
      </c>
      <c r="W2303" s="302">
        <f>IFERROR(INDEX('For Formulas'!$A$3:$CL$64,MATCH(ROUNDUP($R2303,0),'For Formulas'!$A$3:$A$64,0),MATCH($O2303&amp;" - "&amp;$P2303,'For Formulas'!$A$3:$CL$3,0))*L2303+U2303,INDEX('For Formulas'!$A$3:$CL$64,MATCH(ROUNDUP($R2303,0),'For Formulas'!$A$3:$A$64,0)*MATCH($O2303&amp;" - "&amp;$P2303,'For Formulas'!$A$3:$CL$3,0))*L2303)</f>
        <v>67050</v>
      </c>
      <c r="X2303" s="322">
        <f t="shared" si="216"/>
        <v>7.9971007489731821E-2</v>
      </c>
      <c r="Y2303" s="262" t="s">
        <v>265</v>
      </c>
      <c r="Z2303" s="262" t="str">
        <f t="shared" si="217"/>
        <v>141 E 71100 116</v>
      </c>
      <c r="AA2303" s="262" t="str">
        <f t="shared" si="218"/>
        <v>000</v>
      </c>
      <c r="AB2303" s="262" t="str">
        <f t="shared" si="219"/>
        <v>000</v>
      </c>
      <c r="AC2303" s="262" t="str">
        <f t="shared" si="220"/>
        <v>141 E 71100 116 000 000</v>
      </c>
    </row>
    <row r="2304" spans="1:29" ht="15" customHeight="1" x14ac:dyDescent="0.25">
      <c r="A2304" s="262" t="s">
        <v>2183</v>
      </c>
      <c r="B2304" s="262" t="s">
        <v>231</v>
      </c>
      <c r="C2304" s="262" t="s">
        <v>231</v>
      </c>
      <c r="D2304" s="262" t="s">
        <v>258</v>
      </c>
      <c r="E2304" s="262" t="s">
        <v>221</v>
      </c>
      <c r="F2304" s="262" t="s">
        <v>222</v>
      </c>
      <c r="G2304" s="262" t="s">
        <v>223</v>
      </c>
      <c r="H2304" s="262" t="s">
        <v>224</v>
      </c>
      <c r="I2304" s="262" t="s">
        <v>225</v>
      </c>
      <c r="J2304" s="262">
        <v>1600</v>
      </c>
      <c r="K2304" s="320">
        <v>1</v>
      </c>
      <c r="L2304" s="320">
        <v>1</v>
      </c>
      <c r="M2304" s="262" t="s">
        <v>226</v>
      </c>
      <c r="N2304" s="262" t="s">
        <v>233</v>
      </c>
      <c r="O2304" s="262" t="s">
        <v>234</v>
      </c>
      <c r="P2304" s="262" t="s">
        <v>35</v>
      </c>
      <c r="Q2304" s="321">
        <v>24</v>
      </c>
      <c r="R2304" s="321">
        <f t="shared" si="215"/>
        <v>25</v>
      </c>
      <c r="S2304" s="300">
        <v>0</v>
      </c>
      <c r="T2304" s="300">
        <v>62085</v>
      </c>
      <c r="V2304" s="300">
        <v>62085</v>
      </c>
      <c r="W2304" s="302">
        <f>IFERROR(INDEX('For Formulas'!$A$3:$CL$64,MATCH(ROUNDUP($R2304,0),'For Formulas'!$A$3:$A$64,0),MATCH($O2304&amp;" - "&amp;$P2304,'For Formulas'!$A$3:$CL$3,0))*L2304+U2304,INDEX('For Formulas'!$A$3:$CL$64,MATCH(ROUNDUP($R2304,0),'For Formulas'!$A$3:$A$64,0)*MATCH($O2304&amp;" - "&amp;$P2304,'For Formulas'!$A$3:$CL$3,0))*L2304)</f>
        <v>67050</v>
      </c>
      <c r="X2304" s="322">
        <f t="shared" si="216"/>
        <v>7.9971007489731821E-2</v>
      </c>
      <c r="Y2304" s="262" t="s">
        <v>259</v>
      </c>
      <c r="Z2304" s="262" t="str">
        <f t="shared" si="217"/>
        <v>141 E 71100 116</v>
      </c>
      <c r="AA2304" s="262" t="str">
        <f t="shared" si="218"/>
        <v>000</v>
      </c>
      <c r="AB2304" s="262" t="str">
        <f t="shared" si="219"/>
        <v>000</v>
      </c>
      <c r="AC2304" s="262" t="str">
        <f t="shared" si="220"/>
        <v>141 E 71100 116 000 000</v>
      </c>
    </row>
    <row r="2305" spans="1:29" ht="15" customHeight="1" x14ac:dyDescent="0.25">
      <c r="A2305" s="262" t="s">
        <v>2423</v>
      </c>
      <c r="B2305" s="262" t="s">
        <v>577</v>
      </c>
      <c r="C2305" s="262" t="s">
        <v>577</v>
      </c>
      <c r="D2305" s="262" t="s">
        <v>268</v>
      </c>
      <c r="E2305" s="262" t="s">
        <v>221</v>
      </c>
      <c r="F2305" s="262" t="s">
        <v>222</v>
      </c>
      <c r="G2305" s="262" t="s">
        <v>223</v>
      </c>
      <c r="H2305" s="262" t="s">
        <v>224</v>
      </c>
      <c r="I2305" s="262" t="s">
        <v>225</v>
      </c>
      <c r="J2305" s="262">
        <v>1600</v>
      </c>
      <c r="K2305" s="320">
        <v>1</v>
      </c>
      <c r="L2305" s="320">
        <v>1</v>
      </c>
      <c r="M2305" s="262" t="s">
        <v>226</v>
      </c>
      <c r="N2305" s="262" t="s">
        <v>233</v>
      </c>
      <c r="O2305" s="262" t="s">
        <v>234</v>
      </c>
      <c r="P2305" s="262" t="s">
        <v>37</v>
      </c>
      <c r="Q2305" s="321">
        <v>17</v>
      </c>
      <c r="R2305" s="321">
        <f t="shared" si="215"/>
        <v>18</v>
      </c>
      <c r="S2305" s="300">
        <v>0</v>
      </c>
      <c r="T2305" s="300">
        <v>62085</v>
      </c>
      <c r="V2305" s="300">
        <v>62085</v>
      </c>
      <c r="W2305" s="302">
        <f>IFERROR(INDEX('For Formulas'!$A$3:$CL$64,MATCH(ROUNDUP($R2305,0),'For Formulas'!$A$3:$A$64,0),MATCH($O2305&amp;" - "&amp;$P2305,'For Formulas'!$A$3:$CL$3,0))*L2305+U2305,INDEX('For Formulas'!$A$3:$CL$64,MATCH(ROUNDUP($R2305,0),'For Formulas'!$A$3:$A$64,0)*MATCH($O2305&amp;" - "&amp;$P2305,'For Formulas'!$A$3:$CL$3,0))*L2305)</f>
        <v>67050</v>
      </c>
      <c r="X2305" s="322">
        <f t="shared" si="216"/>
        <v>7.9971007489731821E-2</v>
      </c>
      <c r="Y2305" s="262" t="s">
        <v>1857</v>
      </c>
      <c r="Z2305" s="262" t="str">
        <f t="shared" si="217"/>
        <v>141 E 72130 123</v>
      </c>
      <c r="AA2305" s="262" t="str">
        <f t="shared" si="218"/>
        <v>000</v>
      </c>
      <c r="AB2305" s="262" t="str">
        <f t="shared" si="219"/>
        <v>000</v>
      </c>
      <c r="AC2305" s="262" t="str">
        <f t="shared" si="220"/>
        <v>141 E 72130 123 000 000</v>
      </c>
    </row>
    <row r="2306" spans="1:29" ht="15" hidden="1" customHeight="1" x14ac:dyDescent="0.25">
      <c r="A2306" s="262" t="s">
        <v>2782</v>
      </c>
      <c r="B2306" s="262" t="s">
        <v>256</v>
      </c>
      <c r="C2306" s="262" t="s">
        <v>2785</v>
      </c>
      <c r="D2306" s="262" t="s">
        <v>274</v>
      </c>
      <c r="E2306" s="262" t="s">
        <v>256</v>
      </c>
      <c r="F2306" s="262" t="s">
        <v>299</v>
      </c>
      <c r="G2306" s="262" t="s">
        <v>300</v>
      </c>
      <c r="H2306" s="262" t="s">
        <v>301</v>
      </c>
      <c r="I2306" s="262" t="s">
        <v>225</v>
      </c>
      <c r="J2306" s="262">
        <v>1920</v>
      </c>
      <c r="K2306" s="320">
        <v>1</v>
      </c>
      <c r="L2306" s="320">
        <v>1</v>
      </c>
      <c r="M2306" s="262" t="s">
        <v>6</v>
      </c>
      <c r="Q2306" s="321">
        <v>0</v>
      </c>
      <c r="R2306" s="321">
        <f t="shared" ref="R2306:R2369" si="221">Q2306+1</f>
        <v>1</v>
      </c>
      <c r="S2306" s="300">
        <v>5000</v>
      </c>
      <c r="T2306" s="300">
        <v>0</v>
      </c>
      <c r="V2306" s="300">
        <v>5000</v>
      </c>
      <c r="W2306" s="300">
        <f>V2306</f>
        <v>5000</v>
      </c>
      <c r="X2306" s="322">
        <f t="shared" ref="X2306:X2369" si="222">(W2306-V2306)/V2306</f>
        <v>0</v>
      </c>
      <c r="Y2306" s="262" t="s">
        <v>2784</v>
      </c>
      <c r="Z2306" s="262" t="str">
        <f t="shared" ref="Z2306:Z2369" si="223">LEFT(Y2306,15)</f>
        <v>141 E 72610 160</v>
      </c>
      <c r="AA2306" s="262" t="str">
        <f t="shared" ref="AA2306:AA2369" si="224">RIGHT(Y2306,3)</f>
        <v>000</v>
      </c>
      <c r="AB2306" s="262" t="str">
        <f t="shared" ref="AB2306:AB2369" si="225">MID(Y2306,17,3)</f>
        <v>000</v>
      </c>
      <c r="AC2306" s="262" t="str">
        <f t="shared" ref="AC2306:AC2369" si="226">Z2306&amp;" " &amp;AB2306&amp;" "&amp;AA2306</f>
        <v>141 E 72610 160 000 000</v>
      </c>
    </row>
    <row r="2307" spans="1:29" ht="15" customHeight="1" x14ac:dyDescent="0.25">
      <c r="A2307" s="262" t="s">
        <v>2456</v>
      </c>
      <c r="B2307" s="262" t="s">
        <v>231</v>
      </c>
      <c r="C2307" s="262" t="s">
        <v>231</v>
      </c>
      <c r="D2307" s="262" t="s">
        <v>389</v>
      </c>
      <c r="E2307" s="262" t="s">
        <v>221</v>
      </c>
      <c r="F2307" s="262" t="s">
        <v>222</v>
      </c>
      <c r="G2307" s="262" t="s">
        <v>223</v>
      </c>
      <c r="H2307" s="262" t="s">
        <v>224</v>
      </c>
      <c r="I2307" s="262" t="s">
        <v>225</v>
      </c>
      <c r="J2307" s="262">
        <v>1600</v>
      </c>
      <c r="K2307" s="320">
        <v>1</v>
      </c>
      <c r="L2307" s="320">
        <v>1</v>
      </c>
      <c r="M2307" s="262" t="s">
        <v>226</v>
      </c>
      <c r="N2307" s="262" t="s">
        <v>233</v>
      </c>
      <c r="O2307" s="262" t="s">
        <v>234</v>
      </c>
      <c r="P2307" s="262" t="s">
        <v>35</v>
      </c>
      <c r="Q2307" s="321">
        <v>24</v>
      </c>
      <c r="R2307" s="321">
        <f t="shared" si="221"/>
        <v>25</v>
      </c>
      <c r="S2307" s="300">
        <v>0</v>
      </c>
      <c r="T2307" s="300">
        <v>62085</v>
      </c>
      <c r="V2307" s="300">
        <v>62085</v>
      </c>
      <c r="W2307" s="302">
        <f>IFERROR(INDEX('For Formulas'!$A$3:$CL$64,MATCH(ROUNDUP($R2307,0),'For Formulas'!$A$3:$A$64,0),MATCH($O2307&amp;" - "&amp;$P2307,'For Formulas'!$A$3:$CL$3,0))*L2307+U2307,INDEX('For Formulas'!$A$3:$CL$64,MATCH(ROUNDUP($R2307,0),'For Formulas'!$A$3:$A$64,0)*MATCH($O2307&amp;" - "&amp;$P2307,'For Formulas'!$A$3:$CL$3,0))*L2307)</f>
        <v>67050</v>
      </c>
      <c r="X2307" s="322">
        <f t="shared" si="222"/>
        <v>7.9971007489731821E-2</v>
      </c>
      <c r="Y2307" s="262" t="s">
        <v>390</v>
      </c>
      <c r="Z2307" s="262" t="str">
        <f t="shared" si="223"/>
        <v>141 E 71100 116</v>
      </c>
      <c r="AA2307" s="262" t="str">
        <f t="shared" si="224"/>
        <v>000</v>
      </c>
      <c r="AB2307" s="262" t="str">
        <f t="shared" si="225"/>
        <v>000</v>
      </c>
      <c r="AC2307" s="262" t="str">
        <f t="shared" si="226"/>
        <v>141 E 71100 116 000 000</v>
      </c>
    </row>
    <row r="2308" spans="1:29" ht="15" customHeight="1" x14ac:dyDescent="0.25">
      <c r="A2308" s="262" t="s">
        <v>2479</v>
      </c>
      <c r="B2308" s="262" t="s">
        <v>231</v>
      </c>
      <c r="C2308" s="262" t="s">
        <v>231</v>
      </c>
      <c r="D2308" s="262" t="s">
        <v>261</v>
      </c>
      <c r="E2308" s="262" t="s">
        <v>221</v>
      </c>
      <c r="F2308" s="262" t="s">
        <v>222</v>
      </c>
      <c r="G2308" s="262" t="s">
        <v>223</v>
      </c>
      <c r="H2308" s="262" t="s">
        <v>224</v>
      </c>
      <c r="I2308" s="262" t="s">
        <v>225</v>
      </c>
      <c r="J2308" s="262">
        <v>1600</v>
      </c>
      <c r="K2308" s="320">
        <v>1</v>
      </c>
      <c r="L2308" s="320">
        <v>1</v>
      </c>
      <c r="M2308" s="262" t="s">
        <v>226</v>
      </c>
      <c r="N2308" s="262" t="s">
        <v>233</v>
      </c>
      <c r="O2308" s="262" t="s">
        <v>234</v>
      </c>
      <c r="P2308" s="262" t="s">
        <v>37</v>
      </c>
      <c r="Q2308" s="321">
        <v>17</v>
      </c>
      <c r="R2308" s="321">
        <f t="shared" si="221"/>
        <v>18</v>
      </c>
      <c r="S2308" s="300">
        <v>0</v>
      </c>
      <c r="T2308" s="300">
        <v>62085</v>
      </c>
      <c r="V2308" s="300">
        <v>62085</v>
      </c>
      <c r="W2308" s="302">
        <f>IFERROR(INDEX('For Formulas'!$A$3:$CL$64,MATCH(ROUNDUP($R2308,0),'For Formulas'!$A$3:$A$64,0),MATCH($O2308&amp;" - "&amp;$P2308,'For Formulas'!$A$3:$CL$3,0))*L2308+U2308,INDEX('For Formulas'!$A$3:$CL$64,MATCH(ROUNDUP($R2308,0),'For Formulas'!$A$3:$A$64,0)*MATCH($O2308&amp;" - "&amp;$P2308,'For Formulas'!$A$3:$CL$3,0))*L2308)</f>
        <v>67050</v>
      </c>
      <c r="X2308" s="322">
        <f t="shared" si="222"/>
        <v>7.9971007489731821E-2</v>
      </c>
      <c r="Y2308" s="262" t="s">
        <v>262</v>
      </c>
      <c r="Z2308" s="262" t="str">
        <f t="shared" si="223"/>
        <v>141 E 71100 116</v>
      </c>
      <c r="AA2308" s="262" t="str">
        <f t="shared" si="224"/>
        <v>000</v>
      </c>
      <c r="AB2308" s="262" t="str">
        <f t="shared" si="225"/>
        <v>000</v>
      </c>
      <c r="AC2308" s="262" t="str">
        <f t="shared" si="226"/>
        <v>141 E 71100 116 000 000</v>
      </c>
    </row>
    <row r="2309" spans="1:29" ht="15" customHeight="1" x14ac:dyDescent="0.25">
      <c r="A2309" s="262" t="s">
        <v>2493</v>
      </c>
      <c r="B2309" s="262" t="s">
        <v>231</v>
      </c>
      <c r="C2309" s="262" t="s">
        <v>231</v>
      </c>
      <c r="D2309" s="262" t="s">
        <v>268</v>
      </c>
      <c r="E2309" s="262" t="s">
        <v>221</v>
      </c>
      <c r="F2309" s="262" t="s">
        <v>222</v>
      </c>
      <c r="G2309" s="262" t="s">
        <v>223</v>
      </c>
      <c r="H2309" s="262" t="s">
        <v>224</v>
      </c>
      <c r="I2309" s="262" t="s">
        <v>225</v>
      </c>
      <c r="J2309" s="262">
        <v>1600</v>
      </c>
      <c r="K2309" s="320">
        <v>1</v>
      </c>
      <c r="L2309" s="320">
        <v>1</v>
      </c>
      <c r="M2309" s="262" t="s">
        <v>226</v>
      </c>
      <c r="N2309" s="262" t="s">
        <v>233</v>
      </c>
      <c r="O2309" s="262" t="s">
        <v>234</v>
      </c>
      <c r="P2309" s="262" t="s">
        <v>37</v>
      </c>
      <c r="Q2309" s="321">
        <v>17</v>
      </c>
      <c r="R2309" s="321">
        <f t="shared" si="221"/>
        <v>18</v>
      </c>
      <c r="S2309" s="300">
        <v>0</v>
      </c>
      <c r="T2309" s="300">
        <v>62085</v>
      </c>
      <c r="V2309" s="300">
        <v>62085</v>
      </c>
      <c r="W2309" s="302">
        <f>IFERROR(INDEX('For Formulas'!$A$3:$CL$64,MATCH(ROUNDUP($R2309,0),'For Formulas'!$A$3:$A$64,0),MATCH($O2309&amp;" - "&amp;$P2309,'For Formulas'!$A$3:$CL$3,0))*L2309+U2309,INDEX('For Formulas'!$A$3:$CL$64,MATCH(ROUNDUP($R2309,0),'For Formulas'!$A$3:$A$64,0)*MATCH($O2309&amp;" - "&amp;$P2309,'For Formulas'!$A$3:$CL$3,0))*L2309)</f>
        <v>67050</v>
      </c>
      <c r="X2309" s="322">
        <f t="shared" si="222"/>
        <v>7.9971007489731821E-2</v>
      </c>
      <c r="Y2309" s="262" t="s">
        <v>566</v>
      </c>
      <c r="Z2309" s="262" t="str">
        <f t="shared" si="223"/>
        <v>141 E 71100 116</v>
      </c>
      <c r="AA2309" s="262" t="str">
        <f t="shared" si="224"/>
        <v>000</v>
      </c>
      <c r="AB2309" s="262" t="str">
        <f t="shared" si="225"/>
        <v>000</v>
      </c>
      <c r="AC2309" s="262" t="str">
        <f t="shared" si="226"/>
        <v>141 E 71100 116 000 000</v>
      </c>
    </row>
    <row r="2310" spans="1:29" ht="15" customHeight="1" x14ac:dyDescent="0.25">
      <c r="A2310" s="262" t="s">
        <v>2639</v>
      </c>
      <c r="B2310" s="262" t="s">
        <v>231</v>
      </c>
      <c r="C2310" s="262" t="s">
        <v>231</v>
      </c>
      <c r="D2310" s="262" t="s">
        <v>716</v>
      </c>
      <c r="E2310" s="262" t="s">
        <v>221</v>
      </c>
      <c r="F2310" s="262" t="s">
        <v>222</v>
      </c>
      <c r="G2310" s="262" t="s">
        <v>223</v>
      </c>
      <c r="H2310" s="262" t="s">
        <v>224</v>
      </c>
      <c r="I2310" s="262" t="s">
        <v>225</v>
      </c>
      <c r="J2310" s="262">
        <v>1600</v>
      </c>
      <c r="K2310" s="320">
        <v>1</v>
      </c>
      <c r="L2310" s="320">
        <v>1</v>
      </c>
      <c r="M2310" s="262" t="s">
        <v>226</v>
      </c>
      <c r="N2310" s="262" t="s">
        <v>233</v>
      </c>
      <c r="O2310" s="262" t="s">
        <v>234</v>
      </c>
      <c r="P2310" s="262" t="s">
        <v>35</v>
      </c>
      <c r="Q2310" s="321">
        <v>24</v>
      </c>
      <c r="R2310" s="321">
        <f t="shared" si="221"/>
        <v>25</v>
      </c>
      <c r="S2310" s="300">
        <v>0</v>
      </c>
      <c r="T2310" s="300">
        <v>62085</v>
      </c>
      <c r="V2310" s="300">
        <v>62085</v>
      </c>
      <c r="W2310" s="302">
        <f>IFERROR(INDEX('For Formulas'!$A$3:$CL$64,MATCH(ROUNDUP($R2310,0),'For Formulas'!$A$3:$A$64,0),MATCH($O2310&amp;" - "&amp;$P2310,'For Formulas'!$A$3:$CL$3,0))*L2310+U2310,INDEX('For Formulas'!$A$3:$CL$64,MATCH(ROUNDUP($R2310,0),'For Formulas'!$A$3:$A$64,0)*MATCH($O2310&amp;" - "&amp;$P2310,'For Formulas'!$A$3:$CL$3,0))*L2310)</f>
        <v>67050</v>
      </c>
      <c r="X2310" s="322">
        <f t="shared" si="222"/>
        <v>7.9971007489731821E-2</v>
      </c>
      <c r="Y2310" s="262" t="s">
        <v>913</v>
      </c>
      <c r="Z2310" s="262" t="str">
        <f t="shared" si="223"/>
        <v>141 E 71100 116</v>
      </c>
      <c r="AA2310" s="262" t="str">
        <f t="shared" si="224"/>
        <v>000</v>
      </c>
      <c r="AB2310" s="262" t="str">
        <f t="shared" si="225"/>
        <v>000</v>
      </c>
      <c r="AC2310" s="262" t="str">
        <f t="shared" si="226"/>
        <v>141 E 71100 116 000 000</v>
      </c>
    </row>
    <row r="2311" spans="1:29" ht="15" customHeight="1" x14ac:dyDescent="0.25">
      <c r="A2311" s="262" t="s">
        <v>2651</v>
      </c>
      <c r="B2311" s="262" t="s">
        <v>231</v>
      </c>
      <c r="C2311" s="262" t="s">
        <v>231</v>
      </c>
      <c r="D2311" s="262" t="s">
        <v>346</v>
      </c>
      <c r="E2311" s="262" t="s">
        <v>221</v>
      </c>
      <c r="F2311" s="262" t="s">
        <v>222</v>
      </c>
      <c r="G2311" s="262" t="s">
        <v>223</v>
      </c>
      <c r="H2311" s="262" t="s">
        <v>224</v>
      </c>
      <c r="I2311" s="262" t="s">
        <v>225</v>
      </c>
      <c r="J2311" s="262">
        <v>1600</v>
      </c>
      <c r="K2311" s="320">
        <v>1</v>
      </c>
      <c r="L2311" s="320">
        <v>1</v>
      </c>
      <c r="M2311" s="262" t="s">
        <v>226</v>
      </c>
      <c r="N2311" s="262" t="s">
        <v>233</v>
      </c>
      <c r="O2311" s="262" t="s">
        <v>234</v>
      </c>
      <c r="P2311" s="262" t="s">
        <v>37</v>
      </c>
      <c r="Q2311" s="321">
        <v>17</v>
      </c>
      <c r="R2311" s="321">
        <f t="shared" si="221"/>
        <v>18</v>
      </c>
      <c r="S2311" s="300">
        <v>0</v>
      </c>
      <c r="T2311" s="300">
        <v>62085</v>
      </c>
      <c r="V2311" s="300">
        <v>62085</v>
      </c>
      <c r="W2311" s="302">
        <f>IFERROR(INDEX('For Formulas'!$A$3:$CL$64,MATCH(ROUNDUP($R2311,0),'For Formulas'!$A$3:$A$64,0),MATCH($O2311&amp;" - "&amp;$P2311,'For Formulas'!$A$3:$CL$3,0))*L2311+U2311,INDEX('For Formulas'!$A$3:$CL$64,MATCH(ROUNDUP($R2311,0),'For Formulas'!$A$3:$A$64,0)*MATCH($O2311&amp;" - "&amp;$P2311,'For Formulas'!$A$3:$CL$3,0))*L2311)</f>
        <v>67050</v>
      </c>
      <c r="X2311" s="322">
        <f t="shared" si="222"/>
        <v>7.9971007489731821E-2</v>
      </c>
      <c r="Y2311" s="262" t="s">
        <v>674</v>
      </c>
      <c r="Z2311" s="262" t="str">
        <f t="shared" si="223"/>
        <v>141 E 71100 116</v>
      </c>
      <c r="AA2311" s="262" t="str">
        <f t="shared" si="224"/>
        <v>000</v>
      </c>
      <c r="AB2311" s="262" t="str">
        <f t="shared" si="225"/>
        <v>000</v>
      </c>
      <c r="AC2311" s="262" t="str">
        <f t="shared" si="226"/>
        <v>141 E 71100 116 000 000</v>
      </c>
    </row>
    <row r="2312" spans="1:29" ht="15" customHeight="1" x14ac:dyDescent="0.25">
      <c r="A2312" s="262" t="s">
        <v>2926</v>
      </c>
      <c r="B2312" s="262" t="s">
        <v>231</v>
      </c>
      <c r="C2312" s="262" t="s">
        <v>231</v>
      </c>
      <c r="D2312" s="262" t="s">
        <v>238</v>
      </c>
      <c r="E2312" s="262" t="s">
        <v>221</v>
      </c>
      <c r="F2312" s="262" t="s">
        <v>222</v>
      </c>
      <c r="G2312" s="262" t="s">
        <v>223</v>
      </c>
      <c r="H2312" s="262" t="s">
        <v>224</v>
      </c>
      <c r="I2312" s="262" t="s">
        <v>225</v>
      </c>
      <c r="J2312" s="262">
        <v>1600</v>
      </c>
      <c r="K2312" s="320">
        <v>1</v>
      </c>
      <c r="L2312" s="320">
        <v>1</v>
      </c>
      <c r="M2312" s="262" t="s">
        <v>226</v>
      </c>
      <c r="N2312" s="262" t="s">
        <v>233</v>
      </c>
      <c r="O2312" s="262" t="s">
        <v>234</v>
      </c>
      <c r="P2312" s="262" t="s">
        <v>37</v>
      </c>
      <c r="Q2312" s="321">
        <v>17</v>
      </c>
      <c r="R2312" s="321">
        <f t="shared" si="221"/>
        <v>18</v>
      </c>
      <c r="S2312" s="300">
        <v>0</v>
      </c>
      <c r="T2312" s="300">
        <v>62085</v>
      </c>
      <c r="V2312" s="300">
        <v>62085</v>
      </c>
      <c r="W2312" s="302">
        <f>IFERROR(INDEX('For Formulas'!$A$3:$CL$64,MATCH(ROUNDUP($R2312,0),'For Formulas'!$A$3:$A$64,0),MATCH($O2312&amp;" - "&amp;$P2312,'For Formulas'!$A$3:$CL$3,0))*L2312+U2312,INDEX('For Formulas'!$A$3:$CL$64,MATCH(ROUNDUP($R2312,0),'For Formulas'!$A$3:$A$64,0)*MATCH($O2312&amp;" - "&amp;$P2312,'For Formulas'!$A$3:$CL$3,0))*L2312)</f>
        <v>67050</v>
      </c>
      <c r="X2312" s="322">
        <f t="shared" si="222"/>
        <v>7.9971007489731821E-2</v>
      </c>
      <c r="Y2312" s="262" t="s">
        <v>538</v>
      </c>
      <c r="Z2312" s="262" t="str">
        <f t="shared" si="223"/>
        <v>141 E 71100 116</v>
      </c>
      <c r="AA2312" s="262" t="str">
        <f t="shared" si="224"/>
        <v>000</v>
      </c>
      <c r="AB2312" s="262" t="str">
        <f t="shared" si="225"/>
        <v>000</v>
      </c>
      <c r="AC2312" s="262" t="str">
        <f t="shared" si="226"/>
        <v>141 E 71100 116 000 000</v>
      </c>
    </row>
    <row r="2313" spans="1:29" ht="15" hidden="1" customHeight="1" x14ac:dyDescent="0.25">
      <c r="A2313" s="262" t="s">
        <v>2792</v>
      </c>
      <c r="B2313" s="262" t="s">
        <v>256</v>
      </c>
      <c r="C2313" s="262" t="s">
        <v>355</v>
      </c>
      <c r="D2313" s="262" t="s">
        <v>274</v>
      </c>
      <c r="E2313" s="262" t="s">
        <v>256</v>
      </c>
      <c r="F2313" s="262" t="s">
        <v>249</v>
      </c>
      <c r="G2313" s="262" t="s">
        <v>250</v>
      </c>
      <c r="H2313" s="262" t="s">
        <v>224</v>
      </c>
      <c r="I2313" s="262" t="s">
        <v>242</v>
      </c>
      <c r="J2313" s="262">
        <v>1080</v>
      </c>
      <c r="K2313" s="320">
        <v>1</v>
      </c>
      <c r="L2313" s="320">
        <v>1</v>
      </c>
      <c r="M2313" s="262" t="s">
        <v>6</v>
      </c>
      <c r="Q2313" s="321">
        <v>0</v>
      </c>
      <c r="R2313" s="321">
        <f t="shared" si="221"/>
        <v>1</v>
      </c>
      <c r="S2313" s="300">
        <v>500</v>
      </c>
      <c r="T2313" s="300">
        <v>0</v>
      </c>
      <c r="V2313" s="300">
        <v>500</v>
      </c>
      <c r="W2313" s="300">
        <f>V2313</f>
        <v>500</v>
      </c>
      <c r="X2313" s="322">
        <f t="shared" si="222"/>
        <v>0</v>
      </c>
      <c r="Y2313" s="262" t="s">
        <v>570</v>
      </c>
      <c r="Z2313" s="262" t="str">
        <f t="shared" si="223"/>
        <v>141 E 71200 163</v>
      </c>
      <c r="AA2313" s="262" t="str">
        <f t="shared" si="224"/>
        <v>712</v>
      </c>
      <c r="AB2313" s="262" t="str">
        <f t="shared" si="225"/>
        <v>901</v>
      </c>
      <c r="AC2313" s="262" t="str">
        <f t="shared" si="226"/>
        <v>141 E 71200 163 901 712</v>
      </c>
    </row>
    <row r="2314" spans="1:29" ht="15" customHeight="1" x14ac:dyDescent="0.25">
      <c r="A2314" s="262" t="s">
        <v>3027</v>
      </c>
      <c r="B2314" s="262" t="s">
        <v>316</v>
      </c>
      <c r="C2314" s="262" t="s">
        <v>316</v>
      </c>
      <c r="D2314" s="262" t="s">
        <v>716</v>
      </c>
      <c r="E2314" s="262" t="s">
        <v>221</v>
      </c>
      <c r="F2314" s="262" t="s">
        <v>222</v>
      </c>
      <c r="G2314" s="262" t="s">
        <v>223</v>
      </c>
      <c r="H2314" s="262" t="s">
        <v>224</v>
      </c>
      <c r="I2314" s="262" t="s">
        <v>225</v>
      </c>
      <c r="J2314" s="262">
        <v>1600</v>
      </c>
      <c r="K2314" s="320">
        <v>1</v>
      </c>
      <c r="L2314" s="320">
        <v>1</v>
      </c>
      <c r="M2314" s="262" t="s">
        <v>226</v>
      </c>
      <c r="N2314" s="262" t="s">
        <v>233</v>
      </c>
      <c r="O2314" s="262" t="s">
        <v>234</v>
      </c>
      <c r="P2314" s="262" t="s">
        <v>35</v>
      </c>
      <c r="Q2314" s="321">
        <v>24</v>
      </c>
      <c r="R2314" s="321">
        <f t="shared" si="221"/>
        <v>25</v>
      </c>
      <c r="S2314" s="300">
        <v>0</v>
      </c>
      <c r="T2314" s="300">
        <v>62085</v>
      </c>
      <c r="V2314" s="300">
        <v>62085</v>
      </c>
      <c r="W2314" s="302">
        <f>IFERROR(INDEX('For Formulas'!$A$3:$CL$64,MATCH(ROUNDUP($R2314,0),'For Formulas'!$A$3:$A$64,0),MATCH($O2314&amp;" - "&amp;$P2314,'For Formulas'!$A$3:$CL$3,0))*L2314+U2314,INDEX('For Formulas'!$A$3:$CL$64,MATCH(ROUNDUP($R2314,0),'For Formulas'!$A$3:$A$64,0)*MATCH($O2314&amp;" - "&amp;$P2314,'For Formulas'!$A$3:$CL$3,0))*L2314)</f>
        <v>67050</v>
      </c>
      <c r="X2314" s="322">
        <f t="shared" si="222"/>
        <v>7.9971007489731821E-2</v>
      </c>
      <c r="Y2314" s="262" t="s">
        <v>1047</v>
      </c>
      <c r="Z2314" s="262" t="str">
        <f t="shared" si="223"/>
        <v>141 E 71200 116</v>
      </c>
      <c r="AA2314" s="262" t="str">
        <f t="shared" si="224"/>
        <v>712</v>
      </c>
      <c r="AB2314" s="262" t="str">
        <f t="shared" si="225"/>
        <v>000</v>
      </c>
      <c r="AC2314" s="262" t="str">
        <f t="shared" si="226"/>
        <v>141 E 71200 116 000 712</v>
      </c>
    </row>
    <row r="2315" spans="1:29" ht="15" hidden="1" customHeight="1" x14ac:dyDescent="0.25">
      <c r="A2315" s="262" t="s">
        <v>2793</v>
      </c>
      <c r="B2315" s="262" t="s">
        <v>256</v>
      </c>
      <c r="C2315" s="262" t="s">
        <v>273</v>
      </c>
      <c r="D2315" s="262" t="s">
        <v>274</v>
      </c>
      <c r="E2315" s="262" t="s">
        <v>256</v>
      </c>
      <c r="F2315" s="262" t="s">
        <v>249</v>
      </c>
      <c r="G2315" s="262" t="s">
        <v>250</v>
      </c>
      <c r="H2315" s="262" t="s">
        <v>224</v>
      </c>
      <c r="I2315" s="262" t="s">
        <v>242</v>
      </c>
      <c r="J2315" s="262">
        <v>1080</v>
      </c>
      <c r="K2315" s="320">
        <v>1</v>
      </c>
      <c r="L2315" s="320">
        <v>1</v>
      </c>
      <c r="M2315" s="262" t="s">
        <v>6</v>
      </c>
      <c r="Q2315" s="321">
        <v>0</v>
      </c>
      <c r="R2315" s="321">
        <f t="shared" si="221"/>
        <v>1</v>
      </c>
      <c r="S2315" s="300">
        <v>250</v>
      </c>
      <c r="T2315" s="300">
        <v>0</v>
      </c>
      <c r="V2315" s="300">
        <v>250</v>
      </c>
      <c r="W2315" s="300">
        <f>V2315</f>
        <v>250</v>
      </c>
      <c r="X2315" s="322">
        <f t="shared" si="222"/>
        <v>0</v>
      </c>
      <c r="Y2315" s="262" t="s">
        <v>2794</v>
      </c>
      <c r="Z2315" s="262" t="str">
        <f t="shared" si="223"/>
        <v>141 E 72210 137</v>
      </c>
      <c r="AA2315" s="262" t="str">
        <f t="shared" si="224"/>
        <v>000</v>
      </c>
      <c r="AB2315" s="262" t="str">
        <f t="shared" si="225"/>
        <v>000</v>
      </c>
      <c r="AC2315" s="262" t="str">
        <f t="shared" si="226"/>
        <v>141 E 72210 137 000 000</v>
      </c>
    </row>
    <row r="2316" spans="1:29" ht="15" customHeight="1" x14ac:dyDescent="0.25">
      <c r="A2316" s="262" t="s">
        <v>3055</v>
      </c>
      <c r="B2316" s="262" t="s">
        <v>231</v>
      </c>
      <c r="C2316" s="262" t="s">
        <v>231</v>
      </c>
      <c r="D2316" s="262" t="s">
        <v>317</v>
      </c>
      <c r="E2316" s="262" t="s">
        <v>221</v>
      </c>
      <c r="F2316" s="262" t="s">
        <v>222</v>
      </c>
      <c r="G2316" s="262" t="s">
        <v>223</v>
      </c>
      <c r="H2316" s="262" t="s">
        <v>224</v>
      </c>
      <c r="I2316" s="262" t="s">
        <v>225</v>
      </c>
      <c r="J2316" s="262">
        <v>1600</v>
      </c>
      <c r="K2316" s="320">
        <v>1</v>
      </c>
      <c r="L2316" s="320">
        <v>1</v>
      </c>
      <c r="M2316" s="262" t="s">
        <v>226</v>
      </c>
      <c r="N2316" s="262" t="s">
        <v>233</v>
      </c>
      <c r="O2316" s="262" t="s">
        <v>234</v>
      </c>
      <c r="P2316" s="262" t="s">
        <v>37</v>
      </c>
      <c r="Q2316" s="321">
        <v>17</v>
      </c>
      <c r="R2316" s="321">
        <f t="shared" si="221"/>
        <v>18</v>
      </c>
      <c r="S2316" s="300">
        <v>0</v>
      </c>
      <c r="T2316" s="300">
        <v>62085</v>
      </c>
      <c r="V2316" s="300">
        <v>62085</v>
      </c>
      <c r="W2316" s="302">
        <f>IFERROR(INDEX('For Formulas'!$A$3:$CL$64,MATCH(ROUNDUP($R2316,0),'For Formulas'!$A$3:$A$64,0),MATCH($O2316&amp;" - "&amp;$P2316,'For Formulas'!$A$3:$CL$3,0))*L2316+U2316,INDEX('For Formulas'!$A$3:$CL$64,MATCH(ROUNDUP($R2316,0),'For Formulas'!$A$3:$A$64,0)*MATCH($O2316&amp;" - "&amp;$P2316,'For Formulas'!$A$3:$CL$3,0))*L2316)</f>
        <v>67050</v>
      </c>
      <c r="X2316" s="322">
        <f t="shared" si="222"/>
        <v>7.9971007489731821E-2</v>
      </c>
      <c r="Y2316" s="262" t="s">
        <v>396</v>
      </c>
      <c r="Z2316" s="262" t="str">
        <f t="shared" si="223"/>
        <v>141 E 71100 116</v>
      </c>
      <c r="AA2316" s="262" t="str">
        <f t="shared" si="224"/>
        <v>000</v>
      </c>
      <c r="AB2316" s="262" t="str">
        <f t="shared" si="225"/>
        <v>000</v>
      </c>
      <c r="AC2316" s="262" t="str">
        <f t="shared" si="226"/>
        <v>141 E 71100 116 000 000</v>
      </c>
    </row>
    <row r="2317" spans="1:29" ht="15" customHeight="1" x14ac:dyDescent="0.25">
      <c r="A2317" s="262" t="s">
        <v>1782</v>
      </c>
      <c r="B2317" s="262" t="s">
        <v>1018</v>
      </c>
      <c r="C2317" s="262" t="s">
        <v>1018</v>
      </c>
      <c r="D2317" s="262" t="s">
        <v>274</v>
      </c>
      <c r="E2317" s="262" t="s">
        <v>221</v>
      </c>
      <c r="F2317" s="262" t="s">
        <v>299</v>
      </c>
      <c r="G2317" s="262" t="s">
        <v>300</v>
      </c>
      <c r="H2317" s="262" t="s">
        <v>301</v>
      </c>
      <c r="I2317" s="262" t="s">
        <v>225</v>
      </c>
      <c r="J2317" s="262">
        <v>1920</v>
      </c>
      <c r="K2317" s="320">
        <v>1</v>
      </c>
      <c r="L2317" s="320">
        <v>1</v>
      </c>
      <c r="M2317" s="262" t="s">
        <v>226</v>
      </c>
      <c r="N2317" s="262" t="s">
        <v>233</v>
      </c>
      <c r="O2317" s="262" t="s">
        <v>786</v>
      </c>
      <c r="P2317" s="262" t="s">
        <v>34</v>
      </c>
      <c r="Q2317" s="321">
        <v>20</v>
      </c>
      <c r="R2317" s="321">
        <f t="shared" si="221"/>
        <v>21</v>
      </c>
      <c r="S2317" s="300">
        <v>0</v>
      </c>
      <c r="T2317" s="300">
        <v>62112</v>
      </c>
      <c r="V2317" s="300">
        <v>62112</v>
      </c>
      <c r="W2317" s="302">
        <f>IFERROR(INDEX('For Formulas'!$A$3:$CL$64,MATCH(ROUNDUP($R2317,0),'For Formulas'!$A$3:$A$64,0),MATCH($O2317&amp;" - "&amp;$P2317,'For Formulas'!$A$3:$CL$3,0))*L2317+U2317,INDEX('For Formulas'!$A$3:$CL$64,MATCH(ROUNDUP($R2317,0),'For Formulas'!$A$3:$A$64,0)*MATCH($O2317&amp;" - "&amp;$P2317,'For Formulas'!$A$3:$CL$3,0))*L2317)</f>
        <v>67080</v>
      </c>
      <c r="X2317" s="322">
        <f t="shared" si="222"/>
        <v>7.9984544049459039E-2</v>
      </c>
      <c r="Y2317" s="262" t="s">
        <v>509</v>
      </c>
      <c r="Z2317" s="262" t="str">
        <f t="shared" si="223"/>
        <v>141 E 72710 142</v>
      </c>
      <c r="AA2317" s="262" t="str">
        <f t="shared" si="224"/>
        <v>000</v>
      </c>
      <c r="AB2317" s="262" t="str">
        <f t="shared" si="225"/>
        <v>000</v>
      </c>
      <c r="AC2317" s="262" t="str">
        <f t="shared" si="226"/>
        <v>141 E 72710 142 000 000</v>
      </c>
    </row>
    <row r="2318" spans="1:29" ht="15" customHeight="1" x14ac:dyDescent="0.25">
      <c r="A2318" s="262" t="s">
        <v>1756</v>
      </c>
      <c r="B2318" s="262" t="s">
        <v>377</v>
      </c>
      <c r="C2318" s="262" t="s">
        <v>377</v>
      </c>
      <c r="D2318" s="262" t="s">
        <v>346</v>
      </c>
      <c r="E2318" s="262" t="s">
        <v>221</v>
      </c>
      <c r="F2318" s="262" t="s">
        <v>222</v>
      </c>
      <c r="G2318" s="262" t="s">
        <v>223</v>
      </c>
      <c r="H2318" s="262" t="s">
        <v>224</v>
      </c>
      <c r="I2318" s="262" t="s">
        <v>225</v>
      </c>
      <c r="J2318" s="262">
        <v>1600</v>
      </c>
      <c r="K2318" s="320">
        <v>1</v>
      </c>
      <c r="L2318" s="320">
        <v>1</v>
      </c>
      <c r="M2318" s="262" t="s">
        <v>226</v>
      </c>
      <c r="N2318" s="262" t="s">
        <v>233</v>
      </c>
      <c r="O2318" s="262" t="s">
        <v>234</v>
      </c>
      <c r="P2318" s="262" t="s">
        <v>34</v>
      </c>
      <c r="Q2318" s="321">
        <v>36</v>
      </c>
      <c r="R2318" s="321">
        <f t="shared" si="221"/>
        <v>37</v>
      </c>
      <c r="S2318" s="300">
        <v>0</v>
      </c>
      <c r="T2318" s="300">
        <v>62175</v>
      </c>
      <c r="V2318" s="300">
        <v>62175</v>
      </c>
      <c r="W2318" s="302">
        <f>IFERROR(INDEX('For Formulas'!$A$3:$CL$64,MATCH(ROUNDUP($R2318,0),'For Formulas'!$A$3:$A$64,0),MATCH($O2318&amp;" - "&amp;$P2318,'For Formulas'!$A$3:$CL$3,0))*L2318+U2318,INDEX('For Formulas'!$A$3:$CL$64,MATCH(ROUNDUP($R2318,0),'For Formulas'!$A$3:$A$64,0)*MATCH($O2318&amp;" - "&amp;$P2318,'For Formulas'!$A$3:$CL$3,0))*L2318)</f>
        <v>67150</v>
      </c>
      <c r="X2318" s="322">
        <f t="shared" si="222"/>
        <v>8.0016083634901494E-2</v>
      </c>
      <c r="Y2318" s="262" t="s">
        <v>1757</v>
      </c>
      <c r="Z2318" s="262" t="str">
        <f t="shared" si="223"/>
        <v>141 E 72120 131</v>
      </c>
      <c r="AA2318" s="262" t="str">
        <f t="shared" si="224"/>
        <v>000</v>
      </c>
      <c r="AB2318" s="262" t="str">
        <f t="shared" si="225"/>
        <v>000</v>
      </c>
      <c r="AC2318" s="262" t="str">
        <f t="shared" si="226"/>
        <v>141 E 72120 131 000 000</v>
      </c>
    </row>
    <row r="2319" spans="1:29" ht="15" hidden="1" customHeight="1" x14ac:dyDescent="0.25">
      <c r="A2319" s="262" t="s">
        <v>2797</v>
      </c>
      <c r="B2319" s="262" t="s">
        <v>327</v>
      </c>
      <c r="C2319" s="262" t="s">
        <v>327</v>
      </c>
      <c r="D2319" s="262" t="s">
        <v>328</v>
      </c>
      <c r="E2319" s="262" t="s">
        <v>221</v>
      </c>
      <c r="F2319" s="262" t="s">
        <v>249</v>
      </c>
      <c r="G2319" s="262" t="s">
        <v>250</v>
      </c>
      <c r="H2319" s="262" t="s">
        <v>224</v>
      </c>
      <c r="I2319" s="262" t="s">
        <v>242</v>
      </c>
      <c r="J2319" s="262">
        <v>1080</v>
      </c>
      <c r="K2319" s="320">
        <v>1</v>
      </c>
      <c r="L2319" s="320">
        <v>1</v>
      </c>
      <c r="M2319" s="262" t="s">
        <v>6</v>
      </c>
      <c r="Q2319" s="321">
        <v>0</v>
      </c>
      <c r="R2319" s="321">
        <f t="shared" si="221"/>
        <v>1</v>
      </c>
      <c r="S2319" s="300">
        <v>12710</v>
      </c>
      <c r="T2319" s="300">
        <v>0</v>
      </c>
      <c r="V2319" s="300">
        <v>12710</v>
      </c>
      <c r="W2319" s="329">
        <f>V2319*1.08</f>
        <v>13726.800000000001</v>
      </c>
      <c r="X2319" s="322">
        <f t="shared" si="222"/>
        <v>8.0000000000000085E-2</v>
      </c>
      <c r="Y2319" s="262" t="s">
        <v>329</v>
      </c>
      <c r="Z2319" s="262" t="str">
        <f t="shared" si="223"/>
        <v>141 E 72710 146</v>
      </c>
      <c r="AA2319" s="262" t="str">
        <f t="shared" si="224"/>
        <v>712</v>
      </c>
      <c r="AB2319" s="262" t="str">
        <f t="shared" si="225"/>
        <v>000</v>
      </c>
      <c r="AC2319" s="262" t="str">
        <f t="shared" si="226"/>
        <v>141 E 72710 146 000 712</v>
      </c>
    </row>
    <row r="2320" spans="1:29" ht="15" hidden="1" customHeight="1" x14ac:dyDescent="0.25">
      <c r="A2320" s="262" t="s">
        <v>2797</v>
      </c>
      <c r="B2320" s="262" t="s">
        <v>330</v>
      </c>
      <c r="C2320" s="262" t="s">
        <v>330</v>
      </c>
      <c r="D2320" s="262" t="s">
        <v>328</v>
      </c>
      <c r="E2320" s="262" t="s">
        <v>256</v>
      </c>
      <c r="F2320" s="262" t="s">
        <v>249</v>
      </c>
      <c r="G2320" s="262" t="s">
        <v>250</v>
      </c>
      <c r="H2320" s="262" t="s">
        <v>224</v>
      </c>
      <c r="I2320" s="262" t="s">
        <v>242</v>
      </c>
      <c r="J2320" s="262">
        <v>1080</v>
      </c>
      <c r="K2320" s="320">
        <v>1</v>
      </c>
      <c r="L2320" s="320">
        <v>1</v>
      </c>
      <c r="M2320" s="262" t="s">
        <v>6</v>
      </c>
      <c r="Q2320" s="321">
        <v>0</v>
      </c>
      <c r="R2320" s="321">
        <f t="shared" si="221"/>
        <v>1</v>
      </c>
      <c r="S2320" s="300">
        <v>3000</v>
      </c>
      <c r="T2320" s="300">
        <v>0</v>
      </c>
      <c r="V2320" s="300">
        <v>3000</v>
      </c>
      <c r="W2320" s="300">
        <f>V2320</f>
        <v>3000</v>
      </c>
      <c r="X2320" s="322">
        <f t="shared" si="222"/>
        <v>0</v>
      </c>
      <c r="Y2320" s="262" t="s">
        <v>329</v>
      </c>
      <c r="Z2320" s="262" t="str">
        <f t="shared" si="223"/>
        <v>141 E 72710 146</v>
      </c>
      <c r="AA2320" s="262" t="str">
        <f t="shared" si="224"/>
        <v>712</v>
      </c>
      <c r="AB2320" s="262" t="str">
        <f t="shared" si="225"/>
        <v>000</v>
      </c>
      <c r="AC2320" s="262" t="str">
        <f t="shared" si="226"/>
        <v>141 E 72710 146 000 712</v>
      </c>
    </row>
    <row r="2321" spans="1:29" ht="15" customHeight="1" x14ac:dyDescent="0.25">
      <c r="A2321" s="262" t="s">
        <v>853</v>
      </c>
      <c r="B2321" s="262" t="s">
        <v>231</v>
      </c>
      <c r="C2321" s="262" t="s">
        <v>231</v>
      </c>
      <c r="D2321" s="262" t="s">
        <v>346</v>
      </c>
      <c r="E2321" s="262" t="s">
        <v>221</v>
      </c>
      <c r="F2321" s="262" t="s">
        <v>222</v>
      </c>
      <c r="G2321" s="262" t="s">
        <v>223</v>
      </c>
      <c r="H2321" s="262" t="s">
        <v>224</v>
      </c>
      <c r="I2321" s="262" t="s">
        <v>225</v>
      </c>
      <c r="J2321" s="262">
        <v>1600</v>
      </c>
      <c r="K2321" s="320">
        <v>1</v>
      </c>
      <c r="L2321" s="320">
        <v>1</v>
      </c>
      <c r="M2321" s="262" t="s">
        <v>226</v>
      </c>
      <c r="N2321" s="262" t="s">
        <v>233</v>
      </c>
      <c r="O2321" s="262" t="s">
        <v>234</v>
      </c>
      <c r="P2321" s="262" t="s">
        <v>36</v>
      </c>
      <c r="Q2321" s="321">
        <v>20</v>
      </c>
      <c r="R2321" s="321">
        <f t="shared" si="221"/>
        <v>21</v>
      </c>
      <c r="S2321" s="300">
        <v>0</v>
      </c>
      <c r="T2321" s="300">
        <v>62460</v>
      </c>
      <c r="V2321" s="300">
        <v>62460</v>
      </c>
      <c r="W2321" s="302">
        <f>IFERROR(INDEX('For Formulas'!$A$3:$CL$64,MATCH(ROUNDUP($R2321,0),'For Formulas'!$A$3:$A$64,0),MATCH($O2321&amp;" - "&amp;$P2321,'For Formulas'!$A$3:$CL$3,0))*L2321+U2321,INDEX('For Formulas'!$A$3:$CL$64,MATCH(ROUNDUP($R2321,0),'For Formulas'!$A$3:$A$64,0)*MATCH($O2321&amp;" - "&amp;$P2321,'For Formulas'!$A$3:$CL$3,0))*L2321)</f>
        <v>67455</v>
      </c>
      <c r="X2321" s="322">
        <f t="shared" si="222"/>
        <v>7.9971181556195967E-2</v>
      </c>
      <c r="Y2321" s="262" t="s">
        <v>674</v>
      </c>
      <c r="Z2321" s="262" t="str">
        <f t="shared" si="223"/>
        <v>141 E 71100 116</v>
      </c>
      <c r="AA2321" s="262" t="str">
        <f t="shared" si="224"/>
        <v>000</v>
      </c>
      <c r="AB2321" s="262" t="str">
        <f t="shared" si="225"/>
        <v>000</v>
      </c>
      <c r="AC2321" s="262" t="str">
        <f t="shared" si="226"/>
        <v>141 E 71100 116 000 000</v>
      </c>
    </row>
    <row r="2322" spans="1:29" ht="15" customHeight="1" x14ac:dyDescent="0.25">
      <c r="A2322" s="262" t="s">
        <v>1930</v>
      </c>
      <c r="B2322" s="262" t="s">
        <v>316</v>
      </c>
      <c r="C2322" s="262" t="s">
        <v>316</v>
      </c>
      <c r="D2322" s="262" t="s">
        <v>418</v>
      </c>
      <c r="E2322" s="262" t="s">
        <v>221</v>
      </c>
      <c r="F2322" s="262" t="s">
        <v>222</v>
      </c>
      <c r="G2322" s="262" t="s">
        <v>223</v>
      </c>
      <c r="H2322" s="262" t="s">
        <v>224</v>
      </c>
      <c r="I2322" s="262" t="s">
        <v>225</v>
      </c>
      <c r="J2322" s="262">
        <v>1600</v>
      </c>
      <c r="K2322" s="320">
        <v>1</v>
      </c>
      <c r="L2322" s="320">
        <v>1</v>
      </c>
      <c r="M2322" s="262" t="s">
        <v>226</v>
      </c>
      <c r="N2322" s="262" t="s">
        <v>233</v>
      </c>
      <c r="O2322" s="262" t="s">
        <v>234</v>
      </c>
      <c r="P2322" s="262" t="s">
        <v>36</v>
      </c>
      <c r="Q2322" s="321">
        <v>20</v>
      </c>
      <c r="R2322" s="321">
        <f t="shared" si="221"/>
        <v>21</v>
      </c>
      <c r="S2322" s="300">
        <v>0</v>
      </c>
      <c r="T2322" s="300">
        <v>62460</v>
      </c>
      <c r="V2322" s="300">
        <v>62460</v>
      </c>
      <c r="W2322" s="302">
        <f>IFERROR(INDEX('For Formulas'!$A$3:$CL$64,MATCH(ROUNDUP($R2322,0),'For Formulas'!$A$3:$A$64,0),MATCH($O2322&amp;" - "&amp;$P2322,'For Formulas'!$A$3:$CL$3,0))*L2322+U2322,INDEX('For Formulas'!$A$3:$CL$64,MATCH(ROUNDUP($R2322,0),'For Formulas'!$A$3:$A$64,0)*MATCH($O2322&amp;" - "&amp;$P2322,'For Formulas'!$A$3:$CL$3,0))*L2322)</f>
        <v>67455</v>
      </c>
      <c r="X2322" s="322">
        <f t="shared" si="222"/>
        <v>7.9971181556195967E-2</v>
      </c>
      <c r="Y2322" s="262" t="s">
        <v>1931</v>
      </c>
      <c r="Z2322" s="262" t="str">
        <f t="shared" si="223"/>
        <v>141 E 71200 116</v>
      </c>
      <c r="AA2322" s="262" t="str">
        <f t="shared" si="224"/>
        <v>712</v>
      </c>
      <c r="AB2322" s="262" t="str">
        <f t="shared" si="225"/>
        <v>000</v>
      </c>
      <c r="AC2322" s="262" t="str">
        <f t="shared" si="226"/>
        <v>141 E 71200 116 000 712</v>
      </c>
    </row>
    <row r="2323" spans="1:29" x14ac:dyDescent="0.25">
      <c r="A2323" s="262" t="s">
        <v>1251</v>
      </c>
      <c r="B2323" s="262" t="s">
        <v>1252</v>
      </c>
      <c r="C2323" s="262" t="s">
        <v>1252</v>
      </c>
      <c r="D2323" s="262" t="s">
        <v>274</v>
      </c>
      <c r="E2323" s="262" t="s">
        <v>221</v>
      </c>
      <c r="F2323" s="262" t="s">
        <v>299</v>
      </c>
      <c r="G2323" s="262" t="s">
        <v>300</v>
      </c>
      <c r="H2323" s="262" t="s">
        <v>301</v>
      </c>
      <c r="I2323" s="262" t="s">
        <v>225</v>
      </c>
      <c r="J2323" s="262">
        <v>1920</v>
      </c>
      <c r="K2323" s="320">
        <v>1</v>
      </c>
      <c r="L2323" s="320">
        <v>1</v>
      </c>
      <c r="M2323" s="262" t="s">
        <v>226</v>
      </c>
      <c r="N2323" s="262" t="s">
        <v>233</v>
      </c>
      <c r="O2323" s="262" t="s">
        <v>288</v>
      </c>
      <c r="P2323" s="262" t="s">
        <v>302</v>
      </c>
      <c r="Q2323" s="321">
        <v>33</v>
      </c>
      <c r="R2323" s="321">
        <f t="shared" si="221"/>
        <v>34</v>
      </c>
      <c r="S2323" s="300">
        <v>0</v>
      </c>
      <c r="T2323" s="300">
        <v>62472</v>
      </c>
      <c r="V2323" s="300">
        <v>62472</v>
      </c>
      <c r="W2323" s="302">
        <f>IFERROR(INDEX('For Formulas'!$A$3:$CL$64,MATCH(ROUNDUP($R2323,0),'For Formulas'!$A$3:$A$64,0),MATCH($O2323&amp;" - "&amp;$P2323,'For Formulas'!$A$3:$CL$3,0))*L2323+U2323,INDEX('For Formulas'!$A$3:$CL$64,MATCH(ROUNDUP($R2323,0),'For Formulas'!$A$3:$A$64,0)*MATCH($O2323&amp;" - "&amp;$P2323,'For Formulas'!$A$3:$CL$3,0))*L2323)</f>
        <v>67464</v>
      </c>
      <c r="X2323" s="322">
        <f t="shared" si="222"/>
        <v>7.9907798693814827E-2</v>
      </c>
      <c r="Y2323" s="262" t="s">
        <v>1253</v>
      </c>
      <c r="Z2323" s="262" t="str">
        <f t="shared" si="223"/>
        <v>141 E 72510 161</v>
      </c>
      <c r="AA2323" s="262" t="str">
        <f t="shared" si="224"/>
        <v>000</v>
      </c>
      <c r="AB2323" s="262" t="str">
        <f t="shared" si="225"/>
        <v>000</v>
      </c>
      <c r="AC2323" s="262" t="str">
        <f t="shared" si="226"/>
        <v>141 E 72510 161 000 000</v>
      </c>
    </row>
    <row r="2324" spans="1:29" ht="15" customHeight="1" x14ac:dyDescent="0.25">
      <c r="A2324" s="262" t="s">
        <v>1662</v>
      </c>
      <c r="B2324" s="262" t="s">
        <v>231</v>
      </c>
      <c r="C2324" s="262" t="s">
        <v>231</v>
      </c>
      <c r="D2324" s="262" t="s">
        <v>346</v>
      </c>
      <c r="E2324" s="262" t="s">
        <v>221</v>
      </c>
      <c r="F2324" s="262" t="s">
        <v>222</v>
      </c>
      <c r="G2324" s="262" t="s">
        <v>223</v>
      </c>
      <c r="H2324" s="262" t="s">
        <v>224</v>
      </c>
      <c r="I2324" s="262" t="s">
        <v>225</v>
      </c>
      <c r="J2324" s="262">
        <v>1600</v>
      </c>
      <c r="K2324" s="320">
        <v>1</v>
      </c>
      <c r="L2324" s="320">
        <v>1</v>
      </c>
      <c r="M2324" s="262" t="s">
        <v>226</v>
      </c>
      <c r="N2324" s="262" t="s">
        <v>227</v>
      </c>
      <c r="O2324" s="262" t="s">
        <v>234</v>
      </c>
      <c r="P2324" s="262" t="s">
        <v>38</v>
      </c>
      <c r="Q2324" s="321">
        <v>9</v>
      </c>
      <c r="R2324" s="321">
        <f t="shared" si="221"/>
        <v>10</v>
      </c>
      <c r="S2324" s="300">
        <v>0</v>
      </c>
      <c r="T2324" s="300">
        <v>62935</v>
      </c>
      <c r="V2324" s="300">
        <v>62935</v>
      </c>
      <c r="W2324" s="302">
        <f>IFERROR(INDEX('For Formulas'!$A$3:$CL$64,MATCH(ROUNDUP($R2324,0),'For Formulas'!$A$3:$A$64,0),MATCH($O2324&amp;" - "&amp;$P2324,'For Formulas'!$A$3:$CL$3,0))*L2324+U2324,INDEX('For Formulas'!$A$3:$CL$64,MATCH(ROUNDUP($R2324,0),'For Formulas'!$A$3:$A$64,0)*MATCH($O2324&amp;" - "&amp;$P2324,'For Formulas'!$A$3:$CL$3,0))*L2324)</f>
        <v>67970</v>
      </c>
      <c r="X2324" s="322">
        <f t="shared" si="222"/>
        <v>8.0003177881941681E-2</v>
      </c>
      <c r="Y2324" s="262" t="s">
        <v>674</v>
      </c>
      <c r="Z2324" s="262" t="str">
        <f t="shared" si="223"/>
        <v>141 E 71100 116</v>
      </c>
      <c r="AA2324" s="262" t="str">
        <f t="shared" si="224"/>
        <v>000</v>
      </c>
      <c r="AB2324" s="262" t="str">
        <f t="shared" si="225"/>
        <v>000</v>
      </c>
      <c r="AC2324" s="262" t="str">
        <f t="shared" si="226"/>
        <v>141 E 71100 116 000 000</v>
      </c>
    </row>
    <row r="2325" spans="1:29" ht="15" customHeight="1" x14ac:dyDescent="0.25">
      <c r="A2325" s="262" t="s">
        <v>395</v>
      </c>
      <c r="B2325" s="262" t="s">
        <v>231</v>
      </c>
      <c r="C2325" s="262" t="s">
        <v>231</v>
      </c>
      <c r="D2325" s="262" t="s">
        <v>317</v>
      </c>
      <c r="E2325" s="262" t="s">
        <v>221</v>
      </c>
      <c r="F2325" s="262" t="s">
        <v>222</v>
      </c>
      <c r="G2325" s="262" t="s">
        <v>223</v>
      </c>
      <c r="H2325" s="262" t="s">
        <v>224</v>
      </c>
      <c r="I2325" s="262" t="s">
        <v>225</v>
      </c>
      <c r="J2325" s="262">
        <v>1600</v>
      </c>
      <c r="K2325" s="320">
        <v>1</v>
      </c>
      <c r="L2325" s="320">
        <v>1</v>
      </c>
      <c r="M2325" s="262" t="s">
        <v>226</v>
      </c>
      <c r="N2325" s="262" t="s">
        <v>233</v>
      </c>
      <c r="O2325" s="262" t="s">
        <v>234</v>
      </c>
      <c r="P2325" s="262" t="s">
        <v>37</v>
      </c>
      <c r="Q2325" s="321">
        <v>18</v>
      </c>
      <c r="R2325" s="321">
        <f t="shared" si="221"/>
        <v>19</v>
      </c>
      <c r="S2325" s="300">
        <v>0</v>
      </c>
      <c r="T2325" s="300">
        <v>62960</v>
      </c>
      <c r="V2325" s="300">
        <v>62960</v>
      </c>
      <c r="W2325" s="302">
        <f>IFERROR(INDEX('For Formulas'!$A$3:$CL$64,MATCH(ROUNDUP($R2325,0),'For Formulas'!$A$3:$A$64,0),MATCH($O2325&amp;" - "&amp;$P2325,'For Formulas'!$A$3:$CL$3,0))*L2325+U2325,INDEX('For Formulas'!$A$3:$CL$64,MATCH(ROUNDUP($R2325,0),'For Formulas'!$A$3:$A$64,0)*MATCH($O2325&amp;" - "&amp;$P2325,'For Formulas'!$A$3:$CL$3,0))*L2325)</f>
        <v>67995</v>
      </c>
      <c r="X2325" s="322">
        <f t="shared" si="222"/>
        <v>7.9971410419313854E-2</v>
      </c>
      <c r="Y2325" s="262" t="s">
        <v>396</v>
      </c>
      <c r="Z2325" s="262" t="str">
        <f t="shared" si="223"/>
        <v>141 E 71100 116</v>
      </c>
      <c r="AA2325" s="262" t="str">
        <f t="shared" si="224"/>
        <v>000</v>
      </c>
      <c r="AB2325" s="262" t="str">
        <f t="shared" si="225"/>
        <v>000</v>
      </c>
      <c r="AC2325" s="262" t="str">
        <f t="shared" si="226"/>
        <v>141 E 71100 116 000 000</v>
      </c>
    </row>
    <row r="2326" spans="1:29" ht="15" hidden="1" customHeight="1" x14ac:dyDescent="0.25">
      <c r="A2326" s="262" t="s">
        <v>2803</v>
      </c>
      <c r="B2326" s="262" t="s">
        <v>256</v>
      </c>
      <c r="C2326" s="262" t="s">
        <v>332</v>
      </c>
      <c r="D2326" s="262" t="s">
        <v>371</v>
      </c>
      <c r="E2326" s="262" t="s">
        <v>256</v>
      </c>
      <c r="F2326" s="262" t="s">
        <v>222</v>
      </c>
      <c r="G2326" s="262" t="s">
        <v>223</v>
      </c>
      <c r="H2326" s="262" t="s">
        <v>224</v>
      </c>
      <c r="I2326" s="262" t="s">
        <v>225</v>
      </c>
      <c r="J2326" s="262">
        <v>1600</v>
      </c>
      <c r="K2326" s="320">
        <v>1</v>
      </c>
      <c r="L2326" s="320">
        <v>1</v>
      </c>
      <c r="M2326" s="262" t="s">
        <v>6</v>
      </c>
      <c r="Q2326" s="321">
        <v>0</v>
      </c>
      <c r="R2326" s="321">
        <f t="shared" si="221"/>
        <v>1</v>
      </c>
      <c r="S2326" s="300">
        <v>2649.6</v>
      </c>
      <c r="T2326" s="300">
        <v>0</v>
      </c>
      <c r="V2326" s="300">
        <v>2649.6</v>
      </c>
      <c r="W2326" s="300">
        <f>V2326</f>
        <v>2649.6</v>
      </c>
      <c r="X2326" s="322">
        <f t="shared" si="222"/>
        <v>0</v>
      </c>
      <c r="Y2326" s="262" t="s">
        <v>736</v>
      </c>
      <c r="Z2326" s="262" t="str">
        <f t="shared" si="223"/>
        <v>141 E 72610 166</v>
      </c>
      <c r="AA2326" s="262" t="str">
        <f t="shared" si="224"/>
        <v>000</v>
      </c>
      <c r="AB2326" s="262" t="str">
        <f t="shared" si="225"/>
        <v>000</v>
      </c>
      <c r="AC2326" s="262" t="str">
        <f t="shared" si="226"/>
        <v>141 E 72610 166 000 000</v>
      </c>
    </row>
    <row r="2327" spans="1:29" ht="15" hidden="1" customHeight="1" x14ac:dyDescent="0.25">
      <c r="A2327" s="262" t="s">
        <v>2803</v>
      </c>
      <c r="B2327" s="262" t="s">
        <v>255</v>
      </c>
      <c r="C2327" s="262" t="s">
        <v>255</v>
      </c>
      <c r="D2327" s="262" t="s">
        <v>248</v>
      </c>
      <c r="E2327" s="262" t="s">
        <v>256</v>
      </c>
      <c r="F2327" s="262" t="s">
        <v>249</v>
      </c>
      <c r="G2327" s="262" t="s">
        <v>250</v>
      </c>
      <c r="H2327" s="262" t="s">
        <v>224</v>
      </c>
      <c r="I2327" s="262" t="s">
        <v>242</v>
      </c>
      <c r="J2327" s="262">
        <v>1080</v>
      </c>
      <c r="K2327" s="320">
        <v>1</v>
      </c>
      <c r="L2327" s="320">
        <v>1</v>
      </c>
      <c r="M2327" s="262" t="s">
        <v>6</v>
      </c>
      <c r="Q2327" s="321">
        <v>0</v>
      </c>
      <c r="R2327" s="321">
        <f t="shared" si="221"/>
        <v>1</v>
      </c>
      <c r="S2327" s="300">
        <v>3000</v>
      </c>
      <c r="T2327" s="300">
        <v>0</v>
      </c>
      <c r="V2327" s="300">
        <v>3000</v>
      </c>
      <c r="W2327" s="300">
        <f>V2327</f>
        <v>3000</v>
      </c>
      <c r="X2327" s="322">
        <f t="shared" si="222"/>
        <v>0</v>
      </c>
      <c r="Y2327" s="262" t="s">
        <v>252</v>
      </c>
      <c r="Z2327" s="262" t="str">
        <f t="shared" si="223"/>
        <v>141 E 72710 146</v>
      </c>
      <c r="AA2327" s="262" t="str">
        <f t="shared" si="224"/>
        <v>446</v>
      </c>
      <c r="AB2327" s="262" t="str">
        <f t="shared" si="225"/>
        <v>000</v>
      </c>
      <c r="AC2327" s="262" t="str">
        <f t="shared" si="226"/>
        <v>141 E 72710 146 000 446</v>
      </c>
    </row>
    <row r="2328" spans="1:29" ht="15" hidden="1" customHeight="1" x14ac:dyDescent="0.25">
      <c r="A2328" s="262" t="s">
        <v>2803</v>
      </c>
      <c r="B2328" s="262" t="s">
        <v>292</v>
      </c>
      <c r="C2328" s="262" t="s">
        <v>292</v>
      </c>
      <c r="D2328" s="262" t="s">
        <v>248</v>
      </c>
      <c r="E2328" s="262" t="s">
        <v>256</v>
      </c>
      <c r="F2328" s="262" t="s">
        <v>249</v>
      </c>
      <c r="G2328" s="262" t="s">
        <v>250</v>
      </c>
      <c r="H2328" s="262" t="s">
        <v>224</v>
      </c>
      <c r="I2328" s="262" t="s">
        <v>242</v>
      </c>
      <c r="J2328" s="262">
        <v>1080</v>
      </c>
      <c r="K2328" s="320">
        <v>1</v>
      </c>
      <c r="L2328" s="320">
        <v>1</v>
      </c>
      <c r="M2328" s="262" t="s">
        <v>6</v>
      </c>
      <c r="Q2328" s="321">
        <v>0</v>
      </c>
      <c r="R2328" s="321">
        <f t="shared" si="221"/>
        <v>1</v>
      </c>
      <c r="S2328" s="300">
        <v>2000</v>
      </c>
      <c r="T2328" s="300">
        <v>0</v>
      </c>
      <c r="V2328" s="300">
        <v>2000</v>
      </c>
      <c r="W2328" s="300">
        <f>V2328</f>
        <v>2000</v>
      </c>
      <c r="X2328" s="322">
        <f t="shared" si="222"/>
        <v>0</v>
      </c>
      <c r="Y2328" s="262" t="s">
        <v>252</v>
      </c>
      <c r="Z2328" s="262" t="str">
        <f t="shared" si="223"/>
        <v>141 E 72710 146</v>
      </c>
      <c r="AA2328" s="262" t="str">
        <f t="shared" si="224"/>
        <v>446</v>
      </c>
      <c r="AB2328" s="262" t="str">
        <f t="shared" si="225"/>
        <v>000</v>
      </c>
      <c r="AC2328" s="262" t="str">
        <f t="shared" si="226"/>
        <v>141 E 72710 146 000 446</v>
      </c>
    </row>
    <row r="2329" spans="1:29" ht="15" customHeight="1" x14ac:dyDescent="0.25">
      <c r="A2329" s="262" t="s">
        <v>414</v>
      </c>
      <c r="B2329" s="262" t="s">
        <v>231</v>
      </c>
      <c r="C2329" s="262" t="s">
        <v>231</v>
      </c>
      <c r="D2329" s="262" t="s">
        <v>407</v>
      </c>
      <c r="E2329" s="262" t="s">
        <v>221</v>
      </c>
      <c r="F2329" s="262" t="s">
        <v>222</v>
      </c>
      <c r="G2329" s="262" t="s">
        <v>223</v>
      </c>
      <c r="H2329" s="262" t="s">
        <v>224</v>
      </c>
      <c r="I2329" s="262" t="s">
        <v>225</v>
      </c>
      <c r="J2329" s="262">
        <v>1600</v>
      </c>
      <c r="K2329" s="320">
        <v>1</v>
      </c>
      <c r="L2329" s="320">
        <v>1</v>
      </c>
      <c r="M2329" s="262" t="s">
        <v>226</v>
      </c>
      <c r="N2329" s="262" t="s">
        <v>233</v>
      </c>
      <c r="O2329" s="262" t="s">
        <v>234</v>
      </c>
      <c r="P2329" s="262" t="s">
        <v>35</v>
      </c>
      <c r="Q2329" s="321">
        <v>25</v>
      </c>
      <c r="R2329" s="321">
        <f t="shared" si="221"/>
        <v>26</v>
      </c>
      <c r="S2329" s="300">
        <v>0</v>
      </c>
      <c r="T2329" s="300">
        <v>62960</v>
      </c>
      <c r="V2329" s="300">
        <v>62960</v>
      </c>
      <c r="W2329" s="302">
        <f>IFERROR(INDEX('For Formulas'!$A$3:$CL$64,MATCH(ROUNDUP($R2329,0),'For Formulas'!$A$3:$A$64,0),MATCH($O2329&amp;" - "&amp;$P2329,'For Formulas'!$A$3:$CL$3,0))*L2329+U2329,INDEX('For Formulas'!$A$3:$CL$64,MATCH(ROUNDUP($R2329,0),'For Formulas'!$A$3:$A$64,0)*MATCH($O2329&amp;" - "&amp;$P2329,'For Formulas'!$A$3:$CL$3,0))*L2329)</f>
        <v>67995</v>
      </c>
      <c r="X2329" s="322">
        <f t="shared" si="222"/>
        <v>7.9971410419313854E-2</v>
      </c>
      <c r="Y2329" s="262" t="s">
        <v>408</v>
      </c>
      <c r="Z2329" s="262" t="str">
        <f t="shared" si="223"/>
        <v>141 E 71100 116</v>
      </c>
      <c r="AA2329" s="262" t="str">
        <f t="shared" si="224"/>
        <v>000</v>
      </c>
      <c r="AB2329" s="262" t="str">
        <f t="shared" si="225"/>
        <v>000</v>
      </c>
      <c r="AC2329" s="262" t="str">
        <f t="shared" si="226"/>
        <v>141 E 71100 116 000 000</v>
      </c>
    </row>
    <row r="2330" spans="1:29" ht="15" customHeight="1" x14ac:dyDescent="0.25">
      <c r="A2330" s="262" t="s">
        <v>421</v>
      </c>
      <c r="B2330" s="262" t="s">
        <v>231</v>
      </c>
      <c r="C2330" s="262" t="s">
        <v>231</v>
      </c>
      <c r="D2330" s="262" t="s">
        <v>422</v>
      </c>
      <c r="E2330" s="262" t="s">
        <v>221</v>
      </c>
      <c r="F2330" s="262" t="s">
        <v>222</v>
      </c>
      <c r="G2330" s="262" t="s">
        <v>223</v>
      </c>
      <c r="H2330" s="262" t="s">
        <v>224</v>
      </c>
      <c r="I2330" s="262" t="s">
        <v>225</v>
      </c>
      <c r="J2330" s="262">
        <v>1600</v>
      </c>
      <c r="K2330" s="320">
        <v>1</v>
      </c>
      <c r="L2330" s="320">
        <v>1</v>
      </c>
      <c r="M2330" s="262" t="s">
        <v>226</v>
      </c>
      <c r="N2330" s="262" t="s">
        <v>233</v>
      </c>
      <c r="O2330" s="262" t="s">
        <v>234</v>
      </c>
      <c r="P2330" s="262" t="s">
        <v>37</v>
      </c>
      <c r="Q2330" s="321">
        <v>18</v>
      </c>
      <c r="R2330" s="321">
        <f t="shared" si="221"/>
        <v>19</v>
      </c>
      <c r="S2330" s="300">
        <v>0</v>
      </c>
      <c r="T2330" s="300">
        <v>62960</v>
      </c>
      <c r="V2330" s="300">
        <v>62960</v>
      </c>
      <c r="W2330" s="302">
        <f>IFERROR(INDEX('For Formulas'!$A$3:$CL$64,MATCH(ROUNDUP($R2330,0),'For Formulas'!$A$3:$A$64,0),MATCH($O2330&amp;" - "&amp;$P2330,'For Formulas'!$A$3:$CL$3,0))*L2330+U2330,INDEX('For Formulas'!$A$3:$CL$64,MATCH(ROUNDUP($R2330,0),'For Formulas'!$A$3:$A$64,0)*MATCH($O2330&amp;" - "&amp;$P2330,'For Formulas'!$A$3:$CL$3,0))*L2330)</f>
        <v>67995</v>
      </c>
      <c r="X2330" s="322">
        <f t="shared" si="222"/>
        <v>7.9971410419313854E-2</v>
      </c>
      <c r="Y2330" s="262" t="s">
        <v>423</v>
      </c>
      <c r="Z2330" s="262" t="str">
        <f t="shared" si="223"/>
        <v>141 E 71100 116</v>
      </c>
      <c r="AA2330" s="262" t="str">
        <f t="shared" si="224"/>
        <v>000</v>
      </c>
      <c r="AB2330" s="262" t="str">
        <f t="shared" si="225"/>
        <v>000</v>
      </c>
      <c r="AC2330" s="262" t="str">
        <f t="shared" si="226"/>
        <v>141 E 71100 116 000 000</v>
      </c>
    </row>
    <row r="2331" spans="1:29" ht="15" hidden="1" customHeight="1" x14ac:dyDescent="0.25">
      <c r="A2331" s="262" t="s">
        <v>2804</v>
      </c>
      <c r="B2331" s="262" t="s">
        <v>256</v>
      </c>
      <c r="C2331" s="262" t="s">
        <v>273</v>
      </c>
      <c r="D2331" s="262" t="s">
        <v>274</v>
      </c>
      <c r="E2331" s="262" t="s">
        <v>256</v>
      </c>
      <c r="F2331" s="262" t="s">
        <v>249</v>
      </c>
      <c r="G2331" s="262" t="s">
        <v>250</v>
      </c>
      <c r="H2331" s="262" t="s">
        <v>224</v>
      </c>
      <c r="I2331" s="262" t="s">
        <v>242</v>
      </c>
      <c r="J2331" s="262">
        <v>1080</v>
      </c>
      <c r="K2331" s="320">
        <v>1</v>
      </c>
      <c r="L2331" s="320">
        <v>1</v>
      </c>
      <c r="M2331" s="262" t="s">
        <v>6</v>
      </c>
      <c r="Q2331" s="321">
        <v>0</v>
      </c>
      <c r="R2331" s="321">
        <f t="shared" si="221"/>
        <v>1</v>
      </c>
      <c r="S2331" s="300">
        <v>250</v>
      </c>
      <c r="T2331" s="300">
        <v>0</v>
      </c>
      <c r="V2331" s="300">
        <v>250</v>
      </c>
      <c r="W2331" s="300">
        <f>V2331</f>
        <v>250</v>
      </c>
      <c r="X2331" s="322">
        <f t="shared" si="222"/>
        <v>0</v>
      </c>
      <c r="Y2331" s="262" t="s">
        <v>309</v>
      </c>
      <c r="Z2331" s="262" t="str">
        <f t="shared" si="223"/>
        <v>141 E 71200 163</v>
      </c>
      <c r="AA2331" s="262" t="str">
        <f t="shared" si="224"/>
        <v>712</v>
      </c>
      <c r="AB2331" s="262" t="str">
        <f t="shared" si="225"/>
        <v>901</v>
      </c>
      <c r="AC2331" s="262" t="str">
        <f t="shared" si="226"/>
        <v>141 E 71200 163 901 712</v>
      </c>
    </row>
    <row r="2332" spans="1:29" ht="15" customHeight="1" x14ac:dyDescent="0.25">
      <c r="A2332" s="262" t="s">
        <v>478</v>
      </c>
      <c r="B2332" s="262" t="s">
        <v>435</v>
      </c>
      <c r="C2332" s="262" t="s">
        <v>435</v>
      </c>
      <c r="D2332" s="262" t="s">
        <v>479</v>
      </c>
      <c r="E2332" s="262" t="s">
        <v>221</v>
      </c>
      <c r="F2332" s="262" t="s">
        <v>222</v>
      </c>
      <c r="G2332" s="262" t="s">
        <v>223</v>
      </c>
      <c r="H2332" s="262" t="s">
        <v>224</v>
      </c>
      <c r="I2332" s="262" t="s">
        <v>225</v>
      </c>
      <c r="J2332" s="262">
        <v>1600</v>
      </c>
      <c r="K2332" s="320">
        <v>1</v>
      </c>
      <c r="L2332" s="320">
        <v>1</v>
      </c>
      <c r="M2332" s="262" t="s">
        <v>226</v>
      </c>
      <c r="N2332" s="262" t="s">
        <v>233</v>
      </c>
      <c r="O2332" s="262" t="s">
        <v>234</v>
      </c>
      <c r="P2332" s="262" t="s">
        <v>37</v>
      </c>
      <c r="Q2332" s="321">
        <v>18</v>
      </c>
      <c r="R2332" s="321">
        <f t="shared" si="221"/>
        <v>19</v>
      </c>
      <c r="S2332" s="300">
        <v>0</v>
      </c>
      <c r="T2332" s="300">
        <v>62960</v>
      </c>
      <c r="V2332" s="300">
        <v>62960</v>
      </c>
      <c r="W2332" s="302">
        <f>IFERROR(INDEX('For Formulas'!$A$3:$CL$64,MATCH(ROUNDUP($R2332,0),'For Formulas'!$A$3:$A$64,0),MATCH($O2332&amp;" - "&amp;$P2332,'For Formulas'!$A$3:$CL$3,0))*L2332+U2332,INDEX('For Formulas'!$A$3:$CL$64,MATCH(ROUNDUP($R2332,0),'For Formulas'!$A$3:$A$64,0)*MATCH($O2332&amp;" - "&amp;$P2332,'For Formulas'!$A$3:$CL$3,0))*L2332)</f>
        <v>67995</v>
      </c>
      <c r="X2332" s="322">
        <f t="shared" si="222"/>
        <v>7.9971410419313854E-2</v>
      </c>
      <c r="Y2332" s="262" t="s">
        <v>480</v>
      </c>
      <c r="Z2332" s="262" t="str">
        <f t="shared" si="223"/>
        <v>141 E 71300 116</v>
      </c>
      <c r="AA2332" s="262" t="str">
        <f t="shared" si="224"/>
        <v>000</v>
      </c>
      <c r="AB2332" s="262" t="str">
        <f t="shared" si="225"/>
        <v>000</v>
      </c>
      <c r="AC2332" s="262" t="str">
        <f t="shared" si="226"/>
        <v>141 E 71300 116 000 000</v>
      </c>
    </row>
    <row r="2333" spans="1:29" ht="15" hidden="1" customHeight="1" x14ac:dyDescent="0.25">
      <c r="A2333" s="262" t="s">
        <v>585</v>
      </c>
      <c r="B2333" s="262" t="s">
        <v>484</v>
      </c>
      <c r="C2333" s="262" t="s">
        <v>484</v>
      </c>
      <c r="D2333" s="262" t="s">
        <v>264</v>
      </c>
      <c r="E2333" s="262" t="s">
        <v>221</v>
      </c>
      <c r="F2333" s="262" t="s">
        <v>222</v>
      </c>
      <c r="G2333" s="262" t="s">
        <v>223</v>
      </c>
      <c r="H2333" s="262" t="s">
        <v>224</v>
      </c>
      <c r="I2333" s="262" t="s">
        <v>225</v>
      </c>
      <c r="J2333" s="262">
        <v>1600</v>
      </c>
      <c r="K2333" s="320">
        <v>1</v>
      </c>
      <c r="L2333" s="320">
        <v>1</v>
      </c>
      <c r="M2333" s="262" t="s">
        <v>226</v>
      </c>
      <c r="N2333" s="262" t="s">
        <v>233</v>
      </c>
      <c r="O2333" s="262" t="s">
        <v>234</v>
      </c>
      <c r="P2333" s="262" t="s">
        <v>37</v>
      </c>
      <c r="Q2333" s="321">
        <v>18</v>
      </c>
      <c r="R2333" s="321">
        <f t="shared" si="221"/>
        <v>19</v>
      </c>
      <c r="S2333" s="300">
        <v>0</v>
      </c>
      <c r="T2333" s="300">
        <v>62960</v>
      </c>
      <c r="V2333" s="300">
        <v>62960</v>
      </c>
      <c r="W2333" s="302">
        <f>IFERROR(INDEX('For Formulas'!$A$3:$CL$64,MATCH(ROUNDUP($R2333,0),'For Formulas'!$A$3:$A$64,0),MATCH($O2333&amp;" - "&amp;$P2333,'For Formulas'!$A$3:$CL$3,0))*L2333+U2333,INDEX('For Formulas'!$A$3:$CL$64,MATCH(ROUNDUP($R2333,0),'For Formulas'!$A$3:$A$64,0)*MATCH($O2333&amp;" - "&amp;$P2333,'For Formulas'!$A$3:$CL$3,0))*L2333)</f>
        <v>67995</v>
      </c>
      <c r="X2333" s="322">
        <f t="shared" si="222"/>
        <v>7.9971410419313854E-2</v>
      </c>
      <c r="Y2333" s="262" t="s">
        <v>586</v>
      </c>
      <c r="Z2333" s="262" t="str">
        <f t="shared" si="223"/>
        <v>142 E 71100 116</v>
      </c>
      <c r="AA2333" s="262" t="str">
        <f t="shared" si="224"/>
        <v>000</v>
      </c>
      <c r="AB2333" s="262" t="str">
        <f t="shared" si="225"/>
        <v>101</v>
      </c>
      <c r="AC2333" s="262" t="str">
        <f t="shared" si="226"/>
        <v>142 E 71100 116 101 000</v>
      </c>
    </row>
    <row r="2334" spans="1:29" ht="15" customHeight="1" x14ac:dyDescent="0.25">
      <c r="A2334" s="262" t="s">
        <v>728</v>
      </c>
      <c r="B2334" s="262" t="s">
        <v>231</v>
      </c>
      <c r="C2334" s="262" t="s">
        <v>231</v>
      </c>
      <c r="D2334" s="262" t="s">
        <v>418</v>
      </c>
      <c r="E2334" s="262" t="s">
        <v>221</v>
      </c>
      <c r="F2334" s="262" t="s">
        <v>222</v>
      </c>
      <c r="G2334" s="262" t="s">
        <v>223</v>
      </c>
      <c r="H2334" s="262" t="s">
        <v>224</v>
      </c>
      <c r="I2334" s="262" t="s">
        <v>225</v>
      </c>
      <c r="J2334" s="262">
        <v>1600</v>
      </c>
      <c r="K2334" s="320">
        <v>1</v>
      </c>
      <c r="L2334" s="320">
        <v>1</v>
      </c>
      <c r="M2334" s="262" t="s">
        <v>226</v>
      </c>
      <c r="N2334" s="262" t="s">
        <v>233</v>
      </c>
      <c r="O2334" s="262" t="s">
        <v>234</v>
      </c>
      <c r="P2334" s="262" t="s">
        <v>37</v>
      </c>
      <c r="Q2334" s="321">
        <v>18</v>
      </c>
      <c r="R2334" s="321">
        <f t="shared" si="221"/>
        <v>19</v>
      </c>
      <c r="S2334" s="300">
        <v>0</v>
      </c>
      <c r="T2334" s="300">
        <v>62960</v>
      </c>
      <c r="V2334" s="300">
        <v>62960</v>
      </c>
      <c r="W2334" s="302">
        <f>IFERROR(INDEX('For Formulas'!$A$3:$CL$64,MATCH(ROUNDUP($R2334,0),'For Formulas'!$A$3:$A$64,0),MATCH($O2334&amp;" - "&amp;$P2334,'For Formulas'!$A$3:$CL$3,0))*L2334+U2334,INDEX('For Formulas'!$A$3:$CL$64,MATCH(ROUNDUP($R2334,0),'For Formulas'!$A$3:$A$64,0)*MATCH($O2334&amp;" - "&amp;$P2334,'For Formulas'!$A$3:$CL$3,0))*L2334)</f>
        <v>67995</v>
      </c>
      <c r="X2334" s="322">
        <f t="shared" si="222"/>
        <v>7.9971410419313854E-2</v>
      </c>
      <c r="Y2334" s="262" t="s">
        <v>476</v>
      </c>
      <c r="Z2334" s="262" t="str">
        <f t="shared" si="223"/>
        <v>141 E 71100 116</v>
      </c>
      <c r="AA2334" s="262" t="str">
        <f t="shared" si="224"/>
        <v>000</v>
      </c>
      <c r="AB2334" s="262" t="str">
        <f t="shared" si="225"/>
        <v>000</v>
      </c>
      <c r="AC2334" s="262" t="str">
        <f t="shared" si="226"/>
        <v>141 E 71100 116 000 000</v>
      </c>
    </row>
    <row r="2335" spans="1:29" ht="15" customHeight="1" x14ac:dyDescent="0.25">
      <c r="A2335" s="262" t="s">
        <v>1027</v>
      </c>
      <c r="B2335" s="262" t="s">
        <v>231</v>
      </c>
      <c r="C2335" s="262" t="s">
        <v>231</v>
      </c>
      <c r="D2335" s="262" t="s">
        <v>280</v>
      </c>
      <c r="E2335" s="262" t="s">
        <v>221</v>
      </c>
      <c r="F2335" s="262" t="s">
        <v>222</v>
      </c>
      <c r="G2335" s="262" t="s">
        <v>223</v>
      </c>
      <c r="H2335" s="262" t="s">
        <v>224</v>
      </c>
      <c r="I2335" s="262" t="s">
        <v>225</v>
      </c>
      <c r="J2335" s="262">
        <v>1600</v>
      </c>
      <c r="K2335" s="320">
        <v>1</v>
      </c>
      <c r="L2335" s="320">
        <v>1</v>
      </c>
      <c r="M2335" s="262" t="s">
        <v>226</v>
      </c>
      <c r="N2335" s="262" t="s">
        <v>233</v>
      </c>
      <c r="O2335" s="262" t="s">
        <v>234</v>
      </c>
      <c r="P2335" s="262" t="s">
        <v>37</v>
      </c>
      <c r="Q2335" s="321">
        <v>18</v>
      </c>
      <c r="R2335" s="321">
        <f t="shared" si="221"/>
        <v>19</v>
      </c>
      <c r="S2335" s="300">
        <v>0</v>
      </c>
      <c r="T2335" s="300">
        <v>62960</v>
      </c>
      <c r="V2335" s="300">
        <v>62960</v>
      </c>
      <c r="W2335" s="302">
        <f>IFERROR(INDEX('For Formulas'!$A$3:$CL$64,MATCH(ROUNDUP($R2335,0),'For Formulas'!$A$3:$A$64,0),MATCH($O2335&amp;" - "&amp;$P2335,'For Formulas'!$A$3:$CL$3,0))*L2335+U2335,INDEX('For Formulas'!$A$3:$CL$64,MATCH(ROUNDUP($R2335,0),'For Formulas'!$A$3:$A$64,0)*MATCH($O2335&amp;" - "&amp;$P2335,'For Formulas'!$A$3:$CL$3,0))*L2335)</f>
        <v>67995</v>
      </c>
      <c r="X2335" s="322">
        <f t="shared" si="222"/>
        <v>7.9971410419313854E-2</v>
      </c>
      <c r="Y2335" s="262" t="s">
        <v>281</v>
      </c>
      <c r="Z2335" s="262" t="str">
        <f t="shared" si="223"/>
        <v>141 E 71100 116</v>
      </c>
      <c r="AA2335" s="262" t="str">
        <f t="shared" si="224"/>
        <v>000</v>
      </c>
      <c r="AB2335" s="262" t="str">
        <f t="shared" si="225"/>
        <v>000</v>
      </c>
      <c r="AC2335" s="262" t="str">
        <f t="shared" si="226"/>
        <v>141 E 71100 116 000 000</v>
      </c>
    </row>
    <row r="2336" spans="1:29" ht="15" hidden="1" customHeight="1" x14ac:dyDescent="0.25">
      <c r="A2336" s="262" t="s">
        <v>2806</v>
      </c>
      <c r="B2336" s="262" t="s">
        <v>255</v>
      </c>
      <c r="C2336" s="262" t="s">
        <v>255</v>
      </c>
      <c r="D2336" s="262" t="s">
        <v>248</v>
      </c>
      <c r="E2336" s="262" t="s">
        <v>256</v>
      </c>
      <c r="F2336" s="262" t="s">
        <v>249</v>
      </c>
      <c r="G2336" s="262" t="s">
        <v>250</v>
      </c>
      <c r="H2336" s="262" t="s">
        <v>224</v>
      </c>
      <c r="I2336" s="262" t="s">
        <v>242</v>
      </c>
      <c r="J2336" s="262">
        <v>1080</v>
      </c>
      <c r="K2336" s="320">
        <v>1</v>
      </c>
      <c r="L2336" s="320">
        <v>1</v>
      </c>
      <c r="M2336" s="262" t="s">
        <v>6</v>
      </c>
      <c r="Q2336" s="321">
        <v>0</v>
      </c>
      <c r="R2336" s="321">
        <f t="shared" si="221"/>
        <v>1</v>
      </c>
      <c r="S2336" s="300">
        <v>3000</v>
      </c>
      <c r="T2336" s="300">
        <v>0</v>
      </c>
      <c r="V2336" s="300">
        <v>3000</v>
      </c>
      <c r="W2336" s="300">
        <f>V2336</f>
        <v>3000</v>
      </c>
      <c r="X2336" s="322">
        <f t="shared" si="222"/>
        <v>0</v>
      </c>
      <c r="Y2336" s="262" t="s">
        <v>252</v>
      </c>
      <c r="Z2336" s="262" t="str">
        <f t="shared" si="223"/>
        <v>141 E 72710 146</v>
      </c>
      <c r="AA2336" s="262" t="str">
        <f t="shared" si="224"/>
        <v>446</v>
      </c>
      <c r="AB2336" s="262" t="str">
        <f t="shared" si="225"/>
        <v>000</v>
      </c>
      <c r="AC2336" s="262" t="str">
        <f t="shared" si="226"/>
        <v>141 E 72710 146 000 446</v>
      </c>
    </row>
    <row r="2337" spans="1:29" ht="15" customHeight="1" x14ac:dyDescent="0.25">
      <c r="A2337" s="262" t="s">
        <v>1155</v>
      </c>
      <c r="B2337" s="262" t="s">
        <v>231</v>
      </c>
      <c r="C2337" s="262" t="s">
        <v>231</v>
      </c>
      <c r="D2337" s="262" t="s">
        <v>418</v>
      </c>
      <c r="E2337" s="262" t="s">
        <v>221</v>
      </c>
      <c r="F2337" s="262" t="s">
        <v>222</v>
      </c>
      <c r="G2337" s="262" t="s">
        <v>223</v>
      </c>
      <c r="H2337" s="262" t="s">
        <v>224</v>
      </c>
      <c r="I2337" s="262" t="s">
        <v>225</v>
      </c>
      <c r="J2337" s="262">
        <v>1600</v>
      </c>
      <c r="K2337" s="320">
        <v>1</v>
      </c>
      <c r="L2337" s="320">
        <v>1</v>
      </c>
      <c r="M2337" s="262" t="s">
        <v>226</v>
      </c>
      <c r="N2337" s="262" t="s">
        <v>227</v>
      </c>
      <c r="O2337" s="262" t="s">
        <v>234</v>
      </c>
      <c r="P2337" s="262" t="s">
        <v>37</v>
      </c>
      <c r="Q2337" s="321">
        <v>18</v>
      </c>
      <c r="R2337" s="321">
        <f t="shared" si="221"/>
        <v>19</v>
      </c>
      <c r="S2337" s="300">
        <v>0</v>
      </c>
      <c r="T2337" s="300">
        <v>62960</v>
      </c>
      <c r="V2337" s="300">
        <v>62960</v>
      </c>
      <c r="W2337" s="302">
        <f>IFERROR(INDEX('For Formulas'!$A$3:$CL$64,MATCH(ROUNDUP($R2337,0),'For Formulas'!$A$3:$A$64,0),MATCH($O2337&amp;" - "&amp;$P2337,'For Formulas'!$A$3:$CL$3,0))*L2337+U2337,INDEX('For Formulas'!$A$3:$CL$64,MATCH(ROUNDUP($R2337,0),'For Formulas'!$A$3:$A$64,0)*MATCH($O2337&amp;" - "&amp;$P2337,'For Formulas'!$A$3:$CL$3,0))*L2337)</f>
        <v>67995</v>
      </c>
      <c r="X2337" s="322">
        <f t="shared" si="222"/>
        <v>7.9971410419313854E-2</v>
      </c>
      <c r="Y2337" s="262" t="s">
        <v>476</v>
      </c>
      <c r="Z2337" s="262" t="str">
        <f t="shared" si="223"/>
        <v>141 E 71100 116</v>
      </c>
      <c r="AA2337" s="262" t="str">
        <f t="shared" si="224"/>
        <v>000</v>
      </c>
      <c r="AB2337" s="262" t="str">
        <f t="shared" si="225"/>
        <v>000</v>
      </c>
      <c r="AC2337" s="262" t="str">
        <f t="shared" si="226"/>
        <v>141 E 71100 116 000 000</v>
      </c>
    </row>
    <row r="2338" spans="1:29" ht="15" customHeight="1" x14ac:dyDescent="0.25">
      <c r="A2338" s="262" t="s">
        <v>1229</v>
      </c>
      <c r="B2338" s="262" t="s">
        <v>231</v>
      </c>
      <c r="C2338" s="262" t="s">
        <v>231</v>
      </c>
      <c r="D2338" s="262" t="s">
        <v>333</v>
      </c>
      <c r="E2338" s="262" t="s">
        <v>221</v>
      </c>
      <c r="F2338" s="262" t="s">
        <v>222</v>
      </c>
      <c r="G2338" s="262" t="s">
        <v>223</v>
      </c>
      <c r="H2338" s="262" t="s">
        <v>224</v>
      </c>
      <c r="I2338" s="262" t="s">
        <v>225</v>
      </c>
      <c r="J2338" s="262">
        <v>1600</v>
      </c>
      <c r="K2338" s="320">
        <v>1</v>
      </c>
      <c r="L2338" s="320">
        <v>1</v>
      </c>
      <c r="M2338" s="262" t="s">
        <v>226</v>
      </c>
      <c r="N2338" s="262" t="s">
        <v>233</v>
      </c>
      <c r="O2338" s="262" t="s">
        <v>234</v>
      </c>
      <c r="P2338" s="262" t="s">
        <v>37</v>
      </c>
      <c r="Q2338" s="321">
        <v>18</v>
      </c>
      <c r="R2338" s="321">
        <f t="shared" si="221"/>
        <v>19</v>
      </c>
      <c r="S2338" s="300">
        <v>0</v>
      </c>
      <c r="T2338" s="300">
        <v>62960</v>
      </c>
      <c r="V2338" s="300">
        <v>62960</v>
      </c>
      <c r="W2338" s="302">
        <f>IFERROR(INDEX('For Formulas'!$A$3:$CL$64,MATCH(ROUNDUP($R2338,0),'For Formulas'!$A$3:$A$64,0),MATCH($O2338&amp;" - "&amp;$P2338,'For Formulas'!$A$3:$CL$3,0))*L2338+U2338,INDEX('For Formulas'!$A$3:$CL$64,MATCH(ROUNDUP($R2338,0),'For Formulas'!$A$3:$A$64,0)*MATCH($O2338&amp;" - "&amp;$P2338,'For Formulas'!$A$3:$CL$3,0))*L2338)</f>
        <v>67995</v>
      </c>
      <c r="X2338" s="322">
        <f t="shared" si="222"/>
        <v>7.9971410419313854E-2</v>
      </c>
      <c r="Y2338" s="262" t="s">
        <v>618</v>
      </c>
      <c r="Z2338" s="262" t="str">
        <f t="shared" si="223"/>
        <v>141 E 71100 116</v>
      </c>
      <c r="AA2338" s="262" t="str">
        <f t="shared" si="224"/>
        <v>000</v>
      </c>
      <c r="AB2338" s="262" t="str">
        <f t="shared" si="225"/>
        <v>000</v>
      </c>
      <c r="AC2338" s="262" t="str">
        <f t="shared" si="226"/>
        <v>141 E 71100 116 000 000</v>
      </c>
    </row>
    <row r="2339" spans="1:29" ht="15" customHeight="1" x14ac:dyDescent="0.25">
      <c r="A2339" s="262" t="s">
        <v>1248</v>
      </c>
      <c r="B2339" s="262" t="s">
        <v>231</v>
      </c>
      <c r="C2339" s="262" t="s">
        <v>231</v>
      </c>
      <c r="D2339" s="262" t="s">
        <v>411</v>
      </c>
      <c r="E2339" s="262" t="s">
        <v>221</v>
      </c>
      <c r="F2339" s="262" t="s">
        <v>222</v>
      </c>
      <c r="G2339" s="262" t="s">
        <v>223</v>
      </c>
      <c r="H2339" s="262" t="s">
        <v>224</v>
      </c>
      <c r="I2339" s="262" t="s">
        <v>225</v>
      </c>
      <c r="J2339" s="262">
        <v>1600</v>
      </c>
      <c r="K2339" s="320">
        <v>1</v>
      </c>
      <c r="L2339" s="320">
        <v>1</v>
      </c>
      <c r="M2339" s="262" t="s">
        <v>226</v>
      </c>
      <c r="N2339" s="262" t="s">
        <v>227</v>
      </c>
      <c r="O2339" s="262" t="s">
        <v>234</v>
      </c>
      <c r="P2339" s="262" t="s">
        <v>37</v>
      </c>
      <c r="Q2339" s="321">
        <v>18</v>
      </c>
      <c r="R2339" s="321">
        <f t="shared" si="221"/>
        <v>19</v>
      </c>
      <c r="S2339" s="300">
        <v>0</v>
      </c>
      <c r="T2339" s="300">
        <v>62960</v>
      </c>
      <c r="V2339" s="300">
        <v>62960</v>
      </c>
      <c r="W2339" s="302">
        <f>IFERROR(INDEX('For Formulas'!$A$3:$CL$64,MATCH(ROUNDUP($R2339,0),'For Formulas'!$A$3:$A$64,0),MATCH($O2339&amp;" - "&amp;$P2339,'For Formulas'!$A$3:$CL$3,0))*L2339+U2339,INDEX('For Formulas'!$A$3:$CL$64,MATCH(ROUNDUP($R2339,0),'For Formulas'!$A$3:$A$64,0)*MATCH($O2339&amp;" - "&amp;$P2339,'For Formulas'!$A$3:$CL$3,0))*L2339)</f>
        <v>67995</v>
      </c>
      <c r="X2339" s="322">
        <f t="shared" si="222"/>
        <v>7.9971410419313854E-2</v>
      </c>
      <c r="Y2339" s="262" t="s">
        <v>608</v>
      </c>
      <c r="Z2339" s="262" t="str">
        <f t="shared" si="223"/>
        <v>141 E 71100 116</v>
      </c>
      <c r="AA2339" s="262" t="str">
        <f t="shared" si="224"/>
        <v>000</v>
      </c>
      <c r="AB2339" s="262" t="str">
        <f t="shared" si="225"/>
        <v>000</v>
      </c>
      <c r="AC2339" s="262" t="str">
        <f t="shared" si="226"/>
        <v>141 E 71100 116 000 000</v>
      </c>
    </row>
    <row r="2340" spans="1:29" ht="15" customHeight="1" x14ac:dyDescent="0.25">
      <c r="A2340" s="262" t="s">
        <v>1281</v>
      </c>
      <c r="B2340" s="262" t="s">
        <v>231</v>
      </c>
      <c r="C2340" s="262" t="s">
        <v>231</v>
      </c>
      <c r="D2340" s="262" t="s">
        <v>295</v>
      </c>
      <c r="E2340" s="262" t="s">
        <v>221</v>
      </c>
      <c r="F2340" s="262" t="s">
        <v>222</v>
      </c>
      <c r="G2340" s="262" t="s">
        <v>223</v>
      </c>
      <c r="H2340" s="262" t="s">
        <v>224</v>
      </c>
      <c r="I2340" s="262" t="s">
        <v>225</v>
      </c>
      <c r="J2340" s="262">
        <v>1600</v>
      </c>
      <c r="K2340" s="320">
        <v>1</v>
      </c>
      <c r="L2340" s="320">
        <v>1</v>
      </c>
      <c r="M2340" s="262" t="s">
        <v>226</v>
      </c>
      <c r="N2340" s="262" t="s">
        <v>233</v>
      </c>
      <c r="O2340" s="262" t="s">
        <v>234</v>
      </c>
      <c r="P2340" s="262" t="s">
        <v>37</v>
      </c>
      <c r="Q2340" s="321">
        <v>18</v>
      </c>
      <c r="R2340" s="321">
        <f t="shared" si="221"/>
        <v>19</v>
      </c>
      <c r="S2340" s="300">
        <v>0</v>
      </c>
      <c r="T2340" s="300">
        <v>62960</v>
      </c>
      <c r="V2340" s="300">
        <v>62960</v>
      </c>
      <c r="W2340" s="302">
        <f>IFERROR(INDEX('For Formulas'!$A$3:$CL$64,MATCH(ROUNDUP($R2340,0),'For Formulas'!$A$3:$A$64,0),MATCH($O2340&amp;" - "&amp;$P2340,'For Formulas'!$A$3:$CL$3,0))*L2340+U2340,INDEX('For Formulas'!$A$3:$CL$64,MATCH(ROUNDUP($R2340,0),'For Formulas'!$A$3:$A$64,0)*MATCH($O2340&amp;" - "&amp;$P2340,'For Formulas'!$A$3:$CL$3,0))*L2340)</f>
        <v>67995</v>
      </c>
      <c r="X2340" s="322">
        <f t="shared" si="222"/>
        <v>7.9971410419313854E-2</v>
      </c>
      <c r="Y2340" s="262" t="s">
        <v>296</v>
      </c>
      <c r="Z2340" s="262" t="str">
        <f t="shared" si="223"/>
        <v>141 E 71100 116</v>
      </c>
      <c r="AA2340" s="262" t="str">
        <f t="shared" si="224"/>
        <v>000</v>
      </c>
      <c r="AB2340" s="262" t="str">
        <f t="shared" si="225"/>
        <v>000</v>
      </c>
      <c r="AC2340" s="262" t="str">
        <f t="shared" si="226"/>
        <v>141 E 71100 116 000 000</v>
      </c>
    </row>
    <row r="2341" spans="1:29" ht="15" customHeight="1" x14ac:dyDescent="0.25">
      <c r="A2341" s="262" t="s">
        <v>1443</v>
      </c>
      <c r="B2341" s="262" t="s">
        <v>231</v>
      </c>
      <c r="C2341" s="262" t="s">
        <v>231</v>
      </c>
      <c r="D2341" s="262" t="s">
        <v>407</v>
      </c>
      <c r="E2341" s="262" t="s">
        <v>221</v>
      </c>
      <c r="F2341" s="262" t="s">
        <v>222</v>
      </c>
      <c r="G2341" s="262" t="s">
        <v>223</v>
      </c>
      <c r="H2341" s="262" t="s">
        <v>224</v>
      </c>
      <c r="I2341" s="262" t="s">
        <v>225</v>
      </c>
      <c r="J2341" s="262">
        <v>1600</v>
      </c>
      <c r="K2341" s="320">
        <v>1</v>
      </c>
      <c r="L2341" s="320">
        <v>1</v>
      </c>
      <c r="M2341" s="262" t="s">
        <v>226</v>
      </c>
      <c r="N2341" s="262" t="s">
        <v>233</v>
      </c>
      <c r="O2341" s="262" t="s">
        <v>234</v>
      </c>
      <c r="P2341" s="262" t="s">
        <v>37</v>
      </c>
      <c r="Q2341" s="321">
        <v>18</v>
      </c>
      <c r="R2341" s="321">
        <f t="shared" si="221"/>
        <v>19</v>
      </c>
      <c r="S2341" s="300">
        <v>0</v>
      </c>
      <c r="T2341" s="300">
        <v>62960</v>
      </c>
      <c r="V2341" s="300">
        <v>62960</v>
      </c>
      <c r="W2341" s="302">
        <f>IFERROR(INDEX('For Formulas'!$A$3:$CL$64,MATCH(ROUNDUP($R2341,0),'For Formulas'!$A$3:$A$64,0),MATCH($O2341&amp;" - "&amp;$P2341,'For Formulas'!$A$3:$CL$3,0))*L2341+U2341,INDEX('For Formulas'!$A$3:$CL$64,MATCH(ROUNDUP($R2341,0),'For Formulas'!$A$3:$A$64,0)*MATCH($O2341&amp;" - "&amp;$P2341,'For Formulas'!$A$3:$CL$3,0))*L2341)</f>
        <v>67995</v>
      </c>
      <c r="X2341" s="322">
        <f t="shared" si="222"/>
        <v>7.9971410419313854E-2</v>
      </c>
      <c r="Y2341" s="262" t="s">
        <v>408</v>
      </c>
      <c r="Z2341" s="262" t="str">
        <f t="shared" si="223"/>
        <v>141 E 71100 116</v>
      </c>
      <c r="AA2341" s="262" t="str">
        <f t="shared" si="224"/>
        <v>000</v>
      </c>
      <c r="AB2341" s="262" t="str">
        <f t="shared" si="225"/>
        <v>000</v>
      </c>
      <c r="AC2341" s="262" t="str">
        <f t="shared" si="226"/>
        <v>141 E 71100 116 000 000</v>
      </c>
    </row>
    <row r="2342" spans="1:29" ht="15" customHeight="1" x14ac:dyDescent="0.25">
      <c r="A2342" s="262" t="s">
        <v>1444</v>
      </c>
      <c r="B2342" s="262" t="s">
        <v>231</v>
      </c>
      <c r="C2342" s="262" t="s">
        <v>231</v>
      </c>
      <c r="D2342" s="262" t="s">
        <v>268</v>
      </c>
      <c r="E2342" s="262" t="s">
        <v>221</v>
      </c>
      <c r="F2342" s="262" t="s">
        <v>222</v>
      </c>
      <c r="G2342" s="262" t="s">
        <v>223</v>
      </c>
      <c r="H2342" s="262" t="s">
        <v>224</v>
      </c>
      <c r="I2342" s="262" t="s">
        <v>225</v>
      </c>
      <c r="J2342" s="262">
        <v>1600</v>
      </c>
      <c r="K2342" s="320">
        <v>1</v>
      </c>
      <c r="L2342" s="320">
        <v>1</v>
      </c>
      <c r="M2342" s="262" t="s">
        <v>226</v>
      </c>
      <c r="N2342" s="262" t="s">
        <v>233</v>
      </c>
      <c r="O2342" s="262" t="s">
        <v>234</v>
      </c>
      <c r="P2342" s="262" t="s">
        <v>37</v>
      </c>
      <c r="Q2342" s="321">
        <v>18</v>
      </c>
      <c r="R2342" s="321">
        <f t="shared" si="221"/>
        <v>19</v>
      </c>
      <c r="S2342" s="300">
        <v>0</v>
      </c>
      <c r="T2342" s="300">
        <v>62960</v>
      </c>
      <c r="V2342" s="300">
        <v>62960</v>
      </c>
      <c r="W2342" s="302">
        <f>IFERROR(INDEX('For Formulas'!$A$3:$CL$64,MATCH(ROUNDUP($R2342,0),'For Formulas'!$A$3:$A$64,0),MATCH($O2342&amp;" - "&amp;$P2342,'For Formulas'!$A$3:$CL$3,0))*L2342+U2342,INDEX('For Formulas'!$A$3:$CL$64,MATCH(ROUNDUP($R2342,0),'For Formulas'!$A$3:$A$64,0)*MATCH($O2342&amp;" - "&amp;$P2342,'For Formulas'!$A$3:$CL$3,0))*L2342)</f>
        <v>67995</v>
      </c>
      <c r="X2342" s="322">
        <f t="shared" si="222"/>
        <v>7.9971410419313854E-2</v>
      </c>
      <c r="Y2342" s="262" t="s">
        <v>566</v>
      </c>
      <c r="Z2342" s="262" t="str">
        <f t="shared" si="223"/>
        <v>141 E 71100 116</v>
      </c>
      <c r="AA2342" s="262" t="str">
        <f t="shared" si="224"/>
        <v>000</v>
      </c>
      <c r="AB2342" s="262" t="str">
        <f t="shared" si="225"/>
        <v>000</v>
      </c>
      <c r="AC2342" s="262" t="str">
        <f t="shared" si="226"/>
        <v>141 E 71100 116 000 000</v>
      </c>
    </row>
    <row r="2343" spans="1:29" ht="15" customHeight="1" x14ac:dyDescent="0.25">
      <c r="A2343" s="262" t="s">
        <v>1676</v>
      </c>
      <c r="B2343" s="262" t="s">
        <v>231</v>
      </c>
      <c r="C2343" s="262" t="s">
        <v>231</v>
      </c>
      <c r="D2343" s="262" t="s">
        <v>264</v>
      </c>
      <c r="E2343" s="262" t="s">
        <v>221</v>
      </c>
      <c r="F2343" s="262" t="s">
        <v>222</v>
      </c>
      <c r="G2343" s="262" t="s">
        <v>223</v>
      </c>
      <c r="H2343" s="262" t="s">
        <v>224</v>
      </c>
      <c r="I2343" s="262" t="s">
        <v>225</v>
      </c>
      <c r="J2343" s="262">
        <v>1600</v>
      </c>
      <c r="K2343" s="320">
        <v>1</v>
      </c>
      <c r="L2343" s="320">
        <v>1</v>
      </c>
      <c r="M2343" s="262" t="s">
        <v>226</v>
      </c>
      <c r="N2343" s="262" t="s">
        <v>233</v>
      </c>
      <c r="O2343" s="262" t="s">
        <v>234</v>
      </c>
      <c r="P2343" s="262" t="s">
        <v>37</v>
      </c>
      <c r="Q2343" s="321">
        <v>18</v>
      </c>
      <c r="R2343" s="321">
        <f t="shared" si="221"/>
        <v>19</v>
      </c>
      <c r="S2343" s="300">
        <v>0</v>
      </c>
      <c r="T2343" s="300">
        <v>62960</v>
      </c>
      <c r="V2343" s="300">
        <v>62960</v>
      </c>
      <c r="W2343" s="302">
        <f>IFERROR(INDEX('For Formulas'!$A$3:$CL$64,MATCH(ROUNDUP($R2343,0),'For Formulas'!$A$3:$A$64,0),MATCH($O2343&amp;" - "&amp;$P2343,'For Formulas'!$A$3:$CL$3,0))*L2343+U2343,INDEX('For Formulas'!$A$3:$CL$64,MATCH(ROUNDUP($R2343,0),'For Formulas'!$A$3:$A$64,0)*MATCH($O2343&amp;" - "&amp;$P2343,'For Formulas'!$A$3:$CL$3,0))*L2343)</f>
        <v>67995</v>
      </c>
      <c r="X2343" s="322">
        <f t="shared" si="222"/>
        <v>7.9971410419313854E-2</v>
      </c>
      <c r="Y2343" s="262" t="s">
        <v>265</v>
      </c>
      <c r="Z2343" s="262" t="str">
        <f t="shared" si="223"/>
        <v>141 E 71100 116</v>
      </c>
      <c r="AA2343" s="262" t="str">
        <f t="shared" si="224"/>
        <v>000</v>
      </c>
      <c r="AB2343" s="262" t="str">
        <f t="shared" si="225"/>
        <v>000</v>
      </c>
      <c r="AC2343" s="262" t="str">
        <f t="shared" si="226"/>
        <v>141 E 71100 116 000 000</v>
      </c>
    </row>
    <row r="2344" spans="1:29" ht="15" customHeight="1" x14ac:dyDescent="0.25">
      <c r="A2344" s="262" t="s">
        <v>1955</v>
      </c>
      <c r="B2344" s="262" t="s">
        <v>231</v>
      </c>
      <c r="C2344" s="262" t="s">
        <v>231</v>
      </c>
      <c r="D2344" s="262" t="s">
        <v>361</v>
      </c>
      <c r="E2344" s="262" t="s">
        <v>221</v>
      </c>
      <c r="F2344" s="262" t="s">
        <v>222</v>
      </c>
      <c r="G2344" s="262" t="s">
        <v>223</v>
      </c>
      <c r="H2344" s="262" t="s">
        <v>224</v>
      </c>
      <c r="I2344" s="262" t="s">
        <v>225</v>
      </c>
      <c r="J2344" s="262">
        <v>1600</v>
      </c>
      <c r="K2344" s="320">
        <v>1</v>
      </c>
      <c r="L2344" s="320">
        <v>1</v>
      </c>
      <c r="M2344" s="262" t="s">
        <v>226</v>
      </c>
      <c r="N2344" s="262" t="s">
        <v>233</v>
      </c>
      <c r="O2344" s="262" t="s">
        <v>234</v>
      </c>
      <c r="P2344" s="262" t="s">
        <v>37</v>
      </c>
      <c r="Q2344" s="321">
        <v>18</v>
      </c>
      <c r="R2344" s="321">
        <f t="shared" si="221"/>
        <v>19</v>
      </c>
      <c r="S2344" s="300">
        <v>0</v>
      </c>
      <c r="T2344" s="300">
        <v>62960</v>
      </c>
      <c r="V2344" s="300">
        <v>62960</v>
      </c>
      <c r="W2344" s="302">
        <f>IFERROR(INDEX('For Formulas'!$A$3:$CL$64,MATCH(ROUNDUP($R2344,0),'For Formulas'!$A$3:$A$64,0),MATCH($O2344&amp;" - "&amp;$P2344,'For Formulas'!$A$3:$CL$3,0))*L2344+U2344,INDEX('For Formulas'!$A$3:$CL$64,MATCH(ROUNDUP($R2344,0),'For Formulas'!$A$3:$A$64,0)*MATCH($O2344&amp;" - "&amp;$P2344,'For Formulas'!$A$3:$CL$3,0))*L2344)</f>
        <v>67995</v>
      </c>
      <c r="X2344" s="322">
        <f t="shared" si="222"/>
        <v>7.9971410419313854E-2</v>
      </c>
      <c r="Y2344" s="262" t="s">
        <v>362</v>
      </c>
      <c r="Z2344" s="262" t="str">
        <f t="shared" si="223"/>
        <v>141 E 71100 116</v>
      </c>
      <c r="AA2344" s="262" t="str">
        <f t="shared" si="224"/>
        <v>000</v>
      </c>
      <c r="AB2344" s="262" t="str">
        <f t="shared" si="225"/>
        <v>000</v>
      </c>
      <c r="AC2344" s="262" t="str">
        <f t="shared" si="226"/>
        <v>141 E 71100 116 000 000</v>
      </c>
    </row>
    <row r="2345" spans="1:29" ht="15" customHeight="1" x14ac:dyDescent="0.25">
      <c r="A2345" s="262" t="s">
        <v>2164</v>
      </c>
      <c r="B2345" s="262" t="s">
        <v>231</v>
      </c>
      <c r="C2345" s="262" t="s">
        <v>231</v>
      </c>
      <c r="D2345" s="262" t="s">
        <v>280</v>
      </c>
      <c r="E2345" s="262" t="s">
        <v>221</v>
      </c>
      <c r="F2345" s="262" t="s">
        <v>222</v>
      </c>
      <c r="G2345" s="262" t="s">
        <v>223</v>
      </c>
      <c r="H2345" s="262" t="s">
        <v>224</v>
      </c>
      <c r="I2345" s="262" t="s">
        <v>225</v>
      </c>
      <c r="J2345" s="262">
        <v>1600</v>
      </c>
      <c r="K2345" s="320">
        <v>1</v>
      </c>
      <c r="L2345" s="320">
        <v>1</v>
      </c>
      <c r="M2345" s="262" t="s">
        <v>226</v>
      </c>
      <c r="N2345" s="262" t="s">
        <v>233</v>
      </c>
      <c r="O2345" s="262" t="s">
        <v>234</v>
      </c>
      <c r="P2345" s="262" t="s">
        <v>37</v>
      </c>
      <c r="Q2345" s="321">
        <v>18</v>
      </c>
      <c r="R2345" s="321">
        <f t="shared" si="221"/>
        <v>19</v>
      </c>
      <c r="S2345" s="300">
        <v>0</v>
      </c>
      <c r="T2345" s="300">
        <v>62960</v>
      </c>
      <c r="V2345" s="300">
        <v>62960</v>
      </c>
      <c r="W2345" s="302">
        <f>IFERROR(INDEX('For Formulas'!$A$3:$CL$64,MATCH(ROUNDUP($R2345,0),'For Formulas'!$A$3:$A$64,0),MATCH($O2345&amp;" - "&amp;$P2345,'For Formulas'!$A$3:$CL$3,0))*L2345+U2345,INDEX('For Formulas'!$A$3:$CL$64,MATCH(ROUNDUP($R2345,0),'For Formulas'!$A$3:$A$64,0)*MATCH($O2345&amp;" - "&amp;$P2345,'For Formulas'!$A$3:$CL$3,0))*L2345)</f>
        <v>67995</v>
      </c>
      <c r="X2345" s="322">
        <f t="shared" si="222"/>
        <v>7.9971410419313854E-2</v>
      </c>
      <c r="Y2345" s="262" t="s">
        <v>281</v>
      </c>
      <c r="Z2345" s="262" t="str">
        <f t="shared" si="223"/>
        <v>141 E 71100 116</v>
      </c>
      <c r="AA2345" s="262" t="str">
        <f t="shared" si="224"/>
        <v>000</v>
      </c>
      <c r="AB2345" s="262" t="str">
        <f t="shared" si="225"/>
        <v>000</v>
      </c>
      <c r="AC2345" s="262" t="str">
        <f t="shared" si="226"/>
        <v>141 E 71100 116 000 000</v>
      </c>
    </row>
    <row r="2346" spans="1:29" ht="15" hidden="1" customHeight="1" x14ac:dyDescent="0.25">
      <c r="A2346" s="262" t="s">
        <v>2813</v>
      </c>
      <c r="B2346" s="262" t="s">
        <v>326</v>
      </c>
      <c r="C2346" s="262" t="s">
        <v>326</v>
      </c>
      <c r="D2346" s="262" t="s">
        <v>280</v>
      </c>
      <c r="E2346" s="262" t="s">
        <v>256</v>
      </c>
      <c r="F2346" s="262" t="s">
        <v>222</v>
      </c>
      <c r="G2346" s="262" t="s">
        <v>223</v>
      </c>
      <c r="H2346" s="262" t="s">
        <v>224</v>
      </c>
      <c r="I2346" s="262" t="s">
        <v>225</v>
      </c>
      <c r="J2346" s="262">
        <v>1600</v>
      </c>
      <c r="K2346" s="320">
        <v>1</v>
      </c>
      <c r="L2346" s="320">
        <v>1</v>
      </c>
      <c r="M2346" s="262" t="s">
        <v>6</v>
      </c>
      <c r="Q2346" s="321">
        <v>0</v>
      </c>
      <c r="R2346" s="321">
        <f t="shared" si="221"/>
        <v>1</v>
      </c>
      <c r="S2346" s="300">
        <v>7000</v>
      </c>
      <c r="T2346" s="300">
        <v>0</v>
      </c>
      <c r="V2346" s="300">
        <v>7000</v>
      </c>
      <c r="W2346" s="300">
        <f>V2346</f>
        <v>7000</v>
      </c>
      <c r="X2346" s="322">
        <f t="shared" si="222"/>
        <v>0</v>
      </c>
      <c r="Y2346" s="262" t="s">
        <v>1891</v>
      </c>
      <c r="Z2346" s="262" t="str">
        <f t="shared" si="223"/>
        <v>141 E 72410 139</v>
      </c>
      <c r="AA2346" s="262" t="str">
        <f t="shared" si="224"/>
        <v>000</v>
      </c>
      <c r="AB2346" s="262" t="str">
        <f t="shared" si="225"/>
        <v>000</v>
      </c>
      <c r="AC2346" s="262" t="str">
        <f t="shared" si="226"/>
        <v>141 E 72410 139 000 000</v>
      </c>
    </row>
    <row r="2347" spans="1:29" ht="15" customHeight="1" x14ac:dyDescent="0.25">
      <c r="A2347" s="262" t="s">
        <v>2250</v>
      </c>
      <c r="B2347" s="262" t="s">
        <v>231</v>
      </c>
      <c r="C2347" s="262" t="s">
        <v>231</v>
      </c>
      <c r="D2347" s="262" t="s">
        <v>346</v>
      </c>
      <c r="E2347" s="262" t="s">
        <v>221</v>
      </c>
      <c r="F2347" s="262" t="s">
        <v>222</v>
      </c>
      <c r="G2347" s="262" t="s">
        <v>223</v>
      </c>
      <c r="H2347" s="262" t="s">
        <v>224</v>
      </c>
      <c r="I2347" s="262" t="s">
        <v>225</v>
      </c>
      <c r="J2347" s="262">
        <v>1600</v>
      </c>
      <c r="K2347" s="320">
        <v>1</v>
      </c>
      <c r="L2347" s="320">
        <v>1</v>
      </c>
      <c r="M2347" s="262" t="s">
        <v>226</v>
      </c>
      <c r="N2347" s="262" t="s">
        <v>233</v>
      </c>
      <c r="O2347" s="262" t="s">
        <v>234</v>
      </c>
      <c r="P2347" s="262" t="s">
        <v>35</v>
      </c>
      <c r="Q2347" s="321">
        <v>25</v>
      </c>
      <c r="R2347" s="321">
        <f t="shared" si="221"/>
        <v>26</v>
      </c>
      <c r="S2347" s="300">
        <v>0</v>
      </c>
      <c r="T2347" s="300">
        <v>62960</v>
      </c>
      <c r="V2347" s="300">
        <v>62960</v>
      </c>
      <c r="W2347" s="302">
        <f>IFERROR(INDEX('For Formulas'!$A$3:$CL$64,MATCH(ROUNDUP($R2347,0),'For Formulas'!$A$3:$A$64,0),MATCH($O2347&amp;" - "&amp;$P2347,'For Formulas'!$A$3:$CL$3,0))*L2347+U2347,INDEX('For Formulas'!$A$3:$CL$64,MATCH(ROUNDUP($R2347,0),'For Formulas'!$A$3:$A$64,0)*MATCH($O2347&amp;" - "&amp;$P2347,'For Formulas'!$A$3:$CL$3,0))*L2347)</f>
        <v>67995</v>
      </c>
      <c r="X2347" s="322">
        <f t="shared" si="222"/>
        <v>7.9971410419313854E-2</v>
      </c>
      <c r="Y2347" s="262" t="s">
        <v>674</v>
      </c>
      <c r="Z2347" s="262" t="str">
        <f t="shared" si="223"/>
        <v>141 E 71100 116</v>
      </c>
      <c r="AA2347" s="262" t="str">
        <f t="shared" si="224"/>
        <v>000</v>
      </c>
      <c r="AB2347" s="262" t="str">
        <f t="shared" si="225"/>
        <v>000</v>
      </c>
      <c r="AC2347" s="262" t="str">
        <f t="shared" si="226"/>
        <v>141 E 71100 116 000 000</v>
      </c>
    </row>
    <row r="2348" spans="1:29" ht="15" customHeight="1" x14ac:dyDescent="0.25">
      <c r="A2348" s="262" t="s">
        <v>2291</v>
      </c>
      <c r="B2348" s="262" t="s">
        <v>231</v>
      </c>
      <c r="C2348" s="262" t="s">
        <v>231</v>
      </c>
      <c r="D2348" s="262" t="s">
        <v>295</v>
      </c>
      <c r="E2348" s="262" t="s">
        <v>221</v>
      </c>
      <c r="F2348" s="262" t="s">
        <v>222</v>
      </c>
      <c r="G2348" s="262" t="s">
        <v>223</v>
      </c>
      <c r="H2348" s="262" t="s">
        <v>224</v>
      </c>
      <c r="I2348" s="262" t="s">
        <v>225</v>
      </c>
      <c r="J2348" s="262">
        <v>1600</v>
      </c>
      <c r="K2348" s="320">
        <v>1</v>
      </c>
      <c r="L2348" s="320">
        <v>1</v>
      </c>
      <c r="M2348" s="262" t="s">
        <v>226</v>
      </c>
      <c r="N2348" s="262" t="s">
        <v>233</v>
      </c>
      <c r="O2348" s="262" t="s">
        <v>234</v>
      </c>
      <c r="P2348" s="262" t="s">
        <v>35</v>
      </c>
      <c r="Q2348" s="321">
        <v>25</v>
      </c>
      <c r="R2348" s="321">
        <f t="shared" si="221"/>
        <v>26</v>
      </c>
      <c r="S2348" s="300">
        <v>0</v>
      </c>
      <c r="T2348" s="300">
        <v>62960</v>
      </c>
      <c r="V2348" s="300">
        <v>62960</v>
      </c>
      <c r="W2348" s="302">
        <f>IFERROR(INDEX('For Formulas'!$A$3:$CL$64,MATCH(ROUNDUP($R2348,0),'For Formulas'!$A$3:$A$64,0),MATCH($O2348&amp;" - "&amp;$P2348,'For Formulas'!$A$3:$CL$3,0))*L2348+U2348,INDEX('For Formulas'!$A$3:$CL$64,MATCH(ROUNDUP($R2348,0),'For Formulas'!$A$3:$A$64,0)*MATCH($O2348&amp;" - "&amp;$P2348,'For Formulas'!$A$3:$CL$3,0))*L2348)</f>
        <v>67995</v>
      </c>
      <c r="X2348" s="322">
        <f t="shared" si="222"/>
        <v>7.9971410419313854E-2</v>
      </c>
      <c r="Y2348" s="262" t="s">
        <v>296</v>
      </c>
      <c r="Z2348" s="262" t="str">
        <f t="shared" si="223"/>
        <v>141 E 71100 116</v>
      </c>
      <c r="AA2348" s="262" t="str">
        <f t="shared" si="224"/>
        <v>000</v>
      </c>
      <c r="AB2348" s="262" t="str">
        <f t="shared" si="225"/>
        <v>000</v>
      </c>
      <c r="AC2348" s="262" t="str">
        <f t="shared" si="226"/>
        <v>141 E 71100 116 000 000</v>
      </c>
    </row>
    <row r="2349" spans="1:29" ht="15" customHeight="1" x14ac:dyDescent="0.25">
      <c r="A2349" s="262" t="s">
        <v>2302</v>
      </c>
      <c r="B2349" s="262" t="s">
        <v>231</v>
      </c>
      <c r="C2349" s="262" t="s">
        <v>231</v>
      </c>
      <c r="D2349" s="262" t="s">
        <v>238</v>
      </c>
      <c r="E2349" s="262" t="s">
        <v>221</v>
      </c>
      <c r="F2349" s="262" t="s">
        <v>222</v>
      </c>
      <c r="G2349" s="262" t="s">
        <v>223</v>
      </c>
      <c r="H2349" s="262" t="s">
        <v>224</v>
      </c>
      <c r="I2349" s="262" t="s">
        <v>225</v>
      </c>
      <c r="J2349" s="262">
        <v>1600</v>
      </c>
      <c r="K2349" s="320">
        <v>1</v>
      </c>
      <c r="L2349" s="320">
        <v>1</v>
      </c>
      <c r="M2349" s="262" t="s">
        <v>226</v>
      </c>
      <c r="N2349" s="262" t="s">
        <v>233</v>
      </c>
      <c r="O2349" s="262" t="s">
        <v>234</v>
      </c>
      <c r="P2349" s="262" t="s">
        <v>37</v>
      </c>
      <c r="Q2349" s="321">
        <v>18</v>
      </c>
      <c r="R2349" s="321">
        <f t="shared" si="221"/>
        <v>19</v>
      </c>
      <c r="S2349" s="300">
        <v>0</v>
      </c>
      <c r="T2349" s="300">
        <v>62960</v>
      </c>
      <c r="V2349" s="300">
        <v>62960</v>
      </c>
      <c r="W2349" s="302">
        <f>IFERROR(INDEX('For Formulas'!$A$3:$CL$64,MATCH(ROUNDUP($R2349,0),'For Formulas'!$A$3:$A$64,0),MATCH($O2349&amp;" - "&amp;$P2349,'For Formulas'!$A$3:$CL$3,0))*L2349+U2349,INDEX('For Formulas'!$A$3:$CL$64,MATCH(ROUNDUP($R2349,0),'For Formulas'!$A$3:$A$64,0)*MATCH($O2349&amp;" - "&amp;$P2349,'For Formulas'!$A$3:$CL$3,0))*L2349)</f>
        <v>67995</v>
      </c>
      <c r="X2349" s="322">
        <f t="shared" si="222"/>
        <v>7.9971410419313854E-2</v>
      </c>
      <c r="Y2349" s="262" t="s">
        <v>538</v>
      </c>
      <c r="Z2349" s="262" t="str">
        <f t="shared" si="223"/>
        <v>141 E 71100 116</v>
      </c>
      <c r="AA2349" s="262" t="str">
        <f t="shared" si="224"/>
        <v>000</v>
      </c>
      <c r="AB2349" s="262" t="str">
        <f t="shared" si="225"/>
        <v>000</v>
      </c>
      <c r="AC2349" s="262" t="str">
        <f t="shared" si="226"/>
        <v>141 E 71100 116 000 000</v>
      </c>
    </row>
    <row r="2350" spans="1:29" ht="15" customHeight="1" x14ac:dyDescent="0.25">
      <c r="A2350" s="262" t="s">
        <v>2687</v>
      </c>
      <c r="B2350" s="262" t="s">
        <v>231</v>
      </c>
      <c r="C2350" s="262" t="s">
        <v>231</v>
      </c>
      <c r="D2350" s="262" t="s">
        <v>407</v>
      </c>
      <c r="E2350" s="262" t="s">
        <v>221</v>
      </c>
      <c r="F2350" s="262" t="s">
        <v>222</v>
      </c>
      <c r="G2350" s="262" t="s">
        <v>223</v>
      </c>
      <c r="H2350" s="262" t="s">
        <v>224</v>
      </c>
      <c r="I2350" s="262" t="s">
        <v>225</v>
      </c>
      <c r="J2350" s="262">
        <v>1600</v>
      </c>
      <c r="K2350" s="320">
        <v>1</v>
      </c>
      <c r="L2350" s="320">
        <v>1</v>
      </c>
      <c r="M2350" s="262" t="s">
        <v>226</v>
      </c>
      <c r="N2350" s="262" t="s">
        <v>233</v>
      </c>
      <c r="O2350" s="262" t="s">
        <v>234</v>
      </c>
      <c r="P2350" s="262" t="s">
        <v>37</v>
      </c>
      <c r="Q2350" s="321">
        <v>18</v>
      </c>
      <c r="R2350" s="321">
        <f t="shared" si="221"/>
        <v>19</v>
      </c>
      <c r="S2350" s="300">
        <v>0</v>
      </c>
      <c r="T2350" s="300">
        <v>62960</v>
      </c>
      <c r="V2350" s="300">
        <v>62960</v>
      </c>
      <c r="W2350" s="302">
        <f>IFERROR(INDEX('For Formulas'!$A$3:$CL$64,MATCH(ROUNDUP($R2350,0),'For Formulas'!$A$3:$A$64,0),MATCH($O2350&amp;" - "&amp;$P2350,'For Formulas'!$A$3:$CL$3,0))*L2350+U2350,INDEX('For Formulas'!$A$3:$CL$64,MATCH(ROUNDUP($R2350,0),'For Formulas'!$A$3:$A$64,0)*MATCH($O2350&amp;" - "&amp;$P2350,'For Formulas'!$A$3:$CL$3,0))*L2350)</f>
        <v>67995</v>
      </c>
      <c r="X2350" s="322">
        <f t="shared" si="222"/>
        <v>7.9971410419313854E-2</v>
      </c>
      <c r="Y2350" s="262" t="s">
        <v>408</v>
      </c>
      <c r="Z2350" s="262" t="str">
        <f t="shared" si="223"/>
        <v>141 E 71100 116</v>
      </c>
      <c r="AA2350" s="262" t="str">
        <f t="shared" si="224"/>
        <v>000</v>
      </c>
      <c r="AB2350" s="262" t="str">
        <f t="shared" si="225"/>
        <v>000</v>
      </c>
      <c r="AC2350" s="262" t="str">
        <f t="shared" si="226"/>
        <v>141 E 71100 116 000 000</v>
      </c>
    </row>
    <row r="2351" spans="1:29" ht="15" hidden="1" customHeight="1" x14ac:dyDescent="0.25">
      <c r="A2351" s="262" t="s">
        <v>2818</v>
      </c>
      <c r="B2351" s="262" t="s">
        <v>256</v>
      </c>
      <c r="C2351" s="262" t="s">
        <v>332</v>
      </c>
      <c r="D2351" s="262" t="s">
        <v>385</v>
      </c>
      <c r="E2351" s="262" t="s">
        <v>256</v>
      </c>
      <c r="F2351" s="262" t="s">
        <v>222</v>
      </c>
      <c r="G2351" s="262" t="s">
        <v>223</v>
      </c>
      <c r="H2351" s="262" t="s">
        <v>224</v>
      </c>
      <c r="I2351" s="262" t="s">
        <v>225</v>
      </c>
      <c r="J2351" s="262">
        <v>1600</v>
      </c>
      <c r="K2351" s="320">
        <v>1</v>
      </c>
      <c r="L2351" s="320">
        <v>1</v>
      </c>
      <c r="M2351" s="262" t="s">
        <v>6</v>
      </c>
      <c r="Q2351" s="321">
        <v>0</v>
      </c>
      <c r="R2351" s="321">
        <f t="shared" si="221"/>
        <v>1</v>
      </c>
      <c r="S2351" s="300">
        <v>2865.6</v>
      </c>
      <c r="T2351" s="300">
        <v>0</v>
      </c>
      <c r="V2351" s="300">
        <v>2865.6</v>
      </c>
      <c r="W2351" s="300">
        <f>V2351</f>
        <v>2865.6</v>
      </c>
      <c r="X2351" s="322">
        <f t="shared" si="222"/>
        <v>0</v>
      </c>
      <c r="Y2351" s="262" t="s">
        <v>2819</v>
      </c>
      <c r="Z2351" s="262" t="str">
        <f t="shared" si="223"/>
        <v>141 E 72610 166</v>
      </c>
      <c r="AA2351" s="262" t="str">
        <f t="shared" si="224"/>
        <v>000</v>
      </c>
      <c r="AB2351" s="262" t="str">
        <f t="shared" si="225"/>
        <v>000</v>
      </c>
      <c r="AC2351" s="262" t="str">
        <f t="shared" si="226"/>
        <v>141 E 72610 166 000 000</v>
      </c>
    </row>
    <row r="2352" spans="1:29" ht="15" hidden="1" customHeight="1" x14ac:dyDescent="0.25">
      <c r="A2352" s="262" t="s">
        <v>2818</v>
      </c>
      <c r="B2352" s="262" t="s">
        <v>255</v>
      </c>
      <c r="C2352" s="262" t="s">
        <v>255</v>
      </c>
      <c r="D2352" s="262" t="s">
        <v>248</v>
      </c>
      <c r="E2352" s="262" t="s">
        <v>256</v>
      </c>
      <c r="F2352" s="262" t="s">
        <v>249</v>
      </c>
      <c r="G2352" s="262" t="s">
        <v>250</v>
      </c>
      <c r="H2352" s="262" t="s">
        <v>224</v>
      </c>
      <c r="I2352" s="262" t="s">
        <v>242</v>
      </c>
      <c r="J2352" s="262">
        <v>1080</v>
      </c>
      <c r="K2352" s="320">
        <v>1</v>
      </c>
      <c r="L2352" s="320">
        <v>1</v>
      </c>
      <c r="M2352" s="262" t="s">
        <v>6</v>
      </c>
      <c r="Q2352" s="321">
        <v>0</v>
      </c>
      <c r="R2352" s="321">
        <f t="shared" si="221"/>
        <v>1</v>
      </c>
      <c r="S2352" s="300">
        <v>3000</v>
      </c>
      <c r="T2352" s="300">
        <v>0</v>
      </c>
      <c r="V2352" s="300">
        <v>3000</v>
      </c>
      <c r="W2352" s="300">
        <f>V2352</f>
        <v>3000</v>
      </c>
      <c r="X2352" s="322">
        <f t="shared" si="222"/>
        <v>0</v>
      </c>
      <c r="Y2352" s="262" t="s">
        <v>252</v>
      </c>
      <c r="Z2352" s="262" t="str">
        <f t="shared" si="223"/>
        <v>141 E 72710 146</v>
      </c>
      <c r="AA2352" s="262" t="str">
        <f t="shared" si="224"/>
        <v>446</v>
      </c>
      <c r="AB2352" s="262" t="str">
        <f t="shared" si="225"/>
        <v>000</v>
      </c>
      <c r="AC2352" s="262" t="str">
        <f t="shared" si="226"/>
        <v>141 E 72710 146 000 446</v>
      </c>
    </row>
    <row r="2353" spans="1:29" ht="15" customHeight="1" x14ac:dyDescent="0.25">
      <c r="A2353" s="262" t="s">
        <v>2832</v>
      </c>
      <c r="B2353" s="262" t="s">
        <v>231</v>
      </c>
      <c r="C2353" s="262" t="s">
        <v>231</v>
      </c>
      <c r="D2353" s="262" t="s">
        <v>317</v>
      </c>
      <c r="E2353" s="262" t="s">
        <v>221</v>
      </c>
      <c r="F2353" s="262" t="s">
        <v>222</v>
      </c>
      <c r="G2353" s="262" t="s">
        <v>223</v>
      </c>
      <c r="H2353" s="262" t="s">
        <v>224</v>
      </c>
      <c r="I2353" s="262" t="s">
        <v>225</v>
      </c>
      <c r="J2353" s="262">
        <v>1600</v>
      </c>
      <c r="K2353" s="320">
        <v>1</v>
      </c>
      <c r="L2353" s="320">
        <v>1</v>
      </c>
      <c r="M2353" s="262" t="s">
        <v>226</v>
      </c>
      <c r="N2353" s="262" t="s">
        <v>233</v>
      </c>
      <c r="O2353" s="262" t="s">
        <v>234</v>
      </c>
      <c r="P2353" s="262" t="s">
        <v>35</v>
      </c>
      <c r="Q2353" s="321">
        <v>25</v>
      </c>
      <c r="R2353" s="321">
        <f t="shared" si="221"/>
        <v>26</v>
      </c>
      <c r="S2353" s="300">
        <v>0</v>
      </c>
      <c r="T2353" s="300">
        <v>62960</v>
      </c>
      <c r="V2353" s="300">
        <v>62960</v>
      </c>
      <c r="W2353" s="302">
        <f>IFERROR(INDEX('For Formulas'!$A$3:$CL$64,MATCH(ROUNDUP($R2353,0),'For Formulas'!$A$3:$A$64,0),MATCH($O2353&amp;" - "&amp;$P2353,'For Formulas'!$A$3:$CL$3,0))*L2353+U2353,INDEX('For Formulas'!$A$3:$CL$64,MATCH(ROUNDUP($R2353,0),'For Formulas'!$A$3:$A$64,0)*MATCH($O2353&amp;" - "&amp;$P2353,'For Formulas'!$A$3:$CL$3,0))*L2353)</f>
        <v>67995</v>
      </c>
      <c r="X2353" s="322">
        <f t="shared" si="222"/>
        <v>7.9971410419313854E-2</v>
      </c>
      <c r="Y2353" s="262" t="s">
        <v>396</v>
      </c>
      <c r="Z2353" s="262" t="str">
        <f t="shared" si="223"/>
        <v>141 E 71100 116</v>
      </c>
      <c r="AA2353" s="262" t="str">
        <f t="shared" si="224"/>
        <v>000</v>
      </c>
      <c r="AB2353" s="262" t="str">
        <f t="shared" si="225"/>
        <v>000</v>
      </c>
      <c r="AC2353" s="262" t="str">
        <f t="shared" si="226"/>
        <v>141 E 71100 116 000 000</v>
      </c>
    </row>
    <row r="2354" spans="1:29" ht="15" customHeight="1" x14ac:dyDescent="0.25">
      <c r="A2354" s="262" t="s">
        <v>2843</v>
      </c>
      <c r="B2354" s="262" t="s">
        <v>231</v>
      </c>
      <c r="C2354" s="262" t="s">
        <v>231</v>
      </c>
      <c r="D2354" s="262" t="s">
        <v>407</v>
      </c>
      <c r="E2354" s="262" t="s">
        <v>221</v>
      </c>
      <c r="F2354" s="262" t="s">
        <v>222</v>
      </c>
      <c r="G2354" s="262" t="s">
        <v>223</v>
      </c>
      <c r="H2354" s="262" t="s">
        <v>224</v>
      </c>
      <c r="I2354" s="262" t="s">
        <v>225</v>
      </c>
      <c r="J2354" s="262">
        <v>1600</v>
      </c>
      <c r="K2354" s="320">
        <v>1</v>
      </c>
      <c r="L2354" s="320">
        <v>1</v>
      </c>
      <c r="M2354" s="262" t="s">
        <v>226</v>
      </c>
      <c r="N2354" s="262" t="s">
        <v>233</v>
      </c>
      <c r="O2354" s="262" t="s">
        <v>234</v>
      </c>
      <c r="P2354" s="262" t="s">
        <v>35</v>
      </c>
      <c r="Q2354" s="321">
        <v>25</v>
      </c>
      <c r="R2354" s="321">
        <f t="shared" si="221"/>
        <v>26</v>
      </c>
      <c r="S2354" s="300">
        <v>0</v>
      </c>
      <c r="T2354" s="300">
        <v>62960</v>
      </c>
      <c r="V2354" s="300">
        <v>62960</v>
      </c>
      <c r="W2354" s="302">
        <f>IFERROR(INDEX('For Formulas'!$A$3:$CL$64,MATCH(ROUNDUP($R2354,0),'For Formulas'!$A$3:$A$64,0),MATCH($O2354&amp;" - "&amp;$P2354,'For Formulas'!$A$3:$CL$3,0))*L2354+U2354,INDEX('For Formulas'!$A$3:$CL$64,MATCH(ROUNDUP($R2354,0),'For Formulas'!$A$3:$A$64,0)*MATCH($O2354&amp;" - "&amp;$P2354,'For Formulas'!$A$3:$CL$3,0))*L2354)</f>
        <v>67995</v>
      </c>
      <c r="X2354" s="322">
        <f t="shared" si="222"/>
        <v>7.9971410419313854E-2</v>
      </c>
      <c r="Y2354" s="262" t="s">
        <v>408</v>
      </c>
      <c r="Z2354" s="262" t="str">
        <f t="shared" si="223"/>
        <v>141 E 71100 116</v>
      </c>
      <c r="AA2354" s="262" t="str">
        <f t="shared" si="224"/>
        <v>000</v>
      </c>
      <c r="AB2354" s="262" t="str">
        <f t="shared" si="225"/>
        <v>000</v>
      </c>
      <c r="AC2354" s="262" t="str">
        <f t="shared" si="226"/>
        <v>141 E 71100 116 000 000</v>
      </c>
    </row>
    <row r="2355" spans="1:29" ht="15" customHeight="1" x14ac:dyDescent="0.25">
      <c r="A2355" s="262" t="s">
        <v>2896</v>
      </c>
      <c r="B2355" s="262" t="s">
        <v>559</v>
      </c>
      <c r="C2355" s="262" t="s">
        <v>559</v>
      </c>
      <c r="D2355" s="262" t="s">
        <v>407</v>
      </c>
      <c r="E2355" s="262" t="s">
        <v>221</v>
      </c>
      <c r="F2355" s="262" t="s">
        <v>222</v>
      </c>
      <c r="G2355" s="262" t="s">
        <v>223</v>
      </c>
      <c r="H2355" s="262" t="s">
        <v>224</v>
      </c>
      <c r="I2355" s="262" t="s">
        <v>225</v>
      </c>
      <c r="J2355" s="262">
        <v>1600</v>
      </c>
      <c r="K2355" s="320">
        <v>1</v>
      </c>
      <c r="L2355" s="320">
        <v>1</v>
      </c>
      <c r="M2355" s="262" t="s">
        <v>226</v>
      </c>
      <c r="N2355" s="262" t="s">
        <v>233</v>
      </c>
      <c r="O2355" s="262" t="s">
        <v>234</v>
      </c>
      <c r="P2355" s="262" t="s">
        <v>37</v>
      </c>
      <c r="Q2355" s="321">
        <v>18</v>
      </c>
      <c r="R2355" s="321">
        <f t="shared" si="221"/>
        <v>19</v>
      </c>
      <c r="S2355" s="300">
        <v>0</v>
      </c>
      <c r="T2355" s="300">
        <v>62960</v>
      </c>
      <c r="V2355" s="300">
        <v>62960</v>
      </c>
      <c r="W2355" s="302">
        <f>IFERROR(INDEX('For Formulas'!$A$3:$CL$64,MATCH(ROUNDUP($R2355,0),'For Formulas'!$A$3:$A$64,0),MATCH($O2355&amp;" - "&amp;$P2355,'For Formulas'!$A$3:$CL$3,0))*L2355+U2355,INDEX('For Formulas'!$A$3:$CL$64,MATCH(ROUNDUP($R2355,0),'For Formulas'!$A$3:$A$64,0)*MATCH($O2355&amp;" - "&amp;$P2355,'For Formulas'!$A$3:$CL$3,0))*L2355)</f>
        <v>67995</v>
      </c>
      <c r="X2355" s="322">
        <f t="shared" si="222"/>
        <v>7.9971410419313854E-2</v>
      </c>
      <c r="Y2355" s="262" t="s">
        <v>2897</v>
      </c>
      <c r="Z2355" s="262" t="str">
        <f t="shared" si="223"/>
        <v>141 E 72210 129</v>
      </c>
      <c r="AA2355" s="262" t="str">
        <f t="shared" si="224"/>
        <v>000</v>
      </c>
      <c r="AB2355" s="262" t="str">
        <f t="shared" si="225"/>
        <v>000</v>
      </c>
      <c r="AC2355" s="262" t="str">
        <f t="shared" si="226"/>
        <v>141 E 72210 129 000 000</v>
      </c>
    </row>
    <row r="2356" spans="1:29" ht="15" customHeight="1" x14ac:dyDescent="0.25">
      <c r="A2356" s="262" t="s">
        <v>2903</v>
      </c>
      <c r="B2356" s="262" t="s">
        <v>316</v>
      </c>
      <c r="C2356" s="262" t="s">
        <v>316</v>
      </c>
      <c r="D2356" s="262" t="s">
        <v>479</v>
      </c>
      <c r="E2356" s="262" t="s">
        <v>221</v>
      </c>
      <c r="F2356" s="262" t="s">
        <v>222</v>
      </c>
      <c r="G2356" s="262" t="s">
        <v>223</v>
      </c>
      <c r="H2356" s="262" t="s">
        <v>224</v>
      </c>
      <c r="I2356" s="262" t="s">
        <v>225</v>
      </c>
      <c r="J2356" s="262">
        <v>1600</v>
      </c>
      <c r="K2356" s="320">
        <v>1</v>
      </c>
      <c r="L2356" s="320">
        <v>1</v>
      </c>
      <c r="M2356" s="262" t="s">
        <v>226</v>
      </c>
      <c r="N2356" s="262" t="s">
        <v>227</v>
      </c>
      <c r="O2356" s="262" t="s">
        <v>234</v>
      </c>
      <c r="P2356" s="262" t="s">
        <v>35</v>
      </c>
      <c r="Q2356" s="321">
        <v>25</v>
      </c>
      <c r="R2356" s="321">
        <f t="shared" si="221"/>
        <v>26</v>
      </c>
      <c r="S2356" s="300">
        <v>0</v>
      </c>
      <c r="T2356" s="300">
        <v>62960</v>
      </c>
      <c r="V2356" s="300">
        <v>62960</v>
      </c>
      <c r="W2356" s="302">
        <f>IFERROR(INDEX('For Formulas'!$A$3:$CL$64,MATCH(ROUNDUP($R2356,0),'For Formulas'!$A$3:$A$64,0),MATCH($O2356&amp;" - "&amp;$P2356,'For Formulas'!$A$3:$CL$3,0))*L2356+U2356,INDEX('For Formulas'!$A$3:$CL$64,MATCH(ROUNDUP($R2356,0),'For Formulas'!$A$3:$A$64,0)*MATCH($O2356&amp;" - "&amp;$P2356,'For Formulas'!$A$3:$CL$3,0))*L2356)</f>
        <v>67995</v>
      </c>
      <c r="X2356" s="322">
        <f t="shared" si="222"/>
        <v>7.9971410419313854E-2</v>
      </c>
      <c r="Y2356" s="262" t="s">
        <v>1862</v>
      </c>
      <c r="Z2356" s="262" t="str">
        <f t="shared" si="223"/>
        <v>141 E 71200 116</v>
      </c>
      <c r="AA2356" s="262" t="str">
        <f t="shared" si="224"/>
        <v>712</v>
      </c>
      <c r="AB2356" s="262" t="str">
        <f t="shared" si="225"/>
        <v>000</v>
      </c>
      <c r="AC2356" s="262" t="str">
        <f t="shared" si="226"/>
        <v>141 E 71200 116 000 712</v>
      </c>
    </row>
    <row r="2357" spans="1:29" ht="15" customHeight="1" x14ac:dyDescent="0.25">
      <c r="A2357" s="262" t="s">
        <v>2959</v>
      </c>
      <c r="B2357" s="262" t="s">
        <v>559</v>
      </c>
      <c r="C2357" s="262" t="s">
        <v>559</v>
      </c>
      <c r="D2357" s="262" t="s">
        <v>333</v>
      </c>
      <c r="E2357" s="262" t="s">
        <v>221</v>
      </c>
      <c r="F2357" s="262" t="s">
        <v>222</v>
      </c>
      <c r="G2357" s="262" t="s">
        <v>223</v>
      </c>
      <c r="H2357" s="262" t="s">
        <v>224</v>
      </c>
      <c r="I2357" s="262" t="s">
        <v>225</v>
      </c>
      <c r="J2357" s="262">
        <v>1600</v>
      </c>
      <c r="K2357" s="320">
        <v>1</v>
      </c>
      <c r="L2357" s="320">
        <v>1</v>
      </c>
      <c r="M2357" s="262" t="s">
        <v>226</v>
      </c>
      <c r="N2357" s="262" t="s">
        <v>233</v>
      </c>
      <c r="O2357" s="262" t="s">
        <v>234</v>
      </c>
      <c r="P2357" s="262" t="s">
        <v>35</v>
      </c>
      <c r="Q2357" s="321">
        <v>25</v>
      </c>
      <c r="R2357" s="321">
        <f t="shared" si="221"/>
        <v>26</v>
      </c>
      <c r="S2357" s="300">
        <v>0</v>
      </c>
      <c r="T2357" s="300">
        <v>62960</v>
      </c>
      <c r="V2357" s="300">
        <v>62960</v>
      </c>
      <c r="W2357" s="302">
        <f>IFERROR(INDEX('For Formulas'!$A$3:$CL$64,MATCH(ROUNDUP($R2357,0),'For Formulas'!$A$3:$A$64,0),MATCH($O2357&amp;" - "&amp;$P2357,'For Formulas'!$A$3:$CL$3,0))*L2357+U2357,INDEX('For Formulas'!$A$3:$CL$64,MATCH(ROUNDUP($R2357,0),'For Formulas'!$A$3:$A$64,0)*MATCH($O2357&amp;" - "&amp;$P2357,'For Formulas'!$A$3:$CL$3,0))*L2357)</f>
        <v>67995</v>
      </c>
      <c r="X2357" s="322">
        <f t="shared" si="222"/>
        <v>7.9971410419313854E-2</v>
      </c>
      <c r="Y2357" s="262" t="s">
        <v>2960</v>
      </c>
      <c r="Z2357" s="262" t="str">
        <f t="shared" si="223"/>
        <v>141 E 72210 129</v>
      </c>
      <c r="AA2357" s="262" t="str">
        <f t="shared" si="224"/>
        <v>000</v>
      </c>
      <c r="AB2357" s="262" t="str">
        <f t="shared" si="225"/>
        <v>000</v>
      </c>
      <c r="AC2357" s="262" t="str">
        <f t="shared" si="226"/>
        <v>141 E 72210 129 000 000</v>
      </c>
    </row>
    <row r="2358" spans="1:29" ht="15" hidden="1" customHeight="1" x14ac:dyDescent="0.25">
      <c r="A2358" s="262" t="s">
        <v>3066</v>
      </c>
      <c r="B2358" s="262" t="s">
        <v>484</v>
      </c>
      <c r="C2358" s="262" t="s">
        <v>484</v>
      </c>
      <c r="D2358" s="262" t="s">
        <v>364</v>
      </c>
      <c r="E2358" s="262" t="s">
        <v>221</v>
      </c>
      <c r="F2358" s="262" t="s">
        <v>222</v>
      </c>
      <c r="G2358" s="262" t="s">
        <v>223</v>
      </c>
      <c r="H2358" s="262" t="s">
        <v>224</v>
      </c>
      <c r="I2358" s="262" t="s">
        <v>225</v>
      </c>
      <c r="J2358" s="262">
        <v>1600</v>
      </c>
      <c r="K2358" s="320">
        <v>1</v>
      </c>
      <c r="L2358" s="320">
        <v>1</v>
      </c>
      <c r="M2358" s="262" t="s">
        <v>226</v>
      </c>
      <c r="N2358" s="262" t="s">
        <v>233</v>
      </c>
      <c r="O2358" s="262" t="s">
        <v>234</v>
      </c>
      <c r="P2358" s="262" t="s">
        <v>37</v>
      </c>
      <c r="Q2358" s="321">
        <v>18</v>
      </c>
      <c r="R2358" s="321">
        <f t="shared" si="221"/>
        <v>19</v>
      </c>
      <c r="S2358" s="300">
        <v>0</v>
      </c>
      <c r="T2358" s="300">
        <v>62960</v>
      </c>
      <c r="V2358" s="300">
        <v>62960</v>
      </c>
      <c r="W2358" s="302">
        <f>IFERROR(INDEX('For Formulas'!$A$3:$CL$64,MATCH(ROUNDUP($R2358,0),'For Formulas'!$A$3:$A$64,0),MATCH($O2358&amp;" - "&amp;$P2358,'For Formulas'!$A$3:$CL$3,0))*L2358+U2358,INDEX('For Formulas'!$A$3:$CL$64,MATCH(ROUNDUP($R2358,0),'For Formulas'!$A$3:$A$64,0)*MATCH($O2358&amp;" - "&amp;$P2358,'For Formulas'!$A$3:$CL$3,0))*L2358)</f>
        <v>67995</v>
      </c>
      <c r="X2358" s="322">
        <f t="shared" si="222"/>
        <v>7.9971410419313854E-2</v>
      </c>
      <c r="Y2358" s="262" t="s">
        <v>3067</v>
      </c>
      <c r="Z2358" s="262" t="str">
        <f t="shared" si="223"/>
        <v>142 E 71100 116</v>
      </c>
      <c r="AA2358" s="262" t="str">
        <f t="shared" si="224"/>
        <v>000</v>
      </c>
      <c r="AB2358" s="262" t="str">
        <f t="shared" si="225"/>
        <v>101</v>
      </c>
      <c r="AC2358" s="262" t="str">
        <f t="shared" si="226"/>
        <v>142 E 71100 116 101 000</v>
      </c>
    </row>
    <row r="2359" spans="1:29" ht="15" customHeight="1" x14ac:dyDescent="0.25">
      <c r="A2359" s="262" t="s">
        <v>2231</v>
      </c>
      <c r="B2359" s="262" t="s">
        <v>515</v>
      </c>
      <c r="C2359" s="262" t="s">
        <v>515</v>
      </c>
      <c r="D2359" s="262" t="s">
        <v>274</v>
      </c>
      <c r="E2359" s="262" t="s">
        <v>221</v>
      </c>
      <c r="F2359" s="262" t="s">
        <v>299</v>
      </c>
      <c r="G2359" s="262" t="s">
        <v>300</v>
      </c>
      <c r="H2359" s="262" t="s">
        <v>301</v>
      </c>
      <c r="I2359" s="262" t="s">
        <v>225</v>
      </c>
      <c r="J2359" s="262">
        <v>1920</v>
      </c>
      <c r="K2359" s="320">
        <v>1</v>
      </c>
      <c r="L2359" s="320">
        <v>1</v>
      </c>
      <c r="M2359" s="262" t="s">
        <v>226</v>
      </c>
      <c r="N2359" s="262" t="s">
        <v>227</v>
      </c>
      <c r="O2359" s="262" t="s">
        <v>786</v>
      </c>
      <c r="P2359" s="262" t="s">
        <v>35</v>
      </c>
      <c r="Q2359" s="321">
        <v>14</v>
      </c>
      <c r="R2359" s="321">
        <f t="shared" si="221"/>
        <v>15</v>
      </c>
      <c r="S2359" s="300">
        <v>0</v>
      </c>
      <c r="T2359" s="300">
        <v>63168</v>
      </c>
      <c r="V2359" s="300">
        <v>63168</v>
      </c>
      <c r="W2359" s="302">
        <f>IFERROR(INDEX('For Formulas'!$A$3:$CL$64,MATCH(ROUNDUP($R2359,0),'For Formulas'!$A$3:$A$64,0),MATCH($O2359&amp;" - "&amp;$P2359,'For Formulas'!$A$3:$CL$3,0))*L2359+U2359,INDEX('For Formulas'!$A$3:$CL$64,MATCH(ROUNDUP($R2359,0),'For Formulas'!$A$3:$A$64,0)*MATCH($O2359&amp;" - "&amp;$P2359,'For Formulas'!$A$3:$CL$3,0))*L2359)</f>
        <v>68220</v>
      </c>
      <c r="X2359" s="322">
        <f t="shared" si="222"/>
        <v>7.9977203647416409E-2</v>
      </c>
      <c r="Y2359" s="262" t="s">
        <v>516</v>
      </c>
      <c r="Z2359" s="262" t="str">
        <f t="shared" si="223"/>
        <v>141 E 72510 119</v>
      </c>
      <c r="AA2359" s="262" t="str">
        <f t="shared" si="224"/>
        <v>000</v>
      </c>
      <c r="AB2359" s="262" t="str">
        <f t="shared" si="225"/>
        <v>000</v>
      </c>
      <c r="AC2359" s="262" t="str">
        <f t="shared" si="226"/>
        <v>141 E 72510 119 000 000</v>
      </c>
    </row>
    <row r="2360" spans="1:29" ht="15" customHeight="1" x14ac:dyDescent="0.25">
      <c r="A2360" s="262" t="s">
        <v>656</v>
      </c>
      <c r="B2360" s="262" t="s">
        <v>657</v>
      </c>
      <c r="C2360" s="262" t="s">
        <v>657</v>
      </c>
      <c r="D2360" s="262" t="s">
        <v>261</v>
      </c>
      <c r="E2360" s="262" t="s">
        <v>221</v>
      </c>
      <c r="F2360" s="262" t="s">
        <v>222</v>
      </c>
      <c r="G2360" s="262" t="s">
        <v>223</v>
      </c>
      <c r="H2360" s="262" t="s">
        <v>224</v>
      </c>
      <c r="I2360" s="262" t="s">
        <v>225</v>
      </c>
      <c r="J2360" s="262">
        <v>1600</v>
      </c>
      <c r="K2360" s="320">
        <v>1</v>
      </c>
      <c r="L2360" s="320">
        <v>1</v>
      </c>
      <c r="M2360" s="262" t="s">
        <v>226</v>
      </c>
      <c r="N2360" s="262" t="s">
        <v>233</v>
      </c>
      <c r="O2360" s="262" t="s">
        <v>228</v>
      </c>
      <c r="P2360" s="262" t="s">
        <v>38</v>
      </c>
      <c r="Q2360" s="321">
        <v>5</v>
      </c>
      <c r="R2360" s="321">
        <f t="shared" si="221"/>
        <v>6</v>
      </c>
      <c r="S2360" s="300">
        <v>0</v>
      </c>
      <c r="T2360" s="300">
        <v>63540</v>
      </c>
      <c r="V2360" s="300">
        <v>63540</v>
      </c>
      <c r="W2360" s="302">
        <f>IFERROR(INDEX('For Formulas'!$A$3:$CL$64,MATCH(ROUNDUP($R2360,0),'For Formulas'!$A$3:$A$64,0),MATCH($O2360&amp;" - "&amp;$P2360,'For Formulas'!$A$3:$CL$3,0))*L2360+U2360,INDEX('For Formulas'!$A$3:$CL$64,MATCH(ROUNDUP($R2360,0),'For Formulas'!$A$3:$A$64,0)*MATCH($O2360&amp;" - "&amp;$P2360,'For Formulas'!$A$3:$CL$3,0))*L2360)</f>
        <v>68625</v>
      </c>
      <c r="X2360" s="322">
        <f t="shared" si="222"/>
        <v>8.0028328611898014E-2</v>
      </c>
      <c r="Y2360" s="262" t="s">
        <v>658</v>
      </c>
      <c r="Z2360" s="262" t="str">
        <f t="shared" si="223"/>
        <v>141 E 72130 124</v>
      </c>
      <c r="AA2360" s="262" t="str">
        <f t="shared" si="224"/>
        <v>000</v>
      </c>
      <c r="AB2360" s="262" t="str">
        <f t="shared" si="225"/>
        <v>000</v>
      </c>
      <c r="AC2360" s="262" t="str">
        <f t="shared" si="226"/>
        <v>141 E 72130 124 000 000</v>
      </c>
    </row>
    <row r="2361" spans="1:29" ht="15" customHeight="1" x14ac:dyDescent="0.25">
      <c r="A2361" s="262" t="s">
        <v>1759</v>
      </c>
      <c r="B2361" s="262" t="s">
        <v>316</v>
      </c>
      <c r="C2361" s="262" t="s">
        <v>316</v>
      </c>
      <c r="D2361" s="262" t="s">
        <v>333</v>
      </c>
      <c r="E2361" s="262" t="s">
        <v>221</v>
      </c>
      <c r="F2361" s="262" t="s">
        <v>222</v>
      </c>
      <c r="G2361" s="262" t="s">
        <v>223</v>
      </c>
      <c r="H2361" s="262" t="s">
        <v>224</v>
      </c>
      <c r="I2361" s="262" t="s">
        <v>225</v>
      </c>
      <c r="J2361" s="262">
        <v>1600</v>
      </c>
      <c r="K2361" s="320">
        <v>1</v>
      </c>
      <c r="L2361" s="320">
        <v>1</v>
      </c>
      <c r="M2361" s="262" t="s">
        <v>226</v>
      </c>
      <c r="N2361" s="262" t="s">
        <v>233</v>
      </c>
      <c r="O2361" s="262" t="s">
        <v>234</v>
      </c>
      <c r="P2361" s="262" t="s">
        <v>34</v>
      </c>
      <c r="Q2361" s="321">
        <v>39</v>
      </c>
      <c r="R2361" s="321">
        <f t="shared" si="221"/>
        <v>40</v>
      </c>
      <c r="S2361" s="300">
        <v>0</v>
      </c>
      <c r="T2361" s="300">
        <v>63580</v>
      </c>
      <c r="V2361" s="300">
        <v>63580</v>
      </c>
      <c r="W2361" s="302">
        <f>IFERROR(INDEX('For Formulas'!$A$3:$CL$64,MATCH(ROUNDUP($R2361,0),'For Formulas'!$A$3:$A$64,0),MATCH($O2361&amp;" - "&amp;$P2361,'For Formulas'!$A$3:$CL$3,0))*L2361+U2361,INDEX('For Formulas'!$A$3:$CL$64,MATCH(ROUNDUP($R2361,0),'For Formulas'!$A$3:$A$64,0)*MATCH($O2361&amp;" - "&amp;$P2361,'For Formulas'!$A$3:$CL$3,0))*L2361)</f>
        <v>68665</v>
      </c>
      <c r="X2361" s="322">
        <f t="shared" si="222"/>
        <v>7.9977980497011644E-2</v>
      </c>
      <c r="Y2361" s="262" t="s">
        <v>1760</v>
      </c>
      <c r="Z2361" s="262" t="str">
        <f t="shared" si="223"/>
        <v>141 E 71200 116</v>
      </c>
      <c r="AA2361" s="262" t="str">
        <f t="shared" si="224"/>
        <v>712</v>
      </c>
      <c r="AB2361" s="262" t="str">
        <f t="shared" si="225"/>
        <v>000</v>
      </c>
      <c r="AC2361" s="262" t="str">
        <f t="shared" si="226"/>
        <v>141 E 71200 116 000 712</v>
      </c>
    </row>
    <row r="2362" spans="1:29" ht="15" customHeight="1" x14ac:dyDescent="0.25">
      <c r="A2362" s="262" t="s">
        <v>1922</v>
      </c>
      <c r="B2362" s="262" t="s">
        <v>323</v>
      </c>
      <c r="C2362" s="262" t="s">
        <v>323</v>
      </c>
      <c r="D2362" s="262" t="s">
        <v>361</v>
      </c>
      <c r="E2362" s="262" t="s">
        <v>221</v>
      </c>
      <c r="F2362" s="262" t="s">
        <v>222</v>
      </c>
      <c r="G2362" s="262" t="s">
        <v>223</v>
      </c>
      <c r="H2362" s="262" t="s">
        <v>224</v>
      </c>
      <c r="I2362" s="262" t="s">
        <v>225</v>
      </c>
      <c r="J2362" s="262">
        <v>1600</v>
      </c>
      <c r="K2362" s="320">
        <v>1</v>
      </c>
      <c r="L2362" s="320">
        <v>1</v>
      </c>
      <c r="M2362" s="262" t="s">
        <v>226</v>
      </c>
      <c r="N2362" s="262" t="s">
        <v>233</v>
      </c>
      <c r="O2362" s="262" t="s">
        <v>234</v>
      </c>
      <c r="P2362" s="262" t="s">
        <v>34</v>
      </c>
      <c r="Q2362" s="321">
        <v>39</v>
      </c>
      <c r="R2362" s="321">
        <f t="shared" si="221"/>
        <v>40</v>
      </c>
      <c r="S2362" s="300">
        <v>0</v>
      </c>
      <c r="T2362" s="300">
        <v>63580</v>
      </c>
      <c r="V2362" s="300">
        <v>63580</v>
      </c>
      <c r="W2362" s="302">
        <f>IFERROR(INDEX('For Formulas'!$A$3:$CL$64,MATCH(ROUNDUP($R2362,0),'For Formulas'!$A$3:$A$64,0),MATCH($O2362&amp;" - "&amp;$P2362,'For Formulas'!$A$3:$CL$3,0))*L2362+U2362,INDEX('For Formulas'!$A$3:$CL$64,MATCH(ROUNDUP($R2362,0),'For Formulas'!$A$3:$A$64,0)*MATCH($O2362&amp;" - "&amp;$P2362,'For Formulas'!$A$3:$CL$3,0))*L2362)</f>
        <v>68665</v>
      </c>
      <c r="X2362" s="322">
        <f t="shared" si="222"/>
        <v>7.9977980497011644E-2</v>
      </c>
      <c r="Y2362" s="262" t="s">
        <v>1269</v>
      </c>
      <c r="Z2362" s="262" t="str">
        <f t="shared" si="223"/>
        <v>141 E 72410 139</v>
      </c>
      <c r="AA2362" s="262" t="str">
        <f t="shared" si="224"/>
        <v>000</v>
      </c>
      <c r="AB2362" s="262" t="str">
        <f t="shared" si="225"/>
        <v>000</v>
      </c>
      <c r="AC2362" s="262" t="str">
        <f t="shared" si="226"/>
        <v>141 E 72410 139 000 000</v>
      </c>
    </row>
    <row r="2363" spans="1:29" ht="15" hidden="1" customHeight="1" x14ac:dyDescent="0.25">
      <c r="A2363" s="262" t="s">
        <v>2828</v>
      </c>
      <c r="B2363" s="262" t="s">
        <v>256</v>
      </c>
      <c r="C2363" s="262" t="s">
        <v>273</v>
      </c>
      <c r="D2363" s="262" t="s">
        <v>274</v>
      </c>
      <c r="E2363" s="262" t="s">
        <v>256</v>
      </c>
      <c r="F2363" s="262" t="s">
        <v>249</v>
      </c>
      <c r="G2363" s="262" t="s">
        <v>250</v>
      </c>
      <c r="H2363" s="262" t="s">
        <v>224</v>
      </c>
      <c r="I2363" s="262" t="s">
        <v>242</v>
      </c>
      <c r="J2363" s="262">
        <v>1080</v>
      </c>
      <c r="K2363" s="320">
        <v>1</v>
      </c>
      <c r="L2363" s="320">
        <v>1</v>
      </c>
      <c r="M2363" s="262" t="s">
        <v>6</v>
      </c>
      <c r="Q2363" s="321">
        <v>0</v>
      </c>
      <c r="R2363" s="321">
        <f t="shared" si="221"/>
        <v>1</v>
      </c>
      <c r="S2363" s="300">
        <v>250</v>
      </c>
      <c r="T2363" s="300">
        <v>0</v>
      </c>
      <c r="V2363" s="300">
        <v>250</v>
      </c>
      <c r="W2363" s="300">
        <f>V2363</f>
        <v>250</v>
      </c>
      <c r="X2363" s="322">
        <f t="shared" si="222"/>
        <v>0</v>
      </c>
      <c r="Y2363" s="262" t="s">
        <v>2829</v>
      </c>
      <c r="Z2363" s="262" t="str">
        <f t="shared" si="223"/>
        <v>141 E 72210 137</v>
      </c>
      <c r="AA2363" s="262" t="str">
        <f t="shared" si="224"/>
        <v>000</v>
      </c>
      <c r="AB2363" s="262" t="str">
        <f t="shared" si="225"/>
        <v>000</v>
      </c>
      <c r="AC2363" s="262" t="str">
        <f t="shared" si="226"/>
        <v>141 E 72210 137 000 000</v>
      </c>
    </row>
    <row r="2364" spans="1:29" ht="15" hidden="1" customHeight="1" x14ac:dyDescent="0.25">
      <c r="A2364" s="262" t="s">
        <v>1923</v>
      </c>
      <c r="B2364" s="262" t="s">
        <v>484</v>
      </c>
      <c r="C2364" s="262" t="s">
        <v>484</v>
      </c>
      <c r="D2364" s="262" t="s">
        <v>238</v>
      </c>
      <c r="E2364" s="262" t="s">
        <v>221</v>
      </c>
      <c r="F2364" s="262" t="s">
        <v>222</v>
      </c>
      <c r="G2364" s="262" t="s">
        <v>223</v>
      </c>
      <c r="H2364" s="262" t="s">
        <v>224</v>
      </c>
      <c r="I2364" s="262" t="s">
        <v>225</v>
      </c>
      <c r="J2364" s="262">
        <v>1600</v>
      </c>
      <c r="K2364" s="320">
        <v>1</v>
      </c>
      <c r="L2364" s="320">
        <v>1</v>
      </c>
      <c r="M2364" s="262" t="s">
        <v>226</v>
      </c>
      <c r="N2364" s="262" t="s">
        <v>233</v>
      </c>
      <c r="O2364" s="262" t="s">
        <v>234</v>
      </c>
      <c r="P2364" s="262" t="s">
        <v>34</v>
      </c>
      <c r="Q2364" s="321">
        <v>38</v>
      </c>
      <c r="R2364" s="321">
        <f t="shared" si="221"/>
        <v>39</v>
      </c>
      <c r="S2364" s="300">
        <v>0</v>
      </c>
      <c r="T2364" s="300">
        <v>63580</v>
      </c>
      <c r="V2364" s="300">
        <v>63580</v>
      </c>
      <c r="W2364" s="302">
        <f>IFERROR(INDEX('For Formulas'!$A$3:$CL$64,MATCH(ROUNDUP($R2364,0),'For Formulas'!$A$3:$A$64,0),MATCH($O2364&amp;" - "&amp;$P2364,'For Formulas'!$A$3:$CL$3,0))*L2364+U2364,INDEX('For Formulas'!$A$3:$CL$64,MATCH(ROUNDUP($R2364,0),'For Formulas'!$A$3:$A$64,0)*MATCH($O2364&amp;" - "&amp;$P2364,'For Formulas'!$A$3:$CL$3,0))*L2364)</f>
        <v>68665</v>
      </c>
      <c r="X2364" s="322">
        <f t="shared" si="222"/>
        <v>7.9977980497011644E-2</v>
      </c>
      <c r="Y2364" s="262" t="s">
        <v>810</v>
      </c>
      <c r="Z2364" s="262" t="str">
        <f t="shared" si="223"/>
        <v>142 E 71100 116</v>
      </c>
      <c r="AA2364" s="262" t="str">
        <f t="shared" si="224"/>
        <v>000</v>
      </c>
      <c r="AB2364" s="262" t="str">
        <f t="shared" si="225"/>
        <v>101</v>
      </c>
      <c r="AC2364" s="262" t="str">
        <f t="shared" si="226"/>
        <v>142 E 71100 116 101 000</v>
      </c>
    </row>
    <row r="2365" spans="1:29" ht="15" customHeight="1" x14ac:dyDescent="0.25">
      <c r="A2365" s="262" t="s">
        <v>2492</v>
      </c>
      <c r="B2365" s="262" t="s">
        <v>231</v>
      </c>
      <c r="C2365" s="262" t="s">
        <v>231</v>
      </c>
      <c r="D2365" s="262" t="s">
        <v>411</v>
      </c>
      <c r="E2365" s="262" t="s">
        <v>221</v>
      </c>
      <c r="F2365" s="262" t="s">
        <v>222</v>
      </c>
      <c r="G2365" s="262" t="s">
        <v>223</v>
      </c>
      <c r="H2365" s="262" t="s">
        <v>224</v>
      </c>
      <c r="I2365" s="262" t="s">
        <v>225</v>
      </c>
      <c r="J2365" s="262">
        <v>1600</v>
      </c>
      <c r="K2365" s="320">
        <v>1</v>
      </c>
      <c r="L2365" s="320">
        <v>1</v>
      </c>
      <c r="M2365" s="262" t="s">
        <v>226</v>
      </c>
      <c r="N2365" s="262" t="s">
        <v>233</v>
      </c>
      <c r="O2365" s="262" t="s">
        <v>234</v>
      </c>
      <c r="P2365" s="262" t="s">
        <v>34</v>
      </c>
      <c r="Q2365" s="321">
        <v>41</v>
      </c>
      <c r="R2365" s="321">
        <f t="shared" si="221"/>
        <v>42</v>
      </c>
      <c r="S2365" s="300">
        <v>0</v>
      </c>
      <c r="T2365" s="300">
        <v>63580</v>
      </c>
      <c r="V2365" s="300">
        <v>63580</v>
      </c>
      <c r="W2365" s="302">
        <f>IFERROR(INDEX('For Formulas'!$A$3:$CL$64,MATCH(ROUNDUP($R2365,0),'For Formulas'!$A$3:$A$64,0),MATCH($O2365&amp;" - "&amp;$P2365,'For Formulas'!$A$3:$CL$3,0))*L2365+U2365,INDEX('For Formulas'!$A$3:$CL$64,MATCH(ROUNDUP($R2365,0),'For Formulas'!$A$3:$A$64,0)*MATCH($O2365&amp;" - "&amp;$P2365,'For Formulas'!$A$3:$CL$3,0))*L2365)</f>
        <v>68665</v>
      </c>
      <c r="X2365" s="322">
        <f t="shared" si="222"/>
        <v>7.9977980497011644E-2</v>
      </c>
      <c r="Y2365" s="262" t="s">
        <v>608</v>
      </c>
      <c r="Z2365" s="262" t="str">
        <f t="shared" si="223"/>
        <v>141 E 71100 116</v>
      </c>
      <c r="AA2365" s="262" t="str">
        <f t="shared" si="224"/>
        <v>000</v>
      </c>
      <c r="AB2365" s="262" t="str">
        <f t="shared" si="225"/>
        <v>000</v>
      </c>
      <c r="AC2365" s="262" t="str">
        <f t="shared" si="226"/>
        <v>141 E 71100 116 000 000</v>
      </c>
    </row>
    <row r="2366" spans="1:29" ht="15" customHeight="1" x14ac:dyDescent="0.25">
      <c r="A2366" s="262" t="s">
        <v>2590</v>
      </c>
      <c r="B2366" s="262" t="s">
        <v>435</v>
      </c>
      <c r="C2366" s="262" t="s">
        <v>435</v>
      </c>
      <c r="D2366" s="262" t="s">
        <v>392</v>
      </c>
      <c r="E2366" s="262" t="s">
        <v>221</v>
      </c>
      <c r="F2366" s="262" t="s">
        <v>222</v>
      </c>
      <c r="G2366" s="262" t="s">
        <v>223</v>
      </c>
      <c r="H2366" s="262" t="s">
        <v>224</v>
      </c>
      <c r="I2366" s="262" t="s">
        <v>225</v>
      </c>
      <c r="J2366" s="262">
        <v>1600</v>
      </c>
      <c r="K2366" s="320">
        <v>1</v>
      </c>
      <c r="L2366" s="320">
        <v>1</v>
      </c>
      <c r="M2366" s="262" t="s">
        <v>226</v>
      </c>
      <c r="N2366" s="262" t="s">
        <v>233</v>
      </c>
      <c r="O2366" s="262" t="s">
        <v>234</v>
      </c>
      <c r="P2366" s="262" t="s">
        <v>34</v>
      </c>
      <c r="Q2366" s="321">
        <v>46</v>
      </c>
      <c r="R2366" s="321">
        <f t="shared" si="221"/>
        <v>47</v>
      </c>
      <c r="S2366" s="300">
        <v>0</v>
      </c>
      <c r="T2366" s="300">
        <v>63580</v>
      </c>
      <c r="V2366" s="300">
        <v>63580</v>
      </c>
      <c r="W2366" s="302">
        <f>IFERROR(INDEX('For Formulas'!$A$3:$CL$64,MATCH(ROUNDUP($R2366,0),'For Formulas'!$A$3:$A$64,0),MATCH($O2366&amp;" - "&amp;$P2366,'For Formulas'!$A$3:$CL$3,0))*L2366+U2366,INDEX('For Formulas'!$A$3:$CL$64,MATCH(ROUNDUP($R2366,0),'For Formulas'!$A$3:$A$64,0)*MATCH($O2366&amp;" - "&amp;$P2366,'For Formulas'!$A$3:$CL$3,0))*L2366)</f>
        <v>68665</v>
      </c>
      <c r="X2366" s="322">
        <f t="shared" si="222"/>
        <v>7.9977980497011644E-2</v>
      </c>
      <c r="Y2366" s="262" t="s">
        <v>1868</v>
      </c>
      <c r="Z2366" s="262" t="str">
        <f t="shared" si="223"/>
        <v>141 E 71300 116</v>
      </c>
      <c r="AA2366" s="262" t="str">
        <f t="shared" si="224"/>
        <v>000</v>
      </c>
      <c r="AB2366" s="262" t="str">
        <f t="shared" si="225"/>
        <v>000</v>
      </c>
      <c r="AC2366" s="262" t="str">
        <f t="shared" si="226"/>
        <v>141 E 71300 116 000 000</v>
      </c>
    </row>
    <row r="2367" spans="1:29" ht="15" customHeight="1" x14ac:dyDescent="0.25">
      <c r="A2367" s="262" t="s">
        <v>2640</v>
      </c>
      <c r="B2367" s="262" t="s">
        <v>231</v>
      </c>
      <c r="C2367" s="262" t="s">
        <v>231</v>
      </c>
      <c r="D2367" s="262" t="s">
        <v>716</v>
      </c>
      <c r="E2367" s="262" t="s">
        <v>221</v>
      </c>
      <c r="F2367" s="262" t="s">
        <v>222</v>
      </c>
      <c r="G2367" s="262" t="s">
        <v>223</v>
      </c>
      <c r="H2367" s="262" t="s">
        <v>224</v>
      </c>
      <c r="I2367" s="262" t="s">
        <v>225</v>
      </c>
      <c r="J2367" s="262">
        <v>1600</v>
      </c>
      <c r="K2367" s="320">
        <v>1</v>
      </c>
      <c r="L2367" s="320">
        <v>1</v>
      </c>
      <c r="M2367" s="262" t="s">
        <v>226</v>
      </c>
      <c r="N2367" s="262" t="s">
        <v>233</v>
      </c>
      <c r="O2367" s="262" t="s">
        <v>234</v>
      </c>
      <c r="P2367" s="262" t="s">
        <v>34</v>
      </c>
      <c r="Q2367" s="321">
        <v>41</v>
      </c>
      <c r="R2367" s="321">
        <f t="shared" si="221"/>
        <v>42</v>
      </c>
      <c r="S2367" s="300">
        <v>0</v>
      </c>
      <c r="T2367" s="300">
        <v>63580</v>
      </c>
      <c r="V2367" s="300">
        <v>63580</v>
      </c>
      <c r="W2367" s="302">
        <f>IFERROR(INDEX('For Formulas'!$A$3:$CL$64,MATCH(ROUNDUP($R2367,0),'For Formulas'!$A$3:$A$64,0),MATCH($O2367&amp;" - "&amp;$P2367,'For Formulas'!$A$3:$CL$3,0))*L2367+U2367,INDEX('For Formulas'!$A$3:$CL$64,MATCH(ROUNDUP($R2367,0),'For Formulas'!$A$3:$A$64,0)*MATCH($O2367&amp;" - "&amp;$P2367,'For Formulas'!$A$3:$CL$3,0))*L2367)</f>
        <v>68665</v>
      </c>
      <c r="X2367" s="322">
        <f t="shared" si="222"/>
        <v>7.9977980497011644E-2</v>
      </c>
      <c r="Y2367" s="262" t="s">
        <v>913</v>
      </c>
      <c r="Z2367" s="262" t="str">
        <f t="shared" si="223"/>
        <v>141 E 71100 116</v>
      </c>
      <c r="AA2367" s="262" t="str">
        <f t="shared" si="224"/>
        <v>000</v>
      </c>
      <c r="AB2367" s="262" t="str">
        <f t="shared" si="225"/>
        <v>000</v>
      </c>
      <c r="AC2367" s="262" t="str">
        <f t="shared" si="226"/>
        <v>141 E 71100 116 000 000</v>
      </c>
    </row>
    <row r="2368" spans="1:29" ht="15" hidden="1" customHeight="1" x14ac:dyDescent="0.25">
      <c r="A2368" s="262" t="s">
        <v>2833</v>
      </c>
      <c r="B2368" s="262" t="s">
        <v>326</v>
      </c>
      <c r="C2368" s="262" t="s">
        <v>326</v>
      </c>
      <c r="D2368" s="262" t="s">
        <v>407</v>
      </c>
      <c r="E2368" s="262" t="s">
        <v>256</v>
      </c>
      <c r="F2368" s="262" t="s">
        <v>222</v>
      </c>
      <c r="G2368" s="262" t="s">
        <v>223</v>
      </c>
      <c r="H2368" s="262" t="s">
        <v>224</v>
      </c>
      <c r="I2368" s="262" t="s">
        <v>225</v>
      </c>
      <c r="J2368" s="262">
        <v>1600</v>
      </c>
      <c r="K2368" s="320">
        <v>1</v>
      </c>
      <c r="L2368" s="320">
        <v>1</v>
      </c>
      <c r="M2368" s="262" t="s">
        <v>6</v>
      </c>
      <c r="Q2368" s="321">
        <v>0</v>
      </c>
      <c r="R2368" s="321">
        <f t="shared" si="221"/>
        <v>1</v>
      </c>
      <c r="S2368" s="300">
        <v>7000</v>
      </c>
      <c r="T2368" s="300">
        <v>0</v>
      </c>
      <c r="V2368" s="300">
        <v>7000</v>
      </c>
      <c r="W2368" s="300">
        <f>V2368</f>
        <v>7000</v>
      </c>
      <c r="X2368" s="322">
        <f t="shared" si="222"/>
        <v>0</v>
      </c>
      <c r="Y2368" s="262" t="s">
        <v>687</v>
      </c>
      <c r="Z2368" s="262" t="str">
        <f t="shared" si="223"/>
        <v>141 E 72410 139</v>
      </c>
      <c r="AA2368" s="262" t="str">
        <f t="shared" si="224"/>
        <v>000</v>
      </c>
      <c r="AB2368" s="262" t="str">
        <f t="shared" si="225"/>
        <v>000</v>
      </c>
      <c r="AC2368" s="262" t="str">
        <f t="shared" si="226"/>
        <v>141 E 72410 139 000 000</v>
      </c>
    </row>
    <row r="2369" spans="1:29" ht="15" customHeight="1" x14ac:dyDescent="0.25">
      <c r="A2369" s="262" t="s">
        <v>2766</v>
      </c>
      <c r="B2369" s="262" t="s">
        <v>316</v>
      </c>
      <c r="C2369" s="262" t="s">
        <v>316</v>
      </c>
      <c r="D2369" s="262" t="s">
        <v>346</v>
      </c>
      <c r="E2369" s="262" t="s">
        <v>221</v>
      </c>
      <c r="F2369" s="262" t="s">
        <v>222</v>
      </c>
      <c r="G2369" s="262" t="s">
        <v>223</v>
      </c>
      <c r="H2369" s="262" t="s">
        <v>224</v>
      </c>
      <c r="I2369" s="262" t="s">
        <v>225</v>
      </c>
      <c r="J2369" s="262">
        <v>1600</v>
      </c>
      <c r="K2369" s="320">
        <v>1</v>
      </c>
      <c r="L2369" s="320">
        <v>1</v>
      </c>
      <c r="M2369" s="262" t="s">
        <v>226</v>
      </c>
      <c r="N2369" s="262" t="s">
        <v>233</v>
      </c>
      <c r="O2369" s="262" t="s">
        <v>234</v>
      </c>
      <c r="P2369" s="262" t="s">
        <v>34</v>
      </c>
      <c r="Q2369" s="321">
        <v>48</v>
      </c>
      <c r="R2369" s="321">
        <f t="shared" si="221"/>
        <v>49</v>
      </c>
      <c r="S2369" s="300">
        <v>0</v>
      </c>
      <c r="T2369" s="300">
        <v>63580</v>
      </c>
      <c r="V2369" s="300">
        <v>63580</v>
      </c>
      <c r="W2369" s="302">
        <f>IFERROR(INDEX('For Formulas'!$A$3:$CL$64,MATCH(ROUNDUP($R2369,0),'For Formulas'!$A$3:$A$64,0),MATCH($O2369&amp;" - "&amp;$P2369,'For Formulas'!$A$3:$CL$3,0))*L2369+U2369,INDEX('For Formulas'!$A$3:$CL$64,MATCH(ROUNDUP($R2369,0),'For Formulas'!$A$3:$A$64,0)*MATCH($O2369&amp;" - "&amp;$P2369,'For Formulas'!$A$3:$CL$3,0))*L2369)</f>
        <v>68665</v>
      </c>
      <c r="X2369" s="322">
        <f t="shared" si="222"/>
        <v>7.9977980497011644E-2</v>
      </c>
      <c r="Y2369" s="262" t="s">
        <v>1085</v>
      </c>
      <c r="Z2369" s="262" t="str">
        <f t="shared" si="223"/>
        <v>141 E 71200 116</v>
      </c>
      <c r="AA2369" s="262" t="str">
        <f t="shared" si="224"/>
        <v>712</v>
      </c>
      <c r="AB2369" s="262" t="str">
        <f t="shared" si="225"/>
        <v>000</v>
      </c>
      <c r="AC2369" s="262" t="str">
        <f t="shared" si="226"/>
        <v>141 E 71200 116 000 712</v>
      </c>
    </row>
    <row r="2370" spans="1:29" ht="15" hidden="1" customHeight="1" x14ac:dyDescent="0.25">
      <c r="A2370" s="262" t="s">
        <v>2835</v>
      </c>
      <c r="B2370" s="262" t="s">
        <v>256</v>
      </c>
      <c r="C2370" s="262" t="s">
        <v>1032</v>
      </c>
      <c r="D2370" s="262" t="s">
        <v>274</v>
      </c>
      <c r="E2370" s="262" t="s">
        <v>256</v>
      </c>
      <c r="F2370" s="262" t="s">
        <v>521</v>
      </c>
      <c r="G2370" s="262" t="s">
        <v>522</v>
      </c>
      <c r="H2370" s="262" t="s">
        <v>523</v>
      </c>
      <c r="I2370" s="262" t="s">
        <v>2836</v>
      </c>
      <c r="J2370" s="262">
        <v>1078</v>
      </c>
      <c r="K2370" s="320">
        <v>1</v>
      </c>
      <c r="L2370" s="320">
        <v>0</v>
      </c>
      <c r="M2370" s="262" t="s">
        <v>6</v>
      </c>
      <c r="Q2370" s="321">
        <v>0</v>
      </c>
      <c r="R2370" s="321">
        <f t="shared" ref="R2370:R2433" si="227">Q2370+1</f>
        <v>1</v>
      </c>
      <c r="S2370" s="300">
        <v>787.5</v>
      </c>
      <c r="T2370" s="300">
        <v>0</v>
      </c>
      <c r="V2370" s="300">
        <v>787.5</v>
      </c>
      <c r="W2370" s="300">
        <f>V2370</f>
        <v>787.5</v>
      </c>
      <c r="X2370" s="322">
        <f t="shared" ref="X2370:X2433" si="228">(W2370-V2370)/V2370</f>
        <v>0</v>
      </c>
      <c r="Y2370" s="262" t="s">
        <v>1112</v>
      </c>
      <c r="Z2370" s="262" t="str">
        <f t="shared" ref="Z2370:Z2433" si="229">LEFT(Y2370,15)</f>
        <v>141 E 72410 162</v>
      </c>
      <c r="AA2370" s="262" t="str">
        <f t="shared" ref="AA2370:AA2433" si="230">RIGHT(Y2370,3)</f>
        <v>000</v>
      </c>
      <c r="AB2370" s="262" t="str">
        <f t="shared" ref="AB2370:AB2433" si="231">MID(Y2370,17,3)</f>
        <v>000</v>
      </c>
      <c r="AC2370" s="262" t="str">
        <f t="shared" ref="AC2370:AC2433" si="232">Z2370&amp;" " &amp;AB2370&amp;" "&amp;AA2370</f>
        <v>141 E 72410 162 000 000</v>
      </c>
    </row>
    <row r="2371" spans="1:29" ht="15" customHeight="1" x14ac:dyDescent="0.25">
      <c r="A2371" s="262" t="s">
        <v>2954</v>
      </c>
      <c r="B2371" s="262" t="s">
        <v>231</v>
      </c>
      <c r="C2371" s="262" t="s">
        <v>231</v>
      </c>
      <c r="D2371" s="262" t="s">
        <v>364</v>
      </c>
      <c r="E2371" s="262" t="s">
        <v>221</v>
      </c>
      <c r="F2371" s="262" t="s">
        <v>222</v>
      </c>
      <c r="G2371" s="262" t="s">
        <v>223</v>
      </c>
      <c r="H2371" s="262" t="s">
        <v>224</v>
      </c>
      <c r="I2371" s="262" t="s">
        <v>225</v>
      </c>
      <c r="J2371" s="262">
        <v>1600</v>
      </c>
      <c r="K2371" s="320">
        <v>1</v>
      </c>
      <c r="L2371" s="320">
        <v>1</v>
      </c>
      <c r="M2371" s="262" t="s">
        <v>226</v>
      </c>
      <c r="N2371" s="262" t="s">
        <v>233</v>
      </c>
      <c r="O2371" s="262" t="s">
        <v>234</v>
      </c>
      <c r="P2371" s="262" t="s">
        <v>34</v>
      </c>
      <c r="Q2371" s="321">
        <v>44</v>
      </c>
      <c r="R2371" s="321">
        <f t="shared" si="227"/>
        <v>45</v>
      </c>
      <c r="S2371" s="300">
        <v>0</v>
      </c>
      <c r="T2371" s="300">
        <v>63580</v>
      </c>
      <c r="V2371" s="300">
        <v>63580</v>
      </c>
      <c r="W2371" s="302">
        <f>IFERROR(INDEX('For Formulas'!$A$3:$CL$64,MATCH(ROUNDUP($R2371,0),'For Formulas'!$A$3:$A$64,0),MATCH($O2371&amp;" - "&amp;$P2371,'For Formulas'!$A$3:$CL$3,0))*L2371+U2371,INDEX('For Formulas'!$A$3:$CL$64,MATCH(ROUNDUP($R2371,0),'For Formulas'!$A$3:$A$64,0)*MATCH($O2371&amp;" - "&amp;$P2371,'For Formulas'!$A$3:$CL$3,0))*L2371)</f>
        <v>68665</v>
      </c>
      <c r="X2371" s="322">
        <f t="shared" si="228"/>
        <v>7.9977980497011644E-2</v>
      </c>
      <c r="Y2371" s="262" t="s">
        <v>365</v>
      </c>
      <c r="Z2371" s="262" t="str">
        <f t="shared" si="229"/>
        <v>141 E 71100 116</v>
      </c>
      <c r="AA2371" s="262" t="str">
        <f t="shared" si="230"/>
        <v>000</v>
      </c>
      <c r="AB2371" s="262" t="str">
        <f t="shared" si="231"/>
        <v>000</v>
      </c>
      <c r="AC2371" s="262" t="str">
        <f t="shared" si="232"/>
        <v>141 E 71100 116 000 000</v>
      </c>
    </row>
    <row r="2372" spans="1:29" ht="15" customHeight="1" x14ac:dyDescent="0.25">
      <c r="A2372" s="262" t="s">
        <v>2748</v>
      </c>
      <c r="B2372" s="262" t="s">
        <v>515</v>
      </c>
      <c r="C2372" s="262" t="s">
        <v>515</v>
      </c>
      <c r="D2372" s="262" t="s">
        <v>274</v>
      </c>
      <c r="E2372" s="262" t="s">
        <v>221</v>
      </c>
      <c r="F2372" s="262" t="s">
        <v>299</v>
      </c>
      <c r="G2372" s="262" t="s">
        <v>904</v>
      </c>
      <c r="H2372" s="262" t="s">
        <v>301</v>
      </c>
      <c r="I2372" s="262" t="s">
        <v>225</v>
      </c>
      <c r="J2372" s="262">
        <v>984</v>
      </c>
      <c r="K2372" s="320">
        <v>1</v>
      </c>
      <c r="L2372" s="320">
        <v>1</v>
      </c>
      <c r="M2372" s="262" t="s">
        <v>226</v>
      </c>
      <c r="N2372" s="262" t="s">
        <v>227</v>
      </c>
      <c r="O2372" s="262" t="s">
        <v>288</v>
      </c>
      <c r="P2372" s="262" t="s">
        <v>302</v>
      </c>
      <c r="Q2372" s="321">
        <v>34</v>
      </c>
      <c r="R2372" s="321">
        <f t="shared" si="227"/>
        <v>35</v>
      </c>
      <c r="S2372" s="300">
        <v>0</v>
      </c>
      <c r="T2372" s="300">
        <v>63660</v>
      </c>
      <c r="V2372" s="300">
        <v>32625.75</v>
      </c>
      <c r="W2372" s="302">
        <f>IFERROR(INDEX('For Formulas'!$A$3:$CL$64,MATCH(ROUNDUP($R2372,0),'For Formulas'!$A$3:$A$64,0),MATCH($O2372&amp;" - "&amp;$P2372,'For Formulas'!$A$3:$CL$3,0))*L2372+U2372,INDEX('For Formulas'!$A$3:$CL$64,MATCH(ROUNDUP($R2372,0),'For Formulas'!$A$3:$A$64,0)*MATCH($O2372&amp;" - "&amp;$P2372,'For Formulas'!$A$3:$CL$3,0))*L2372)</f>
        <v>68748</v>
      </c>
      <c r="X2372" s="322">
        <f t="shared" si="228"/>
        <v>1.1071699501160892</v>
      </c>
      <c r="Y2372" s="262" t="s">
        <v>516</v>
      </c>
      <c r="Z2372" s="262" t="str">
        <f t="shared" si="229"/>
        <v>141 E 72510 119</v>
      </c>
      <c r="AA2372" s="262" t="str">
        <f t="shared" si="230"/>
        <v>000</v>
      </c>
      <c r="AB2372" s="262" t="str">
        <f t="shared" si="231"/>
        <v>000</v>
      </c>
      <c r="AC2372" s="262" t="str">
        <f t="shared" si="232"/>
        <v>141 E 72510 119 000 000</v>
      </c>
    </row>
    <row r="2373" spans="1:29" ht="15" customHeight="1" x14ac:dyDescent="0.25">
      <c r="A2373" s="262" t="s">
        <v>2748</v>
      </c>
      <c r="B2373" s="262" t="s">
        <v>283</v>
      </c>
      <c r="C2373" s="262" t="s">
        <v>283</v>
      </c>
      <c r="D2373" s="262" t="s">
        <v>392</v>
      </c>
      <c r="E2373" s="262" t="s">
        <v>352</v>
      </c>
      <c r="F2373" s="262" t="s">
        <v>299</v>
      </c>
      <c r="G2373" s="262" t="s">
        <v>300</v>
      </c>
      <c r="H2373" s="262" t="s">
        <v>902</v>
      </c>
      <c r="I2373" s="262" t="s">
        <v>225</v>
      </c>
      <c r="J2373" s="262">
        <v>1920</v>
      </c>
      <c r="K2373" s="320">
        <v>1</v>
      </c>
      <c r="L2373" s="320">
        <v>1</v>
      </c>
      <c r="M2373" s="262" t="s">
        <v>226</v>
      </c>
      <c r="N2373" s="262" t="s">
        <v>227</v>
      </c>
      <c r="O2373" s="262" t="s">
        <v>288</v>
      </c>
      <c r="P2373" s="262" t="s">
        <v>302</v>
      </c>
      <c r="Q2373" s="321">
        <v>34</v>
      </c>
      <c r="R2373" s="321">
        <f t="shared" si="227"/>
        <v>35</v>
      </c>
      <c r="S2373" s="300">
        <v>0</v>
      </c>
      <c r="T2373" s="300">
        <v>63660</v>
      </c>
      <c r="V2373" s="300">
        <v>63660</v>
      </c>
      <c r="W2373" s="302">
        <f>IFERROR(INDEX('For Formulas'!$A$3:$CL$64,MATCH(ROUNDUP($R2373,0),'For Formulas'!$A$3:$A$64,0),MATCH($O2373&amp;" - "&amp;$P2373,'For Formulas'!$A$3:$CL$3,0))*L2373+U2373,INDEX('For Formulas'!$A$3:$CL$64,MATCH(ROUNDUP($R2373,0),'For Formulas'!$A$3:$A$64,0)*MATCH($O2373&amp;" - "&amp;$P2373,'For Formulas'!$A$3:$CL$3,0))*L2373)</f>
        <v>68748</v>
      </c>
      <c r="X2373" s="322">
        <f t="shared" si="228"/>
        <v>7.9924599434495758E-2</v>
      </c>
      <c r="Y2373" s="262" t="s">
        <v>946</v>
      </c>
      <c r="Z2373" s="262" t="str">
        <f t="shared" si="229"/>
        <v>141 E 72410 162</v>
      </c>
      <c r="AA2373" s="262" t="str">
        <f t="shared" si="230"/>
        <v>000</v>
      </c>
      <c r="AB2373" s="262" t="str">
        <f t="shared" si="231"/>
        <v>000</v>
      </c>
      <c r="AC2373" s="262" t="str">
        <f t="shared" si="232"/>
        <v>141 E 72410 162 000 000</v>
      </c>
    </row>
    <row r="2374" spans="1:29" ht="15" hidden="1" customHeight="1" x14ac:dyDescent="0.25">
      <c r="A2374" s="262" t="s">
        <v>1897</v>
      </c>
      <c r="B2374" s="262" t="s">
        <v>488</v>
      </c>
      <c r="C2374" s="262" t="s">
        <v>489</v>
      </c>
      <c r="D2374" s="262" t="s">
        <v>716</v>
      </c>
      <c r="E2374" s="262" t="s">
        <v>221</v>
      </c>
      <c r="F2374" s="262" t="s">
        <v>222</v>
      </c>
      <c r="G2374" s="262" t="s">
        <v>223</v>
      </c>
      <c r="H2374" s="262" t="s">
        <v>224</v>
      </c>
      <c r="I2374" s="262" t="s">
        <v>225</v>
      </c>
      <c r="J2374" s="262">
        <v>1600</v>
      </c>
      <c r="K2374" s="320">
        <v>1</v>
      </c>
      <c r="L2374" s="320">
        <v>1</v>
      </c>
      <c r="M2374" s="262" t="s">
        <v>226</v>
      </c>
      <c r="N2374" s="262" t="s">
        <v>233</v>
      </c>
      <c r="O2374" s="262" t="s">
        <v>234</v>
      </c>
      <c r="P2374" s="262" t="s">
        <v>36</v>
      </c>
      <c r="Q2374" s="321">
        <v>21</v>
      </c>
      <c r="R2374" s="321">
        <f t="shared" si="227"/>
        <v>22</v>
      </c>
      <c r="S2374" s="300">
        <v>0</v>
      </c>
      <c r="T2374" s="300">
        <v>63660</v>
      </c>
      <c r="V2374" s="300">
        <v>63660</v>
      </c>
      <c r="W2374" s="302">
        <f>IFERROR(INDEX('For Formulas'!$A$3:$CL$64,MATCH(ROUNDUP($R2374,0),'For Formulas'!$A$3:$A$64,0),MATCH($O2374&amp;" - "&amp;$P2374,'For Formulas'!$A$3:$CL$3,0))*L2374+U2374,INDEX('For Formulas'!$A$3:$CL$64,MATCH(ROUNDUP($R2374,0),'For Formulas'!$A$3:$A$64,0)*MATCH($O2374&amp;" - "&amp;$P2374,'For Formulas'!$A$3:$CL$3,0))*L2374)</f>
        <v>68755</v>
      </c>
      <c r="X2374" s="322">
        <f t="shared" si="228"/>
        <v>8.0034558592522773E-2</v>
      </c>
      <c r="Y2374" s="262" t="s">
        <v>1898</v>
      </c>
      <c r="Z2374" s="262" t="str">
        <f t="shared" si="229"/>
        <v>142 E 71100 116</v>
      </c>
      <c r="AA2374" s="262" t="str">
        <f t="shared" si="230"/>
        <v>000</v>
      </c>
      <c r="AB2374" s="262" t="str">
        <f t="shared" si="231"/>
        <v>931</v>
      </c>
      <c r="AC2374" s="262" t="str">
        <f t="shared" si="232"/>
        <v>142 E 71100 116 931 000</v>
      </c>
    </row>
    <row r="2375" spans="1:29" ht="15" customHeight="1" x14ac:dyDescent="0.25">
      <c r="A2375" s="262" t="s">
        <v>1954</v>
      </c>
      <c r="B2375" s="262" t="s">
        <v>231</v>
      </c>
      <c r="C2375" s="262" t="s">
        <v>231</v>
      </c>
      <c r="D2375" s="262" t="s">
        <v>340</v>
      </c>
      <c r="E2375" s="262" t="s">
        <v>221</v>
      </c>
      <c r="F2375" s="262" t="s">
        <v>222</v>
      </c>
      <c r="G2375" s="262" t="s">
        <v>223</v>
      </c>
      <c r="H2375" s="262" t="s">
        <v>224</v>
      </c>
      <c r="I2375" s="262" t="s">
        <v>225</v>
      </c>
      <c r="J2375" s="262">
        <v>1600</v>
      </c>
      <c r="K2375" s="320">
        <v>1</v>
      </c>
      <c r="L2375" s="320">
        <v>1</v>
      </c>
      <c r="M2375" s="262" t="s">
        <v>226</v>
      </c>
      <c r="N2375" s="262" t="s">
        <v>233</v>
      </c>
      <c r="O2375" s="262" t="s">
        <v>234</v>
      </c>
      <c r="P2375" s="262" t="s">
        <v>36</v>
      </c>
      <c r="Q2375" s="321">
        <v>21</v>
      </c>
      <c r="R2375" s="321">
        <f t="shared" si="227"/>
        <v>22</v>
      </c>
      <c r="S2375" s="300">
        <v>0</v>
      </c>
      <c r="T2375" s="300">
        <v>63660</v>
      </c>
      <c r="V2375" s="300">
        <v>63660</v>
      </c>
      <c r="W2375" s="302">
        <f>IFERROR(INDEX('For Formulas'!$A$3:$CL$64,MATCH(ROUNDUP($R2375,0),'For Formulas'!$A$3:$A$64,0),MATCH($O2375&amp;" - "&amp;$P2375,'For Formulas'!$A$3:$CL$3,0))*L2375+U2375,INDEX('For Formulas'!$A$3:$CL$64,MATCH(ROUNDUP($R2375,0),'For Formulas'!$A$3:$A$64,0)*MATCH($O2375&amp;" - "&amp;$P2375,'For Formulas'!$A$3:$CL$3,0))*L2375)</f>
        <v>68755</v>
      </c>
      <c r="X2375" s="322">
        <f t="shared" si="228"/>
        <v>8.0034558592522773E-2</v>
      </c>
      <c r="Y2375" s="262" t="s">
        <v>439</v>
      </c>
      <c r="Z2375" s="262" t="str">
        <f t="shared" si="229"/>
        <v>141 E 71100 116</v>
      </c>
      <c r="AA2375" s="262" t="str">
        <f t="shared" si="230"/>
        <v>000</v>
      </c>
      <c r="AB2375" s="262" t="str">
        <f t="shared" si="231"/>
        <v>000</v>
      </c>
      <c r="AC2375" s="262" t="str">
        <f t="shared" si="232"/>
        <v>141 E 71100 116 000 000</v>
      </c>
    </row>
    <row r="2376" spans="1:29" ht="15" customHeight="1" x14ac:dyDescent="0.25">
      <c r="A2376" s="262" t="s">
        <v>2104</v>
      </c>
      <c r="B2376" s="262" t="s">
        <v>231</v>
      </c>
      <c r="C2376" s="262" t="s">
        <v>231</v>
      </c>
      <c r="D2376" s="262" t="s">
        <v>407</v>
      </c>
      <c r="E2376" s="262" t="s">
        <v>221</v>
      </c>
      <c r="F2376" s="262" t="s">
        <v>222</v>
      </c>
      <c r="G2376" s="262" t="s">
        <v>223</v>
      </c>
      <c r="H2376" s="262" t="s">
        <v>224</v>
      </c>
      <c r="I2376" s="262" t="s">
        <v>225</v>
      </c>
      <c r="J2376" s="262">
        <v>1600</v>
      </c>
      <c r="K2376" s="320">
        <v>1</v>
      </c>
      <c r="L2376" s="320">
        <v>1</v>
      </c>
      <c r="M2376" s="262" t="s">
        <v>226</v>
      </c>
      <c r="N2376" s="262" t="s">
        <v>233</v>
      </c>
      <c r="O2376" s="262" t="s">
        <v>234</v>
      </c>
      <c r="P2376" s="262" t="s">
        <v>36</v>
      </c>
      <c r="Q2376" s="321">
        <v>21</v>
      </c>
      <c r="R2376" s="321">
        <f t="shared" si="227"/>
        <v>22</v>
      </c>
      <c r="S2376" s="300">
        <v>0</v>
      </c>
      <c r="T2376" s="300">
        <v>63660</v>
      </c>
      <c r="V2376" s="300">
        <v>63660</v>
      </c>
      <c r="W2376" s="302">
        <f>IFERROR(INDEX('For Formulas'!$A$3:$CL$64,MATCH(ROUNDUP($R2376,0),'For Formulas'!$A$3:$A$64,0),MATCH($O2376&amp;" - "&amp;$P2376,'For Formulas'!$A$3:$CL$3,0))*L2376+U2376,INDEX('For Formulas'!$A$3:$CL$64,MATCH(ROUNDUP($R2376,0),'For Formulas'!$A$3:$A$64,0)*MATCH($O2376&amp;" - "&amp;$P2376,'For Formulas'!$A$3:$CL$3,0))*L2376)</f>
        <v>68755</v>
      </c>
      <c r="X2376" s="322">
        <f t="shared" si="228"/>
        <v>8.0034558592522773E-2</v>
      </c>
      <c r="Y2376" s="262" t="s">
        <v>408</v>
      </c>
      <c r="Z2376" s="262" t="str">
        <f t="shared" si="229"/>
        <v>141 E 71100 116</v>
      </c>
      <c r="AA2376" s="262" t="str">
        <f t="shared" si="230"/>
        <v>000</v>
      </c>
      <c r="AB2376" s="262" t="str">
        <f t="shared" si="231"/>
        <v>000</v>
      </c>
      <c r="AC2376" s="262" t="str">
        <f t="shared" si="232"/>
        <v>141 E 71100 116 000 000</v>
      </c>
    </row>
    <row r="2377" spans="1:29" ht="15" customHeight="1" x14ac:dyDescent="0.25">
      <c r="A2377" s="262" t="s">
        <v>409</v>
      </c>
      <c r="B2377" s="262" t="s">
        <v>231</v>
      </c>
      <c r="C2377" s="262" t="s">
        <v>231</v>
      </c>
      <c r="D2377" s="262" t="s">
        <v>258</v>
      </c>
      <c r="E2377" s="262" t="s">
        <v>221</v>
      </c>
      <c r="F2377" s="262" t="s">
        <v>222</v>
      </c>
      <c r="G2377" s="262" t="s">
        <v>223</v>
      </c>
      <c r="H2377" s="262" t="s">
        <v>224</v>
      </c>
      <c r="I2377" s="262" t="s">
        <v>225</v>
      </c>
      <c r="J2377" s="262">
        <v>1600</v>
      </c>
      <c r="K2377" s="320">
        <v>1</v>
      </c>
      <c r="L2377" s="320">
        <v>1</v>
      </c>
      <c r="M2377" s="262" t="s">
        <v>226</v>
      </c>
      <c r="N2377" s="262" t="s">
        <v>233</v>
      </c>
      <c r="O2377" s="262" t="s">
        <v>234</v>
      </c>
      <c r="P2377" s="262" t="s">
        <v>37</v>
      </c>
      <c r="Q2377" s="321">
        <v>19</v>
      </c>
      <c r="R2377" s="321">
        <f t="shared" si="227"/>
        <v>20</v>
      </c>
      <c r="S2377" s="300">
        <v>0</v>
      </c>
      <c r="T2377" s="300">
        <v>63815</v>
      </c>
      <c r="V2377" s="300">
        <v>63815</v>
      </c>
      <c r="W2377" s="302">
        <f>IFERROR(INDEX('For Formulas'!$A$3:$CL$64,MATCH(ROUNDUP($R2377,0),'For Formulas'!$A$3:$A$64,0),MATCH($O2377&amp;" - "&amp;$P2377,'For Formulas'!$A$3:$CL$3,0))*L2377+U2377,INDEX('For Formulas'!$A$3:$CL$64,MATCH(ROUNDUP($R2377,0),'For Formulas'!$A$3:$A$64,0)*MATCH($O2377&amp;" - "&amp;$P2377,'For Formulas'!$A$3:$CL$3,0))*L2377)</f>
        <v>68920</v>
      </c>
      <c r="X2377" s="322">
        <f t="shared" si="228"/>
        <v>7.9996865940609577E-2</v>
      </c>
      <c r="Y2377" s="262" t="s">
        <v>259</v>
      </c>
      <c r="Z2377" s="262" t="str">
        <f t="shared" si="229"/>
        <v>141 E 71100 116</v>
      </c>
      <c r="AA2377" s="262" t="str">
        <f t="shared" si="230"/>
        <v>000</v>
      </c>
      <c r="AB2377" s="262" t="str">
        <f t="shared" si="231"/>
        <v>000</v>
      </c>
      <c r="AC2377" s="262" t="str">
        <f t="shared" si="232"/>
        <v>141 E 71100 116 000 000</v>
      </c>
    </row>
    <row r="2378" spans="1:29" ht="15" customHeight="1" x14ac:dyDescent="0.25">
      <c r="A2378" s="262" t="s">
        <v>1393</v>
      </c>
      <c r="B2378" s="262" t="s">
        <v>231</v>
      </c>
      <c r="C2378" s="262" t="s">
        <v>231</v>
      </c>
      <c r="D2378" s="262" t="s">
        <v>389</v>
      </c>
      <c r="E2378" s="262" t="s">
        <v>221</v>
      </c>
      <c r="F2378" s="262" t="s">
        <v>222</v>
      </c>
      <c r="G2378" s="262" t="s">
        <v>223</v>
      </c>
      <c r="H2378" s="262" t="s">
        <v>224</v>
      </c>
      <c r="I2378" s="262" t="s">
        <v>225</v>
      </c>
      <c r="J2378" s="262">
        <v>1600</v>
      </c>
      <c r="K2378" s="320">
        <v>1</v>
      </c>
      <c r="L2378" s="320">
        <v>1</v>
      </c>
      <c r="M2378" s="262" t="s">
        <v>226</v>
      </c>
      <c r="N2378" s="262" t="s">
        <v>233</v>
      </c>
      <c r="O2378" s="262" t="s">
        <v>234</v>
      </c>
      <c r="P2378" s="262" t="s">
        <v>37</v>
      </c>
      <c r="Q2378" s="321">
        <v>19</v>
      </c>
      <c r="R2378" s="321">
        <f t="shared" si="227"/>
        <v>20</v>
      </c>
      <c r="S2378" s="300">
        <v>0</v>
      </c>
      <c r="T2378" s="300">
        <v>63815</v>
      </c>
      <c r="V2378" s="300">
        <v>63815</v>
      </c>
      <c r="W2378" s="302">
        <f>IFERROR(INDEX('For Formulas'!$A$3:$CL$64,MATCH(ROUNDUP($R2378,0),'For Formulas'!$A$3:$A$64,0),MATCH($O2378&amp;" - "&amp;$P2378,'For Formulas'!$A$3:$CL$3,0))*L2378+U2378,INDEX('For Formulas'!$A$3:$CL$64,MATCH(ROUNDUP($R2378,0),'For Formulas'!$A$3:$A$64,0)*MATCH($O2378&amp;" - "&amp;$P2378,'For Formulas'!$A$3:$CL$3,0))*L2378)</f>
        <v>68920</v>
      </c>
      <c r="X2378" s="322">
        <f t="shared" si="228"/>
        <v>7.9996865940609577E-2</v>
      </c>
      <c r="Y2378" s="262" t="s">
        <v>390</v>
      </c>
      <c r="Z2378" s="262" t="str">
        <f t="shared" si="229"/>
        <v>141 E 71100 116</v>
      </c>
      <c r="AA2378" s="262" t="str">
        <f t="shared" si="230"/>
        <v>000</v>
      </c>
      <c r="AB2378" s="262" t="str">
        <f t="shared" si="231"/>
        <v>000</v>
      </c>
      <c r="AC2378" s="262" t="str">
        <f t="shared" si="232"/>
        <v>141 E 71100 116 000 000</v>
      </c>
    </row>
    <row r="2379" spans="1:29" ht="15" customHeight="1" x14ac:dyDescent="0.25">
      <c r="A2379" s="262" t="s">
        <v>1477</v>
      </c>
      <c r="B2379" s="262" t="s">
        <v>231</v>
      </c>
      <c r="C2379" s="262" t="s">
        <v>231</v>
      </c>
      <c r="D2379" s="262" t="s">
        <v>258</v>
      </c>
      <c r="E2379" s="262" t="s">
        <v>221</v>
      </c>
      <c r="F2379" s="262" t="s">
        <v>222</v>
      </c>
      <c r="G2379" s="262" t="s">
        <v>223</v>
      </c>
      <c r="H2379" s="262" t="s">
        <v>224</v>
      </c>
      <c r="I2379" s="262" t="s">
        <v>225</v>
      </c>
      <c r="J2379" s="262">
        <v>1600</v>
      </c>
      <c r="K2379" s="320">
        <v>1</v>
      </c>
      <c r="L2379" s="320">
        <v>1</v>
      </c>
      <c r="M2379" s="262" t="s">
        <v>226</v>
      </c>
      <c r="N2379" s="262" t="s">
        <v>233</v>
      </c>
      <c r="O2379" s="262" t="s">
        <v>234</v>
      </c>
      <c r="P2379" s="262" t="s">
        <v>37</v>
      </c>
      <c r="Q2379" s="321">
        <v>19</v>
      </c>
      <c r="R2379" s="321">
        <f t="shared" si="227"/>
        <v>20</v>
      </c>
      <c r="S2379" s="300">
        <v>0</v>
      </c>
      <c r="T2379" s="300">
        <v>63815</v>
      </c>
      <c r="V2379" s="300">
        <v>63815</v>
      </c>
      <c r="W2379" s="302">
        <f>IFERROR(INDEX('For Formulas'!$A$3:$CL$64,MATCH(ROUNDUP($R2379,0),'For Formulas'!$A$3:$A$64,0),MATCH($O2379&amp;" - "&amp;$P2379,'For Formulas'!$A$3:$CL$3,0))*L2379+U2379,INDEX('For Formulas'!$A$3:$CL$64,MATCH(ROUNDUP($R2379,0),'For Formulas'!$A$3:$A$64,0)*MATCH($O2379&amp;" - "&amp;$P2379,'For Formulas'!$A$3:$CL$3,0))*L2379)</f>
        <v>68920</v>
      </c>
      <c r="X2379" s="322">
        <f t="shared" si="228"/>
        <v>7.9996865940609577E-2</v>
      </c>
      <c r="Y2379" s="262" t="s">
        <v>259</v>
      </c>
      <c r="Z2379" s="262" t="str">
        <f t="shared" si="229"/>
        <v>141 E 71100 116</v>
      </c>
      <c r="AA2379" s="262" t="str">
        <f t="shared" si="230"/>
        <v>000</v>
      </c>
      <c r="AB2379" s="262" t="str">
        <f t="shared" si="231"/>
        <v>000</v>
      </c>
      <c r="AC2379" s="262" t="str">
        <f t="shared" si="232"/>
        <v>141 E 71100 116 000 000</v>
      </c>
    </row>
    <row r="2380" spans="1:29" ht="15" customHeight="1" x14ac:dyDescent="0.25">
      <c r="A2380" s="262" t="s">
        <v>2219</v>
      </c>
      <c r="B2380" s="262" t="s">
        <v>231</v>
      </c>
      <c r="C2380" s="262" t="s">
        <v>231</v>
      </c>
      <c r="D2380" s="262" t="s">
        <v>264</v>
      </c>
      <c r="E2380" s="262" t="s">
        <v>221</v>
      </c>
      <c r="F2380" s="262" t="s">
        <v>222</v>
      </c>
      <c r="G2380" s="262" t="s">
        <v>223</v>
      </c>
      <c r="H2380" s="262" t="s">
        <v>224</v>
      </c>
      <c r="I2380" s="262" t="s">
        <v>225</v>
      </c>
      <c r="J2380" s="262">
        <v>1600</v>
      </c>
      <c r="K2380" s="320">
        <v>1</v>
      </c>
      <c r="L2380" s="320">
        <v>1</v>
      </c>
      <c r="M2380" s="262" t="s">
        <v>226</v>
      </c>
      <c r="N2380" s="262" t="s">
        <v>233</v>
      </c>
      <c r="O2380" s="262" t="s">
        <v>234</v>
      </c>
      <c r="P2380" s="262" t="s">
        <v>37</v>
      </c>
      <c r="Q2380" s="321">
        <v>19</v>
      </c>
      <c r="R2380" s="321">
        <f t="shared" si="227"/>
        <v>20</v>
      </c>
      <c r="S2380" s="300">
        <v>0</v>
      </c>
      <c r="T2380" s="300">
        <v>63815</v>
      </c>
      <c r="V2380" s="300">
        <v>63815</v>
      </c>
      <c r="W2380" s="302">
        <f>IFERROR(INDEX('For Formulas'!$A$3:$CL$64,MATCH(ROUNDUP($R2380,0),'For Formulas'!$A$3:$A$64,0),MATCH($O2380&amp;" - "&amp;$P2380,'For Formulas'!$A$3:$CL$3,0))*L2380+U2380,INDEX('For Formulas'!$A$3:$CL$64,MATCH(ROUNDUP($R2380,0),'For Formulas'!$A$3:$A$64,0)*MATCH($O2380&amp;" - "&amp;$P2380,'For Formulas'!$A$3:$CL$3,0))*L2380)</f>
        <v>68920</v>
      </c>
      <c r="X2380" s="322">
        <f t="shared" si="228"/>
        <v>7.9996865940609577E-2</v>
      </c>
      <c r="Y2380" s="262" t="s">
        <v>265</v>
      </c>
      <c r="Z2380" s="262" t="str">
        <f t="shared" si="229"/>
        <v>141 E 71100 116</v>
      </c>
      <c r="AA2380" s="262" t="str">
        <f t="shared" si="230"/>
        <v>000</v>
      </c>
      <c r="AB2380" s="262" t="str">
        <f t="shared" si="231"/>
        <v>000</v>
      </c>
      <c r="AC2380" s="262" t="str">
        <f t="shared" si="232"/>
        <v>141 E 71100 116 000 000</v>
      </c>
    </row>
    <row r="2381" spans="1:29" ht="15" hidden="1" customHeight="1" x14ac:dyDescent="0.25">
      <c r="A2381" s="262" t="s">
        <v>2846</v>
      </c>
      <c r="B2381" s="262" t="s">
        <v>255</v>
      </c>
      <c r="C2381" s="262" t="s">
        <v>255</v>
      </c>
      <c r="D2381" s="262" t="s">
        <v>248</v>
      </c>
      <c r="E2381" s="262" t="s">
        <v>256</v>
      </c>
      <c r="F2381" s="262" t="s">
        <v>249</v>
      </c>
      <c r="G2381" s="262" t="s">
        <v>250</v>
      </c>
      <c r="H2381" s="262" t="s">
        <v>224</v>
      </c>
      <c r="I2381" s="262" t="s">
        <v>242</v>
      </c>
      <c r="J2381" s="262">
        <v>1080</v>
      </c>
      <c r="K2381" s="320">
        <v>1</v>
      </c>
      <c r="L2381" s="320">
        <v>1</v>
      </c>
      <c r="M2381" s="262" t="s">
        <v>6</v>
      </c>
      <c r="Q2381" s="321">
        <v>0</v>
      </c>
      <c r="R2381" s="321">
        <f t="shared" si="227"/>
        <v>1</v>
      </c>
      <c r="S2381" s="300">
        <v>3000</v>
      </c>
      <c r="T2381" s="300">
        <v>0</v>
      </c>
      <c r="V2381" s="300">
        <v>3000</v>
      </c>
      <c r="W2381" s="300">
        <f>V2381</f>
        <v>3000</v>
      </c>
      <c r="X2381" s="322">
        <f t="shared" si="228"/>
        <v>0</v>
      </c>
      <c r="Y2381" s="262" t="s">
        <v>252</v>
      </c>
      <c r="Z2381" s="262" t="str">
        <f t="shared" si="229"/>
        <v>141 E 72710 146</v>
      </c>
      <c r="AA2381" s="262" t="str">
        <f t="shared" si="230"/>
        <v>446</v>
      </c>
      <c r="AB2381" s="262" t="str">
        <f t="shared" si="231"/>
        <v>000</v>
      </c>
      <c r="AC2381" s="262" t="str">
        <f t="shared" si="232"/>
        <v>141 E 72710 146 000 446</v>
      </c>
    </row>
    <row r="2382" spans="1:29" ht="15" customHeight="1" x14ac:dyDescent="0.25">
      <c r="A2382" s="262" t="s">
        <v>2400</v>
      </c>
      <c r="B2382" s="262" t="s">
        <v>231</v>
      </c>
      <c r="C2382" s="262" t="s">
        <v>231</v>
      </c>
      <c r="D2382" s="262" t="s">
        <v>407</v>
      </c>
      <c r="E2382" s="262" t="s">
        <v>221</v>
      </c>
      <c r="F2382" s="262" t="s">
        <v>222</v>
      </c>
      <c r="G2382" s="262" t="s">
        <v>223</v>
      </c>
      <c r="H2382" s="262" t="s">
        <v>224</v>
      </c>
      <c r="I2382" s="262" t="s">
        <v>225</v>
      </c>
      <c r="J2382" s="262">
        <v>1600</v>
      </c>
      <c r="K2382" s="320">
        <v>1</v>
      </c>
      <c r="L2382" s="320">
        <v>1</v>
      </c>
      <c r="M2382" s="262" t="s">
        <v>226</v>
      </c>
      <c r="N2382" s="262" t="s">
        <v>233</v>
      </c>
      <c r="O2382" s="262" t="s">
        <v>234</v>
      </c>
      <c r="P2382" s="262" t="s">
        <v>37</v>
      </c>
      <c r="Q2382" s="321">
        <v>19</v>
      </c>
      <c r="R2382" s="321">
        <f t="shared" si="227"/>
        <v>20</v>
      </c>
      <c r="S2382" s="300">
        <v>0</v>
      </c>
      <c r="T2382" s="300">
        <v>63815</v>
      </c>
      <c r="V2382" s="300">
        <v>63815</v>
      </c>
      <c r="W2382" s="302">
        <f>IFERROR(INDEX('For Formulas'!$A$3:$CL$64,MATCH(ROUNDUP($R2382,0),'For Formulas'!$A$3:$A$64,0),MATCH($O2382&amp;" - "&amp;$P2382,'For Formulas'!$A$3:$CL$3,0))*L2382+U2382,INDEX('For Formulas'!$A$3:$CL$64,MATCH(ROUNDUP($R2382,0),'For Formulas'!$A$3:$A$64,0)*MATCH($O2382&amp;" - "&amp;$P2382,'For Formulas'!$A$3:$CL$3,0))*L2382)</f>
        <v>68920</v>
      </c>
      <c r="X2382" s="322">
        <f t="shared" si="228"/>
        <v>7.9996865940609577E-2</v>
      </c>
      <c r="Y2382" s="262" t="s">
        <v>408</v>
      </c>
      <c r="Z2382" s="262" t="str">
        <f t="shared" si="229"/>
        <v>141 E 71100 116</v>
      </c>
      <c r="AA2382" s="262" t="str">
        <f t="shared" si="230"/>
        <v>000</v>
      </c>
      <c r="AB2382" s="262" t="str">
        <f t="shared" si="231"/>
        <v>000</v>
      </c>
      <c r="AC2382" s="262" t="str">
        <f t="shared" si="232"/>
        <v>141 E 71100 116 000 000</v>
      </c>
    </row>
    <row r="2383" spans="1:29" ht="15" customHeight="1" x14ac:dyDescent="0.25">
      <c r="A2383" s="262" t="s">
        <v>2410</v>
      </c>
      <c r="B2383" s="262" t="s">
        <v>231</v>
      </c>
      <c r="C2383" s="262" t="s">
        <v>231</v>
      </c>
      <c r="D2383" s="262" t="s">
        <v>343</v>
      </c>
      <c r="E2383" s="262" t="s">
        <v>221</v>
      </c>
      <c r="F2383" s="262" t="s">
        <v>222</v>
      </c>
      <c r="G2383" s="262" t="s">
        <v>223</v>
      </c>
      <c r="H2383" s="262" t="s">
        <v>224</v>
      </c>
      <c r="I2383" s="262" t="s">
        <v>225</v>
      </c>
      <c r="J2383" s="262">
        <v>1600</v>
      </c>
      <c r="K2383" s="320">
        <v>1</v>
      </c>
      <c r="L2383" s="320">
        <v>1</v>
      </c>
      <c r="M2383" s="262" t="s">
        <v>226</v>
      </c>
      <c r="N2383" s="262" t="s">
        <v>233</v>
      </c>
      <c r="O2383" s="262" t="s">
        <v>234</v>
      </c>
      <c r="P2383" s="262" t="s">
        <v>37</v>
      </c>
      <c r="Q2383" s="321">
        <v>19</v>
      </c>
      <c r="R2383" s="321">
        <f t="shared" si="227"/>
        <v>20</v>
      </c>
      <c r="S2383" s="300">
        <v>0</v>
      </c>
      <c r="T2383" s="300">
        <v>63815</v>
      </c>
      <c r="V2383" s="300">
        <v>63815</v>
      </c>
      <c r="W2383" s="302">
        <f>IFERROR(INDEX('For Formulas'!$A$3:$CL$64,MATCH(ROUNDUP($R2383,0),'For Formulas'!$A$3:$A$64,0),MATCH($O2383&amp;" - "&amp;$P2383,'For Formulas'!$A$3:$CL$3,0))*L2383+U2383,INDEX('For Formulas'!$A$3:$CL$64,MATCH(ROUNDUP($R2383,0),'For Formulas'!$A$3:$A$64,0)*MATCH($O2383&amp;" - "&amp;$P2383,'For Formulas'!$A$3:$CL$3,0))*L2383)</f>
        <v>68920</v>
      </c>
      <c r="X2383" s="322">
        <f t="shared" si="228"/>
        <v>7.9996865940609577E-2</v>
      </c>
      <c r="Y2383" s="262" t="s">
        <v>344</v>
      </c>
      <c r="Z2383" s="262" t="str">
        <f t="shared" si="229"/>
        <v>141 E 71100 116</v>
      </c>
      <c r="AA2383" s="262" t="str">
        <f t="shared" si="230"/>
        <v>000</v>
      </c>
      <c r="AB2383" s="262" t="str">
        <f t="shared" si="231"/>
        <v>000</v>
      </c>
      <c r="AC2383" s="262" t="str">
        <f t="shared" si="232"/>
        <v>141 E 71100 116 000 000</v>
      </c>
    </row>
    <row r="2384" spans="1:29" ht="15" customHeight="1" x14ac:dyDescent="0.25">
      <c r="A2384" s="262" t="s">
        <v>2673</v>
      </c>
      <c r="B2384" s="262" t="s">
        <v>323</v>
      </c>
      <c r="C2384" s="262" t="s">
        <v>323</v>
      </c>
      <c r="D2384" s="262" t="s">
        <v>264</v>
      </c>
      <c r="E2384" s="262" t="s">
        <v>221</v>
      </c>
      <c r="F2384" s="262" t="s">
        <v>222</v>
      </c>
      <c r="G2384" s="262" t="s">
        <v>223</v>
      </c>
      <c r="H2384" s="262" t="s">
        <v>224</v>
      </c>
      <c r="I2384" s="262" t="s">
        <v>225</v>
      </c>
      <c r="J2384" s="262">
        <v>1600</v>
      </c>
      <c r="K2384" s="320">
        <v>1</v>
      </c>
      <c r="L2384" s="320">
        <v>1</v>
      </c>
      <c r="M2384" s="262" t="s">
        <v>226</v>
      </c>
      <c r="N2384" s="262" t="s">
        <v>233</v>
      </c>
      <c r="O2384" s="262" t="s">
        <v>234</v>
      </c>
      <c r="P2384" s="262" t="s">
        <v>37</v>
      </c>
      <c r="Q2384" s="321">
        <v>19</v>
      </c>
      <c r="R2384" s="321">
        <f t="shared" si="227"/>
        <v>20</v>
      </c>
      <c r="S2384" s="300">
        <v>0</v>
      </c>
      <c r="T2384" s="300">
        <v>63815</v>
      </c>
      <c r="V2384" s="300">
        <v>63815</v>
      </c>
      <c r="W2384" s="302">
        <f>IFERROR(INDEX('For Formulas'!$A$3:$CL$64,MATCH(ROUNDUP($R2384,0),'For Formulas'!$A$3:$A$64,0),MATCH($O2384&amp;" - "&amp;$P2384,'For Formulas'!$A$3:$CL$3,0))*L2384+U2384,INDEX('For Formulas'!$A$3:$CL$64,MATCH(ROUNDUP($R2384,0),'For Formulas'!$A$3:$A$64,0)*MATCH($O2384&amp;" - "&amp;$P2384,'For Formulas'!$A$3:$CL$3,0))*L2384)</f>
        <v>68920</v>
      </c>
      <c r="X2384" s="322">
        <f t="shared" si="228"/>
        <v>7.9996865940609577E-2</v>
      </c>
      <c r="Y2384" s="262" t="s">
        <v>1617</v>
      </c>
      <c r="Z2384" s="262" t="str">
        <f t="shared" si="229"/>
        <v>141 E 72410 139</v>
      </c>
      <c r="AA2384" s="262" t="str">
        <f t="shared" si="230"/>
        <v>000</v>
      </c>
      <c r="AB2384" s="262" t="str">
        <f t="shared" si="231"/>
        <v>000</v>
      </c>
      <c r="AC2384" s="262" t="str">
        <f t="shared" si="232"/>
        <v>141 E 72410 139 000 000</v>
      </c>
    </row>
    <row r="2385" spans="1:29" ht="15" customHeight="1" x14ac:dyDescent="0.25">
      <c r="A2385" s="262" t="s">
        <v>2733</v>
      </c>
      <c r="B2385" s="262" t="s">
        <v>231</v>
      </c>
      <c r="C2385" s="262" t="s">
        <v>231</v>
      </c>
      <c r="D2385" s="262" t="s">
        <v>407</v>
      </c>
      <c r="E2385" s="262" t="s">
        <v>221</v>
      </c>
      <c r="F2385" s="262" t="s">
        <v>222</v>
      </c>
      <c r="G2385" s="262" t="s">
        <v>223</v>
      </c>
      <c r="H2385" s="262" t="s">
        <v>224</v>
      </c>
      <c r="I2385" s="262" t="s">
        <v>225</v>
      </c>
      <c r="J2385" s="262">
        <v>1600</v>
      </c>
      <c r="K2385" s="320">
        <v>1</v>
      </c>
      <c r="L2385" s="320">
        <v>1</v>
      </c>
      <c r="M2385" s="262" t="s">
        <v>226</v>
      </c>
      <c r="N2385" s="262" t="s">
        <v>233</v>
      </c>
      <c r="O2385" s="262" t="s">
        <v>234</v>
      </c>
      <c r="P2385" s="262" t="s">
        <v>37</v>
      </c>
      <c r="Q2385" s="321">
        <v>19</v>
      </c>
      <c r="R2385" s="321">
        <f t="shared" si="227"/>
        <v>20</v>
      </c>
      <c r="S2385" s="300">
        <v>0</v>
      </c>
      <c r="T2385" s="300">
        <v>63815</v>
      </c>
      <c r="V2385" s="300">
        <v>63815</v>
      </c>
      <c r="W2385" s="302">
        <f>IFERROR(INDEX('For Formulas'!$A$3:$CL$64,MATCH(ROUNDUP($R2385,0),'For Formulas'!$A$3:$A$64,0),MATCH($O2385&amp;" - "&amp;$P2385,'For Formulas'!$A$3:$CL$3,0))*L2385+U2385,INDEX('For Formulas'!$A$3:$CL$64,MATCH(ROUNDUP($R2385,0),'For Formulas'!$A$3:$A$64,0)*MATCH($O2385&amp;" - "&amp;$P2385,'For Formulas'!$A$3:$CL$3,0))*L2385)</f>
        <v>68920</v>
      </c>
      <c r="X2385" s="322">
        <f t="shared" si="228"/>
        <v>7.9996865940609577E-2</v>
      </c>
      <c r="Y2385" s="262" t="s">
        <v>408</v>
      </c>
      <c r="Z2385" s="262" t="str">
        <f t="shared" si="229"/>
        <v>141 E 71100 116</v>
      </c>
      <c r="AA2385" s="262" t="str">
        <f t="shared" si="230"/>
        <v>000</v>
      </c>
      <c r="AB2385" s="262" t="str">
        <f t="shared" si="231"/>
        <v>000</v>
      </c>
      <c r="AC2385" s="262" t="str">
        <f t="shared" si="232"/>
        <v>141 E 71100 116 000 000</v>
      </c>
    </row>
    <row r="2386" spans="1:29" ht="15" customHeight="1" x14ac:dyDescent="0.25">
      <c r="A2386" s="262" t="s">
        <v>2951</v>
      </c>
      <c r="B2386" s="262" t="s">
        <v>231</v>
      </c>
      <c r="C2386" s="262" t="s">
        <v>231</v>
      </c>
      <c r="D2386" s="262" t="s">
        <v>280</v>
      </c>
      <c r="E2386" s="262" t="s">
        <v>221</v>
      </c>
      <c r="F2386" s="262" t="s">
        <v>222</v>
      </c>
      <c r="G2386" s="262" t="s">
        <v>223</v>
      </c>
      <c r="H2386" s="262" t="s">
        <v>224</v>
      </c>
      <c r="I2386" s="262" t="s">
        <v>225</v>
      </c>
      <c r="J2386" s="262">
        <v>1600</v>
      </c>
      <c r="K2386" s="320">
        <v>1</v>
      </c>
      <c r="L2386" s="320">
        <v>1</v>
      </c>
      <c r="M2386" s="262" t="s">
        <v>226</v>
      </c>
      <c r="N2386" s="262" t="s">
        <v>233</v>
      </c>
      <c r="O2386" s="262" t="s">
        <v>234</v>
      </c>
      <c r="P2386" s="262" t="s">
        <v>37</v>
      </c>
      <c r="Q2386" s="321">
        <v>19</v>
      </c>
      <c r="R2386" s="321">
        <f t="shared" si="227"/>
        <v>20</v>
      </c>
      <c r="S2386" s="300">
        <v>0</v>
      </c>
      <c r="T2386" s="300">
        <v>63815</v>
      </c>
      <c r="V2386" s="300">
        <v>63815</v>
      </c>
      <c r="W2386" s="302">
        <f>IFERROR(INDEX('For Formulas'!$A$3:$CL$64,MATCH(ROUNDUP($R2386,0),'For Formulas'!$A$3:$A$64,0),MATCH($O2386&amp;" - "&amp;$P2386,'For Formulas'!$A$3:$CL$3,0))*L2386+U2386,INDEX('For Formulas'!$A$3:$CL$64,MATCH(ROUNDUP($R2386,0),'For Formulas'!$A$3:$A$64,0)*MATCH($O2386&amp;" - "&amp;$P2386,'For Formulas'!$A$3:$CL$3,0))*L2386)</f>
        <v>68920</v>
      </c>
      <c r="X2386" s="322">
        <f t="shared" si="228"/>
        <v>7.9996865940609577E-2</v>
      </c>
      <c r="Y2386" s="262" t="s">
        <v>281</v>
      </c>
      <c r="Z2386" s="262" t="str">
        <f t="shared" si="229"/>
        <v>141 E 71100 116</v>
      </c>
      <c r="AA2386" s="262" t="str">
        <f t="shared" si="230"/>
        <v>000</v>
      </c>
      <c r="AB2386" s="262" t="str">
        <f t="shared" si="231"/>
        <v>000</v>
      </c>
      <c r="AC2386" s="262" t="str">
        <f t="shared" si="232"/>
        <v>141 E 71100 116 000 000</v>
      </c>
    </row>
    <row r="2387" spans="1:29" ht="15" customHeight="1" x14ac:dyDescent="0.25">
      <c r="A2387" s="262" t="s">
        <v>3050</v>
      </c>
      <c r="B2387" s="262" t="s">
        <v>231</v>
      </c>
      <c r="C2387" s="262" t="s">
        <v>231</v>
      </c>
      <c r="D2387" s="262" t="s">
        <v>392</v>
      </c>
      <c r="E2387" s="262" t="s">
        <v>221</v>
      </c>
      <c r="F2387" s="262" t="s">
        <v>222</v>
      </c>
      <c r="G2387" s="262" t="s">
        <v>223</v>
      </c>
      <c r="H2387" s="262" t="s">
        <v>224</v>
      </c>
      <c r="I2387" s="262" t="s">
        <v>225</v>
      </c>
      <c r="J2387" s="262">
        <v>1600</v>
      </c>
      <c r="K2387" s="320">
        <v>1</v>
      </c>
      <c r="L2387" s="320">
        <v>1</v>
      </c>
      <c r="M2387" s="262" t="s">
        <v>226</v>
      </c>
      <c r="N2387" s="262" t="s">
        <v>233</v>
      </c>
      <c r="O2387" s="262" t="s">
        <v>234</v>
      </c>
      <c r="P2387" s="262" t="s">
        <v>37</v>
      </c>
      <c r="Q2387" s="321">
        <v>19</v>
      </c>
      <c r="R2387" s="321">
        <f t="shared" si="227"/>
        <v>20</v>
      </c>
      <c r="S2387" s="300">
        <v>0</v>
      </c>
      <c r="T2387" s="300">
        <v>63815</v>
      </c>
      <c r="V2387" s="300">
        <v>63815</v>
      </c>
      <c r="W2387" s="302">
        <f>IFERROR(INDEX('For Formulas'!$A$3:$CL$64,MATCH(ROUNDUP($R2387,0),'For Formulas'!$A$3:$A$64,0),MATCH($O2387&amp;" - "&amp;$P2387,'For Formulas'!$A$3:$CL$3,0))*L2387+U2387,INDEX('For Formulas'!$A$3:$CL$64,MATCH(ROUNDUP($R2387,0),'For Formulas'!$A$3:$A$64,0)*MATCH($O2387&amp;" - "&amp;$P2387,'For Formulas'!$A$3:$CL$3,0))*L2387)</f>
        <v>68920</v>
      </c>
      <c r="X2387" s="322">
        <f t="shared" si="228"/>
        <v>7.9996865940609577E-2</v>
      </c>
      <c r="Y2387" s="262" t="s">
        <v>572</v>
      </c>
      <c r="Z2387" s="262" t="str">
        <f t="shared" si="229"/>
        <v>141 E 71100 116</v>
      </c>
      <c r="AA2387" s="262" t="str">
        <f t="shared" si="230"/>
        <v>000</v>
      </c>
      <c r="AB2387" s="262" t="str">
        <f t="shared" si="231"/>
        <v>000</v>
      </c>
      <c r="AC2387" s="262" t="str">
        <f t="shared" si="232"/>
        <v>141 E 71100 116 000 000</v>
      </c>
    </row>
    <row r="2388" spans="1:29" ht="15" customHeight="1" x14ac:dyDescent="0.25">
      <c r="A2388" s="262" t="s">
        <v>3226</v>
      </c>
      <c r="B2388" s="262" t="s">
        <v>231</v>
      </c>
      <c r="C2388" s="262" t="s">
        <v>231</v>
      </c>
      <c r="D2388" s="262" t="s">
        <v>411</v>
      </c>
      <c r="E2388" s="262" t="s">
        <v>221</v>
      </c>
      <c r="F2388" s="262" t="s">
        <v>222</v>
      </c>
      <c r="G2388" s="262" t="s">
        <v>223</v>
      </c>
      <c r="H2388" s="262" t="s">
        <v>224</v>
      </c>
      <c r="I2388" s="262" t="s">
        <v>225</v>
      </c>
      <c r="J2388" s="262">
        <v>1600</v>
      </c>
      <c r="K2388" s="320">
        <v>1</v>
      </c>
      <c r="L2388" s="320">
        <v>1</v>
      </c>
      <c r="M2388" s="262" t="s">
        <v>226</v>
      </c>
      <c r="N2388" s="262" t="s">
        <v>233</v>
      </c>
      <c r="O2388" s="262" t="s">
        <v>234</v>
      </c>
      <c r="P2388" s="262" t="s">
        <v>37</v>
      </c>
      <c r="Q2388" s="321">
        <v>19</v>
      </c>
      <c r="R2388" s="321">
        <f t="shared" si="227"/>
        <v>20</v>
      </c>
      <c r="S2388" s="300">
        <v>0</v>
      </c>
      <c r="T2388" s="300">
        <v>63815</v>
      </c>
      <c r="V2388" s="300">
        <v>63815</v>
      </c>
      <c r="W2388" s="302">
        <f>IFERROR(INDEX('For Formulas'!$A$3:$CL$64,MATCH(ROUNDUP($R2388,0),'For Formulas'!$A$3:$A$64,0),MATCH($O2388&amp;" - "&amp;$P2388,'For Formulas'!$A$3:$CL$3,0))*L2388+U2388,INDEX('For Formulas'!$A$3:$CL$64,MATCH(ROUNDUP($R2388,0),'For Formulas'!$A$3:$A$64,0)*MATCH($O2388&amp;" - "&amp;$P2388,'For Formulas'!$A$3:$CL$3,0))*L2388)</f>
        <v>68920</v>
      </c>
      <c r="X2388" s="322">
        <f t="shared" si="228"/>
        <v>7.9996865940609577E-2</v>
      </c>
      <c r="Y2388" s="262" t="s">
        <v>608</v>
      </c>
      <c r="Z2388" s="262" t="str">
        <f t="shared" si="229"/>
        <v>141 E 71100 116</v>
      </c>
      <c r="AA2388" s="262" t="str">
        <f t="shared" si="230"/>
        <v>000</v>
      </c>
      <c r="AB2388" s="262" t="str">
        <f t="shared" si="231"/>
        <v>000</v>
      </c>
      <c r="AC2388" s="262" t="str">
        <f t="shared" si="232"/>
        <v>141 E 71100 116 000 000</v>
      </c>
    </row>
    <row r="2389" spans="1:29" ht="15" customHeight="1" x14ac:dyDescent="0.25">
      <c r="A2389" s="262" t="s">
        <v>828</v>
      </c>
      <c r="B2389" s="262" t="s">
        <v>231</v>
      </c>
      <c r="C2389" s="262" t="s">
        <v>231</v>
      </c>
      <c r="D2389" s="262" t="s">
        <v>407</v>
      </c>
      <c r="E2389" s="262" t="s">
        <v>221</v>
      </c>
      <c r="F2389" s="262" t="s">
        <v>222</v>
      </c>
      <c r="G2389" s="262" t="s">
        <v>223</v>
      </c>
      <c r="H2389" s="262" t="s">
        <v>224</v>
      </c>
      <c r="I2389" s="262" t="s">
        <v>225</v>
      </c>
      <c r="J2389" s="262">
        <v>1600</v>
      </c>
      <c r="K2389" s="320">
        <v>1</v>
      </c>
      <c r="L2389" s="320">
        <v>1</v>
      </c>
      <c r="M2389" s="262" t="s">
        <v>226</v>
      </c>
      <c r="N2389" s="262" t="s">
        <v>233</v>
      </c>
      <c r="O2389" s="262" t="s">
        <v>234</v>
      </c>
      <c r="P2389" s="262" t="s">
        <v>35</v>
      </c>
      <c r="Q2389" s="321">
        <v>26</v>
      </c>
      <c r="R2389" s="321">
        <f t="shared" si="227"/>
        <v>27</v>
      </c>
      <c r="S2389" s="300">
        <v>0</v>
      </c>
      <c r="T2389" s="300">
        <v>64160</v>
      </c>
      <c r="V2389" s="300">
        <v>64160</v>
      </c>
      <c r="W2389" s="302">
        <f>IFERROR(INDEX('For Formulas'!$A$3:$CL$64,MATCH(ROUNDUP($R2389,0),'For Formulas'!$A$3:$A$64,0),MATCH($O2389&amp;" - "&amp;$P2389,'For Formulas'!$A$3:$CL$3,0))*L2389+U2389,INDEX('For Formulas'!$A$3:$CL$64,MATCH(ROUNDUP($R2389,0),'For Formulas'!$A$3:$A$64,0)*MATCH($O2389&amp;" - "&amp;$P2389,'For Formulas'!$A$3:$CL$3,0))*L2389)</f>
        <v>69295</v>
      </c>
      <c r="X2389" s="322">
        <f t="shared" si="228"/>
        <v>8.0034289276807974E-2</v>
      </c>
      <c r="Y2389" s="262" t="s">
        <v>408</v>
      </c>
      <c r="Z2389" s="262" t="str">
        <f t="shared" si="229"/>
        <v>141 E 71100 116</v>
      </c>
      <c r="AA2389" s="262" t="str">
        <f t="shared" si="230"/>
        <v>000</v>
      </c>
      <c r="AB2389" s="262" t="str">
        <f t="shared" si="231"/>
        <v>000</v>
      </c>
      <c r="AC2389" s="262" t="str">
        <f t="shared" si="232"/>
        <v>141 E 71100 116 000 000</v>
      </c>
    </row>
    <row r="2390" spans="1:29" ht="15" hidden="1" customHeight="1" x14ac:dyDescent="0.25">
      <c r="A2390" s="262" t="s">
        <v>2854</v>
      </c>
      <c r="B2390" s="262" t="s">
        <v>255</v>
      </c>
      <c r="C2390" s="262" t="s">
        <v>255</v>
      </c>
      <c r="D2390" s="262" t="s">
        <v>248</v>
      </c>
      <c r="E2390" s="262" t="s">
        <v>256</v>
      </c>
      <c r="F2390" s="262" t="s">
        <v>249</v>
      </c>
      <c r="G2390" s="262" t="s">
        <v>250</v>
      </c>
      <c r="H2390" s="262" t="s">
        <v>224</v>
      </c>
      <c r="I2390" s="262" t="s">
        <v>242</v>
      </c>
      <c r="J2390" s="262">
        <v>1080</v>
      </c>
      <c r="K2390" s="320">
        <v>1</v>
      </c>
      <c r="L2390" s="320">
        <v>1</v>
      </c>
      <c r="M2390" s="262" t="s">
        <v>6</v>
      </c>
      <c r="Q2390" s="321">
        <v>0</v>
      </c>
      <c r="R2390" s="321">
        <f t="shared" si="227"/>
        <v>1</v>
      </c>
      <c r="S2390" s="300">
        <v>3000</v>
      </c>
      <c r="T2390" s="300">
        <v>0</v>
      </c>
      <c r="V2390" s="300">
        <v>3000</v>
      </c>
      <c r="W2390" s="300">
        <f>V2390</f>
        <v>3000</v>
      </c>
      <c r="X2390" s="322">
        <f t="shared" si="228"/>
        <v>0</v>
      </c>
      <c r="Y2390" s="262" t="s">
        <v>252</v>
      </c>
      <c r="Z2390" s="262" t="str">
        <f t="shared" si="229"/>
        <v>141 E 72710 146</v>
      </c>
      <c r="AA2390" s="262" t="str">
        <f t="shared" si="230"/>
        <v>446</v>
      </c>
      <c r="AB2390" s="262" t="str">
        <f t="shared" si="231"/>
        <v>000</v>
      </c>
      <c r="AC2390" s="262" t="str">
        <f t="shared" si="232"/>
        <v>141 E 72710 146 000 446</v>
      </c>
    </row>
    <row r="2391" spans="1:29" ht="15" customHeight="1" x14ac:dyDescent="0.25">
      <c r="A2391" s="262" t="s">
        <v>1752</v>
      </c>
      <c r="B2391" s="262" t="s">
        <v>231</v>
      </c>
      <c r="C2391" s="262" t="s">
        <v>231</v>
      </c>
      <c r="D2391" s="262" t="s">
        <v>407</v>
      </c>
      <c r="E2391" s="262" t="s">
        <v>221</v>
      </c>
      <c r="F2391" s="262" t="s">
        <v>222</v>
      </c>
      <c r="G2391" s="262" t="s">
        <v>223</v>
      </c>
      <c r="H2391" s="262" t="s">
        <v>224</v>
      </c>
      <c r="I2391" s="262" t="s">
        <v>225</v>
      </c>
      <c r="J2391" s="262">
        <v>1600</v>
      </c>
      <c r="K2391" s="320">
        <v>1</v>
      </c>
      <c r="L2391" s="320">
        <v>1</v>
      </c>
      <c r="M2391" s="262" t="s">
        <v>226</v>
      </c>
      <c r="N2391" s="262" t="s">
        <v>233</v>
      </c>
      <c r="O2391" s="262" t="s">
        <v>234</v>
      </c>
      <c r="P2391" s="262" t="s">
        <v>35</v>
      </c>
      <c r="Q2391" s="321">
        <v>26</v>
      </c>
      <c r="R2391" s="321">
        <f t="shared" si="227"/>
        <v>27</v>
      </c>
      <c r="S2391" s="300">
        <v>0</v>
      </c>
      <c r="T2391" s="300">
        <v>64160</v>
      </c>
      <c r="V2391" s="300">
        <v>64160</v>
      </c>
      <c r="W2391" s="302">
        <f>IFERROR(INDEX('For Formulas'!$A$3:$CL$64,MATCH(ROUNDUP($R2391,0),'For Formulas'!$A$3:$A$64,0),MATCH($O2391&amp;" - "&amp;$P2391,'For Formulas'!$A$3:$CL$3,0))*L2391+U2391,INDEX('For Formulas'!$A$3:$CL$64,MATCH(ROUNDUP($R2391,0),'For Formulas'!$A$3:$A$64,0)*MATCH($O2391&amp;" - "&amp;$P2391,'For Formulas'!$A$3:$CL$3,0))*L2391)</f>
        <v>69295</v>
      </c>
      <c r="X2391" s="322">
        <f t="shared" si="228"/>
        <v>8.0034289276807974E-2</v>
      </c>
      <c r="Y2391" s="262" t="s">
        <v>408</v>
      </c>
      <c r="Z2391" s="262" t="str">
        <f t="shared" si="229"/>
        <v>141 E 71100 116</v>
      </c>
      <c r="AA2391" s="262" t="str">
        <f t="shared" si="230"/>
        <v>000</v>
      </c>
      <c r="AB2391" s="262" t="str">
        <f t="shared" si="231"/>
        <v>000</v>
      </c>
      <c r="AC2391" s="262" t="str">
        <f t="shared" si="232"/>
        <v>141 E 71100 116 000 000</v>
      </c>
    </row>
    <row r="2392" spans="1:29" ht="15" customHeight="1" x14ac:dyDescent="0.25">
      <c r="A2392" s="262" t="s">
        <v>2177</v>
      </c>
      <c r="B2392" s="262" t="s">
        <v>231</v>
      </c>
      <c r="C2392" s="262" t="s">
        <v>231</v>
      </c>
      <c r="D2392" s="262" t="s">
        <v>258</v>
      </c>
      <c r="E2392" s="262" t="s">
        <v>221</v>
      </c>
      <c r="F2392" s="262" t="s">
        <v>222</v>
      </c>
      <c r="G2392" s="262" t="s">
        <v>223</v>
      </c>
      <c r="H2392" s="262" t="s">
        <v>224</v>
      </c>
      <c r="I2392" s="262" t="s">
        <v>225</v>
      </c>
      <c r="J2392" s="262">
        <v>1600</v>
      </c>
      <c r="K2392" s="320">
        <v>1</v>
      </c>
      <c r="L2392" s="320">
        <v>1</v>
      </c>
      <c r="M2392" s="262" t="s">
        <v>226</v>
      </c>
      <c r="N2392" s="262" t="s">
        <v>233</v>
      </c>
      <c r="O2392" s="262" t="s">
        <v>234</v>
      </c>
      <c r="P2392" s="262" t="s">
        <v>35</v>
      </c>
      <c r="Q2392" s="321">
        <v>26</v>
      </c>
      <c r="R2392" s="321">
        <f t="shared" si="227"/>
        <v>27</v>
      </c>
      <c r="S2392" s="300">
        <v>0</v>
      </c>
      <c r="T2392" s="300">
        <v>64160</v>
      </c>
      <c r="V2392" s="300">
        <v>64160</v>
      </c>
      <c r="W2392" s="302">
        <f>IFERROR(INDEX('For Formulas'!$A$3:$CL$64,MATCH(ROUNDUP($R2392,0),'For Formulas'!$A$3:$A$64,0),MATCH($O2392&amp;" - "&amp;$P2392,'For Formulas'!$A$3:$CL$3,0))*L2392+U2392,INDEX('For Formulas'!$A$3:$CL$64,MATCH(ROUNDUP($R2392,0),'For Formulas'!$A$3:$A$64,0)*MATCH($O2392&amp;" - "&amp;$P2392,'For Formulas'!$A$3:$CL$3,0))*L2392)</f>
        <v>69295</v>
      </c>
      <c r="X2392" s="322">
        <f t="shared" si="228"/>
        <v>8.0034289276807974E-2</v>
      </c>
      <c r="Y2392" s="262" t="s">
        <v>259</v>
      </c>
      <c r="Z2392" s="262" t="str">
        <f t="shared" si="229"/>
        <v>141 E 71100 116</v>
      </c>
      <c r="AA2392" s="262" t="str">
        <f t="shared" si="230"/>
        <v>000</v>
      </c>
      <c r="AB2392" s="262" t="str">
        <f t="shared" si="231"/>
        <v>000</v>
      </c>
      <c r="AC2392" s="262" t="str">
        <f t="shared" si="232"/>
        <v>141 E 71100 116 000 000</v>
      </c>
    </row>
    <row r="2393" spans="1:29" ht="15" hidden="1" customHeight="1" x14ac:dyDescent="0.25">
      <c r="A2393" s="262" t="s">
        <v>2855</v>
      </c>
      <c r="B2393" s="262" t="s">
        <v>749</v>
      </c>
      <c r="C2393" s="262" t="s">
        <v>749</v>
      </c>
      <c r="D2393" s="262" t="s">
        <v>328</v>
      </c>
      <c r="E2393" s="262" t="s">
        <v>256</v>
      </c>
      <c r="F2393" s="262" t="s">
        <v>249</v>
      </c>
      <c r="G2393" s="262" t="s">
        <v>250</v>
      </c>
      <c r="H2393" s="262" t="s">
        <v>224</v>
      </c>
      <c r="I2393" s="262" t="s">
        <v>242</v>
      </c>
      <c r="J2393" s="262">
        <v>1080</v>
      </c>
      <c r="K2393" s="320">
        <v>1</v>
      </c>
      <c r="L2393" s="320">
        <v>1</v>
      </c>
      <c r="M2393" s="262" t="s">
        <v>6</v>
      </c>
      <c r="Q2393" s="321">
        <v>0</v>
      </c>
      <c r="R2393" s="321">
        <f t="shared" si="227"/>
        <v>1</v>
      </c>
      <c r="S2393" s="300">
        <v>5400</v>
      </c>
      <c r="T2393" s="300">
        <v>0</v>
      </c>
      <c r="V2393" s="300">
        <v>5400</v>
      </c>
      <c r="W2393" s="300">
        <f>V2393</f>
        <v>5400</v>
      </c>
      <c r="X2393" s="322">
        <f t="shared" si="228"/>
        <v>0</v>
      </c>
      <c r="Y2393" s="262" t="s">
        <v>750</v>
      </c>
      <c r="Z2393" s="262" t="str">
        <f t="shared" si="229"/>
        <v>141 E 71200 163</v>
      </c>
      <c r="AA2393" s="262" t="str">
        <f t="shared" si="230"/>
        <v>712</v>
      </c>
      <c r="AB2393" s="262" t="str">
        <f t="shared" si="231"/>
        <v>901</v>
      </c>
      <c r="AC2393" s="262" t="str">
        <f t="shared" si="232"/>
        <v>141 E 71200 163 901 712</v>
      </c>
    </row>
    <row r="2394" spans="1:29" ht="15" customHeight="1" x14ac:dyDescent="0.25">
      <c r="A2394" s="262" t="s">
        <v>2380</v>
      </c>
      <c r="B2394" s="262" t="s">
        <v>1586</v>
      </c>
      <c r="C2394" s="262" t="s">
        <v>1586</v>
      </c>
      <c r="D2394" s="262" t="s">
        <v>274</v>
      </c>
      <c r="E2394" s="262" t="s">
        <v>221</v>
      </c>
      <c r="F2394" s="262" t="s">
        <v>222</v>
      </c>
      <c r="G2394" s="262" t="s">
        <v>223</v>
      </c>
      <c r="H2394" s="262" t="s">
        <v>224</v>
      </c>
      <c r="I2394" s="262" t="s">
        <v>225</v>
      </c>
      <c r="J2394" s="262">
        <v>1600</v>
      </c>
      <c r="K2394" s="320">
        <v>1</v>
      </c>
      <c r="L2394" s="320">
        <v>1</v>
      </c>
      <c r="M2394" s="262" t="s">
        <v>226</v>
      </c>
      <c r="N2394" s="262" t="s">
        <v>233</v>
      </c>
      <c r="O2394" s="262" t="s">
        <v>234</v>
      </c>
      <c r="P2394" s="262" t="s">
        <v>35</v>
      </c>
      <c r="Q2394" s="321">
        <v>26</v>
      </c>
      <c r="R2394" s="321">
        <f t="shared" si="227"/>
        <v>27</v>
      </c>
      <c r="S2394" s="300">
        <v>0</v>
      </c>
      <c r="T2394" s="300">
        <v>64160</v>
      </c>
      <c r="V2394" s="300">
        <v>64160</v>
      </c>
      <c r="W2394" s="302">
        <f>IFERROR(INDEX('For Formulas'!$A$3:$CL$64,MATCH(ROUNDUP($R2394,0),'For Formulas'!$A$3:$A$64,0),MATCH($O2394&amp;" - "&amp;$P2394,'For Formulas'!$A$3:$CL$3,0))*L2394+U2394,INDEX('For Formulas'!$A$3:$CL$64,MATCH(ROUNDUP($R2394,0),'For Formulas'!$A$3:$A$64,0)*MATCH($O2394&amp;" - "&amp;$P2394,'For Formulas'!$A$3:$CL$3,0))*L2394)</f>
        <v>69295</v>
      </c>
      <c r="X2394" s="322">
        <f t="shared" si="228"/>
        <v>8.0034289276807974E-2</v>
      </c>
      <c r="Y2394" s="262" t="s">
        <v>1587</v>
      </c>
      <c r="Z2394" s="262" t="str">
        <f t="shared" si="229"/>
        <v>141 E 72110 130</v>
      </c>
      <c r="AA2394" s="262" t="str">
        <f t="shared" si="230"/>
        <v>000</v>
      </c>
      <c r="AB2394" s="262" t="str">
        <f t="shared" si="231"/>
        <v>000</v>
      </c>
      <c r="AC2394" s="262" t="str">
        <f t="shared" si="232"/>
        <v>141 E 72110 130 000 000</v>
      </c>
    </row>
    <row r="2395" spans="1:29" ht="15" customHeight="1" x14ac:dyDescent="0.25">
      <c r="A2395" s="262" t="s">
        <v>3064</v>
      </c>
      <c r="B2395" s="262" t="s">
        <v>231</v>
      </c>
      <c r="C2395" s="262" t="s">
        <v>231</v>
      </c>
      <c r="D2395" s="262" t="s">
        <v>317</v>
      </c>
      <c r="E2395" s="262" t="s">
        <v>221</v>
      </c>
      <c r="F2395" s="262" t="s">
        <v>222</v>
      </c>
      <c r="G2395" s="262" t="s">
        <v>223</v>
      </c>
      <c r="H2395" s="262" t="s">
        <v>224</v>
      </c>
      <c r="I2395" s="262" t="s">
        <v>225</v>
      </c>
      <c r="J2395" s="262">
        <v>1600</v>
      </c>
      <c r="K2395" s="320">
        <v>1</v>
      </c>
      <c r="L2395" s="320">
        <v>1</v>
      </c>
      <c r="M2395" s="262" t="s">
        <v>226</v>
      </c>
      <c r="N2395" s="262" t="s">
        <v>233</v>
      </c>
      <c r="O2395" s="262" t="s">
        <v>234</v>
      </c>
      <c r="P2395" s="262" t="s">
        <v>35</v>
      </c>
      <c r="Q2395" s="321">
        <v>26</v>
      </c>
      <c r="R2395" s="321">
        <f t="shared" si="227"/>
        <v>27</v>
      </c>
      <c r="S2395" s="300">
        <v>0</v>
      </c>
      <c r="T2395" s="300">
        <v>64160</v>
      </c>
      <c r="V2395" s="300">
        <v>64160</v>
      </c>
      <c r="W2395" s="302">
        <f>IFERROR(INDEX('For Formulas'!$A$3:$CL$64,MATCH(ROUNDUP($R2395,0),'For Formulas'!$A$3:$A$64,0),MATCH($O2395&amp;" - "&amp;$P2395,'For Formulas'!$A$3:$CL$3,0))*L2395+U2395,INDEX('For Formulas'!$A$3:$CL$64,MATCH(ROUNDUP($R2395,0),'For Formulas'!$A$3:$A$64,0)*MATCH($O2395&amp;" - "&amp;$P2395,'For Formulas'!$A$3:$CL$3,0))*L2395)</f>
        <v>69295</v>
      </c>
      <c r="X2395" s="322">
        <f t="shared" si="228"/>
        <v>8.0034289276807974E-2</v>
      </c>
      <c r="Y2395" s="262" t="s">
        <v>396</v>
      </c>
      <c r="Z2395" s="262" t="str">
        <f t="shared" si="229"/>
        <v>141 E 71100 116</v>
      </c>
      <c r="AA2395" s="262" t="str">
        <f t="shared" si="230"/>
        <v>000</v>
      </c>
      <c r="AB2395" s="262" t="str">
        <f t="shared" si="231"/>
        <v>000</v>
      </c>
      <c r="AC2395" s="262" t="str">
        <f t="shared" si="232"/>
        <v>141 E 71100 116 000 000</v>
      </c>
    </row>
    <row r="2396" spans="1:29" ht="15" customHeight="1" x14ac:dyDescent="0.25">
      <c r="A2396" s="262" t="s">
        <v>2134</v>
      </c>
      <c r="B2396" s="262" t="s">
        <v>323</v>
      </c>
      <c r="C2396" s="262" t="s">
        <v>323</v>
      </c>
      <c r="D2396" s="262" t="s">
        <v>382</v>
      </c>
      <c r="E2396" s="262" t="s">
        <v>221</v>
      </c>
      <c r="F2396" s="262" t="s">
        <v>222</v>
      </c>
      <c r="G2396" s="262" t="s">
        <v>223</v>
      </c>
      <c r="H2396" s="262" t="s">
        <v>224</v>
      </c>
      <c r="I2396" s="262" t="s">
        <v>225</v>
      </c>
      <c r="J2396" s="262">
        <v>1600</v>
      </c>
      <c r="K2396" s="320">
        <v>1</v>
      </c>
      <c r="L2396" s="320">
        <v>1</v>
      </c>
      <c r="M2396" s="262" t="s">
        <v>226</v>
      </c>
      <c r="N2396" s="262" t="s">
        <v>233</v>
      </c>
      <c r="O2396" s="262" t="s">
        <v>234</v>
      </c>
      <c r="P2396" s="262" t="s">
        <v>38</v>
      </c>
      <c r="Q2396" s="321">
        <v>10</v>
      </c>
      <c r="R2396" s="321">
        <f t="shared" si="227"/>
        <v>11</v>
      </c>
      <c r="S2396" s="300">
        <v>0</v>
      </c>
      <c r="T2396" s="300">
        <v>64480</v>
      </c>
      <c r="V2396" s="300">
        <v>64480</v>
      </c>
      <c r="W2396" s="302">
        <f>IFERROR(INDEX('For Formulas'!$A$3:$CL$64,MATCH(ROUNDUP($R2396,0),'For Formulas'!$A$3:$A$64,0),MATCH($O2396&amp;" - "&amp;$P2396,'For Formulas'!$A$3:$CL$3,0))*L2396+U2396,INDEX('For Formulas'!$A$3:$CL$64,MATCH(ROUNDUP($R2396,0),'For Formulas'!$A$3:$A$64,0)*MATCH($O2396&amp;" - "&amp;$P2396,'For Formulas'!$A$3:$CL$3,0))*L2396)</f>
        <v>69640</v>
      </c>
      <c r="X2396" s="322">
        <f t="shared" si="228"/>
        <v>8.0024813895781644E-2</v>
      </c>
      <c r="Y2396" s="262" t="s">
        <v>2135</v>
      </c>
      <c r="Z2396" s="262" t="str">
        <f t="shared" si="229"/>
        <v>141 E 72410 139</v>
      </c>
      <c r="AA2396" s="262" t="str">
        <f t="shared" si="230"/>
        <v>000</v>
      </c>
      <c r="AB2396" s="262" t="str">
        <f t="shared" si="231"/>
        <v>000</v>
      </c>
      <c r="AC2396" s="262" t="str">
        <f t="shared" si="232"/>
        <v>141 E 72410 139 000 000</v>
      </c>
    </row>
    <row r="2397" spans="1:29" ht="15" hidden="1" customHeight="1" x14ac:dyDescent="0.25">
      <c r="A2397" s="262" t="s">
        <v>2858</v>
      </c>
      <c r="B2397" s="262" t="s">
        <v>326</v>
      </c>
      <c r="C2397" s="262" t="s">
        <v>326</v>
      </c>
      <c r="D2397" s="262" t="s">
        <v>389</v>
      </c>
      <c r="E2397" s="262" t="s">
        <v>256</v>
      </c>
      <c r="F2397" s="262" t="s">
        <v>222</v>
      </c>
      <c r="G2397" s="262" t="s">
        <v>223</v>
      </c>
      <c r="H2397" s="262" t="s">
        <v>224</v>
      </c>
      <c r="I2397" s="262" t="s">
        <v>225</v>
      </c>
      <c r="J2397" s="262">
        <v>1600</v>
      </c>
      <c r="K2397" s="320">
        <v>1</v>
      </c>
      <c r="L2397" s="320">
        <v>1</v>
      </c>
      <c r="M2397" s="262" t="s">
        <v>6</v>
      </c>
      <c r="Q2397" s="321">
        <v>0</v>
      </c>
      <c r="R2397" s="321">
        <f t="shared" si="227"/>
        <v>1</v>
      </c>
      <c r="S2397" s="300">
        <v>7000</v>
      </c>
      <c r="T2397" s="300">
        <v>0</v>
      </c>
      <c r="V2397" s="300">
        <v>7000</v>
      </c>
      <c r="W2397" s="300">
        <f>V2397</f>
        <v>7000</v>
      </c>
      <c r="X2397" s="322">
        <f t="shared" si="228"/>
        <v>0</v>
      </c>
      <c r="Y2397" s="262" t="s">
        <v>1632</v>
      </c>
      <c r="Z2397" s="262" t="str">
        <f t="shared" si="229"/>
        <v>141 E 72410 139</v>
      </c>
      <c r="AA2397" s="262" t="str">
        <f t="shared" si="230"/>
        <v>000</v>
      </c>
      <c r="AB2397" s="262" t="str">
        <f t="shared" si="231"/>
        <v>000</v>
      </c>
      <c r="AC2397" s="262" t="str">
        <f t="shared" si="232"/>
        <v>141 E 72410 139 000 000</v>
      </c>
    </row>
    <row r="2398" spans="1:29" ht="15" customHeight="1" x14ac:dyDescent="0.25">
      <c r="A2398" s="262" t="s">
        <v>3038</v>
      </c>
      <c r="B2398" s="262" t="s">
        <v>323</v>
      </c>
      <c r="C2398" s="262" t="s">
        <v>323</v>
      </c>
      <c r="D2398" s="262" t="s">
        <v>371</v>
      </c>
      <c r="E2398" s="262" t="s">
        <v>221</v>
      </c>
      <c r="F2398" s="262" t="s">
        <v>222</v>
      </c>
      <c r="G2398" s="262" t="s">
        <v>223</v>
      </c>
      <c r="H2398" s="262" t="s">
        <v>224</v>
      </c>
      <c r="I2398" s="262" t="s">
        <v>225</v>
      </c>
      <c r="J2398" s="262">
        <v>1600</v>
      </c>
      <c r="K2398" s="320">
        <v>1</v>
      </c>
      <c r="L2398" s="320">
        <v>1</v>
      </c>
      <c r="M2398" s="262" t="s">
        <v>226</v>
      </c>
      <c r="N2398" s="262" t="s">
        <v>233</v>
      </c>
      <c r="O2398" s="262" t="s">
        <v>234</v>
      </c>
      <c r="P2398" s="262" t="s">
        <v>38</v>
      </c>
      <c r="Q2398" s="321">
        <v>10</v>
      </c>
      <c r="R2398" s="321">
        <f t="shared" si="227"/>
        <v>11</v>
      </c>
      <c r="S2398" s="300">
        <v>0</v>
      </c>
      <c r="T2398" s="300">
        <v>64480</v>
      </c>
      <c r="V2398" s="300">
        <v>64480</v>
      </c>
      <c r="W2398" s="302">
        <f>IFERROR(INDEX('For Formulas'!$A$3:$CL$64,MATCH(ROUNDUP($R2398,0),'For Formulas'!$A$3:$A$64,0),MATCH($O2398&amp;" - "&amp;$P2398,'For Formulas'!$A$3:$CL$3,0))*L2398+U2398,INDEX('For Formulas'!$A$3:$CL$64,MATCH(ROUNDUP($R2398,0),'For Formulas'!$A$3:$A$64,0)*MATCH($O2398&amp;" - "&amp;$P2398,'For Formulas'!$A$3:$CL$3,0))*L2398)</f>
        <v>69640</v>
      </c>
      <c r="X2398" s="322">
        <f t="shared" si="228"/>
        <v>8.0024813895781644E-2</v>
      </c>
      <c r="Y2398" s="262" t="s">
        <v>3039</v>
      </c>
      <c r="Z2398" s="262" t="str">
        <f t="shared" si="229"/>
        <v>141 E 72410 139</v>
      </c>
      <c r="AA2398" s="262" t="str">
        <f t="shared" si="230"/>
        <v>000</v>
      </c>
      <c r="AB2398" s="262" t="str">
        <f t="shared" si="231"/>
        <v>000</v>
      </c>
      <c r="AC2398" s="262" t="str">
        <f t="shared" si="232"/>
        <v>141 E 72410 139 000 000</v>
      </c>
    </row>
    <row r="2399" spans="1:29" ht="15" customHeight="1" x14ac:dyDescent="0.25">
      <c r="A2399" s="262" t="s">
        <v>450</v>
      </c>
      <c r="B2399" s="262" t="s">
        <v>231</v>
      </c>
      <c r="C2399" s="262" t="s">
        <v>231</v>
      </c>
      <c r="D2399" s="262" t="s">
        <v>317</v>
      </c>
      <c r="E2399" s="262" t="s">
        <v>221</v>
      </c>
      <c r="F2399" s="262" t="s">
        <v>222</v>
      </c>
      <c r="G2399" s="262" t="s">
        <v>223</v>
      </c>
      <c r="H2399" s="262" t="s">
        <v>224</v>
      </c>
      <c r="I2399" s="262" t="s">
        <v>225</v>
      </c>
      <c r="J2399" s="262">
        <v>1600</v>
      </c>
      <c r="K2399" s="320">
        <v>1</v>
      </c>
      <c r="L2399" s="320">
        <v>1</v>
      </c>
      <c r="M2399" s="262" t="s">
        <v>226</v>
      </c>
      <c r="N2399" s="262" t="s">
        <v>233</v>
      </c>
      <c r="O2399" s="262" t="s">
        <v>234</v>
      </c>
      <c r="P2399" s="262" t="s">
        <v>35</v>
      </c>
      <c r="Q2399" s="321">
        <v>27</v>
      </c>
      <c r="R2399" s="321">
        <f t="shared" si="227"/>
        <v>28</v>
      </c>
      <c r="S2399" s="300">
        <v>0</v>
      </c>
      <c r="T2399" s="300">
        <v>64525</v>
      </c>
      <c r="V2399" s="300">
        <v>64525</v>
      </c>
      <c r="W2399" s="302">
        <f>IFERROR(INDEX('For Formulas'!$A$3:$CL$64,MATCH(ROUNDUP($R2399,0),'For Formulas'!$A$3:$A$64,0),MATCH($O2399&amp;" - "&amp;$P2399,'For Formulas'!$A$3:$CL$3,0))*L2399+U2399,INDEX('For Formulas'!$A$3:$CL$64,MATCH(ROUNDUP($R2399,0),'For Formulas'!$A$3:$A$64,0)*MATCH($O2399&amp;" - "&amp;$P2399,'For Formulas'!$A$3:$CL$3,0))*L2399)</f>
        <v>69685</v>
      </c>
      <c r="X2399" s="322">
        <f t="shared" si="228"/>
        <v>7.9969004261913987E-2</v>
      </c>
      <c r="Y2399" s="262" t="s">
        <v>396</v>
      </c>
      <c r="Z2399" s="262" t="str">
        <f t="shared" si="229"/>
        <v>141 E 71100 116</v>
      </c>
      <c r="AA2399" s="262" t="str">
        <f t="shared" si="230"/>
        <v>000</v>
      </c>
      <c r="AB2399" s="262" t="str">
        <f t="shared" si="231"/>
        <v>000</v>
      </c>
      <c r="AC2399" s="262" t="str">
        <f t="shared" si="232"/>
        <v>141 E 71100 116 000 000</v>
      </c>
    </row>
    <row r="2400" spans="1:29" ht="15" customHeight="1" x14ac:dyDescent="0.25">
      <c r="A2400" s="262" t="s">
        <v>552</v>
      </c>
      <c r="B2400" s="262" t="s">
        <v>231</v>
      </c>
      <c r="C2400" s="262" t="s">
        <v>231</v>
      </c>
      <c r="D2400" s="262" t="s">
        <v>371</v>
      </c>
      <c r="E2400" s="262" t="s">
        <v>221</v>
      </c>
      <c r="F2400" s="262" t="s">
        <v>222</v>
      </c>
      <c r="G2400" s="262" t="s">
        <v>223</v>
      </c>
      <c r="H2400" s="262" t="s">
        <v>224</v>
      </c>
      <c r="I2400" s="262" t="s">
        <v>225</v>
      </c>
      <c r="J2400" s="262">
        <v>1600</v>
      </c>
      <c r="K2400" s="320">
        <v>1</v>
      </c>
      <c r="L2400" s="320">
        <v>1</v>
      </c>
      <c r="M2400" s="262" t="s">
        <v>226</v>
      </c>
      <c r="N2400" s="262" t="s">
        <v>233</v>
      </c>
      <c r="O2400" s="262" t="s">
        <v>234</v>
      </c>
      <c r="P2400" s="262" t="s">
        <v>35</v>
      </c>
      <c r="Q2400" s="321">
        <v>27</v>
      </c>
      <c r="R2400" s="321">
        <f t="shared" si="227"/>
        <v>28</v>
      </c>
      <c r="S2400" s="300">
        <v>0</v>
      </c>
      <c r="T2400" s="300">
        <v>64525</v>
      </c>
      <c r="V2400" s="300">
        <v>64525</v>
      </c>
      <c r="W2400" s="302">
        <f>IFERROR(INDEX('For Formulas'!$A$3:$CL$64,MATCH(ROUNDUP($R2400,0),'For Formulas'!$A$3:$A$64,0),MATCH($O2400&amp;" - "&amp;$P2400,'For Formulas'!$A$3:$CL$3,0))*L2400+U2400,INDEX('For Formulas'!$A$3:$CL$64,MATCH(ROUNDUP($R2400,0),'For Formulas'!$A$3:$A$64,0)*MATCH($O2400&amp;" - "&amp;$P2400,'For Formulas'!$A$3:$CL$3,0))*L2400)</f>
        <v>69685</v>
      </c>
      <c r="X2400" s="322">
        <f t="shared" si="228"/>
        <v>7.9969004261913987E-2</v>
      </c>
      <c r="Y2400" s="262" t="s">
        <v>372</v>
      </c>
      <c r="Z2400" s="262" t="str">
        <f t="shared" si="229"/>
        <v>141 E 71100 116</v>
      </c>
      <c r="AA2400" s="262" t="str">
        <f t="shared" si="230"/>
        <v>000</v>
      </c>
      <c r="AB2400" s="262" t="str">
        <f t="shared" si="231"/>
        <v>000</v>
      </c>
      <c r="AC2400" s="262" t="str">
        <f t="shared" si="232"/>
        <v>141 E 71100 116 000 000</v>
      </c>
    </row>
    <row r="2401" spans="1:29" ht="15" customHeight="1" x14ac:dyDescent="0.25">
      <c r="A2401" s="262" t="s">
        <v>1347</v>
      </c>
      <c r="B2401" s="262" t="s">
        <v>231</v>
      </c>
      <c r="C2401" s="262" t="s">
        <v>231</v>
      </c>
      <c r="D2401" s="262" t="s">
        <v>389</v>
      </c>
      <c r="E2401" s="262" t="s">
        <v>221</v>
      </c>
      <c r="F2401" s="262" t="s">
        <v>222</v>
      </c>
      <c r="G2401" s="262" t="s">
        <v>223</v>
      </c>
      <c r="H2401" s="262" t="s">
        <v>224</v>
      </c>
      <c r="I2401" s="262" t="s">
        <v>225</v>
      </c>
      <c r="J2401" s="262">
        <v>1600</v>
      </c>
      <c r="K2401" s="320">
        <v>1</v>
      </c>
      <c r="L2401" s="320">
        <v>1</v>
      </c>
      <c r="M2401" s="262" t="s">
        <v>226</v>
      </c>
      <c r="N2401" s="262" t="s">
        <v>233</v>
      </c>
      <c r="O2401" s="262" t="s">
        <v>234</v>
      </c>
      <c r="P2401" s="262" t="s">
        <v>35</v>
      </c>
      <c r="Q2401" s="321">
        <v>27</v>
      </c>
      <c r="R2401" s="321">
        <f t="shared" si="227"/>
        <v>28</v>
      </c>
      <c r="S2401" s="300">
        <v>0</v>
      </c>
      <c r="T2401" s="300">
        <v>64525</v>
      </c>
      <c r="V2401" s="300">
        <v>64525</v>
      </c>
      <c r="W2401" s="302">
        <f>IFERROR(INDEX('For Formulas'!$A$3:$CL$64,MATCH(ROUNDUP($R2401,0),'For Formulas'!$A$3:$A$64,0),MATCH($O2401&amp;" - "&amp;$P2401,'For Formulas'!$A$3:$CL$3,0))*L2401+U2401,INDEX('For Formulas'!$A$3:$CL$64,MATCH(ROUNDUP($R2401,0),'For Formulas'!$A$3:$A$64,0)*MATCH($O2401&amp;" - "&amp;$P2401,'For Formulas'!$A$3:$CL$3,0))*L2401)</f>
        <v>69685</v>
      </c>
      <c r="X2401" s="322">
        <f t="shared" si="228"/>
        <v>7.9969004261913987E-2</v>
      </c>
      <c r="Y2401" s="262" t="s">
        <v>390</v>
      </c>
      <c r="Z2401" s="262" t="str">
        <f t="shared" si="229"/>
        <v>141 E 71100 116</v>
      </c>
      <c r="AA2401" s="262" t="str">
        <f t="shared" si="230"/>
        <v>000</v>
      </c>
      <c r="AB2401" s="262" t="str">
        <f t="shared" si="231"/>
        <v>000</v>
      </c>
      <c r="AC2401" s="262" t="str">
        <f t="shared" si="232"/>
        <v>141 E 71100 116 000 000</v>
      </c>
    </row>
    <row r="2402" spans="1:29" ht="15" hidden="1" customHeight="1" x14ac:dyDescent="0.25">
      <c r="A2402" s="262" t="s">
        <v>2862</v>
      </c>
      <c r="B2402" s="262" t="s">
        <v>255</v>
      </c>
      <c r="C2402" s="262" t="s">
        <v>255</v>
      </c>
      <c r="D2402" s="262" t="s">
        <v>248</v>
      </c>
      <c r="E2402" s="262" t="s">
        <v>256</v>
      </c>
      <c r="F2402" s="262" t="s">
        <v>249</v>
      </c>
      <c r="G2402" s="262" t="s">
        <v>250</v>
      </c>
      <c r="H2402" s="262" t="s">
        <v>224</v>
      </c>
      <c r="I2402" s="262" t="s">
        <v>242</v>
      </c>
      <c r="J2402" s="262">
        <v>1080</v>
      </c>
      <c r="K2402" s="320">
        <v>1</v>
      </c>
      <c r="L2402" s="320">
        <v>1</v>
      </c>
      <c r="M2402" s="262" t="s">
        <v>6</v>
      </c>
      <c r="Q2402" s="321">
        <v>0</v>
      </c>
      <c r="R2402" s="321">
        <f t="shared" si="227"/>
        <v>1</v>
      </c>
      <c r="S2402" s="300">
        <v>3000</v>
      </c>
      <c r="T2402" s="300">
        <v>0</v>
      </c>
      <c r="V2402" s="300">
        <v>3000</v>
      </c>
      <c r="W2402" s="300">
        <f>V2402</f>
        <v>3000</v>
      </c>
      <c r="X2402" s="322">
        <f t="shared" si="228"/>
        <v>0</v>
      </c>
      <c r="Y2402" s="262" t="s">
        <v>252</v>
      </c>
      <c r="Z2402" s="262" t="str">
        <f t="shared" si="229"/>
        <v>141 E 72710 146</v>
      </c>
      <c r="AA2402" s="262" t="str">
        <f t="shared" si="230"/>
        <v>446</v>
      </c>
      <c r="AB2402" s="262" t="str">
        <f t="shared" si="231"/>
        <v>000</v>
      </c>
      <c r="AC2402" s="262" t="str">
        <f t="shared" si="232"/>
        <v>141 E 72710 146 000 446</v>
      </c>
    </row>
    <row r="2403" spans="1:29" ht="15" customHeight="1" x14ac:dyDescent="0.25">
      <c r="A2403" s="262" t="s">
        <v>3022</v>
      </c>
      <c r="B2403" s="262" t="s">
        <v>559</v>
      </c>
      <c r="C2403" s="262" t="s">
        <v>559</v>
      </c>
      <c r="D2403" s="262" t="s">
        <v>361</v>
      </c>
      <c r="E2403" s="262" t="s">
        <v>221</v>
      </c>
      <c r="F2403" s="262" t="s">
        <v>222</v>
      </c>
      <c r="G2403" s="262" t="s">
        <v>223</v>
      </c>
      <c r="H2403" s="262" t="s">
        <v>224</v>
      </c>
      <c r="I2403" s="262" t="s">
        <v>225</v>
      </c>
      <c r="J2403" s="262">
        <v>1600</v>
      </c>
      <c r="K2403" s="320">
        <v>1</v>
      </c>
      <c r="L2403" s="320">
        <v>1</v>
      </c>
      <c r="M2403" s="262" t="s">
        <v>226</v>
      </c>
      <c r="N2403" s="262" t="s">
        <v>233</v>
      </c>
      <c r="O2403" s="262" t="s">
        <v>234</v>
      </c>
      <c r="P2403" s="262" t="s">
        <v>35</v>
      </c>
      <c r="Q2403" s="321">
        <v>27</v>
      </c>
      <c r="R2403" s="321">
        <f t="shared" si="227"/>
        <v>28</v>
      </c>
      <c r="S2403" s="300">
        <v>0</v>
      </c>
      <c r="T2403" s="300">
        <v>64525</v>
      </c>
      <c r="V2403" s="300">
        <v>64525</v>
      </c>
      <c r="W2403" s="302">
        <f>IFERROR(INDEX('For Formulas'!$A$3:$CL$64,MATCH(ROUNDUP($R2403,0),'For Formulas'!$A$3:$A$64,0),MATCH($O2403&amp;" - "&amp;$P2403,'For Formulas'!$A$3:$CL$3,0))*L2403+U2403,INDEX('For Formulas'!$A$3:$CL$64,MATCH(ROUNDUP($R2403,0),'For Formulas'!$A$3:$A$64,0)*MATCH($O2403&amp;" - "&amp;$P2403,'For Formulas'!$A$3:$CL$3,0))*L2403)</f>
        <v>69685</v>
      </c>
      <c r="X2403" s="322">
        <f t="shared" si="228"/>
        <v>7.9969004261913987E-2</v>
      </c>
      <c r="Y2403" s="262" t="s">
        <v>3023</v>
      </c>
      <c r="Z2403" s="262" t="str">
        <f t="shared" si="229"/>
        <v>141 E 72210 129</v>
      </c>
      <c r="AA2403" s="262" t="str">
        <f t="shared" si="230"/>
        <v>000</v>
      </c>
      <c r="AB2403" s="262" t="str">
        <f t="shared" si="231"/>
        <v>000</v>
      </c>
      <c r="AC2403" s="262" t="str">
        <f t="shared" si="232"/>
        <v>141 E 72210 129 000 000</v>
      </c>
    </row>
    <row r="2404" spans="1:29" ht="15" customHeight="1" x14ac:dyDescent="0.25">
      <c r="A2404" s="262" t="s">
        <v>722</v>
      </c>
      <c r="B2404" s="262" t="s">
        <v>535</v>
      </c>
      <c r="C2404" s="262" t="s">
        <v>535</v>
      </c>
      <c r="D2404" s="262" t="s">
        <v>601</v>
      </c>
      <c r="E2404" s="262" t="s">
        <v>221</v>
      </c>
      <c r="F2404" s="262" t="s">
        <v>222</v>
      </c>
      <c r="G2404" s="262" t="s">
        <v>602</v>
      </c>
      <c r="H2404" s="262" t="s">
        <v>603</v>
      </c>
      <c r="I2404" s="262" t="s">
        <v>225</v>
      </c>
      <c r="J2404" s="262">
        <v>1600</v>
      </c>
      <c r="K2404" s="320">
        <v>1</v>
      </c>
      <c r="L2404" s="320">
        <v>1</v>
      </c>
      <c r="M2404" s="262" t="s">
        <v>226</v>
      </c>
      <c r="N2404" s="262" t="s">
        <v>233</v>
      </c>
      <c r="O2404" s="262" t="s">
        <v>234</v>
      </c>
      <c r="P2404" s="262" t="s">
        <v>35</v>
      </c>
      <c r="Q2404" s="321">
        <v>27</v>
      </c>
      <c r="R2404" s="321">
        <f t="shared" si="227"/>
        <v>28</v>
      </c>
      <c r="S2404" s="300">
        <v>0</v>
      </c>
      <c r="T2404" s="300">
        <v>64525</v>
      </c>
      <c r="V2404" s="300">
        <v>64870</v>
      </c>
      <c r="W2404" s="302">
        <f>IFERROR(INDEX('For Formulas'!$A$3:$CL$64,MATCH(ROUNDUP($R2404,0),'For Formulas'!$A$3:$A$64,0),MATCH($O2404&amp;" - "&amp;$P2404,'For Formulas'!$A$3:$CL$3,0))*L2404+U2404,INDEX('For Formulas'!$A$3:$CL$64,MATCH(ROUNDUP($R2404,0),'For Formulas'!$A$3:$A$64,0)*MATCH($O2404&amp;" - "&amp;$P2404,'For Formulas'!$A$3:$CL$3,0))*L2404)</f>
        <v>69685</v>
      </c>
      <c r="X2404" s="322">
        <f t="shared" si="228"/>
        <v>7.4225373824572227E-2</v>
      </c>
      <c r="Y2404" s="262" t="s">
        <v>604</v>
      </c>
      <c r="Z2404" s="262" t="str">
        <f t="shared" si="229"/>
        <v>141 E 71150 116</v>
      </c>
      <c r="AA2404" s="262" t="str">
        <f t="shared" si="230"/>
        <v>000</v>
      </c>
      <c r="AB2404" s="262" t="str">
        <f t="shared" si="231"/>
        <v>000</v>
      </c>
      <c r="AC2404" s="262" t="str">
        <f t="shared" si="232"/>
        <v>141 E 71150 116 000 000</v>
      </c>
    </row>
    <row r="2405" spans="1:29" ht="15" customHeight="1" x14ac:dyDescent="0.25">
      <c r="A2405" s="262" t="s">
        <v>775</v>
      </c>
      <c r="B2405" s="262" t="s">
        <v>231</v>
      </c>
      <c r="C2405" s="262" t="s">
        <v>231</v>
      </c>
      <c r="D2405" s="262" t="s">
        <v>411</v>
      </c>
      <c r="E2405" s="262" t="s">
        <v>221</v>
      </c>
      <c r="F2405" s="262" t="s">
        <v>222</v>
      </c>
      <c r="G2405" s="262" t="s">
        <v>223</v>
      </c>
      <c r="H2405" s="262" t="s">
        <v>224</v>
      </c>
      <c r="I2405" s="262" t="s">
        <v>225</v>
      </c>
      <c r="J2405" s="262">
        <v>1600</v>
      </c>
      <c r="K2405" s="320">
        <v>1</v>
      </c>
      <c r="L2405" s="320">
        <v>1</v>
      </c>
      <c r="M2405" s="262" t="s">
        <v>226</v>
      </c>
      <c r="N2405" s="262" t="s">
        <v>233</v>
      </c>
      <c r="O2405" s="262" t="s">
        <v>234</v>
      </c>
      <c r="P2405" s="262" t="s">
        <v>37</v>
      </c>
      <c r="Q2405" s="321">
        <v>20</v>
      </c>
      <c r="R2405" s="321">
        <f t="shared" si="227"/>
        <v>21</v>
      </c>
      <c r="S2405" s="300">
        <v>0</v>
      </c>
      <c r="T2405" s="300">
        <v>64640</v>
      </c>
      <c r="V2405" s="300">
        <v>64640</v>
      </c>
      <c r="W2405" s="302">
        <f>IFERROR(INDEX('For Formulas'!$A$3:$CL$64,MATCH(ROUNDUP($R2405,0),'For Formulas'!$A$3:$A$64,0),MATCH($O2405&amp;" - "&amp;$P2405,'For Formulas'!$A$3:$CL$3,0))*L2405+U2405,INDEX('For Formulas'!$A$3:$CL$64,MATCH(ROUNDUP($R2405,0),'For Formulas'!$A$3:$A$64,0)*MATCH($O2405&amp;" - "&amp;$P2405,'For Formulas'!$A$3:$CL$3,0))*L2405)</f>
        <v>69810</v>
      </c>
      <c r="X2405" s="322">
        <f t="shared" si="228"/>
        <v>7.9981435643564358E-2</v>
      </c>
      <c r="Y2405" s="262" t="s">
        <v>608</v>
      </c>
      <c r="Z2405" s="262" t="str">
        <f t="shared" si="229"/>
        <v>141 E 71100 116</v>
      </c>
      <c r="AA2405" s="262" t="str">
        <f t="shared" si="230"/>
        <v>000</v>
      </c>
      <c r="AB2405" s="262" t="str">
        <f t="shared" si="231"/>
        <v>000</v>
      </c>
      <c r="AC2405" s="262" t="str">
        <f t="shared" si="232"/>
        <v>141 E 71100 116 000 000</v>
      </c>
    </row>
    <row r="2406" spans="1:29" ht="15" hidden="1" customHeight="1" x14ac:dyDescent="0.25">
      <c r="A2406" s="262" t="s">
        <v>2865</v>
      </c>
      <c r="B2406" s="262" t="s">
        <v>256</v>
      </c>
      <c r="C2406" s="262" t="s">
        <v>701</v>
      </c>
      <c r="D2406" s="262" t="s">
        <v>248</v>
      </c>
      <c r="E2406" s="262" t="s">
        <v>256</v>
      </c>
      <c r="F2406" s="262" t="s">
        <v>299</v>
      </c>
      <c r="G2406" s="262" t="s">
        <v>300</v>
      </c>
      <c r="H2406" s="262" t="s">
        <v>301</v>
      </c>
      <c r="I2406" s="262" t="s">
        <v>225</v>
      </c>
      <c r="J2406" s="262">
        <v>1920</v>
      </c>
      <c r="K2406" s="320">
        <v>1</v>
      </c>
      <c r="L2406" s="320">
        <v>1</v>
      </c>
      <c r="M2406" s="262" t="s">
        <v>6</v>
      </c>
      <c r="Q2406" s="321">
        <v>0</v>
      </c>
      <c r="R2406" s="321">
        <f t="shared" si="227"/>
        <v>1</v>
      </c>
      <c r="S2406" s="300">
        <v>6000</v>
      </c>
      <c r="T2406" s="300">
        <v>0</v>
      </c>
      <c r="V2406" s="300">
        <v>6000</v>
      </c>
      <c r="W2406" s="300">
        <f>V2406</f>
        <v>6000</v>
      </c>
      <c r="X2406" s="322">
        <f t="shared" si="228"/>
        <v>0</v>
      </c>
      <c r="Y2406" s="262" t="s">
        <v>509</v>
      </c>
      <c r="Z2406" s="262" t="str">
        <f t="shared" si="229"/>
        <v>141 E 72710 142</v>
      </c>
      <c r="AA2406" s="262" t="str">
        <f t="shared" si="230"/>
        <v>000</v>
      </c>
      <c r="AB2406" s="262" t="str">
        <f t="shared" si="231"/>
        <v>000</v>
      </c>
      <c r="AC2406" s="262" t="str">
        <f t="shared" si="232"/>
        <v>141 E 72710 142 000 000</v>
      </c>
    </row>
    <row r="2407" spans="1:29" ht="15" hidden="1" customHeight="1" x14ac:dyDescent="0.25">
      <c r="A2407" s="262" t="s">
        <v>2865</v>
      </c>
      <c r="B2407" s="262" t="s">
        <v>255</v>
      </c>
      <c r="C2407" s="262" t="s">
        <v>255</v>
      </c>
      <c r="D2407" s="262" t="s">
        <v>248</v>
      </c>
      <c r="E2407" s="262" t="s">
        <v>256</v>
      </c>
      <c r="F2407" s="262" t="s">
        <v>249</v>
      </c>
      <c r="G2407" s="262" t="s">
        <v>250</v>
      </c>
      <c r="H2407" s="262" t="s">
        <v>224</v>
      </c>
      <c r="I2407" s="262" t="s">
        <v>242</v>
      </c>
      <c r="J2407" s="262">
        <v>1080</v>
      </c>
      <c r="K2407" s="320">
        <v>1</v>
      </c>
      <c r="L2407" s="320">
        <v>1</v>
      </c>
      <c r="M2407" s="262" t="s">
        <v>6</v>
      </c>
      <c r="Q2407" s="321">
        <v>0</v>
      </c>
      <c r="R2407" s="321">
        <f t="shared" si="227"/>
        <v>1</v>
      </c>
      <c r="S2407" s="300">
        <v>3000</v>
      </c>
      <c r="T2407" s="300">
        <v>0</v>
      </c>
      <c r="V2407" s="300">
        <v>3000</v>
      </c>
      <c r="W2407" s="300">
        <f>V2407</f>
        <v>3000</v>
      </c>
      <c r="X2407" s="322">
        <f t="shared" si="228"/>
        <v>0</v>
      </c>
      <c r="Y2407" s="262" t="s">
        <v>252</v>
      </c>
      <c r="Z2407" s="262" t="str">
        <f t="shared" si="229"/>
        <v>141 E 72710 146</v>
      </c>
      <c r="AA2407" s="262" t="str">
        <f t="shared" si="230"/>
        <v>446</v>
      </c>
      <c r="AB2407" s="262" t="str">
        <f t="shared" si="231"/>
        <v>000</v>
      </c>
      <c r="AC2407" s="262" t="str">
        <f t="shared" si="232"/>
        <v>141 E 72710 146 000 446</v>
      </c>
    </row>
    <row r="2408" spans="1:29" ht="15" customHeight="1" x14ac:dyDescent="0.25">
      <c r="A2408" s="262" t="s">
        <v>895</v>
      </c>
      <c r="B2408" s="262" t="s">
        <v>231</v>
      </c>
      <c r="C2408" s="262" t="s">
        <v>231</v>
      </c>
      <c r="D2408" s="262" t="s">
        <v>280</v>
      </c>
      <c r="E2408" s="262" t="s">
        <v>221</v>
      </c>
      <c r="F2408" s="262" t="s">
        <v>222</v>
      </c>
      <c r="G2408" s="262" t="s">
        <v>223</v>
      </c>
      <c r="H2408" s="262" t="s">
        <v>224</v>
      </c>
      <c r="I2408" s="262" t="s">
        <v>225</v>
      </c>
      <c r="J2408" s="262">
        <v>1600</v>
      </c>
      <c r="K2408" s="320">
        <v>1</v>
      </c>
      <c r="L2408" s="320">
        <v>1</v>
      </c>
      <c r="M2408" s="262" t="s">
        <v>226</v>
      </c>
      <c r="N2408" s="262" t="s">
        <v>233</v>
      </c>
      <c r="O2408" s="262" t="s">
        <v>234</v>
      </c>
      <c r="P2408" s="262" t="s">
        <v>37</v>
      </c>
      <c r="Q2408" s="321">
        <v>20</v>
      </c>
      <c r="R2408" s="321">
        <f t="shared" si="227"/>
        <v>21</v>
      </c>
      <c r="S2408" s="300">
        <v>0</v>
      </c>
      <c r="T2408" s="300">
        <v>64640</v>
      </c>
      <c r="V2408" s="300">
        <v>64640</v>
      </c>
      <c r="W2408" s="302">
        <f>IFERROR(INDEX('For Formulas'!$A$3:$CL$64,MATCH(ROUNDUP($R2408,0),'For Formulas'!$A$3:$A$64,0),MATCH($O2408&amp;" - "&amp;$P2408,'For Formulas'!$A$3:$CL$3,0))*L2408+U2408,INDEX('For Formulas'!$A$3:$CL$64,MATCH(ROUNDUP($R2408,0),'For Formulas'!$A$3:$A$64,0)*MATCH($O2408&amp;" - "&amp;$P2408,'For Formulas'!$A$3:$CL$3,0))*L2408)</f>
        <v>69810</v>
      </c>
      <c r="X2408" s="322">
        <f t="shared" si="228"/>
        <v>7.9981435643564358E-2</v>
      </c>
      <c r="Y2408" s="262" t="s">
        <v>281</v>
      </c>
      <c r="Z2408" s="262" t="str">
        <f t="shared" si="229"/>
        <v>141 E 71100 116</v>
      </c>
      <c r="AA2408" s="262" t="str">
        <f t="shared" si="230"/>
        <v>000</v>
      </c>
      <c r="AB2408" s="262" t="str">
        <f t="shared" si="231"/>
        <v>000</v>
      </c>
      <c r="AC2408" s="262" t="str">
        <f t="shared" si="232"/>
        <v>141 E 71100 116 000 000</v>
      </c>
    </row>
    <row r="2409" spans="1:29" ht="15" customHeight="1" x14ac:dyDescent="0.25">
      <c r="A2409" s="262" t="s">
        <v>1261</v>
      </c>
      <c r="B2409" s="262" t="s">
        <v>577</v>
      </c>
      <c r="C2409" s="262" t="s">
        <v>577</v>
      </c>
      <c r="D2409" s="262" t="s">
        <v>407</v>
      </c>
      <c r="E2409" s="262" t="s">
        <v>221</v>
      </c>
      <c r="F2409" s="262" t="s">
        <v>222</v>
      </c>
      <c r="G2409" s="262" t="s">
        <v>223</v>
      </c>
      <c r="H2409" s="262" t="s">
        <v>224</v>
      </c>
      <c r="I2409" s="262" t="s">
        <v>225</v>
      </c>
      <c r="J2409" s="262">
        <v>1600</v>
      </c>
      <c r="K2409" s="320">
        <v>1</v>
      </c>
      <c r="L2409" s="320">
        <v>1</v>
      </c>
      <c r="M2409" s="262" t="s">
        <v>226</v>
      </c>
      <c r="N2409" s="262" t="s">
        <v>227</v>
      </c>
      <c r="O2409" s="262" t="s">
        <v>234</v>
      </c>
      <c r="P2409" s="262" t="s">
        <v>37</v>
      </c>
      <c r="Q2409" s="321">
        <v>20</v>
      </c>
      <c r="R2409" s="321">
        <f t="shared" si="227"/>
        <v>21</v>
      </c>
      <c r="S2409" s="300">
        <v>0</v>
      </c>
      <c r="T2409" s="300">
        <v>64640</v>
      </c>
      <c r="V2409" s="300">
        <v>64640</v>
      </c>
      <c r="W2409" s="302">
        <f>IFERROR(INDEX('For Formulas'!$A$3:$CL$64,MATCH(ROUNDUP($R2409,0),'For Formulas'!$A$3:$A$64,0),MATCH($O2409&amp;" - "&amp;$P2409,'For Formulas'!$A$3:$CL$3,0))*L2409+U2409,INDEX('For Formulas'!$A$3:$CL$64,MATCH(ROUNDUP($R2409,0),'For Formulas'!$A$3:$A$64,0)*MATCH($O2409&amp;" - "&amp;$P2409,'For Formulas'!$A$3:$CL$3,0))*L2409)</f>
        <v>69810</v>
      </c>
      <c r="X2409" s="322">
        <f t="shared" si="228"/>
        <v>7.9981435643564358E-2</v>
      </c>
      <c r="Y2409" s="262" t="s">
        <v>1036</v>
      </c>
      <c r="Z2409" s="262" t="str">
        <f t="shared" si="229"/>
        <v>141 E 72130 123</v>
      </c>
      <c r="AA2409" s="262" t="str">
        <f t="shared" si="230"/>
        <v>000</v>
      </c>
      <c r="AB2409" s="262" t="str">
        <f t="shared" si="231"/>
        <v>000</v>
      </c>
      <c r="AC2409" s="262" t="str">
        <f t="shared" si="232"/>
        <v>141 E 72130 123 000 000</v>
      </c>
    </row>
    <row r="2410" spans="1:29" ht="15" hidden="1" customHeight="1" x14ac:dyDescent="0.25">
      <c r="A2410" s="262" t="s">
        <v>1312</v>
      </c>
      <c r="B2410" s="262" t="s">
        <v>488</v>
      </c>
      <c r="C2410" s="262" t="s">
        <v>489</v>
      </c>
      <c r="D2410" s="262" t="s">
        <v>280</v>
      </c>
      <c r="E2410" s="262" t="s">
        <v>221</v>
      </c>
      <c r="F2410" s="262" t="s">
        <v>222</v>
      </c>
      <c r="G2410" s="262" t="s">
        <v>223</v>
      </c>
      <c r="H2410" s="262" t="s">
        <v>224</v>
      </c>
      <c r="I2410" s="262" t="s">
        <v>225</v>
      </c>
      <c r="J2410" s="262">
        <v>1600</v>
      </c>
      <c r="K2410" s="320">
        <v>1</v>
      </c>
      <c r="L2410" s="320">
        <v>1</v>
      </c>
      <c r="M2410" s="262" t="s">
        <v>226</v>
      </c>
      <c r="N2410" s="262" t="s">
        <v>233</v>
      </c>
      <c r="O2410" s="262" t="s">
        <v>234</v>
      </c>
      <c r="P2410" s="262" t="s">
        <v>37</v>
      </c>
      <c r="Q2410" s="321">
        <v>20</v>
      </c>
      <c r="R2410" s="321">
        <f t="shared" si="227"/>
        <v>21</v>
      </c>
      <c r="S2410" s="300">
        <v>0</v>
      </c>
      <c r="T2410" s="300">
        <v>64640</v>
      </c>
      <c r="V2410" s="300">
        <v>64640</v>
      </c>
      <c r="W2410" s="302">
        <f>IFERROR(INDEX('For Formulas'!$A$3:$CL$64,MATCH(ROUNDUP($R2410,0),'For Formulas'!$A$3:$A$64,0),MATCH($O2410&amp;" - "&amp;$P2410,'For Formulas'!$A$3:$CL$3,0))*L2410+U2410,INDEX('For Formulas'!$A$3:$CL$64,MATCH(ROUNDUP($R2410,0),'For Formulas'!$A$3:$A$64,0)*MATCH($O2410&amp;" - "&amp;$P2410,'For Formulas'!$A$3:$CL$3,0))*L2410)</f>
        <v>69810</v>
      </c>
      <c r="X2410" s="322">
        <f t="shared" si="228"/>
        <v>7.9981435643564358E-2</v>
      </c>
      <c r="Y2410" s="262" t="s">
        <v>1313</v>
      </c>
      <c r="Z2410" s="262" t="str">
        <f t="shared" si="229"/>
        <v>142 E 71100 116</v>
      </c>
      <c r="AA2410" s="262" t="str">
        <f t="shared" si="230"/>
        <v>000</v>
      </c>
      <c r="AB2410" s="262" t="str">
        <f t="shared" si="231"/>
        <v>931</v>
      </c>
      <c r="AC2410" s="262" t="str">
        <f t="shared" si="232"/>
        <v>142 E 71100 116 931 000</v>
      </c>
    </row>
    <row r="2411" spans="1:29" ht="15" customHeight="1" x14ac:dyDescent="0.25">
      <c r="A2411" s="262" t="s">
        <v>1471</v>
      </c>
      <c r="B2411" s="262" t="s">
        <v>231</v>
      </c>
      <c r="C2411" s="262" t="s">
        <v>231</v>
      </c>
      <c r="D2411" s="262" t="s">
        <v>407</v>
      </c>
      <c r="E2411" s="262" t="s">
        <v>221</v>
      </c>
      <c r="F2411" s="262" t="s">
        <v>222</v>
      </c>
      <c r="G2411" s="262" t="s">
        <v>223</v>
      </c>
      <c r="H2411" s="262" t="s">
        <v>224</v>
      </c>
      <c r="I2411" s="262" t="s">
        <v>225</v>
      </c>
      <c r="J2411" s="262">
        <v>1600</v>
      </c>
      <c r="K2411" s="320">
        <v>1</v>
      </c>
      <c r="L2411" s="320">
        <v>1</v>
      </c>
      <c r="M2411" s="262" t="s">
        <v>226</v>
      </c>
      <c r="N2411" s="262" t="s">
        <v>233</v>
      </c>
      <c r="O2411" s="262" t="s">
        <v>234</v>
      </c>
      <c r="P2411" s="262" t="s">
        <v>37</v>
      </c>
      <c r="Q2411" s="321">
        <v>20</v>
      </c>
      <c r="R2411" s="321">
        <f t="shared" si="227"/>
        <v>21</v>
      </c>
      <c r="S2411" s="300">
        <v>0</v>
      </c>
      <c r="T2411" s="300">
        <v>64640</v>
      </c>
      <c r="V2411" s="300">
        <v>64640</v>
      </c>
      <c r="W2411" s="302">
        <f>IFERROR(INDEX('For Formulas'!$A$3:$CL$64,MATCH(ROUNDUP($R2411,0),'For Formulas'!$A$3:$A$64,0),MATCH($O2411&amp;" - "&amp;$P2411,'For Formulas'!$A$3:$CL$3,0))*L2411+U2411,INDEX('For Formulas'!$A$3:$CL$64,MATCH(ROUNDUP($R2411,0),'For Formulas'!$A$3:$A$64,0)*MATCH($O2411&amp;" - "&amp;$P2411,'For Formulas'!$A$3:$CL$3,0))*L2411)</f>
        <v>69810</v>
      </c>
      <c r="X2411" s="322">
        <f t="shared" si="228"/>
        <v>7.9981435643564358E-2</v>
      </c>
      <c r="Y2411" s="262" t="s">
        <v>408</v>
      </c>
      <c r="Z2411" s="262" t="str">
        <f t="shared" si="229"/>
        <v>141 E 71100 116</v>
      </c>
      <c r="AA2411" s="262" t="str">
        <f t="shared" si="230"/>
        <v>000</v>
      </c>
      <c r="AB2411" s="262" t="str">
        <f t="shared" si="231"/>
        <v>000</v>
      </c>
      <c r="AC2411" s="262" t="str">
        <f t="shared" si="232"/>
        <v>141 E 71100 116 000 000</v>
      </c>
    </row>
    <row r="2412" spans="1:29" ht="15" customHeight="1" x14ac:dyDescent="0.25">
      <c r="A2412" s="262" t="s">
        <v>1746</v>
      </c>
      <c r="B2412" s="262" t="s">
        <v>231</v>
      </c>
      <c r="C2412" s="262" t="s">
        <v>231</v>
      </c>
      <c r="D2412" s="262" t="s">
        <v>382</v>
      </c>
      <c r="E2412" s="262" t="s">
        <v>221</v>
      </c>
      <c r="F2412" s="262" t="s">
        <v>222</v>
      </c>
      <c r="G2412" s="262" t="s">
        <v>223</v>
      </c>
      <c r="H2412" s="262" t="s">
        <v>224</v>
      </c>
      <c r="I2412" s="262" t="s">
        <v>225</v>
      </c>
      <c r="J2412" s="262">
        <v>1600</v>
      </c>
      <c r="K2412" s="320">
        <v>1</v>
      </c>
      <c r="L2412" s="320">
        <v>1</v>
      </c>
      <c r="M2412" s="262" t="s">
        <v>226</v>
      </c>
      <c r="N2412" s="262" t="s">
        <v>233</v>
      </c>
      <c r="O2412" s="262" t="s">
        <v>234</v>
      </c>
      <c r="P2412" s="262" t="s">
        <v>37</v>
      </c>
      <c r="Q2412" s="321">
        <v>20</v>
      </c>
      <c r="R2412" s="321">
        <f t="shared" si="227"/>
        <v>21</v>
      </c>
      <c r="S2412" s="300">
        <v>0</v>
      </c>
      <c r="T2412" s="300">
        <v>64640</v>
      </c>
      <c r="V2412" s="300">
        <v>64640</v>
      </c>
      <c r="W2412" s="302">
        <f>IFERROR(INDEX('For Formulas'!$A$3:$CL$64,MATCH(ROUNDUP($R2412,0),'For Formulas'!$A$3:$A$64,0),MATCH($O2412&amp;" - "&amp;$P2412,'For Formulas'!$A$3:$CL$3,0))*L2412+U2412,INDEX('For Formulas'!$A$3:$CL$64,MATCH(ROUNDUP($R2412,0),'For Formulas'!$A$3:$A$64,0)*MATCH($O2412&amp;" - "&amp;$P2412,'For Formulas'!$A$3:$CL$3,0))*L2412)</f>
        <v>69810</v>
      </c>
      <c r="X2412" s="322">
        <f t="shared" si="228"/>
        <v>7.9981435643564358E-2</v>
      </c>
      <c r="Y2412" s="262" t="s">
        <v>401</v>
      </c>
      <c r="Z2412" s="262" t="str">
        <f t="shared" si="229"/>
        <v>141 E 71100 116</v>
      </c>
      <c r="AA2412" s="262" t="str">
        <f t="shared" si="230"/>
        <v>000</v>
      </c>
      <c r="AB2412" s="262" t="str">
        <f t="shared" si="231"/>
        <v>000</v>
      </c>
      <c r="AC2412" s="262" t="str">
        <f t="shared" si="232"/>
        <v>141 E 71100 116 000 000</v>
      </c>
    </row>
    <row r="2413" spans="1:29" ht="15" customHeight="1" x14ac:dyDescent="0.25">
      <c r="A2413" s="262" t="s">
        <v>1885</v>
      </c>
      <c r="B2413" s="262" t="s">
        <v>231</v>
      </c>
      <c r="C2413" s="262" t="s">
        <v>231</v>
      </c>
      <c r="D2413" s="262" t="s">
        <v>389</v>
      </c>
      <c r="E2413" s="262" t="s">
        <v>221</v>
      </c>
      <c r="F2413" s="262" t="s">
        <v>222</v>
      </c>
      <c r="G2413" s="262" t="s">
        <v>223</v>
      </c>
      <c r="H2413" s="262" t="s">
        <v>224</v>
      </c>
      <c r="I2413" s="262" t="s">
        <v>225</v>
      </c>
      <c r="J2413" s="262">
        <v>1600</v>
      </c>
      <c r="K2413" s="320">
        <v>1</v>
      </c>
      <c r="L2413" s="320">
        <v>1</v>
      </c>
      <c r="M2413" s="262" t="s">
        <v>226</v>
      </c>
      <c r="N2413" s="262" t="s">
        <v>233</v>
      </c>
      <c r="O2413" s="262" t="s">
        <v>234</v>
      </c>
      <c r="P2413" s="262" t="s">
        <v>37</v>
      </c>
      <c r="Q2413" s="321">
        <v>20</v>
      </c>
      <c r="R2413" s="321">
        <f t="shared" si="227"/>
        <v>21</v>
      </c>
      <c r="S2413" s="300">
        <v>0</v>
      </c>
      <c r="T2413" s="300">
        <v>64640</v>
      </c>
      <c r="V2413" s="300">
        <v>64640</v>
      </c>
      <c r="W2413" s="302">
        <f>IFERROR(INDEX('For Formulas'!$A$3:$CL$64,MATCH(ROUNDUP($R2413,0),'For Formulas'!$A$3:$A$64,0),MATCH($O2413&amp;" - "&amp;$P2413,'For Formulas'!$A$3:$CL$3,0))*L2413+U2413,INDEX('For Formulas'!$A$3:$CL$64,MATCH(ROUNDUP($R2413,0),'For Formulas'!$A$3:$A$64,0)*MATCH($O2413&amp;" - "&amp;$P2413,'For Formulas'!$A$3:$CL$3,0))*L2413)</f>
        <v>69810</v>
      </c>
      <c r="X2413" s="322">
        <f t="shared" si="228"/>
        <v>7.9981435643564358E-2</v>
      </c>
      <c r="Y2413" s="262" t="s">
        <v>390</v>
      </c>
      <c r="Z2413" s="262" t="str">
        <f t="shared" si="229"/>
        <v>141 E 71100 116</v>
      </c>
      <c r="AA2413" s="262" t="str">
        <f t="shared" si="230"/>
        <v>000</v>
      </c>
      <c r="AB2413" s="262" t="str">
        <f t="shared" si="231"/>
        <v>000</v>
      </c>
      <c r="AC2413" s="262" t="str">
        <f t="shared" si="232"/>
        <v>141 E 71100 116 000 000</v>
      </c>
    </row>
    <row r="2414" spans="1:29" ht="15" customHeight="1" x14ac:dyDescent="0.25">
      <c r="A2414" s="262" t="s">
        <v>1925</v>
      </c>
      <c r="B2414" s="262" t="s">
        <v>231</v>
      </c>
      <c r="C2414" s="262" t="s">
        <v>231</v>
      </c>
      <c r="D2414" s="262" t="s">
        <v>346</v>
      </c>
      <c r="E2414" s="262" t="s">
        <v>221</v>
      </c>
      <c r="F2414" s="262" t="s">
        <v>222</v>
      </c>
      <c r="G2414" s="262" t="s">
        <v>223</v>
      </c>
      <c r="H2414" s="262" t="s">
        <v>224</v>
      </c>
      <c r="I2414" s="262" t="s">
        <v>225</v>
      </c>
      <c r="J2414" s="262">
        <v>1600</v>
      </c>
      <c r="K2414" s="320">
        <v>1</v>
      </c>
      <c r="L2414" s="320">
        <v>1</v>
      </c>
      <c r="M2414" s="262" t="s">
        <v>226</v>
      </c>
      <c r="N2414" s="262" t="s">
        <v>233</v>
      </c>
      <c r="O2414" s="262" t="s">
        <v>234</v>
      </c>
      <c r="P2414" s="262" t="s">
        <v>37</v>
      </c>
      <c r="Q2414" s="321">
        <v>20</v>
      </c>
      <c r="R2414" s="321">
        <f t="shared" si="227"/>
        <v>21</v>
      </c>
      <c r="S2414" s="300">
        <v>0</v>
      </c>
      <c r="T2414" s="300">
        <v>64640</v>
      </c>
      <c r="V2414" s="300">
        <v>64640</v>
      </c>
      <c r="W2414" s="302">
        <f>IFERROR(INDEX('For Formulas'!$A$3:$CL$64,MATCH(ROUNDUP($R2414,0),'For Formulas'!$A$3:$A$64,0),MATCH($O2414&amp;" - "&amp;$P2414,'For Formulas'!$A$3:$CL$3,0))*L2414+U2414,INDEX('For Formulas'!$A$3:$CL$64,MATCH(ROUNDUP($R2414,0),'For Formulas'!$A$3:$A$64,0)*MATCH($O2414&amp;" - "&amp;$P2414,'For Formulas'!$A$3:$CL$3,0))*L2414)</f>
        <v>69810</v>
      </c>
      <c r="X2414" s="322">
        <f t="shared" si="228"/>
        <v>7.9981435643564358E-2</v>
      </c>
      <c r="Y2414" s="262" t="s">
        <v>674</v>
      </c>
      <c r="Z2414" s="262" t="str">
        <f t="shared" si="229"/>
        <v>141 E 71100 116</v>
      </c>
      <c r="AA2414" s="262" t="str">
        <f t="shared" si="230"/>
        <v>000</v>
      </c>
      <c r="AB2414" s="262" t="str">
        <f t="shared" si="231"/>
        <v>000</v>
      </c>
      <c r="AC2414" s="262" t="str">
        <f t="shared" si="232"/>
        <v>141 E 71100 116 000 000</v>
      </c>
    </row>
    <row r="2415" spans="1:29" ht="15" customHeight="1" x14ac:dyDescent="0.25">
      <c r="A2415" s="262" t="s">
        <v>2056</v>
      </c>
      <c r="B2415" s="262" t="s">
        <v>231</v>
      </c>
      <c r="C2415" s="262" t="s">
        <v>231</v>
      </c>
      <c r="D2415" s="262" t="s">
        <v>382</v>
      </c>
      <c r="E2415" s="262" t="s">
        <v>221</v>
      </c>
      <c r="F2415" s="262" t="s">
        <v>222</v>
      </c>
      <c r="G2415" s="262" t="s">
        <v>223</v>
      </c>
      <c r="H2415" s="262" t="s">
        <v>224</v>
      </c>
      <c r="I2415" s="262" t="s">
        <v>225</v>
      </c>
      <c r="J2415" s="262">
        <v>1600</v>
      </c>
      <c r="K2415" s="320">
        <v>1</v>
      </c>
      <c r="L2415" s="320">
        <v>1</v>
      </c>
      <c r="M2415" s="262" t="s">
        <v>226</v>
      </c>
      <c r="N2415" s="262" t="s">
        <v>233</v>
      </c>
      <c r="O2415" s="262" t="s">
        <v>234</v>
      </c>
      <c r="P2415" s="262" t="s">
        <v>37</v>
      </c>
      <c r="Q2415" s="321">
        <v>20</v>
      </c>
      <c r="R2415" s="321">
        <f t="shared" si="227"/>
        <v>21</v>
      </c>
      <c r="S2415" s="300">
        <v>0</v>
      </c>
      <c r="T2415" s="300">
        <v>64640</v>
      </c>
      <c r="V2415" s="300">
        <v>64640</v>
      </c>
      <c r="W2415" s="302">
        <f>IFERROR(INDEX('For Formulas'!$A$3:$CL$64,MATCH(ROUNDUP($R2415,0),'For Formulas'!$A$3:$A$64,0),MATCH($O2415&amp;" - "&amp;$P2415,'For Formulas'!$A$3:$CL$3,0))*L2415+U2415,INDEX('For Formulas'!$A$3:$CL$64,MATCH(ROUNDUP($R2415,0),'For Formulas'!$A$3:$A$64,0)*MATCH($O2415&amp;" - "&amp;$P2415,'For Formulas'!$A$3:$CL$3,0))*L2415)</f>
        <v>69810</v>
      </c>
      <c r="X2415" s="322">
        <f t="shared" si="228"/>
        <v>7.9981435643564358E-2</v>
      </c>
      <c r="Y2415" s="262" t="s">
        <v>401</v>
      </c>
      <c r="Z2415" s="262" t="str">
        <f t="shared" si="229"/>
        <v>141 E 71100 116</v>
      </c>
      <c r="AA2415" s="262" t="str">
        <f t="shared" si="230"/>
        <v>000</v>
      </c>
      <c r="AB2415" s="262" t="str">
        <f t="shared" si="231"/>
        <v>000</v>
      </c>
      <c r="AC2415" s="262" t="str">
        <f t="shared" si="232"/>
        <v>141 E 71100 116 000 000</v>
      </c>
    </row>
    <row r="2416" spans="1:29" ht="15" customHeight="1" x14ac:dyDescent="0.25">
      <c r="A2416" s="262" t="s">
        <v>2148</v>
      </c>
      <c r="B2416" s="262" t="s">
        <v>231</v>
      </c>
      <c r="C2416" s="262" t="s">
        <v>231</v>
      </c>
      <c r="D2416" s="262" t="s">
        <v>258</v>
      </c>
      <c r="E2416" s="262" t="s">
        <v>221</v>
      </c>
      <c r="F2416" s="262" t="s">
        <v>222</v>
      </c>
      <c r="G2416" s="262" t="s">
        <v>223</v>
      </c>
      <c r="H2416" s="262" t="s">
        <v>224</v>
      </c>
      <c r="I2416" s="262" t="s">
        <v>225</v>
      </c>
      <c r="J2416" s="262">
        <v>1600</v>
      </c>
      <c r="K2416" s="320">
        <v>1</v>
      </c>
      <c r="L2416" s="320">
        <v>1</v>
      </c>
      <c r="M2416" s="262" t="s">
        <v>226</v>
      </c>
      <c r="N2416" s="262" t="s">
        <v>233</v>
      </c>
      <c r="O2416" s="262" t="s">
        <v>234</v>
      </c>
      <c r="P2416" s="262" t="s">
        <v>37</v>
      </c>
      <c r="Q2416" s="321">
        <v>20</v>
      </c>
      <c r="R2416" s="321">
        <f t="shared" si="227"/>
        <v>21</v>
      </c>
      <c r="S2416" s="300">
        <v>0</v>
      </c>
      <c r="T2416" s="300">
        <v>64640</v>
      </c>
      <c r="V2416" s="300">
        <v>64640</v>
      </c>
      <c r="W2416" s="302">
        <f>IFERROR(INDEX('For Formulas'!$A$3:$CL$64,MATCH(ROUNDUP($R2416,0),'For Formulas'!$A$3:$A$64,0),MATCH($O2416&amp;" - "&amp;$P2416,'For Formulas'!$A$3:$CL$3,0))*L2416+U2416,INDEX('For Formulas'!$A$3:$CL$64,MATCH(ROUNDUP($R2416,0),'For Formulas'!$A$3:$A$64,0)*MATCH($O2416&amp;" - "&amp;$P2416,'For Formulas'!$A$3:$CL$3,0))*L2416)</f>
        <v>69810</v>
      </c>
      <c r="X2416" s="322">
        <f t="shared" si="228"/>
        <v>7.9981435643564358E-2</v>
      </c>
      <c r="Y2416" s="262" t="s">
        <v>259</v>
      </c>
      <c r="Z2416" s="262" t="str">
        <f t="shared" si="229"/>
        <v>141 E 71100 116</v>
      </c>
      <c r="AA2416" s="262" t="str">
        <f t="shared" si="230"/>
        <v>000</v>
      </c>
      <c r="AB2416" s="262" t="str">
        <f t="shared" si="231"/>
        <v>000</v>
      </c>
      <c r="AC2416" s="262" t="str">
        <f t="shared" si="232"/>
        <v>141 E 71100 116 000 000</v>
      </c>
    </row>
    <row r="2417" spans="1:29" ht="15" customHeight="1" x14ac:dyDescent="0.25">
      <c r="A2417" s="262" t="s">
        <v>2155</v>
      </c>
      <c r="B2417" s="262" t="s">
        <v>559</v>
      </c>
      <c r="C2417" s="262" t="s">
        <v>559</v>
      </c>
      <c r="D2417" s="262" t="s">
        <v>268</v>
      </c>
      <c r="E2417" s="262" t="s">
        <v>221</v>
      </c>
      <c r="F2417" s="262" t="s">
        <v>222</v>
      </c>
      <c r="G2417" s="262" t="s">
        <v>223</v>
      </c>
      <c r="H2417" s="262" t="s">
        <v>224</v>
      </c>
      <c r="I2417" s="262" t="s">
        <v>225</v>
      </c>
      <c r="J2417" s="262">
        <v>1600</v>
      </c>
      <c r="K2417" s="320">
        <v>1</v>
      </c>
      <c r="L2417" s="320">
        <v>1</v>
      </c>
      <c r="M2417" s="262" t="s">
        <v>226</v>
      </c>
      <c r="N2417" s="262" t="s">
        <v>233</v>
      </c>
      <c r="O2417" s="262" t="s">
        <v>234</v>
      </c>
      <c r="P2417" s="262" t="s">
        <v>37</v>
      </c>
      <c r="Q2417" s="321">
        <v>20</v>
      </c>
      <c r="R2417" s="321">
        <f t="shared" si="227"/>
        <v>21</v>
      </c>
      <c r="S2417" s="300">
        <v>0</v>
      </c>
      <c r="T2417" s="300">
        <v>64640</v>
      </c>
      <c r="V2417" s="300">
        <v>64640</v>
      </c>
      <c r="W2417" s="302">
        <f>IFERROR(INDEX('For Formulas'!$A$3:$CL$64,MATCH(ROUNDUP($R2417,0),'For Formulas'!$A$3:$A$64,0),MATCH($O2417&amp;" - "&amp;$P2417,'For Formulas'!$A$3:$CL$3,0))*L2417+U2417,INDEX('For Formulas'!$A$3:$CL$64,MATCH(ROUNDUP($R2417,0),'For Formulas'!$A$3:$A$64,0)*MATCH($O2417&amp;" - "&amp;$P2417,'For Formulas'!$A$3:$CL$3,0))*L2417)</f>
        <v>69810</v>
      </c>
      <c r="X2417" s="322">
        <f t="shared" si="228"/>
        <v>7.9981435643564358E-2</v>
      </c>
      <c r="Y2417" s="262" t="s">
        <v>2156</v>
      </c>
      <c r="Z2417" s="262" t="str">
        <f t="shared" si="229"/>
        <v>141 E 72210 129</v>
      </c>
      <c r="AA2417" s="262" t="str">
        <f t="shared" si="230"/>
        <v>000</v>
      </c>
      <c r="AB2417" s="262" t="str">
        <f t="shared" si="231"/>
        <v>000</v>
      </c>
      <c r="AC2417" s="262" t="str">
        <f t="shared" si="232"/>
        <v>141 E 72210 129 000 000</v>
      </c>
    </row>
    <row r="2418" spans="1:29" ht="15" customHeight="1" x14ac:dyDescent="0.25">
      <c r="A2418" s="262" t="s">
        <v>2311</v>
      </c>
      <c r="B2418" s="262" t="s">
        <v>559</v>
      </c>
      <c r="C2418" s="262" t="s">
        <v>559</v>
      </c>
      <c r="D2418" s="262" t="s">
        <v>261</v>
      </c>
      <c r="E2418" s="262" t="s">
        <v>221</v>
      </c>
      <c r="F2418" s="262" t="s">
        <v>222</v>
      </c>
      <c r="G2418" s="262" t="s">
        <v>223</v>
      </c>
      <c r="H2418" s="262" t="s">
        <v>224</v>
      </c>
      <c r="I2418" s="262" t="s">
        <v>225</v>
      </c>
      <c r="J2418" s="262">
        <v>1600</v>
      </c>
      <c r="K2418" s="320">
        <v>1</v>
      </c>
      <c r="L2418" s="320">
        <v>1</v>
      </c>
      <c r="M2418" s="262" t="s">
        <v>226</v>
      </c>
      <c r="N2418" s="262" t="s">
        <v>233</v>
      </c>
      <c r="O2418" s="262" t="s">
        <v>234</v>
      </c>
      <c r="P2418" s="262" t="s">
        <v>37</v>
      </c>
      <c r="Q2418" s="321">
        <v>20</v>
      </c>
      <c r="R2418" s="321">
        <f t="shared" si="227"/>
        <v>21</v>
      </c>
      <c r="S2418" s="300">
        <v>0</v>
      </c>
      <c r="T2418" s="300">
        <v>64640</v>
      </c>
      <c r="V2418" s="300">
        <v>64640</v>
      </c>
      <c r="W2418" s="302">
        <f>IFERROR(INDEX('For Formulas'!$A$3:$CL$64,MATCH(ROUNDUP($R2418,0),'For Formulas'!$A$3:$A$64,0),MATCH($O2418&amp;" - "&amp;$P2418,'For Formulas'!$A$3:$CL$3,0))*L2418+U2418,INDEX('For Formulas'!$A$3:$CL$64,MATCH(ROUNDUP($R2418,0),'For Formulas'!$A$3:$A$64,0)*MATCH($O2418&amp;" - "&amp;$P2418,'For Formulas'!$A$3:$CL$3,0))*L2418)</f>
        <v>69810</v>
      </c>
      <c r="X2418" s="322">
        <f t="shared" si="228"/>
        <v>7.9981435643564358E-2</v>
      </c>
      <c r="Y2418" s="262" t="s">
        <v>2312</v>
      </c>
      <c r="Z2418" s="262" t="str">
        <f t="shared" si="229"/>
        <v>141 E 72210 129</v>
      </c>
      <c r="AA2418" s="262" t="str">
        <f t="shared" si="230"/>
        <v>000</v>
      </c>
      <c r="AB2418" s="262" t="str">
        <f t="shared" si="231"/>
        <v>000</v>
      </c>
      <c r="AC2418" s="262" t="str">
        <f t="shared" si="232"/>
        <v>141 E 72210 129 000 000</v>
      </c>
    </row>
    <row r="2419" spans="1:29" ht="15" customHeight="1" x14ac:dyDescent="0.25">
      <c r="A2419" s="262" t="s">
        <v>2372</v>
      </c>
      <c r="B2419" s="262" t="s">
        <v>231</v>
      </c>
      <c r="C2419" s="262" t="s">
        <v>231</v>
      </c>
      <c r="D2419" s="262" t="s">
        <v>716</v>
      </c>
      <c r="E2419" s="262" t="s">
        <v>221</v>
      </c>
      <c r="F2419" s="262" t="s">
        <v>222</v>
      </c>
      <c r="G2419" s="262" t="s">
        <v>223</v>
      </c>
      <c r="H2419" s="262" t="s">
        <v>224</v>
      </c>
      <c r="I2419" s="262" t="s">
        <v>225</v>
      </c>
      <c r="J2419" s="262">
        <v>1600</v>
      </c>
      <c r="K2419" s="320">
        <v>1</v>
      </c>
      <c r="L2419" s="320">
        <v>1</v>
      </c>
      <c r="M2419" s="262" t="s">
        <v>226</v>
      </c>
      <c r="N2419" s="262" t="s">
        <v>233</v>
      </c>
      <c r="O2419" s="262" t="s">
        <v>234</v>
      </c>
      <c r="P2419" s="262" t="s">
        <v>37</v>
      </c>
      <c r="Q2419" s="321">
        <v>20</v>
      </c>
      <c r="R2419" s="321">
        <f t="shared" si="227"/>
        <v>21</v>
      </c>
      <c r="S2419" s="300">
        <v>0</v>
      </c>
      <c r="T2419" s="300">
        <v>64640</v>
      </c>
      <c r="V2419" s="300">
        <v>64640</v>
      </c>
      <c r="W2419" s="302">
        <f>IFERROR(INDEX('For Formulas'!$A$3:$CL$64,MATCH(ROUNDUP($R2419,0),'For Formulas'!$A$3:$A$64,0),MATCH($O2419&amp;" - "&amp;$P2419,'For Formulas'!$A$3:$CL$3,0))*L2419+U2419,INDEX('For Formulas'!$A$3:$CL$64,MATCH(ROUNDUP($R2419,0),'For Formulas'!$A$3:$A$64,0)*MATCH($O2419&amp;" - "&amp;$P2419,'For Formulas'!$A$3:$CL$3,0))*L2419)</f>
        <v>69810</v>
      </c>
      <c r="X2419" s="322">
        <f t="shared" si="228"/>
        <v>7.9981435643564358E-2</v>
      </c>
      <c r="Y2419" s="262" t="s">
        <v>913</v>
      </c>
      <c r="Z2419" s="262" t="str">
        <f t="shared" si="229"/>
        <v>141 E 71100 116</v>
      </c>
      <c r="AA2419" s="262" t="str">
        <f t="shared" si="230"/>
        <v>000</v>
      </c>
      <c r="AB2419" s="262" t="str">
        <f t="shared" si="231"/>
        <v>000</v>
      </c>
      <c r="AC2419" s="262" t="str">
        <f t="shared" si="232"/>
        <v>141 E 71100 116 000 000</v>
      </c>
    </row>
    <row r="2420" spans="1:29" ht="15" customHeight="1" x14ac:dyDescent="0.25">
      <c r="A2420" s="262" t="s">
        <v>2560</v>
      </c>
      <c r="B2420" s="262" t="s">
        <v>231</v>
      </c>
      <c r="C2420" s="262" t="s">
        <v>231</v>
      </c>
      <c r="D2420" s="262" t="s">
        <v>346</v>
      </c>
      <c r="E2420" s="262" t="s">
        <v>221</v>
      </c>
      <c r="F2420" s="262" t="s">
        <v>222</v>
      </c>
      <c r="G2420" s="262" t="s">
        <v>223</v>
      </c>
      <c r="H2420" s="262" t="s">
        <v>224</v>
      </c>
      <c r="I2420" s="262" t="s">
        <v>225</v>
      </c>
      <c r="J2420" s="262">
        <v>1600</v>
      </c>
      <c r="K2420" s="320">
        <v>1</v>
      </c>
      <c r="L2420" s="320">
        <v>1</v>
      </c>
      <c r="M2420" s="262" t="s">
        <v>226</v>
      </c>
      <c r="N2420" s="262" t="s">
        <v>227</v>
      </c>
      <c r="O2420" s="262" t="s">
        <v>234</v>
      </c>
      <c r="P2420" s="262" t="s">
        <v>37</v>
      </c>
      <c r="Q2420" s="321">
        <v>20</v>
      </c>
      <c r="R2420" s="321">
        <f t="shared" si="227"/>
        <v>21</v>
      </c>
      <c r="S2420" s="300">
        <v>0</v>
      </c>
      <c r="T2420" s="300">
        <v>64640</v>
      </c>
      <c r="V2420" s="300">
        <v>64640</v>
      </c>
      <c r="W2420" s="302">
        <f>IFERROR(INDEX('For Formulas'!$A$3:$CL$64,MATCH(ROUNDUP($R2420,0),'For Formulas'!$A$3:$A$64,0),MATCH($O2420&amp;" - "&amp;$P2420,'For Formulas'!$A$3:$CL$3,0))*L2420+U2420,INDEX('For Formulas'!$A$3:$CL$64,MATCH(ROUNDUP($R2420,0),'For Formulas'!$A$3:$A$64,0)*MATCH($O2420&amp;" - "&amp;$P2420,'For Formulas'!$A$3:$CL$3,0))*L2420)</f>
        <v>69810</v>
      </c>
      <c r="X2420" s="322">
        <f t="shared" si="228"/>
        <v>7.9981435643564358E-2</v>
      </c>
      <c r="Y2420" s="262" t="s">
        <v>674</v>
      </c>
      <c r="Z2420" s="262" t="str">
        <f t="shared" si="229"/>
        <v>141 E 71100 116</v>
      </c>
      <c r="AA2420" s="262" t="str">
        <f t="shared" si="230"/>
        <v>000</v>
      </c>
      <c r="AB2420" s="262" t="str">
        <f t="shared" si="231"/>
        <v>000</v>
      </c>
      <c r="AC2420" s="262" t="str">
        <f t="shared" si="232"/>
        <v>141 E 71100 116 000 000</v>
      </c>
    </row>
    <row r="2421" spans="1:29" ht="15" customHeight="1" x14ac:dyDescent="0.25">
      <c r="A2421" s="262" t="s">
        <v>2675</v>
      </c>
      <c r="B2421" s="262" t="s">
        <v>231</v>
      </c>
      <c r="C2421" s="262" t="s">
        <v>231</v>
      </c>
      <c r="D2421" s="262" t="s">
        <v>264</v>
      </c>
      <c r="E2421" s="262" t="s">
        <v>221</v>
      </c>
      <c r="F2421" s="262" t="s">
        <v>222</v>
      </c>
      <c r="G2421" s="262" t="s">
        <v>223</v>
      </c>
      <c r="H2421" s="262" t="s">
        <v>224</v>
      </c>
      <c r="I2421" s="262" t="s">
        <v>225</v>
      </c>
      <c r="J2421" s="262">
        <v>1600</v>
      </c>
      <c r="K2421" s="320">
        <v>1</v>
      </c>
      <c r="L2421" s="320">
        <v>1</v>
      </c>
      <c r="M2421" s="262" t="s">
        <v>226</v>
      </c>
      <c r="N2421" s="262" t="s">
        <v>233</v>
      </c>
      <c r="O2421" s="262" t="s">
        <v>234</v>
      </c>
      <c r="P2421" s="262" t="s">
        <v>37</v>
      </c>
      <c r="Q2421" s="321">
        <v>20</v>
      </c>
      <c r="R2421" s="321">
        <f t="shared" si="227"/>
        <v>21</v>
      </c>
      <c r="S2421" s="300">
        <v>0</v>
      </c>
      <c r="T2421" s="300">
        <v>64640</v>
      </c>
      <c r="V2421" s="300">
        <v>64640</v>
      </c>
      <c r="W2421" s="302">
        <f>IFERROR(INDEX('For Formulas'!$A$3:$CL$64,MATCH(ROUNDUP($R2421,0),'For Formulas'!$A$3:$A$64,0),MATCH($O2421&amp;" - "&amp;$P2421,'For Formulas'!$A$3:$CL$3,0))*L2421+U2421,INDEX('For Formulas'!$A$3:$CL$64,MATCH(ROUNDUP($R2421,0),'For Formulas'!$A$3:$A$64,0)*MATCH($O2421&amp;" - "&amp;$P2421,'For Formulas'!$A$3:$CL$3,0))*L2421)</f>
        <v>69810</v>
      </c>
      <c r="X2421" s="322">
        <f t="shared" si="228"/>
        <v>7.9981435643564358E-2</v>
      </c>
      <c r="Y2421" s="262" t="s">
        <v>265</v>
      </c>
      <c r="Z2421" s="262" t="str">
        <f t="shared" si="229"/>
        <v>141 E 71100 116</v>
      </c>
      <c r="AA2421" s="262" t="str">
        <f t="shared" si="230"/>
        <v>000</v>
      </c>
      <c r="AB2421" s="262" t="str">
        <f t="shared" si="231"/>
        <v>000</v>
      </c>
      <c r="AC2421" s="262" t="str">
        <f t="shared" si="232"/>
        <v>141 E 71100 116 000 000</v>
      </c>
    </row>
    <row r="2422" spans="1:29" ht="15" customHeight="1" x14ac:dyDescent="0.25">
      <c r="A2422" s="262" t="s">
        <v>2979</v>
      </c>
      <c r="B2422" s="262" t="s">
        <v>231</v>
      </c>
      <c r="C2422" s="262" t="s">
        <v>231</v>
      </c>
      <c r="D2422" s="262" t="s">
        <v>361</v>
      </c>
      <c r="E2422" s="262" t="s">
        <v>221</v>
      </c>
      <c r="F2422" s="262" t="s">
        <v>222</v>
      </c>
      <c r="G2422" s="262" t="s">
        <v>223</v>
      </c>
      <c r="H2422" s="262" t="s">
        <v>224</v>
      </c>
      <c r="I2422" s="262" t="s">
        <v>225</v>
      </c>
      <c r="J2422" s="262">
        <v>1600</v>
      </c>
      <c r="K2422" s="320">
        <v>1</v>
      </c>
      <c r="L2422" s="320">
        <v>1</v>
      </c>
      <c r="M2422" s="262" t="s">
        <v>226</v>
      </c>
      <c r="N2422" s="262" t="s">
        <v>233</v>
      </c>
      <c r="O2422" s="262" t="s">
        <v>234</v>
      </c>
      <c r="P2422" s="262" t="s">
        <v>37</v>
      </c>
      <c r="Q2422" s="321">
        <v>20</v>
      </c>
      <c r="R2422" s="321">
        <f t="shared" si="227"/>
        <v>21</v>
      </c>
      <c r="S2422" s="300">
        <v>0</v>
      </c>
      <c r="T2422" s="300">
        <v>64640</v>
      </c>
      <c r="V2422" s="300">
        <v>64640</v>
      </c>
      <c r="W2422" s="302">
        <f>IFERROR(INDEX('For Formulas'!$A$3:$CL$64,MATCH(ROUNDUP($R2422,0),'For Formulas'!$A$3:$A$64,0),MATCH($O2422&amp;" - "&amp;$P2422,'For Formulas'!$A$3:$CL$3,0))*L2422+U2422,INDEX('For Formulas'!$A$3:$CL$64,MATCH(ROUNDUP($R2422,0),'For Formulas'!$A$3:$A$64,0)*MATCH($O2422&amp;" - "&amp;$P2422,'For Formulas'!$A$3:$CL$3,0))*L2422)</f>
        <v>69810</v>
      </c>
      <c r="X2422" s="322">
        <f t="shared" si="228"/>
        <v>7.9981435643564358E-2</v>
      </c>
      <c r="Y2422" s="262" t="s">
        <v>362</v>
      </c>
      <c r="Z2422" s="262" t="str">
        <f t="shared" si="229"/>
        <v>141 E 71100 116</v>
      </c>
      <c r="AA2422" s="262" t="str">
        <f t="shared" si="230"/>
        <v>000</v>
      </c>
      <c r="AB2422" s="262" t="str">
        <f t="shared" si="231"/>
        <v>000</v>
      </c>
      <c r="AC2422" s="262" t="str">
        <f t="shared" si="232"/>
        <v>141 E 71100 116 000 000</v>
      </c>
    </row>
    <row r="2423" spans="1:29" ht="15" customHeight="1" x14ac:dyDescent="0.25">
      <c r="A2423" s="262" t="s">
        <v>3010</v>
      </c>
      <c r="B2423" s="262" t="s">
        <v>231</v>
      </c>
      <c r="C2423" s="262" t="s">
        <v>231</v>
      </c>
      <c r="D2423" s="262" t="s">
        <v>392</v>
      </c>
      <c r="E2423" s="262" t="s">
        <v>221</v>
      </c>
      <c r="F2423" s="262" t="s">
        <v>222</v>
      </c>
      <c r="G2423" s="262" t="s">
        <v>223</v>
      </c>
      <c r="H2423" s="262" t="s">
        <v>224</v>
      </c>
      <c r="I2423" s="262" t="s">
        <v>225</v>
      </c>
      <c r="J2423" s="262">
        <v>1600</v>
      </c>
      <c r="K2423" s="320">
        <v>1</v>
      </c>
      <c r="L2423" s="320">
        <v>1</v>
      </c>
      <c r="M2423" s="262" t="s">
        <v>226</v>
      </c>
      <c r="N2423" s="262" t="s">
        <v>227</v>
      </c>
      <c r="O2423" s="262" t="s">
        <v>234</v>
      </c>
      <c r="P2423" s="262" t="s">
        <v>37</v>
      </c>
      <c r="Q2423" s="321">
        <v>20</v>
      </c>
      <c r="R2423" s="321">
        <f t="shared" si="227"/>
        <v>21</v>
      </c>
      <c r="S2423" s="300">
        <v>0</v>
      </c>
      <c r="T2423" s="300">
        <v>64640</v>
      </c>
      <c r="V2423" s="300">
        <v>64640</v>
      </c>
      <c r="W2423" s="302">
        <f>IFERROR(INDEX('For Formulas'!$A$3:$CL$64,MATCH(ROUNDUP($R2423,0),'For Formulas'!$A$3:$A$64,0),MATCH($O2423&amp;" - "&amp;$P2423,'For Formulas'!$A$3:$CL$3,0))*L2423+U2423,INDEX('For Formulas'!$A$3:$CL$64,MATCH(ROUNDUP($R2423,0),'For Formulas'!$A$3:$A$64,0)*MATCH($O2423&amp;" - "&amp;$P2423,'For Formulas'!$A$3:$CL$3,0))*L2423)</f>
        <v>69810</v>
      </c>
      <c r="X2423" s="322">
        <f t="shared" si="228"/>
        <v>7.9981435643564358E-2</v>
      </c>
      <c r="Y2423" s="262" t="s">
        <v>572</v>
      </c>
      <c r="Z2423" s="262" t="str">
        <f t="shared" si="229"/>
        <v>141 E 71100 116</v>
      </c>
      <c r="AA2423" s="262" t="str">
        <f t="shared" si="230"/>
        <v>000</v>
      </c>
      <c r="AB2423" s="262" t="str">
        <f t="shared" si="231"/>
        <v>000</v>
      </c>
      <c r="AC2423" s="262" t="str">
        <f t="shared" si="232"/>
        <v>141 E 71100 116 000 000</v>
      </c>
    </row>
    <row r="2424" spans="1:29" ht="15" customHeight="1" x14ac:dyDescent="0.25">
      <c r="A2424" s="262" t="s">
        <v>3224</v>
      </c>
      <c r="B2424" s="262" t="s">
        <v>323</v>
      </c>
      <c r="C2424" s="262" t="s">
        <v>323</v>
      </c>
      <c r="D2424" s="262" t="s">
        <v>232</v>
      </c>
      <c r="E2424" s="262" t="s">
        <v>352</v>
      </c>
      <c r="F2424" s="262" t="s">
        <v>222</v>
      </c>
      <c r="G2424" s="262" t="s">
        <v>223</v>
      </c>
      <c r="H2424" s="262" t="s">
        <v>569</v>
      </c>
      <c r="I2424" s="262" t="s">
        <v>225</v>
      </c>
      <c r="J2424" s="262">
        <v>760</v>
      </c>
      <c r="K2424" s="320">
        <v>1</v>
      </c>
      <c r="L2424" s="320">
        <v>1</v>
      </c>
      <c r="M2424" s="262" t="s">
        <v>226</v>
      </c>
      <c r="N2424" s="262" t="s">
        <v>227</v>
      </c>
      <c r="O2424" s="262" t="s">
        <v>234</v>
      </c>
      <c r="P2424" s="262" t="s">
        <v>38</v>
      </c>
      <c r="Q2424" s="321">
        <v>11</v>
      </c>
      <c r="R2424" s="321">
        <f t="shared" si="227"/>
        <v>12</v>
      </c>
      <c r="S2424" s="300">
        <v>0</v>
      </c>
      <c r="T2424" s="300">
        <v>64680</v>
      </c>
      <c r="V2424" s="300">
        <v>30723</v>
      </c>
      <c r="W2424" s="302">
        <f>IFERROR(INDEX('For Formulas'!$A$3:$CL$64,MATCH(ROUNDUP($R2424,0),'For Formulas'!$A$3:$A$64,0),MATCH($O2424&amp;" - "&amp;$P2424,'For Formulas'!$A$3:$CL$3,0))*L2424+U2424,INDEX('For Formulas'!$A$3:$CL$64,MATCH(ROUNDUP($R2424,0),'For Formulas'!$A$3:$A$64,0)*MATCH($O2424&amp;" - "&amp;$P2424,'For Formulas'!$A$3:$CL$3,0))*L2424)</f>
        <v>69855</v>
      </c>
      <c r="X2424" s="322">
        <f t="shared" si="228"/>
        <v>1.2737037398691533</v>
      </c>
      <c r="Y2424" s="262" t="s">
        <v>2192</v>
      </c>
      <c r="Z2424" s="262" t="str">
        <f t="shared" si="229"/>
        <v>141 E 72410 139</v>
      </c>
      <c r="AA2424" s="262" t="str">
        <f t="shared" si="230"/>
        <v>000</v>
      </c>
      <c r="AB2424" s="262" t="str">
        <f t="shared" si="231"/>
        <v>000</v>
      </c>
      <c r="AC2424" s="262" t="str">
        <f t="shared" si="232"/>
        <v>141 E 72410 139 000 000</v>
      </c>
    </row>
    <row r="2425" spans="1:29" ht="15" hidden="1" customHeight="1" x14ac:dyDescent="0.25">
      <c r="A2425" s="262" t="s">
        <v>2884</v>
      </c>
      <c r="B2425" s="262" t="s">
        <v>256</v>
      </c>
      <c r="C2425" s="262" t="s">
        <v>355</v>
      </c>
      <c r="D2425" s="262" t="s">
        <v>274</v>
      </c>
      <c r="E2425" s="262" t="s">
        <v>256</v>
      </c>
      <c r="F2425" s="262" t="s">
        <v>249</v>
      </c>
      <c r="G2425" s="262" t="s">
        <v>419</v>
      </c>
      <c r="H2425" s="262" t="s">
        <v>224</v>
      </c>
      <c r="I2425" s="262" t="s">
        <v>242</v>
      </c>
      <c r="J2425" s="262">
        <v>564</v>
      </c>
      <c r="K2425" s="320">
        <v>1</v>
      </c>
      <c r="L2425" s="320">
        <v>0.52222000000000002</v>
      </c>
      <c r="M2425" s="262" t="s">
        <v>6</v>
      </c>
      <c r="Q2425" s="321">
        <v>0</v>
      </c>
      <c r="R2425" s="321">
        <f t="shared" si="227"/>
        <v>1</v>
      </c>
      <c r="S2425" s="300">
        <v>500</v>
      </c>
      <c r="T2425" s="300">
        <v>0</v>
      </c>
      <c r="V2425" s="300">
        <v>261.11</v>
      </c>
      <c r="W2425" s="300">
        <f>V2425</f>
        <v>261.11</v>
      </c>
      <c r="X2425" s="322">
        <f t="shared" si="228"/>
        <v>0</v>
      </c>
      <c r="Y2425" s="262" t="s">
        <v>672</v>
      </c>
      <c r="Z2425" s="262" t="str">
        <f t="shared" si="229"/>
        <v>141 E 71200 163</v>
      </c>
      <c r="AA2425" s="262" t="str">
        <f t="shared" si="230"/>
        <v>712</v>
      </c>
      <c r="AB2425" s="262" t="str">
        <f t="shared" si="231"/>
        <v>901</v>
      </c>
      <c r="AC2425" s="262" t="str">
        <f t="shared" si="232"/>
        <v>141 E 71200 163 901 712</v>
      </c>
    </row>
    <row r="2426" spans="1:29" ht="15" customHeight="1" x14ac:dyDescent="0.25">
      <c r="A2426" s="262" t="s">
        <v>964</v>
      </c>
      <c r="B2426" s="262" t="s">
        <v>435</v>
      </c>
      <c r="C2426" s="262" t="s">
        <v>435</v>
      </c>
      <c r="D2426" s="262" t="s">
        <v>479</v>
      </c>
      <c r="E2426" s="262" t="s">
        <v>221</v>
      </c>
      <c r="F2426" s="262" t="s">
        <v>222</v>
      </c>
      <c r="G2426" s="262" t="s">
        <v>223</v>
      </c>
      <c r="H2426" s="262" t="s">
        <v>224</v>
      </c>
      <c r="I2426" s="262" t="s">
        <v>225</v>
      </c>
      <c r="J2426" s="262">
        <v>1600</v>
      </c>
      <c r="K2426" s="320">
        <v>1</v>
      </c>
      <c r="L2426" s="320">
        <v>1</v>
      </c>
      <c r="M2426" s="262" t="s">
        <v>226</v>
      </c>
      <c r="N2426" s="262" t="s">
        <v>227</v>
      </c>
      <c r="O2426" s="262" t="s">
        <v>234</v>
      </c>
      <c r="P2426" s="262" t="s">
        <v>38</v>
      </c>
      <c r="Q2426" s="321">
        <v>11</v>
      </c>
      <c r="R2426" s="321">
        <f t="shared" si="227"/>
        <v>12</v>
      </c>
      <c r="S2426" s="300">
        <v>0</v>
      </c>
      <c r="T2426" s="300">
        <v>64680</v>
      </c>
      <c r="V2426" s="300">
        <v>64680</v>
      </c>
      <c r="W2426" s="302">
        <f>IFERROR(INDEX('For Formulas'!$A$3:$CL$64,MATCH(ROUNDUP($R2426,0),'For Formulas'!$A$3:$A$64,0),MATCH($O2426&amp;" - "&amp;$P2426,'For Formulas'!$A$3:$CL$3,0))*L2426+U2426,INDEX('For Formulas'!$A$3:$CL$64,MATCH(ROUNDUP($R2426,0),'For Formulas'!$A$3:$A$64,0)*MATCH($O2426&amp;" - "&amp;$P2426,'For Formulas'!$A$3:$CL$3,0))*L2426)</f>
        <v>69855</v>
      </c>
      <c r="X2426" s="322">
        <f t="shared" si="228"/>
        <v>8.0009276437847873E-2</v>
      </c>
      <c r="Y2426" s="262" t="s">
        <v>480</v>
      </c>
      <c r="Z2426" s="262" t="str">
        <f t="shared" si="229"/>
        <v>141 E 71300 116</v>
      </c>
      <c r="AA2426" s="262" t="str">
        <f t="shared" si="230"/>
        <v>000</v>
      </c>
      <c r="AB2426" s="262" t="str">
        <f t="shared" si="231"/>
        <v>000</v>
      </c>
      <c r="AC2426" s="262" t="str">
        <f t="shared" si="232"/>
        <v>141 E 71300 116 000 000</v>
      </c>
    </row>
    <row r="2427" spans="1:29" ht="15" hidden="1" customHeight="1" x14ac:dyDescent="0.25">
      <c r="A2427" s="262" t="s">
        <v>2885</v>
      </c>
      <c r="B2427" s="262" t="s">
        <v>256</v>
      </c>
      <c r="C2427" s="262" t="s">
        <v>273</v>
      </c>
      <c r="D2427" s="262" t="s">
        <v>274</v>
      </c>
      <c r="E2427" s="262" t="s">
        <v>256</v>
      </c>
      <c r="F2427" s="262" t="s">
        <v>249</v>
      </c>
      <c r="G2427" s="262" t="s">
        <v>250</v>
      </c>
      <c r="H2427" s="262" t="s">
        <v>224</v>
      </c>
      <c r="I2427" s="262" t="s">
        <v>242</v>
      </c>
      <c r="J2427" s="262">
        <v>1080</v>
      </c>
      <c r="K2427" s="320">
        <v>1</v>
      </c>
      <c r="L2427" s="320">
        <v>1</v>
      </c>
      <c r="M2427" s="262" t="s">
        <v>6</v>
      </c>
      <c r="Q2427" s="321">
        <v>0</v>
      </c>
      <c r="R2427" s="321">
        <f t="shared" si="227"/>
        <v>1</v>
      </c>
      <c r="S2427" s="300">
        <v>250</v>
      </c>
      <c r="T2427" s="300">
        <v>0</v>
      </c>
      <c r="V2427" s="300">
        <v>250</v>
      </c>
      <c r="W2427" s="300">
        <f>V2427</f>
        <v>250</v>
      </c>
      <c r="X2427" s="322">
        <f t="shared" si="228"/>
        <v>0</v>
      </c>
      <c r="Y2427" s="262" t="s">
        <v>1198</v>
      </c>
      <c r="Z2427" s="262" t="str">
        <f t="shared" si="229"/>
        <v>141 E 71200 163</v>
      </c>
      <c r="AA2427" s="262" t="str">
        <f t="shared" si="230"/>
        <v>712</v>
      </c>
      <c r="AB2427" s="262" t="str">
        <f t="shared" si="231"/>
        <v>901</v>
      </c>
      <c r="AC2427" s="262" t="str">
        <f t="shared" si="232"/>
        <v>141 E 71200 163 901 712</v>
      </c>
    </row>
    <row r="2428" spans="1:29" ht="15" customHeight="1" x14ac:dyDescent="0.25">
      <c r="A2428" s="262" t="s">
        <v>1692</v>
      </c>
      <c r="B2428" s="262" t="s">
        <v>323</v>
      </c>
      <c r="C2428" s="262" t="s">
        <v>323</v>
      </c>
      <c r="D2428" s="262" t="s">
        <v>343</v>
      </c>
      <c r="E2428" s="262" t="s">
        <v>221</v>
      </c>
      <c r="F2428" s="262" t="s">
        <v>222</v>
      </c>
      <c r="G2428" s="262" t="s">
        <v>223</v>
      </c>
      <c r="H2428" s="262" t="s">
        <v>224</v>
      </c>
      <c r="I2428" s="262" t="s">
        <v>225</v>
      </c>
      <c r="J2428" s="262">
        <v>1600</v>
      </c>
      <c r="K2428" s="320">
        <v>1</v>
      </c>
      <c r="L2428" s="320">
        <v>1</v>
      </c>
      <c r="M2428" s="262" t="s">
        <v>226</v>
      </c>
      <c r="N2428" s="262" t="s">
        <v>233</v>
      </c>
      <c r="O2428" s="262" t="s">
        <v>234</v>
      </c>
      <c r="P2428" s="262" t="s">
        <v>38</v>
      </c>
      <c r="Q2428" s="321">
        <v>11</v>
      </c>
      <c r="R2428" s="321">
        <f t="shared" si="227"/>
        <v>12</v>
      </c>
      <c r="S2428" s="300">
        <v>0</v>
      </c>
      <c r="T2428" s="300">
        <v>64680</v>
      </c>
      <c r="V2428" s="300">
        <v>64680</v>
      </c>
      <c r="W2428" s="302">
        <f>IFERROR(INDEX('For Formulas'!$A$3:$CL$64,MATCH(ROUNDUP($R2428,0),'For Formulas'!$A$3:$A$64,0),MATCH($O2428&amp;" - "&amp;$P2428,'For Formulas'!$A$3:$CL$3,0))*L2428+U2428,INDEX('For Formulas'!$A$3:$CL$64,MATCH(ROUNDUP($R2428,0),'For Formulas'!$A$3:$A$64,0)*MATCH($O2428&amp;" - "&amp;$P2428,'For Formulas'!$A$3:$CL$3,0))*L2428)</f>
        <v>69855</v>
      </c>
      <c r="X2428" s="322">
        <f t="shared" si="228"/>
        <v>8.0009276437847873E-2</v>
      </c>
      <c r="Y2428" s="262" t="s">
        <v>1693</v>
      </c>
      <c r="Z2428" s="262" t="str">
        <f t="shared" si="229"/>
        <v>141 E 72410 139</v>
      </c>
      <c r="AA2428" s="262" t="str">
        <f t="shared" si="230"/>
        <v>000</v>
      </c>
      <c r="AB2428" s="262" t="str">
        <f t="shared" si="231"/>
        <v>000</v>
      </c>
      <c r="AC2428" s="262" t="str">
        <f t="shared" si="232"/>
        <v>141 E 72410 139 000 000</v>
      </c>
    </row>
    <row r="2429" spans="1:29" ht="15" hidden="1" customHeight="1" x14ac:dyDescent="0.25">
      <c r="A2429" s="262" t="s">
        <v>2069</v>
      </c>
      <c r="B2429" s="262" t="s">
        <v>488</v>
      </c>
      <c r="C2429" s="262" t="s">
        <v>489</v>
      </c>
      <c r="D2429" s="262" t="s">
        <v>382</v>
      </c>
      <c r="E2429" s="262" t="s">
        <v>221</v>
      </c>
      <c r="F2429" s="262" t="s">
        <v>222</v>
      </c>
      <c r="G2429" s="262" t="s">
        <v>223</v>
      </c>
      <c r="H2429" s="262" t="s">
        <v>224</v>
      </c>
      <c r="I2429" s="262" t="s">
        <v>225</v>
      </c>
      <c r="J2429" s="262">
        <v>1600</v>
      </c>
      <c r="K2429" s="320">
        <v>1</v>
      </c>
      <c r="L2429" s="320">
        <v>1</v>
      </c>
      <c r="M2429" s="262" t="s">
        <v>226</v>
      </c>
      <c r="N2429" s="262" t="s">
        <v>227</v>
      </c>
      <c r="O2429" s="262" t="s">
        <v>234</v>
      </c>
      <c r="P2429" s="262" t="s">
        <v>38</v>
      </c>
      <c r="Q2429" s="321">
        <v>11</v>
      </c>
      <c r="R2429" s="321">
        <f t="shared" si="227"/>
        <v>12</v>
      </c>
      <c r="S2429" s="300">
        <v>0</v>
      </c>
      <c r="T2429" s="300">
        <v>64680</v>
      </c>
      <c r="V2429" s="300">
        <v>64680</v>
      </c>
      <c r="W2429" s="302">
        <f>IFERROR(INDEX('For Formulas'!$A$3:$CL$64,MATCH(ROUNDUP($R2429,0),'For Formulas'!$A$3:$A$64,0),MATCH($O2429&amp;" - "&amp;$P2429,'For Formulas'!$A$3:$CL$3,0))*L2429+U2429,INDEX('For Formulas'!$A$3:$CL$64,MATCH(ROUNDUP($R2429,0),'For Formulas'!$A$3:$A$64,0)*MATCH($O2429&amp;" - "&amp;$P2429,'For Formulas'!$A$3:$CL$3,0))*L2429)</f>
        <v>69855</v>
      </c>
      <c r="X2429" s="322">
        <f t="shared" si="228"/>
        <v>8.0009276437847873E-2</v>
      </c>
      <c r="Y2429" s="262" t="s">
        <v>2070</v>
      </c>
      <c r="Z2429" s="262" t="str">
        <f t="shared" si="229"/>
        <v>142 E 71100 116</v>
      </c>
      <c r="AA2429" s="262" t="str">
        <f t="shared" si="230"/>
        <v>000</v>
      </c>
      <c r="AB2429" s="262" t="str">
        <f t="shared" si="231"/>
        <v>931</v>
      </c>
      <c r="AC2429" s="262" t="str">
        <f t="shared" si="232"/>
        <v>142 E 71100 116 931 000</v>
      </c>
    </row>
    <row r="2430" spans="1:29" ht="15" customHeight="1" x14ac:dyDescent="0.25">
      <c r="A2430" s="262" t="s">
        <v>1904</v>
      </c>
      <c r="B2430" s="262" t="s">
        <v>377</v>
      </c>
      <c r="C2430" s="262" t="s">
        <v>377</v>
      </c>
      <c r="D2430" s="262" t="s">
        <v>274</v>
      </c>
      <c r="E2430" s="262" t="s">
        <v>221</v>
      </c>
      <c r="F2430" s="262" t="s">
        <v>299</v>
      </c>
      <c r="G2430" s="262" t="s">
        <v>300</v>
      </c>
      <c r="H2430" s="262" t="s">
        <v>301</v>
      </c>
      <c r="I2430" s="262" t="s">
        <v>225</v>
      </c>
      <c r="J2430" s="262">
        <v>1920</v>
      </c>
      <c r="K2430" s="320">
        <v>1</v>
      </c>
      <c r="L2430" s="320">
        <v>1</v>
      </c>
      <c r="M2430" s="262" t="s">
        <v>226</v>
      </c>
      <c r="N2430" s="262" t="s">
        <v>227</v>
      </c>
      <c r="O2430" s="262" t="s">
        <v>786</v>
      </c>
      <c r="P2430" s="262" t="s">
        <v>34</v>
      </c>
      <c r="Q2430" s="321">
        <v>22</v>
      </c>
      <c r="R2430" s="321">
        <f t="shared" si="227"/>
        <v>23</v>
      </c>
      <c r="S2430" s="300">
        <v>0</v>
      </c>
      <c r="T2430" s="300">
        <v>64764</v>
      </c>
      <c r="V2430" s="300">
        <v>64764</v>
      </c>
      <c r="W2430" s="302">
        <f>IFERROR(INDEX('For Formulas'!$A$3:$CL$64,MATCH(ROUNDUP($R2430,0),'For Formulas'!$A$3:$A$64,0),MATCH($O2430&amp;" - "&amp;$P2430,'For Formulas'!$A$3:$CL$3,0))*L2430+U2430,INDEX('For Formulas'!$A$3:$CL$64,MATCH(ROUNDUP($R2430,0),'For Formulas'!$A$3:$A$64,0)*MATCH($O2430&amp;" - "&amp;$P2430,'For Formulas'!$A$3:$CL$3,0))*L2430)</f>
        <v>69948</v>
      </c>
      <c r="X2430" s="322">
        <f t="shared" si="228"/>
        <v>8.0044469149527508E-2</v>
      </c>
      <c r="Y2430" s="262" t="s">
        <v>1905</v>
      </c>
      <c r="Z2430" s="262" t="str">
        <f t="shared" si="229"/>
        <v>141 E 72120 131</v>
      </c>
      <c r="AA2430" s="262" t="str">
        <f t="shared" si="230"/>
        <v>000</v>
      </c>
      <c r="AB2430" s="262" t="str">
        <f t="shared" si="231"/>
        <v>000</v>
      </c>
      <c r="AC2430" s="262" t="str">
        <f t="shared" si="232"/>
        <v>141 E 72120 131 000 000</v>
      </c>
    </row>
    <row r="2431" spans="1:29" ht="15" hidden="1" customHeight="1" x14ac:dyDescent="0.25">
      <c r="A2431" s="262" t="s">
        <v>3161</v>
      </c>
      <c r="B2431" s="262" t="s">
        <v>488</v>
      </c>
      <c r="C2431" s="262" t="s">
        <v>489</v>
      </c>
      <c r="D2431" s="262" t="s">
        <v>274</v>
      </c>
      <c r="E2431" s="262" t="s">
        <v>221</v>
      </c>
      <c r="F2431" s="262" t="s">
        <v>463</v>
      </c>
      <c r="G2431" s="262" t="s">
        <v>464</v>
      </c>
      <c r="H2431" s="262" t="s">
        <v>465</v>
      </c>
      <c r="I2431" s="262" t="s">
        <v>225</v>
      </c>
      <c r="J2431" s="262">
        <v>1760</v>
      </c>
      <c r="K2431" s="320">
        <v>1</v>
      </c>
      <c r="L2431" s="320">
        <v>1</v>
      </c>
      <c r="M2431" s="262" t="s">
        <v>226</v>
      </c>
      <c r="N2431" s="262" t="s">
        <v>227</v>
      </c>
      <c r="O2431" s="262" t="s">
        <v>581</v>
      </c>
      <c r="P2431" s="262" t="s">
        <v>37</v>
      </c>
      <c r="Q2431" s="321">
        <v>13</v>
      </c>
      <c r="R2431" s="321">
        <f t="shared" si="227"/>
        <v>14</v>
      </c>
      <c r="S2431" s="300">
        <v>0</v>
      </c>
      <c r="T2431" s="300">
        <v>64818</v>
      </c>
      <c r="V2431" s="300">
        <v>64818</v>
      </c>
      <c r="W2431" s="302">
        <f>IFERROR(INDEX('For Formulas'!$A$3:$CL$64,MATCH(ROUNDUP($R2431,0),'For Formulas'!$A$3:$A$64,0),MATCH($O2431&amp;" - "&amp;$P2431,'For Formulas'!$A$3:$CL$3,0))*L2431+U2431,INDEX('For Formulas'!$A$3:$CL$64,MATCH(ROUNDUP($R2431,0),'For Formulas'!$A$3:$A$64,0)*MATCH($O2431&amp;" - "&amp;$P2431,'For Formulas'!$A$3:$CL$3,0))*L2431)</f>
        <v>70004</v>
      </c>
      <c r="X2431" s="322">
        <f t="shared" si="228"/>
        <v>8.0008639575426574E-2</v>
      </c>
      <c r="Y2431" s="262" t="s">
        <v>787</v>
      </c>
      <c r="Z2431" s="262" t="str">
        <f t="shared" si="229"/>
        <v>142 E 72210 189</v>
      </c>
      <c r="AA2431" s="262" t="str">
        <f t="shared" si="230"/>
        <v>000</v>
      </c>
      <c r="AB2431" s="262" t="str">
        <f t="shared" si="231"/>
        <v>201</v>
      </c>
      <c r="AC2431" s="262" t="str">
        <f t="shared" si="232"/>
        <v>142 E 72210 189 201 000</v>
      </c>
    </row>
    <row r="2432" spans="1:29" ht="15" customHeight="1" x14ac:dyDescent="0.25">
      <c r="A2432" s="262" t="s">
        <v>1297</v>
      </c>
      <c r="B2432" s="262" t="s">
        <v>231</v>
      </c>
      <c r="C2432" s="262" t="s">
        <v>231</v>
      </c>
      <c r="D2432" s="262" t="s">
        <v>371</v>
      </c>
      <c r="E2432" s="262" t="s">
        <v>221</v>
      </c>
      <c r="F2432" s="262" t="s">
        <v>222</v>
      </c>
      <c r="G2432" s="262" t="s">
        <v>223</v>
      </c>
      <c r="H2432" s="262" t="s">
        <v>224</v>
      </c>
      <c r="I2432" s="262" t="s">
        <v>225</v>
      </c>
      <c r="J2432" s="262">
        <v>1600</v>
      </c>
      <c r="K2432" s="320">
        <v>1</v>
      </c>
      <c r="L2432" s="320">
        <v>1</v>
      </c>
      <c r="M2432" s="262" t="s">
        <v>226</v>
      </c>
      <c r="N2432" s="262" t="s">
        <v>233</v>
      </c>
      <c r="O2432" s="262" t="s">
        <v>234</v>
      </c>
      <c r="P2432" s="262" t="s">
        <v>35</v>
      </c>
      <c r="Q2432" s="321">
        <v>28</v>
      </c>
      <c r="R2432" s="321">
        <f t="shared" si="227"/>
        <v>29</v>
      </c>
      <c r="S2432" s="300">
        <v>0</v>
      </c>
      <c r="T2432" s="300">
        <v>64870</v>
      </c>
      <c r="V2432" s="300">
        <v>64870</v>
      </c>
      <c r="W2432" s="302">
        <f>IFERROR(INDEX('For Formulas'!$A$3:$CL$64,MATCH(ROUNDUP($R2432,0),'For Formulas'!$A$3:$A$64,0),MATCH($O2432&amp;" - "&amp;$P2432,'For Formulas'!$A$3:$CL$3,0))*L2432+U2432,INDEX('For Formulas'!$A$3:$CL$64,MATCH(ROUNDUP($R2432,0),'For Formulas'!$A$3:$A$64,0)*MATCH($O2432&amp;" - "&amp;$P2432,'For Formulas'!$A$3:$CL$3,0))*L2432)</f>
        <v>70060</v>
      </c>
      <c r="X2432" s="322">
        <f t="shared" si="228"/>
        <v>8.0006166178510862E-2</v>
      </c>
      <c r="Y2432" s="262" t="s">
        <v>372</v>
      </c>
      <c r="Z2432" s="262" t="str">
        <f t="shared" si="229"/>
        <v>141 E 71100 116</v>
      </c>
      <c r="AA2432" s="262" t="str">
        <f t="shared" si="230"/>
        <v>000</v>
      </c>
      <c r="AB2432" s="262" t="str">
        <f t="shared" si="231"/>
        <v>000</v>
      </c>
      <c r="AC2432" s="262" t="str">
        <f t="shared" si="232"/>
        <v>141 E 71100 116 000 000</v>
      </c>
    </row>
    <row r="2433" spans="1:29" ht="15" hidden="1" customHeight="1" x14ac:dyDescent="0.25">
      <c r="A2433" s="262" t="s">
        <v>1464</v>
      </c>
      <c r="B2433" s="262" t="s">
        <v>484</v>
      </c>
      <c r="C2433" s="262" t="s">
        <v>484</v>
      </c>
      <c r="D2433" s="262" t="s">
        <v>317</v>
      </c>
      <c r="E2433" s="262" t="s">
        <v>221</v>
      </c>
      <c r="F2433" s="262" t="s">
        <v>222</v>
      </c>
      <c r="G2433" s="262" t="s">
        <v>223</v>
      </c>
      <c r="H2433" s="262" t="s">
        <v>224</v>
      </c>
      <c r="I2433" s="262" t="s">
        <v>225</v>
      </c>
      <c r="J2433" s="262">
        <v>1600</v>
      </c>
      <c r="K2433" s="320">
        <v>1</v>
      </c>
      <c r="L2433" s="320">
        <v>1</v>
      </c>
      <c r="M2433" s="262" t="s">
        <v>226</v>
      </c>
      <c r="N2433" s="262" t="s">
        <v>227</v>
      </c>
      <c r="O2433" s="262" t="s">
        <v>234</v>
      </c>
      <c r="P2433" s="262" t="s">
        <v>35</v>
      </c>
      <c r="Q2433" s="321">
        <v>28</v>
      </c>
      <c r="R2433" s="321">
        <f t="shared" si="227"/>
        <v>29</v>
      </c>
      <c r="S2433" s="300">
        <v>0</v>
      </c>
      <c r="T2433" s="300">
        <v>64870</v>
      </c>
      <c r="V2433" s="300">
        <v>64870</v>
      </c>
      <c r="W2433" s="302">
        <f>IFERROR(INDEX('For Formulas'!$A$3:$CL$64,MATCH(ROUNDUP($R2433,0),'For Formulas'!$A$3:$A$64,0),MATCH($O2433&amp;" - "&amp;$P2433,'For Formulas'!$A$3:$CL$3,0))*L2433+U2433,INDEX('For Formulas'!$A$3:$CL$64,MATCH(ROUNDUP($R2433,0),'For Formulas'!$A$3:$A$64,0)*MATCH($O2433&amp;" - "&amp;$P2433,'For Formulas'!$A$3:$CL$3,0))*L2433)</f>
        <v>70060</v>
      </c>
      <c r="X2433" s="322">
        <f t="shared" si="228"/>
        <v>8.0006166178510862E-2</v>
      </c>
      <c r="Y2433" s="262" t="s">
        <v>1465</v>
      </c>
      <c r="Z2433" s="262" t="str">
        <f t="shared" si="229"/>
        <v>142 E 71100 116</v>
      </c>
      <c r="AA2433" s="262" t="str">
        <f t="shared" si="230"/>
        <v>000</v>
      </c>
      <c r="AB2433" s="262" t="str">
        <f t="shared" si="231"/>
        <v>101</v>
      </c>
      <c r="AC2433" s="262" t="str">
        <f t="shared" si="232"/>
        <v>142 E 71100 116 101 000</v>
      </c>
    </row>
    <row r="2434" spans="1:29" ht="15" customHeight="1" x14ac:dyDescent="0.25">
      <c r="A2434" s="262" t="s">
        <v>2471</v>
      </c>
      <c r="B2434" s="262" t="s">
        <v>1586</v>
      </c>
      <c r="C2434" s="262" t="s">
        <v>1586</v>
      </c>
      <c r="D2434" s="262" t="s">
        <v>274</v>
      </c>
      <c r="E2434" s="262" t="s">
        <v>221</v>
      </c>
      <c r="F2434" s="262" t="s">
        <v>222</v>
      </c>
      <c r="G2434" s="262" t="s">
        <v>223</v>
      </c>
      <c r="H2434" s="262" t="s">
        <v>224</v>
      </c>
      <c r="I2434" s="262" t="s">
        <v>225</v>
      </c>
      <c r="J2434" s="262">
        <v>1600</v>
      </c>
      <c r="K2434" s="320">
        <v>1</v>
      </c>
      <c r="L2434" s="320">
        <v>1</v>
      </c>
      <c r="M2434" s="262" t="s">
        <v>226</v>
      </c>
      <c r="N2434" s="262" t="s">
        <v>233</v>
      </c>
      <c r="O2434" s="262" t="s">
        <v>234</v>
      </c>
      <c r="P2434" s="262" t="s">
        <v>35</v>
      </c>
      <c r="Q2434" s="321">
        <v>28</v>
      </c>
      <c r="R2434" s="321">
        <f t="shared" ref="R2434:R2497" si="233">Q2434+1</f>
        <v>29</v>
      </c>
      <c r="S2434" s="300">
        <v>0</v>
      </c>
      <c r="T2434" s="300">
        <v>64870</v>
      </c>
      <c r="V2434" s="300">
        <v>64870</v>
      </c>
      <c r="W2434" s="302">
        <f>IFERROR(INDEX('For Formulas'!$A$3:$CL$64,MATCH(ROUNDUP($R2434,0),'For Formulas'!$A$3:$A$64,0),MATCH($O2434&amp;" - "&amp;$P2434,'For Formulas'!$A$3:$CL$3,0))*L2434+U2434,INDEX('For Formulas'!$A$3:$CL$64,MATCH(ROUNDUP($R2434,0),'For Formulas'!$A$3:$A$64,0)*MATCH($O2434&amp;" - "&amp;$P2434,'For Formulas'!$A$3:$CL$3,0))*L2434)</f>
        <v>70060</v>
      </c>
      <c r="X2434" s="322">
        <f t="shared" ref="X2434:X2497" si="234">(W2434-V2434)/V2434</f>
        <v>8.0006166178510862E-2</v>
      </c>
      <c r="Y2434" s="262" t="s">
        <v>1587</v>
      </c>
      <c r="Z2434" s="262" t="str">
        <f t="shared" ref="Z2434:Z2497" si="235">LEFT(Y2434,15)</f>
        <v>141 E 72110 130</v>
      </c>
      <c r="AA2434" s="262" t="str">
        <f t="shared" ref="AA2434:AA2497" si="236">RIGHT(Y2434,3)</f>
        <v>000</v>
      </c>
      <c r="AB2434" s="262" t="str">
        <f t="shared" ref="AB2434:AB2497" si="237">MID(Y2434,17,3)</f>
        <v>000</v>
      </c>
      <c r="AC2434" s="262" t="str">
        <f t="shared" ref="AC2434:AC2497" si="238">Z2434&amp;" " &amp;AB2434&amp;" "&amp;AA2434</f>
        <v>141 E 72110 130 000 000</v>
      </c>
    </row>
    <row r="2435" spans="1:29" ht="15" customHeight="1" x14ac:dyDescent="0.25">
      <c r="A2435" s="262" t="s">
        <v>2779</v>
      </c>
      <c r="B2435" s="262" t="s">
        <v>231</v>
      </c>
      <c r="C2435" s="262" t="s">
        <v>231</v>
      </c>
      <c r="D2435" s="262" t="s">
        <v>333</v>
      </c>
      <c r="E2435" s="262" t="s">
        <v>221</v>
      </c>
      <c r="F2435" s="262" t="s">
        <v>222</v>
      </c>
      <c r="G2435" s="262" t="s">
        <v>223</v>
      </c>
      <c r="H2435" s="262" t="s">
        <v>224</v>
      </c>
      <c r="I2435" s="262" t="s">
        <v>225</v>
      </c>
      <c r="J2435" s="262">
        <v>1600</v>
      </c>
      <c r="K2435" s="320">
        <v>1</v>
      </c>
      <c r="L2435" s="320">
        <v>1</v>
      </c>
      <c r="M2435" s="262" t="s">
        <v>226</v>
      </c>
      <c r="N2435" s="262" t="s">
        <v>233</v>
      </c>
      <c r="O2435" s="262" t="s">
        <v>234</v>
      </c>
      <c r="P2435" s="262" t="s">
        <v>35</v>
      </c>
      <c r="Q2435" s="321">
        <v>28</v>
      </c>
      <c r="R2435" s="321">
        <f t="shared" si="233"/>
        <v>29</v>
      </c>
      <c r="S2435" s="300">
        <v>0</v>
      </c>
      <c r="T2435" s="300">
        <v>64870</v>
      </c>
      <c r="V2435" s="300">
        <v>64870</v>
      </c>
      <c r="W2435" s="302">
        <f>IFERROR(INDEX('For Formulas'!$A$3:$CL$64,MATCH(ROUNDUP($R2435,0),'For Formulas'!$A$3:$A$64,0),MATCH($O2435&amp;" - "&amp;$P2435,'For Formulas'!$A$3:$CL$3,0))*L2435+U2435,INDEX('For Formulas'!$A$3:$CL$64,MATCH(ROUNDUP($R2435,0),'For Formulas'!$A$3:$A$64,0)*MATCH($O2435&amp;" - "&amp;$P2435,'For Formulas'!$A$3:$CL$3,0))*L2435)</f>
        <v>70060</v>
      </c>
      <c r="X2435" s="322">
        <f t="shared" si="234"/>
        <v>8.0006166178510862E-2</v>
      </c>
      <c r="Y2435" s="262" t="s">
        <v>618</v>
      </c>
      <c r="Z2435" s="262" t="str">
        <f t="shared" si="235"/>
        <v>141 E 71100 116</v>
      </c>
      <c r="AA2435" s="262" t="str">
        <f t="shared" si="236"/>
        <v>000</v>
      </c>
      <c r="AB2435" s="262" t="str">
        <f t="shared" si="237"/>
        <v>000</v>
      </c>
      <c r="AC2435" s="262" t="str">
        <f t="shared" si="238"/>
        <v>141 E 71100 116 000 000</v>
      </c>
    </row>
    <row r="2436" spans="1:29" ht="15" customHeight="1" x14ac:dyDescent="0.25">
      <c r="A2436" s="262" t="s">
        <v>2511</v>
      </c>
      <c r="B2436" s="262" t="s">
        <v>231</v>
      </c>
      <c r="C2436" s="262" t="s">
        <v>231</v>
      </c>
      <c r="D2436" s="262" t="s">
        <v>382</v>
      </c>
      <c r="E2436" s="262" t="s">
        <v>221</v>
      </c>
      <c r="F2436" s="262" t="s">
        <v>222</v>
      </c>
      <c r="G2436" s="262" t="s">
        <v>223</v>
      </c>
      <c r="H2436" s="262" t="s">
        <v>224</v>
      </c>
      <c r="I2436" s="262" t="s">
        <v>225</v>
      </c>
      <c r="J2436" s="262">
        <v>1600</v>
      </c>
      <c r="K2436" s="320">
        <v>1</v>
      </c>
      <c r="L2436" s="320">
        <v>1</v>
      </c>
      <c r="M2436" s="262" t="s">
        <v>226</v>
      </c>
      <c r="N2436" s="262" t="s">
        <v>233</v>
      </c>
      <c r="O2436" s="262" t="s">
        <v>234</v>
      </c>
      <c r="P2436" s="262" t="s">
        <v>36</v>
      </c>
      <c r="Q2436" s="321">
        <v>22</v>
      </c>
      <c r="R2436" s="321">
        <f t="shared" si="233"/>
        <v>23</v>
      </c>
      <c r="S2436" s="300">
        <v>0</v>
      </c>
      <c r="T2436" s="300">
        <v>64910</v>
      </c>
      <c r="V2436" s="300">
        <v>64910</v>
      </c>
      <c r="W2436" s="302">
        <f>IFERROR(INDEX('For Formulas'!$A$3:$CL$64,MATCH(ROUNDUP($R2436,0),'For Formulas'!$A$3:$A$64,0),MATCH($O2436&amp;" - "&amp;$P2436,'For Formulas'!$A$3:$CL$3,0))*L2436+U2436,INDEX('For Formulas'!$A$3:$CL$64,MATCH(ROUNDUP($R2436,0),'For Formulas'!$A$3:$A$64,0)*MATCH($O2436&amp;" - "&amp;$P2436,'For Formulas'!$A$3:$CL$3,0))*L2436)</f>
        <v>70105</v>
      </c>
      <c r="X2436" s="322">
        <f t="shared" si="234"/>
        <v>8.0033893082729929E-2</v>
      </c>
      <c r="Y2436" s="262" t="s">
        <v>401</v>
      </c>
      <c r="Z2436" s="262" t="str">
        <f t="shared" si="235"/>
        <v>141 E 71100 116</v>
      </c>
      <c r="AA2436" s="262" t="str">
        <f t="shared" si="236"/>
        <v>000</v>
      </c>
      <c r="AB2436" s="262" t="str">
        <f t="shared" si="237"/>
        <v>000</v>
      </c>
      <c r="AC2436" s="262" t="str">
        <f t="shared" si="238"/>
        <v>141 E 71100 116 000 000</v>
      </c>
    </row>
    <row r="2437" spans="1:29" ht="15" customHeight="1" x14ac:dyDescent="0.25">
      <c r="A2437" s="262" t="s">
        <v>2487</v>
      </c>
      <c r="B2437" s="262" t="s">
        <v>323</v>
      </c>
      <c r="C2437" s="262" t="s">
        <v>323</v>
      </c>
      <c r="D2437" s="262" t="s">
        <v>232</v>
      </c>
      <c r="E2437" s="262" t="s">
        <v>221</v>
      </c>
      <c r="F2437" s="262" t="s">
        <v>222</v>
      </c>
      <c r="G2437" s="262" t="s">
        <v>223</v>
      </c>
      <c r="H2437" s="262" t="s">
        <v>224</v>
      </c>
      <c r="I2437" s="262" t="s">
        <v>225</v>
      </c>
      <c r="J2437" s="262">
        <v>1600</v>
      </c>
      <c r="K2437" s="320">
        <v>1</v>
      </c>
      <c r="L2437" s="320">
        <v>1</v>
      </c>
      <c r="M2437" s="262" t="s">
        <v>226</v>
      </c>
      <c r="N2437" s="262" t="s">
        <v>233</v>
      </c>
      <c r="O2437" s="262" t="s">
        <v>234</v>
      </c>
      <c r="P2437" s="262" t="s">
        <v>38</v>
      </c>
      <c r="Q2437" s="321">
        <v>13</v>
      </c>
      <c r="R2437" s="321">
        <f t="shared" si="233"/>
        <v>14</v>
      </c>
      <c r="S2437" s="300">
        <v>0</v>
      </c>
      <c r="T2437" s="300">
        <v>65145</v>
      </c>
      <c r="V2437" s="300">
        <v>65145</v>
      </c>
      <c r="W2437" s="302">
        <f>IFERROR(INDEX('For Formulas'!$A$3:$CL$64,MATCH(ROUNDUP($R2437,0),'For Formulas'!$A$3:$A$64,0),MATCH($O2437&amp;" - "&amp;$P2437,'For Formulas'!$A$3:$CL$3,0))*L2437+U2437,INDEX('For Formulas'!$A$3:$CL$64,MATCH(ROUNDUP($R2437,0),'For Formulas'!$A$3:$A$64,0)*MATCH($O2437&amp;" - "&amp;$P2437,'For Formulas'!$A$3:$CL$3,0))*L2437)</f>
        <v>70355</v>
      </c>
      <c r="X2437" s="322">
        <f t="shared" si="234"/>
        <v>7.997543940440556E-2</v>
      </c>
      <c r="Y2437" s="262" t="s">
        <v>2192</v>
      </c>
      <c r="Z2437" s="262" t="str">
        <f t="shared" si="235"/>
        <v>141 E 72410 139</v>
      </c>
      <c r="AA2437" s="262" t="str">
        <f t="shared" si="236"/>
        <v>000</v>
      </c>
      <c r="AB2437" s="262" t="str">
        <f t="shared" si="237"/>
        <v>000</v>
      </c>
      <c r="AC2437" s="262" t="str">
        <f t="shared" si="238"/>
        <v>141 E 72410 139 000 000</v>
      </c>
    </row>
    <row r="2438" spans="1:29" ht="15" customHeight="1" x14ac:dyDescent="0.25">
      <c r="A2438" s="262" t="s">
        <v>854</v>
      </c>
      <c r="B2438" s="262" t="s">
        <v>231</v>
      </c>
      <c r="C2438" s="262" t="s">
        <v>231</v>
      </c>
      <c r="D2438" s="262" t="s">
        <v>407</v>
      </c>
      <c r="E2438" s="262" t="s">
        <v>221</v>
      </c>
      <c r="F2438" s="262" t="s">
        <v>222</v>
      </c>
      <c r="G2438" s="262" t="s">
        <v>223</v>
      </c>
      <c r="H2438" s="262" t="s">
        <v>224</v>
      </c>
      <c r="I2438" s="262" t="s">
        <v>225</v>
      </c>
      <c r="J2438" s="262">
        <v>1600</v>
      </c>
      <c r="K2438" s="320">
        <v>1</v>
      </c>
      <c r="L2438" s="320">
        <v>1</v>
      </c>
      <c r="M2438" s="262" t="s">
        <v>226</v>
      </c>
      <c r="N2438" s="262" t="s">
        <v>233</v>
      </c>
      <c r="O2438" s="262" t="s">
        <v>234</v>
      </c>
      <c r="P2438" s="262" t="s">
        <v>35</v>
      </c>
      <c r="Q2438" s="321">
        <v>29</v>
      </c>
      <c r="R2438" s="321">
        <f t="shared" si="233"/>
        <v>30</v>
      </c>
      <c r="S2438" s="300">
        <v>0</v>
      </c>
      <c r="T2438" s="300">
        <v>65230</v>
      </c>
      <c r="V2438" s="300">
        <v>65230</v>
      </c>
      <c r="W2438" s="302">
        <f>IFERROR(INDEX('For Formulas'!$A$3:$CL$64,MATCH(ROUNDUP($R2438,0),'For Formulas'!$A$3:$A$64,0),MATCH($O2438&amp;" - "&amp;$P2438,'For Formulas'!$A$3:$CL$3,0))*L2438+U2438,INDEX('For Formulas'!$A$3:$CL$64,MATCH(ROUNDUP($R2438,0),'For Formulas'!$A$3:$A$64,0)*MATCH($O2438&amp;" - "&amp;$P2438,'For Formulas'!$A$3:$CL$3,0))*L2438)</f>
        <v>70450</v>
      </c>
      <c r="X2438" s="322">
        <f t="shared" si="234"/>
        <v>8.0024528591139052E-2</v>
      </c>
      <c r="Y2438" s="262" t="s">
        <v>408</v>
      </c>
      <c r="Z2438" s="262" t="str">
        <f t="shared" si="235"/>
        <v>141 E 71100 116</v>
      </c>
      <c r="AA2438" s="262" t="str">
        <f t="shared" si="236"/>
        <v>000</v>
      </c>
      <c r="AB2438" s="262" t="str">
        <f t="shared" si="237"/>
        <v>000</v>
      </c>
      <c r="AC2438" s="262" t="str">
        <f t="shared" si="238"/>
        <v>141 E 71100 116 000 000</v>
      </c>
    </row>
    <row r="2439" spans="1:29" ht="15" customHeight="1" x14ac:dyDescent="0.25">
      <c r="A2439" s="262" t="s">
        <v>1050</v>
      </c>
      <c r="B2439" s="262" t="s">
        <v>316</v>
      </c>
      <c r="C2439" s="262" t="s">
        <v>316</v>
      </c>
      <c r="D2439" s="262" t="s">
        <v>232</v>
      </c>
      <c r="E2439" s="262" t="s">
        <v>221</v>
      </c>
      <c r="F2439" s="262" t="s">
        <v>222</v>
      </c>
      <c r="G2439" s="262" t="s">
        <v>223</v>
      </c>
      <c r="H2439" s="262" t="s">
        <v>224</v>
      </c>
      <c r="I2439" s="262" t="s">
        <v>225</v>
      </c>
      <c r="J2439" s="262">
        <v>1600</v>
      </c>
      <c r="K2439" s="320">
        <v>1</v>
      </c>
      <c r="L2439" s="320">
        <v>1</v>
      </c>
      <c r="M2439" s="262" t="s">
        <v>226</v>
      </c>
      <c r="N2439" s="262" t="s">
        <v>233</v>
      </c>
      <c r="O2439" s="262" t="s">
        <v>234</v>
      </c>
      <c r="P2439" s="262" t="s">
        <v>35</v>
      </c>
      <c r="Q2439" s="321">
        <v>29</v>
      </c>
      <c r="R2439" s="321">
        <f t="shared" si="233"/>
        <v>30</v>
      </c>
      <c r="S2439" s="300">
        <v>0</v>
      </c>
      <c r="T2439" s="300">
        <v>65230</v>
      </c>
      <c r="V2439" s="300">
        <v>65230</v>
      </c>
      <c r="W2439" s="302">
        <f>IFERROR(INDEX('For Formulas'!$A$3:$CL$64,MATCH(ROUNDUP($R2439,0),'For Formulas'!$A$3:$A$64,0),MATCH($O2439&amp;" - "&amp;$P2439,'For Formulas'!$A$3:$CL$3,0))*L2439+U2439,INDEX('For Formulas'!$A$3:$CL$64,MATCH(ROUNDUP($R2439,0),'For Formulas'!$A$3:$A$64,0)*MATCH($O2439&amp;" - "&amp;$P2439,'For Formulas'!$A$3:$CL$3,0))*L2439)</f>
        <v>70450</v>
      </c>
      <c r="X2439" s="322">
        <f t="shared" si="234"/>
        <v>8.0024528591139052E-2</v>
      </c>
      <c r="Y2439" s="262" t="s">
        <v>770</v>
      </c>
      <c r="Z2439" s="262" t="str">
        <f t="shared" si="235"/>
        <v>141 E 71200 116</v>
      </c>
      <c r="AA2439" s="262" t="str">
        <f t="shared" si="236"/>
        <v>712</v>
      </c>
      <c r="AB2439" s="262" t="str">
        <f t="shared" si="237"/>
        <v>000</v>
      </c>
      <c r="AC2439" s="262" t="str">
        <f t="shared" si="238"/>
        <v>141 E 71200 116 000 712</v>
      </c>
    </row>
    <row r="2440" spans="1:29" ht="15" hidden="1" customHeight="1" x14ac:dyDescent="0.25">
      <c r="A2440" s="262" t="s">
        <v>2895</v>
      </c>
      <c r="B2440" s="262" t="s">
        <v>256</v>
      </c>
      <c r="C2440" s="262" t="s">
        <v>355</v>
      </c>
      <c r="D2440" s="262" t="s">
        <v>274</v>
      </c>
      <c r="E2440" s="262" t="s">
        <v>256</v>
      </c>
      <c r="F2440" s="262" t="s">
        <v>249</v>
      </c>
      <c r="G2440" s="262" t="s">
        <v>250</v>
      </c>
      <c r="H2440" s="262" t="s">
        <v>224</v>
      </c>
      <c r="I2440" s="262" t="s">
        <v>242</v>
      </c>
      <c r="J2440" s="262">
        <v>1080</v>
      </c>
      <c r="K2440" s="320">
        <v>1</v>
      </c>
      <c r="L2440" s="320">
        <v>1</v>
      </c>
      <c r="M2440" s="262" t="s">
        <v>6</v>
      </c>
      <c r="Q2440" s="321">
        <v>0</v>
      </c>
      <c r="R2440" s="321">
        <f t="shared" si="233"/>
        <v>1</v>
      </c>
      <c r="S2440" s="300">
        <v>500</v>
      </c>
      <c r="T2440" s="300">
        <v>0</v>
      </c>
      <c r="V2440" s="300">
        <v>500</v>
      </c>
      <c r="W2440" s="300">
        <f>V2440</f>
        <v>500</v>
      </c>
      <c r="X2440" s="322">
        <f t="shared" si="234"/>
        <v>0</v>
      </c>
      <c r="Y2440" s="262" t="s">
        <v>575</v>
      </c>
      <c r="Z2440" s="262" t="str">
        <f t="shared" si="235"/>
        <v>141 E 71200 163</v>
      </c>
      <c r="AA2440" s="262" t="str">
        <f t="shared" si="236"/>
        <v>712</v>
      </c>
      <c r="AB2440" s="262" t="str">
        <f t="shared" si="237"/>
        <v>901</v>
      </c>
      <c r="AC2440" s="262" t="str">
        <f t="shared" si="238"/>
        <v>141 E 71200 163 901 712</v>
      </c>
    </row>
    <row r="2441" spans="1:29" ht="15" customHeight="1" x14ac:dyDescent="0.25">
      <c r="A2441" s="262" t="s">
        <v>1832</v>
      </c>
      <c r="B2441" s="262" t="s">
        <v>231</v>
      </c>
      <c r="C2441" s="262" t="s">
        <v>231</v>
      </c>
      <c r="D2441" s="262" t="s">
        <v>407</v>
      </c>
      <c r="E2441" s="262" t="s">
        <v>221</v>
      </c>
      <c r="F2441" s="262" t="s">
        <v>222</v>
      </c>
      <c r="G2441" s="262" t="s">
        <v>223</v>
      </c>
      <c r="H2441" s="262" t="s">
        <v>224</v>
      </c>
      <c r="I2441" s="262" t="s">
        <v>225</v>
      </c>
      <c r="J2441" s="262">
        <v>1600</v>
      </c>
      <c r="K2441" s="320">
        <v>1</v>
      </c>
      <c r="L2441" s="320">
        <v>1</v>
      </c>
      <c r="M2441" s="262" t="s">
        <v>226</v>
      </c>
      <c r="N2441" s="262" t="s">
        <v>233</v>
      </c>
      <c r="O2441" s="262" t="s">
        <v>234</v>
      </c>
      <c r="P2441" s="262" t="s">
        <v>35</v>
      </c>
      <c r="Q2441" s="321">
        <v>29</v>
      </c>
      <c r="R2441" s="321">
        <f t="shared" si="233"/>
        <v>30</v>
      </c>
      <c r="S2441" s="300">
        <v>0</v>
      </c>
      <c r="T2441" s="300">
        <v>65230</v>
      </c>
      <c r="V2441" s="300">
        <v>65230</v>
      </c>
      <c r="W2441" s="302">
        <f>IFERROR(INDEX('For Formulas'!$A$3:$CL$64,MATCH(ROUNDUP($R2441,0),'For Formulas'!$A$3:$A$64,0),MATCH($O2441&amp;" - "&amp;$P2441,'For Formulas'!$A$3:$CL$3,0))*L2441+U2441,INDEX('For Formulas'!$A$3:$CL$64,MATCH(ROUNDUP($R2441,0),'For Formulas'!$A$3:$A$64,0)*MATCH($O2441&amp;" - "&amp;$P2441,'For Formulas'!$A$3:$CL$3,0))*L2441)</f>
        <v>70450</v>
      </c>
      <c r="X2441" s="322">
        <f t="shared" si="234"/>
        <v>8.0024528591139052E-2</v>
      </c>
      <c r="Y2441" s="262" t="s">
        <v>408</v>
      </c>
      <c r="Z2441" s="262" t="str">
        <f t="shared" si="235"/>
        <v>141 E 71100 116</v>
      </c>
      <c r="AA2441" s="262" t="str">
        <f t="shared" si="236"/>
        <v>000</v>
      </c>
      <c r="AB2441" s="262" t="str">
        <f t="shared" si="237"/>
        <v>000</v>
      </c>
      <c r="AC2441" s="262" t="str">
        <f t="shared" si="238"/>
        <v>141 E 71100 116 000 000</v>
      </c>
    </row>
    <row r="2442" spans="1:29" ht="15" customHeight="1" x14ac:dyDescent="0.25">
      <c r="A2442" s="262" t="s">
        <v>2553</v>
      </c>
      <c r="B2442" s="262" t="s">
        <v>231</v>
      </c>
      <c r="C2442" s="262" t="s">
        <v>231</v>
      </c>
      <c r="D2442" s="262" t="s">
        <v>340</v>
      </c>
      <c r="E2442" s="262" t="s">
        <v>221</v>
      </c>
      <c r="F2442" s="262" t="s">
        <v>222</v>
      </c>
      <c r="G2442" s="262" t="s">
        <v>223</v>
      </c>
      <c r="H2442" s="262" t="s">
        <v>224</v>
      </c>
      <c r="I2442" s="262" t="s">
        <v>225</v>
      </c>
      <c r="J2442" s="262">
        <v>1600</v>
      </c>
      <c r="K2442" s="320">
        <v>1</v>
      </c>
      <c r="L2442" s="320">
        <v>1</v>
      </c>
      <c r="M2442" s="262" t="s">
        <v>226</v>
      </c>
      <c r="N2442" s="262" t="s">
        <v>233</v>
      </c>
      <c r="O2442" s="262" t="s">
        <v>234</v>
      </c>
      <c r="P2442" s="262" t="s">
        <v>35</v>
      </c>
      <c r="Q2442" s="321">
        <v>29</v>
      </c>
      <c r="R2442" s="321">
        <f t="shared" si="233"/>
        <v>30</v>
      </c>
      <c r="S2442" s="300">
        <v>0</v>
      </c>
      <c r="T2442" s="300">
        <v>65230</v>
      </c>
      <c r="V2442" s="300">
        <v>65230</v>
      </c>
      <c r="W2442" s="302">
        <f>IFERROR(INDEX('For Formulas'!$A$3:$CL$64,MATCH(ROUNDUP($R2442,0),'For Formulas'!$A$3:$A$64,0),MATCH($O2442&amp;" - "&amp;$P2442,'For Formulas'!$A$3:$CL$3,0))*L2442+U2442,INDEX('For Formulas'!$A$3:$CL$64,MATCH(ROUNDUP($R2442,0),'For Formulas'!$A$3:$A$64,0)*MATCH($O2442&amp;" - "&amp;$P2442,'For Formulas'!$A$3:$CL$3,0))*L2442)</f>
        <v>70450</v>
      </c>
      <c r="X2442" s="322">
        <f t="shared" si="234"/>
        <v>8.0024528591139052E-2</v>
      </c>
      <c r="Y2442" s="262" t="s">
        <v>439</v>
      </c>
      <c r="Z2442" s="262" t="str">
        <f t="shared" si="235"/>
        <v>141 E 71100 116</v>
      </c>
      <c r="AA2442" s="262" t="str">
        <f t="shared" si="236"/>
        <v>000</v>
      </c>
      <c r="AB2442" s="262" t="str">
        <f t="shared" si="237"/>
        <v>000</v>
      </c>
      <c r="AC2442" s="262" t="str">
        <f t="shared" si="238"/>
        <v>141 E 71100 116 000 000</v>
      </c>
    </row>
    <row r="2443" spans="1:29" ht="15" customHeight="1" x14ac:dyDescent="0.25">
      <c r="A2443" s="262" t="s">
        <v>3217</v>
      </c>
      <c r="B2443" s="262" t="s">
        <v>231</v>
      </c>
      <c r="C2443" s="262" t="s">
        <v>231</v>
      </c>
      <c r="D2443" s="262" t="s">
        <v>392</v>
      </c>
      <c r="E2443" s="262" t="s">
        <v>221</v>
      </c>
      <c r="F2443" s="262" t="s">
        <v>222</v>
      </c>
      <c r="G2443" s="262" t="s">
        <v>223</v>
      </c>
      <c r="H2443" s="262" t="s">
        <v>224</v>
      </c>
      <c r="I2443" s="262" t="s">
        <v>225</v>
      </c>
      <c r="J2443" s="262">
        <v>1600</v>
      </c>
      <c r="K2443" s="320">
        <v>1</v>
      </c>
      <c r="L2443" s="320">
        <v>1</v>
      </c>
      <c r="M2443" s="262" t="s">
        <v>226</v>
      </c>
      <c r="N2443" s="262" t="s">
        <v>233</v>
      </c>
      <c r="O2443" s="262" t="s">
        <v>234</v>
      </c>
      <c r="P2443" s="262" t="s">
        <v>35</v>
      </c>
      <c r="Q2443" s="321">
        <v>29</v>
      </c>
      <c r="R2443" s="321">
        <f t="shared" si="233"/>
        <v>30</v>
      </c>
      <c r="S2443" s="300">
        <v>0</v>
      </c>
      <c r="T2443" s="300">
        <v>65230</v>
      </c>
      <c r="V2443" s="300">
        <v>65230</v>
      </c>
      <c r="W2443" s="302">
        <f>IFERROR(INDEX('For Formulas'!$A$3:$CL$64,MATCH(ROUNDUP($R2443,0),'For Formulas'!$A$3:$A$64,0),MATCH($O2443&amp;" - "&amp;$P2443,'For Formulas'!$A$3:$CL$3,0))*L2443+U2443,INDEX('For Formulas'!$A$3:$CL$64,MATCH(ROUNDUP($R2443,0),'For Formulas'!$A$3:$A$64,0)*MATCH($O2443&amp;" - "&amp;$P2443,'For Formulas'!$A$3:$CL$3,0))*L2443)</f>
        <v>70450</v>
      </c>
      <c r="X2443" s="322">
        <f t="shared" si="234"/>
        <v>8.0024528591139052E-2</v>
      </c>
      <c r="Y2443" s="262" t="s">
        <v>572</v>
      </c>
      <c r="Z2443" s="262" t="str">
        <f t="shared" si="235"/>
        <v>141 E 71100 116</v>
      </c>
      <c r="AA2443" s="262" t="str">
        <f t="shared" si="236"/>
        <v>000</v>
      </c>
      <c r="AB2443" s="262" t="str">
        <f t="shared" si="237"/>
        <v>000</v>
      </c>
      <c r="AC2443" s="262" t="str">
        <f t="shared" si="238"/>
        <v>141 E 71100 116 000 000</v>
      </c>
    </row>
    <row r="2444" spans="1:29" ht="15" customHeight="1" x14ac:dyDescent="0.25">
      <c r="A2444" s="262" t="s">
        <v>2436</v>
      </c>
      <c r="B2444" s="262" t="s">
        <v>311</v>
      </c>
      <c r="C2444" s="262" t="s">
        <v>311</v>
      </c>
      <c r="D2444" s="262" t="s">
        <v>274</v>
      </c>
      <c r="E2444" s="262" t="s">
        <v>221</v>
      </c>
      <c r="F2444" s="262" t="s">
        <v>299</v>
      </c>
      <c r="G2444" s="262" t="s">
        <v>300</v>
      </c>
      <c r="H2444" s="262" t="s">
        <v>301</v>
      </c>
      <c r="I2444" s="262" t="s">
        <v>225</v>
      </c>
      <c r="J2444" s="262">
        <v>1920</v>
      </c>
      <c r="K2444" s="320">
        <v>1</v>
      </c>
      <c r="L2444" s="320">
        <v>1</v>
      </c>
      <c r="M2444" s="262" t="s">
        <v>226</v>
      </c>
      <c r="N2444" s="262" t="s">
        <v>233</v>
      </c>
      <c r="O2444" s="262" t="s">
        <v>288</v>
      </c>
      <c r="P2444" s="262" t="s">
        <v>320</v>
      </c>
      <c r="Q2444" s="321">
        <v>26</v>
      </c>
      <c r="R2444" s="321">
        <f t="shared" si="233"/>
        <v>27</v>
      </c>
      <c r="S2444" s="300">
        <v>0</v>
      </c>
      <c r="T2444" s="300">
        <v>65472</v>
      </c>
      <c r="V2444" s="300">
        <v>65472</v>
      </c>
      <c r="W2444" s="302">
        <f>IFERROR(INDEX('For Formulas'!$A$3:$CL$64,MATCH(ROUNDUP($R2444,0),'For Formulas'!$A$3:$A$64,0),MATCH($O2444&amp;" - "&amp;$P2444,'For Formulas'!$A$3:$CL$3,0))*L2444+U2444,INDEX('For Formulas'!$A$3:$CL$64,MATCH(ROUNDUP($R2444,0),'For Formulas'!$A$3:$A$64,0)*MATCH($O2444&amp;" - "&amp;$P2444,'For Formulas'!$A$3:$CL$3,0))*L2444)</f>
        <v>70704</v>
      </c>
      <c r="X2444" s="322">
        <f t="shared" si="234"/>
        <v>7.9912023460410556E-2</v>
      </c>
      <c r="Y2444" s="262" t="s">
        <v>313</v>
      </c>
      <c r="Z2444" s="262" t="str">
        <f t="shared" si="235"/>
        <v>141 E 72210 162</v>
      </c>
      <c r="AA2444" s="262" t="str">
        <f t="shared" si="236"/>
        <v>000</v>
      </c>
      <c r="AB2444" s="262" t="str">
        <f t="shared" si="237"/>
        <v>000</v>
      </c>
      <c r="AC2444" s="262" t="str">
        <f t="shared" si="238"/>
        <v>141 E 72210 162 000 000</v>
      </c>
    </row>
    <row r="2445" spans="1:29" ht="15" hidden="1" customHeight="1" x14ac:dyDescent="0.25">
      <c r="A2445" s="262" t="s">
        <v>2899</v>
      </c>
      <c r="B2445" s="262" t="s">
        <v>326</v>
      </c>
      <c r="C2445" s="262" t="s">
        <v>326</v>
      </c>
      <c r="D2445" s="262" t="s">
        <v>407</v>
      </c>
      <c r="E2445" s="262" t="s">
        <v>256</v>
      </c>
      <c r="F2445" s="262" t="s">
        <v>222</v>
      </c>
      <c r="G2445" s="262" t="s">
        <v>223</v>
      </c>
      <c r="H2445" s="262" t="s">
        <v>224</v>
      </c>
      <c r="I2445" s="262" t="s">
        <v>225</v>
      </c>
      <c r="J2445" s="262">
        <v>1600</v>
      </c>
      <c r="K2445" s="320">
        <v>1</v>
      </c>
      <c r="L2445" s="320">
        <v>1</v>
      </c>
      <c r="M2445" s="262" t="s">
        <v>6</v>
      </c>
      <c r="Q2445" s="321">
        <v>0</v>
      </c>
      <c r="R2445" s="321">
        <f t="shared" si="233"/>
        <v>1</v>
      </c>
      <c r="S2445" s="300">
        <v>7000</v>
      </c>
      <c r="T2445" s="300">
        <v>0</v>
      </c>
      <c r="V2445" s="300">
        <v>7000</v>
      </c>
      <c r="W2445" s="300">
        <f>V2445</f>
        <v>7000</v>
      </c>
      <c r="X2445" s="322">
        <f t="shared" si="234"/>
        <v>0</v>
      </c>
      <c r="Y2445" s="262" t="s">
        <v>687</v>
      </c>
      <c r="Z2445" s="262" t="str">
        <f t="shared" si="235"/>
        <v>141 E 72410 139</v>
      </c>
      <c r="AA2445" s="262" t="str">
        <f t="shared" si="236"/>
        <v>000</v>
      </c>
      <c r="AB2445" s="262" t="str">
        <f t="shared" si="237"/>
        <v>000</v>
      </c>
      <c r="AC2445" s="262" t="str">
        <f t="shared" si="238"/>
        <v>141 E 72410 139 000 000</v>
      </c>
    </row>
    <row r="2446" spans="1:29" ht="15" customHeight="1" x14ac:dyDescent="0.25">
      <c r="A2446" s="262" t="s">
        <v>2782</v>
      </c>
      <c r="B2446" s="262" t="s">
        <v>2537</v>
      </c>
      <c r="C2446" s="262" t="s">
        <v>2783</v>
      </c>
      <c r="D2446" s="262" t="s">
        <v>274</v>
      </c>
      <c r="E2446" s="262" t="s">
        <v>221</v>
      </c>
      <c r="F2446" s="262" t="s">
        <v>299</v>
      </c>
      <c r="G2446" s="262" t="s">
        <v>300</v>
      </c>
      <c r="H2446" s="262" t="s">
        <v>301</v>
      </c>
      <c r="I2446" s="262" t="s">
        <v>225</v>
      </c>
      <c r="J2446" s="262">
        <v>1920</v>
      </c>
      <c r="K2446" s="320">
        <v>1</v>
      </c>
      <c r="L2446" s="320">
        <v>1</v>
      </c>
      <c r="M2446" s="262" t="s">
        <v>226</v>
      </c>
      <c r="N2446" s="262" t="s">
        <v>233</v>
      </c>
      <c r="O2446" s="262" t="s">
        <v>288</v>
      </c>
      <c r="P2446" s="262" t="s">
        <v>320</v>
      </c>
      <c r="Q2446" s="321">
        <v>26</v>
      </c>
      <c r="R2446" s="321">
        <f t="shared" si="233"/>
        <v>27</v>
      </c>
      <c r="S2446" s="300">
        <v>0</v>
      </c>
      <c r="T2446" s="300">
        <v>65472</v>
      </c>
      <c r="V2446" s="300">
        <v>65472</v>
      </c>
      <c r="W2446" s="302">
        <f>IFERROR(INDEX('For Formulas'!$A$3:$CL$64,MATCH(ROUNDUP($R2446,0),'For Formulas'!$A$3:$A$64,0),MATCH($O2446&amp;" - "&amp;$P2446,'For Formulas'!$A$3:$CL$3,0))*L2446+U2446,INDEX('For Formulas'!$A$3:$CL$64,MATCH(ROUNDUP($R2446,0),'For Formulas'!$A$3:$A$64,0)*MATCH($O2446&amp;" - "&amp;$P2446,'For Formulas'!$A$3:$CL$3,0))*L2446)</f>
        <v>70704</v>
      </c>
      <c r="X2446" s="322">
        <f t="shared" si="234"/>
        <v>7.9912023460410556E-2</v>
      </c>
      <c r="Y2446" s="262" t="s">
        <v>2784</v>
      </c>
      <c r="Z2446" s="262" t="str">
        <f t="shared" si="235"/>
        <v>141 E 72610 160</v>
      </c>
      <c r="AA2446" s="262" t="str">
        <f t="shared" si="236"/>
        <v>000</v>
      </c>
      <c r="AB2446" s="262" t="str">
        <f t="shared" si="237"/>
        <v>000</v>
      </c>
      <c r="AC2446" s="262" t="str">
        <f t="shared" si="238"/>
        <v>141 E 72610 160 000 000</v>
      </c>
    </row>
    <row r="2447" spans="1:29" ht="15" hidden="1" customHeight="1" x14ac:dyDescent="0.25">
      <c r="A2447" s="262" t="s">
        <v>2900</v>
      </c>
      <c r="B2447" s="262" t="s">
        <v>326</v>
      </c>
      <c r="C2447" s="262" t="s">
        <v>326</v>
      </c>
      <c r="D2447" s="262" t="s">
        <v>264</v>
      </c>
      <c r="E2447" s="262" t="s">
        <v>256</v>
      </c>
      <c r="F2447" s="262" t="s">
        <v>222</v>
      </c>
      <c r="G2447" s="262" t="s">
        <v>571</v>
      </c>
      <c r="H2447" s="262" t="s">
        <v>224</v>
      </c>
      <c r="I2447" s="262" t="s">
        <v>225</v>
      </c>
      <c r="J2447" s="262">
        <v>840</v>
      </c>
      <c r="K2447" s="320">
        <v>1</v>
      </c>
      <c r="L2447" s="320">
        <v>0.52500000000000002</v>
      </c>
      <c r="M2447" s="262" t="s">
        <v>6</v>
      </c>
      <c r="Q2447" s="321">
        <v>0</v>
      </c>
      <c r="R2447" s="321">
        <f t="shared" si="233"/>
        <v>1</v>
      </c>
      <c r="S2447" s="300">
        <v>6500</v>
      </c>
      <c r="T2447" s="300">
        <v>0</v>
      </c>
      <c r="V2447" s="300">
        <v>3412.5</v>
      </c>
      <c r="W2447" s="300">
        <f>V2447</f>
        <v>3412.5</v>
      </c>
      <c r="X2447" s="322">
        <f t="shared" si="234"/>
        <v>0</v>
      </c>
      <c r="Y2447" s="262" t="s">
        <v>1617</v>
      </c>
      <c r="Z2447" s="262" t="str">
        <f t="shared" si="235"/>
        <v>141 E 72410 139</v>
      </c>
      <c r="AA2447" s="262" t="str">
        <f t="shared" si="236"/>
        <v>000</v>
      </c>
      <c r="AB2447" s="262" t="str">
        <f t="shared" si="237"/>
        <v>000</v>
      </c>
      <c r="AC2447" s="262" t="str">
        <f t="shared" si="238"/>
        <v>141 E 72410 139 000 000</v>
      </c>
    </row>
    <row r="2448" spans="1:29" ht="15" customHeight="1" x14ac:dyDescent="0.25">
      <c r="A2448" s="262" t="s">
        <v>997</v>
      </c>
      <c r="B2448" s="262" t="s">
        <v>231</v>
      </c>
      <c r="C2448" s="262" t="s">
        <v>231</v>
      </c>
      <c r="D2448" s="262" t="s">
        <v>258</v>
      </c>
      <c r="E2448" s="262" t="s">
        <v>221</v>
      </c>
      <c r="F2448" s="262" t="s">
        <v>222</v>
      </c>
      <c r="G2448" s="262" t="s">
        <v>223</v>
      </c>
      <c r="H2448" s="262" t="s">
        <v>224</v>
      </c>
      <c r="I2448" s="262" t="s">
        <v>225</v>
      </c>
      <c r="J2448" s="262">
        <v>1600</v>
      </c>
      <c r="K2448" s="320">
        <v>1</v>
      </c>
      <c r="L2448" s="320">
        <v>1</v>
      </c>
      <c r="M2448" s="262" t="s">
        <v>226</v>
      </c>
      <c r="N2448" s="262" t="s">
        <v>233</v>
      </c>
      <c r="O2448" s="262" t="s">
        <v>234</v>
      </c>
      <c r="P2448" s="262" t="s">
        <v>35</v>
      </c>
      <c r="Q2448" s="321">
        <v>30</v>
      </c>
      <c r="R2448" s="321">
        <f t="shared" si="233"/>
        <v>31</v>
      </c>
      <c r="S2448" s="300">
        <v>0</v>
      </c>
      <c r="T2448" s="300">
        <v>65580</v>
      </c>
      <c r="V2448" s="300">
        <v>65580</v>
      </c>
      <c r="W2448" s="302">
        <f>IFERROR(INDEX('For Formulas'!$A$3:$CL$64,MATCH(ROUNDUP($R2448,0),'For Formulas'!$A$3:$A$64,0),MATCH($O2448&amp;" - "&amp;$P2448,'For Formulas'!$A$3:$CL$3,0))*L2448+U2448,INDEX('For Formulas'!$A$3:$CL$64,MATCH(ROUNDUP($R2448,0),'For Formulas'!$A$3:$A$64,0)*MATCH($O2448&amp;" - "&amp;$P2448,'For Formulas'!$A$3:$CL$3,0))*L2448)</f>
        <v>70825</v>
      </c>
      <c r="X2448" s="322">
        <f t="shared" si="234"/>
        <v>7.9978652028057332E-2</v>
      </c>
      <c r="Y2448" s="262" t="s">
        <v>259</v>
      </c>
      <c r="Z2448" s="262" t="str">
        <f t="shared" si="235"/>
        <v>141 E 71100 116</v>
      </c>
      <c r="AA2448" s="262" t="str">
        <f t="shared" si="236"/>
        <v>000</v>
      </c>
      <c r="AB2448" s="262" t="str">
        <f t="shared" si="237"/>
        <v>000</v>
      </c>
      <c r="AC2448" s="262" t="str">
        <f t="shared" si="238"/>
        <v>141 E 71100 116 000 000</v>
      </c>
    </row>
    <row r="2449" spans="1:29" ht="15" customHeight="1" x14ac:dyDescent="0.25">
      <c r="A2449" s="262" t="s">
        <v>1890</v>
      </c>
      <c r="B2449" s="262" t="s">
        <v>323</v>
      </c>
      <c r="C2449" s="262" t="s">
        <v>323</v>
      </c>
      <c r="D2449" s="262" t="s">
        <v>280</v>
      </c>
      <c r="E2449" s="262" t="s">
        <v>221</v>
      </c>
      <c r="F2449" s="262" t="s">
        <v>222</v>
      </c>
      <c r="G2449" s="262" t="s">
        <v>223</v>
      </c>
      <c r="H2449" s="262" t="s">
        <v>224</v>
      </c>
      <c r="I2449" s="262" t="s">
        <v>225</v>
      </c>
      <c r="J2449" s="262">
        <v>1600</v>
      </c>
      <c r="K2449" s="320">
        <v>1</v>
      </c>
      <c r="L2449" s="320">
        <v>1</v>
      </c>
      <c r="M2449" s="262" t="s">
        <v>226</v>
      </c>
      <c r="N2449" s="262" t="s">
        <v>233</v>
      </c>
      <c r="O2449" s="262" t="s">
        <v>234</v>
      </c>
      <c r="P2449" s="262" t="s">
        <v>35</v>
      </c>
      <c r="Q2449" s="321">
        <v>30</v>
      </c>
      <c r="R2449" s="321">
        <f t="shared" si="233"/>
        <v>31</v>
      </c>
      <c r="S2449" s="300">
        <v>0</v>
      </c>
      <c r="T2449" s="300">
        <v>65580</v>
      </c>
      <c r="V2449" s="300">
        <v>65580</v>
      </c>
      <c r="W2449" s="302">
        <f>IFERROR(INDEX('For Formulas'!$A$3:$CL$64,MATCH(ROUNDUP($R2449,0),'For Formulas'!$A$3:$A$64,0),MATCH($O2449&amp;" - "&amp;$P2449,'For Formulas'!$A$3:$CL$3,0))*L2449+U2449,INDEX('For Formulas'!$A$3:$CL$64,MATCH(ROUNDUP($R2449,0),'For Formulas'!$A$3:$A$64,0)*MATCH($O2449&amp;" - "&amp;$P2449,'For Formulas'!$A$3:$CL$3,0))*L2449)</f>
        <v>70825</v>
      </c>
      <c r="X2449" s="322">
        <f t="shared" si="234"/>
        <v>7.9978652028057332E-2</v>
      </c>
      <c r="Y2449" s="262" t="s">
        <v>1891</v>
      </c>
      <c r="Z2449" s="262" t="str">
        <f t="shared" si="235"/>
        <v>141 E 72410 139</v>
      </c>
      <c r="AA2449" s="262" t="str">
        <f t="shared" si="236"/>
        <v>000</v>
      </c>
      <c r="AB2449" s="262" t="str">
        <f t="shared" si="237"/>
        <v>000</v>
      </c>
      <c r="AC2449" s="262" t="str">
        <f t="shared" si="238"/>
        <v>141 E 72410 139 000 000</v>
      </c>
    </row>
    <row r="2450" spans="1:29" ht="15" customHeight="1" x14ac:dyDescent="0.25">
      <c r="A2450" s="262" t="s">
        <v>1971</v>
      </c>
      <c r="B2450" s="262" t="s">
        <v>231</v>
      </c>
      <c r="C2450" s="262" t="s">
        <v>231</v>
      </c>
      <c r="D2450" s="262" t="s">
        <v>238</v>
      </c>
      <c r="E2450" s="262" t="s">
        <v>221</v>
      </c>
      <c r="F2450" s="262" t="s">
        <v>222</v>
      </c>
      <c r="G2450" s="262" t="s">
        <v>223</v>
      </c>
      <c r="H2450" s="262" t="s">
        <v>224</v>
      </c>
      <c r="I2450" s="262" t="s">
        <v>225</v>
      </c>
      <c r="J2450" s="262">
        <v>1600</v>
      </c>
      <c r="K2450" s="320">
        <v>1</v>
      </c>
      <c r="L2450" s="320">
        <v>1</v>
      </c>
      <c r="M2450" s="262" t="s">
        <v>226</v>
      </c>
      <c r="N2450" s="262" t="s">
        <v>233</v>
      </c>
      <c r="O2450" s="262" t="s">
        <v>234</v>
      </c>
      <c r="P2450" s="262" t="s">
        <v>35</v>
      </c>
      <c r="Q2450" s="321">
        <v>30</v>
      </c>
      <c r="R2450" s="321">
        <f t="shared" si="233"/>
        <v>31</v>
      </c>
      <c r="S2450" s="300">
        <v>0</v>
      </c>
      <c r="T2450" s="300">
        <v>65580</v>
      </c>
      <c r="V2450" s="300">
        <v>65580</v>
      </c>
      <c r="W2450" s="302">
        <f>IFERROR(INDEX('For Formulas'!$A$3:$CL$64,MATCH(ROUNDUP($R2450,0),'For Formulas'!$A$3:$A$64,0),MATCH($O2450&amp;" - "&amp;$P2450,'For Formulas'!$A$3:$CL$3,0))*L2450+U2450,INDEX('For Formulas'!$A$3:$CL$64,MATCH(ROUNDUP($R2450,0),'For Formulas'!$A$3:$A$64,0)*MATCH($O2450&amp;" - "&amp;$P2450,'For Formulas'!$A$3:$CL$3,0))*L2450)</f>
        <v>70825</v>
      </c>
      <c r="X2450" s="322">
        <f t="shared" si="234"/>
        <v>7.9978652028057332E-2</v>
      </c>
      <c r="Y2450" s="262" t="s">
        <v>538</v>
      </c>
      <c r="Z2450" s="262" t="str">
        <f t="shared" si="235"/>
        <v>141 E 71100 116</v>
      </c>
      <c r="AA2450" s="262" t="str">
        <f t="shared" si="236"/>
        <v>000</v>
      </c>
      <c r="AB2450" s="262" t="str">
        <f t="shared" si="237"/>
        <v>000</v>
      </c>
      <c r="AC2450" s="262" t="str">
        <f t="shared" si="238"/>
        <v>141 E 71100 116 000 000</v>
      </c>
    </row>
    <row r="2451" spans="1:29" ht="15" customHeight="1" x14ac:dyDescent="0.25">
      <c r="A2451" s="262" t="s">
        <v>2150</v>
      </c>
      <c r="B2451" s="262" t="s">
        <v>231</v>
      </c>
      <c r="C2451" s="262" t="s">
        <v>231</v>
      </c>
      <c r="D2451" s="262" t="s">
        <v>411</v>
      </c>
      <c r="E2451" s="262" t="s">
        <v>221</v>
      </c>
      <c r="F2451" s="262" t="s">
        <v>222</v>
      </c>
      <c r="G2451" s="262" t="s">
        <v>223</v>
      </c>
      <c r="H2451" s="262" t="s">
        <v>224</v>
      </c>
      <c r="I2451" s="262" t="s">
        <v>225</v>
      </c>
      <c r="J2451" s="262">
        <v>1600</v>
      </c>
      <c r="K2451" s="320">
        <v>1</v>
      </c>
      <c r="L2451" s="320">
        <v>1</v>
      </c>
      <c r="M2451" s="262" t="s">
        <v>226</v>
      </c>
      <c r="N2451" s="262" t="s">
        <v>233</v>
      </c>
      <c r="O2451" s="262" t="s">
        <v>234</v>
      </c>
      <c r="P2451" s="262" t="s">
        <v>35</v>
      </c>
      <c r="Q2451" s="321">
        <v>30</v>
      </c>
      <c r="R2451" s="321">
        <f t="shared" si="233"/>
        <v>31</v>
      </c>
      <c r="S2451" s="300">
        <v>0</v>
      </c>
      <c r="T2451" s="300">
        <v>65580</v>
      </c>
      <c r="V2451" s="300">
        <v>65580</v>
      </c>
      <c r="W2451" s="302">
        <f>IFERROR(INDEX('For Formulas'!$A$3:$CL$64,MATCH(ROUNDUP($R2451,0),'For Formulas'!$A$3:$A$64,0),MATCH($O2451&amp;" - "&amp;$P2451,'For Formulas'!$A$3:$CL$3,0))*L2451+U2451,INDEX('For Formulas'!$A$3:$CL$64,MATCH(ROUNDUP($R2451,0),'For Formulas'!$A$3:$A$64,0)*MATCH($O2451&amp;" - "&amp;$P2451,'For Formulas'!$A$3:$CL$3,0))*L2451)</f>
        <v>70825</v>
      </c>
      <c r="X2451" s="322">
        <f t="shared" si="234"/>
        <v>7.9978652028057332E-2</v>
      </c>
      <c r="Y2451" s="262" t="s">
        <v>608</v>
      </c>
      <c r="Z2451" s="262" t="str">
        <f t="shared" si="235"/>
        <v>141 E 71100 116</v>
      </c>
      <c r="AA2451" s="262" t="str">
        <f t="shared" si="236"/>
        <v>000</v>
      </c>
      <c r="AB2451" s="262" t="str">
        <f t="shared" si="237"/>
        <v>000</v>
      </c>
      <c r="AC2451" s="262" t="str">
        <f t="shared" si="238"/>
        <v>141 E 71100 116 000 000</v>
      </c>
    </row>
    <row r="2452" spans="1:29" ht="15" customHeight="1" x14ac:dyDescent="0.25">
      <c r="A2452" s="262" t="s">
        <v>2496</v>
      </c>
      <c r="B2452" s="262" t="s">
        <v>231</v>
      </c>
      <c r="C2452" s="262" t="s">
        <v>231</v>
      </c>
      <c r="D2452" s="262" t="s">
        <v>268</v>
      </c>
      <c r="E2452" s="262" t="s">
        <v>221</v>
      </c>
      <c r="F2452" s="262" t="s">
        <v>222</v>
      </c>
      <c r="G2452" s="262" t="s">
        <v>223</v>
      </c>
      <c r="H2452" s="262" t="s">
        <v>224</v>
      </c>
      <c r="I2452" s="262" t="s">
        <v>225</v>
      </c>
      <c r="J2452" s="262">
        <v>1600</v>
      </c>
      <c r="K2452" s="320">
        <v>1</v>
      </c>
      <c r="L2452" s="320">
        <v>1</v>
      </c>
      <c r="M2452" s="262" t="s">
        <v>226</v>
      </c>
      <c r="N2452" s="262" t="s">
        <v>233</v>
      </c>
      <c r="O2452" s="262" t="s">
        <v>234</v>
      </c>
      <c r="P2452" s="262" t="s">
        <v>35</v>
      </c>
      <c r="Q2452" s="321">
        <v>30</v>
      </c>
      <c r="R2452" s="321">
        <f t="shared" si="233"/>
        <v>31</v>
      </c>
      <c r="S2452" s="300">
        <v>0</v>
      </c>
      <c r="T2452" s="300">
        <v>65580</v>
      </c>
      <c r="V2452" s="300">
        <v>65580</v>
      </c>
      <c r="W2452" s="302">
        <f>IFERROR(INDEX('For Formulas'!$A$3:$CL$64,MATCH(ROUNDUP($R2452,0),'For Formulas'!$A$3:$A$64,0),MATCH($O2452&amp;" - "&amp;$P2452,'For Formulas'!$A$3:$CL$3,0))*L2452+U2452,INDEX('For Formulas'!$A$3:$CL$64,MATCH(ROUNDUP($R2452,0),'For Formulas'!$A$3:$A$64,0)*MATCH($O2452&amp;" - "&amp;$P2452,'For Formulas'!$A$3:$CL$3,0))*L2452)</f>
        <v>70825</v>
      </c>
      <c r="X2452" s="322">
        <f t="shared" si="234"/>
        <v>7.9978652028057332E-2</v>
      </c>
      <c r="Y2452" s="262" t="s">
        <v>566</v>
      </c>
      <c r="Z2452" s="262" t="str">
        <f t="shared" si="235"/>
        <v>141 E 71100 116</v>
      </c>
      <c r="AA2452" s="262" t="str">
        <f t="shared" si="236"/>
        <v>000</v>
      </c>
      <c r="AB2452" s="262" t="str">
        <f t="shared" si="237"/>
        <v>000</v>
      </c>
      <c r="AC2452" s="262" t="str">
        <f t="shared" si="238"/>
        <v>141 E 71100 116 000 000</v>
      </c>
    </row>
    <row r="2453" spans="1:29" ht="15" customHeight="1" x14ac:dyDescent="0.25">
      <c r="A2453" s="262" t="s">
        <v>2528</v>
      </c>
      <c r="B2453" s="262" t="s">
        <v>231</v>
      </c>
      <c r="C2453" s="262" t="s">
        <v>231</v>
      </c>
      <c r="D2453" s="262" t="s">
        <v>264</v>
      </c>
      <c r="E2453" s="262" t="s">
        <v>221</v>
      </c>
      <c r="F2453" s="262" t="s">
        <v>222</v>
      </c>
      <c r="G2453" s="262" t="s">
        <v>223</v>
      </c>
      <c r="H2453" s="262" t="s">
        <v>224</v>
      </c>
      <c r="I2453" s="262" t="s">
        <v>225</v>
      </c>
      <c r="J2453" s="262">
        <v>1600</v>
      </c>
      <c r="K2453" s="320">
        <v>1</v>
      </c>
      <c r="L2453" s="320">
        <v>1</v>
      </c>
      <c r="M2453" s="262" t="s">
        <v>226</v>
      </c>
      <c r="N2453" s="262" t="s">
        <v>233</v>
      </c>
      <c r="O2453" s="262" t="s">
        <v>234</v>
      </c>
      <c r="P2453" s="262" t="s">
        <v>35</v>
      </c>
      <c r="Q2453" s="321">
        <v>30</v>
      </c>
      <c r="R2453" s="321">
        <f t="shared" si="233"/>
        <v>31</v>
      </c>
      <c r="S2453" s="300">
        <v>0</v>
      </c>
      <c r="T2453" s="300">
        <v>65580</v>
      </c>
      <c r="V2453" s="300">
        <v>65580</v>
      </c>
      <c r="W2453" s="302">
        <f>IFERROR(INDEX('For Formulas'!$A$3:$CL$64,MATCH(ROUNDUP($R2453,0),'For Formulas'!$A$3:$A$64,0),MATCH($O2453&amp;" - "&amp;$P2453,'For Formulas'!$A$3:$CL$3,0))*L2453+U2453,INDEX('For Formulas'!$A$3:$CL$64,MATCH(ROUNDUP($R2453,0),'For Formulas'!$A$3:$A$64,0)*MATCH($O2453&amp;" - "&amp;$P2453,'For Formulas'!$A$3:$CL$3,0))*L2453)</f>
        <v>70825</v>
      </c>
      <c r="X2453" s="322">
        <f t="shared" si="234"/>
        <v>7.9978652028057332E-2</v>
      </c>
      <c r="Y2453" s="262" t="s">
        <v>265</v>
      </c>
      <c r="Z2453" s="262" t="str">
        <f t="shared" si="235"/>
        <v>141 E 71100 116</v>
      </c>
      <c r="AA2453" s="262" t="str">
        <f t="shared" si="236"/>
        <v>000</v>
      </c>
      <c r="AB2453" s="262" t="str">
        <f t="shared" si="237"/>
        <v>000</v>
      </c>
      <c r="AC2453" s="262" t="str">
        <f t="shared" si="238"/>
        <v>141 E 71100 116 000 000</v>
      </c>
    </row>
    <row r="2454" spans="1:29" ht="15" customHeight="1" x14ac:dyDescent="0.25">
      <c r="A2454" s="262" t="s">
        <v>3147</v>
      </c>
      <c r="B2454" s="262" t="s">
        <v>3148</v>
      </c>
      <c r="C2454" s="262" t="s">
        <v>3149</v>
      </c>
      <c r="D2454" s="262" t="s">
        <v>274</v>
      </c>
      <c r="E2454" s="262" t="s">
        <v>221</v>
      </c>
      <c r="F2454" s="262" t="s">
        <v>463</v>
      </c>
      <c r="G2454" s="262" t="s">
        <v>464</v>
      </c>
      <c r="H2454" s="262" t="s">
        <v>465</v>
      </c>
      <c r="I2454" s="262" t="s">
        <v>225</v>
      </c>
      <c r="J2454" s="262">
        <v>1760</v>
      </c>
      <c r="K2454" s="320">
        <v>1</v>
      </c>
      <c r="L2454" s="320">
        <v>1</v>
      </c>
      <c r="M2454" s="262" t="s">
        <v>226</v>
      </c>
      <c r="N2454" s="262" t="s">
        <v>227</v>
      </c>
      <c r="O2454" s="262" t="s">
        <v>581</v>
      </c>
      <c r="P2454" s="262" t="s">
        <v>37</v>
      </c>
      <c r="Q2454" s="321">
        <v>14</v>
      </c>
      <c r="R2454" s="321">
        <f t="shared" si="233"/>
        <v>15</v>
      </c>
      <c r="S2454" s="300">
        <v>0</v>
      </c>
      <c r="T2454" s="300">
        <v>65599</v>
      </c>
      <c r="V2454" s="300">
        <v>65599</v>
      </c>
      <c r="W2454" s="302">
        <f>IFERROR(INDEX('For Formulas'!$A$3:$CL$64,MATCH(ROUNDUP($R2454,0),'For Formulas'!$A$3:$A$64,0),MATCH($O2454&amp;" - "&amp;$P2454,'For Formulas'!$A$3:$CL$3,0))*L2454+U2454,INDEX('For Formulas'!$A$3:$CL$64,MATCH(ROUNDUP($R2454,0),'For Formulas'!$A$3:$A$64,0)*MATCH($O2454&amp;" - "&amp;$P2454,'For Formulas'!$A$3:$CL$3,0))*L2454)</f>
        <v>70846</v>
      </c>
      <c r="X2454" s="322">
        <f t="shared" si="234"/>
        <v>7.9985975395966399E-2</v>
      </c>
      <c r="Y2454" s="262" t="s">
        <v>760</v>
      </c>
      <c r="Z2454" s="262" t="str">
        <f t="shared" si="235"/>
        <v>141 E 72210 189</v>
      </c>
      <c r="AA2454" s="262" t="str">
        <f t="shared" si="236"/>
        <v>000</v>
      </c>
      <c r="AB2454" s="262" t="str">
        <f t="shared" si="237"/>
        <v>000</v>
      </c>
      <c r="AC2454" s="262" t="str">
        <f t="shared" si="238"/>
        <v>141 E 72210 189 000 000</v>
      </c>
    </row>
    <row r="2455" spans="1:29" ht="15" customHeight="1" x14ac:dyDescent="0.25">
      <c r="A2455" s="262" t="s">
        <v>558</v>
      </c>
      <c r="B2455" s="262" t="s">
        <v>559</v>
      </c>
      <c r="C2455" s="262" t="s">
        <v>559</v>
      </c>
      <c r="D2455" s="262" t="s">
        <v>280</v>
      </c>
      <c r="E2455" s="262" t="s">
        <v>221</v>
      </c>
      <c r="F2455" s="262" t="s">
        <v>222</v>
      </c>
      <c r="G2455" s="262" t="s">
        <v>223</v>
      </c>
      <c r="H2455" s="262" t="s">
        <v>224</v>
      </c>
      <c r="I2455" s="262" t="s">
        <v>225</v>
      </c>
      <c r="J2455" s="262">
        <v>1600</v>
      </c>
      <c r="K2455" s="320">
        <v>1</v>
      </c>
      <c r="L2455" s="320">
        <v>1</v>
      </c>
      <c r="M2455" s="262" t="s">
        <v>226</v>
      </c>
      <c r="N2455" s="262" t="s">
        <v>233</v>
      </c>
      <c r="O2455" s="262" t="s">
        <v>234</v>
      </c>
      <c r="P2455" s="262" t="s">
        <v>37</v>
      </c>
      <c r="Q2455" s="321">
        <v>21</v>
      </c>
      <c r="R2455" s="321">
        <f t="shared" si="233"/>
        <v>22</v>
      </c>
      <c r="S2455" s="300">
        <v>0</v>
      </c>
      <c r="T2455" s="300">
        <v>65850</v>
      </c>
      <c r="V2455" s="300">
        <v>65850</v>
      </c>
      <c r="W2455" s="302">
        <f>IFERROR(INDEX('For Formulas'!$A$3:$CL$64,MATCH(ROUNDUP($R2455,0),'For Formulas'!$A$3:$A$64,0),MATCH($O2455&amp;" - "&amp;$P2455,'For Formulas'!$A$3:$CL$3,0))*L2455+U2455,INDEX('For Formulas'!$A$3:$CL$64,MATCH(ROUNDUP($R2455,0),'For Formulas'!$A$3:$A$64,0)*MATCH($O2455&amp;" - "&amp;$P2455,'For Formulas'!$A$3:$CL$3,0))*L2455)</f>
        <v>71120</v>
      </c>
      <c r="X2455" s="322">
        <f t="shared" si="234"/>
        <v>8.0030372057706911E-2</v>
      </c>
      <c r="Y2455" s="262" t="s">
        <v>560</v>
      </c>
      <c r="Z2455" s="262" t="str">
        <f t="shared" si="235"/>
        <v>141 E 72210 129</v>
      </c>
      <c r="AA2455" s="262" t="str">
        <f t="shared" si="236"/>
        <v>000</v>
      </c>
      <c r="AB2455" s="262" t="str">
        <f t="shared" si="237"/>
        <v>000</v>
      </c>
      <c r="AC2455" s="262" t="str">
        <f t="shared" si="238"/>
        <v>141 E 72210 129 000 000</v>
      </c>
    </row>
    <row r="2456" spans="1:29" ht="15" customHeight="1" x14ac:dyDescent="0.25">
      <c r="A2456" s="262" t="s">
        <v>615</v>
      </c>
      <c r="B2456" s="262" t="s">
        <v>231</v>
      </c>
      <c r="C2456" s="262" t="s">
        <v>231</v>
      </c>
      <c r="D2456" s="262" t="s">
        <v>411</v>
      </c>
      <c r="E2456" s="262" t="s">
        <v>221</v>
      </c>
      <c r="F2456" s="262" t="s">
        <v>222</v>
      </c>
      <c r="G2456" s="262" t="s">
        <v>223</v>
      </c>
      <c r="H2456" s="262" t="s">
        <v>224</v>
      </c>
      <c r="I2456" s="262" t="s">
        <v>225</v>
      </c>
      <c r="J2456" s="262">
        <v>1600</v>
      </c>
      <c r="K2456" s="320">
        <v>1</v>
      </c>
      <c r="L2456" s="320">
        <v>1</v>
      </c>
      <c r="M2456" s="262" t="s">
        <v>226</v>
      </c>
      <c r="N2456" s="262" t="s">
        <v>233</v>
      </c>
      <c r="O2456" s="262" t="s">
        <v>234</v>
      </c>
      <c r="P2456" s="262" t="s">
        <v>37</v>
      </c>
      <c r="Q2456" s="321">
        <v>21</v>
      </c>
      <c r="R2456" s="321">
        <f t="shared" si="233"/>
        <v>22</v>
      </c>
      <c r="S2456" s="300">
        <v>0</v>
      </c>
      <c r="T2456" s="300">
        <v>65850</v>
      </c>
      <c r="V2456" s="300">
        <v>65850</v>
      </c>
      <c r="W2456" s="302">
        <f>IFERROR(INDEX('For Formulas'!$A$3:$CL$64,MATCH(ROUNDUP($R2456,0),'For Formulas'!$A$3:$A$64,0),MATCH($O2456&amp;" - "&amp;$P2456,'For Formulas'!$A$3:$CL$3,0))*L2456+U2456,INDEX('For Formulas'!$A$3:$CL$64,MATCH(ROUNDUP($R2456,0),'For Formulas'!$A$3:$A$64,0)*MATCH($O2456&amp;" - "&amp;$P2456,'For Formulas'!$A$3:$CL$3,0))*L2456)</f>
        <v>71120</v>
      </c>
      <c r="X2456" s="322">
        <f t="shared" si="234"/>
        <v>8.0030372057706911E-2</v>
      </c>
      <c r="Y2456" s="262" t="s">
        <v>608</v>
      </c>
      <c r="Z2456" s="262" t="str">
        <f t="shared" si="235"/>
        <v>141 E 71100 116</v>
      </c>
      <c r="AA2456" s="262" t="str">
        <f t="shared" si="236"/>
        <v>000</v>
      </c>
      <c r="AB2456" s="262" t="str">
        <f t="shared" si="237"/>
        <v>000</v>
      </c>
      <c r="AC2456" s="262" t="str">
        <f t="shared" si="238"/>
        <v>141 E 71100 116 000 000</v>
      </c>
    </row>
    <row r="2457" spans="1:29" ht="15" customHeight="1" x14ac:dyDescent="0.25">
      <c r="A2457" s="262" t="s">
        <v>677</v>
      </c>
      <c r="B2457" s="262" t="s">
        <v>231</v>
      </c>
      <c r="C2457" s="262" t="s">
        <v>231</v>
      </c>
      <c r="D2457" s="262" t="s">
        <v>346</v>
      </c>
      <c r="E2457" s="262" t="s">
        <v>221</v>
      </c>
      <c r="F2457" s="262" t="s">
        <v>222</v>
      </c>
      <c r="G2457" s="262" t="s">
        <v>223</v>
      </c>
      <c r="H2457" s="262" t="s">
        <v>224</v>
      </c>
      <c r="I2457" s="262" t="s">
        <v>225</v>
      </c>
      <c r="J2457" s="262">
        <v>1600</v>
      </c>
      <c r="K2457" s="320">
        <v>1</v>
      </c>
      <c r="L2457" s="320">
        <v>1</v>
      </c>
      <c r="M2457" s="262" t="s">
        <v>226</v>
      </c>
      <c r="N2457" s="262" t="s">
        <v>233</v>
      </c>
      <c r="O2457" s="262" t="s">
        <v>234</v>
      </c>
      <c r="P2457" s="262" t="s">
        <v>37</v>
      </c>
      <c r="Q2457" s="321">
        <v>21</v>
      </c>
      <c r="R2457" s="321">
        <f t="shared" si="233"/>
        <v>22</v>
      </c>
      <c r="S2457" s="300">
        <v>0</v>
      </c>
      <c r="T2457" s="300">
        <v>65850</v>
      </c>
      <c r="V2457" s="300">
        <v>65850</v>
      </c>
      <c r="W2457" s="302">
        <f>IFERROR(INDEX('For Formulas'!$A$3:$CL$64,MATCH(ROUNDUP($R2457,0),'For Formulas'!$A$3:$A$64,0),MATCH($O2457&amp;" - "&amp;$P2457,'For Formulas'!$A$3:$CL$3,0))*L2457+U2457,INDEX('For Formulas'!$A$3:$CL$64,MATCH(ROUNDUP($R2457,0),'For Formulas'!$A$3:$A$64,0)*MATCH($O2457&amp;" - "&amp;$P2457,'For Formulas'!$A$3:$CL$3,0))*L2457)</f>
        <v>71120</v>
      </c>
      <c r="X2457" s="322">
        <f t="shared" si="234"/>
        <v>8.0030372057706911E-2</v>
      </c>
      <c r="Y2457" s="262" t="s">
        <v>674</v>
      </c>
      <c r="Z2457" s="262" t="str">
        <f t="shared" si="235"/>
        <v>141 E 71100 116</v>
      </c>
      <c r="AA2457" s="262" t="str">
        <f t="shared" si="236"/>
        <v>000</v>
      </c>
      <c r="AB2457" s="262" t="str">
        <f t="shared" si="237"/>
        <v>000</v>
      </c>
      <c r="AC2457" s="262" t="str">
        <f t="shared" si="238"/>
        <v>141 E 71100 116 000 000</v>
      </c>
    </row>
    <row r="2458" spans="1:29" ht="15" customHeight="1" x14ac:dyDescent="0.25">
      <c r="A2458" s="262" t="s">
        <v>744</v>
      </c>
      <c r="B2458" s="262" t="s">
        <v>231</v>
      </c>
      <c r="C2458" s="262" t="s">
        <v>231</v>
      </c>
      <c r="D2458" s="262" t="s">
        <v>422</v>
      </c>
      <c r="E2458" s="262" t="s">
        <v>221</v>
      </c>
      <c r="F2458" s="262" t="s">
        <v>222</v>
      </c>
      <c r="G2458" s="262" t="s">
        <v>223</v>
      </c>
      <c r="H2458" s="262" t="s">
        <v>224</v>
      </c>
      <c r="I2458" s="262" t="s">
        <v>225</v>
      </c>
      <c r="J2458" s="262">
        <v>1600</v>
      </c>
      <c r="K2458" s="320">
        <v>1</v>
      </c>
      <c r="L2458" s="320">
        <v>1</v>
      </c>
      <c r="M2458" s="262" t="s">
        <v>226</v>
      </c>
      <c r="N2458" s="262" t="s">
        <v>233</v>
      </c>
      <c r="O2458" s="262" t="s">
        <v>234</v>
      </c>
      <c r="P2458" s="262" t="s">
        <v>37</v>
      </c>
      <c r="Q2458" s="321">
        <v>21</v>
      </c>
      <c r="R2458" s="321">
        <f t="shared" si="233"/>
        <v>22</v>
      </c>
      <c r="S2458" s="300">
        <v>0</v>
      </c>
      <c r="T2458" s="300">
        <v>65850</v>
      </c>
      <c r="V2458" s="300">
        <v>65850</v>
      </c>
      <c r="W2458" s="302">
        <f>IFERROR(INDEX('For Formulas'!$A$3:$CL$64,MATCH(ROUNDUP($R2458,0),'For Formulas'!$A$3:$A$64,0),MATCH($O2458&amp;" - "&amp;$P2458,'For Formulas'!$A$3:$CL$3,0))*L2458+U2458,INDEX('For Formulas'!$A$3:$CL$64,MATCH(ROUNDUP($R2458,0),'For Formulas'!$A$3:$A$64,0)*MATCH($O2458&amp;" - "&amp;$P2458,'For Formulas'!$A$3:$CL$3,0))*L2458)</f>
        <v>71120</v>
      </c>
      <c r="X2458" s="322">
        <f t="shared" si="234"/>
        <v>8.0030372057706911E-2</v>
      </c>
      <c r="Y2458" s="262" t="s">
        <v>423</v>
      </c>
      <c r="Z2458" s="262" t="str">
        <f t="shared" si="235"/>
        <v>141 E 71100 116</v>
      </c>
      <c r="AA2458" s="262" t="str">
        <f t="shared" si="236"/>
        <v>000</v>
      </c>
      <c r="AB2458" s="262" t="str">
        <f t="shared" si="237"/>
        <v>000</v>
      </c>
      <c r="AC2458" s="262" t="str">
        <f t="shared" si="238"/>
        <v>141 E 71100 116 000 000</v>
      </c>
    </row>
    <row r="2459" spans="1:29" ht="15" customHeight="1" x14ac:dyDescent="0.25">
      <c r="A2459" s="262" t="s">
        <v>1403</v>
      </c>
      <c r="B2459" s="262" t="s">
        <v>231</v>
      </c>
      <c r="C2459" s="262" t="s">
        <v>231</v>
      </c>
      <c r="D2459" s="262" t="s">
        <v>340</v>
      </c>
      <c r="E2459" s="262" t="s">
        <v>221</v>
      </c>
      <c r="F2459" s="262" t="s">
        <v>222</v>
      </c>
      <c r="G2459" s="262" t="s">
        <v>223</v>
      </c>
      <c r="H2459" s="262" t="s">
        <v>224</v>
      </c>
      <c r="I2459" s="262" t="s">
        <v>225</v>
      </c>
      <c r="J2459" s="262">
        <v>1600</v>
      </c>
      <c r="K2459" s="320">
        <v>1</v>
      </c>
      <c r="L2459" s="320">
        <v>1</v>
      </c>
      <c r="M2459" s="262" t="s">
        <v>226</v>
      </c>
      <c r="N2459" s="262" t="s">
        <v>233</v>
      </c>
      <c r="O2459" s="262" t="s">
        <v>234</v>
      </c>
      <c r="P2459" s="262" t="s">
        <v>37</v>
      </c>
      <c r="Q2459" s="321">
        <v>21</v>
      </c>
      <c r="R2459" s="321">
        <f t="shared" si="233"/>
        <v>22</v>
      </c>
      <c r="S2459" s="300">
        <v>0</v>
      </c>
      <c r="T2459" s="300">
        <v>65850</v>
      </c>
      <c r="V2459" s="300">
        <v>65850</v>
      </c>
      <c r="W2459" s="302">
        <f>IFERROR(INDEX('For Formulas'!$A$3:$CL$64,MATCH(ROUNDUP($R2459,0),'For Formulas'!$A$3:$A$64,0),MATCH($O2459&amp;" - "&amp;$P2459,'For Formulas'!$A$3:$CL$3,0))*L2459+U2459,INDEX('For Formulas'!$A$3:$CL$64,MATCH(ROUNDUP($R2459,0),'For Formulas'!$A$3:$A$64,0)*MATCH($O2459&amp;" - "&amp;$P2459,'For Formulas'!$A$3:$CL$3,0))*L2459)</f>
        <v>71120</v>
      </c>
      <c r="X2459" s="322">
        <f t="shared" si="234"/>
        <v>8.0030372057706911E-2</v>
      </c>
      <c r="Y2459" s="262" t="s">
        <v>439</v>
      </c>
      <c r="Z2459" s="262" t="str">
        <f t="shared" si="235"/>
        <v>141 E 71100 116</v>
      </c>
      <c r="AA2459" s="262" t="str">
        <f t="shared" si="236"/>
        <v>000</v>
      </c>
      <c r="AB2459" s="262" t="str">
        <f t="shared" si="237"/>
        <v>000</v>
      </c>
      <c r="AC2459" s="262" t="str">
        <f t="shared" si="238"/>
        <v>141 E 71100 116 000 000</v>
      </c>
    </row>
    <row r="2460" spans="1:29" ht="15" customHeight="1" x14ac:dyDescent="0.25">
      <c r="A2460" s="262" t="s">
        <v>1405</v>
      </c>
      <c r="B2460" s="262" t="s">
        <v>231</v>
      </c>
      <c r="C2460" s="262" t="s">
        <v>231</v>
      </c>
      <c r="D2460" s="262" t="s">
        <v>389</v>
      </c>
      <c r="E2460" s="262" t="s">
        <v>221</v>
      </c>
      <c r="F2460" s="262" t="s">
        <v>222</v>
      </c>
      <c r="G2460" s="262" t="s">
        <v>223</v>
      </c>
      <c r="H2460" s="262" t="s">
        <v>224</v>
      </c>
      <c r="I2460" s="262" t="s">
        <v>225</v>
      </c>
      <c r="J2460" s="262">
        <v>1600</v>
      </c>
      <c r="K2460" s="320">
        <v>1</v>
      </c>
      <c r="L2460" s="320">
        <v>1</v>
      </c>
      <c r="M2460" s="262" t="s">
        <v>226</v>
      </c>
      <c r="N2460" s="262" t="s">
        <v>233</v>
      </c>
      <c r="O2460" s="262" t="s">
        <v>234</v>
      </c>
      <c r="P2460" s="262" t="s">
        <v>37</v>
      </c>
      <c r="Q2460" s="321">
        <v>21</v>
      </c>
      <c r="R2460" s="321">
        <f t="shared" si="233"/>
        <v>22</v>
      </c>
      <c r="S2460" s="300">
        <v>0</v>
      </c>
      <c r="T2460" s="300">
        <v>65850</v>
      </c>
      <c r="V2460" s="300">
        <v>65850</v>
      </c>
      <c r="W2460" s="302">
        <f>IFERROR(INDEX('For Formulas'!$A$3:$CL$64,MATCH(ROUNDUP($R2460,0),'For Formulas'!$A$3:$A$64,0),MATCH($O2460&amp;" - "&amp;$P2460,'For Formulas'!$A$3:$CL$3,0))*L2460+U2460,INDEX('For Formulas'!$A$3:$CL$64,MATCH(ROUNDUP($R2460,0),'For Formulas'!$A$3:$A$64,0)*MATCH($O2460&amp;" - "&amp;$P2460,'For Formulas'!$A$3:$CL$3,0))*L2460)</f>
        <v>71120</v>
      </c>
      <c r="X2460" s="322">
        <f t="shared" si="234"/>
        <v>8.0030372057706911E-2</v>
      </c>
      <c r="Y2460" s="262" t="s">
        <v>390</v>
      </c>
      <c r="Z2460" s="262" t="str">
        <f t="shared" si="235"/>
        <v>141 E 71100 116</v>
      </c>
      <c r="AA2460" s="262" t="str">
        <f t="shared" si="236"/>
        <v>000</v>
      </c>
      <c r="AB2460" s="262" t="str">
        <f t="shared" si="237"/>
        <v>000</v>
      </c>
      <c r="AC2460" s="262" t="str">
        <f t="shared" si="238"/>
        <v>141 E 71100 116 000 000</v>
      </c>
    </row>
    <row r="2461" spans="1:29" ht="15" customHeight="1" x14ac:dyDescent="0.25">
      <c r="A2461" s="262" t="s">
        <v>1428</v>
      </c>
      <c r="B2461" s="262" t="s">
        <v>231</v>
      </c>
      <c r="C2461" s="262" t="s">
        <v>231</v>
      </c>
      <c r="D2461" s="262" t="s">
        <v>392</v>
      </c>
      <c r="E2461" s="262" t="s">
        <v>221</v>
      </c>
      <c r="F2461" s="262" t="s">
        <v>222</v>
      </c>
      <c r="G2461" s="262" t="s">
        <v>223</v>
      </c>
      <c r="H2461" s="262" t="s">
        <v>224</v>
      </c>
      <c r="I2461" s="262" t="s">
        <v>225</v>
      </c>
      <c r="J2461" s="262">
        <v>1600</v>
      </c>
      <c r="K2461" s="320">
        <v>1</v>
      </c>
      <c r="L2461" s="320">
        <v>1</v>
      </c>
      <c r="M2461" s="262" t="s">
        <v>226</v>
      </c>
      <c r="N2461" s="262" t="s">
        <v>233</v>
      </c>
      <c r="O2461" s="262" t="s">
        <v>234</v>
      </c>
      <c r="P2461" s="262" t="s">
        <v>37</v>
      </c>
      <c r="Q2461" s="321">
        <v>21</v>
      </c>
      <c r="R2461" s="321">
        <f t="shared" si="233"/>
        <v>22</v>
      </c>
      <c r="S2461" s="300">
        <v>0</v>
      </c>
      <c r="T2461" s="300">
        <v>65850</v>
      </c>
      <c r="V2461" s="300">
        <v>65850</v>
      </c>
      <c r="W2461" s="302">
        <f>IFERROR(INDEX('For Formulas'!$A$3:$CL$64,MATCH(ROUNDUP($R2461,0),'For Formulas'!$A$3:$A$64,0),MATCH($O2461&amp;" - "&amp;$P2461,'For Formulas'!$A$3:$CL$3,0))*L2461+U2461,INDEX('For Formulas'!$A$3:$CL$64,MATCH(ROUNDUP($R2461,0),'For Formulas'!$A$3:$A$64,0)*MATCH($O2461&amp;" - "&amp;$P2461,'For Formulas'!$A$3:$CL$3,0))*L2461)</f>
        <v>71120</v>
      </c>
      <c r="X2461" s="322">
        <f t="shared" si="234"/>
        <v>8.0030372057706911E-2</v>
      </c>
      <c r="Y2461" s="262" t="s">
        <v>572</v>
      </c>
      <c r="Z2461" s="262" t="str">
        <f t="shared" si="235"/>
        <v>141 E 71100 116</v>
      </c>
      <c r="AA2461" s="262" t="str">
        <f t="shared" si="236"/>
        <v>000</v>
      </c>
      <c r="AB2461" s="262" t="str">
        <f t="shared" si="237"/>
        <v>000</v>
      </c>
      <c r="AC2461" s="262" t="str">
        <f t="shared" si="238"/>
        <v>141 E 71100 116 000 000</v>
      </c>
    </row>
    <row r="2462" spans="1:29" ht="15" hidden="1" customHeight="1" x14ac:dyDescent="0.25">
      <c r="A2462" s="262" t="s">
        <v>1917</v>
      </c>
      <c r="B2462" s="262" t="s">
        <v>488</v>
      </c>
      <c r="C2462" s="262" t="s">
        <v>489</v>
      </c>
      <c r="D2462" s="262" t="s">
        <v>333</v>
      </c>
      <c r="E2462" s="262" t="s">
        <v>221</v>
      </c>
      <c r="F2462" s="262" t="s">
        <v>222</v>
      </c>
      <c r="G2462" s="262" t="s">
        <v>223</v>
      </c>
      <c r="H2462" s="262" t="s">
        <v>224</v>
      </c>
      <c r="I2462" s="262" t="s">
        <v>225</v>
      </c>
      <c r="J2462" s="262">
        <v>1600</v>
      </c>
      <c r="K2462" s="320">
        <v>1</v>
      </c>
      <c r="L2462" s="320">
        <v>1</v>
      </c>
      <c r="M2462" s="262" t="s">
        <v>226</v>
      </c>
      <c r="N2462" s="262" t="s">
        <v>233</v>
      </c>
      <c r="O2462" s="262" t="s">
        <v>234</v>
      </c>
      <c r="P2462" s="262" t="s">
        <v>37</v>
      </c>
      <c r="Q2462" s="321">
        <v>21</v>
      </c>
      <c r="R2462" s="321">
        <f t="shared" si="233"/>
        <v>22</v>
      </c>
      <c r="S2462" s="300">
        <v>0</v>
      </c>
      <c r="T2462" s="300">
        <v>65850</v>
      </c>
      <c r="V2462" s="300">
        <v>65850</v>
      </c>
      <c r="W2462" s="302">
        <f>IFERROR(INDEX('For Formulas'!$A$3:$CL$64,MATCH(ROUNDUP($R2462,0),'For Formulas'!$A$3:$A$64,0),MATCH($O2462&amp;" - "&amp;$P2462,'For Formulas'!$A$3:$CL$3,0))*L2462+U2462,INDEX('For Formulas'!$A$3:$CL$64,MATCH(ROUNDUP($R2462,0),'For Formulas'!$A$3:$A$64,0)*MATCH($O2462&amp;" - "&amp;$P2462,'For Formulas'!$A$3:$CL$3,0))*L2462)</f>
        <v>71120</v>
      </c>
      <c r="X2462" s="322">
        <f t="shared" si="234"/>
        <v>8.0030372057706911E-2</v>
      </c>
      <c r="Y2462" s="262" t="s">
        <v>1918</v>
      </c>
      <c r="Z2462" s="262" t="str">
        <f t="shared" si="235"/>
        <v>142 E 71100 116</v>
      </c>
      <c r="AA2462" s="262" t="str">
        <f t="shared" si="236"/>
        <v>000</v>
      </c>
      <c r="AB2462" s="262" t="str">
        <f t="shared" si="237"/>
        <v>931</v>
      </c>
      <c r="AC2462" s="262" t="str">
        <f t="shared" si="238"/>
        <v>142 E 71100 116 931 000</v>
      </c>
    </row>
    <row r="2463" spans="1:29" ht="15" customHeight="1" x14ac:dyDescent="0.25">
      <c r="A2463" s="262" t="s">
        <v>2466</v>
      </c>
      <c r="B2463" s="262" t="s">
        <v>231</v>
      </c>
      <c r="C2463" s="262" t="s">
        <v>231</v>
      </c>
      <c r="D2463" s="262" t="s">
        <v>264</v>
      </c>
      <c r="E2463" s="262" t="s">
        <v>221</v>
      </c>
      <c r="F2463" s="262" t="s">
        <v>222</v>
      </c>
      <c r="G2463" s="262" t="s">
        <v>223</v>
      </c>
      <c r="H2463" s="262" t="s">
        <v>224</v>
      </c>
      <c r="I2463" s="262" t="s">
        <v>225</v>
      </c>
      <c r="J2463" s="262">
        <v>1600</v>
      </c>
      <c r="K2463" s="320">
        <v>1</v>
      </c>
      <c r="L2463" s="320">
        <v>1</v>
      </c>
      <c r="M2463" s="262" t="s">
        <v>226</v>
      </c>
      <c r="N2463" s="262" t="s">
        <v>233</v>
      </c>
      <c r="O2463" s="262" t="s">
        <v>234</v>
      </c>
      <c r="P2463" s="262" t="s">
        <v>37</v>
      </c>
      <c r="Q2463" s="321">
        <v>21</v>
      </c>
      <c r="R2463" s="321">
        <f t="shared" si="233"/>
        <v>22</v>
      </c>
      <c r="S2463" s="300">
        <v>0</v>
      </c>
      <c r="T2463" s="300">
        <v>65850</v>
      </c>
      <c r="V2463" s="300">
        <v>65850</v>
      </c>
      <c r="W2463" s="302">
        <f>IFERROR(INDEX('For Formulas'!$A$3:$CL$64,MATCH(ROUNDUP($R2463,0),'For Formulas'!$A$3:$A$64,0),MATCH($O2463&amp;" - "&amp;$P2463,'For Formulas'!$A$3:$CL$3,0))*L2463+U2463,INDEX('For Formulas'!$A$3:$CL$64,MATCH(ROUNDUP($R2463,0),'For Formulas'!$A$3:$A$64,0)*MATCH($O2463&amp;" - "&amp;$P2463,'For Formulas'!$A$3:$CL$3,0))*L2463)</f>
        <v>71120</v>
      </c>
      <c r="X2463" s="322">
        <f t="shared" si="234"/>
        <v>8.0030372057706911E-2</v>
      </c>
      <c r="Y2463" s="262" t="s">
        <v>265</v>
      </c>
      <c r="Z2463" s="262" t="str">
        <f t="shared" si="235"/>
        <v>141 E 71100 116</v>
      </c>
      <c r="AA2463" s="262" t="str">
        <f t="shared" si="236"/>
        <v>000</v>
      </c>
      <c r="AB2463" s="262" t="str">
        <f t="shared" si="237"/>
        <v>000</v>
      </c>
      <c r="AC2463" s="262" t="str">
        <f t="shared" si="238"/>
        <v>141 E 71100 116 000 000</v>
      </c>
    </row>
    <row r="2464" spans="1:29" ht="15" customHeight="1" x14ac:dyDescent="0.25">
      <c r="A2464" s="262" t="s">
        <v>2497</v>
      </c>
      <c r="B2464" s="262" t="s">
        <v>231</v>
      </c>
      <c r="C2464" s="262" t="s">
        <v>231</v>
      </c>
      <c r="D2464" s="262" t="s">
        <v>295</v>
      </c>
      <c r="E2464" s="262" t="s">
        <v>221</v>
      </c>
      <c r="F2464" s="262" t="s">
        <v>222</v>
      </c>
      <c r="G2464" s="262" t="s">
        <v>223</v>
      </c>
      <c r="H2464" s="262" t="s">
        <v>224</v>
      </c>
      <c r="I2464" s="262" t="s">
        <v>225</v>
      </c>
      <c r="J2464" s="262">
        <v>1600</v>
      </c>
      <c r="K2464" s="320">
        <v>1</v>
      </c>
      <c r="L2464" s="320">
        <v>1</v>
      </c>
      <c r="M2464" s="262" t="s">
        <v>226</v>
      </c>
      <c r="N2464" s="262" t="s">
        <v>233</v>
      </c>
      <c r="O2464" s="262" t="s">
        <v>234</v>
      </c>
      <c r="P2464" s="262" t="s">
        <v>37</v>
      </c>
      <c r="Q2464" s="321">
        <v>21</v>
      </c>
      <c r="R2464" s="321">
        <f t="shared" si="233"/>
        <v>22</v>
      </c>
      <c r="S2464" s="300">
        <v>0</v>
      </c>
      <c r="T2464" s="300">
        <v>65850</v>
      </c>
      <c r="V2464" s="300">
        <v>65850</v>
      </c>
      <c r="W2464" s="302">
        <f>IFERROR(INDEX('For Formulas'!$A$3:$CL$64,MATCH(ROUNDUP($R2464,0),'For Formulas'!$A$3:$A$64,0),MATCH($O2464&amp;" - "&amp;$P2464,'For Formulas'!$A$3:$CL$3,0))*L2464+U2464,INDEX('For Formulas'!$A$3:$CL$64,MATCH(ROUNDUP($R2464,0),'For Formulas'!$A$3:$A$64,0)*MATCH($O2464&amp;" - "&amp;$P2464,'For Formulas'!$A$3:$CL$3,0))*L2464)</f>
        <v>71120</v>
      </c>
      <c r="X2464" s="322">
        <f t="shared" si="234"/>
        <v>8.0030372057706911E-2</v>
      </c>
      <c r="Y2464" s="262" t="s">
        <v>296</v>
      </c>
      <c r="Z2464" s="262" t="str">
        <f t="shared" si="235"/>
        <v>141 E 71100 116</v>
      </c>
      <c r="AA2464" s="262" t="str">
        <f t="shared" si="236"/>
        <v>000</v>
      </c>
      <c r="AB2464" s="262" t="str">
        <f t="shared" si="237"/>
        <v>000</v>
      </c>
      <c r="AC2464" s="262" t="str">
        <f t="shared" si="238"/>
        <v>141 E 71100 116 000 000</v>
      </c>
    </row>
    <row r="2465" spans="1:29" ht="15" customHeight="1" x14ac:dyDescent="0.25">
      <c r="A2465" s="262" t="s">
        <v>2519</v>
      </c>
      <c r="B2465" s="262" t="s">
        <v>231</v>
      </c>
      <c r="C2465" s="262" t="s">
        <v>231</v>
      </c>
      <c r="D2465" s="262" t="s">
        <v>232</v>
      </c>
      <c r="E2465" s="262" t="s">
        <v>221</v>
      </c>
      <c r="F2465" s="262" t="s">
        <v>222</v>
      </c>
      <c r="G2465" s="262" t="s">
        <v>223</v>
      </c>
      <c r="H2465" s="262" t="s">
        <v>224</v>
      </c>
      <c r="I2465" s="262" t="s">
        <v>225</v>
      </c>
      <c r="J2465" s="262">
        <v>1600</v>
      </c>
      <c r="K2465" s="320">
        <v>1</v>
      </c>
      <c r="L2465" s="320">
        <v>1</v>
      </c>
      <c r="M2465" s="262" t="s">
        <v>226</v>
      </c>
      <c r="N2465" s="262" t="s">
        <v>233</v>
      </c>
      <c r="O2465" s="262" t="s">
        <v>234</v>
      </c>
      <c r="P2465" s="262" t="s">
        <v>37</v>
      </c>
      <c r="Q2465" s="321">
        <v>21</v>
      </c>
      <c r="R2465" s="321">
        <f t="shared" si="233"/>
        <v>22</v>
      </c>
      <c r="S2465" s="300">
        <v>0</v>
      </c>
      <c r="T2465" s="300">
        <v>65850</v>
      </c>
      <c r="V2465" s="300">
        <v>65850</v>
      </c>
      <c r="W2465" s="302">
        <f>IFERROR(INDEX('For Formulas'!$A$3:$CL$64,MATCH(ROUNDUP($R2465,0),'For Formulas'!$A$3:$A$64,0),MATCH($O2465&amp;" - "&amp;$P2465,'For Formulas'!$A$3:$CL$3,0))*L2465+U2465,INDEX('For Formulas'!$A$3:$CL$64,MATCH(ROUNDUP($R2465,0),'For Formulas'!$A$3:$A$64,0)*MATCH($O2465&amp;" - "&amp;$P2465,'For Formulas'!$A$3:$CL$3,0))*L2465)</f>
        <v>71120</v>
      </c>
      <c r="X2465" s="322">
        <f t="shared" si="234"/>
        <v>8.0030372057706911E-2</v>
      </c>
      <c r="Y2465" s="262" t="s">
        <v>235</v>
      </c>
      <c r="Z2465" s="262" t="str">
        <f t="shared" si="235"/>
        <v>141 E 71100 116</v>
      </c>
      <c r="AA2465" s="262" t="str">
        <f t="shared" si="236"/>
        <v>000</v>
      </c>
      <c r="AB2465" s="262" t="str">
        <f t="shared" si="237"/>
        <v>000</v>
      </c>
      <c r="AC2465" s="262" t="str">
        <f t="shared" si="238"/>
        <v>141 E 71100 116 000 000</v>
      </c>
    </row>
    <row r="2466" spans="1:29" ht="15" customHeight="1" x14ac:dyDescent="0.25">
      <c r="A2466" s="262" t="s">
        <v>2546</v>
      </c>
      <c r="B2466" s="262" t="s">
        <v>231</v>
      </c>
      <c r="C2466" s="262" t="s">
        <v>231</v>
      </c>
      <c r="D2466" s="262" t="s">
        <v>238</v>
      </c>
      <c r="E2466" s="262" t="s">
        <v>221</v>
      </c>
      <c r="F2466" s="262" t="s">
        <v>222</v>
      </c>
      <c r="G2466" s="262" t="s">
        <v>223</v>
      </c>
      <c r="H2466" s="262" t="s">
        <v>224</v>
      </c>
      <c r="I2466" s="262" t="s">
        <v>225</v>
      </c>
      <c r="J2466" s="262">
        <v>1600</v>
      </c>
      <c r="K2466" s="320">
        <v>1</v>
      </c>
      <c r="L2466" s="320">
        <v>1</v>
      </c>
      <c r="M2466" s="262" t="s">
        <v>226</v>
      </c>
      <c r="N2466" s="262" t="s">
        <v>233</v>
      </c>
      <c r="O2466" s="262" t="s">
        <v>234</v>
      </c>
      <c r="P2466" s="262" t="s">
        <v>37</v>
      </c>
      <c r="Q2466" s="321">
        <v>21</v>
      </c>
      <c r="R2466" s="321">
        <f t="shared" si="233"/>
        <v>22</v>
      </c>
      <c r="S2466" s="300">
        <v>0</v>
      </c>
      <c r="T2466" s="300">
        <v>65850</v>
      </c>
      <c r="V2466" s="300">
        <v>65850</v>
      </c>
      <c r="W2466" s="302">
        <f>IFERROR(INDEX('For Formulas'!$A$3:$CL$64,MATCH(ROUNDUP($R2466,0),'For Formulas'!$A$3:$A$64,0),MATCH($O2466&amp;" - "&amp;$P2466,'For Formulas'!$A$3:$CL$3,0))*L2466+U2466,INDEX('For Formulas'!$A$3:$CL$64,MATCH(ROUNDUP($R2466,0),'For Formulas'!$A$3:$A$64,0)*MATCH($O2466&amp;" - "&amp;$P2466,'For Formulas'!$A$3:$CL$3,0))*L2466)</f>
        <v>71120</v>
      </c>
      <c r="X2466" s="322">
        <f t="shared" si="234"/>
        <v>8.0030372057706911E-2</v>
      </c>
      <c r="Y2466" s="262" t="s">
        <v>538</v>
      </c>
      <c r="Z2466" s="262" t="str">
        <f t="shared" si="235"/>
        <v>141 E 71100 116</v>
      </c>
      <c r="AA2466" s="262" t="str">
        <f t="shared" si="236"/>
        <v>000</v>
      </c>
      <c r="AB2466" s="262" t="str">
        <f t="shared" si="237"/>
        <v>000</v>
      </c>
      <c r="AC2466" s="262" t="str">
        <f t="shared" si="238"/>
        <v>141 E 71100 116 000 000</v>
      </c>
    </row>
    <row r="2467" spans="1:29" ht="15" customHeight="1" x14ac:dyDescent="0.25">
      <c r="A2467" s="262" t="s">
        <v>2619</v>
      </c>
      <c r="B2467" s="262" t="s">
        <v>231</v>
      </c>
      <c r="C2467" s="262" t="s">
        <v>231</v>
      </c>
      <c r="D2467" s="262" t="s">
        <v>716</v>
      </c>
      <c r="E2467" s="262" t="s">
        <v>221</v>
      </c>
      <c r="F2467" s="262" t="s">
        <v>222</v>
      </c>
      <c r="G2467" s="262" t="s">
        <v>223</v>
      </c>
      <c r="H2467" s="262" t="s">
        <v>224</v>
      </c>
      <c r="I2467" s="262" t="s">
        <v>225</v>
      </c>
      <c r="J2467" s="262">
        <v>1600</v>
      </c>
      <c r="K2467" s="320">
        <v>1</v>
      </c>
      <c r="L2467" s="320">
        <v>1</v>
      </c>
      <c r="M2467" s="262" t="s">
        <v>226</v>
      </c>
      <c r="N2467" s="262" t="s">
        <v>233</v>
      </c>
      <c r="O2467" s="262" t="s">
        <v>234</v>
      </c>
      <c r="P2467" s="262" t="s">
        <v>37</v>
      </c>
      <c r="Q2467" s="321">
        <v>21</v>
      </c>
      <c r="R2467" s="321">
        <f t="shared" si="233"/>
        <v>22</v>
      </c>
      <c r="S2467" s="300">
        <v>0</v>
      </c>
      <c r="T2467" s="300">
        <v>65850</v>
      </c>
      <c r="V2467" s="300">
        <v>65850</v>
      </c>
      <c r="W2467" s="302">
        <f>IFERROR(INDEX('For Formulas'!$A$3:$CL$64,MATCH(ROUNDUP($R2467,0),'For Formulas'!$A$3:$A$64,0),MATCH($O2467&amp;" - "&amp;$P2467,'For Formulas'!$A$3:$CL$3,0))*L2467+U2467,INDEX('For Formulas'!$A$3:$CL$64,MATCH(ROUNDUP($R2467,0),'For Formulas'!$A$3:$A$64,0)*MATCH($O2467&amp;" - "&amp;$P2467,'For Formulas'!$A$3:$CL$3,0))*L2467)</f>
        <v>71120</v>
      </c>
      <c r="X2467" s="322">
        <f t="shared" si="234"/>
        <v>8.0030372057706911E-2</v>
      </c>
      <c r="Y2467" s="262" t="s">
        <v>913</v>
      </c>
      <c r="Z2467" s="262" t="str">
        <f t="shared" si="235"/>
        <v>141 E 71100 116</v>
      </c>
      <c r="AA2467" s="262" t="str">
        <f t="shared" si="236"/>
        <v>000</v>
      </c>
      <c r="AB2467" s="262" t="str">
        <f t="shared" si="237"/>
        <v>000</v>
      </c>
      <c r="AC2467" s="262" t="str">
        <f t="shared" si="238"/>
        <v>141 E 71100 116 000 000</v>
      </c>
    </row>
    <row r="2468" spans="1:29" ht="15" customHeight="1" x14ac:dyDescent="0.25">
      <c r="A2468" s="262" t="s">
        <v>2678</v>
      </c>
      <c r="B2468" s="262" t="s">
        <v>231</v>
      </c>
      <c r="C2468" s="262" t="s">
        <v>231</v>
      </c>
      <c r="D2468" s="262" t="s">
        <v>411</v>
      </c>
      <c r="E2468" s="262" t="s">
        <v>221</v>
      </c>
      <c r="F2468" s="262" t="s">
        <v>222</v>
      </c>
      <c r="G2468" s="262" t="s">
        <v>223</v>
      </c>
      <c r="H2468" s="262" t="s">
        <v>224</v>
      </c>
      <c r="I2468" s="262" t="s">
        <v>225</v>
      </c>
      <c r="J2468" s="262">
        <v>1600</v>
      </c>
      <c r="K2468" s="320">
        <v>1</v>
      </c>
      <c r="L2468" s="320">
        <v>1</v>
      </c>
      <c r="M2468" s="262" t="s">
        <v>226</v>
      </c>
      <c r="N2468" s="262" t="s">
        <v>233</v>
      </c>
      <c r="O2468" s="262" t="s">
        <v>234</v>
      </c>
      <c r="P2468" s="262" t="s">
        <v>37</v>
      </c>
      <c r="Q2468" s="321">
        <v>21</v>
      </c>
      <c r="R2468" s="321">
        <f t="shared" si="233"/>
        <v>22</v>
      </c>
      <c r="S2468" s="300">
        <v>0</v>
      </c>
      <c r="T2468" s="300">
        <v>65850</v>
      </c>
      <c r="V2468" s="300">
        <v>65850</v>
      </c>
      <c r="W2468" s="302">
        <f>IFERROR(INDEX('For Formulas'!$A$3:$CL$64,MATCH(ROUNDUP($R2468,0),'For Formulas'!$A$3:$A$64,0),MATCH($O2468&amp;" - "&amp;$P2468,'For Formulas'!$A$3:$CL$3,0))*L2468+U2468,INDEX('For Formulas'!$A$3:$CL$64,MATCH(ROUNDUP($R2468,0),'For Formulas'!$A$3:$A$64,0)*MATCH($O2468&amp;" - "&amp;$P2468,'For Formulas'!$A$3:$CL$3,0))*L2468)</f>
        <v>71120</v>
      </c>
      <c r="X2468" s="322">
        <f t="shared" si="234"/>
        <v>8.0030372057706911E-2</v>
      </c>
      <c r="Y2468" s="262" t="s">
        <v>608</v>
      </c>
      <c r="Z2468" s="262" t="str">
        <f t="shared" si="235"/>
        <v>141 E 71100 116</v>
      </c>
      <c r="AA2468" s="262" t="str">
        <f t="shared" si="236"/>
        <v>000</v>
      </c>
      <c r="AB2468" s="262" t="str">
        <f t="shared" si="237"/>
        <v>000</v>
      </c>
      <c r="AC2468" s="262" t="str">
        <f t="shared" si="238"/>
        <v>141 E 71100 116 000 000</v>
      </c>
    </row>
    <row r="2469" spans="1:29" ht="15" customHeight="1" x14ac:dyDescent="0.25">
      <c r="A2469" s="262" t="s">
        <v>2757</v>
      </c>
      <c r="B2469" s="262" t="s">
        <v>231</v>
      </c>
      <c r="C2469" s="262" t="s">
        <v>231</v>
      </c>
      <c r="D2469" s="262" t="s">
        <v>280</v>
      </c>
      <c r="E2469" s="262" t="s">
        <v>221</v>
      </c>
      <c r="F2469" s="262" t="s">
        <v>222</v>
      </c>
      <c r="G2469" s="262" t="s">
        <v>223</v>
      </c>
      <c r="H2469" s="262" t="s">
        <v>224</v>
      </c>
      <c r="I2469" s="262" t="s">
        <v>225</v>
      </c>
      <c r="J2469" s="262">
        <v>1600</v>
      </c>
      <c r="K2469" s="320">
        <v>1</v>
      </c>
      <c r="L2469" s="320">
        <v>1</v>
      </c>
      <c r="M2469" s="262" t="s">
        <v>226</v>
      </c>
      <c r="N2469" s="262" t="s">
        <v>233</v>
      </c>
      <c r="O2469" s="262" t="s">
        <v>234</v>
      </c>
      <c r="P2469" s="262" t="s">
        <v>37</v>
      </c>
      <c r="Q2469" s="321">
        <v>21</v>
      </c>
      <c r="R2469" s="321">
        <f t="shared" si="233"/>
        <v>22</v>
      </c>
      <c r="S2469" s="300">
        <v>0</v>
      </c>
      <c r="T2469" s="300">
        <v>65850</v>
      </c>
      <c r="V2469" s="300">
        <v>65850</v>
      </c>
      <c r="W2469" s="302">
        <f>IFERROR(INDEX('For Formulas'!$A$3:$CL$64,MATCH(ROUNDUP($R2469,0),'For Formulas'!$A$3:$A$64,0),MATCH($O2469&amp;" - "&amp;$P2469,'For Formulas'!$A$3:$CL$3,0))*L2469+U2469,INDEX('For Formulas'!$A$3:$CL$64,MATCH(ROUNDUP($R2469,0),'For Formulas'!$A$3:$A$64,0)*MATCH($O2469&amp;" - "&amp;$P2469,'For Formulas'!$A$3:$CL$3,0))*L2469)</f>
        <v>71120</v>
      </c>
      <c r="X2469" s="322">
        <f t="shared" si="234"/>
        <v>8.0030372057706911E-2</v>
      </c>
      <c r="Y2469" s="262" t="s">
        <v>281</v>
      </c>
      <c r="Z2469" s="262" t="str">
        <f t="shared" si="235"/>
        <v>141 E 71100 116</v>
      </c>
      <c r="AA2469" s="262" t="str">
        <f t="shared" si="236"/>
        <v>000</v>
      </c>
      <c r="AB2469" s="262" t="str">
        <f t="shared" si="237"/>
        <v>000</v>
      </c>
      <c r="AC2469" s="262" t="str">
        <f t="shared" si="238"/>
        <v>141 E 71100 116 000 000</v>
      </c>
    </row>
    <row r="2470" spans="1:29" ht="15" customHeight="1" x14ac:dyDescent="0.25">
      <c r="A2470" s="262" t="s">
        <v>2878</v>
      </c>
      <c r="B2470" s="262" t="s">
        <v>231</v>
      </c>
      <c r="C2470" s="262" t="s">
        <v>231</v>
      </c>
      <c r="D2470" s="262" t="s">
        <v>411</v>
      </c>
      <c r="E2470" s="262" t="s">
        <v>221</v>
      </c>
      <c r="F2470" s="262" t="s">
        <v>222</v>
      </c>
      <c r="G2470" s="262" t="s">
        <v>223</v>
      </c>
      <c r="H2470" s="262" t="s">
        <v>224</v>
      </c>
      <c r="I2470" s="262" t="s">
        <v>225</v>
      </c>
      <c r="J2470" s="262">
        <v>1600</v>
      </c>
      <c r="K2470" s="320">
        <v>1</v>
      </c>
      <c r="L2470" s="320">
        <v>1</v>
      </c>
      <c r="M2470" s="262" t="s">
        <v>226</v>
      </c>
      <c r="N2470" s="262" t="s">
        <v>233</v>
      </c>
      <c r="O2470" s="262" t="s">
        <v>234</v>
      </c>
      <c r="P2470" s="262" t="s">
        <v>37</v>
      </c>
      <c r="Q2470" s="321">
        <v>21</v>
      </c>
      <c r="R2470" s="321">
        <f t="shared" si="233"/>
        <v>22</v>
      </c>
      <c r="S2470" s="300">
        <v>0</v>
      </c>
      <c r="T2470" s="300">
        <v>65850</v>
      </c>
      <c r="V2470" s="300">
        <v>65850</v>
      </c>
      <c r="W2470" s="302">
        <f>IFERROR(INDEX('For Formulas'!$A$3:$CL$64,MATCH(ROUNDUP($R2470,0),'For Formulas'!$A$3:$A$64,0),MATCH($O2470&amp;" - "&amp;$P2470,'For Formulas'!$A$3:$CL$3,0))*L2470+U2470,INDEX('For Formulas'!$A$3:$CL$64,MATCH(ROUNDUP($R2470,0),'For Formulas'!$A$3:$A$64,0)*MATCH($O2470&amp;" - "&amp;$P2470,'For Formulas'!$A$3:$CL$3,0))*L2470)</f>
        <v>71120</v>
      </c>
      <c r="X2470" s="322">
        <f t="shared" si="234"/>
        <v>8.0030372057706911E-2</v>
      </c>
      <c r="Y2470" s="262" t="s">
        <v>608</v>
      </c>
      <c r="Z2470" s="262" t="str">
        <f t="shared" si="235"/>
        <v>141 E 71100 116</v>
      </c>
      <c r="AA2470" s="262" t="str">
        <f t="shared" si="236"/>
        <v>000</v>
      </c>
      <c r="AB2470" s="262" t="str">
        <f t="shared" si="237"/>
        <v>000</v>
      </c>
      <c r="AC2470" s="262" t="str">
        <f t="shared" si="238"/>
        <v>141 E 71100 116 000 000</v>
      </c>
    </row>
    <row r="2471" spans="1:29" ht="15" customHeight="1" x14ac:dyDescent="0.25">
      <c r="A2471" s="262" t="s">
        <v>2983</v>
      </c>
      <c r="B2471" s="262" t="s">
        <v>231</v>
      </c>
      <c r="C2471" s="262" t="s">
        <v>231</v>
      </c>
      <c r="D2471" s="262" t="s">
        <v>264</v>
      </c>
      <c r="E2471" s="262" t="s">
        <v>221</v>
      </c>
      <c r="F2471" s="262" t="s">
        <v>222</v>
      </c>
      <c r="G2471" s="262" t="s">
        <v>223</v>
      </c>
      <c r="H2471" s="262" t="s">
        <v>224</v>
      </c>
      <c r="I2471" s="262" t="s">
        <v>225</v>
      </c>
      <c r="J2471" s="262">
        <v>1600</v>
      </c>
      <c r="K2471" s="320">
        <v>1</v>
      </c>
      <c r="L2471" s="320">
        <v>1</v>
      </c>
      <c r="M2471" s="262" t="s">
        <v>226</v>
      </c>
      <c r="N2471" s="262" t="s">
        <v>233</v>
      </c>
      <c r="O2471" s="262" t="s">
        <v>234</v>
      </c>
      <c r="P2471" s="262" t="s">
        <v>37</v>
      </c>
      <c r="Q2471" s="321">
        <v>21</v>
      </c>
      <c r="R2471" s="321">
        <f t="shared" si="233"/>
        <v>22</v>
      </c>
      <c r="S2471" s="300">
        <v>0</v>
      </c>
      <c r="T2471" s="300">
        <v>65850</v>
      </c>
      <c r="V2471" s="300">
        <v>65850</v>
      </c>
      <c r="W2471" s="302">
        <f>IFERROR(INDEX('For Formulas'!$A$3:$CL$64,MATCH(ROUNDUP($R2471,0),'For Formulas'!$A$3:$A$64,0),MATCH($O2471&amp;" - "&amp;$P2471,'For Formulas'!$A$3:$CL$3,0))*L2471+U2471,INDEX('For Formulas'!$A$3:$CL$64,MATCH(ROUNDUP($R2471,0),'For Formulas'!$A$3:$A$64,0)*MATCH($O2471&amp;" - "&amp;$P2471,'For Formulas'!$A$3:$CL$3,0))*L2471)</f>
        <v>71120</v>
      </c>
      <c r="X2471" s="322">
        <f t="shared" si="234"/>
        <v>8.0030372057706911E-2</v>
      </c>
      <c r="Y2471" s="262" t="s">
        <v>265</v>
      </c>
      <c r="Z2471" s="262" t="str">
        <f t="shared" si="235"/>
        <v>141 E 71100 116</v>
      </c>
      <c r="AA2471" s="262" t="str">
        <f t="shared" si="236"/>
        <v>000</v>
      </c>
      <c r="AB2471" s="262" t="str">
        <f t="shared" si="237"/>
        <v>000</v>
      </c>
      <c r="AC2471" s="262" t="str">
        <f t="shared" si="238"/>
        <v>141 E 71100 116 000 000</v>
      </c>
    </row>
    <row r="2472" spans="1:29" ht="15" customHeight="1" x14ac:dyDescent="0.25">
      <c r="A2472" s="262" t="s">
        <v>3056</v>
      </c>
      <c r="B2472" s="262" t="s">
        <v>231</v>
      </c>
      <c r="C2472" s="262" t="s">
        <v>231</v>
      </c>
      <c r="D2472" s="262" t="s">
        <v>371</v>
      </c>
      <c r="E2472" s="262" t="s">
        <v>221</v>
      </c>
      <c r="F2472" s="262" t="s">
        <v>222</v>
      </c>
      <c r="G2472" s="262" t="s">
        <v>223</v>
      </c>
      <c r="H2472" s="262" t="s">
        <v>224</v>
      </c>
      <c r="I2472" s="262" t="s">
        <v>225</v>
      </c>
      <c r="J2472" s="262">
        <v>1600</v>
      </c>
      <c r="K2472" s="320">
        <v>1</v>
      </c>
      <c r="L2472" s="320">
        <v>1</v>
      </c>
      <c r="M2472" s="262" t="s">
        <v>226</v>
      </c>
      <c r="N2472" s="262" t="s">
        <v>233</v>
      </c>
      <c r="O2472" s="262" t="s">
        <v>234</v>
      </c>
      <c r="P2472" s="262" t="s">
        <v>37</v>
      </c>
      <c r="Q2472" s="321">
        <v>21</v>
      </c>
      <c r="R2472" s="321">
        <f t="shared" si="233"/>
        <v>22</v>
      </c>
      <c r="S2472" s="300">
        <v>0</v>
      </c>
      <c r="T2472" s="300">
        <v>65850</v>
      </c>
      <c r="V2472" s="300">
        <v>65850</v>
      </c>
      <c r="W2472" s="302">
        <f>IFERROR(INDEX('For Formulas'!$A$3:$CL$64,MATCH(ROUNDUP($R2472,0),'For Formulas'!$A$3:$A$64,0),MATCH($O2472&amp;" - "&amp;$P2472,'For Formulas'!$A$3:$CL$3,0))*L2472+U2472,INDEX('For Formulas'!$A$3:$CL$64,MATCH(ROUNDUP($R2472,0),'For Formulas'!$A$3:$A$64,0)*MATCH($O2472&amp;" - "&amp;$P2472,'For Formulas'!$A$3:$CL$3,0))*L2472)</f>
        <v>71120</v>
      </c>
      <c r="X2472" s="322">
        <f t="shared" si="234"/>
        <v>8.0030372057706911E-2</v>
      </c>
      <c r="Y2472" s="262" t="s">
        <v>372</v>
      </c>
      <c r="Z2472" s="262" t="str">
        <f t="shared" si="235"/>
        <v>141 E 71100 116</v>
      </c>
      <c r="AA2472" s="262" t="str">
        <f t="shared" si="236"/>
        <v>000</v>
      </c>
      <c r="AB2472" s="262" t="str">
        <f t="shared" si="237"/>
        <v>000</v>
      </c>
      <c r="AC2472" s="262" t="str">
        <f t="shared" si="238"/>
        <v>141 E 71100 116 000 000</v>
      </c>
    </row>
    <row r="2473" spans="1:29" ht="15" customHeight="1" x14ac:dyDescent="0.25">
      <c r="A2473" s="262" t="s">
        <v>3185</v>
      </c>
      <c r="B2473" s="262" t="s">
        <v>231</v>
      </c>
      <c r="C2473" s="262" t="s">
        <v>231</v>
      </c>
      <c r="D2473" s="262" t="s">
        <v>374</v>
      </c>
      <c r="E2473" s="262" t="s">
        <v>221</v>
      </c>
      <c r="F2473" s="262" t="s">
        <v>222</v>
      </c>
      <c r="G2473" s="262" t="s">
        <v>223</v>
      </c>
      <c r="H2473" s="262" t="s">
        <v>224</v>
      </c>
      <c r="I2473" s="262" t="s">
        <v>225</v>
      </c>
      <c r="J2473" s="262">
        <v>1600</v>
      </c>
      <c r="K2473" s="320">
        <v>1</v>
      </c>
      <c r="L2473" s="320">
        <v>1</v>
      </c>
      <c r="M2473" s="262" t="s">
        <v>226</v>
      </c>
      <c r="N2473" s="262" t="s">
        <v>233</v>
      </c>
      <c r="O2473" s="262" t="s">
        <v>234</v>
      </c>
      <c r="P2473" s="262" t="s">
        <v>37</v>
      </c>
      <c r="Q2473" s="321">
        <v>21</v>
      </c>
      <c r="R2473" s="321">
        <f t="shared" si="233"/>
        <v>22</v>
      </c>
      <c r="S2473" s="300">
        <v>0</v>
      </c>
      <c r="T2473" s="300">
        <v>65850</v>
      </c>
      <c r="V2473" s="300">
        <v>65850</v>
      </c>
      <c r="W2473" s="302">
        <f>IFERROR(INDEX('For Formulas'!$A$3:$CL$64,MATCH(ROUNDUP($R2473,0),'For Formulas'!$A$3:$A$64,0),MATCH($O2473&amp;" - "&amp;$P2473,'For Formulas'!$A$3:$CL$3,0))*L2473+U2473,INDEX('For Formulas'!$A$3:$CL$64,MATCH(ROUNDUP($R2473,0),'For Formulas'!$A$3:$A$64,0)*MATCH($O2473&amp;" - "&amp;$P2473,'For Formulas'!$A$3:$CL$3,0))*L2473)</f>
        <v>71120</v>
      </c>
      <c r="X2473" s="322">
        <f t="shared" si="234"/>
        <v>8.0030372057706911E-2</v>
      </c>
      <c r="Y2473" s="262" t="s">
        <v>375</v>
      </c>
      <c r="Z2473" s="262" t="str">
        <f t="shared" si="235"/>
        <v>141 E 71100 116</v>
      </c>
      <c r="AA2473" s="262" t="str">
        <f t="shared" si="236"/>
        <v>000</v>
      </c>
      <c r="AB2473" s="262" t="str">
        <f t="shared" si="237"/>
        <v>000</v>
      </c>
      <c r="AC2473" s="262" t="str">
        <f t="shared" si="238"/>
        <v>141 E 71100 116 000 000</v>
      </c>
    </row>
    <row r="2474" spans="1:29" ht="15" customHeight="1" x14ac:dyDescent="0.25">
      <c r="A2474" s="262" t="s">
        <v>2968</v>
      </c>
      <c r="B2474" s="262" t="s">
        <v>577</v>
      </c>
      <c r="C2474" s="262" t="s">
        <v>577</v>
      </c>
      <c r="D2474" s="262" t="s">
        <v>280</v>
      </c>
      <c r="E2474" s="262" t="s">
        <v>221</v>
      </c>
      <c r="F2474" s="262" t="s">
        <v>284</v>
      </c>
      <c r="G2474" s="262" t="s">
        <v>285</v>
      </c>
      <c r="H2474" s="262" t="s">
        <v>286</v>
      </c>
      <c r="I2474" s="262" t="s">
        <v>225</v>
      </c>
      <c r="J2474" s="262">
        <v>1680</v>
      </c>
      <c r="K2474" s="320">
        <v>1</v>
      </c>
      <c r="L2474" s="320">
        <v>1</v>
      </c>
      <c r="M2474" s="262" t="s">
        <v>226</v>
      </c>
      <c r="N2474" s="262" t="s">
        <v>227</v>
      </c>
      <c r="O2474" s="262" t="s">
        <v>724</v>
      </c>
      <c r="P2474" s="262" t="s">
        <v>37</v>
      </c>
      <c r="Q2474" s="321">
        <v>18</v>
      </c>
      <c r="R2474" s="321">
        <f t="shared" si="233"/>
        <v>19</v>
      </c>
      <c r="S2474" s="300">
        <v>0</v>
      </c>
      <c r="T2474" s="300">
        <v>66108</v>
      </c>
      <c r="V2474" s="300">
        <v>66108</v>
      </c>
      <c r="W2474" s="302">
        <f>IFERROR(INDEX('For Formulas'!$A$3:$CL$64,MATCH(ROUNDUP($R2474,0),'For Formulas'!$A$3:$A$64,0),MATCH($O2474&amp;" - "&amp;$P2474,'For Formulas'!$A$3:$CL$3,0))*L2474+U2474,INDEX('For Formulas'!$A$3:$CL$64,MATCH(ROUNDUP($R2474,0),'For Formulas'!$A$3:$A$64,0)*MATCH($O2474&amp;" - "&amp;$P2474,'For Formulas'!$A$3:$CL$3,0))*L2474)</f>
        <v>71395</v>
      </c>
      <c r="X2474" s="322">
        <f t="shared" si="234"/>
        <v>7.9975192109880799E-2</v>
      </c>
      <c r="Y2474" s="262" t="s">
        <v>725</v>
      </c>
      <c r="Z2474" s="262" t="str">
        <f t="shared" si="235"/>
        <v>141 E 72130 123</v>
      </c>
      <c r="AA2474" s="262" t="str">
        <f t="shared" si="236"/>
        <v>000</v>
      </c>
      <c r="AB2474" s="262" t="str">
        <f t="shared" si="237"/>
        <v>000</v>
      </c>
      <c r="AC2474" s="262" t="str">
        <f t="shared" si="238"/>
        <v>141 E 72130 123 000 000</v>
      </c>
    </row>
    <row r="2475" spans="1:29" x14ac:dyDescent="0.25">
      <c r="A2475" s="262" t="s">
        <v>1008</v>
      </c>
      <c r="B2475" s="262" t="s">
        <v>231</v>
      </c>
      <c r="C2475" s="262" t="s">
        <v>231</v>
      </c>
      <c r="D2475" s="262" t="s">
        <v>716</v>
      </c>
      <c r="E2475" s="262" t="s">
        <v>221</v>
      </c>
      <c r="F2475" s="262" t="s">
        <v>222</v>
      </c>
      <c r="G2475" s="262" t="s">
        <v>223</v>
      </c>
      <c r="H2475" s="262" t="s">
        <v>224</v>
      </c>
      <c r="I2475" s="262" t="s">
        <v>225</v>
      </c>
      <c r="J2475" s="262">
        <v>1600</v>
      </c>
      <c r="K2475" s="320">
        <v>1</v>
      </c>
      <c r="L2475" s="320">
        <v>1</v>
      </c>
      <c r="M2475" s="262" t="s">
        <v>226</v>
      </c>
      <c r="N2475" s="262" t="s">
        <v>233</v>
      </c>
      <c r="O2475" s="262" t="s">
        <v>234</v>
      </c>
      <c r="P2475" s="262" t="s">
        <v>35</v>
      </c>
      <c r="Q2475" s="321">
        <v>31</v>
      </c>
      <c r="R2475" s="321">
        <f t="shared" si="233"/>
        <v>32</v>
      </c>
      <c r="S2475" s="300">
        <v>0</v>
      </c>
      <c r="T2475" s="300">
        <v>66285</v>
      </c>
      <c r="V2475" s="300">
        <v>66285</v>
      </c>
      <c r="W2475" s="302">
        <f>IFERROR(INDEX('For Formulas'!$A$3:$CL$64,MATCH(ROUNDUP($R2475,0),'For Formulas'!$A$3:$A$64,0),MATCH($O2475&amp;" - "&amp;$P2475,'For Formulas'!$A$3:$CL$3,0))*L2475+U2475,INDEX('For Formulas'!$A$3:$CL$64,MATCH(ROUNDUP($R2475,0),'For Formulas'!$A$3:$A$64,0)*MATCH($O2475&amp;" - "&amp;$P2475,'For Formulas'!$A$3:$CL$3,0))*L2475)</f>
        <v>71590</v>
      </c>
      <c r="X2475" s="322">
        <f t="shared" si="234"/>
        <v>8.0033190012823413E-2</v>
      </c>
      <c r="Y2475" s="262" t="s">
        <v>913</v>
      </c>
      <c r="Z2475" s="262" t="str">
        <f t="shared" si="235"/>
        <v>141 E 71100 116</v>
      </c>
      <c r="AA2475" s="262" t="str">
        <f t="shared" si="236"/>
        <v>000</v>
      </c>
      <c r="AB2475" s="262" t="str">
        <f t="shared" si="237"/>
        <v>000</v>
      </c>
      <c r="AC2475" s="262" t="str">
        <f t="shared" si="238"/>
        <v>141 E 71100 116 000 000</v>
      </c>
    </row>
    <row r="2476" spans="1:29" ht="15" customHeight="1" x14ac:dyDescent="0.25">
      <c r="A2476" s="262" t="s">
        <v>1326</v>
      </c>
      <c r="B2476" s="262" t="s">
        <v>231</v>
      </c>
      <c r="C2476" s="262" t="s">
        <v>231</v>
      </c>
      <c r="D2476" s="262" t="s">
        <v>264</v>
      </c>
      <c r="E2476" s="262" t="s">
        <v>221</v>
      </c>
      <c r="F2476" s="262" t="s">
        <v>222</v>
      </c>
      <c r="G2476" s="262" t="s">
        <v>223</v>
      </c>
      <c r="H2476" s="262" t="s">
        <v>224</v>
      </c>
      <c r="I2476" s="262" t="s">
        <v>225</v>
      </c>
      <c r="J2476" s="262">
        <v>1600</v>
      </c>
      <c r="K2476" s="320">
        <v>1</v>
      </c>
      <c r="L2476" s="320">
        <v>1</v>
      </c>
      <c r="M2476" s="262" t="s">
        <v>226</v>
      </c>
      <c r="N2476" s="262" t="s">
        <v>233</v>
      </c>
      <c r="O2476" s="262" t="s">
        <v>234</v>
      </c>
      <c r="P2476" s="262" t="s">
        <v>35</v>
      </c>
      <c r="Q2476" s="321">
        <v>31</v>
      </c>
      <c r="R2476" s="321">
        <f t="shared" si="233"/>
        <v>32</v>
      </c>
      <c r="S2476" s="300">
        <v>0</v>
      </c>
      <c r="T2476" s="300">
        <v>66285</v>
      </c>
      <c r="V2476" s="300">
        <v>66285</v>
      </c>
      <c r="W2476" s="302">
        <f>IFERROR(INDEX('For Formulas'!$A$3:$CL$64,MATCH(ROUNDUP($R2476,0),'For Formulas'!$A$3:$A$64,0),MATCH($O2476&amp;" - "&amp;$P2476,'For Formulas'!$A$3:$CL$3,0))*L2476+U2476,INDEX('For Formulas'!$A$3:$CL$64,MATCH(ROUNDUP($R2476,0),'For Formulas'!$A$3:$A$64,0)*MATCH($O2476&amp;" - "&amp;$P2476,'For Formulas'!$A$3:$CL$3,0))*L2476)</f>
        <v>71590</v>
      </c>
      <c r="X2476" s="322">
        <f t="shared" si="234"/>
        <v>8.0033190012823413E-2</v>
      </c>
      <c r="Y2476" s="262" t="s">
        <v>265</v>
      </c>
      <c r="Z2476" s="262" t="str">
        <f t="shared" si="235"/>
        <v>141 E 71100 116</v>
      </c>
      <c r="AA2476" s="262" t="str">
        <f t="shared" si="236"/>
        <v>000</v>
      </c>
      <c r="AB2476" s="262" t="str">
        <f t="shared" si="237"/>
        <v>000</v>
      </c>
      <c r="AC2476" s="262" t="str">
        <f t="shared" si="238"/>
        <v>141 E 71100 116 000 000</v>
      </c>
    </row>
    <row r="2477" spans="1:29" ht="15" customHeight="1" x14ac:dyDescent="0.25">
      <c r="A2477" s="262" t="s">
        <v>1872</v>
      </c>
      <c r="B2477" s="262" t="s">
        <v>231</v>
      </c>
      <c r="C2477" s="262" t="s">
        <v>231</v>
      </c>
      <c r="D2477" s="262" t="s">
        <v>364</v>
      </c>
      <c r="E2477" s="262" t="s">
        <v>221</v>
      </c>
      <c r="F2477" s="262" t="s">
        <v>222</v>
      </c>
      <c r="G2477" s="262" t="s">
        <v>223</v>
      </c>
      <c r="H2477" s="262" t="s">
        <v>224</v>
      </c>
      <c r="I2477" s="262" t="s">
        <v>225</v>
      </c>
      <c r="J2477" s="262">
        <v>1600</v>
      </c>
      <c r="K2477" s="320">
        <v>1</v>
      </c>
      <c r="L2477" s="320">
        <v>1</v>
      </c>
      <c r="M2477" s="262" t="s">
        <v>226</v>
      </c>
      <c r="N2477" s="262" t="s">
        <v>233</v>
      </c>
      <c r="O2477" s="262" t="s">
        <v>234</v>
      </c>
      <c r="P2477" s="262" t="s">
        <v>35</v>
      </c>
      <c r="Q2477" s="321">
        <v>31</v>
      </c>
      <c r="R2477" s="321">
        <f t="shared" si="233"/>
        <v>32</v>
      </c>
      <c r="S2477" s="300">
        <v>0</v>
      </c>
      <c r="T2477" s="300">
        <v>66285</v>
      </c>
      <c r="V2477" s="300">
        <v>66285</v>
      </c>
      <c r="W2477" s="302">
        <f>IFERROR(INDEX('For Formulas'!$A$3:$CL$64,MATCH(ROUNDUP($R2477,0),'For Formulas'!$A$3:$A$64,0),MATCH($O2477&amp;" - "&amp;$P2477,'For Formulas'!$A$3:$CL$3,0))*L2477+U2477,INDEX('For Formulas'!$A$3:$CL$64,MATCH(ROUNDUP($R2477,0),'For Formulas'!$A$3:$A$64,0)*MATCH($O2477&amp;" - "&amp;$P2477,'For Formulas'!$A$3:$CL$3,0))*L2477)</f>
        <v>71590</v>
      </c>
      <c r="X2477" s="322">
        <f t="shared" si="234"/>
        <v>8.0033190012823413E-2</v>
      </c>
      <c r="Y2477" s="262" t="s">
        <v>365</v>
      </c>
      <c r="Z2477" s="262" t="str">
        <f t="shared" si="235"/>
        <v>141 E 71100 116</v>
      </c>
      <c r="AA2477" s="262" t="str">
        <f t="shared" si="236"/>
        <v>000</v>
      </c>
      <c r="AB2477" s="262" t="str">
        <f t="shared" si="237"/>
        <v>000</v>
      </c>
      <c r="AC2477" s="262" t="str">
        <f t="shared" si="238"/>
        <v>141 E 71100 116 000 000</v>
      </c>
    </row>
    <row r="2478" spans="1:29" ht="15" customHeight="1" x14ac:dyDescent="0.25">
      <c r="A2478" s="262" t="s">
        <v>2137</v>
      </c>
      <c r="B2478" s="262" t="s">
        <v>559</v>
      </c>
      <c r="C2478" s="262" t="s">
        <v>559</v>
      </c>
      <c r="D2478" s="262" t="s">
        <v>392</v>
      </c>
      <c r="E2478" s="262" t="s">
        <v>221</v>
      </c>
      <c r="F2478" s="262" t="s">
        <v>222</v>
      </c>
      <c r="G2478" s="262" t="s">
        <v>223</v>
      </c>
      <c r="H2478" s="262" t="s">
        <v>224</v>
      </c>
      <c r="I2478" s="262" t="s">
        <v>225</v>
      </c>
      <c r="J2478" s="262">
        <v>1600</v>
      </c>
      <c r="K2478" s="320">
        <v>1</v>
      </c>
      <c r="L2478" s="320">
        <v>1</v>
      </c>
      <c r="M2478" s="262" t="s">
        <v>226</v>
      </c>
      <c r="N2478" s="262" t="s">
        <v>233</v>
      </c>
      <c r="O2478" s="262" t="s">
        <v>234</v>
      </c>
      <c r="P2478" s="262" t="s">
        <v>35</v>
      </c>
      <c r="Q2478" s="321">
        <v>31</v>
      </c>
      <c r="R2478" s="321">
        <f t="shared" si="233"/>
        <v>32</v>
      </c>
      <c r="S2478" s="300">
        <v>0</v>
      </c>
      <c r="T2478" s="300">
        <v>66285</v>
      </c>
      <c r="V2478" s="300">
        <v>66285</v>
      </c>
      <c r="W2478" s="302">
        <f>IFERROR(INDEX('For Formulas'!$A$3:$CL$64,MATCH(ROUNDUP($R2478,0),'For Formulas'!$A$3:$A$64,0),MATCH($O2478&amp;" - "&amp;$P2478,'For Formulas'!$A$3:$CL$3,0))*L2478+U2478,INDEX('For Formulas'!$A$3:$CL$64,MATCH(ROUNDUP($R2478,0),'For Formulas'!$A$3:$A$64,0)*MATCH($O2478&amp;" - "&amp;$P2478,'For Formulas'!$A$3:$CL$3,0))*L2478)</f>
        <v>71590</v>
      </c>
      <c r="X2478" s="322">
        <f t="shared" si="234"/>
        <v>8.0033190012823413E-2</v>
      </c>
      <c r="Y2478" s="262" t="s">
        <v>2138</v>
      </c>
      <c r="Z2478" s="262" t="str">
        <f t="shared" si="235"/>
        <v>141 E 72210 129</v>
      </c>
      <c r="AA2478" s="262" t="str">
        <f t="shared" si="236"/>
        <v>000</v>
      </c>
      <c r="AB2478" s="262" t="str">
        <f t="shared" si="237"/>
        <v>000</v>
      </c>
      <c r="AC2478" s="262" t="str">
        <f t="shared" si="238"/>
        <v>141 E 72210 129 000 000</v>
      </c>
    </row>
    <row r="2479" spans="1:29" ht="15" customHeight="1" x14ac:dyDescent="0.25">
      <c r="A2479" s="262" t="s">
        <v>751</v>
      </c>
      <c r="B2479" s="262" t="s">
        <v>219</v>
      </c>
      <c r="C2479" s="262" t="s">
        <v>219</v>
      </c>
      <c r="D2479" s="262" t="s">
        <v>268</v>
      </c>
      <c r="E2479" s="262" t="s">
        <v>221</v>
      </c>
      <c r="F2479" s="262" t="s">
        <v>222</v>
      </c>
      <c r="G2479" s="262" t="s">
        <v>223</v>
      </c>
      <c r="H2479" s="262" t="s">
        <v>224</v>
      </c>
      <c r="I2479" s="262" t="s">
        <v>225</v>
      </c>
      <c r="J2479" s="262">
        <v>1600</v>
      </c>
      <c r="K2479" s="320">
        <v>1</v>
      </c>
      <c r="L2479" s="320">
        <v>1</v>
      </c>
      <c r="M2479" s="262" t="s">
        <v>226</v>
      </c>
      <c r="N2479" s="262" t="s">
        <v>233</v>
      </c>
      <c r="O2479" s="262" t="s">
        <v>228</v>
      </c>
      <c r="P2479" s="262" t="s">
        <v>35</v>
      </c>
      <c r="Q2479" s="321">
        <v>18</v>
      </c>
      <c r="R2479" s="321">
        <f t="shared" si="233"/>
        <v>19</v>
      </c>
      <c r="S2479" s="300">
        <v>0</v>
      </c>
      <c r="T2479" s="300">
        <v>66650</v>
      </c>
      <c r="V2479" s="300">
        <v>66650</v>
      </c>
      <c r="W2479" s="302">
        <f>IFERROR(INDEX('For Formulas'!$A$3:$CL$64,MATCH(ROUNDUP($R2479,0),'For Formulas'!$A$3:$A$64,0),MATCH($O2479&amp;" - "&amp;$P2479,'For Formulas'!$A$3:$CL$3,0))*L2479+U2479,INDEX('For Formulas'!$A$3:$CL$64,MATCH(ROUNDUP($R2479,0),'For Formulas'!$A$3:$A$64,0)*MATCH($O2479&amp;" - "&amp;$P2479,'For Formulas'!$A$3:$CL$3,0))*L2479)</f>
        <v>71980</v>
      </c>
      <c r="X2479" s="322">
        <f t="shared" si="234"/>
        <v>7.9969992498124531E-2</v>
      </c>
      <c r="Y2479" s="262" t="s">
        <v>752</v>
      </c>
      <c r="Z2479" s="262" t="str">
        <f t="shared" si="235"/>
        <v>141 E 71200 171</v>
      </c>
      <c r="AA2479" s="262" t="str">
        <f t="shared" si="236"/>
        <v>712</v>
      </c>
      <c r="AB2479" s="262" t="str">
        <f t="shared" si="237"/>
        <v>000</v>
      </c>
      <c r="AC2479" s="262" t="str">
        <f t="shared" si="238"/>
        <v>141 E 71200 171 000 712</v>
      </c>
    </row>
    <row r="2480" spans="1:29" ht="15" customHeight="1" x14ac:dyDescent="0.25">
      <c r="A2480" s="262" t="s">
        <v>321</v>
      </c>
      <c r="B2480" s="262" t="s">
        <v>231</v>
      </c>
      <c r="C2480" s="262" t="s">
        <v>231</v>
      </c>
      <c r="D2480" s="262" t="s">
        <v>280</v>
      </c>
      <c r="E2480" s="262" t="s">
        <v>221</v>
      </c>
      <c r="F2480" s="262" t="s">
        <v>222</v>
      </c>
      <c r="G2480" s="262" t="s">
        <v>223</v>
      </c>
      <c r="H2480" s="262" t="s">
        <v>224</v>
      </c>
      <c r="I2480" s="262" t="s">
        <v>225</v>
      </c>
      <c r="J2480" s="262">
        <v>1600</v>
      </c>
      <c r="K2480" s="320">
        <v>1</v>
      </c>
      <c r="L2480" s="320">
        <v>1</v>
      </c>
      <c r="M2480" s="262" t="s">
        <v>226</v>
      </c>
      <c r="N2480" s="262" t="s">
        <v>233</v>
      </c>
      <c r="O2480" s="262" t="s">
        <v>234</v>
      </c>
      <c r="P2480" s="262" t="s">
        <v>35</v>
      </c>
      <c r="Q2480" s="321">
        <v>32</v>
      </c>
      <c r="R2480" s="321">
        <f t="shared" si="233"/>
        <v>33</v>
      </c>
      <c r="S2480" s="300">
        <v>0</v>
      </c>
      <c r="T2480" s="300">
        <v>66655</v>
      </c>
      <c r="V2480" s="300">
        <v>66655</v>
      </c>
      <c r="W2480" s="302">
        <f>IFERROR(INDEX('For Formulas'!$A$3:$CL$64,MATCH(ROUNDUP($R2480,0),'For Formulas'!$A$3:$A$64,0),MATCH($O2480&amp;" - "&amp;$P2480,'For Formulas'!$A$3:$CL$3,0))*L2480+U2480,INDEX('For Formulas'!$A$3:$CL$64,MATCH(ROUNDUP($R2480,0),'For Formulas'!$A$3:$A$64,0)*MATCH($O2480&amp;" - "&amp;$P2480,'For Formulas'!$A$3:$CL$3,0))*L2480)</f>
        <v>71985</v>
      </c>
      <c r="X2480" s="322">
        <f t="shared" si="234"/>
        <v>7.9963993698897312E-2</v>
      </c>
      <c r="Y2480" s="262" t="s">
        <v>281</v>
      </c>
      <c r="Z2480" s="262" t="str">
        <f t="shared" si="235"/>
        <v>141 E 71100 116</v>
      </c>
      <c r="AA2480" s="262" t="str">
        <f t="shared" si="236"/>
        <v>000</v>
      </c>
      <c r="AB2480" s="262" t="str">
        <f t="shared" si="237"/>
        <v>000</v>
      </c>
      <c r="AC2480" s="262" t="str">
        <f t="shared" si="238"/>
        <v>141 E 71100 116 000 000</v>
      </c>
    </row>
    <row r="2481" spans="1:29" ht="15" customHeight="1" x14ac:dyDescent="0.25">
      <c r="A2481" s="262" t="s">
        <v>1289</v>
      </c>
      <c r="B2481" s="262" t="s">
        <v>231</v>
      </c>
      <c r="C2481" s="262" t="s">
        <v>231</v>
      </c>
      <c r="D2481" s="262" t="s">
        <v>238</v>
      </c>
      <c r="E2481" s="262" t="s">
        <v>221</v>
      </c>
      <c r="F2481" s="262" t="s">
        <v>222</v>
      </c>
      <c r="G2481" s="262" t="s">
        <v>223</v>
      </c>
      <c r="H2481" s="262" t="s">
        <v>224</v>
      </c>
      <c r="I2481" s="262" t="s">
        <v>225</v>
      </c>
      <c r="J2481" s="262">
        <v>1600</v>
      </c>
      <c r="K2481" s="320">
        <v>1</v>
      </c>
      <c r="L2481" s="320">
        <v>1</v>
      </c>
      <c r="M2481" s="262" t="s">
        <v>226</v>
      </c>
      <c r="N2481" s="262" t="s">
        <v>233</v>
      </c>
      <c r="O2481" s="262" t="s">
        <v>234</v>
      </c>
      <c r="P2481" s="262" t="s">
        <v>35</v>
      </c>
      <c r="Q2481" s="321">
        <v>32</v>
      </c>
      <c r="R2481" s="321">
        <f t="shared" si="233"/>
        <v>33</v>
      </c>
      <c r="S2481" s="300">
        <v>0</v>
      </c>
      <c r="T2481" s="300">
        <v>66655</v>
      </c>
      <c r="V2481" s="300">
        <v>66655</v>
      </c>
      <c r="W2481" s="302">
        <f>IFERROR(INDEX('For Formulas'!$A$3:$CL$64,MATCH(ROUNDUP($R2481,0),'For Formulas'!$A$3:$A$64,0),MATCH($O2481&amp;" - "&amp;$P2481,'For Formulas'!$A$3:$CL$3,0))*L2481+U2481,INDEX('For Formulas'!$A$3:$CL$64,MATCH(ROUNDUP($R2481,0),'For Formulas'!$A$3:$A$64,0)*MATCH($O2481&amp;" - "&amp;$P2481,'For Formulas'!$A$3:$CL$3,0))*L2481)</f>
        <v>71985</v>
      </c>
      <c r="X2481" s="322">
        <f t="shared" si="234"/>
        <v>7.9963993698897312E-2</v>
      </c>
      <c r="Y2481" s="262" t="s">
        <v>538</v>
      </c>
      <c r="Z2481" s="262" t="str">
        <f t="shared" si="235"/>
        <v>141 E 71100 116</v>
      </c>
      <c r="AA2481" s="262" t="str">
        <f t="shared" si="236"/>
        <v>000</v>
      </c>
      <c r="AB2481" s="262" t="str">
        <f t="shared" si="237"/>
        <v>000</v>
      </c>
      <c r="AC2481" s="262" t="str">
        <f t="shared" si="238"/>
        <v>141 E 71100 116 000 000</v>
      </c>
    </row>
    <row r="2482" spans="1:29" ht="15" hidden="1" customHeight="1" x14ac:dyDescent="0.25">
      <c r="A2482" s="262" t="s">
        <v>2938</v>
      </c>
      <c r="B2482" s="262" t="s">
        <v>256</v>
      </c>
      <c r="C2482" s="262" t="s">
        <v>355</v>
      </c>
      <c r="D2482" s="262" t="s">
        <v>274</v>
      </c>
      <c r="E2482" s="262" t="s">
        <v>256</v>
      </c>
      <c r="F2482" s="262" t="s">
        <v>249</v>
      </c>
      <c r="G2482" s="262" t="s">
        <v>250</v>
      </c>
      <c r="H2482" s="262" t="s">
        <v>224</v>
      </c>
      <c r="I2482" s="262" t="s">
        <v>242</v>
      </c>
      <c r="J2482" s="262">
        <v>1080</v>
      </c>
      <c r="K2482" s="320">
        <v>1</v>
      </c>
      <c r="L2482" s="320">
        <v>0</v>
      </c>
      <c r="M2482" s="262" t="s">
        <v>6</v>
      </c>
      <c r="Q2482" s="321">
        <v>0</v>
      </c>
      <c r="R2482" s="321">
        <f t="shared" si="233"/>
        <v>1</v>
      </c>
      <c r="S2482" s="300">
        <v>500</v>
      </c>
      <c r="T2482" s="300">
        <v>0</v>
      </c>
      <c r="V2482" s="300">
        <v>500</v>
      </c>
      <c r="W2482" s="300">
        <f>V2482</f>
        <v>500</v>
      </c>
      <c r="X2482" s="322">
        <f t="shared" si="234"/>
        <v>0</v>
      </c>
      <c r="Y2482" s="262" t="s">
        <v>998</v>
      </c>
      <c r="Z2482" s="262" t="str">
        <f t="shared" si="235"/>
        <v>141 E 71100 163</v>
      </c>
      <c r="AA2482" s="262" t="str">
        <f t="shared" si="236"/>
        <v>000</v>
      </c>
      <c r="AB2482" s="262" t="str">
        <f t="shared" si="237"/>
        <v>000</v>
      </c>
      <c r="AC2482" s="262" t="str">
        <f t="shared" si="238"/>
        <v>141 E 71100 163 000 000</v>
      </c>
    </row>
    <row r="2483" spans="1:29" ht="15" customHeight="1" x14ac:dyDescent="0.25">
      <c r="A2483" s="262" t="s">
        <v>1735</v>
      </c>
      <c r="B2483" s="262" t="s">
        <v>231</v>
      </c>
      <c r="C2483" s="262" t="s">
        <v>231</v>
      </c>
      <c r="D2483" s="262" t="s">
        <v>238</v>
      </c>
      <c r="E2483" s="262" t="s">
        <v>221</v>
      </c>
      <c r="F2483" s="262" t="s">
        <v>222</v>
      </c>
      <c r="G2483" s="262" t="s">
        <v>223</v>
      </c>
      <c r="H2483" s="262" t="s">
        <v>224</v>
      </c>
      <c r="I2483" s="262" t="s">
        <v>225</v>
      </c>
      <c r="J2483" s="262">
        <v>1600</v>
      </c>
      <c r="K2483" s="320">
        <v>1</v>
      </c>
      <c r="L2483" s="320">
        <v>1</v>
      </c>
      <c r="M2483" s="262" t="s">
        <v>226</v>
      </c>
      <c r="N2483" s="262" t="s">
        <v>233</v>
      </c>
      <c r="O2483" s="262" t="s">
        <v>234</v>
      </c>
      <c r="P2483" s="262" t="s">
        <v>35</v>
      </c>
      <c r="Q2483" s="321">
        <v>32</v>
      </c>
      <c r="R2483" s="321">
        <f t="shared" si="233"/>
        <v>33</v>
      </c>
      <c r="S2483" s="300">
        <v>0</v>
      </c>
      <c r="T2483" s="300">
        <v>66655</v>
      </c>
      <c r="V2483" s="300">
        <v>66655</v>
      </c>
      <c r="W2483" s="302">
        <f>IFERROR(INDEX('For Formulas'!$A$3:$CL$64,MATCH(ROUNDUP($R2483,0),'For Formulas'!$A$3:$A$64,0),MATCH($O2483&amp;" - "&amp;$P2483,'For Formulas'!$A$3:$CL$3,0))*L2483+U2483,INDEX('For Formulas'!$A$3:$CL$64,MATCH(ROUNDUP($R2483,0),'For Formulas'!$A$3:$A$64,0)*MATCH($O2483&amp;" - "&amp;$P2483,'For Formulas'!$A$3:$CL$3,0))*L2483)</f>
        <v>71985</v>
      </c>
      <c r="X2483" s="322">
        <f t="shared" si="234"/>
        <v>7.9963993698897312E-2</v>
      </c>
      <c r="Y2483" s="262" t="s">
        <v>538</v>
      </c>
      <c r="Z2483" s="262" t="str">
        <f t="shared" si="235"/>
        <v>141 E 71100 116</v>
      </c>
      <c r="AA2483" s="262" t="str">
        <f t="shared" si="236"/>
        <v>000</v>
      </c>
      <c r="AB2483" s="262" t="str">
        <f t="shared" si="237"/>
        <v>000</v>
      </c>
      <c r="AC2483" s="262" t="str">
        <f t="shared" si="238"/>
        <v>141 E 71100 116 000 000</v>
      </c>
    </row>
    <row r="2484" spans="1:29" ht="15" hidden="1" customHeight="1" x14ac:dyDescent="0.25">
      <c r="A2484" s="262" t="s">
        <v>1801</v>
      </c>
      <c r="B2484" s="262" t="s">
        <v>484</v>
      </c>
      <c r="C2484" s="262" t="s">
        <v>484</v>
      </c>
      <c r="D2484" s="262" t="s">
        <v>422</v>
      </c>
      <c r="E2484" s="262" t="s">
        <v>221</v>
      </c>
      <c r="F2484" s="262" t="s">
        <v>222</v>
      </c>
      <c r="G2484" s="262" t="s">
        <v>223</v>
      </c>
      <c r="H2484" s="262" t="s">
        <v>224</v>
      </c>
      <c r="I2484" s="262" t="s">
        <v>225</v>
      </c>
      <c r="J2484" s="262">
        <v>1600</v>
      </c>
      <c r="K2484" s="320">
        <v>1</v>
      </c>
      <c r="L2484" s="320">
        <v>1</v>
      </c>
      <c r="M2484" s="262" t="s">
        <v>226</v>
      </c>
      <c r="N2484" s="262" t="s">
        <v>233</v>
      </c>
      <c r="O2484" s="262" t="s">
        <v>234</v>
      </c>
      <c r="P2484" s="262" t="s">
        <v>35</v>
      </c>
      <c r="Q2484" s="321">
        <v>32</v>
      </c>
      <c r="R2484" s="321">
        <f t="shared" si="233"/>
        <v>33</v>
      </c>
      <c r="S2484" s="300">
        <v>0</v>
      </c>
      <c r="T2484" s="300">
        <v>66655</v>
      </c>
      <c r="V2484" s="300">
        <v>66655</v>
      </c>
      <c r="W2484" s="302">
        <f>IFERROR(INDEX('For Formulas'!$A$3:$CL$64,MATCH(ROUNDUP($R2484,0),'For Formulas'!$A$3:$A$64,0),MATCH($O2484&amp;" - "&amp;$P2484,'For Formulas'!$A$3:$CL$3,0))*L2484+U2484,INDEX('For Formulas'!$A$3:$CL$64,MATCH(ROUNDUP($R2484,0),'For Formulas'!$A$3:$A$64,0)*MATCH($O2484&amp;" - "&amp;$P2484,'For Formulas'!$A$3:$CL$3,0))*L2484)</f>
        <v>71985</v>
      </c>
      <c r="X2484" s="322">
        <f t="shared" si="234"/>
        <v>7.9963993698897312E-2</v>
      </c>
      <c r="Y2484" s="262" t="s">
        <v>831</v>
      </c>
      <c r="Z2484" s="262" t="str">
        <f t="shared" si="235"/>
        <v>142 E 71100 116</v>
      </c>
      <c r="AA2484" s="262" t="str">
        <f t="shared" si="236"/>
        <v>000</v>
      </c>
      <c r="AB2484" s="262" t="str">
        <f t="shared" si="237"/>
        <v>101</v>
      </c>
      <c r="AC2484" s="262" t="str">
        <f t="shared" si="238"/>
        <v>142 E 71100 116 101 000</v>
      </c>
    </row>
    <row r="2485" spans="1:29" ht="15" customHeight="1" x14ac:dyDescent="0.25">
      <c r="A2485" s="262" t="s">
        <v>2317</v>
      </c>
      <c r="B2485" s="262" t="s">
        <v>953</v>
      </c>
      <c r="C2485" s="262" t="s">
        <v>953</v>
      </c>
      <c r="D2485" s="262" t="s">
        <v>328</v>
      </c>
      <c r="E2485" s="262" t="s">
        <v>221</v>
      </c>
      <c r="F2485" s="262" t="s">
        <v>222</v>
      </c>
      <c r="G2485" s="262" t="s">
        <v>223</v>
      </c>
      <c r="H2485" s="262" t="s">
        <v>224</v>
      </c>
      <c r="I2485" s="262" t="s">
        <v>225</v>
      </c>
      <c r="J2485" s="262">
        <v>1600</v>
      </c>
      <c r="K2485" s="320">
        <v>1</v>
      </c>
      <c r="L2485" s="320">
        <v>1</v>
      </c>
      <c r="M2485" s="262" t="s">
        <v>226</v>
      </c>
      <c r="N2485" s="262" t="s">
        <v>227</v>
      </c>
      <c r="O2485" s="262" t="s">
        <v>234</v>
      </c>
      <c r="P2485" s="262" t="s">
        <v>35</v>
      </c>
      <c r="Q2485" s="321">
        <v>32</v>
      </c>
      <c r="R2485" s="321">
        <f t="shared" si="233"/>
        <v>33</v>
      </c>
      <c r="S2485" s="300">
        <v>0</v>
      </c>
      <c r="T2485" s="300">
        <v>66655</v>
      </c>
      <c r="V2485" s="300">
        <v>66655</v>
      </c>
      <c r="W2485" s="302">
        <f>IFERROR(INDEX('For Formulas'!$A$3:$CL$64,MATCH(ROUNDUP($R2485,0),'For Formulas'!$A$3:$A$64,0),MATCH($O2485&amp;" - "&amp;$P2485,'For Formulas'!$A$3:$CL$3,0))*L2485+U2485,INDEX('For Formulas'!$A$3:$CL$64,MATCH(ROUNDUP($R2485,0),'For Formulas'!$A$3:$A$64,0)*MATCH($O2485&amp;" - "&amp;$P2485,'For Formulas'!$A$3:$CL$3,0))*L2485)</f>
        <v>71985</v>
      </c>
      <c r="X2485" s="322">
        <f t="shared" si="234"/>
        <v>7.9963993698897312E-2</v>
      </c>
      <c r="Y2485" s="262" t="s">
        <v>954</v>
      </c>
      <c r="Z2485" s="262" t="str">
        <f t="shared" si="235"/>
        <v>141 E 72220 189</v>
      </c>
      <c r="AA2485" s="262" t="str">
        <f t="shared" si="236"/>
        <v>712</v>
      </c>
      <c r="AB2485" s="262" t="str">
        <f t="shared" si="237"/>
        <v>000</v>
      </c>
      <c r="AC2485" s="262" t="str">
        <f t="shared" si="238"/>
        <v>141 E 72220 189 000 712</v>
      </c>
    </row>
    <row r="2486" spans="1:29" ht="15" hidden="1" customHeight="1" x14ac:dyDescent="0.25">
      <c r="A2486" s="262" t="s">
        <v>2941</v>
      </c>
      <c r="B2486" s="262" t="s">
        <v>749</v>
      </c>
      <c r="C2486" s="262" t="s">
        <v>749</v>
      </c>
      <c r="D2486" s="262" t="s">
        <v>328</v>
      </c>
      <c r="E2486" s="262" t="s">
        <v>256</v>
      </c>
      <c r="F2486" s="262" t="s">
        <v>249</v>
      </c>
      <c r="G2486" s="262" t="s">
        <v>250</v>
      </c>
      <c r="H2486" s="262" t="s">
        <v>224</v>
      </c>
      <c r="I2486" s="262" t="s">
        <v>242</v>
      </c>
      <c r="J2486" s="262">
        <v>1080</v>
      </c>
      <c r="K2486" s="320">
        <v>1</v>
      </c>
      <c r="L2486" s="320">
        <v>1</v>
      </c>
      <c r="M2486" s="262" t="s">
        <v>6</v>
      </c>
      <c r="Q2486" s="321">
        <v>0</v>
      </c>
      <c r="R2486" s="321">
        <f t="shared" si="233"/>
        <v>1</v>
      </c>
      <c r="S2486" s="300">
        <v>5400</v>
      </c>
      <c r="T2486" s="300">
        <v>0</v>
      </c>
      <c r="V2486" s="300">
        <v>5400</v>
      </c>
      <c r="W2486" s="300">
        <f>V2486</f>
        <v>5400</v>
      </c>
      <c r="X2486" s="322">
        <f t="shared" si="234"/>
        <v>0</v>
      </c>
      <c r="Y2486" s="262" t="s">
        <v>750</v>
      </c>
      <c r="Z2486" s="262" t="str">
        <f t="shared" si="235"/>
        <v>141 E 71200 163</v>
      </c>
      <c r="AA2486" s="262" t="str">
        <f t="shared" si="236"/>
        <v>712</v>
      </c>
      <c r="AB2486" s="262" t="str">
        <f t="shared" si="237"/>
        <v>901</v>
      </c>
      <c r="AC2486" s="262" t="str">
        <f t="shared" si="238"/>
        <v>141 E 71200 163 901 712</v>
      </c>
    </row>
    <row r="2487" spans="1:29" ht="15" customHeight="1" x14ac:dyDescent="0.25">
      <c r="A2487" s="262" t="s">
        <v>2227</v>
      </c>
      <c r="B2487" s="262" t="s">
        <v>231</v>
      </c>
      <c r="C2487" s="262" t="s">
        <v>231</v>
      </c>
      <c r="D2487" s="262" t="s">
        <v>317</v>
      </c>
      <c r="E2487" s="262" t="s">
        <v>221</v>
      </c>
      <c r="F2487" s="262" t="s">
        <v>222</v>
      </c>
      <c r="G2487" s="262" t="s">
        <v>223</v>
      </c>
      <c r="H2487" s="262" t="s">
        <v>224</v>
      </c>
      <c r="I2487" s="262" t="s">
        <v>225</v>
      </c>
      <c r="J2487" s="262">
        <v>1600</v>
      </c>
      <c r="K2487" s="320">
        <v>1</v>
      </c>
      <c r="L2487" s="320">
        <v>1</v>
      </c>
      <c r="M2487" s="262" t="s">
        <v>226</v>
      </c>
      <c r="N2487" s="262" t="s">
        <v>233</v>
      </c>
      <c r="O2487" s="262" t="s">
        <v>234</v>
      </c>
      <c r="P2487" s="262" t="s">
        <v>38</v>
      </c>
      <c r="Q2487" s="321">
        <v>15</v>
      </c>
      <c r="R2487" s="321">
        <f t="shared" si="233"/>
        <v>16</v>
      </c>
      <c r="S2487" s="300">
        <v>0</v>
      </c>
      <c r="T2487" s="300">
        <v>66675</v>
      </c>
      <c r="V2487" s="300">
        <v>66675</v>
      </c>
      <c r="W2487" s="302">
        <f>IFERROR(INDEX('For Formulas'!$A$3:$CL$64,MATCH(ROUNDUP($R2487,0),'For Formulas'!$A$3:$A$64,0),MATCH($O2487&amp;" - "&amp;$P2487,'For Formulas'!$A$3:$CL$3,0))*L2487+U2487,INDEX('For Formulas'!$A$3:$CL$64,MATCH(ROUNDUP($R2487,0),'For Formulas'!$A$3:$A$64,0)*MATCH($O2487&amp;" - "&amp;$P2487,'For Formulas'!$A$3:$CL$3,0))*L2487)</f>
        <v>72010</v>
      </c>
      <c r="X2487" s="322">
        <f t="shared" si="234"/>
        <v>8.0014998125234341E-2</v>
      </c>
      <c r="Y2487" s="262" t="s">
        <v>396</v>
      </c>
      <c r="Z2487" s="262" t="str">
        <f t="shared" si="235"/>
        <v>141 E 71100 116</v>
      </c>
      <c r="AA2487" s="262" t="str">
        <f t="shared" si="236"/>
        <v>000</v>
      </c>
      <c r="AB2487" s="262" t="str">
        <f t="shared" si="237"/>
        <v>000</v>
      </c>
      <c r="AC2487" s="262" t="str">
        <f t="shared" si="238"/>
        <v>141 E 71100 116 000 000</v>
      </c>
    </row>
    <row r="2488" spans="1:29" ht="15" customHeight="1" x14ac:dyDescent="0.25">
      <c r="A2488" s="262" t="s">
        <v>2551</v>
      </c>
      <c r="B2488" s="262" t="s">
        <v>231</v>
      </c>
      <c r="C2488" s="262" t="s">
        <v>231</v>
      </c>
      <c r="D2488" s="262" t="s">
        <v>232</v>
      </c>
      <c r="E2488" s="262" t="s">
        <v>221</v>
      </c>
      <c r="F2488" s="262" t="s">
        <v>222</v>
      </c>
      <c r="G2488" s="262" t="s">
        <v>223</v>
      </c>
      <c r="H2488" s="262" t="s">
        <v>224</v>
      </c>
      <c r="I2488" s="262" t="s">
        <v>225</v>
      </c>
      <c r="J2488" s="262">
        <v>1600</v>
      </c>
      <c r="K2488" s="320">
        <v>1</v>
      </c>
      <c r="L2488" s="320">
        <v>1</v>
      </c>
      <c r="M2488" s="262" t="s">
        <v>226</v>
      </c>
      <c r="N2488" s="262" t="s">
        <v>233</v>
      </c>
      <c r="O2488" s="262" t="s">
        <v>234</v>
      </c>
      <c r="P2488" s="262" t="s">
        <v>38</v>
      </c>
      <c r="Q2488" s="321">
        <v>15</v>
      </c>
      <c r="R2488" s="321">
        <f t="shared" si="233"/>
        <v>16</v>
      </c>
      <c r="S2488" s="300">
        <v>0</v>
      </c>
      <c r="T2488" s="300">
        <v>66675</v>
      </c>
      <c r="V2488" s="300">
        <v>66675</v>
      </c>
      <c r="W2488" s="302">
        <f>IFERROR(INDEX('For Formulas'!$A$3:$CL$64,MATCH(ROUNDUP($R2488,0),'For Formulas'!$A$3:$A$64,0),MATCH($O2488&amp;" - "&amp;$P2488,'For Formulas'!$A$3:$CL$3,0))*L2488+U2488,INDEX('For Formulas'!$A$3:$CL$64,MATCH(ROUNDUP($R2488,0),'For Formulas'!$A$3:$A$64,0)*MATCH($O2488&amp;" - "&amp;$P2488,'For Formulas'!$A$3:$CL$3,0))*L2488)</f>
        <v>72010</v>
      </c>
      <c r="X2488" s="322">
        <f t="shared" si="234"/>
        <v>8.0014998125234341E-2</v>
      </c>
      <c r="Y2488" s="262" t="s">
        <v>235</v>
      </c>
      <c r="Z2488" s="262" t="str">
        <f t="shared" si="235"/>
        <v>141 E 71100 116</v>
      </c>
      <c r="AA2488" s="262" t="str">
        <f t="shared" si="236"/>
        <v>000</v>
      </c>
      <c r="AB2488" s="262" t="str">
        <f t="shared" si="237"/>
        <v>000</v>
      </c>
      <c r="AC2488" s="262" t="str">
        <f t="shared" si="238"/>
        <v>141 E 71100 116 000 000</v>
      </c>
    </row>
    <row r="2489" spans="1:29" ht="15" customHeight="1" x14ac:dyDescent="0.25">
      <c r="A2489" s="262" t="s">
        <v>2046</v>
      </c>
      <c r="B2489" s="262" t="s">
        <v>461</v>
      </c>
      <c r="C2489" s="262" t="s">
        <v>462</v>
      </c>
      <c r="D2489" s="262" t="s">
        <v>274</v>
      </c>
      <c r="E2489" s="262" t="s">
        <v>221</v>
      </c>
      <c r="F2489" s="262" t="s">
        <v>463</v>
      </c>
      <c r="G2489" s="262" t="s">
        <v>464</v>
      </c>
      <c r="H2489" s="262" t="s">
        <v>465</v>
      </c>
      <c r="I2489" s="262" t="s">
        <v>225</v>
      </c>
      <c r="J2489" s="262">
        <v>1760</v>
      </c>
      <c r="K2489" s="320">
        <v>1</v>
      </c>
      <c r="L2489" s="320">
        <v>1</v>
      </c>
      <c r="M2489" s="262" t="s">
        <v>226</v>
      </c>
      <c r="N2489" s="262" t="s">
        <v>227</v>
      </c>
      <c r="O2489" s="262" t="s">
        <v>581</v>
      </c>
      <c r="P2489" s="262" t="s">
        <v>34</v>
      </c>
      <c r="Q2489" s="321">
        <v>33</v>
      </c>
      <c r="R2489" s="321">
        <f t="shared" si="233"/>
        <v>34</v>
      </c>
      <c r="S2489" s="300">
        <v>0</v>
      </c>
      <c r="T2489" s="300">
        <v>66820</v>
      </c>
      <c r="V2489" s="300">
        <v>66820</v>
      </c>
      <c r="W2489" s="302">
        <f>IFERROR(INDEX('For Formulas'!$A$3:$CL$64,MATCH(ROUNDUP($R2489,0),'For Formulas'!$A$3:$A$64,0),MATCH($O2489&amp;" - "&amp;$P2489,'For Formulas'!$A$3:$CL$3,0))*L2489+U2489,INDEX('For Formulas'!$A$3:$CL$64,MATCH(ROUNDUP($R2489,0),'For Formulas'!$A$3:$A$64,0)*MATCH($O2489&amp;" - "&amp;$P2489,'For Formulas'!$A$3:$CL$3,0))*L2489)</f>
        <v>72166</v>
      </c>
      <c r="X2489" s="322">
        <f t="shared" si="234"/>
        <v>8.0005986231667159E-2</v>
      </c>
      <c r="Y2489" s="262" t="s">
        <v>760</v>
      </c>
      <c r="Z2489" s="262" t="str">
        <f t="shared" si="235"/>
        <v>141 E 72210 189</v>
      </c>
      <c r="AA2489" s="262" t="str">
        <f t="shared" si="236"/>
        <v>000</v>
      </c>
      <c r="AB2489" s="262" t="str">
        <f t="shared" si="237"/>
        <v>000</v>
      </c>
      <c r="AC2489" s="262" t="str">
        <f t="shared" si="238"/>
        <v>141 E 72210 189 000 000</v>
      </c>
    </row>
    <row r="2490" spans="1:29" ht="15" customHeight="1" x14ac:dyDescent="0.25">
      <c r="A2490" s="262" t="s">
        <v>3014</v>
      </c>
      <c r="B2490" s="262" t="s">
        <v>938</v>
      </c>
      <c r="C2490" s="262" t="s">
        <v>497</v>
      </c>
      <c r="D2490" s="262" t="s">
        <v>274</v>
      </c>
      <c r="E2490" s="262" t="s">
        <v>221</v>
      </c>
      <c r="F2490" s="262" t="s">
        <v>299</v>
      </c>
      <c r="G2490" s="262" t="s">
        <v>300</v>
      </c>
      <c r="H2490" s="262" t="s">
        <v>301</v>
      </c>
      <c r="I2490" s="262" t="s">
        <v>225</v>
      </c>
      <c r="J2490" s="262">
        <v>1920</v>
      </c>
      <c r="K2490" s="320">
        <v>1</v>
      </c>
      <c r="L2490" s="320">
        <v>1</v>
      </c>
      <c r="M2490" s="262" t="s">
        <v>226</v>
      </c>
      <c r="N2490" s="262" t="s">
        <v>233</v>
      </c>
      <c r="O2490" s="262" t="s">
        <v>288</v>
      </c>
      <c r="P2490" s="262" t="s">
        <v>320</v>
      </c>
      <c r="Q2490" s="321">
        <v>27</v>
      </c>
      <c r="R2490" s="321">
        <f t="shared" si="233"/>
        <v>28</v>
      </c>
      <c r="S2490" s="300">
        <v>0</v>
      </c>
      <c r="T2490" s="300">
        <v>66840</v>
      </c>
      <c r="V2490" s="300">
        <v>66840</v>
      </c>
      <c r="W2490" s="302">
        <f>IFERROR(INDEX('For Formulas'!$A$3:$CL$64,MATCH(ROUNDUP($R2490,0),'For Formulas'!$A$3:$A$64,0),MATCH($O2490&amp;" - "&amp;$P2490,'For Formulas'!$A$3:$CL$3,0))*L2490+U2490,INDEX('For Formulas'!$A$3:$CL$64,MATCH(ROUNDUP($R2490,0),'For Formulas'!$A$3:$A$64,0)*MATCH($O2490&amp;" - "&amp;$P2490,'For Formulas'!$A$3:$CL$3,0))*L2490)</f>
        <v>72192</v>
      </c>
      <c r="X2490" s="322">
        <f t="shared" si="234"/>
        <v>8.0071813285457816E-2</v>
      </c>
      <c r="Y2490" s="262" t="s">
        <v>840</v>
      </c>
      <c r="Z2490" s="262" t="str">
        <f t="shared" si="235"/>
        <v>141 E 72250 189</v>
      </c>
      <c r="AA2490" s="262" t="str">
        <f t="shared" si="236"/>
        <v>000</v>
      </c>
      <c r="AB2490" s="262" t="str">
        <f t="shared" si="237"/>
        <v>000</v>
      </c>
      <c r="AC2490" s="262" t="str">
        <f t="shared" si="238"/>
        <v>141 E 72250 189 000 000</v>
      </c>
    </row>
    <row r="2491" spans="1:29" ht="15" customHeight="1" x14ac:dyDescent="0.25">
      <c r="A2491" s="262" t="s">
        <v>2101</v>
      </c>
      <c r="B2491" s="262" t="s">
        <v>231</v>
      </c>
      <c r="C2491" s="262" t="s">
        <v>231</v>
      </c>
      <c r="D2491" s="262" t="s">
        <v>238</v>
      </c>
      <c r="E2491" s="262" t="s">
        <v>221</v>
      </c>
      <c r="F2491" s="262" t="s">
        <v>222</v>
      </c>
      <c r="G2491" s="262" t="s">
        <v>571</v>
      </c>
      <c r="H2491" s="262" t="s">
        <v>224</v>
      </c>
      <c r="I2491" s="262" t="s">
        <v>225</v>
      </c>
      <c r="J2491" s="262">
        <v>840</v>
      </c>
      <c r="K2491" s="320">
        <v>1</v>
      </c>
      <c r="L2491" s="320">
        <v>1</v>
      </c>
      <c r="M2491" s="262" t="s">
        <v>226</v>
      </c>
      <c r="N2491" s="262" t="s">
        <v>227</v>
      </c>
      <c r="O2491" s="262" t="s">
        <v>234</v>
      </c>
      <c r="P2491" s="262" t="s">
        <v>36</v>
      </c>
      <c r="Q2491" s="321">
        <v>24</v>
      </c>
      <c r="R2491" s="321">
        <f t="shared" si="233"/>
        <v>25</v>
      </c>
      <c r="S2491" s="300">
        <v>0</v>
      </c>
      <c r="T2491" s="300">
        <v>66930</v>
      </c>
      <c r="V2491" s="300">
        <v>35138.25</v>
      </c>
      <c r="W2491" s="302">
        <f>IFERROR(INDEX('For Formulas'!$A$3:$CL$64,MATCH(ROUNDUP($R2491,0),'For Formulas'!$A$3:$A$64,0),MATCH($O2491&amp;" - "&amp;$P2491,'For Formulas'!$A$3:$CL$3,0))*L2491+U2491,INDEX('For Formulas'!$A$3:$CL$64,MATCH(ROUNDUP($R2491,0),'For Formulas'!$A$3:$A$64,0)*MATCH($O2491&amp;" - "&amp;$P2491,'For Formulas'!$A$3:$CL$3,0))*L2491)</f>
        <v>72285</v>
      </c>
      <c r="X2491" s="322">
        <f t="shared" si="234"/>
        <v>1.0571599325521333</v>
      </c>
      <c r="Y2491" s="262" t="s">
        <v>538</v>
      </c>
      <c r="Z2491" s="262" t="str">
        <f t="shared" si="235"/>
        <v>141 E 71100 116</v>
      </c>
      <c r="AA2491" s="262" t="str">
        <f t="shared" si="236"/>
        <v>000</v>
      </c>
      <c r="AB2491" s="262" t="str">
        <f t="shared" si="237"/>
        <v>000</v>
      </c>
      <c r="AC2491" s="262" t="str">
        <f t="shared" si="238"/>
        <v>141 E 71100 116 000 000</v>
      </c>
    </row>
    <row r="2492" spans="1:29" ht="15" customHeight="1" x14ac:dyDescent="0.25">
      <c r="A2492" s="262" t="s">
        <v>3216</v>
      </c>
      <c r="B2492" s="262" t="s">
        <v>231</v>
      </c>
      <c r="C2492" s="262" t="s">
        <v>231</v>
      </c>
      <c r="D2492" s="262" t="s">
        <v>232</v>
      </c>
      <c r="E2492" s="262" t="s">
        <v>221</v>
      </c>
      <c r="F2492" s="262" t="s">
        <v>222</v>
      </c>
      <c r="G2492" s="262" t="s">
        <v>223</v>
      </c>
      <c r="H2492" s="262" t="s">
        <v>224</v>
      </c>
      <c r="I2492" s="262" t="s">
        <v>225</v>
      </c>
      <c r="J2492" s="262">
        <v>1600</v>
      </c>
      <c r="K2492" s="320">
        <v>1</v>
      </c>
      <c r="L2492" s="320">
        <v>1</v>
      </c>
      <c r="M2492" s="262" t="s">
        <v>226</v>
      </c>
      <c r="N2492" s="262" t="s">
        <v>233</v>
      </c>
      <c r="O2492" s="262" t="s">
        <v>234</v>
      </c>
      <c r="P2492" s="262" t="s">
        <v>36</v>
      </c>
      <c r="Q2492" s="321">
        <v>24</v>
      </c>
      <c r="R2492" s="321">
        <f t="shared" si="233"/>
        <v>25</v>
      </c>
      <c r="S2492" s="300">
        <v>0</v>
      </c>
      <c r="T2492" s="300">
        <v>66930</v>
      </c>
      <c r="V2492" s="300">
        <v>66930</v>
      </c>
      <c r="W2492" s="302">
        <f>IFERROR(INDEX('For Formulas'!$A$3:$CL$64,MATCH(ROUNDUP($R2492,0),'For Formulas'!$A$3:$A$64,0),MATCH($O2492&amp;" - "&amp;$P2492,'For Formulas'!$A$3:$CL$3,0))*L2492+U2492,INDEX('For Formulas'!$A$3:$CL$64,MATCH(ROUNDUP($R2492,0),'For Formulas'!$A$3:$A$64,0)*MATCH($O2492&amp;" - "&amp;$P2492,'For Formulas'!$A$3:$CL$3,0))*L2492)</f>
        <v>72285</v>
      </c>
      <c r="X2492" s="322">
        <f t="shared" si="234"/>
        <v>8.0008964589870016E-2</v>
      </c>
      <c r="Y2492" s="262" t="s">
        <v>235</v>
      </c>
      <c r="Z2492" s="262" t="str">
        <f t="shared" si="235"/>
        <v>141 E 71100 116</v>
      </c>
      <c r="AA2492" s="262" t="str">
        <f t="shared" si="236"/>
        <v>000</v>
      </c>
      <c r="AB2492" s="262" t="str">
        <f t="shared" si="237"/>
        <v>000</v>
      </c>
      <c r="AC2492" s="262" t="str">
        <f t="shared" si="238"/>
        <v>141 E 71100 116 000 000</v>
      </c>
    </row>
    <row r="2493" spans="1:29" ht="15" hidden="1" customHeight="1" x14ac:dyDescent="0.25">
      <c r="A2493" s="262" t="s">
        <v>2948</v>
      </c>
      <c r="B2493" s="262" t="s">
        <v>525</v>
      </c>
      <c r="C2493" s="262" t="s">
        <v>525</v>
      </c>
      <c r="D2493" s="262" t="s">
        <v>274</v>
      </c>
      <c r="E2493" s="262" t="s">
        <v>256</v>
      </c>
      <c r="F2493" s="262" t="s">
        <v>222</v>
      </c>
      <c r="G2493" s="262" t="s">
        <v>223</v>
      </c>
      <c r="H2493" s="262" t="s">
        <v>224</v>
      </c>
      <c r="I2493" s="262" t="s">
        <v>225</v>
      </c>
      <c r="J2493" s="262">
        <v>1600</v>
      </c>
      <c r="K2493" s="320">
        <v>1</v>
      </c>
      <c r="L2493" s="320">
        <v>1</v>
      </c>
      <c r="M2493" s="262" t="s">
        <v>6</v>
      </c>
      <c r="Q2493" s="321">
        <v>0</v>
      </c>
      <c r="R2493" s="321">
        <f t="shared" si="233"/>
        <v>1</v>
      </c>
      <c r="S2493" s="300">
        <v>2040</v>
      </c>
      <c r="T2493" s="300">
        <v>0</v>
      </c>
      <c r="V2493" s="300">
        <v>2040</v>
      </c>
      <c r="W2493" s="300">
        <f>V2493</f>
        <v>2040</v>
      </c>
      <c r="X2493" s="322">
        <f t="shared" si="234"/>
        <v>0</v>
      </c>
      <c r="Y2493" s="262" t="s">
        <v>1654</v>
      </c>
      <c r="Z2493" s="262" t="str">
        <f t="shared" si="235"/>
        <v>141 E 72410 162</v>
      </c>
      <c r="AA2493" s="262" t="str">
        <f t="shared" si="236"/>
        <v>000</v>
      </c>
      <c r="AB2493" s="262" t="str">
        <f t="shared" si="237"/>
        <v>000</v>
      </c>
      <c r="AC2493" s="262" t="str">
        <f t="shared" si="238"/>
        <v>141 E 72410 162 000 000</v>
      </c>
    </row>
    <row r="2494" spans="1:29" ht="15" customHeight="1" x14ac:dyDescent="0.25">
      <c r="A2494" s="262" t="s">
        <v>546</v>
      </c>
      <c r="B2494" s="262" t="s">
        <v>231</v>
      </c>
      <c r="C2494" s="262" t="s">
        <v>231</v>
      </c>
      <c r="D2494" s="262" t="s">
        <v>264</v>
      </c>
      <c r="E2494" s="262" t="s">
        <v>221</v>
      </c>
      <c r="F2494" s="262" t="s">
        <v>222</v>
      </c>
      <c r="G2494" s="262" t="s">
        <v>223</v>
      </c>
      <c r="H2494" s="262" t="s">
        <v>224</v>
      </c>
      <c r="I2494" s="262" t="s">
        <v>225</v>
      </c>
      <c r="J2494" s="262">
        <v>1600</v>
      </c>
      <c r="K2494" s="320">
        <v>1</v>
      </c>
      <c r="L2494" s="320">
        <v>1</v>
      </c>
      <c r="M2494" s="262" t="s">
        <v>226</v>
      </c>
      <c r="N2494" s="262" t="s">
        <v>233</v>
      </c>
      <c r="O2494" s="262" t="s">
        <v>234</v>
      </c>
      <c r="P2494" s="262" t="s">
        <v>37</v>
      </c>
      <c r="Q2494" s="321">
        <v>22</v>
      </c>
      <c r="R2494" s="321">
        <f t="shared" si="233"/>
        <v>23</v>
      </c>
      <c r="S2494" s="300">
        <v>0</v>
      </c>
      <c r="T2494" s="300">
        <v>66990</v>
      </c>
      <c r="V2494" s="300">
        <v>66990</v>
      </c>
      <c r="W2494" s="302">
        <f>IFERROR(INDEX('For Formulas'!$A$3:$CL$64,MATCH(ROUNDUP($R2494,0),'For Formulas'!$A$3:$A$64,0),MATCH($O2494&amp;" - "&amp;$P2494,'For Formulas'!$A$3:$CL$3,0))*L2494+U2494,INDEX('For Formulas'!$A$3:$CL$64,MATCH(ROUNDUP($R2494,0),'For Formulas'!$A$3:$A$64,0)*MATCH($O2494&amp;" - "&amp;$P2494,'For Formulas'!$A$3:$CL$3,0))*L2494)</f>
        <v>72350</v>
      </c>
      <c r="X2494" s="322">
        <f t="shared" si="234"/>
        <v>8.0011942080907603E-2</v>
      </c>
      <c r="Y2494" s="262" t="s">
        <v>265</v>
      </c>
      <c r="Z2494" s="262" t="str">
        <f t="shared" si="235"/>
        <v>141 E 71100 116</v>
      </c>
      <c r="AA2494" s="262" t="str">
        <f t="shared" si="236"/>
        <v>000</v>
      </c>
      <c r="AB2494" s="262" t="str">
        <f t="shared" si="237"/>
        <v>000</v>
      </c>
      <c r="AC2494" s="262" t="str">
        <f t="shared" si="238"/>
        <v>141 E 71100 116 000 000</v>
      </c>
    </row>
    <row r="2495" spans="1:29" ht="15" customHeight="1" x14ac:dyDescent="0.25">
      <c r="A2495" s="262" t="s">
        <v>555</v>
      </c>
      <c r="B2495" s="262" t="s">
        <v>316</v>
      </c>
      <c r="C2495" s="262" t="s">
        <v>316</v>
      </c>
      <c r="D2495" s="262" t="s">
        <v>389</v>
      </c>
      <c r="E2495" s="262" t="s">
        <v>221</v>
      </c>
      <c r="F2495" s="262" t="s">
        <v>222</v>
      </c>
      <c r="G2495" s="262" t="s">
        <v>223</v>
      </c>
      <c r="H2495" s="262" t="s">
        <v>224</v>
      </c>
      <c r="I2495" s="262" t="s">
        <v>225</v>
      </c>
      <c r="J2495" s="262">
        <v>1600</v>
      </c>
      <c r="K2495" s="320">
        <v>1</v>
      </c>
      <c r="L2495" s="320">
        <v>1</v>
      </c>
      <c r="M2495" s="262" t="s">
        <v>226</v>
      </c>
      <c r="N2495" s="262" t="s">
        <v>233</v>
      </c>
      <c r="O2495" s="262" t="s">
        <v>234</v>
      </c>
      <c r="P2495" s="262" t="s">
        <v>35</v>
      </c>
      <c r="Q2495" s="321">
        <v>33</v>
      </c>
      <c r="R2495" s="321">
        <f t="shared" si="233"/>
        <v>34</v>
      </c>
      <c r="S2495" s="300">
        <v>0</v>
      </c>
      <c r="T2495" s="300">
        <v>66990</v>
      </c>
      <c r="V2495" s="300">
        <v>66990</v>
      </c>
      <c r="W2495" s="302">
        <f>IFERROR(INDEX('For Formulas'!$A$3:$CL$64,MATCH(ROUNDUP($R2495,0),'For Formulas'!$A$3:$A$64,0),MATCH($O2495&amp;" - "&amp;$P2495,'For Formulas'!$A$3:$CL$3,0))*L2495+U2495,INDEX('For Formulas'!$A$3:$CL$64,MATCH(ROUNDUP($R2495,0),'For Formulas'!$A$3:$A$64,0)*MATCH($O2495&amp;" - "&amp;$P2495,'For Formulas'!$A$3:$CL$3,0))*L2495)</f>
        <v>72350</v>
      </c>
      <c r="X2495" s="322">
        <f t="shared" si="234"/>
        <v>8.0011942080907603E-2</v>
      </c>
      <c r="Y2495" s="262" t="s">
        <v>531</v>
      </c>
      <c r="Z2495" s="262" t="str">
        <f t="shared" si="235"/>
        <v>141 E 71200 116</v>
      </c>
      <c r="AA2495" s="262" t="str">
        <f t="shared" si="236"/>
        <v>712</v>
      </c>
      <c r="AB2495" s="262" t="str">
        <f t="shared" si="237"/>
        <v>000</v>
      </c>
      <c r="AC2495" s="262" t="str">
        <f t="shared" si="238"/>
        <v>141 E 71200 116 000 712</v>
      </c>
    </row>
    <row r="2496" spans="1:29" ht="15" hidden="1" customHeight="1" x14ac:dyDescent="0.25">
      <c r="A2496" s="262" t="s">
        <v>2950</v>
      </c>
      <c r="B2496" s="262" t="s">
        <v>256</v>
      </c>
      <c r="C2496" s="262" t="s">
        <v>355</v>
      </c>
      <c r="D2496" s="262" t="s">
        <v>274</v>
      </c>
      <c r="E2496" s="262" t="s">
        <v>256</v>
      </c>
      <c r="F2496" s="262" t="s">
        <v>249</v>
      </c>
      <c r="G2496" s="262" t="s">
        <v>250</v>
      </c>
      <c r="H2496" s="262" t="s">
        <v>224</v>
      </c>
      <c r="I2496" s="262" t="s">
        <v>242</v>
      </c>
      <c r="J2496" s="262">
        <v>1080</v>
      </c>
      <c r="K2496" s="320">
        <v>1</v>
      </c>
      <c r="L2496" s="320">
        <v>1</v>
      </c>
      <c r="M2496" s="262" t="s">
        <v>6</v>
      </c>
      <c r="Q2496" s="321">
        <v>0</v>
      </c>
      <c r="R2496" s="321">
        <f t="shared" si="233"/>
        <v>1</v>
      </c>
      <c r="S2496" s="300">
        <v>500</v>
      </c>
      <c r="T2496" s="300">
        <v>0</v>
      </c>
      <c r="V2496" s="300">
        <v>500</v>
      </c>
      <c r="W2496" s="300">
        <f>V2496</f>
        <v>500</v>
      </c>
      <c r="X2496" s="322">
        <f t="shared" si="234"/>
        <v>0</v>
      </c>
      <c r="Y2496" s="262" t="s">
        <v>1024</v>
      </c>
      <c r="Z2496" s="262" t="str">
        <f t="shared" si="235"/>
        <v>141 E 71100 163</v>
      </c>
      <c r="AA2496" s="262" t="str">
        <f t="shared" si="236"/>
        <v>000</v>
      </c>
      <c r="AB2496" s="262" t="str">
        <f t="shared" si="237"/>
        <v>000</v>
      </c>
      <c r="AC2496" s="262" t="str">
        <f t="shared" si="238"/>
        <v>141 E 71100 163 000 000</v>
      </c>
    </row>
    <row r="2497" spans="1:29" ht="15" customHeight="1" x14ac:dyDescent="0.25">
      <c r="A2497" s="262" t="s">
        <v>1071</v>
      </c>
      <c r="B2497" s="262" t="s">
        <v>316</v>
      </c>
      <c r="C2497" s="262" t="s">
        <v>316</v>
      </c>
      <c r="D2497" s="262" t="s">
        <v>295</v>
      </c>
      <c r="E2497" s="262" t="s">
        <v>221</v>
      </c>
      <c r="F2497" s="262" t="s">
        <v>222</v>
      </c>
      <c r="G2497" s="262" t="s">
        <v>223</v>
      </c>
      <c r="H2497" s="262" t="s">
        <v>224</v>
      </c>
      <c r="I2497" s="262" t="s">
        <v>225</v>
      </c>
      <c r="J2497" s="262">
        <v>1600</v>
      </c>
      <c r="K2497" s="320">
        <v>1</v>
      </c>
      <c r="L2497" s="320">
        <v>1</v>
      </c>
      <c r="M2497" s="262" t="s">
        <v>226</v>
      </c>
      <c r="N2497" s="262" t="s">
        <v>233</v>
      </c>
      <c r="O2497" s="262" t="s">
        <v>234</v>
      </c>
      <c r="P2497" s="262" t="s">
        <v>37</v>
      </c>
      <c r="Q2497" s="321">
        <v>22</v>
      </c>
      <c r="R2497" s="321">
        <f t="shared" si="233"/>
        <v>23</v>
      </c>
      <c r="S2497" s="300">
        <v>0</v>
      </c>
      <c r="T2497" s="300">
        <v>66990</v>
      </c>
      <c r="V2497" s="300">
        <v>66990</v>
      </c>
      <c r="W2497" s="302">
        <f>IFERROR(INDEX('For Formulas'!$A$3:$CL$64,MATCH(ROUNDUP($R2497,0),'For Formulas'!$A$3:$A$64,0),MATCH($O2497&amp;" - "&amp;$P2497,'For Formulas'!$A$3:$CL$3,0))*L2497+U2497,INDEX('For Formulas'!$A$3:$CL$64,MATCH(ROUNDUP($R2497,0),'For Formulas'!$A$3:$A$64,0)*MATCH($O2497&amp;" - "&amp;$P2497,'For Formulas'!$A$3:$CL$3,0))*L2497)</f>
        <v>72350</v>
      </c>
      <c r="X2497" s="322">
        <f t="shared" si="234"/>
        <v>8.0011942080907603E-2</v>
      </c>
      <c r="Y2497" s="262" t="s">
        <v>1072</v>
      </c>
      <c r="Z2497" s="262" t="str">
        <f t="shared" si="235"/>
        <v>141 E 71200 116</v>
      </c>
      <c r="AA2497" s="262" t="str">
        <f t="shared" si="236"/>
        <v>712</v>
      </c>
      <c r="AB2497" s="262" t="str">
        <f t="shared" si="237"/>
        <v>000</v>
      </c>
      <c r="AC2497" s="262" t="str">
        <f t="shared" si="238"/>
        <v>141 E 71200 116 000 712</v>
      </c>
    </row>
    <row r="2498" spans="1:29" ht="15" customHeight="1" x14ac:dyDescent="0.25">
      <c r="A2498" s="262" t="s">
        <v>1191</v>
      </c>
      <c r="B2498" s="262" t="s">
        <v>577</v>
      </c>
      <c r="C2498" s="262" t="s">
        <v>577</v>
      </c>
      <c r="D2498" s="262" t="s">
        <v>220</v>
      </c>
      <c r="E2498" s="262" t="s">
        <v>221</v>
      </c>
      <c r="F2498" s="262" t="s">
        <v>222</v>
      </c>
      <c r="G2498" s="262" t="s">
        <v>223</v>
      </c>
      <c r="H2498" s="262" t="s">
        <v>224</v>
      </c>
      <c r="I2498" s="262" t="s">
        <v>225</v>
      </c>
      <c r="J2498" s="262">
        <v>1600</v>
      </c>
      <c r="K2498" s="320">
        <v>1</v>
      </c>
      <c r="L2498" s="320">
        <v>1</v>
      </c>
      <c r="M2498" s="262" t="s">
        <v>226</v>
      </c>
      <c r="N2498" s="262" t="s">
        <v>233</v>
      </c>
      <c r="O2498" s="262" t="s">
        <v>234</v>
      </c>
      <c r="P2498" s="262" t="s">
        <v>37</v>
      </c>
      <c r="Q2498" s="321">
        <v>22</v>
      </c>
      <c r="R2498" s="321">
        <f t="shared" ref="R2498:R2561" si="239">Q2498+1</f>
        <v>23</v>
      </c>
      <c r="S2498" s="300">
        <v>0</v>
      </c>
      <c r="T2498" s="300">
        <v>66990</v>
      </c>
      <c r="V2498" s="300">
        <v>66990</v>
      </c>
      <c r="W2498" s="302">
        <f>IFERROR(INDEX('For Formulas'!$A$3:$CL$64,MATCH(ROUNDUP($R2498,0),'For Formulas'!$A$3:$A$64,0),MATCH($O2498&amp;" - "&amp;$P2498,'For Formulas'!$A$3:$CL$3,0))*L2498+U2498,INDEX('For Formulas'!$A$3:$CL$64,MATCH(ROUNDUP($R2498,0),'For Formulas'!$A$3:$A$64,0)*MATCH($O2498&amp;" - "&amp;$P2498,'For Formulas'!$A$3:$CL$3,0))*L2498)</f>
        <v>72350</v>
      </c>
      <c r="X2498" s="322">
        <f t="shared" ref="X2498:X2561" si="240">(W2498-V2498)/V2498</f>
        <v>8.0011942080907603E-2</v>
      </c>
      <c r="Y2498" s="262" t="s">
        <v>1192</v>
      </c>
      <c r="Z2498" s="262" t="str">
        <f t="shared" ref="Z2498:Z2561" si="241">LEFT(Y2498,15)</f>
        <v>141 E 72130 123</v>
      </c>
      <c r="AA2498" s="262" t="str">
        <f t="shared" ref="AA2498:AA2561" si="242">RIGHT(Y2498,3)</f>
        <v>000</v>
      </c>
      <c r="AB2498" s="262" t="str">
        <f t="shared" ref="AB2498:AB2561" si="243">MID(Y2498,17,3)</f>
        <v>000</v>
      </c>
      <c r="AC2498" s="262" t="str">
        <f t="shared" ref="AC2498:AC2561" si="244">Z2498&amp;" " &amp;AB2498&amp;" "&amp;AA2498</f>
        <v>141 E 72130 123 000 000</v>
      </c>
    </row>
    <row r="2499" spans="1:29" ht="15" customHeight="1" x14ac:dyDescent="0.25">
      <c r="A2499" s="262" t="s">
        <v>1287</v>
      </c>
      <c r="B2499" s="262" t="s">
        <v>231</v>
      </c>
      <c r="C2499" s="262" t="s">
        <v>231</v>
      </c>
      <c r="D2499" s="262" t="s">
        <v>264</v>
      </c>
      <c r="E2499" s="262" t="s">
        <v>221</v>
      </c>
      <c r="F2499" s="262" t="s">
        <v>222</v>
      </c>
      <c r="G2499" s="262" t="s">
        <v>223</v>
      </c>
      <c r="H2499" s="262" t="s">
        <v>224</v>
      </c>
      <c r="I2499" s="262" t="s">
        <v>225</v>
      </c>
      <c r="J2499" s="262">
        <v>1600</v>
      </c>
      <c r="K2499" s="320">
        <v>1</v>
      </c>
      <c r="L2499" s="320">
        <v>1</v>
      </c>
      <c r="M2499" s="262" t="s">
        <v>226</v>
      </c>
      <c r="N2499" s="262" t="s">
        <v>233</v>
      </c>
      <c r="O2499" s="262" t="s">
        <v>234</v>
      </c>
      <c r="P2499" s="262" t="s">
        <v>37</v>
      </c>
      <c r="Q2499" s="321">
        <v>22</v>
      </c>
      <c r="R2499" s="321">
        <f t="shared" si="239"/>
        <v>23</v>
      </c>
      <c r="S2499" s="300">
        <v>0</v>
      </c>
      <c r="T2499" s="300">
        <v>66990</v>
      </c>
      <c r="V2499" s="300">
        <v>66990</v>
      </c>
      <c r="W2499" s="302">
        <f>IFERROR(INDEX('For Formulas'!$A$3:$CL$64,MATCH(ROUNDUP($R2499,0),'For Formulas'!$A$3:$A$64,0),MATCH($O2499&amp;" - "&amp;$P2499,'For Formulas'!$A$3:$CL$3,0))*L2499+U2499,INDEX('For Formulas'!$A$3:$CL$64,MATCH(ROUNDUP($R2499,0),'For Formulas'!$A$3:$A$64,0)*MATCH($O2499&amp;" - "&amp;$P2499,'For Formulas'!$A$3:$CL$3,0))*L2499)</f>
        <v>72350</v>
      </c>
      <c r="X2499" s="322">
        <f t="shared" si="240"/>
        <v>8.0011942080907603E-2</v>
      </c>
      <c r="Y2499" s="262" t="s">
        <v>265</v>
      </c>
      <c r="Z2499" s="262" t="str">
        <f t="shared" si="241"/>
        <v>141 E 71100 116</v>
      </c>
      <c r="AA2499" s="262" t="str">
        <f t="shared" si="242"/>
        <v>000</v>
      </c>
      <c r="AB2499" s="262" t="str">
        <f t="shared" si="243"/>
        <v>000</v>
      </c>
      <c r="AC2499" s="262" t="str">
        <f t="shared" si="244"/>
        <v>141 E 71100 116 000 000</v>
      </c>
    </row>
    <row r="2500" spans="1:29" ht="15" customHeight="1" x14ac:dyDescent="0.25">
      <c r="A2500" s="262" t="s">
        <v>1491</v>
      </c>
      <c r="B2500" s="262" t="s">
        <v>559</v>
      </c>
      <c r="C2500" s="262" t="s">
        <v>559</v>
      </c>
      <c r="D2500" s="262" t="s">
        <v>371</v>
      </c>
      <c r="E2500" s="262" t="s">
        <v>221</v>
      </c>
      <c r="F2500" s="262" t="s">
        <v>222</v>
      </c>
      <c r="G2500" s="262" t="s">
        <v>223</v>
      </c>
      <c r="H2500" s="262" t="s">
        <v>224</v>
      </c>
      <c r="I2500" s="262" t="s">
        <v>225</v>
      </c>
      <c r="J2500" s="262">
        <v>1600</v>
      </c>
      <c r="K2500" s="320">
        <v>1</v>
      </c>
      <c r="L2500" s="320">
        <v>1</v>
      </c>
      <c r="M2500" s="262" t="s">
        <v>226</v>
      </c>
      <c r="N2500" s="262" t="s">
        <v>233</v>
      </c>
      <c r="O2500" s="262" t="s">
        <v>234</v>
      </c>
      <c r="P2500" s="262" t="s">
        <v>37</v>
      </c>
      <c r="Q2500" s="321">
        <v>22</v>
      </c>
      <c r="R2500" s="321">
        <f t="shared" si="239"/>
        <v>23</v>
      </c>
      <c r="S2500" s="300">
        <v>0</v>
      </c>
      <c r="T2500" s="300">
        <v>66990</v>
      </c>
      <c r="V2500" s="300">
        <v>66990</v>
      </c>
      <c r="W2500" s="302">
        <f>IFERROR(INDEX('For Formulas'!$A$3:$CL$64,MATCH(ROUNDUP($R2500,0),'For Formulas'!$A$3:$A$64,0),MATCH($O2500&amp;" - "&amp;$P2500,'For Formulas'!$A$3:$CL$3,0))*L2500+U2500,INDEX('For Formulas'!$A$3:$CL$64,MATCH(ROUNDUP($R2500,0),'For Formulas'!$A$3:$A$64,0)*MATCH($O2500&amp;" - "&amp;$P2500,'For Formulas'!$A$3:$CL$3,0))*L2500)</f>
        <v>72350</v>
      </c>
      <c r="X2500" s="322">
        <f t="shared" si="240"/>
        <v>8.0011942080907603E-2</v>
      </c>
      <c r="Y2500" s="262" t="s">
        <v>1492</v>
      </c>
      <c r="Z2500" s="262" t="str">
        <f t="shared" si="241"/>
        <v>141 E 72210 129</v>
      </c>
      <c r="AA2500" s="262" t="str">
        <f t="shared" si="242"/>
        <v>000</v>
      </c>
      <c r="AB2500" s="262" t="str">
        <f t="shared" si="243"/>
        <v>000</v>
      </c>
      <c r="AC2500" s="262" t="str">
        <f t="shared" si="244"/>
        <v>141 E 72210 129 000 000</v>
      </c>
    </row>
    <row r="2501" spans="1:29" ht="15" customHeight="1" x14ac:dyDescent="0.25">
      <c r="A2501" s="262" t="s">
        <v>1531</v>
      </c>
      <c r="B2501" s="262" t="s">
        <v>231</v>
      </c>
      <c r="C2501" s="262" t="s">
        <v>231</v>
      </c>
      <c r="D2501" s="262" t="s">
        <v>364</v>
      </c>
      <c r="E2501" s="262" t="s">
        <v>221</v>
      </c>
      <c r="F2501" s="262" t="s">
        <v>222</v>
      </c>
      <c r="G2501" s="262" t="s">
        <v>223</v>
      </c>
      <c r="H2501" s="262" t="s">
        <v>224</v>
      </c>
      <c r="I2501" s="262" t="s">
        <v>225</v>
      </c>
      <c r="J2501" s="262">
        <v>1600</v>
      </c>
      <c r="K2501" s="320">
        <v>1</v>
      </c>
      <c r="L2501" s="320">
        <v>1</v>
      </c>
      <c r="M2501" s="262" t="s">
        <v>226</v>
      </c>
      <c r="N2501" s="262" t="s">
        <v>233</v>
      </c>
      <c r="O2501" s="262" t="s">
        <v>234</v>
      </c>
      <c r="P2501" s="262" t="s">
        <v>37</v>
      </c>
      <c r="Q2501" s="321">
        <v>22</v>
      </c>
      <c r="R2501" s="321">
        <f t="shared" si="239"/>
        <v>23</v>
      </c>
      <c r="S2501" s="300">
        <v>0</v>
      </c>
      <c r="T2501" s="300">
        <v>66990</v>
      </c>
      <c r="V2501" s="300">
        <v>66990</v>
      </c>
      <c r="W2501" s="302">
        <f>IFERROR(INDEX('For Formulas'!$A$3:$CL$64,MATCH(ROUNDUP($R2501,0),'For Formulas'!$A$3:$A$64,0),MATCH($O2501&amp;" - "&amp;$P2501,'For Formulas'!$A$3:$CL$3,0))*L2501+U2501,INDEX('For Formulas'!$A$3:$CL$64,MATCH(ROUNDUP($R2501,0),'For Formulas'!$A$3:$A$64,0)*MATCH($O2501&amp;" - "&amp;$P2501,'For Formulas'!$A$3:$CL$3,0))*L2501)</f>
        <v>72350</v>
      </c>
      <c r="X2501" s="322">
        <f t="shared" si="240"/>
        <v>8.0011942080907603E-2</v>
      </c>
      <c r="Y2501" s="262" t="s">
        <v>365</v>
      </c>
      <c r="Z2501" s="262" t="str">
        <f t="shared" si="241"/>
        <v>141 E 71100 116</v>
      </c>
      <c r="AA2501" s="262" t="str">
        <f t="shared" si="242"/>
        <v>000</v>
      </c>
      <c r="AB2501" s="262" t="str">
        <f t="shared" si="243"/>
        <v>000</v>
      </c>
      <c r="AC2501" s="262" t="str">
        <f t="shared" si="244"/>
        <v>141 E 71100 116 000 000</v>
      </c>
    </row>
    <row r="2502" spans="1:29" ht="15" customHeight="1" x14ac:dyDescent="0.25">
      <c r="A2502" s="262" t="s">
        <v>1631</v>
      </c>
      <c r="B2502" s="262" t="s">
        <v>323</v>
      </c>
      <c r="C2502" s="262" t="s">
        <v>323</v>
      </c>
      <c r="D2502" s="262" t="s">
        <v>389</v>
      </c>
      <c r="E2502" s="262" t="s">
        <v>221</v>
      </c>
      <c r="F2502" s="262" t="s">
        <v>222</v>
      </c>
      <c r="G2502" s="262" t="s">
        <v>223</v>
      </c>
      <c r="H2502" s="262" t="s">
        <v>224</v>
      </c>
      <c r="I2502" s="262" t="s">
        <v>225</v>
      </c>
      <c r="J2502" s="262">
        <v>1600</v>
      </c>
      <c r="K2502" s="320">
        <v>1</v>
      </c>
      <c r="L2502" s="320">
        <v>1</v>
      </c>
      <c r="M2502" s="262" t="s">
        <v>226</v>
      </c>
      <c r="N2502" s="262" t="s">
        <v>233</v>
      </c>
      <c r="O2502" s="262" t="s">
        <v>234</v>
      </c>
      <c r="P2502" s="262" t="s">
        <v>37</v>
      </c>
      <c r="Q2502" s="321">
        <v>22</v>
      </c>
      <c r="R2502" s="321">
        <f t="shared" si="239"/>
        <v>23</v>
      </c>
      <c r="S2502" s="300">
        <v>0</v>
      </c>
      <c r="T2502" s="300">
        <v>66990</v>
      </c>
      <c r="V2502" s="300">
        <v>66990</v>
      </c>
      <c r="W2502" s="302">
        <f>IFERROR(INDEX('For Formulas'!$A$3:$CL$64,MATCH(ROUNDUP($R2502,0),'For Formulas'!$A$3:$A$64,0),MATCH($O2502&amp;" - "&amp;$P2502,'For Formulas'!$A$3:$CL$3,0))*L2502+U2502,INDEX('For Formulas'!$A$3:$CL$64,MATCH(ROUNDUP($R2502,0),'For Formulas'!$A$3:$A$64,0)*MATCH($O2502&amp;" - "&amp;$P2502,'For Formulas'!$A$3:$CL$3,0))*L2502)</f>
        <v>72350</v>
      </c>
      <c r="X2502" s="322">
        <f t="shared" si="240"/>
        <v>8.0011942080907603E-2</v>
      </c>
      <c r="Y2502" s="262" t="s">
        <v>1632</v>
      </c>
      <c r="Z2502" s="262" t="str">
        <f t="shared" si="241"/>
        <v>141 E 72410 139</v>
      </c>
      <c r="AA2502" s="262" t="str">
        <f t="shared" si="242"/>
        <v>000</v>
      </c>
      <c r="AB2502" s="262" t="str">
        <f t="shared" si="243"/>
        <v>000</v>
      </c>
      <c r="AC2502" s="262" t="str">
        <f t="shared" si="244"/>
        <v>141 E 72410 139 000 000</v>
      </c>
    </row>
    <row r="2503" spans="1:29" ht="15" customHeight="1" x14ac:dyDescent="0.25">
      <c r="A2503" s="262" t="s">
        <v>1675</v>
      </c>
      <c r="B2503" s="262" t="s">
        <v>231</v>
      </c>
      <c r="C2503" s="262" t="s">
        <v>231</v>
      </c>
      <c r="D2503" s="262" t="s">
        <v>407</v>
      </c>
      <c r="E2503" s="262" t="s">
        <v>221</v>
      </c>
      <c r="F2503" s="262" t="s">
        <v>222</v>
      </c>
      <c r="G2503" s="262" t="s">
        <v>223</v>
      </c>
      <c r="H2503" s="262" t="s">
        <v>224</v>
      </c>
      <c r="I2503" s="262" t="s">
        <v>225</v>
      </c>
      <c r="J2503" s="262">
        <v>1600</v>
      </c>
      <c r="K2503" s="320">
        <v>1</v>
      </c>
      <c r="L2503" s="320">
        <v>1</v>
      </c>
      <c r="M2503" s="262" t="s">
        <v>226</v>
      </c>
      <c r="N2503" s="262" t="s">
        <v>233</v>
      </c>
      <c r="O2503" s="262" t="s">
        <v>234</v>
      </c>
      <c r="P2503" s="262" t="s">
        <v>37</v>
      </c>
      <c r="Q2503" s="321">
        <v>22</v>
      </c>
      <c r="R2503" s="321">
        <f t="shared" si="239"/>
        <v>23</v>
      </c>
      <c r="S2503" s="300">
        <v>0</v>
      </c>
      <c r="T2503" s="300">
        <v>66990</v>
      </c>
      <c r="V2503" s="300">
        <v>66990</v>
      </c>
      <c r="W2503" s="302">
        <f>IFERROR(INDEX('For Formulas'!$A$3:$CL$64,MATCH(ROUNDUP($R2503,0),'For Formulas'!$A$3:$A$64,0),MATCH($O2503&amp;" - "&amp;$P2503,'For Formulas'!$A$3:$CL$3,0))*L2503+U2503,INDEX('For Formulas'!$A$3:$CL$64,MATCH(ROUNDUP($R2503,0),'For Formulas'!$A$3:$A$64,0)*MATCH($O2503&amp;" - "&amp;$P2503,'For Formulas'!$A$3:$CL$3,0))*L2503)</f>
        <v>72350</v>
      </c>
      <c r="X2503" s="322">
        <f t="shared" si="240"/>
        <v>8.0011942080907603E-2</v>
      </c>
      <c r="Y2503" s="262" t="s">
        <v>408</v>
      </c>
      <c r="Z2503" s="262" t="str">
        <f t="shared" si="241"/>
        <v>141 E 71100 116</v>
      </c>
      <c r="AA2503" s="262" t="str">
        <f t="shared" si="242"/>
        <v>000</v>
      </c>
      <c r="AB2503" s="262" t="str">
        <f t="shared" si="243"/>
        <v>000</v>
      </c>
      <c r="AC2503" s="262" t="str">
        <f t="shared" si="244"/>
        <v>141 E 71100 116 000 000</v>
      </c>
    </row>
    <row r="2504" spans="1:29" ht="15" hidden="1" customHeight="1" x14ac:dyDescent="0.25">
      <c r="A2504" s="262" t="s">
        <v>2957</v>
      </c>
      <c r="B2504" s="262" t="s">
        <v>525</v>
      </c>
      <c r="C2504" s="262" t="s">
        <v>525</v>
      </c>
      <c r="D2504" s="262" t="s">
        <v>274</v>
      </c>
      <c r="E2504" s="262" t="s">
        <v>256</v>
      </c>
      <c r="F2504" s="262" t="s">
        <v>222</v>
      </c>
      <c r="G2504" s="262" t="s">
        <v>223</v>
      </c>
      <c r="H2504" s="262" t="s">
        <v>224</v>
      </c>
      <c r="I2504" s="262" t="s">
        <v>225</v>
      </c>
      <c r="J2504" s="262">
        <v>1600</v>
      </c>
      <c r="K2504" s="320">
        <v>1</v>
      </c>
      <c r="L2504" s="320">
        <v>1</v>
      </c>
      <c r="M2504" s="262" t="s">
        <v>6</v>
      </c>
      <c r="Q2504" s="321">
        <v>0</v>
      </c>
      <c r="R2504" s="321">
        <f t="shared" si="239"/>
        <v>1</v>
      </c>
      <c r="S2504" s="300">
        <v>1830</v>
      </c>
      <c r="T2504" s="300">
        <v>0</v>
      </c>
      <c r="V2504" s="300">
        <v>1830</v>
      </c>
      <c r="W2504" s="300">
        <f>V2504</f>
        <v>1830</v>
      </c>
      <c r="X2504" s="322">
        <f t="shared" si="240"/>
        <v>0</v>
      </c>
      <c r="Y2504" s="262" t="s">
        <v>2908</v>
      </c>
      <c r="Z2504" s="262" t="str">
        <f t="shared" si="241"/>
        <v>141 E 72410 162</v>
      </c>
      <c r="AA2504" s="262" t="str">
        <f t="shared" si="242"/>
        <v>000</v>
      </c>
      <c r="AB2504" s="262" t="str">
        <f t="shared" si="243"/>
        <v>000</v>
      </c>
      <c r="AC2504" s="262" t="str">
        <f t="shared" si="244"/>
        <v>141 E 72410 162 000 000</v>
      </c>
    </row>
    <row r="2505" spans="1:29" ht="15" customHeight="1" x14ac:dyDescent="0.25">
      <c r="A2505" s="262" t="s">
        <v>1802</v>
      </c>
      <c r="B2505" s="262" t="s">
        <v>953</v>
      </c>
      <c r="C2505" s="262" t="s">
        <v>953</v>
      </c>
      <c r="D2505" s="262" t="s">
        <v>328</v>
      </c>
      <c r="E2505" s="262" t="s">
        <v>221</v>
      </c>
      <c r="F2505" s="262" t="s">
        <v>222</v>
      </c>
      <c r="G2505" s="262" t="s">
        <v>223</v>
      </c>
      <c r="H2505" s="262" t="s">
        <v>224</v>
      </c>
      <c r="I2505" s="262" t="s">
        <v>225</v>
      </c>
      <c r="J2505" s="262">
        <v>1600</v>
      </c>
      <c r="K2505" s="320">
        <v>1</v>
      </c>
      <c r="L2505" s="320">
        <v>1</v>
      </c>
      <c r="M2505" s="262" t="s">
        <v>226</v>
      </c>
      <c r="N2505" s="262" t="s">
        <v>227</v>
      </c>
      <c r="O2505" s="262" t="s">
        <v>234</v>
      </c>
      <c r="P2505" s="262" t="s">
        <v>37</v>
      </c>
      <c r="Q2505" s="321">
        <v>22</v>
      </c>
      <c r="R2505" s="321">
        <f t="shared" si="239"/>
        <v>23</v>
      </c>
      <c r="S2505" s="300">
        <v>0</v>
      </c>
      <c r="T2505" s="300">
        <v>66990</v>
      </c>
      <c r="V2505" s="300">
        <v>66990</v>
      </c>
      <c r="W2505" s="302">
        <f>IFERROR(INDEX('For Formulas'!$A$3:$CL$64,MATCH(ROUNDUP($R2505,0),'For Formulas'!$A$3:$A$64,0),MATCH($O2505&amp;" - "&amp;$P2505,'For Formulas'!$A$3:$CL$3,0))*L2505+U2505,INDEX('For Formulas'!$A$3:$CL$64,MATCH(ROUNDUP($R2505,0),'For Formulas'!$A$3:$A$64,0)*MATCH($O2505&amp;" - "&amp;$P2505,'For Formulas'!$A$3:$CL$3,0))*L2505)</f>
        <v>72350</v>
      </c>
      <c r="X2505" s="322">
        <f t="shared" si="240"/>
        <v>8.0011942080907603E-2</v>
      </c>
      <c r="Y2505" s="262" t="s">
        <v>954</v>
      </c>
      <c r="Z2505" s="262" t="str">
        <f t="shared" si="241"/>
        <v>141 E 72220 189</v>
      </c>
      <c r="AA2505" s="262" t="str">
        <f t="shared" si="242"/>
        <v>712</v>
      </c>
      <c r="AB2505" s="262" t="str">
        <f t="shared" si="243"/>
        <v>000</v>
      </c>
      <c r="AC2505" s="262" t="str">
        <f t="shared" si="244"/>
        <v>141 E 72220 189 000 712</v>
      </c>
    </row>
    <row r="2506" spans="1:29" ht="15" customHeight="1" x14ac:dyDescent="0.25">
      <c r="A2506" s="262" t="s">
        <v>1962</v>
      </c>
      <c r="B2506" s="262" t="s">
        <v>231</v>
      </c>
      <c r="C2506" s="262" t="s">
        <v>231</v>
      </c>
      <c r="D2506" s="262" t="s">
        <v>407</v>
      </c>
      <c r="E2506" s="262" t="s">
        <v>221</v>
      </c>
      <c r="F2506" s="262" t="s">
        <v>222</v>
      </c>
      <c r="G2506" s="262" t="s">
        <v>223</v>
      </c>
      <c r="H2506" s="262" t="s">
        <v>224</v>
      </c>
      <c r="I2506" s="262" t="s">
        <v>225</v>
      </c>
      <c r="J2506" s="262">
        <v>1600</v>
      </c>
      <c r="K2506" s="320">
        <v>1</v>
      </c>
      <c r="L2506" s="320">
        <v>1</v>
      </c>
      <c r="M2506" s="262" t="s">
        <v>226</v>
      </c>
      <c r="N2506" s="262" t="s">
        <v>227</v>
      </c>
      <c r="O2506" s="262" t="s">
        <v>234</v>
      </c>
      <c r="P2506" s="262" t="s">
        <v>37</v>
      </c>
      <c r="Q2506" s="321">
        <v>22</v>
      </c>
      <c r="R2506" s="321">
        <f t="shared" si="239"/>
        <v>23</v>
      </c>
      <c r="S2506" s="300">
        <v>0</v>
      </c>
      <c r="T2506" s="300">
        <v>66990</v>
      </c>
      <c r="V2506" s="300">
        <v>66990</v>
      </c>
      <c r="W2506" s="302">
        <f>IFERROR(INDEX('For Formulas'!$A$3:$CL$64,MATCH(ROUNDUP($R2506,0),'For Formulas'!$A$3:$A$64,0),MATCH($O2506&amp;" - "&amp;$P2506,'For Formulas'!$A$3:$CL$3,0))*L2506+U2506,INDEX('For Formulas'!$A$3:$CL$64,MATCH(ROUNDUP($R2506,0),'For Formulas'!$A$3:$A$64,0)*MATCH($O2506&amp;" - "&amp;$P2506,'For Formulas'!$A$3:$CL$3,0))*L2506)</f>
        <v>72350</v>
      </c>
      <c r="X2506" s="322">
        <f t="shared" si="240"/>
        <v>8.0011942080907603E-2</v>
      </c>
      <c r="Y2506" s="262" t="s">
        <v>408</v>
      </c>
      <c r="Z2506" s="262" t="str">
        <f t="shared" si="241"/>
        <v>141 E 71100 116</v>
      </c>
      <c r="AA2506" s="262" t="str">
        <f t="shared" si="242"/>
        <v>000</v>
      </c>
      <c r="AB2506" s="262" t="str">
        <f t="shared" si="243"/>
        <v>000</v>
      </c>
      <c r="AC2506" s="262" t="str">
        <f t="shared" si="244"/>
        <v>141 E 71100 116 000 000</v>
      </c>
    </row>
    <row r="2507" spans="1:29" ht="15" customHeight="1" x14ac:dyDescent="0.25">
      <c r="A2507" s="262" t="s">
        <v>2100</v>
      </c>
      <c r="B2507" s="262" t="s">
        <v>231</v>
      </c>
      <c r="C2507" s="262" t="s">
        <v>231</v>
      </c>
      <c r="D2507" s="262" t="s">
        <v>317</v>
      </c>
      <c r="E2507" s="262" t="s">
        <v>221</v>
      </c>
      <c r="F2507" s="262" t="s">
        <v>222</v>
      </c>
      <c r="G2507" s="262" t="s">
        <v>223</v>
      </c>
      <c r="H2507" s="262" t="s">
        <v>224</v>
      </c>
      <c r="I2507" s="262" t="s">
        <v>225</v>
      </c>
      <c r="J2507" s="262">
        <v>1600</v>
      </c>
      <c r="K2507" s="320">
        <v>1</v>
      </c>
      <c r="L2507" s="320">
        <v>1</v>
      </c>
      <c r="M2507" s="262" t="s">
        <v>226</v>
      </c>
      <c r="N2507" s="262" t="s">
        <v>233</v>
      </c>
      <c r="O2507" s="262" t="s">
        <v>234</v>
      </c>
      <c r="P2507" s="262" t="s">
        <v>37</v>
      </c>
      <c r="Q2507" s="321">
        <v>22</v>
      </c>
      <c r="R2507" s="321">
        <f t="shared" si="239"/>
        <v>23</v>
      </c>
      <c r="S2507" s="300">
        <v>0</v>
      </c>
      <c r="T2507" s="300">
        <v>66990</v>
      </c>
      <c r="V2507" s="300">
        <v>66990</v>
      </c>
      <c r="W2507" s="302">
        <f>IFERROR(INDEX('For Formulas'!$A$3:$CL$64,MATCH(ROUNDUP($R2507,0),'For Formulas'!$A$3:$A$64,0),MATCH($O2507&amp;" - "&amp;$P2507,'For Formulas'!$A$3:$CL$3,0))*L2507+U2507,INDEX('For Formulas'!$A$3:$CL$64,MATCH(ROUNDUP($R2507,0),'For Formulas'!$A$3:$A$64,0)*MATCH($O2507&amp;" - "&amp;$P2507,'For Formulas'!$A$3:$CL$3,0))*L2507)</f>
        <v>72350</v>
      </c>
      <c r="X2507" s="322">
        <f t="shared" si="240"/>
        <v>8.0011942080907603E-2</v>
      </c>
      <c r="Y2507" s="262" t="s">
        <v>396</v>
      </c>
      <c r="Z2507" s="262" t="str">
        <f t="shared" si="241"/>
        <v>141 E 71100 116</v>
      </c>
      <c r="AA2507" s="262" t="str">
        <f t="shared" si="242"/>
        <v>000</v>
      </c>
      <c r="AB2507" s="262" t="str">
        <f t="shared" si="243"/>
        <v>000</v>
      </c>
      <c r="AC2507" s="262" t="str">
        <f t="shared" si="244"/>
        <v>141 E 71100 116 000 000</v>
      </c>
    </row>
    <row r="2508" spans="1:29" ht="15" customHeight="1" x14ac:dyDescent="0.25">
      <c r="A2508" s="262" t="s">
        <v>2184</v>
      </c>
      <c r="B2508" s="262" t="s">
        <v>231</v>
      </c>
      <c r="C2508" s="262" t="s">
        <v>231</v>
      </c>
      <c r="D2508" s="262" t="s">
        <v>422</v>
      </c>
      <c r="E2508" s="262" t="s">
        <v>221</v>
      </c>
      <c r="F2508" s="262" t="s">
        <v>222</v>
      </c>
      <c r="G2508" s="262" t="s">
        <v>223</v>
      </c>
      <c r="H2508" s="262" t="s">
        <v>224</v>
      </c>
      <c r="I2508" s="262" t="s">
        <v>225</v>
      </c>
      <c r="J2508" s="262">
        <v>1600</v>
      </c>
      <c r="K2508" s="320">
        <v>1</v>
      </c>
      <c r="L2508" s="320">
        <v>1</v>
      </c>
      <c r="M2508" s="262" t="s">
        <v>226</v>
      </c>
      <c r="N2508" s="262" t="s">
        <v>233</v>
      </c>
      <c r="O2508" s="262" t="s">
        <v>234</v>
      </c>
      <c r="P2508" s="262" t="s">
        <v>37</v>
      </c>
      <c r="Q2508" s="321">
        <v>22</v>
      </c>
      <c r="R2508" s="321">
        <f t="shared" si="239"/>
        <v>23</v>
      </c>
      <c r="S2508" s="300">
        <v>0</v>
      </c>
      <c r="T2508" s="300">
        <v>66990</v>
      </c>
      <c r="V2508" s="300">
        <v>66990</v>
      </c>
      <c r="W2508" s="302">
        <f>IFERROR(INDEX('For Formulas'!$A$3:$CL$64,MATCH(ROUNDUP($R2508,0),'For Formulas'!$A$3:$A$64,0),MATCH($O2508&amp;" - "&amp;$P2508,'For Formulas'!$A$3:$CL$3,0))*L2508+U2508,INDEX('For Formulas'!$A$3:$CL$64,MATCH(ROUNDUP($R2508,0),'For Formulas'!$A$3:$A$64,0)*MATCH($O2508&amp;" - "&amp;$P2508,'For Formulas'!$A$3:$CL$3,0))*L2508)</f>
        <v>72350</v>
      </c>
      <c r="X2508" s="322">
        <f t="shared" si="240"/>
        <v>8.0011942080907603E-2</v>
      </c>
      <c r="Y2508" s="262" t="s">
        <v>423</v>
      </c>
      <c r="Z2508" s="262" t="str">
        <f t="shared" si="241"/>
        <v>141 E 71100 116</v>
      </c>
      <c r="AA2508" s="262" t="str">
        <f t="shared" si="242"/>
        <v>000</v>
      </c>
      <c r="AB2508" s="262" t="str">
        <f t="shared" si="243"/>
        <v>000</v>
      </c>
      <c r="AC2508" s="262" t="str">
        <f t="shared" si="244"/>
        <v>141 E 71100 116 000 000</v>
      </c>
    </row>
    <row r="2509" spans="1:29" ht="15" customHeight="1" x14ac:dyDescent="0.25">
      <c r="A2509" s="262" t="s">
        <v>2599</v>
      </c>
      <c r="B2509" s="262" t="s">
        <v>231</v>
      </c>
      <c r="C2509" s="262" t="s">
        <v>231</v>
      </c>
      <c r="D2509" s="262" t="s">
        <v>382</v>
      </c>
      <c r="E2509" s="262" t="s">
        <v>221</v>
      </c>
      <c r="F2509" s="262" t="s">
        <v>222</v>
      </c>
      <c r="G2509" s="262" t="s">
        <v>223</v>
      </c>
      <c r="H2509" s="262" t="s">
        <v>224</v>
      </c>
      <c r="I2509" s="262" t="s">
        <v>225</v>
      </c>
      <c r="J2509" s="262">
        <v>1600</v>
      </c>
      <c r="K2509" s="320">
        <v>1</v>
      </c>
      <c r="L2509" s="320">
        <v>1</v>
      </c>
      <c r="M2509" s="262" t="s">
        <v>226</v>
      </c>
      <c r="N2509" s="262" t="s">
        <v>227</v>
      </c>
      <c r="O2509" s="262" t="s">
        <v>234</v>
      </c>
      <c r="P2509" s="262" t="s">
        <v>37</v>
      </c>
      <c r="Q2509" s="321">
        <v>22</v>
      </c>
      <c r="R2509" s="321">
        <f t="shared" si="239"/>
        <v>23</v>
      </c>
      <c r="S2509" s="300">
        <v>0</v>
      </c>
      <c r="T2509" s="300">
        <v>66990</v>
      </c>
      <c r="V2509" s="300">
        <v>66990</v>
      </c>
      <c r="W2509" s="302">
        <f>IFERROR(INDEX('For Formulas'!$A$3:$CL$64,MATCH(ROUNDUP($R2509,0),'For Formulas'!$A$3:$A$64,0),MATCH($O2509&amp;" - "&amp;$P2509,'For Formulas'!$A$3:$CL$3,0))*L2509+U2509,INDEX('For Formulas'!$A$3:$CL$64,MATCH(ROUNDUP($R2509,0),'For Formulas'!$A$3:$A$64,0)*MATCH($O2509&amp;" - "&amp;$P2509,'For Formulas'!$A$3:$CL$3,0))*L2509)</f>
        <v>72350</v>
      </c>
      <c r="X2509" s="322">
        <f t="shared" si="240"/>
        <v>8.0011942080907603E-2</v>
      </c>
      <c r="Y2509" s="262" t="s">
        <v>401</v>
      </c>
      <c r="Z2509" s="262" t="str">
        <f t="shared" si="241"/>
        <v>141 E 71100 116</v>
      </c>
      <c r="AA2509" s="262" t="str">
        <f t="shared" si="242"/>
        <v>000</v>
      </c>
      <c r="AB2509" s="262" t="str">
        <f t="shared" si="243"/>
        <v>000</v>
      </c>
      <c r="AC2509" s="262" t="str">
        <f t="shared" si="244"/>
        <v>141 E 71100 116 000 000</v>
      </c>
    </row>
    <row r="2510" spans="1:29" ht="15" customHeight="1" x14ac:dyDescent="0.25">
      <c r="A2510" s="262" t="s">
        <v>2645</v>
      </c>
      <c r="B2510" s="262" t="s">
        <v>231</v>
      </c>
      <c r="C2510" s="262" t="s">
        <v>231</v>
      </c>
      <c r="D2510" s="262" t="s">
        <v>392</v>
      </c>
      <c r="E2510" s="262" t="s">
        <v>221</v>
      </c>
      <c r="F2510" s="262" t="s">
        <v>222</v>
      </c>
      <c r="G2510" s="262" t="s">
        <v>223</v>
      </c>
      <c r="H2510" s="262" t="s">
        <v>224</v>
      </c>
      <c r="I2510" s="262" t="s">
        <v>225</v>
      </c>
      <c r="J2510" s="262">
        <v>1600</v>
      </c>
      <c r="K2510" s="320">
        <v>1</v>
      </c>
      <c r="L2510" s="320">
        <v>1</v>
      </c>
      <c r="M2510" s="262" t="s">
        <v>226</v>
      </c>
      <c r="N2510" s="262" t="s">
        <v>233</v>
      </c>
      <c r="O2510" s="262" t="s">
        <v>234</v>
      </c>
      <c r="P2510" s="262" t="s">
        <v>37</v>
      </c>
      <c r="Q2510" s="321">
        <v>22</v>
      </c>
      <c r="R2510" s="321">
        <f t="shared" si="239"/>
        <v>23</v>
      </c>
      <c r="S2510" s="300">
        <v>0</v>
      </c>
      <c r="T2510" s="300">
        <v>66990</v>
      </c>
      <c r="V2510" s="300">
        <v>66990</v>
      </c>
      <c r="W2510" s="302">
        <f>IFERROR(INDEX('For Formulas'!$A$3:$CL$64,MATCH(ROUNDUP($R2510,0),'For Formulas'!$A$3:$A$64,0),MATCH($O2510&amp;" - "&amp;$P2510,'For Formulas'!$A$3:$CL$3,0))*L2510+U2510,INDEX('For Formulas'!$A$3:$CL$64,MATCH(ROUNDUP($R2510,0),'For Formulas'!$A$3:$A$64,0)*MATCH($O2510&amp;" - "&amp;$P2510,'For Formulas'!$A$3:$CL$3,0))*L2510)</f>
        <v>72350</v>
      </c>
      <c r="X2510" s="322">
        <f t="shared" si="240"/>
        <v>8.0011942080907603E-2</v>
      </c>
      <c r="Y2510" s="262" t="s">
        <v>572</v>
      </c>
      <c r="Z2510" s="262" t="str">
        <f t="shared" si="241"/>
        <v>141 E 71100 116</v>
      </c>
      <c r="AA2510" s="262" t="str">
        <f t="shared" si="242"/>
        <v>000</v>
      </c>
      <c r="AB2510" s="262" t="str">
        <f t="shared" si="243"/>
        <v>000</v>
      </c>
      <c r="AC2510" s="262" t="str">
        <f t="shared" si="244"/>
        <v>141 E 71100 116 000 000</v>
      </c>
    </row>
    <row r="2511" spans="1:29" ht="15" customHeight="1" x14ac:dyDescent="0.25">
      <c r="A2511" s="262" t="s">
        <v>2734</v>
      </c>
      <c r="B2511" s="262" t="s">
        <v>231</v>
      </c>
      <c r="C2511" s="262" t="s">
        <v>231</v>
      </c>
      <c r="D2511" s="262" t="s">
        <v>371</v>
      </c>
      <c r="E2511" s="262" t="s">
        <v>221</v>
      </c>
      <c r="F2511" s="262" t="s">
        <v>222</v>
      </c>
      <c r="G2511" s="262" t="s">
        <v>223</v>
      </c>
      <c r="H2511" s="262" t="s">
        <v>224</v>
      </c>
      <c r="I2511" s="262" t="s">
        <v>225</v>
      </c>
      <c r="J2511" s="262">
        <v>1600</v>
      </c>
      <c r="K2511" s="320">
        <v>1</v>
      </c>
      <c r="L2511" s="320">
        <v>1</v>
      </c>
      <c r="M2511" s="262" t="s">
        <v>226</v>
      </c>
      <c r="N2511" s="262" t="s">
        <v>233</v>
      </c>
      <c r="O2511" s="262" t="s">
        <v>234</v>
      </c>
      <c r="P2511" s="262" t="s">
        <v>37</v>
      </c>
      <c r="Q2511" s="321">
        <v>22</v>
      </c>
      <c r="R2511" s="321">
        <f t="shared" si="239"/>
        <v>23</v>
      </c>
      <c r="S2511" s="300">
        <v>0</v>
      </c>
      <c r="T2511" s="300">
        <v>66990</v>
      </c>
      <c r="V2511" s="300">
        <v>66990</v>
      </c>
      <c r="W2511" s="302">
        <f>IFERROR(INDEX('For Formulas'!$A$3:$CL$64,MATCH(ROUNDUP($R2511,0),'For Formulas'!$A$3:$A$64,0),MATCH($O2511&amp;" - "&amp;$P2511,'For Formulas'!$A$3:$CL$3,0))*L2511+U2511,INDEX('For Formulas'!$A$3:$CL$64,MATCH(ROUNDUP($R2511,0),'For Formulas'!$A$3:$A$64,0)*MATCH($O2511&amp;" - "&amp;$P2511,'For Formulas'!$A$3:$CL$3,0))*L2511)</f>
        <v>72350</v>
      </c>
      <c r="X2511" s="322">
        <f t="shared" si="240"/>
        <v>8.0011942080907603E-2</v>
      </c>
      <c r="Y2511" s="262" t="s">
        <v>372</v>
      </c>
      <c r="Z2511" s="262" t="str">
        <f t="shared" si="241"/>
        <v>141 E 71100 116</v>
      </c>
      <c r="AA2511" s="262" t="str">
        <f t="shared" si="242"/>
        <v>000</v>
      </c>
      <c r="AB2511" s="262" t="str">
        <f t="shared" si="243"/>
        <v>000</v>
      </c>
      <c r="AC2511" s="262" t="str">
        <f t="shared" si="244"/>
        <v>141 E 71100 116 000 000</v>
      </c>
    </row>
    <row r="2512" spans="1:29" ht="15" customHeight="1" x14ac:dyDescent="0.25">
      <c r="A2512" s="262" t="s">
        <v>2744</v>
      </c>
      <c r="B2512" s="262" t="s">
        <v>231</v>
      </c>
      <c r="C2512" s="262" t="s">
        <v>231</v>
      </c>
      <c r="D2512" s="262" t="s">
        <v>382</v>
      </c>
      <c r="E2512" s="262" t="s">
        <v>221</v>
      </c>
      <c r="F2512" s="262" t="s">
        <v>222</v>
      </c>
      <c r="G2512" s="262" t="s">
        <v>223</v>
      </c>
      <c r="H2512" s="262" t="s">
        <v>224</v>
      </c>
      <c r="I2512" s="262" t="s">
        <v>225</v>
      </c>
      <c r="J2512" s="262">
        <v>1600</v>
      </c>
      <c r="K2512" s="320">
        <v>1</v>
      </c>
      <c r="L2512" s="320">
        <v>1</v>
      </c>
      <c r="M2512" s="262" t="s">
        <v>226</v>
      </c>
      <c r="N2512" s="262" t="s">
        <v>233</v>
      </c>
      <c r="O2512" s="262" t="s">
        <v>234</v>
      </c>
      <c r="P2512" s="262" t="s">
        <v>37</v>
      </c>
      <c r="Q2512" s="321">
        <v>22</v>
      </c>
      <c r="R2512" s="321">
        <f t="shared" si="239"/>
        <v>23</v>
      </c>
      <c r="S2512" s="300">
        <v>0</v>
      </c>
      <c r="T2512" s="300">
        <v>66990</v>
      </c>
      <c r="V2512" s="300">
        <v>66990</v>
      </c>
      <c r="W2512" s="302">
        <f>IFERROR(INDEX('For Formulas'!$A$3:$CL$64,MATCH(ROUNDUP($R2512,0),'For Formulas'!$A$3:$A$64,0),MATCH($O2512&amp;" - "&amp;$P2512,'For Formulas'!$A$3:$CL$3,0))*L2512+U2512,INDEX('For Formulas'!$A$3:$CL$64,MATCH(ROUNDUP($R2512,0),'For Formulas'!$A$3:$A$64,0)*MATCH($O2512&amp;" - "&amp;$P2512,'For Formulas'!$A$3:$CL$3,0))*L2512)</f>
        <v>72350</v>
      </c>
      <c r="X2512" s="322">
        <f t="shared" si="240"/>
        <v>8.0011942080907603E-2</v>
      </c>
      <c r="Y2512" s="262" t="s">
        <v>401</v>
      </c>
      <c r="Z2512" s="262" t="str">
        <f t="shared" si="241"/>
        <v>141 E 71100 116</v>
      </c>
      <c r="AA2512" s="262" t="str">
        <f t="shared" si="242"/>
        <v>000</v>
      </c>
      <c r="AB2512" s="262" t="str">
        <f t="shared" si="243"/>
        <v>000</v>
      </c>
      <c r="AC2512" s="262" t="str">
        <f t="shared" si="244"/>
        <v>141 E 71100 116 000 000</v>
      </c>
    </row>
    <row r="2513" spans="1:29" ht="15" customHeight="1" x14ac:dyDescent="0.25">
      <c r="A2513" s="262" t="s">
        <v>2826</v>
      </c>
      <c r="B2513" s="262" t="s">
        <v>316</v>
      </c>
      <c r="C2513" s="262" t="s">
        <v>316</v>
      </c>
      <c r="D2513" s="262" t="s">
        <v>346</v>
      </c>
      <c r="E2513" s="262" t="s">
        <v>221</v>
      </c>
      <c r="F2513" s="262" t="s">
        <v>222</v>
      </c>
      <c r="G2513" s="262" t="s">
        <v>223</v>
      </c>
      <c r="H2513" s="262" t="s">
        <v>224</v>
      </c>
      <c r="I2513" s="262" t="s">
        <v>225</v>
      </c>
      <c r="J2513" s="262">
        <v>1600</v>
      </c>
      <c r="K2513" s="320">
        <v>1</v>
      </c>
      <c r="L2513" s="320">
        <v>1</v>
      </c>
      <c r="M2513" s="262" t="s">
        <v>226</v>
      </c>
      <c r="N2513" s="262" t="s">
        <v>233</v>
      </c>
      <c r="O2513" s="262" t="s">
        <v>234</v>
      </c>
      <c r="P2513" s="262" t="s">
        <v>35</v>
      </c>
      <c r="Q2513" s="321">
        <v>33</v>
      </c>
      <c r="R2513" s="321">
        <f t="shared" si="239"/>
        <v>34</v>
      </c>
      <c r="S2513" s="300">
        <v>0</v>
      </c>
      <c r="T2513" s="300">
        <v>66990</v>
      </c>
      <c r="V2513" s="300">
        <v>66990</v>
      </c>
      <c r="W2513" s="302">
        <f>IFERROR(INDEX('For Formulas'!$A$3:$CL$64,MATCH(ROUNDUP($R2513,0),'For Formulas'!$A$3:$A$64,0),MATCH($O2513&amp;" - "&amp;$P2513,'For Formulas'!$A$3:$CL$3,0))*L2513+U2513,INDEX('For Formulas'!$A$3:$CL$64,MATCH(ROUNDUP($R2513,0),'For Formulas'!$A$3:$A$64,0)*MATCH($O2513&amp;" - "&amp;$P2513,'For Formulas'!$A$3:$CL$3,0))*L2513)</f>
        <v>72350</v>
      </c>
      <c r="X2513" s="322">
        <f t="shared" si="240"/>
        <v>8.0011942080907603E-2</v>
      </c>
      <c r="Y2513" s="262" t="s">
        <v>1085</v>
      </c>
      <c r="Z2513" s="262" t="str">
        <f t="shared" si="241"/>
        <v>141 E 71200 116</v>
      </c>
      <c r="AA2513" s="262" t="str">
        <f t="shared" si="242"/>
        <v>712</v>
      </c>
      <c r="AB2513" s="262" t="str">
        <f t="shared" si="243"/>
        <v>000</v>
      </c>
      <c r="AC2513" s="262" t="str">
        <f t="shared" si="244"/>
        <v>141 E 71200 116 000 712</v>
      </c>
    </row>
    <row r="2514" spans="1:29" ht="15" customHeight="1" x14ac:dyDescent="0.25">
      <c r="A2514" s="262" t="s">
        <v>2882</v>
      </c>
      <c r="B2514" s="262" t="s">
        <v>231</v>
      </c>
      <c r="C2514" s="262" t="s">
        <v>231</v>
      </c>
      <c r="D2514" s="262" t="s">
        <v>374</v>
      </c>
      <c r="E2514" s="262" t="s">
        <v>221</v>
      </c>
      <c r="F2514" s="262" t="s">
        <v>222</v>
      </c>
      <c r="G2514" s="262" t="s">
        <v>223</v>
      </c>
      <c r="H2514" s="262" t="s">
        <v>224</v>
      </c>
      <c r="I2514" s="262" t="s">
        <v>225</v>
      </c>
      <c r="J2514" s="262">
        <v>1600</v>
      </c>
      <c r="K2514" s="320">
        <v>1</v>
      </c>
      <c r="L2514" s="320">
        <v>1</v>
      </c>
      <c r="M2514" s="262" t="s">
        <v>226</v>
      </c>
      <c r="N2514" s="262" t="s">
        <v>233</v>
      </c>
      <c r="O2514" s="262" t="s">
        <v>234</v>
      </c>
      <c r="P2514" s="262" t="s">
        <v>37</v>
      </c>
      <c r="Q2514" s="321">
        <v>22</v>
      </c>
      <c r="R2514" s="321">
        <f t="shared" si="239"/>
        <v>23</v>
      </c>
      <c r="S2514" s="300">
        <v>0</v>
      </c>
      <c r="T2514" s="300">
        <v>66990</v>
      </c>
      <c r="V2514" s="300">
        <v>66990</v>
      </c>
      <c r="W2514" s="302">
        <f>IFERROR(INDEX('For Formulas'!$A$3:$CL$64,MATCH(ROUNDUP($R2514,0),'For Formulas'!$A$3:$A$64,0),MATCH($O2514&amp;" - "&amp;$P2514,'For Formulas'!$A$3:$CL$3,0))*L2514+U2514,INDEX('For Formulas'!$A$3:$CL$64,MATCH(ROUNDUP($R2514,0),'For Formulas'!$A$3:$A$64,0)*MATCH($O2514&amp;" - "&amp;$P2514,'For Formulas'!$A$3:$CL$3,0))*L2514)</f>
        <v>72350</v>
      </c>
      <c r="X2514" s="322">
        <f t="shared" si="240"/>
        <v>8.0011942080907603E-2</v>
      </c>
      <c r="Y2514" s="262" t="s">
        <v>375</v>
      </c>
      <c r="Z2514" s="262" t="str">
        <f t="shared" si="241"/>
        <v>141 E 71100 116</v>
      </c>
      <c r="AA2514" s="262" t="str">
        <f t="shared" si="242"/>
        <v>000</v>
      </c>
      <c r="AB2514" s="262" t="str">
        <f t="shared" si="243"/>
        <v>000</v>
      </c>
      <c r="AC2514" s="262" t="str">
        <f t="shared" si="244"/>
        <v>141 E 71100 116 000 000</v>
      </c>
    </row>
    <row r="2515" spans="1:29" ht="15" customHeight="1" x14ac:dyDescent="0.25">
      <c r="A2515" s="262" t="s">
        <v>3006</v>
      </c>
      <c r="B2515" s="262" t="s">
        <v>231</v>
      </c>
      <c r="C2515" s="262" t="s">
        <v>231</v>
      </c>
      <c r="D2515" s="262" t="s">
        <v>418</v>
      </c>
      <c r="E2515" s="262" t="s">
        <v>221</v>
      </c>
      <c r="F2515" s="262" t="s">
        <v>222</v>
      </c>
      <c r="G2515" s="262" t="s">
        <v>223</v>
      </c>
      <c r="H2515" s="262" t="s">
        <v>224</v>
      </c>
      <c r="I2515" s="262" t="s">
        <v>225</v>
      </c>
      <c r="J2515" s="262">
        <v>1600</v>
      </c>
      <c r="K2515" s="320">
        <v>1</v>
      </c>
      <c r="L2515" s="320">
        <v>1</v>
      </c>
      <c r="M2515" s="262" t="s">
        <v>226</v>
      </c>
      <c r="N2515" s="262" t="s">
        <v>233</v>
      </c>
      <c r="O2515" s="262" t="s">
        <v>234</v>
      </c>
      <c r="P2515" s="262" t="s">
        <v>37</v>
      </c>
      <c r="Q2515" s="321">
        <v>22</v>
      </c>
      <c r="R2515" s="321">
        <f t="shared" si="239"/>
        <v>23</v>
      </c>
      <c r="S2515" s="300">
        <v>0</v>
      </c>
      <c r="T2515" s="300">
        <v>66990</v>
      </c>
      <c r="V2515" s="300">
        <v>66990</v>
      </c>
      <c r="W2515" s="302">
        <f>IFERROR(INDEX('For Formulas'!$A$3:$CL$64,MATCH(ROUNDUP($R2515,0),'For Formulas'!$A$3:$A$64,0),MATCH($O2515&amp;" - "&amp;$P2515,'For Formulas'!$A$3:$CL$3,0))*L2515+U2515,INDEX('For Formulas'!$A$3:$CL$64,MATCH(ROUNDUP($R2515,0),'For Formulas'!$A$3:$A$64,0)*MATCH($O2515&amp;" - "&amp;$P2515,'For Formulas'!$A$3:$CL$3,0))*L2515)</f>
        <v>72350</v>
      </c>
      <c r="X2515" s="322">
        <f t="shared" si="240"/>
        <v>8.0011942080907603E-2</v>
      </c>
      <c r="Y2515" s="262" t="s">
        <v>476</v>
      </c>
      <c r="Z2515" s="262" t="str">
        <f t="shared" si="241"/>
        <v>141 E 71100 116</v>
      </c>
      <c r="AA2515" s="262" t="str">
        <f t="shared" si="242"/>
        <v>000</v>
      </c>
      <c r="AB2515" s="262" t="str">
        <f t="shared" si="243"/>
        <v>000</v>
      </c>
      <c r="AC2515" s="262" t="str">
        <f t="shared" si="244"/>
        <v>141 E 71100 116 000 000</v>
      </c>
    </row>
    <row r="2516" spans="1:29" ht="15" customHeight="1" x14ac:dyDescent="0.25">
      <c r="A2516" s="262" t="s">
        <v>3049</v>
      </c>
      <c r="B2516" s="262" t="s">
        <v>323</v>
      </c>
      <c r="C2516" s="262" t="s">
        <v>323</v>
      </c>
      <c r="D2516" s="262" t="s">
        <v>371</v>
      </c>
      <c r="E2516" s="262" t="s">
        <v>221</v>
      </c>
      <c r="F2516" s="262" t="s">
        <v>222</v>
      </c>
      <c r="G2516" s="262" t="s">
        <v>223</v>
      </c>
      <c r="H2516" s="262" t="s">
        <v>224</v>
      </c>
      <c r="I2516" s="262" t="s">
        <v>225</v>
      </c>
      <c r="J2516" s="262">
        <v>1600</v>
      </c>
      <c r="K2516" s="320">
        <v>1</v>
      </c>
      <c r="L2516" s="320">
        <v>1</v>
      </c>
      <c r="M2516" s="262" t="s">
        <v>226</v>
      </c>
      <c r="N2516" s="262" t="s">
        <v>233</v>
      </c>
      <c r="O2516" s="262" t="s">
        <v>234</v>
      </c>
      <c r="P2516" s="262" t="s">
        <v>37</v>
      </c>
      <c r="Q2516" s="321">
        <v>22</v>
      </c>
      <c r="R2516" s="321">
        <f t="shared" si="239"/>
        <v>23</v>
      </c>
      <c r="S2516" s="300">
        <v>0</v>
      </c>
      <c r="T2516" s="300">
        <v>66990</v>
      </c>
      <c r="V2516" s="300">
        <v>66990</v>
      </c>
      <c r="W2516" s="302">
        <f>IFERROR(INDEX('For Formulas'!$A$3:$CL$64,MATCH(ROUNDUP($R2516,0),'For Formulas'!$A$3:$A$64,0),MATCH($O2516&amp;" - "&amp;$P2516,'For Formulas'!$A$3:$CL$3,0))*L2516+U2516,INDEX('For Formulas'!$A$3:$CL$64,MATCH(ROUNDUP($R2516,0),'For Formulas'!$A$3:$A$64,0)*MATCH($O2516&amp;" - "&amp;$P2516,'For Formulas'!$A$3:$CL$3,0))*L2516)</f>
        <v>72350</v>
      </c>
      <c r="X2516" s="322">
        <f t="shared" si="240"/>
        <v>8.0011942080907603E-2</v>
      </c>
      <c r="Y2516" s="262" t="s">
        <v>3039</v>
      </c>
      <c r="Z2516" s="262" t="str">
        <f t="shared" si="241"/>
        <v>141 E 72410 139</v>
      </c>
      <c r="AA2516" s="262" t="str">
        <f t="shared" si="242"/>
        <v>000</v>
      </c>
      <c r="AB2516" s="262" t="str">
        <f t="shared" si="243"/>
        <v>000</v>
      </c>
      <c r="AC2516" s="262" t="str">
        <f t="shared" si="244"/>
        <v>141 E 72410 139 000 000</v>
      </c>
    </row>
    <row r="2517" spans="1:29" ht="15" customHeight="1" x14ac:dyDescent="0.25">
      <c r="A2517" s="262" t="s">
        <v>360</v>
      </c>
      <c r="B2517" s="262" t="s">
        <v>231</v>
      </c>
      <c r="C2517" s="262" t="s">
        <v>231</v>
      </c>
      <c r="D2517" s="262" t="s">
        <v>361</v>
      </c>
      <c r="E2517" s="262" t="s">
        <v>221</v>
      </c>
      <c r="F2517" s="262" t="s">
        <v>222</v>
      </c>
      <c r="G2517" s="262" t="s">
        <v>223</v>
      </c>
      <c r="H2517" s="262" t="s">
        <v>224</v>
      </c>
      <c r="I2517" s="262" t="s">
        <v>225</v>
      </c>
      <c r="J2517" s="262">
        <v>1600</v>
      </c>
      <c r="K2517" s="320">
        <v>1</v>
      </c>
      <c r="L2517" s="320">
        <v>1</v>
      </c>
      <c r="M2517" s="262" t="s">
        <v>226</v>
      </c>
      <c r="N2517" s="262" t="s">
        <v>233</v>
      </c>
      <c r="O2517" s="262" t="s">
        <v>234</v>
      </c>
      <c r="P2517" s="262" t="s">
        <v>38</v>
      </c>
      <c r="Q2517" s="321">
        <v>16</v>
      </c>
      <c r="R2517" s="321">
        <f t="shared" si="239"/>
        <v>17</v>
      </c>
      <c r="S2517" s="300">
        <v>0</v>
      </c>
      <c r="T2517" s="300">
        <v>67475</v>
      </c>
      <c r="V2517" s="300">
        <v>67475</v>
      </c>
      <c r="W2517" s="302">
        <f>IFERROR(INDEX('For Formulas'!$A$3:$CL$64,MATCH(ROUNDUP($R2517,0),'For Formulas'!$A$3:$A$64,0),MATCH($O2517&amp;" - "&amp;$P2517,'For Formulas'!$A$3:$CL$3,0))*L2517+U2517,INDEX('For Formulas'!$A$3:$CL$64,MATCH(ROUNDUP($R2517,0),'For Formulas'!$A$3:$A$64,0)*MATCH($O2517&amp;" - "&amp;$P2517,'For Formulas'!$A$3:$CL$3,0))*L2517)</f>
        <v>72875</v>
      </c>
      <c r="X2517" s="322">
        <f t="shared" si="240"/>
        <v>8.0029640607632457E-2</v>
      </c>
      <c r="Y2517" s="262" t="s">
        <v>362</v>
      </c>
      <c r="Z2517" s="262" t="str">
        <f t="shared" si="241"/>
        <v>141 E 71100 116</v>
      </c>
      <c r="AA2517" s="262" t="str">
        <f t="shared" si="242"/>
        <v>000</v>
      </c>
      <c r="AB2517" s="262" t="str">
        <f t="shared" si="243"/>
        <v>000</v>
      </c>
      <c r="AC2517" s="262" t="str">
        <f t="shared" si="244"/>
        <v>141 E 71100 116 000 000</v>
      </c>
    </row>
    <row r="2518" spans="1:29" ht="15" customHeight="1" x14ac:dyDescent="0.25">
      <c r="A2518" s="262" t="s">
        <v>2745</v>
      </c>
      <c r="B2518" s="262" t="s">
        <v>316</v>
      </c>
      <c r="C2518" s="262" t="s">
        <v>316</v>
      </c>
      <c r="D2518" s="262" t="s">
        <v>280</v>
      </c>
      <c r="E2518" s="262" t="s">
        <v>221</v>
      </c>
      <c r="F2518" s="262" t="s">
        <v>222</v>
      </c>
      <c r="G2518" s="262" t="s">
        <v>223</v>
      </c>
      <c r="H2518" s="262" t="s">
        <v>224</v>
      </c>
      <c r="I2518" s="262" t="s">
        <v>225</v>
      </c>
      <c r="J2518" s="262">
        <v>1600</v>
      </c>
      <c r="K2518" s="320">
        <v>1</v>
      </c>
      <c r="L2518" s="320">
        <v>1</v>
      </c>
      <c r="M2518" s="262" t="s">
        <v>226</v>
      </c>
      <c r="N2518" s="262" t="s">
        <v>233</v>
      </c>
      <c r="O2518" s="262" t="s">
        <v>234</v>
      </c>
      <c r="P2518" s="262" t="s">
        <v>38</v>
      </c>
      <c r="Q2518" s="321">
        <v>16</v>
      </c>
      <c r="R2518" s="321">
        <f t="shared" si="239"/>
        <v>17</v>
      </c>
      <c r="S2518" s="300">
        <v>0</v>
      </c>
      <c r="T2518" s="300">
        <v>67475</v>
      </c>
      <c r="V2518" s="300">
        <v>67475</v>
      </c>
      <c r="W2518" s="302">
        <f>IFERROR(INDEX('For Formulas'!$A$3:$CL$64,MATCH(ROUNDUP($R2518,0),'For Formulas'!$A$3:$A$64,0),MATCH($O2518&amp;" - "&amp;$P2518,'For Formulas'!$A$3:$CL$3,0))*L2518+U2518,INDEX('For Formulas'!$A$3:$CL$64,MATCH(ROUNDUP($R2518,0),'For Formulas'!$A$3:$A$64,0)*MATCH($O2518&amp;" - "&amp;$P2518,'For Formulas'!$A$3:$CL$3,0))*L2518)</f>
        <v>72875</v>
      </c>
      <c r="X2518" s="322">
        <f t="shared" si="240"/>
        <v>8.0029640607632457E-2</v>
      </c>
      <c r="Y2518" s="262" t="s">
        <v>338</v>
      </c>
      <c r="Z2518" s="262" t="str">
        <f t="shared" si="241"/>
        <v>141 E 71200 116</v>
      </c>
      <c r="AA2518" s="262" t="str">
        <f t="shared" si="242"/>
        <v>712</v>
      </c>
      <c r="AB2518" s="262" t="str">
        <f t="shared" si="243"/>
        <v>000</v>
      </c>
      <c r="AC2518" s="262" t="str">
        <f t="shared" si="244"/>
        <v>141 E 71200 116 000 712</v>
      </c>
    </row>
    <row r="2519" spans="1:29" ht="15" customHeight="1" x14ac:dyDescent="0.25">
      <c r="A2519" s="262" t="s">
        <v>2404</v>
      </c>
      <c r="B2519" s="262" t="s">
        <v>231</v>
      </c>
      <c r="C2519" s="262" t="s">
        <v>231</v>
      </c>
      <c r="D2519" s="262" t="s">
        <v>343</v>
      </c>
      <c r="E2519" s="262" t="s">
        <v>221</v>
      </c>
      <c r="F2519" s="262" t="s">
        <v>222</v>
      </c>
      <c r="G2519" s="262" t="s">
        <v>223</v>
      </c>
      <c r="H2519" s="262" t="s">
        <v>224</v>
      </c>
      <c r="I2519" s="262" t="s">
        <v>225</v>
      </c>
      <c r="J2519" s="262">
        <v>1600</v>
      </c>
      <c r="K2519" s="320">
        <v>1</v>
      </c>
      <c r="L2519" s="320">
        <v>1</v>
      </c>
      <c r="M2519" s="262" t="s">
        <v>226</v>
      </c>
      <c r="N2519" s="262" t="s">
        <v>233</v>
      </c>
      <c r="O2519" s="262" t="s">
        <v>234</v>
      </c>
      <c r="P2519" s="262" t="s">
        <v>35</v>
      </c>
      <c r="Q2519" s="321">
        <v>35</v>
      </c>
      <c r="R2519" s="321">
        <f t="shared" si="239"/>
        <v>36</v>
      </c>
      <c r="S2519" s="300">
        <v>0</v>
      </c>
      <c r="T2519" s="300">
        <v>67710</v>
      </c>
      <c r="V2519" s="300">
        <v>67710</v>
      </c>
      <c r="W2519" s="302">
        <f>IFERROR(INDEX('For Formulas'!$A$3:$CL$64,MATCH(ROUNDUP($R2519,0),'For Formulas'!$A$3:$A$64,0),MATCH($O2519&amp;" - "&amp;$P2519,'For Formulas'!$A$3:$CL$3,0))*L2519+U2519,INDEX('For Formulas'!$A$3:$CL$64,MATCH(ROUNDUP($R2519,0),'For Formulas'!$A$3:$A$64,0)*MATCH($O2519&amp;" - "&amp;$P2519,'For Formulas'!$A$3:$CL$3,0))*L2519)</f>
        <v>73125</v>
      </c>
      <c r="X2519" s="322">
        <f t="shared" si="240"/>
        <v>7.9973416038989803E-2</v>
      </c>
      <c r="Y2519" s="262" t="s">
        <v>344</v>
      </c>
      <c r="Z2519" s="262" t="str">
        <f t="shared" si="241"/>
        <v>141 E 71100 116</v>
      </c>
      <c r="AA2519" s="262" t="str">
        <f t="shared" si="242"/>
        <v>000</v>
      </c>
      <c r="AB2519" s="262" t="str">
        <f t="shared" si="243"/>
        <v>000</v>
      </c>
      <c r="AC2519" s="262" t="str">
        <f t="shared" si="244"/>
        <v>141 E 71100 116 000 000</v>
      </c>
    </row>
    <row r="2520" spans="1:29" ht="15" customHeight="1" x14ac:dyDescent="0.25">
      <c r="A2520" s="262" t="s">
        <v>3078</v>
      </c>
      <c r="B2520" s="262" t="s">
        <v>316</v>
      </c>
      <c r="C2520" s="262" t="s">
        <v>316</v>
      </c>
      <c r="D2520" s="262" t="s">
        <v>422</v>
      </c>
      <c r="E2520" s="262" t="s">
        <v>221</v>
      </c>
      <c r="F2520" s="262" t="s">
        <v>222</v>
      </c>
      <c r="G2520" s="262" t="s">
        <v>223</v>
      </c>
      <c r="H2520" s="262" t="s">
        <v>224</v>
      </c>
      <c r="I2520" s="262" t="s">
        <v>225</v>
      </c>
      <c r="J2520" s="262">
        <v>1600</v>
      </c>
      <c r="K2520" s="320">
        <v>1</v>
      </c>
      <c r="L2520" s="320">
        <v>1</v>
      </c>
      <c r="M2520" s="262" t="s">
        <v>226</v>
      </c>
      <c r="N2520" s="262" t="s">
        <v>233</v>
      </c>
      <c r="O2520" s="262" t="s">
        <v>234</v>
      </c>
      <c r="P2520" s="262" t="s">
        <v>36</v>
      </c>
      <c r="Q2520" s="321">
        <v>25</v>
      </c>
      <c r="R2520" s="321">
        <f t="shared" si="239"/>
        <v>26</v>
      </c>
      <c r="S2520" s="300">
        <v>0</v>
      </c>
      <c r="T2520" s="300">
        <v>67765</v>
      </c>
      <c r="V2520" s="300">
        <v>67765</v>
      </c>
      <c r="W2520" s="302">
        <f>IFERROR(INDEX('For Formulas'!$A$3:$CL$64,MATCH(ROUNDUP($R2520,0),'For Formulas'!$A$3:$A$64,0),MATCH($O2520&amp;" - "&amp;$P2520,'For Formulas'!$A$3:$CL$3,0))*L2520+U2520,INDEX('For Formulas'!$A$3:$CL$64,MATCH(ROUNDUP($R2520,0),'For Formulas'!$A$3:$A$64,0)*MATCH($O2520&amp;" - "&amp;$P2520,'For Formulas'!$A$3:$CL$3,0))*L2520)</f>
        <v>73185</v>
      </c>
      <c r="X2520" s="322">
        <f t="shared" si="240"/>
        <v>7.9982291743525419E-2</v>
      </c>
      <c r="Y2520" s="262" t="s">
        <v>1280</v>
      </c>
      <c r="Z2520" s="262" t="str">
        <f t="shared" si="241"/>
        <v>141 E 71200 116</v>
      </c>
      <c r="AA2520" s="262" t="str">
        <f t="shared" si="242"/>
        <v>712</v>
      </c>
      <c r="AB2520" s="262" t="str">
        <f t="shared" si="243"/>
        <v>000</v>
      </c>
      <c r="AC2520" s="262" t="str">
        <f t="shared" si="244"/>
        <v>141 E 71200 116 000 712</v>
      </c>
    </row>
    <row r="2521" spans="1:29" ht="15" customHeight="1" x14ac:dyDescent="0.25">
      <c r="A2521" s="262" t="s">
        <v>3079</v>
      </c>
      <c r="B2521" s="262" t="s">
        <v>231</v>
      </c>
      <c r="C2521" s="262" t="s">
        <v>231</v>
      </c>
      <c r="D2521" s="262" t="s">
        <v>716</v>
      </c>
      <c r="E2521" s="262" t="s">
        <v>221</v>
      </c>
      <c r="F2521" s="262" t="s">
        <v>222</v>
      </c>
      <c r="G2521" s="262" t="s">
        <v>223</v>
      </c>
      <c r="H2521" s="262" t="s">
        <v>224</v>
      </c>
      <c r="I2521" s="262" t="s">
        <v>225</v>
      </c>
      <c r="J2521" s="262">
        <v>1600</v>
      </c>
      <c r="K2521" s="320">
        <v>1</v>
      </c>
      <c r="L2521" s="320">
        <v>1</v>
      </c>
      <c r="M2521" s="262" t="s">
        <v>226</v>
      </c>
      <c r="N2521" s="262" t="s">
        <v>233</v>
      </c>
      <c r="O2521" s="262" t="s">
        <v>234</v>
      </c>
      <c r="P2521" s="262" t="s">
        <v>36</v>
      </c>
      <c r="Q2521" s="321">
        <v>25</v>
      </c>
      <c r="R2521" s="321">
        <f t="shared" si="239"/>
        <v>26</v>
      </c>
      <c r="S2521" s="300">
        <v>0</v>
      </c>
      <c r="T2521" s="300">
        <v>67765</v>
      </c>
      <c r="V2521" s="300">
        <v>67765</v>
      </c>
      <c r="W2521" s="302">
        <f>IFERROR(INDEX('For Formulas'!$A$3:$CL$64,MATCH(ROUNDUP($R2521,0),'For Formulas'!$A$3:$A$64,0),MATCH($O2521&amp;" - "&amp;$P2521,'For Formulas'!$A$3:$CL$3,0))*L2521+U2521,INDEX('For Formulas'!$A$3:$CL$64,MATCH(ROUNDUP($R2521,0),'For Formulas'!$A$3:$A$64,0)*MATCH($O2521&amp;" - "&amp;$P2521,'For Formulas'!$A$3:$CL$3,0))*L2521)</f>
        <v>73185</v>
      </c>
      <c r="X2521" s="322">
        <f t="shared" si="240"/>
        <v>7.9982291743525419E-2</v>
      </c>
      <c r="Y2521" s="262" t="s">
        <v>913</v>
      </c>
      <c r="Z2521" s="262" t="str">
        <f t="shared" si="241"/>
        <v>141 E 71100 116</v>
      </c>
      <c r="AA2521" s="262" t="str">
        <f t="shared" si="242"/>
        <v>000</v>
      </c>
      <c r="AB2521" s="262" t="str">
        <f t="shared" si="243"/>
        <v>000</v>
      </c>
      <c r="AC2521" s="262" t="str">
        <f t="shared" si="244"/>
        <v>141 E 71100 116 000 000</v>
      </c>
    </row>
    <row r="2522" spans="1:29" ht="15" hidden="1" customHeight="1" x14ac:dyDescent="0.25">
      <c r="A2522" s="262" t="s">
        <v>2975</v>
      </c>
      <c r="B2522" s="262" t="s">
        <v>256</v>
      </c>
      <c r="C2522" s="262" t="s">
        <v>1247</v>
      </c>
      <c r="D2522" s="262" t="s">
        <v>274</v>
      </c>
      <c r="E2522" s="262" t="s">
        <v>256</v>
      </c>
      <c r="F2522" s="262" t="s">
        <v>222</v>
      </c>
      <c r="G2522" s="262" t="s">
        <v>223</v>
      </c>
      <c r="H2522" s="262" t="s">
        <v>224</v>
      </c>
      <c r="I2522" s="262" t="s">
        <v>225</v>
      </c>
      <c r="J2522" s="262">
        <v>1600</v>
      </c>
      <c r="K2522" s="320">
        <v>1</v>
      </c>
      <c r="L2522" s="320">
        <v>1</v>
      </c>
      <c r="M2522" s="262" t="s">
        <v>6</v>
      </c>
      <c r="Q2522" s="321">
        <v>0</v>
      </c>
      <c r="R2522" s="321">
        <f t="shared" si="239"/>
        <v>1</v>
      </c>
      <c r="S2522" s="300">
        <v>4000</v>
      </c>
      <c r="T2522" s="300">
        <v>0</v>
      </c>
      <c r="V2522" s="300">
        <v>4000</v>
      </c>
      <c r="W2522" s="300">
        <f>V2522</f>
        <v>4000</v>
      </c>
      <c r="X2522" s="322">
        <f t="shared" si="240"/>
        <v>0</v>
      </c>
      <c r="Y2522" s="262" t="s">
        <v>760</v>
      </c>
      <c r="Z2522" s="262" t="str">
        <f t="shared" si="241"/>
        <v>141 E 72210 189</v>
      </c>
      <c r="AA2522" s="262" t="str">
        <f t="shared" si="242"/>
        <v>000</v>
      </c>
      <c r="AB2522" s="262" t="str">
        <f t="shared" si="243"/>
        <v>000</v>
      </c>
      <c r="AC2522" s="262" t="str">
        <f t="shared" si="244"/>
        <v>141 E 72210 189 000 000</v>
      </c>
    </row>
    <row r="2523" spans="1:29" ht="15" customHeight="1" x14ac:dyDescent="0.25">
      <c r="A2523" s="262" t="s">
        <v>1357</v>
      </c>
      <c r="B2523" s="262" t="s">
        <v>231</v>
      </c>
      <c r="C2523" s="262" t="s">
        <v>231</v>
      </c>
      <c r="D2523" s="262" t="s">
        <v>261</v>
      </c>
      <c r="E2523" s="262" t="s">
        <v>221</v>
      </c>
      <c r="F2523" s="262" t="s">
        <v>222</v>
      </c>
      <c r="G2523" s="262" t="s">
        <v>527</v>
      </c>
      <c r="H2523" s="262" t="s">
        <v>224</v>
      </c>
      <c r="I2523" s="262" t="s">
        <v>225</v>
      </c>
      <c r="J2523" s="262">
        <v>1440</v>
      </c>
      <c r="K2523" s="320">
        <v>1</v>
      </c>
      <c r="L2523" s="320">
        <v>1</v>
      </c>
      <c r="M2523" s="262" t="s">
        <v>226</v>
      </c>
      <c r="N2523" s="262" t="s">
        <v>227</v>
      </c>
      <c r="O2523" s="262" t="s">
        <v>234</v>
      </c>
      <c r="P2523" s="262" t="s">
        <v>37</v>
      </c>
      <c r="Q2523" s="321">
        <v>23</v>
      </c>
      <c r="R2523" s="321">
        <f t="shared" si="239"/>
        <v>24</v>
      </c>
      <c r="S2523" s="300">
        <v>0</v>
      </c>
      <c r="T2523" s="300">
        <v>67880</v>
      </c>
      <c r="V2523" s="300">
        <v>61092</v>
      </c>
      <c r="W2523" s="302">
        <f>IFERROR(INDEX('For Formulas'!$A$3:$CL$64,MATCH(ROUNDUP($R2523,0),'For Formulas'!$A$3:$A$64,0),MATCH($O2523&amp;" - "&amp;$P2523,'For Formulas'!$A$3:$CL$3,0))*L2523+U2523,INDEX('For Formulas'!$A$3:$CL$64,MATCH(ROUNDUP($R2523,0),'For Formulas'!$A$3:$A$64,0)*MATCH($O2523&amp;" - "&amp;$P2523,'For Formulas'!$A$3:$CL$3,0))*L2523)</f>
        <v>73310</v>
      </c>
      <c r="X2523" s="322">
        <f t="shared" si="240"/>
        <v>0.19999345249787207</v>
      </c>
      <c r="Y2523" s="262" t="s">
        <v>262</v>
      </c>
      <c r="Z2523" s="262" t="str">
        <f t="shared" si="241"/>
        <v>141 E 71100 116</v>
      </c>
      <c r="AA2523" s="262" t="str">
        <f t="shared" si="242"/>
        <v>000</v>
      </c>
      <c r="AB2523" s="262" t="str">
        <f t="shared" si="243"/>
        <v>000</v>
      </c>
      <c r="AC2523" s="262" t="str">
        <f t="shared" si="244"/>
        <v>141 E 71100 116 000 000</v>
      </c>
    </row>
    <row r="2524" spans="1:29" ht="15" customHeight="1" x14ac:dyDescent="0.25">
      <c r="A2524" s="262" t="s">
        <v>673</v>
      </c>
      <c r="B2524" s="262" t="s">
        <v>231</v>
      </c>
      <c r="C2524" s="262" t="s">
        <v>231</v>
      </c>
      <c r="D2524" s="262" t="s">
        <v>346</v>
      </c>
      <c r="E2524" s="262" t="s">
        <v>221</v>
      </c>
      <c r="F2524" s="262" t="s">
        <v>222</v>
      </c>
      <c r="G2524" s="262" t="s">
        <v>223</v>
      </c>
      <c r="H2524" s="262" t="s">
        <v>224</v>
      </c>
      <c r="I2524" s="262" t="s">
        <v>225</v>
      </c>
      <c r="J2524" s="262">
        <v>1600</v>
      </c>
      <c r="K2524" s="320">
        <v>1</v>
      </c>
      <c r="L2524" s="320">
        <v>1</v>
      </c>
      <c r="M2524" s="262" t="s">
        <v>226</v>
      </c>
      <c r="N2524" s="262" t="s">
        <v>233</v>
      </c>
      <c r="O2524" s="262" t="s">
        <v>234</v>
      </c>
      <c r="P2524" s="262" t="s">
        <v>37</v>
      </c>
      <c r="Q2524" s="321">
        <v>23</v>
      </c>
      <c r="R2524" s="321">
        <f t="shared" si="239"/>
        <v>24</v>
      </c>
      <c r="S2524" s="300">
        <v>0</v>
      </c>
      <c r="T2524" s="300">
        <v>67880</v>
      </c>
      <c r="V2524" s="300">
        <v>67880</v>
      </c>
      <c r="W2524" s="302">
        <f>IFERROR(INDEX('For Formulas'!$A$3:$CL$64,MATCH(ROUNDUP($R2524,0),'For Formulas'!$A$3:$A$64,0),MATCH($O2524&amp;" - "&amp;$P2524,'For Formulas'!$A$3:$CL$3,0))*L2524+U2524,INDEX('For Formulas'!$A$3:$CL$64,MATCH(ROUNDUP($R2524,0),'For Formulas'!$A$3:$A$64,0)*MATCH($O2524&amp;" - "&amp;$P2524,'For Formulas'!$A$3:$CL$3,0))*L2524)</f>
        <v>73310</v>
      </c>
      <c r="X2524" s="322">
        <f t="shared" si="240"/>
        <v>7.9994107248084853E-2</v>
      </c>
      <c r="Y2524" s="262" t="s">
        <v>674</v>
      </c>
      <c r="Z2524" s="262" t="str">
        <f t="shared" si="241"/>
        <v>141 E 71100 116</v>
      </c>
      <c r="AA2524" s="262" t="str">
        <f t="shared" si="242"/>
        <v>000</v>
      </c>
      <c r="AB2524" s="262" t="str">
        <f t="shared" si="243"/>
        <v>000</v>
      </c>
      <c r="AC2524" s="262" t="str">
        <f t="shared" si="244"/>
        <v>141 E 71100 116 000 000</v>
      </c>
    </row>
    <row r="2525" spans="1:29" ht="15" customHeight="1" x14ac:dyDescent="0.25">
      <c r="A2525" s="262" t="s">
        <v>721</v>
      </c>
      <c r="B2525" s="262" t="s">
        <v>231</v>
      </c>
      <c r="C2525" s="262" t="s">
        <v>231</v>
      </c>
      <c r="D2525" s="262" t="s">
        <v>389</v>
      </c>
      <c r="E2525" s="262" t="s">
        <v>221</v>
      </c>
      <c r="F2525" s="262" t="s">
        <v>222</v>
      </c>
      <c r="G2525" s="262" t="s">
        <v>223</v>
      </c>
      <c r="H2525" s="262" t="s">
        <v>224</v>
      </c>
      <c r="I2525" s="262" t="s">
        <v>225</v>
      </c>
      <c r="J2525" s="262">
        <v>1600</v>
      </c>
      <c r="K2525" s="320">
        <v>1</v>
      </c>
      <c r="L2525" s="320">
        <v>1</v>
      </c>
      <c r="M2525" s="262" t="s">
        <v>226</v>
      </c>
      <c r="N2525" s="262" t="s">
        <v>233</v>
      </c>
      <c r="O2525" s="262" t="s">
        <v>234</v>
      </c>
      <c r="P2525" s="262" t="s">
        <v>37</v>
      </c>
      <c r="Q2525" s="321">
        <v>23</v>
      </c>
      <c r="R2525" s="321">
        <f t="shared" si="239"/>
        <v>24</v>
      </c>
      <c r="S2525" s="300">
        <v>0</v>
      </c>
      <c r="T2525" s="300">
        <v>67880</v>
      </c>
      <c r="V2525" s="300">
        <v>67880</v>
      </c>
      <c r="W2525" s="302">
        <f>IFERROR(INDEX('For Formulas'!$A$3:$CL$64,MATCH(ROUNDUP($R2525,0),'For Formulas'!$A$3:$A$64,0),MATCH($O2525&amp;" - "&amp;$P2525,'For Formulas'!$A$3:$CL$3,0))*L2525+U2525,INDEX('For Formulas'!$A$3:$CL$64,MATCH(ROUNDUP($R2525,0),'For Formulas'!$A$3:$A$64,0)*MATCH($O2525&amp;" - "&amp;$P2525,'For Formulas'!$A$3:$CL$3,0))*L2525)</f>
        <v>73310</v>
      </c>
      <c r="X2525" s="322">
        <f t="shared" si="240"/>
        <v>7.9994107248084853E-2</v>
      </c>
      <c r="Y2525" s="262" t="s">
        <v>390</v>
      </c>
      <c r="Z2525" s="262" t="str">
        <f t="shared" si="241"/>
        <v>141 E 71100 116</v>
      </c>
      <c r="AA2525" s="262" t="str">
        <f t="shared" si="242"/>
        <v>000</v>
      </c>
      <c r="AB2525" s="262" t="str">
        <f t="shared" si="243"/>
        <v>000</v>
      </c>
      <c r="AC2525" s="262" t="str">
        <f t="shared" si="244"/>
        <v>141 E 71100 116 000 000</v>
      </c>
    </row>
    <row r="2526" spans="1:29" ht="15" hidden="1" customHeight="1" x14ac:dyDescent="0.25">
      <c r="A2526" s="262" t="s">
        <v>2977</v>
      </c>
      <c r="B2526" s="262" t="s">
        <v>255</v>
      </c>
      <c r="C2526" s="262" t="s">
        <v>255</v>
      </c>
      <c r="D2526" s="262" t="s">
        <v>248</v>
      </c>
      <c r="E2526" s="262" t="s">
        <v>398</v>
      </c>
      <c r="F2526" s="262" t="s">
        <v>249</v>
      </c>
      <c r="G2526" s="262" t="s">
        <v>250</v>
      </c>
      <c r="H2526" s="262" t="s">
        <v>2798</v>
      </c>
      <c r="I2526" s="262" t="s">
        <v>242</v>
      </c>
      <c r="J2526" s="262">
        <v>438</v>
      </c>
      <c r="K2526" s="320">
        <v>1</v>
      </c>
      <c r="L2526" s="320">
        <v>1</v>
      </c>
      <c r="M2526" s="262" t="s">
        <v>6</v>
      </c>
      <c r="Q2526" s="321">
        <v>0</v>
      </c>
      <c r="R2526" s="321">
        <f t="shared" si="239"/>
        <v>1</v>
      </c>
      <c r="S2526" s="300">
        <v>3000</v>
      </c>
      <c r="T2526" s="300">
        <v>0</v>
      </c>
      <c r="V2526" s="300">
        <v>3000</v>
      </c>
      <c r="W2526" s="300">
        <f>V2526</f>
        <v>3000</v>
      </c>
      <c r="X2526" s="322">
        <f t="shared" si="240"/>
        <v>0</v>
      </c>
      <c r="Y2526" s="262" t="s">
        <v>252</v>
      </c>
      <c r="Z2526" s="262" t="str">
        <f t="shared" si="241"/>
        <v>141 E 72710 146</v>
      </c>
      <c r="AA2526" s="262" t="str">
        <f t="shared" si="242"/>
        <v>446</v>
      </c>
      <c r="AB2526" s="262" t="str">
        <f t="shared" si="243"/>
        <v>000</v>
      </c>
      <c r="AC2526" s="262" t="str">
        <f t="shared" si="244"/>
        <v>141 E 72710 146 000 446</v>
      </c>
    </row>
    <row r="2527" spans="1:29" ht="15" hidden="1" customHeight="1" x14ac:dyDescent="0.25">
      <c r="A2527" s="262" t="s">
        <v>2977</v>
      </c>
      <c r="B2527" s="262" t="s">
        <v>292</v>
      </c>
      <c r="C2527" s="262" t="s">
        <v>292</v>
      </c>
      <c r="D2527" s="262" t="s">
        <v>248</v>
      </c>
      <c r="E2527" s="262" t="s">
        <v>398</v>
      </c>
      <c r="F2527" s="262" t="s">
        <v>249</v>
      </c>
      <c r="G2527" s="262" t="s">
        <v>250</v>
      </c>
      <c r="H2527" s="262" t="s">
        <v>2798</v>
      </c>
      <c r="I2527" s="262" t="s">
        <v>242</v>
      </c>
      <c r="J2527" s="262">
        <v>438</v>
      </c>
      <c r="K2527" s="320">
        <v>1</v>
      </c>
      <c r="L2527" s="320">
        <v>0.40555000000000002</v>
      </c>
      <c r="M2527" s="262" t="s">
        <v>6</v>
      </c>
      <c r="Q2527" s="321">
        <v>0</v>
      </c>
      <c r="R2527" s="321">
        <f t="shared" si="239"/>
        <v>1</v>
      </c>
      <c r="S2527" s="300">
        <v>1000</v>
      </c>
      <c r="T2527" s="300">
        <v>0</v>
      </c>
      <c r="V2527" s="300">
        <v>405.55</v>
      </c>
      <c r="W2527" s="300">
        <f>V2527</f>
        <v>405.55</v>
      </c>
      <c r="X2527" s="322">
        <f t="shared" si="240"/>
        <v>0</v>
      </c>
      <c r="Y2527" s="262" t="s">
        <v>252</v>
      </c>
      <c r="Z2527" s="262" t="str">
        <f t="shared" si="241"/>
        <v>141 E 72710 146</v>
      </c>
      <c r="AA2527" s="262" t="str">
        <f t="shared" si="242"/>
        <v>446</v>
      </c>
      <c r="AB2527" s="262" t="str">
        <f t="shared" si="243"/>
        <v>000</v>
      </c>
      <c r="AC2527" s="262" t="str">
        <f t="shared" si="244"/>
        <v>141 E 72710 146 000 446</v>
      </c>
    </row>
    <row r="2528" spans="1:29" ht="15" customHeight="1" x14ac:dyDescent="0.25">
      <c r="A2528" s="262" t="s">
        <v>801</v>
      </c>
      <c r="B2528" s="262" t="s">
        <v>323</v>
      </c>
      <c r="C2528" s="262" t="s">
        <v>323</v>
      </c>
      <c r="D2528" s="262" t="s">
        <v>411</v>
      </c>
      <c r="E2528" s="262" t="s">
        <v>221</v>
      </c>
      <c r="F2528" s="262" t="s">
        <v>222</v>
      </c>
      <c r="G2528" s="262" t="s">
        <v>223</v>
      </c>
      <c r="H2528" s="262" t="s">
        <v>224</v>
      </c>
      <c r="I2528" s="262" t="s">
        <v>225</v>
      </c>
      <c r="J2528" s="262">
        <v>1600</v>
      </c>
      <c r="K2528" s="320">
        <v>1</v>
      </c>
      <c r="L2528" s="320">
        <v>1</v>
      </c>
      <c r="M2528" s="262" t="s">
        <v>226</v>
      </c>
      <c r="N2528" s="262" t="s">
        <v>227</v>
      </c>
      <c r="O2528" s="262" t="s">
        <v>234</v>
      </c>
      <c r="P2528" s="262" t="s">
        <v>37</v>
      </c>
      <c r="Q2528" s="321">
        <v>23</v>
      </c>
      <c r="R2528" s="321">
        <f t="shared" si="239"/>
        <v>24</v>
      </c>
      <c r="S2528" s="300">
        <v>0</v>
      </c>
      <c r="T2528" s="300">
        <v>67880</v>
      </c>
      <c r="V2528" s="300">
        <v>67880</v>
      </c>
      <c r="W2528" s="302">
        <f>IFERROR(INDEX('For Formulas'!$A$3:$CL$64,MATCH(ROUNDUP($R2528,0),'For Formulas'!$A$3:$A$64,0),MATCH($O2528&amp;" - "&amp;$P2528,'For Formulas'!$A$3:$CL$3,0))*L2528+U2528,INDEX('For Formulas'!$A$3:$CL$64,MATCH(ROUNDUP($R2528,0),'For Formulas'!$A$3:$A$64,0)*MATCH($O2528&amp;" - "&amp;$P2528,'For Formulas'!$A$3:$CL$3,0))*L2528)</f>
        <v>73310</v>
      </c>
      <c r="X2528" s="322">
        <f t="shared" si="240"/>
        <v>7.9994107248084853E-2</v>
      </c>
      <c r="Y2528" s="262" t="s">
        <v>803</v>
      </c>
      <c r="Z2528" s="262" t="str">
        <f t="shared" si="241"/>
        <v>141 E 72410 139</v>
      </c>
      <c r="AA2528" s="262" t="str">
        <f t="shared" si="242"/>
        <v>000</v>
      </c>
      <c r="AB2528" s="262" t="str">
        <f t="shared" si="243"/>
        <v>000</v>
      </c>
      <c r="AC2528" s="262" t="str">
        <f t="shared" si="244"/>
        <v>141 E 72410 139 000 000</v>
      </c>
    </row>
    <row r="2529" spans="1:29" ht="15" customHeight="1" x14ac:dyDescent="0.25">
      <c r="A2529" s="262" t="s">
        <v>1016</v>
      </c>
      <c r="B2529" s="262" t="s">
        <v>231</v>
      </c>
      <c r="C2529" s="262" t="s">
        <v>231</v>
      </c>
      <c r="D2529" s="262" t="s">
        <v>268</v>
      </c>
      <c r="E2529" s="262" t="s">
        <v>221</v>
      </c>
      <c r="F2529" s="262" t="s">
        <v>222</v>
      </c>
      <c r="G2529" s="262" t="s">
        <v>223</v>
      </c>
      <c r="H2529" s="262" t="s">
        <v>224</v>
      </c>
      <c r="I2529" s="262" t="s">
        <v>225</v>
      </c>
      <c r="J2529" s="262">
        <v>1600</v>
      </c>
      <c r="K2529" s="320">
        <v>1</v>
      </c>
      <c r="L2529" s="320">
        <v>1</v>
      </c>
      <c r="M2529" s="262" t="s">
        <v>226</v>
      </c>
      <c r="N2529" s="262" t="s">
        <v>233</v>
      </c>
      <c r="O2529" s="262" t="s">
        <v>234</v>
      </c>
      <c r="P2529" s="262" t="s">
        <v>37</v>
      </c>
      <c r="Q2529" s="321">
        <v>23</v>
      </c>
      <c r="R2529" s="321">
        <f t="shared" si="239"/>
        <v>24</v>
      </c>
      <c r="S2529" s="300">
        <v>0</v>
      </c>
      <c r="T2529" s="300">
        <v>67880</v>
      </c>
      <c r="V2529" s="300">
        <v>67880</v>
      </c>
      <c r="W2529" s="302">
        <f>IFERROR(INDEX('For Formulas'!$A$3:$CL$64,MATCH(ROUNDUP($R2529,0),'For Formulas'!$A$3:$A$64,0),MATCH($O2529&amp;" - "&amp;$P2529,'For Formulas'!$A$3:$CL$3,0))*L2529+U2529,INDEX('For Formulas'!$A$3:$CL$64,MATCH(ROUNDUP($R2529,0),'For Formulas'!$A$3:$A$64,0)*MATCH($O2529&amp;" - "&amp;$P2529,'For Formulas'!$A$3:$CL$3,0))*L2529)</f>
        <v>73310</v>
      </c>
      <c r="X2529" s="322">
        <f t="shared" si="240"/>
        <v>7.9994107248084853E-2</v>
      </c>
      <c r="Y2529" s="262" t="s">
        <v>566</v>
      </c>
      <c r="Z2529" s="262" t="str">
        <f t="shared" si="241"/>
        <v>141 E 71100 116</v>
      </c>
      <c r="AA2529" s="262" t="str">
        <f t="shared" si="242"/>
        <v>000</v>
      </c>
      <c r="AB2529" s="262" t="str">
        <f t="shared" si="243"/>
        <v>000</v>
      </c>
      <c r="AC2529" s="262" t="str">
        <f t="shared" si="244"/>
        <v>141 E 71100 116 000 000</v>
      </c>
    </row>
    <row r="2530" spans="1:29" ht="15" customHeight="1" x14ac:dyDescent="0.25">
      <c r="A2530" s="262" t="s">
        <v>1028</v>
      </c>
      <c r="B2530" s="262" t="s">
        <v>231</v>
      </c>
      <c r="C2530" s="262" t="s">
        <v>231</v>
      </c>
      <c r="D2530" s="262" t="s">
        <v>333</v>
      </c>
      <c r="E2530" s="262" t="s">
        <v>221</v>
      </c>
      <c r="F2530" s="262" t="s">
        <v>222</v>
      </c>
      <c r="G2530" s="262" t="s">
        <v>223</v>
      </c>
      <c r="H2530" s="262" t="s">
        <v>224</v>
      </c>
      <c r="I2530" s="262" t="s">
        <v>225</v>
      </c>
      <c r="J2530" s="262">
        <v>1600</v>
      </c>
      <c r="K2530" s="320">
        <v>1</v>
      </c>
      <c r="L2530" s="320">
        <v>1</v>
      </c>
      <c r="M2530" s="262" t="s">
        <v>226</v>
      </c>
      <c r="N2530" s="262" t="s">
        <v>233</v>
      </c>
      <c r="O2530" s="262" t="s">
        <v>234</v>
      </c>
      <c r="P2530" s="262" t="s">
        <v>37</v>
      </c>
      <c r="Q2530" s="321">
        <v>23</v>
      </c>
      <c r="R2530" s="321">
        <f t="shared" si="239"/>
        <v>24</v>
      </c>
      <c r="S2530" s="300">
        <v>0</v>
      </c>
      <c r="T2530" s="300">
        <v>67880</v>
      </c>
      <c r="V2530" s="300">
        <v>67880</v>
      </c>
      <c r="W2530" s="302">
        <f>IFERROR(INDEX('For Formulas'!$A$3:$CL$64,MATCH(ROUNDUP($R2530,0),'For Formulas'!$A$3:$A$64,0),MATCH($O2530&amp;" - "&amp;$P2530,'For Formulas'!$A$3:$CL$3,0))*L2530+U2530,INDEX('For Formulas'!$A$3:$CL$64,MATCH(ROUNDUP($R2530,0),'For Formulas'!$A$3:$A$64,0)*MATCH($O2530&amp;" - "&amp;$P2530,'For Formulas'!$A$3:$CL$3,0))*L2530)</f>
        <v>73310</v>
      </c>
      <c r="X2530" s="322">
        <f t="shared" si="240"/>
        <v>7.9994107248084853E-2</v>
      </c>
      <c r="Y2530" s="262" t="s">
        <v>618</v>
      </c>
      <c r="Z2530" s="262" t="str">
        <f t="shared" si="241"/>
        <v>141 E 71100 116</v>
      </c>
      <c r="AA2530" s="262" t="str">
        <f t="shared" si="242"/>
        <v>000</v>
      </c>
      <c r="AB2530" s="262" t="str">
        <f t="shared" si="243"/>
        <v>000</v>
      </c>
      <c r="AC2530" s="262" t="str">
        <f t="shared" si="244"/>
        <v>141 E 71100 116 000 000</v>
      </c>
    </row>
    <row r="2531" spans="1:29" ht="15" hidden="1" customHeight="1" x14ac:dyDescent="0.25">
      <c r="A2531" s="262" t="s">
        <v>2980</v>
      </c>
      <c r="B2531" s="262" t="s">
        <v>749</v>
      </c>
      <c r="C2531" s="262" t="s">
        <v>749</v>
      </c>
      <c r="D2531" s="262" t="s">
        <v>328</v>
      </c>
      <c r="E2531" s="262" t="s">
        <v>256</v>
      </c>
      <c r="F2531" s="262" t="s">
        <v>249</v>
      </c>
      <c r="G2531" s="262" t="s">
        <v>250</v>
      </c>
      <c r="H2531" s="262" t="s">
        <v>224</v>
      </c>
      <c r="I2531" s="262" t="s">
        <v>242</v>
      </c>
      <c r="J2531" s="262">
        <v>1080</v>
      </c>
      <c r="K2531" s="320">
        <v>1</v>
      </c>
      <c r="L2531" s="320">
        <v>1</v>
      </c>
      <c r="M2531" s="262" t="s">
        <v>6</v>
      </c>
      <c r="Q2531" s="321">
        <v>0</v>
      </c>
      <c r="R2531" s="321">
        <f t="shared" si="239"/>
        <v>1</v>
      </c>
      <c r="S2531" s="300">
        <v>5400</v>
      </c>
      <c r="T2531" s="300">
        <v>0</v>
      </c>
      <c r="V2531" s="300">
        <v>5400</v>
      </c>
      <c r="W2531" s="300">
        <f>V2531</f>
        <v>5400</v>
      </c>
      <c r="X2531" s="322">
        <f t="shared" si="240"/>
        <v>0</v>
      </c>
      <c r="Y2531" s="262" t="s">
        <v>750</v>
      </c>
      <c r="Z2531" s="262" t="str">
        <f t="shared" si="241"/>
        <v>141 E 71200 163</v>
      </c>
      <c r="AA2531" s="262" t="str">
        <f t="shared" si="242"/>
        <v>712</v>
      </c>
      <c r="AB2531" s="262" t="str">
        <f t="shared" si="243"/>
        <v>901</v>
      </c>
      <c r="AC2531" s="262" t="str">
        <f t="shared" si="244"/>
        <v>141 E 71200 163 901 712</v>
      </c>
    </row>
    <row r="2532" spans="1:29" ht="15" customHeight="1" x14ac:dyDescent="0.25">
      <c r="A2532" s="262" t="s">
        <v>1209</v>
      </c>
      <c r="B2532" s="262" t="s">
        <v>231</v>
      </c>
      <c r="C2532" s="262" t="s">
        <v>231</v>
      </c>
      <c r="D2532" s="262" t="s">
        <v>264</v>
      </c>
      <c r="E2532" s="262" t="s">
        <v>221</v>
      </c>
      <c r="F2532" s="262" t="s">
        <v>222</v>
      </c>
      <c r="G2532" s="262" t="s">
        <v>223</v>
      </c>
      <c r="H2532" s="262" t="s">
        <v>224</v>
      </c>
      <c r="I2532" s="262" t="s">
        <v>225</v>
      </c>
      <c r="J2532" s="262">
        <v>1600</v>
      </c>
      <c r="K2532" s="320">
        <v>1</v>
      </c>
      <c r="L2532" s="320">
        <v>1</v>
      </c>
      <c r="M2532" s="262" t="s">
        <v>226</v>
      </c>
      <c r="N2532" s="262" t="s">
        <v>233</v>
      </c>
      <c r="O2532" s="262" t="s">
        <v>234</v>
      </c>
      <c r="P2532" s="262" t="s">
        <v>37</v>
      </c>
      <c r="Q2532" s="321">
        <v>23</v>
      </c>
      <c r="R2532" s="321">
        <f t="shared" si="239"/>
        <v>24</v>
      </c>
      <c r="S2532" s="300">
        <v>0</v>
      </c>
      <c r="T2532" s="300">
        <v>67880</v>
      </c>
      <c r="V2532" s="300">
        <v>67880</v>
      </c>
      <c r="W2532" s="302">
        <f>IFERROR(INDEX('For Formulas'!$A$3:$CL$64,MATCH(ROUNDUP($R2532,0),'For Formulas'!$A$3:$A$64,0),MATCH($O2532&amp;" - "&amp;$P2532,'For Formulas'!$A$3:$CL$3,0))*L2532+U2532,INDEX('For Formulas'!$A$3:$CL$64,MATCH(ROUNDUP($R2532,0),'For Formulas'!$A$3:$A$64,0)*MATCH($O2532&amp;" - "&amp;$P2532,'For Formulas'!$A$3:$CL$3,0))*L2532)</f>
        <v>73310</v>
      </c>
      <c r="X2532" s="322">
        <f t="shared" si="240"/>
        <v>7.9994107248084853E-2</v>
      </c>
      <c r="Y2532" s="262" t="s">
        <v>265</v>
      </c>
      <c r="Z2532" s="262" t="str">
        <f t="shared" si="241"/>
        <v>141 E 71100 116</v>
      </c>
      <c r="AA2532" s="262" t="str">
        <f t="shared" si="242"/>
        <v>000</v>
      </c>
      <c r="AB2532" s="262" t="str">
        <f t="shared" si="243"/>
        <v>000</v>
      </c>
      <c r="AC2532" s="262" t="str">
        <f t="shared" si="244"/>
        <v>141 E 71100 116 000 000</v>
      </c>
    </row>
    <row r="2533" spans="1:29" ht="15" hidden="1" customHeight="1" x14ac:dyDescent="0.25">
      <c r="A2533" s="262" t="s">
        <v>2981</v>
      </c>
      <c r="B2533" s="262" t="s">
        <v>256</v>
      </c>
      <c r="C2533" s="262" t="s">
        <v>355</v>
      </c>
      <c r="D2533" s="262" t="s">
        <v>274</v>
      </c>
      <c r="E2533" s="262" t="s">
        <v>256</v>
      </c>
      <c r="F2533" s="262" t="s">
        <v>249</v>
      </c>
      <c r="G2533" s="262" t="s">
        <v>250</v>
      </c>
      <c r="H2533" s="262" t="s">
        <v>224</v>
      </c>
      <c r="I2533" s="262" t="s">
        <v>242</v>
      </c>
      <c r="J2533" s="262">
        <v>1080</v>
      </c>
      <c r="K2533" s="320">
        <v>1</v>
      </c>
      <c r="L2533" s="320">
        <v>1</v>
      </c>
      <c r="M2533" s="262" t="s">
        <v>6</v>
      </c>
      <c r="Q2533" s="321">
        <v>0</v>
      </c>
      <c r="R2533" s="321">
        <f t="shared" si="239"/>
        <v>1</v>
      </c>
      <c r="S2533" s="300">
        <v>500</v>
      </c>
      <c r="T2533" s="300">
        <v>0</v>
      </c>
      <c r="V2533" s="300">
        <v>500</v>
      </c>
      <c r="W2533" s="300">
        <f>V2533</f>
        <v>500</v>
      </c>
      <c r="X2533" s="322">
        <f t="shared" si="240"/>
        <v>0</v>
      </c>
      <c r="Y2533" s="262" t="s">
        <v>575</v>
      </c>
      <c r="Z2533" s="262" t="str">
        <f t="shared" si="241"/>
        <v>141 E 71200 163</v>
      </c>
      <c r="AA2533" s="262" t="str">
        <f t="shared" si="242"/>
        <v>712</v>
      </c>
      <c r="AB2533" s="262" t="str">
        <f t="shared" si="243"/>
        <v>901</v>
      </c>
      <c r="AC2533" s="262" t="str">
        <f t="shared" si="244"/>
        <v>141 E 71200 163 901 712</v>
      </c>
    </row>
    <row r="2534" spans="1:29" ht="15" customHeight="1" x14ac:dyDescent="0.25">
      <c r="A2534" s="262" t="s">
        <v>1238</v>
      </c>
      <c r="B2534" s="262" t="s">
        <v>231</v>
      </c>
      <c r="C2534" s="262" t="s">
        <v>231</v>
      </c>
      <c r="D2534" s="262" t="s">
        <v>346</v>
      </c>
      <c r="E2534" s="262" t="s">
        <v>221</v>
      </c>
      <c r="F2534" s="262" t="s">
        <v>222</v>
      </c>
      <c r="G2534" s="262" t="s">
        <v>223</v>
      </c>
      <c r="H2534" s="262" t="s">
        <v>224</v>
      </c>
      <c r="I2534" s="262" t="s">
        <v>225</v>
      </c>
      <c r="J2534" s="262">
        <v>1600</v>
      </c>
      <c r="K2534" s="320">
        <v>1</v>
      </c>
      <c r="L2534" s="320">
        <v>1</v>
      </c>
      <c r="M2534" s="262" t="s">
        <v>226</v>
      </c>
      <c r="N2534" s="262" t="s">
        <v>233</v>
      </c>
      <c r="O2534" s="262" t="s">
        <v>234</v>
      </c>
      <c r="P2534" s="262" t="s">
        <v>37</v>
      </c>
      <c r="Q2534" s="321">
        <v>23</v>
      </c>
      <c r="R2534" s="321">
        <f t="shared" si="239"/>
        <v>24</v>
      </c>
      <c r="S2534" s="300">
        <v>0</v>
      </c>
      <c r="T2534" s="300">
        <v>67880</v>
      </c>
      <c r="V2534" s="300">
        <v>67880</v>
      </c>
      <c r="W2534" s="302">
        <f>IFERROR(INDEX('For Formulas'!$A$3:$CL$64,MATCH(ROUNDUP($R2534,0),'For Formulas'!$A$3:$A$64,0),MATCH($O2534&amp;" - "&amp;$P2534,'For Formulas'!$A$3:$CL$3,0))*L2534+U2534,INDEX('For Formulas'!$A$3:$CL$64,MATCH(ROUNDUP($R2534,0),'For Formulas'!$A$3:$A$64,0)*MATCH($O2534&amp;" - "&amp;$P2534,'For Formulas'!$A$3:$CL$3,0))*L2534)</f>
        <v>73310</v>
      </c>
      <c r="X2534" s="322">
        <f t="shared" si="240"/>
        <v>7.9994107248084853E-2</v>
      </c>
      <c r="Y2534" s="262" t="s">
        <v>674</v>
      </c>
      <c r="Z2534" s="262" t="str">
        <f t="shared" si="241"/>
        <v>141 E 71100 116</v>
      </c>
      <c r="AA2534" s="262" t="str">
        <f t="shared" si="242"/>
        <v>000</v>
      </c>
      <c r="AB2534" s="262" t="str">
        <f t="shared" si="243"/>
        <v>000</v>
      </c>
      <c r="AC2534" s="262" t="str">
        <f t="shared" si="244"/>
        <v>141 E 71100 116 000 000</v>
      </c>
    </row>
    <row r="2535" spans="1:29" ht="15" customHeight="1" x14ac:dyDescent="0.25">
      <c r="A2535" s="262" t="s">
        <v>1319</v>
      </c>
      <c r="B2535" s="262" t="s">
        <v>231</v>
      </c>
      <c r="C2535" s="262" t="s">
        <v>231</v>
      </c>
      <c r="D2535" s="262" t="s">
        <v>371</v>
      </c>
      <c r="E2535" s="262" t="s">
        <v>221</v>
      </c>
      <c r="F2535" s="262" t="s">
        <v>222</v>
      </c>
      <c r="G2535" s="262" t="s">
        <v>223</v>
      </c>
      <c r="H2535" s="262" t="s">
        <v>224</v>
      </c>
      <c r="I2535" s="262" t="s">
        <v>225</v>
      </c>
      <c r="J2535" s="262">
        <v>1600</v>
      </c>
      <c r="K2535" s="320">
        <v>1</v>
      </c>
      <c r="L2535" s="320">
        <v>1</v>
      </c>
      <c r="M2535" s="262" t="s">
        <v>226</v>
      </c>
      <c r="N2535" s="262" t="s">
        <v>233</v>
      </c>
      <c r="O2535" s="262" t="s">
        <v>234</v>
      </c>
      <c r="P2535" s="262" t="s">
        <v>37</v>
      </c>
      <c r="Q2535" s="321">
        <v>23</v>
      </c>
      <c r="R2535" s="321">
        <f t="shared" si="239"/>
        <v>24</v>
      </c>
      <c r="S2535" s="300">
        <v>0</v>
      </c>
      <c r="T2535" s="300">
        <v>67880</v>
      </c>
      <c r="V2535" s="300">
        <v>67880</v>
      </c>
      <c r="W2535" s="302">
        <f>IFERROR(INDEX('For Formulas'!$A$3:$CL$64,MATCH(ROUNDUP($R2535,0),'For Formulas'!$A$3:$A$64,0),MATCH($O2535&amp;" - "&amp;$P2535,'For Formulas'!$A$3:$CL$3,0))*L2535+U2535,INDEX('For Formulas'!$A$3:$CL$64,MATCH(ROUNDUP($R2535,0),'For Formulas'!$A$3:$A$64,0)*MATCH($O2535&amp;" - "&amp;$P2535,'For Formulas'!$A$3:$CL$3,0))*L2535)</f>
        <v>73310</v>
      </c>
      <c r="X2535" s="322">
        <f t="shared" si="240"/>
        <v>7.9994107248084853E-2</v>
      </c>
      <c r="Y2535" s="262" t="s">
        <v>372</v>
      </c>
      <c r="Z2535" s="262" t="str">
        <f t="shared" si="241"/>
        <v>141 E 71100 116</v>
      </c>
      <c r="AA2535" s="262" t="str">
        <f t="shared" si="242"/>
        <v>000</v>
      </c>
      <c r="AB2535" s="262" t="str">
        <f t="shared" si="243"/>
        <v>000</v>
      </c>
      <c r="AC2535" s="262" t="str">
        <f t="shared" si="244"/>
        <v>141 E 71100 116 000 000</v>
      </c>
    </row>
    <row r="2536" spans="1:29" ht="15" customHeight="1" x14ac:dyDescent="0.25">
      <c r="A2536" s="262" t="s">
        <v>1558</v>
      </c>
      <c r="B2536" s="262" t="s">
        <v>323</v>
      </c>
      <c r="C2536" s="262" t="s">
        <v>323</v>
      </c>
      <c r="D2536" s="262" t="s">
        <v>422</v>
      </c>
      <c r="E2536" s="262" t="s">
        <v>221</v>
      </c>
      <c r="F2536" s="262" t="s">
        <v>222</v>
      </c>
      <c r="G2536" s="262" t="s">
        <v>223</v>
      </c>
      <c r="H2536" s="262" t="s">
        <v>224</v>
      </c>
      <c r="I2536" s="262" t="s">
        <v>225</v>
      </c>
      <c r="J2536" s="262">
        <v>1600</v>
      </c>
      <c r="K2536" s="320">
        <v>1</v>
      </c>
      <c r="L2536" s="320">
        <v>1</v>
      </c>
      <c r="M2536" s="262" t="s">
        <v>226</v>
      </c>
      <c r="N2536" s="262" t="s">
        <v>233</v>
      </c>
      <c r="O2536" s="262" t="s">
        <v>234</v>
      </c>
      <c r="P2536" s="262" t="s">
        <v>37</v>
      </c>
      <c r="Q2536" s="321">
        <v>23</v>
      </c>
      <c r="R2536" s="321">
        <f t="shared" si="239"/>
        <v>24</v>
      </c>
      <c r="S2536" s="300">
        <v>0</v>
      </c>
      <c r="T2536" s="300">
        <v>67880</v>
      </c>
      <c r="V2536" s="300">
        <v>67880</v>
      </c>
      <c r="W2536" s="302">
        <f>IFERROR(INDEX('For Formulas'!$A$3:$CL$64,MATCH(ROUNDUP($R2536,0),'For Formulas'!$A$3:$A$64,0),MATCH($O2536&amp;" - "&amp;$P2536,'For Formulas'!$A$3:$CL$3,0))*L2536+U2536,INDEX('For Formulas'!$A$3:$CL$64,MATCH(ROUNDUP($R2536,0),'For Formulas'!$A$3:$A$64,0)*MATCH($O2536&amp;" - "&amp;$P2536,'For Formulas'!$A$3:$CL$3,0))*L2536)</f>
        <v>73310</v>
      </c>
      <c r="X2536" s="322">
        <f t="shared" si="240"/>
        <v>7.9994107248084853E-2</v>
      </c>
      <c r="Y2536" s="262" t="s">
        <v>1559</v>
      </c>
      <c r="Z2536" s="262" t="str">
        <f t="shared" si="241"/>
        <v>141 E 72410 139</v>
      </c>
      <c r="AA2536" s="262" t="str">
        <f t="shared" si="242"/>
        <v>000</v>
      </c>
      <c r="AB2536" s="262" t="str">
        <f t="shared" si="243"/>
        <v>000</v>
      </c>
      <c r="AC2536" s="262" t="str">
        <f t="shared" si="244"/>
        <v>141 E 72410 139 000 000</v>
      </c>
    </row>
    <row r="2537" spans="1:29" ht="15" customHeight="1" x14ac:dyDescent="0.25">
      <c r="A2537" s="262" t="s">
        <v>1604</v>
      </c>
      <c r="B2537" s="262" t="s">
        <v>231</v>
      </c>
      <c r="C2537" s="262" t="s">
        <v>231</v>
      </c>
      <c r="D2537" s="262" t="s">
        <v>407</v>
      </c>
      <c r="E2537" s="262" t="s">
        <v>221</v>
      </c>
      <c r="F2537" s="262" t="s">
        <v>222</v>
      </c>
      <c r="G2537" s="262" t="s">
        <v>223</v>
      </c>
      <c r="H2537" s="262" t="s">
        <v>224</v>
      </c>
      <c r="I2537" s="262" t="s">
        <v>225</v>
      </c>
      <c r="J2537" s="262">
        <v>1600</v>
      </c>
      <c r="K2537" s="320">
        <v>1</v>
      </c>
      <c r="L2537" s="320">
        <v>1</v>
      </c>
      <c r="M2537" s="262" t="s">
        <v>226</v>
      </c>
      <c r="N2537" s="262" t="s">
        <v>233</v>
      </c>
      <c r="O2537" s="262" t="s">
        <v>234</v>
      </c>
      <c r="P2537" s="262" t="s">
        <v>37</v>
      </c>
      <c r="Q2537" s="321">
        <v>23</v>
      </c>
      <c r="R2537" s="321">
        <f t="shared" si="239"/>
        <v>24</v>
      </c>
      <c r="S2537" s="300">
        <v>0</v>
      </c>
      <c r="T2537" s="300">
        <v>67880</v>
      </c>
      <c r="V2537" s="300">
        <v>67880</v>
      </c>
      <c r="W2537" s="302">
        <f>IFERROR(INDEX('For Formulas'!$A$3:$CL$64,MATCH(ROUNDUP($R2537,0),'For Formulas'!$A$3:$A$64,0),MATCH($O2537&amp;" - "&amp;$P2537,'For Formulas'!$A$3:$CL$3,0))*L2537+U2537,INDEX('For Formulas'!$A$3:$CL$64,MATCH(ROUNDUP($R2537,0),'For Formulas'!$A$3:$A$64,0)*MATCH($O2537&amp;" - "&amp;$P2537,'For Formulas'!$A$3:$CL$3,0))*L2537)</f>
        <v>73310</v>
      </c>
      <c r="X2537" s="322">
        <f t="shared" si="240"/>
        <v>7.9994107248084853E-2</v>
      </c>
      <c r="Y2537" s="262" t="s">
        <v>408</v>
      </c>
      <c r="Z2537" s="262" t="str">
        <f t="shared" si="241"/>
        <v>141 E 71100 116</v>
      </c>
      <c r="AA2537" s="262" t="str">
        <f t="shared" si="242"/>
        <v>000</v>
      </c>
      <c r="AB2537" s="262" t="str">
        <f t="shared" si="243"/>
        <v>000</v>
      </c>
      <c r="AC2537" s="262" t="str">
        <f t="shared" si="244"/>
        <v>141 E 71100 116 000 000</v>
      </c>
    </row>
    <row r="2538" spans="1:29" ht="15" customHeight="1" x14ac:dyDescent="0.25">
      <c r="A2538" s="262" t="s">
        <v>1719</v>
      </c>
      <c r="B2538" s="262" t="s">
        <v>323</v>
      </c>
      <c r="C2538" s="262" t="s">
        <v>323</v>
      </c>
      <c r="D2538" s="262" t="s">
        <v>392</v>
      </c>
      <c r="E2538" s="262" t="s">
        <v>221</v>
      </c>
      <c r="F2538" s="262" t="s">
        <v>222</v>
      </c>
      <c r="G2538" s="262" t="s">
        <v>223</v>
      </c>
      <c r="H2538" s="262" t="s">
        <v>224</v>
      </c>
      <c r="I2538" s="262" t="s">
        <v>225</v>
      </c>
      <c r="J2538" s="262">
        <v>1600</v>
      </c>
      <c r="K2538" s="320">
        <v>1</v>
      </c>
      <c r="L2538" s="320">
        <v>1</v>
      </c>
      <c r="M2538" s="262" t="s">
        <v>226</v>
      </c>
      <c r="N2538" s="262" t="s">
        <v>227</v>
      </c>
      <c r="O2538" s="262" t="s">
        <v>234</v>
      </c>
      <c r="P2538" s="262" t="s">
        <v>37</v>
      </c>
      <c r="Q2538" s="321">
        <v>23</v>
      </c>
      <c r="R2538" s="321">
        <f t="shared" si="239"/>
        <v>24</v>
      </c>
      <c r="S2538" s="300">
        <v>0</v>
      </c>
      <c r="T2538" s="300">
        <v>67880</v>
      </c>
      <c r="V2538" s="300">
        <v>67880</v>
      </c>
      <c r="W2538" s="302">
        <f>IFERROR(INDEX('For Formulas'!$A$3:$CL$64,MATCH(ROUNDUP($R2538,0),'For Formulas'!$A$3:$A$64,0),MATCH($O2538&amp;" - "&amp;$P2538,'For Formulas'!$A$3:$CL$3,0))*L2538+U2538,INDEX('For Formulas'!$A$3:$CL$64,MATCH(ROUNDUP($R2538,0),'For Formulas'!$A$3:$A$64,0)*MATCH($O2538&amp;" - "&amp;$P2538,'For Formulas'!$A$3:$CL$3,0))*L2538)</f>
        <v>73310</v>
      </c>
      <c r="X2538" s="322">
        <f t="shared" si="240"/>
        <v>7.9994107248084853E-2</v>
      </c>
      <c r="Y2538" s="262" t="s">
        <v>1701</v>
      </c>
      <c r="Z2538" s="262" t="str">
        <f t="shared" si="241"/>
        <v>141 E 72410 139</v>
      </c>
      <c r="AA2538" s="262" t="str">
        <f t="shared" si="242"/>
        <v>000</v>
      </c>
      <c r="AB2538" s="262" t="str">
        <f t="shared" si="243"/>
        <v>000</v>
      </c>
      <c r="AC2538" s="262" t="str">
        <f t="shared" si="244"/>
        <v>141 E 72410 139 000 000</v>
      </c>
    </row>
    <row r="2539" spans="1:29" ht="15" customHeight="1" x14ac:dyDescent="0.25">
      <c r="A2539" s="262" t="s">
        <v>1927</v>
      </c>
      <c r="B2539" s="262" t="s">
        <v>231</v>
      </c>
      <c r="C2539" s="262" t="s">
        <v>231</v>
      </c>
      <c r="D2539" s="262" t="s">
        <v>264</v>
      </c>
      <c r="E2539" s="262" t="s">
        <v>221</v>
      </c>
      <c r="F2539" s="262" t="s">
        <v>222</v>
      </c>
      <c r="G2539" s="262" t="s">
        <v>223</v>
      </c>
      <c r="H2539" s="262" t="s">
        <v>224</v>
      </c>
      <c r="I2539" s="262" t="s">
        <v>225</v>
      </c>
      <c r="J2539" s="262">
        <v>1600</v>
      </c>
      <c r="K2539" s="320">
        <v>1</v>
      </c>
      <c r="L2539" s="320">
        <v>1</v>
      </c>
      <c r="M2539" s="262" t="s">
        <v>226</v>
      </c>
      <c r="N2539" s="262" t="s">
        <v>233</v>
      </c>
      <c r="O2539" s="262" t="s">
        <v>234</v>
      </c>
      <c r="P2539" s="262" t="s">
        <v>37</v>
      </c>
      <c r="Q2539" s="321">
        <v>23</v>
      </c>
      <c r="R2539" s="321">
        <f t="shared" si="239"/>
        <v>24</v>
      </c>
      <c r="S2539" s="300">
        <v>0</v>
      </c>
      <c r="T2539" s="300">
        <v>67880</v>
      </c>
      <c r="V2539" s="300">
        <v>67880</v>
      </c>
      <c r="W2539" s="302">
        <f>IFERROR(INDEX('For Formulas'!$A$3:$CL$64,MATCH(ROUNDUP($R2539,0),'For Formulas'!$A$3:$A$64,0),MATCH($O2539&amp;" - "&amp;$P2539,'For Formulas'!$A$3:$CL$3,0))*L2539+U2539,INDEX('For Formulas'!$A$3:$CL$64,MATCH(ROUNDUP($R2539,0),'For Formulas'!$A$3:$A$64,0)*MATCH($O2539&amp;" - "&amp;$P2539,'For Formulas'!$A$3:$CL$3,0))*L2539)</f>
        <v>73310</v>
      </c>
      <c r="X2539" s="322">
        <f t="shared" si="240"/>
        <v>7.9994107248084853E-2</v>
      </c>
      <c r="Y2539" s="262" t="s">
        <v>265</v>
      </c>
      <c r="Z2539" s="262" t="str">
        <f t="shared" si="241"/>
        <v>141 E 71100 116</v>
      </c>
      <c r="AA2539" s="262" t="str">
        <f t="shared" si="242"/>
        <v>000</v>
      </c>
      <c r="AB2539" s="262" t="str">
        <f t="shared" si="243"/>
        <v>000</v>
      </c>
      <c r="AC2539" s="262" t="str">
        <f t="shared" si="244"/>
        <v>141 E 71100 116 000 000</v>
      </c>
    </row>
    <row r="2540" spans="1:29" ht="15" hidden="1" customHeight="1" x14ac:dyDescent="0.25">
      <c r="A2540" s="262" t="s">
        <v>2986</v>
      </c>
      <c r="B2540" s="262" t="s">
        <v>326</v>
      </c>
      <c r="C2540" s="262" t="s">
        <v>326</v>
      </c>
      <c r="D2540" s="262" t="s">
        <v>268</v>
      </c>
      <c r="E2540" s="262" t="s">
        <v>256</v>
      </c>
      <c r="F2540" s="262" t="s">
        <v>222</v>
      </c>
      <c r="G2540" s="262" t="s">
        <v>223</v>
      </c>
      <c r="H2540" s="262" t="s">
        <v>224</v>
      </c>
      <c r="I2540" s="262" t="s">
        <v>225</v>
      </c>
      <c r="J2540" s="262">
        <v>1600</v>
      </c>
      <c r="K2540" s="320">
        <v>1</v>
      </c>
      <c r="L2540" s="320">
        <v>1</v>
      </c>
      <c r="M2540" s="262" t="s">
        <v>6</v>
      </c>
      <c r="Q2540" s="321">
        <v>0</v>
      </c>
      <c r="R2540" s="321">
        <f t="shared" si="239"/>
        <v>1</v>
      </c>
      <c r="S2540" s="300">
        <v>3000</v>
      </c>
      <c r="T2540" s="300">
        <v>0</v>
      </c>
      <c r="V2540" s="300">
        <v>3000</v>
      </c>
      <c r="W2540" s="300">
        <f>V2540</f>
        <v>3000</v>
      </c>
      <c r="X2540" s="322">
        <f t="shared" si="240"/>
        <v>0</v>
      </c>
      <c r="Y2540" s="262" t="s">
        <v>2124</v>
      </c>
      <c r="Z2540" s="262" t="str">
        <f t="shared" si="241"/>
        <v>141 E 72410 139</v>
      </c>
      <c r="AA2540" s="262" t="str">
        <f t="shared" si="242"/>
        <v>000</v>
      </c>
      <c r="AB2540" s="262" t="str">
        <f t="shared" si="243"/>
        <v>000</v>
      </c>
      <c r="AC2540" s="262" t="str">
        <f t="shared" si="244"/>
        <v>141 E 72410 139 000 000</v>
      </c>
    </row>
    <row r="2541" spans="1:29" ht="15" customHeight="1" x14ac:dyDescent="0.25">
      <c r="A2541" s="262" t="s">
        <v>1994</v>
      </c>
      <c r="B2541" s="262" t="s">
        <v>316</v>
      </c>
      <c r="C2541" s="262" t="s">
        <v>316</v>
      </c>
      <c r="D2541" s="262" t="s">
        <v>407</v>
      </c>
      <c r="E2541" s="262" t="s">
        <v>221</v>
      </c>
      <c r="F2541" s="262" t="s">
        <v>222</v>
      </c>
      <c r="G2541" s="262" t="s">
        <v>223</v>
      </c>
      <c r="H2541" s="262" t="s">
        <v>224</v>
      </c>
      <c r="I2541" s="262" t="s">
        <v>225</v>
      </c>
      <c r="J2541" s="262">
        <v>1600</v>
      </c>
      <c r="K2541" s="320">
        <v>1</v>
      </c>
      <c r="L2541" s="320">
        <v>1</v>
      </c>
      <c r="M2541" s="262" t="s">
        <v>226</v>
      </c>
      <c r="N2541" s="262" t="s">
        <v>233</v>
      </c>
      <c r="O2541" s="262" t="s">
        <v>234</v>
      </c>
      <c r="P2541" s="262" t="s">
        <v>37</v>
      </c>
      <c r="Q2541" s="321">
        <v>23</v>
      </c>
      <c r="R2541" s="321">
        <f t="shared" si="239"/>
        <v>24</v>
      </c>
      <c r="S2541" s="300">
        <v>0</v>
      </c>
      <c r="T2541" s="300">
        <v>67880</v>
      </c>
      <c r="V2541" s="300">
        <v>67880</v>
      </c>
      <c r="W2541" s="302">
        <f>IFERROR(INDEX('For Formulas'!$A$3:$CL$64,MATCH(ROUNDUP($R2541,0),'For Formulas'!$A$3:$A$64,0),MATCH($O2541&amp;" - "&amp;$P2541,'For Formulas'!$A$3:$CL$3,0))*L2541+U2541,INDEX('For Formulas'!$A$3:$CL$64,MATCH(ROUNDUP($R2541,0),'For Formulas'!$A$3:$A$64,0)*MATCH($O2541&amp;" - "&amp;$P2541,'For Formulas'!$A$3:$CL$3,0))*L2541)</f>
        <v>73310</v>
      </c>
      <c r="X2541" s="322">
        <f t="shared" si="240"/>
        <v>7.9994107248084853E-2</v>
      </c>
      <c r="Y2541" s="262" t="s">
        <v>1707</v>
      </c>
      <c r="Z2541" s="262" t="str">
        <f t="shared" si="241"/>
        <v>141 E 71200 116</v>
      </c>
      <c r="AA2541" s="262" t="str">
        <f t="shared" si="242"/>
        <v>712</v>
      </c>
      <c r="AB2541" s="262" t="str">
        <f t="shared" si="243"/>
        <v>000</v>
      </c>
      <c r="AC2541" s="262" t="str">
        <f t="shared" si="244"/>
        <v>141 E 71200 116 000 712</v>
      </c>
    </row>
    <row r="2542" spans="1:29" ht="15" hidden="1" customHeight="1" x14ac:dyDescent="0.25">
      <c r="A2542" s="262" t="s">
        <v>2987</v>
      </c>
      <c r="B2542" s="262" t="s">
        <v>326</v>
      </c>
      <c r="C2542" s="262" t="s">
        <v>326</v>
      </c>
      <c r="D2542" s="262" t="s">
        <v>382</v>
      </c>
      <c r="E2542" s="262" t="s">
        <v>256</v>
      </c>
      <c r="F2542" s="262" t="s">
        <v>222</v>
      </c>
      <c r="G2542" s="262" t="s">
        <v>223</v>
      </c>
      <c r="H2542" s="262" t="s">
        <v>224</v>
      </c>
      <c r="I2542" s="262" t="s">
        <v>225</v>
      </c>
      <c r="J2542" s="262">
        <v>1600</v>
      </c>
      <c r="K2542" s="320">
        <v>1</v>
      </c>
      <c r="L2542" s="320">
        <v>1</v>
      </c>
      <c r="M2542" s="262" t="s">
        <v>6</v>
      </c>
      <c r="Q2542" s="321">
        <v>0</v>
      </c>
      <c r="R2542" s="321">
        <f t="shared" si="239"/>
        <v>1</v>
      </c>
      <c r="S2542" s="300">
        <v>6000</v>
      </c>
      <c r="T2542" s="300">
        <v>0</v>
      </c>
      <c r="V2542" s="300">
        <v>6000</v>
      </c>
      <c r="W2542" s="300">
        <f>V2542</f>
        <v>6000</v>
      </c>
      <c r="X2542" s="322">
        <f t="shared" si="240"/>
        <v>0</v>
      </c>
      <c r="Y2542" s="262" t="s">
        <v>2989</v>
      </c>
      <c r="Z2542" s="262" t="str">
        <f t="shared" si="241"/>
        <v>141 E 72210 189</v>
      </c>
      <c r="AA2542" s="262" t="str">
        <f t="shared" si="242"/>
        <v>000</v>
      </c>
      <c r="AB2542" s="262" t="str">
        <f t="shared" si="243"/>
        <v>000</v>
      </c>
      <c r="AC2542" s="262" t="str">
        <f t="shared" si="244"/>
        <v>141 E 72210 189 000 000</v>
      </c>
    </row>
    <row r="2543" spans="1:29" ht="15" customHeight="1" x14ac:dyDescent="0.25">
      <c r="A2543" s="262" t="s">
        <v>2210</v>
      </c>
      <c r="B2543" s="262" t="s">
        <v>231</v>
      </c>
      <c r="C2543" s="262" t="s">
        <v>231</v>
      </c>
      <c r="D2543" s="262" t="s">
        <v>295</v>
      </c>
      <c r="E2543" s="262" t="s">
        <v>221</v>
      </c>
      <c r="F2543" s="262" t="s">
        <v>222</v>
      </c>
      <c r="G2543" s="262" t="s">
        <v>223</v>
      </c>
      <c r="H2543" s="262" t="s">
        <v>224</v>
      </c>
      <c r="I2543" s="262" t="s">
        <v>225</v>
      </c>
      <c r="J2543" s="262">
        <v>1600</v>
      </c>
      <c r="K2543" s="320">
        <v>1</v>
      </c>
      <c r="L2543" s="320">
        <v>1</v>
      </c>
      <c r="M2543" s="262" t="s">
        <v>226</v>
      </c>
      <c r="N2543" s="262" t="s">
        <v>233</v>
      </c>
      <c r="O2543" s="262" t="s">
        <v>234</v>
      </c>
      <c r="P2543" s="262" t="s">
        <v>37</v>
      </c>
      <c r="Q2543" s="321">
        <v>23</v>
      </c>
      <c r="R2543" s="321">
        <f t="shared" si="239"/>
        <v>24</v>
      </c>
      <c r="S2543" s="300">
        <v>0</v>
      </c>
      <c r="T2543" s="300">
        <v>67880</v>
      </c>
      <c r="V2543" s="300">
        <v>67880</v>
      </c>
      <c r="W2543" s="302">
        <f>IFERROR(INDEX('For Formulas'!$A$3:$CL$64,MATCH(ROUNDUP($R2543,0),'For Formulas'!$A$3:$A$64,0),MATCH($O2543&amp;" - "&amp;$P2543,'For Formulas'!$A$3:$CL$3,0))*L2543+U2543,INDEX('For Formulas'!$A$3:$CL$64,MATCH(ROUNDUP($R2543,0),'For Formulas'!$A$3:$A$64,0)*MATCH($O2543&amp;" - "&amp;$P2543,'For Formulas'!$A$3:$CL$3,0))*L2543)</f>
        <v>73310</v>
      </c>
      <c r="X2543" s="322">
        <f t="shared" si="240"/>
        <v>7.9994107248084853E-2</v>
      </c>
      <c r="Y2543" s="262" t="s">
        <v>296</v>
      </c>
      <c r="Z2543" s="262" t="str">
        <f t="shared" si="241"/>
        <v>141 E 71100 116</v>
      </c>
      <c r="AA2543" s="262" t="str">
        <f t="shared" si="242"/>
        <v>000</v>
      </c>
      <c r="AB2543" s="262" t="str">
        <f t="shared" si="243"/>
        <v>000</v>
      </c>
      <c r="AC2543" s="262" t="str">
        <f t="shared" si="244"/>
        <v>141 E 71100 116 000 000</v>
      </c>
    </row>
    <row r="2544" spans="1:29" ht="15" hidden="1" customHeight="1" x14ac:dyDescent="0.25">
      <c r="A2544" s="262" t="s">
        <v>2994</v>
      </c>
      <c r="B2544" s="262" t="s">
        <v>330</v>
      </c>
      <c r="C2544" s="262" t="s">
        <v>330</v>
      </c>
      <c r="D2544" s="262" t="s">
        <v>328</v>
      </c>
      <c r="E2544" s="262" t="s">
        <v>256</v>
      </c>
      <c r="F2544" s="262" t="s">
        <v>249</v>
      </c>
      <c r="G2544" s="262" t="s">
        <v>250</v>
      </c>
      <c r="H2544" s="262" t="s">
        <v>224</v>
      </c>
      <c r="I2544" s="262" t="s">
        <v>242</v>
      </c>
      <c r="J2544" s="262">
        <v>1080</v>
      </c>
      <c r="K2544" s="320">
        <v>1</v>
      </c>
      <c r="L2544" s="320">
        <v>1</v>
      </c>
      <c r="M2544" s="262" t="s">
        <v>6</v>
      </c>
      <c r="Q2544" s="321">
        <v>0</v>
      </c>
      <c r="R2544" s="321">
        <f t="shared" si="239"/>
        <v>1</v>
      </c>
      <c r="S2544" s="300">
        <v>3000</v>
      </c>
      <c r="T2544" s="300">
        <v>0</v>
      </c>
      <c r="V2544" s="300">
        <v>3000</v>
      </c>
      <c r="W2544" s="300">
        <f>V2544</f>
        <v>3000</v>
      </c>
      <c r="X2544" s="322">
        <f t="shared" si="240"/>
        <v>0</v>
      </c>
      <c r="Y2544" s="262" t="s">
        <v>329</v>
      </c>
      <c r="Z2544" s="262" t="str">
        <f t="shared" si="241"/>
        <v>141 E 72710 146</v>
      </c>
      <c r="AA2544" s="262" t="str">
        <f t="shared" si="242"/>
        <v>712</v>
      </c>
      <c r="AB2544" s="262" t="str">
        <f t="shared" si="243"/>
        <v>000</v>
      </c>
      <c r="AC2544" s="262" t="str">
        <f t="shared" si="244"/>
        <v>141 E 72710 146 000 712</v>
      </c>
    </row>
    <row r="2545" spans="1:29" ht="15" customHeight="1" x14ac:dyDescent="0.25">
      <c r="A2545" s="262" t="s">
        <v>2257</v>
      </c>
      <c r="B2545" s="262" t="s">
        <v>231</v>
      </c>
      <c r="C2545" s="262" t="s">
        <v>231</v>
      </c>
      <c r="D2545" s="262" t="s">
        <v>422</v>
      </c>
      <c r="E2545" s="262" t="s">
        <v>221</v>
      </c>
      <c r="F2545" s="262" t="s">
        <v>222</v>
      </c>
      <c r="G2545" s="262" t="s">
        <v>223</v>
      </c>
      <c r="H2545" s="262" t="s">
        <v>224</v>
      </c>
      <c r="I2545" s="262" t="s">
        <v>225</v>
      </c>
      <c r="J2545" s="262">
        <v>1600</v>
      </c>
      <c r="K2545" s="320">
        <v>1</v>
      </c>
      <c r="L2545" s="320">
        <v>1</v>
      </c>
      <c r="M2545" s="262" t="s">
        <v>226</v>
      </c>
      <c r="N2545" s="262" t="s">
        <v>233</v>
      </c>
      <c r="O2545" s="262" t="s">
        <v>234</v>
      </c>
      <c r="P2545" s="262" t="s">
        <v>37</v>
      </c>
      <c r="Q2545" s="321">
        <v>23</v>
      </c>
      <c r="R2545" s="321">
        <f t="shared" si="239"/>
        <v>24</v>
      </c>
      <c r="S2545" s="300">
        <v>0</v>
      </c>
      <c r="T2545" s="300">
        <v>67880</v>
      </c>
      <c r="V2545" s="300">
        <v>67880</v>
      </c>
      <c r="W2545" s="302">
        <f>IFERROR(INDEX('For Formulas'!$A$3:$CL$64,MATCH(ROUNDUP($R2545,0),'For Formulas'!$A$3:$A$64,0),MATCH($O2545&amp;" - "&amp;$P2545,'For Formulas'!$A$3:$CL$3,0))*L2545+U2545,INDEX('For Formulas'!$A$3:$CL$64,MATCH(ROUNDUP($R2545,0),'For Formulas'!$A$3:$A$64,0)*MATCH($O2545&amp;" - "&amp;$P2545,'For Formulas'!$A$3:$CL$3,0))*L2545)</f>
        <v>73310</v>
      </c>
      <c r="X2545" s="322">
        <f t="shared" si="240"/>
        <v>7.9994107248084853E-2</v>
      </c>
      <c r="Y2545" s="262" t="s">
        <v>423</v>
      </c>
      <c r="Z2545" s="262" t="str">
        <f t="shared" si="241"/>
        <v>141 E 71100 116</v>
      </c>
      <c r="AA2545" s="262" t="str">
        <f t="shared" si="242"/>
        <v>000</v>
      </c>
      <c r="AB2545" s="262" t="str">
        <f t="shared" si="243"/>
        <v>000</v>
      </c>
      <c r="AC2545" s="262" t="str">
        <f t="shared" si="244"/>
        <v>141 E 71100 116 000 000</v>
      </c>
    </row>
    <row r="2546" spans="1:29" ht="15" hidden="1" customHeight="1" x14ac:dyDescent="0.25">
      <c r="A2546" s="262" t="s">
        <v>2994</v>
      </c>
      <c r="B2546" s="262" t="s">
        <v>327</v>
      </c>
      <c r="C2546" s="262" t="s">
        <v>327</v>
      </c>
      <c r="D2546" s="262" t="s">
        <v>328</v>
      </c>
      <c r="E2546" s="262" t="s">
        <v>221</v>
      </c>
      <c r="F2546" s="262" t="s">
        <v>249</v>
      </c>
      <c r="G2546" s="262" t="s">
        <v>250</v>
      </c>
      <c r="H2546" s="262" t="s">
        <v>224</v>
      </c>
      <c r="I2546" s="262" t="s">
        <v>242</v>
      </c>
      <c r="J2546" s="262">
        <v>1080</v>
      </c>
      <c r="K2546" s="320">
        <v>1</v>
      </c>
      <c r="L2546" s="320">
        <v>1</v>
      </c>
      <c r="M2546" s="262" t="s">
        <v>226</v>
      </c>
      <c r="N2546" s="262" t="s">
        <v>227</v>
      </c>
      <c r="O2546" s="262" t="s">
        <v>251</v>
      </c>
      <c r="P2546" s="262" t="s">
        <v>186</v>
      </c>
      <c r="Q2546" s="321">
        <v>22</v>
      </c>
      <c r="R2546" s="321">
        <f t="shared" si="239"/>
        <v>23</v>
      </c>
      <c r="S2546" s="300">
        <v>0</v>
      </c>
      <c r="T2546" s="300">
        <v>17360</v>
      </c>
      <c r="V2546" s="300">
        <v>17360</v>
      </c>
      <c r="W2546" s="302">
        <f>IFERROR(INDEX('For Formulas'!$A$3:$CL$64,MATCH(ROUNDUP($R2546,0),'For Formulas'!$A$3:$A$64,0),MATCH($O2546&amp;" - "&amp;$P2546,'For Formulas'!$A$3:$CL$3,0))*L2546+U2546,INDEX('For Formulas'!$A$3:$CL$64,MATCH(ROUNDUP($R2546,0),'For Formulas'!$A$3:$A$64,0)*MATCH($O2546&amp;" - "&amp;$P2546,'For Formulas'!$A$3:$CL$3,0))*L2546)</f>
        <v>18920</v>
      </c>
      <c r="X2546" s="322">
        <f t="shared" si="240"/>
        <v>8.9861751152073732E-2</v>
      </c>
      <c r="Y2546" s="262" t="s">
        <v>329</v>
      </c>
      <c r="Z2546" s="262" t="str">
        <f t="shared" si="241"/>
        <v>141 E 72710 146</v>
      </c>
      <c r="AA2546" s="262" t="str">
        <f t="shared" si="242"/>
        <v>712</v>
      </c>
      <c r="AB2546" s="262" t="str">
        <f t="shared" si="243"/>
        <v>000</v>
      </c>
      <c r="AC2546" s="262" t="str">
        <f t="shared" si="244"/>
        <v>141 E 72710 146 000 712</v>
      </c>
    </row>
    <row r="2547" spans="1:29" ht="15" customHeight="1" x14ac:dyDescent="0.25">
      <c r="A2547" s="262" t="s">
        <v>2495</v>
      </c>
      <c r="B2547" s="262" t="s">
        <v>316</v>
      </c>
      <c r="C2547" s="262" t="s">
        <v>316</v>
      </c>
      <c r="D2547" s="262" t="s">
        <v>479</v>
      </c>
      <c r="E2547" s="262" t="s">
        <v>221</v>
      </c>
      <c r="F2547" s="262" t="s">
        <v>222</v>
      </c>
      <c r="G2547" s="262" t="s">
        <v>223</v>
      </c>
      <c r="H2547" s="262" t="s">
        <v>224</v>
      </c>
      <c r="I2547" s="262" t="s">
        <v>225</v>
      </c>
      <c r="J2547" s="262">
        <v>1600</v>
      </c>
      <c r="K2547" s="320">
        <v>1</v>
      </c>
      <c r="L2547" s="320">
        <v>1</v>
      </c>
      <c r="M2547" s="262" t="s">
        <v>226</v>
      </c>
      <c r="N2547" s="262" t="s">
        <v>233</v>
      </c>
      <c r="O2547" s="262" t="s">
        <v>234</v>
      </c>
      <c r="P2547" s="262" t="s">
        <v>37</v>
      </c>
      <c r="Q2547" s="321">
        <v>23</v>
      </c>
      <c r="R2547" s="321">
        <f t="shared" si="239"/>
        <v>24</v>
      </c>
      <c r="S2547" s="300">
        <v>0</v>
      </c>
      <c r="T2547" s="300">
        <v>67880</v>
      </c>
      <c r="V2547" s="300">
        <v>67880</v>
      </c>
      <c r="W2547" s="302">
        <f>IFERROR(INDEX('For Formulas'!$A$3:$CL$64,MATCH(ROUNDUP($R2547,0),'For Formulas'!$A$3:$A$64,0),MATCH($O2547&amp;" - "&amp;$P2547,'For Formulas'!$A$3:$CL$3,0))*L2547+U2547,INDEX('For Formulas'!$A$3:$CL$64,MATCH(ROUNDUP($R2547,0),'For Formulas'!$A$3:$A$64,0)*MATCH($O2547&amp;" - "&amp;$P2547,'For Formulas'!$A$3:$CL$3,0))*L2547)</f>
        <v>73310</v>
      </c>
      <c r="X2547" s="322">
        <f t="shared" si="240"/>
        <v>7.9994107248084853E-2</v>
      </c>
      <c r="Y2547" s="262" t="s">
        <v>1862</v>
      </c>
      <c r="Z2547" s="262" t="str">
        <f t="shared" si="241"/>
        <v>141 E 71200 116</v>
      </c>
      <c r="AA2547" s="262" t="str">
        <f t="shared" si="242"/>
        <v>712</v>
      </c>
      <c r="AB2547" s="262" t="str">
        <f t="shared" si="243"/>
        <v>000</v>
      </c>
      <c r="AC2547" s="262" t="str">
        <f t="shared" si="244"/>
        <v>141 E 71200 116 000 712</v>
      </c>
    </row>
    <row r="2548" spans="1:29" ht="15" customHeight="1" x14ac:dyDescent="0.25">
      <c r="A2548" s="262" t="s">
        <v>2853</v>
      </c>
      <c r="B2548" s="262" t="s">
        <v>316</v>
      </c>
      <c r="C2548" s="262" t="s">
        <v>316</v>
      </c>
      <c r="D2548" s="262" t="s">
        <v>407</v>
      </c>
      <c r="E2548" s="262" t="s">
        <v>221</v>
      </c>
      <c r="F2548" s="262" t="s">
        <v>222</v>
      </c>
      <c r="G2548" s="262" t="s">
        <v>223</v>
      </c>
      <c r="H2548" s="262" t="s">
        <v>224</v>
      </c>
      <c r="I2548" s="262" t="s">
        <v>225</v>
      </c>
      <c r="J2548" s="262">
        <v>1600</v>
      </c>
      <c r="K2548" s="320">
        <v>1</v>
      </c>
      <c r="L2548" s="320">
        <v>1</v>
      </c>
      <c r="M2548" s="262" t="s">
        <v>226</v>
      </c>
      <c r="N2548" s="262" t="s">
        <v>227</v>
      </c>
      <c r="O2548" s="262" t="s">
        <v>234</v>
      </c>
      <c r="P2548" s="262" t="s">
        <v>37</v>
      </c>
      <c r="Q2548" s="321">
        <v>23</v>
      </c>
      <c r="R2548" s="321">
        <f t="shared" si="239"/>
        <v>24</v>
      </c>
      <c r="S2548" s="300">
        <v>0</v>
      </c>
      <c r="T2548" s="300">
        <v>67880</v>
      </c>
      <c r="V2548" s="300">
        <v>67880</v>
      </c>
      <c r="W2548" s="302">
        <f>IFERROR(INDEX('For Formulas'!$A$3:$CL$64,MATCH(ROUNDUP($R2548,0),'For Formulas'!$A$3:$A$64,0),MATCH($O2548&amp;" - "&amp;$P2548,'For Formulas'!$A$3:$CL$3,0))*L2548+U2548,INDEX('For Formulas'!$A$3:$CL$64,MATCH(ROUNDUP($R2548,0),'For Formulas'!$A$3:$A$64,0)*MATCH($O2548&amp;" - "&amp;$P2548,'For Formulas'!$A$3:$CL$3,0))*L2548)</f>
        <v>73310</v>
      </c>
      <c r="X2548" s="322">
        <f t="shared" si="240"/>
        <v>7.9994107248084853E-2</v>
      </c>
      <c r="Y2548" s="262" t="s">
        <v>1707</v>
      </c>
      <c r="Z2548" s="262" t="str">
        <f t="shared" si="241"/>
        <v>141 E 71200 116</v>
      </c>
      <c r="AA2548" s="262" t="str">
        <f t="shared" si="242"/>
        <v>712</v>
      </c>
      <c r="AB2548" s="262" t="str">
        <f t="shared" si="243"/>
        <v>000</v>
      </c>
      <c r="AC2548" s="262" t="str">
        <f t="shared" si="244"/>
        <v>141 E 71200 116 000 712</v>
      </c>
    </row>
    <row r="2549" spans="1:29" ht="15" customHeight="1" x14ac:dyDescent="0.25">
      <c r="A2549" s="262" t="s">
        <v>3030</v>
      </c>
      <c r="B2549" s="262" t="s">
        <v>231</v>
      </c>
      <c r="C2549" s="262" t="s">
        <v>231</v>
      </c>
      <c r="D2549" s="262" t="s">
        <v>418</v>
      </c>
      <c r="E2549" s="262" t="s">
        <v>221</v>
      </c>
      <c r="F2549" s="262" t="s">
        <v>222</v>
      </c>
      <c r="G2549" s="262" t="s">
        <v>223</v>
      </c>
      <c r="H2549" s="262" t="s">
        <v>224</v>
      </c>
      <c r="I2549" s="262" t="s">
        <v>225</v>
      </c>
      <c r="J2549" s="262">
        <v>1600</v>
      </c>
      <c r="K2549" s="320">
        <v>1</v>
      </c>
      <c r="L2549" s="320">
        <v>1</v>
      </c>
      <c r="M2549" s="262" t="s">
        <v>226</v>
      </c>
      <c r="N2549" s="262" t="s">
        <v>233</v>
      </c>
      <c r="O2549" s="262" t="s">
        <v>234</v>
      </c>
      <c r="P2549" s="262" t="s">
        <v>37</v>
      </c>
      <c r="Q2549" s="321">
        <v>23</v>
      </c>
      <c r="R2549" s="321">
        <f t="shared" si="239"/>
        <v>24</v>
      </c>
      <c r="S2549" s="300">
        <v>0</v>
      </c>
      <c r="T2549" s="300">
        <v>67880</v>
      </c>
      <c r="V2549" s="300">
        <v>67880</v>
      </c>
      <c r="W2549" s="302">
        <f>IFERROR(INDEX('For Formulas'!$A$3:$CL$64,MATCH(ROUNDUP($R2549,0),'For Formulas'!$A$3:$A$64,0),MATCH($O2549&amp;" - "&amp;$P2549,'For Formulas'!$A$3:$CL$3,0))*L2549+U2549,INDEX('For Formulas'!$A$3:$CL$64,MATCH(ROUNDUP($R2549,0),'For Formulas'!$A$3:$A$64,0)*MATCH($O2549&amp;" - "&amp;$P2549,'For Formulas'!$A$3:$CL$3,0))*L2549)</f>
        <v>73310</v>
      </c>
      <c r="X2549" s="322">
        <f t="shared" si="240"/>
        <v>7.9994107248084853E-2</v>
      </c>
      <c r="Y2549" s="262" t="s">
        <v>476</v>
      </c>
      <c r="Z2549" s="262" t="str">
        <f t="shared" si="241"/>
        <v>141 E 71100 116</v>
      </c>
      <c r="AA2549" s="262" t="str">
        <f t="shared" si="242"/>
        <v>000</v>
      </c>
      <c r="AB2549" s="262" t="str">
        <f t="shared" si="243"/>
        <v>000</v>
      </c>
      <c r="AC2549" s="262" t="str">
        <f t="shared" si="244"/>
        <v>141 E 71100 116 000 000</v>
      </c>
    </row>
    <row r="2550" spans="1:29" ht="15" customHeight="1" x14ac:dyDescent="0.25">
      <c r="A2550" s="262" t="s">
        <v>541</v>
      </c>
      <c r="B2550" s="262" t="s">
        <v>231</v>
      </c>
      <c r="C2550" s="262" t="s">
        <v>231</v>
      </c>
      <c r="D2550" s="262" t="s">
        <v>407</v>
      </c>
      <c r="E2550" s="262" t="s">
        <v>221</v>
      </c>
      <c r="F2550" s="262" t="s">
        <v>222</v>
      </c>
      <c r="G2550" s="262" t="s">
        <v>223</v>
      </c>
      <c r="H2550" s="262" t="s">
        <v>224</v>
      </c>
      <c r="I2550" s="262" t="s">
        <v>225</v>
      </c>
      <c r="J2550" s="262">
        <v>1600</v>
      </c>
      <c r="K2550" s="320">
        <v>1</v>
      </c>
      <c r="L2550" s="320">
        <v>1</v>
      </c>
      <c r="M2550" s="262" t="s">
        <v>226</v>
      </c>
      <c r="N2550" s="262" t="s">
        <v>227</v>
      </c>
      <c r="O2550" s="262" t="s">
        <v>234</v>
      </c>
      <c r="P2550" s="262" t="s">
        <v>38</v>
      </c>
      <c r="Q2550" s="321">
        <v>17</v>
      </c>
      <c r="R2550" s="321">
        <f t="shared" si="239"/>
        <v>18</v>
      </c>
      <c r="S2550" s="300">
        <v>0</v>
      </c>
      <c r="T2550" s="300">
        <v>68350</v>
      </c>
      <c r="V2550" s="300">
        <v>68350</v>
      </c>
      <c r="W2550" s="302">
        <f>IFERROR(INDEX('For Formulas'!$A$3:$CL$64,MATCH(ROUNDUP($R2550,0),'For Formulas'!$A$3:$A$64,0),MATCH($O2550&amp;" - "&amp;$P2550,'For Formulas'!$A$3:$CL$3,0))*L2550+U2550,INDEX('For Formulas'!$A$3:$CL$64,MATCH(ROUNDUP($R2550,0),'For Formulas'!$A$3:$A$64,0)*MATCH($O2550&amp;" - "&amp;$P2550,'For Formulas'!$A$3:$CL$3,0))*L2550)</f>
        <v>73820</v>
      </c>
      <c r="X2550" s="322">
        <f t="shared" si="240"/>
        <v>8.0029261155815656E-2</v>
      </c>
      <c r="Y2550" s="262" t="s">
        <v>408</v>
      </c>
      <c r="Z2550" s="262" t="str">
        <f t="shared" si="241"/>
        <v>141 E 71100 116</v>
      </c>
      <c r="AA2550" s="262" t="str">
        <f t="shared" si="242"/>
        <v>000</v>
      </c>
      <c r="AB2550" s="262" t="str">
        <f t="shared" si="243"/>
        <v>000</v>
      </c>
      <c r="AC2550" s="262" t="str">
        <f t="shared" si="244"/>
        <v>141 E 71100 116 000 000</v>
      </c>
    </row>
    <row r="2551" spans="1:29" ht="15" customHeight="1" x14ac:dyDescent="0.25">
      <c r="A2551" s="262" t="s">
        <v>3042</v>
      </c>
      <c r="B2551" s="262" t="s">
        <v>3043</v>
      </c>
      <c r="C2551" s="262" t="s">
        <v>3043</v>
      </c>
      <c r="D2551" s="262" t="s">
        <v>274</v>
      </c>
      <c r="E2551" s="262" t="s">
        <v>221</v>
      </c>
      <c r="F2551" s="262" t="s">
        <v>299</v>
      </c>
      <c r="G2551" s="262" t="s">
        <v>300</v>
      </c>
      <c r="H2551" s="262" t="s">
        <v>301</v>
      </c>
      <c r="I2551" s="262" t="s">
        <v>225</v>
      </c>
      <c r="J2551" s="262">
        <v>1920</v>
      </c>
      <c r="K2551" s="320">
        <v>1</v>
      </c>
      <c r="L2551" s="320">
        <v>1</v>
      </c>
      <c r="M2551" s="262" t="s">
        <v>226</v>
      </c>
      <c r="N2551" s="262" t="s">
        <v>233</v>
      </c>
      <c r="O2551" s="262" t="s">
        <v>288</v>
      </c>
      <c r="P2551" s="262" t="s">
        <v>302</v>
      </c>
      <c r="Q2551" s="321">
        <v>38</v>
      </c>
      <c r="R2551" s="321">
        <f t="shared" si="239"/>
        <v>39</v>
      </c>
      <c r="S2551" s="300">
        <v>0</v>
      </c>
      <c r="T2551" s="300">
        <v>68832</v>
      </c>
      <c r="V2551" s="300">
        <v>68832</v>
      </c>
      <c r="W2551" s="302">
        <f>IFERROR(INDEX('For Formulas'!$A$3:$CL$64,MATCH(ROUNDUP($R2551,0),'For Formulas'!$A$3:$A$64,0),MATCH($O2551&amp;" - "&amp;$P2551,'For Formulas'!$A$3:$CL$3,0))*L2551+U2551,INDEX('For Formulas'!$A$3:$CL$64,MATCH(ROUNDUP($R2551,0),'For Formulas'!$A$3:$A$64,0)*MATCH($O2551&amp;" - "&amp;$P2551,'For Formulas'!$A$3:$CL$3,0))*L2551)</f>
        <v>74340</v>
      </c>
      <c r="X2551" s="322">
        <f t="shared" si="240"/>
        <v>8.0020920502092044E-2</v>
      </c>
      <c r="Y2551" s="262" t="s">
        <v>3044</v>
      </c>
      <c r="Z2551" s="262" t="str">
        <f t="shared" si="241"/>
        <v>141 E 72110 162</v>
      </c>
      <c r="AA2551" s="262" t="str">
        <f t="shared" si="242"/>
        <v>000</v>
      </c>
      <c r="AB2551" s="262" t="str">
        <f t="shared" si="243"/>
        <v>000</v>
      </c>
      <c r="AC2551" s="262" t="str">
        <f t="shared" si="244"/>
        <v>141 E 72110 162 000 000</v>
      </c>
    </row>
    <row r="2552" spans="1:29" ht="15" customHeight="1" x14ac:dyDescent="0.25">
      <c r="A2552" s="262" t="s">
        <v>294</v>
      </c>
      <c r="B2552" s="262" t="s">
        <v>231</v>
      </c>
      <c r="C2552" s="262" t="s">
        <v>231</v>
      </c>
      <c r="D2552" s="262" t="s">
        <v>295</v>
      </c>
      <c r="E2552" s="262" t="s">
        <v>221</v>
      </c>
      <c r="F2552" s="262" t="s">
        <v>222</v>
      </c>
      <c r="G2552" s="262" t="s">
        <v>223</v>
      </c>
      <c r="H2552" s="262" t="s">
        <v>224</v>
      </c>
      <c r="I2552" s="262" t="s">
        <v>225</v>
      </c>
      <c r="J2552" s="262">
        <v>1600</v>
      </c>
      <c r="K2552" s="320">
        <v>1</v>
      </c>
      <c r="L2552" s="320">
        <v>1</v>
      </c>
      <c r="M2552" s="262" t="s">
        <v>226</v>
      </c>
      <c r="N2552" s="262" t="s">
        <v>233</v>
      </c>
      <c r="O2552" s="262" t="s">
        <v>234</v>
      </c>
      <c r="P2552" s="262" t="s">
        <v>37</v>
      </c>
      <c r="Q2552" s="321">
        <v>24</v>
      </c>
      <c r="R2552" s="321">
        <f t="shared" si="239"/>
        <v>25</v>
      </c>
      <c r="S2552" s="300">
        <v>0</v>
      </c>
      <c r="T2552" s="300">
        <v>69070</v>
      </c>
      <c r="V2552" s="300">
        <v>69070</v>
      </c>
      <c r="W2552" s="302">
        <f>IFERROR(INDEX('For Formulas'!$A$3:$CL$64,MATCH(ROUNDUP($R2552,0),'For Formulas'!$A$3:$A$64,0),MATCH($O2552&amp;" - "&amp;$P2552,'For Formulas'!$A$3:$CL$3,0))*L2552+U2552,INDEX('For Formulas'!$A$3:$CL$64,MATCH(ROUNDUP($R2552,0),'For Formulas'!$A$3:$A$64,0)*MATCH($O2552&amp;" - "&amp;$P2552,'For Formulas'!$A$3:$CL$3,0))*L2552)</f>
        <v>74595</v>
      </c>
      <c r="X2552" s="322">
        <f t="shared" si="240"/>
        <v>7.9991313160561753E-2</v>
      </c>
      <c r="Y2552" s="262" t="s">
        <v>296</v>
      </c>
      <c r="Z2552" s="262" t="str">
        <f t="shared" si="241"/>
        <v>141 E 71100 116</v>
      </c>
      <c r="AA2552" s="262" t="str">
        <f t="shared" si="242"/>
        <v>000</v>
      </c>
      <c r="AB2552" s="262" t="str">
        <f t="shared" si="243"/>
        <v>000</v>
      </c>
      <c r="AC2552" s="262" t="str">
        <f t="shared" si="244"/>
        <v>141 E 71100 116 000 000</v>
      </c>
    </row>
    <row r="2553" spans="1:29" ht="15" customHeight="1" x14ac:dyDescent="0.25">
      <c r="A2553" s="262" t="s">
        <v>471</v>
      </c>
      <c r="B2553" s="262" t="s">
        <v>231</v>
      </c>
      <c r="C2553" s="262" t="s">
        <v>231</v>
      </c>
      <c r="D2553" s="262" t="s">
        <v>422</v>
      </c>
      <c r="E2553" s="262" t="s">
        <v>221</v>
      </c>
      <c r="F2553" s="262" t="s">
        <v>222</v>
      </c>
      <c r="G2553" s="262" t="s">
        <v>223</v>
      </c>
      <c r="H2553" s="262" t="s">
        <v>224</v>
      </c>
      <c r="I2553" s="262" t="s">
        <v>225</v>
      </c>
      <c r="J2553" s="262">
        <v>1600</v>
      </c>
      <c r="K2553" s="320">
        <v>1</v>
      </c>
      <c r="L2553" s="320">
        <v>1</v>
      </c>
      <c r="M2553" s="262" t="s">
        <v>226</v>
      </c>
      <c r="N2553" s="262" t="s">
        <v>233</v>
      </c>
      <c r="O2553" s="262" t="s">
        <v>234</v>
      </c>
      <c r="P2553" s="262" t="s">
        <v>37</v>
      </c>
      <c r="Q2553" s="321">
        <v>24</v>
      </c>
      <c r="R2553" s="321">
        <f t="shared" si="239"/>
        <v>25</v>
      </c>
      <c r="S2553" s="300">
        <v>0</v>
      </c>
      <c r="T2553" s="300">
        <v>69070</v>
      </c>
      <c r="V2553" s="300">
        <v>69070</v>
      </c>
      <c r="W2553" s="302">
        <f>IFERROR(INDEX('For Formulas'!$A$3:$CL$64,MATCH(ROUNDUP($R2553,0),'For Formulas'!$A$3:$A$64,0),MATCH($O2553&amp;" - "&amp;$P2553,'For Formulas'!$A$3:$CL$3,0))*L2553+U2553,INDEX('For Formulas'!$A$3:$CL$64,MATCH(ROUNDUP($R2553,0),'For Formulas'!$A$3:$A$64,0)*MATCH($O2553&amp;" - "&amp;$P2553,'For Formulas'!$A$3:$CL$3,0))*L2553)</f>
        <v>74595</v>
      </c>
      <c r="X2553" s="322">
        <f t="shared" si="240"/>
        <v>7.9991313160561753E-2</v>
      </c>
      <c r="Y2553" s="262" t="s">
        <v>423</v>
      </c>
      <c r="Z2553" s="262" t="str">
        <f t="shared" si="241"/>
        <v>141 E 71100 116</v>
      </c>
      <c r="AA2553" s="262" t="str">
        <f t="shared" si="242"/>
        <v>000</v>
      </c>
      <c r="AB2553" s="262" t="str">
        <f t="shared" si="243"/>
        <v>000</v>
      </c>
      <c r="AC2553" s="262" t="str">
        <f t="shared" si="244"/>
        <v>141 E 71100 116 000 000</v>
      </c>
    </row>
    <row r="2554" spans="1:29" ht="15" customHeight="1" x14ac:dyDescent="0.25">
      <c r="A2554" s="262" t="s">
        <v>737</v>
      </c>
      <c r="B2554" s="262" t="s">
        <v>435</v>
      </c>
      <c r="C2554" s="262" t="s">
        <v>435</v>
      </c>
      <c r="D2554" s="262" t="s">
        <v>280</v>
      </c>
      <c r="E2554" s="262" t="s">
        <v>221</v>
      </c>
      <c r="F2554" s="262" t="s">
        <v>222</v>
      </c>
      <c r="G2554" s="262" t="s">
        <v>223</v>
      </c>
      <c r="H2554" s="262" t="s">
        <v>224</v>
      </c>
      <c r="I2554" s="262" t="s">
        <v>225</v>
      </c>
      <c r="J2554" s="262">
        <v>1600</v>
      </c>
      <c r="K2554" s="320">
        <v>1</v>
      </c>
      <c r="L2554" s="320">
        <v>1</v>
      </c>
      <c r="M2554" s="262" t="s">
        <v>226</v>
      </c>
      <c r="N2554" s="262" t="s">
        <v>233</v>
      </c>
      <c r="O2554" s="262" t="s">
        <v>234</v>
      </c>
      <c r="P2554" s="262" t="s">
        <v>37</v>
      </c>
      <c r="Q2554" s="321">
        <v>24</v>
      </c>
      <c r="R2554" s="321">
        <f t="shared" si="239"/>
        <v>25</v>
      </c>
      <c r="S2554" s="300">
        <v>0</v>
      </c>
      <c r="T2554" s="300">
        <v>69070</v>
      </c>
      <c r="V2554" s="300">
        <v>69070</v>
      </c>
      <c r="W2554" s="302">
        <f>IFERROR(INDEX('For Formulas'!$A$3:$CL$64,MATCH(ROUNDUP($R2554,0),'For Formulas'!$A$3:$A$64,0),MATCH($O2554&amp;" - "&amp;$P2554,'For Formulas'!$A$3:$CL$3,0))*L2554+U2554,INDEX('For Formulas'!$A$3:$CL$64,MATCH(ROUNDUP($R2554,0),'For Formulas'!$A$3:$A$64,0)*MATCH($O2554&amp;" - "&amp;$P2554,'For Formulas'!$A$3:$CL$3,0))*L2554)</f>
        <v>74595</v>
      </c>
      <c r="X2554" s="322">
        <f t="shared" si="240"/>
        <v>7.9991313160561753E-2</v>
      </c>
      <c r="Y2554" s="262" t="s">
        <v>564</v>
      </c>
      <c r="Z2554" s="262" t="str">
        <f t="shared" si="241"/>
        <v>141 E 71300 116</v>
      </c>
      <c r="AA2554" s="262" t="str">
        <f t="shared" si="242"/>
        <v>000</v>
      </c>
      <c r="AB2554" s="262" t="str">
        <f t="shared" si="243"/>
        <v>000</v>
      </c>
      <c r="AC2554" s="262" t="str">
        <f t="shared" si="244"/>
        <v>141 E 71300 116 000 000</v>
      </c>
    </row>
    <row r="2555" spans="1:29" ht="15" customHeight="1" x14ac:dyDescent="0.25">
      <c r="A2555" s="262" t="s">
        <v>765</v>
      </c>
      <c r="B2555" s="262" t="s">
        <v>323</v>
      </c>
      <c r="C2555" s="262" t="s">
        <v>323</v>
      </c>
      <c r="D2555" s="262" t="s">
        <v>317</v>
      </c>
      <c r="E2555" s="262" t="s">
        <v>221</v>
      </c>
      <c r="F2555" s="262" t="s">
        <v>222</v>
      </c>
      <c r="G2555" s="262" t="s">
        <v>223</v>
      </c>
      <c r="H2555" s="262" t="s">
        <v>224</v>
      </c>
      <c r="I2555" s="262" t="s">
        <v>225</v>
      </c>
      <c r="J2555" s="262">
        <v>1600</v>
      </c>
      <c r="K2555" s="320">
        <v>1</v>
      </c>
      <c r="L2555" s="320">
        <v>1</v>
      </c>
      <c r="M2555" s="262" t="s">
        <v>226</v>
      </c>
      <c r="N2555" s="262" t="s">
        <v>233</v>
      </c>
      <c r="O2555" s="262" t="s">
        <v>234</v>
      </c>
      <c r="P2555" s="262" t="s">
        <v>37</v>
      </c>
      <c r="Q2555" s="321">
        <v>24</v>
      </c>
      <c r="R2555" s="321">
        <f t="shared" si="239"/>
        <v>25</v>
      </c>
      <c r="S2555" s="300">
        <v>0</v>
      </c>
      <c r="T2555" s="300">
        <v>69070</v>
      </c>
      <c r="V2555" s="300">
        <v>69070</v>
      </c>
      <c r="W2555" s="302">
        <f>IFERROR(INDEX('For Formulas'!$A$3:$CL$64,MATCH(ROUNDUP($R2555,0),'For Formulas'!$A$3:$A$64,0),MATCH($O2555&amp;" - "&amp;$P2555,'For Formulas'!$A$3:$CL$3,0))*L2555+U2555,INDEX('For Formulas'!$A$3:$CL$64,MATCH(ROUNDUP($R2555,0),'For Formulas'!$A$3:$A$64,0)*MATCH($O2555&amp;" - "&amp;$P2555,'For Formulas'!$A$3:$CL$3,0))*L2555)</f>
        <v>74595</v>
      </c>
      <c r="X2555" s="322">
        <f t="shared" si="240"/>
        <v>7.9991313160561753E-2</v>
      </c>
      <c r="Y2555" s="262" t="s">
        <v>766</v>
      </c>
      <c r="Z2555" s="262" t="str">
        <f t="shared" si="241"/>
        <v>141 E 72410 139</v>
      </c>
      <c r="AA2555" s="262" t="str">
        <f t="shared" si="242"/>
        <v>000</v>
      </c>
      <c r="AB2555" s="262" t="str">
        <f t="shared" si="243"/>
        <v>000</v>
      </c>
      <c r="AC2555" s="262" t="str">
        <f t="shared" si="244"/>
        <v>141 E 72410 139 000 000</v>
      </c>
    </row>
    <row r="2556" spans="1:29" ht="15" hidden="1" customHeight="1" x14ac:dyDescent="0.25">
      <c r="A2556" s="262" t="s">
        <v>3005</v>
      </c>
      <c r="B2556" s="262" t="s">
        <v>256</v>
      </c>
      <c r="C2556" s="262" t="s">
        <v>273</v>
      </c>
      <c r="D2556" s="262" t="s">
        <v>274</v>
      </c>
      <c r="E2556" s="262" t="s">
        <v>256</v>
      </c>
      <c r="F2556" s="262" t="s">
        <v>249</v>
      </c>
      <c r="G2556" s="262" t="s">
        <v>250</v>
      </c>
      <c r="H2556" s="262" t="s">
        <v>224</v>
      </c>
      <c r="I2556" s="262" t="s">
        <v>242</v>
      </c>
      <c r="J2556" s="262">
        <v>1080</v>
      </c>
      <c r="K2556" s="320">
        <v>1</v>
      </c>
      <c r="L2556" s="320">
        <v>1</v>
      </c>
      <c r="M2556" s="262" t="s">
        <v>6</v>
      </c>
      <c r="Q2556" s="321">
        <v>0</v>
      </c>
      <c r="R2556" s="321">
        <f t="shared" si="239"/>
        <v>1</v>
      </c>
      <c r="S2556" s="300">
        <v>250</v>
      </c>
      <c r="T2556" s="300">
        <v>0</v>
      </c>
      <c r="V2556" s="300">
        <v>250</v>
      </c>
      <c r="W2556" s="300">
        <f>V2556</f>
        <v>250</v>
      </c>
      <c r="X2556" s="322">
        <f t="shared" si="240"/>
        <v>0</v>
      </c>
      <c r="Y2556" s="262" t="s">
        <v>684</v>
      </c>
      <c r="Z2556" s="262" t="str">
        <f t="shared" si="241"/>
        <v>141 E 71200 163</v>
      </c>
      <c r="AA2556" s="262" t="str">
        <f t="shared" si="242"/>
        <v>712</v>
      </c>
      <c r="AB2556" s="262" t="str">
        <f t="shared" si="243"/>
        <v>901</v>
      </c>
      <c r="AC2556" s="262" t="str">
        <f t="shared" si="244"/>
        <v>141 E 71200 163 901 712</v>
      </c>
    </row>
    <row r="2557" spans="1:29" ht="15" customHeight="1" x14ac:dyDescent="0.25">
      <c r="A2557" s="262" t="s">
        <v>837</v>
      </c>
      <c r="B2557" s="262" t="s">
        <v>316</v>
      </c>
      <c r="C2557" s="262" t="s">
        <v>316</v>
      </c>
      <c r="D2557" s="262" t="s">
        <v>364</v>
      </c>
      <c r="E2557" s="262" t="s">
        <v>221</v>
      </c>
      <c r="F2557" s="262" t="s">
        <v>222</v>
      </c>
      <c r="G2557" s="262" t="s">
        <v>223</v>
      </c>
      <c r="H2557" s="262" t="s">
        <v>224</v>
      </c>
      <c r="I2557" s="262" t="s">
        <v>225</v>
      </c>
      <c r="J2557" s="262">
        <v>1600</v>
      </c>
      <c r="K2557" s="320">
        <v>1</v>
      </c>
      <c r="L2557" s="320">
        <v>1</v>
      </c>
      <c r="M2557" s="262" t="s">
        <v>226</v>
      </c>
      <c r="N2557" s="262" t="s">
        <v>233</v>
      </c>
      <c r="O2557" s="262" t="s">
        <v>234</v>
      </c>
      <c r="P2557" s="262" t="s">
        <v>37</v>
      </c>
      <c r="Q2557" s="321">
        <v>24</v>
      </c>
      <c r="R2557" s="321">
        <f t="shared" si="239"/>
        <v>25</v>
      </c>
      <c r="S2557" s="300">
        <v>0</v>
      </c>
      <c r="T2557" s="300">
        <v>69070</v>
      </c>
      <c r="V2557" s="300">
        <v>69070</v>
      </c>
      <c r="W2557" s="302">
        <f>IFERROR(INDEX('For Formulas'!$A$3:$CL$64,MATCH(ROUNDUP($R2557,0),'For Formulas'!$A$3:$A$64,0),MATCH($O2557&amp;" - "&amp;$P2557,'For Formulas'!$A$3:$CL$3,0))*L2557+U2557,INDEX('For Formulas'!$A$3:$CL$64,MATCH(ROUNDUP($R2557,0),'For Formulas'!$A$3:$A$64,0)*MATCH($O2557&amp;" - "&amp;$P2557,'For Formulas'!$A$3:$CL$3,0))*L2557)</f>
        <v>74595</v>
      </c>
      <c r="X2557" s="322">
        <f t="shared" si="240"/>
        <v>7.9991313160561753E-2</v>
      </c>
      <c r="Y2557" s="262" t="s">
        <v>838</v>
      </c>
      <c r="Z2557" s="262" t="str">
        <f t="shared" si="241"/>
        <v>141 E 71200 116</v>
      </c>
      <c r="AA2557" s="262" t="str">
        <f t="shared" si="242"/>
        <v>712</v>
      </c>
      <c r="AB2557" s="262" t="str">
        <f t="shared" si="243"/>
        <v>000</v>
      </c>
      <c r="AC2557" s="262" t="str">
        <f t="shared" si="244"/>
        <v>141 E 71200 116 000 712</v>
      </c>
    </row>
    <row r="2558" spans="1:29" ht="15" customHeight="1" x14ac:dyDescent="0.25">
      <c r="A2558" s="262" t="s">
        <v>882</v>
      </c>
      <c r="B2558" s="262" t="s">
        <v>231</v>
      </c>
      <c r="C2558" s="262" t="s">
        <v>231</v>
      </c>
      <c r="D2558" s="262" t="s">
        <v>422</v>
      </c>
      <c r="E2558" s="262" t="s">
        <v>221</v>
      </c>
      <c r="F2558" s="262" t="s">
        <v>222</v>
      </c>
      <c r="G2558" s="262" t="s">
        <v>223</v>
      </c>
      <c r="H2558" s="262" t="s">
        <v>224</v>
      </c>
      <c r="I2558" s="262" t="s">
        <v>225</v>
      </c>
      <c r="J2558" s="262">
        <v>1600</v>
      </c>
      <c r="K2558" s="320">
        <v>1</v>
      </c>
      <c r="L2558" s="320">
        <v>1</v>
      </c>
      <c r="M2558" s="262" t="s">
        <v>226</v>
      </c>
      <c r="N2558" s="262" t="s">
        <v>233</v>
      </c>
      <c r="O2558" s="262" t="s">
        <v>234</v>
      </c>
      <c r="P2558" s="262" t="s">
        <v>37</v>
      </c>
      <c r="Q2558" s="321">
        <v>24</v>
      </c>
      <c r="R2558" s="321">
        <f t="shared" si="239"/>
        <v>25</v>
      </c>
      <c r="S2558" s="300">
        <v>0</v>
      </c>
      <c r="T2558" s="300">
        <v>69070</v>
      </c>
      <c r="V2558" s="300">
        <v>69070</v>
      </c>
      <c r="W2558" s="302">
        <f>IFERROR(INDEX('For Formulas'!$A$3:$CL$64,MATCH(ROUNDUP($R2558,0),'For Formulas'!$A$3:$A$64,0),MATCH($O2558&amp;" - "&amp;$P2558,'For Formulas'!$A$3:$CL$3,0))*L2558+U2558,INDEX('For Formulas'!$A$3:$CL$64,MATCH(ROUNDUP($R2558,0),'For Formulas'!$A$3:$A$64,0)*MATCH($O2558&amp;" - "&amp;$P2558,'For Formulas'!$A$3:$CL$3,0))*L2558)</f>
        <v>74595</v>
      </c>
      <c r="X2558" s="322">
        <f t="shared" si="240"/>
        <v>7.9991313160561753E-2</v>
      </c>
      <c r="Y2558" s="262" t="s">
        <v>423</v>
      </c>
      <c r="Z2558" s="262" t="str">
        <f t="shared" si="241"/>
        <v>141 E 71100 116</v>
      </c>
      <c r="AA2558" s="262" t="str">
        <f t="shared" si="242"/>
        <v>000</v>
      </c>
      <c r="AB2558" s="262" t="str">
        <f t="shared" si="243"/>
        <v>000</v>
      </c>
      <c r="AC2558" s="262" t="str">
        <f t="shared" si="244"/>
        <v>141 E 71100 116 000 000</v>
      </c>
    </row>
    <row r="2559" spans="1:29" ht="15" hidden="1" customHeight="1" x14ac:dyDescent="0.25">
      <c r="A2559" s="262" t="s">
        <v>3006</v>
      </c>
      <c r="B2559" s="262" t="s">
        <v>855</v>
      </c>
      <c r="C2559" s="262" t="s">
        <v>856</v>
      </c>
      <c r="D2559" s="262" t="s">
        <v>418</v>
      </c>
      <c r="E2559" s="262" t="s">
        <v>256</v>
      </c>
      <c r="F2559" s="262" t="s">
        <v>222</v>
      </c>
      <c r="G2559" s="262" t="s">
        <v>223</v>
      </c>
      <c r="H2559" s="262" t="s">
        <v>224</v>
      </c>
      <c r="I2559" s="262" t="s">
        <v>225</v>
      </c>
      <c r="J2559" s="262">
        <v>1600</v>
      </c>
      <c r="K2559" s="320">
        <v>1</v>
      </c>
      <c r="L2559" s="320">
        <v>1</v>
      </c>
      <c r="M2559" s="262" t="s">
        <v>6</v>
      </c>
      <c r="Q2559" s="321">
        <v>0</v>
      </c>
      <c r="R2559" s="321">
        <f t="shared" si="239"/>
        <v>1</v>
      </c>
      <c r="S2559" s="300">
        <v>2250</v>
      </c>
      <c r="T2559" s="300">
        <v>0</v>
      </c>
      <c r="V2559" s="300">
        <v>2250</v>
      </c>
      <c r="W2559" s="300">
        <f>V2559</f>
        <v>2250</v>
      </c>
      <c r="X2559" s="322">
        <f t="shared" si="240"/>
        <v>0</v>
      </c>
      <c r="Y2559" s="262" t="s">
        <v>476</v>
      </c>
      <c r="Z2559" s="262" t="str">
        <f t="shared" si="241"/>
        <v>141 E 71100 116</v>
      </c>
      <c r="AA2559" s="262" t="str">
        <f t="shared" si="242"/>
        <v>000</v>
      </c>
      <c r="AB2559" s="262" t="str">
        <f t="shared" si="243"/>
        <v>000</v>
      </c>
      <c r="AC2559" s="262" t="str">
        <f t="shared" si="244"/>
        <v>141 E 71100 116 000 000</v>
      </c>
    </row>
    <row r="2560" spans="1:29" ht="15" customHeight="1" x14ac:dyDescent="0.25">
      <c r="A2560" s="262" t="s">
        <v>989</v>
      </c>
      <c r="B2560" s="262" t="s">
        <v>231</v>
      </c>
      <c r="C2560" s="262" t="s">
        <v>231</v>
      </c>
      <c r="D2560" s="262" t="s">
        <v>264</v>
      </c>
      <c r="E2560" s="262" t="s">
        <v>221</v>
      </c>
      <c r="F2560" s="262" t="s">
        <v>222</v>
      </c>
      <c r="G2560" s="262" t="s">
        <v>223</v>
      </c>
      <c r="H2560" s="262" t="s">
        <v>224</v>
      </c>
      <c r="I2560" s="262" t="s">
        <v>225</v>
      </c>
      <c r="J2560" s="262">
        <v>1600</v>
      </c>
      <c r="K2560" s="320">
        <v>1</v>
      </c>
      <c r="L2560" s="320">
        <v>1</v>
      </c>
      <c r="M2560" s="262" t="s">
        <v>226</v>
      </c>
      <c r="N2560" s="262" t="s">
        <v>233</v>
      </c>
      <c r="O2560" s="262" t="s">
        <v>234</v>
      </c>
      <c r="P2560" s="262" t="s">
        <v>37</v>
      </c>
      <c r="Q2560" s="321">
        <v>24</v>
      </c>
      <c r="R2560" s="321">
        <f t="shared" si="239"/>
        <v>25</v>
      </c>
      <c r="S2560" s="300">
        <v>0</v>
      </c>
      <c r="T2560" s="300">
        <v>69070</v>
      </c>
      <c r="V2560" s="300">
        <v>69070</v>
      </c>
      <c r="W2560" s="302">
        <f>IFERROR(INDEX('For Formulas'!$A$3:$CL$64,MATCH(ROUNDUP($R2560,0),'For Formulas'!$A$3:$A$64,0),MATCH($O2560&amp;" - "&amp;$P2560,'For Formulas'!$A$3:$CL$3,0))*L2560+U2560,INDEX('For Formulas'!$A$3:$CL$64,MATCH(ROUNDUP($R2560,0),'For Formulas'!$A$3:$A$64,0)*MATCH($O2560&amp;" - "&amp;$P2560,'For Formulas'!$A$3:$CL$3,0))*L2560)</f>
        <v>74595</v>
      </c>
      <c r="X2560" s="322">
        <f t="shared" si="240"/>
        <v>7.9991313160561753E-2</v>
      </c>
      <c r="Y2560" s="262" t="s">
        <v>265</v>
      </c>
      <c r="Z2560" s="262" t="str">
        <f t="shared" si="241"/>
        <v>141 E 71100 116</v>
      </c>
      <c r="AA2560" s="262" t="str">
        <f t="shared" si="242"/>
        <v>000</v>
      </c>
      <c r="AB2560" s="262" t="str">
        <f t="shared" si="243"/>
        <v>000</v>
      </c>
      <c r="AC2560" s="262" t="str">
        <f t="shared" si="244"/>
        <v>141 E 71100 116 000 000</v>
      </c>
    </row>
    <row r="2561" spans="1:29" ht="15" customHeight="1" x14ac:dyDescent="0.25">
      <c r="A2561" s="262" t="s">
        <v>1037</v>
      </c>
      <c r="B2561" s="262" t="s">
        <v>231</v>
      </c>
      <c r="C2561" s="262" t="s">
        <v>231</v>
      </c>
      <c r="D2561" s="262" t="s">
        <v>261</v>
      </c>
      <c r="E2561" s="262" t="s">
        <v>221</v>
      </c>
      <c r="F2561" s="262" t="s">
        <v>222</v>
      </c>
      <c r="G2561" s="262" t="s">
        <v>223</v>
      </c>
      <c r="H2561" s="262" t="s">
        <v>224</v>
      </c>
      <c r="I2561" s="262" t="s">
        <v>225</v>
      </c>
      <c r="J2561" s="262">
        <v>1600</v>
      </c>
      <c r="K2561" s="320">
        <v>1</v>
      </c>
      <c r="L2561" s="320">
        <v>1</v>
      </c>
      <c r="M2561" s="262" t="s">
        <v>226</v>
      </c>
      <c r="N2561" s="262" t="s">
        <v>233</v>
      </c>
      <c r="O2561" s="262" t="s">
        <v>234</v>
      </c>
      <c r="P2561" s="262" t="s">
        <v>37</v>
      </c>
      <c r="Q2561" s="321">
        <v>24</v>
      </c>
      <c r="R2561" s="321">
        <f t="shared" si="239"/>
        <v>25</v>
      </c>
      <c r="S2561" s="300">
        <v>0</v>
      </c>
      <c r="T2561" s="300">
        <v>69070</v>
      </c>
      <c r="V2561" s="300">
        <v>69070</v>
      </c>
      <c r="W2561" s="302">
        <f>IFERROR(INDEX('For Formulas'!$A$3:$CL$64,MATCH(ROUNDUP($R2561,0),'For Formulas'!$A$3:$A$64,0),MATCH($O2561&amp;" - "&amp;$P2561,'For Formulas'!$A$3:$CL$3,0))*L2561+U2561,INDEX('For Formulas'!$A$3:$CL$64,MATCH(ROUNDUP($R2561,0),'For Formulas'!$A$3:$A$64,0)*MATCH($O2561&amp;" - "&amp;$P2561,'For Formulas'!$A$3:$CL$3,0))*L2561)</f>
        <v>74595</v>
      </c>
      <c r="X2561" s="322">
        <f t="shared" si="240"/>
        <v>7.9991313160561753E-2</v>
      </c>
      <c r="Y2561" s="262" t="s">
        <v>262</v>
      </c>
      <c r="Z2561" s="262" t="str">
        <f t="shared" si="241"/>
        <v>141 E 71100 116</v>
      </c>
      <c r="AA2561" s="262" t="str">
        <f t="shared" si="242"/>
        <v>000</v>
      </c>
      <c r="AB2561" s="262" t="str">
        <f t="shared" si="243"/>
        <v>000</v>
      </c>
      <c r="AC2561" s="262" t="str">
        <f t="shared" si="244"/>
        <v>141 E 71100 116 000 000</v>
      </c>
    </row>
    <row r="2562" spans="1:29" ht="15" customHeight="1" x14ac:dyDescent="0.25">
      <c r="A2562" s="262" t="s">
        <v>1230</v>
      </c>
      <c r="B2562" s="262" t="s">
        <v>231</v>
      </c>
      <c r="C2562" s="262" t="s">
        <v>231</v>
      </c>
      <c r="D2562" s="262" t="s">
        <v>371</v>
      </c>
      <c r="E2562" s="262" t="s">
        <v>221</v>
      </c>
      <c r="F2562" s="262" t="s">
        <v>222</v>
      </c>
      <c r="G2562" s="262" t="s">
        <v>223</v>
      </c>
      <c r="H2562" s="262" t="s">
        <v>224</v>
      </c>
      <c r="I2562" s="262" t="s">
        <v>225</v>
      </c>
      <c r="J2562" s="262">
        <v>1600</v>
      </c>
      <c r="K2562" s="320">
        <v>1</v>
      </c>
      <c r="L2562" s="320">
        <v>1</v>
      </c>
      <c r="M2562" s="262" t="s">
        <v>226</v>
      </c>
      <c r="N2562" s="262" t="s">
        <v>233</v>
      </c>
      <c r="O2562" s="262" t="s">
        <v>234</v>
      </c>
      <c r="P2562" s="262" t="s">
        <v>37</v>
      </c>
      <c r="Q2562" s="321">
        <v>24</v>
      </c>
      <c r="R2562" s="321">
        <f t="shared" ref="R2562:R2625" si="245">Q2562+1</f>
        <v>25</v>
      </c>
      <c r="S2562" s="300">
        <v>0</v>
      </c>
      <c r="T2562" s="300">
        <v>69070</v>
      </c>
      <c r="V2562" s="300">
        <v>69070</v>
      </c>
      <c r="W2562" s="302">
        <f>IFERROR(INDEX('For Formulas'!$A$3:$CL$64,MATCH(ROUNDUP($R2562,0),'For Formulas'!$A$3:$A$64,0),MATCH($O2562&amp;" - "&amp;$P2562,'For Formulas'!$A$3:$CL$3,0))*L2562+U2562,INDEX('For Formulas'!$A$3:$CL$64,MATCH(ROUNDUP($R2562,0),'For Formulas'!$A$3:$A$64,0)*MATCH($O2562&amp;" - "&amp;$P2562,'For Formulas'!$A$3:$CL$3,0))*L2562)</f>
        <v>74595</v>
      </c>
      <c r="X2562" s="322">
        <f t="shared" ref="X2562:X2625" si="246">(W2562-V2562)/V2562</f>
        <v>7.9991313160561753E-2</v>
      </c>
      <c r="Y2562" s="262" t="s">
        <v>372</v>
      </c>
      <c r="Z2562" s="262" t="str">
        <f t="shared" ref="Z2562:Z2625" si="247">LEFT(Y2562,15)</f>
        <v>141 E 71100 116</v>
      </c>
      <c r="AA2562" s="262" t="str">
        <f t="shared" ref="AA2562:AA2625" si="248">RIGHT(Y2562,3)</f>
        <v>000</v>
      </c>
      <c r="AB2562" s="262" t="str">
        <f t="shared" ref="AB2562:AB2625" si="249">MID(Y2562,17,3)</f>
        <v>000</v>
      </c>
      <c r="AC2562" s="262" t="str">
        <f t="shared" ref="AC2562:AC2625" si="250">Z2562&amp;" " &amp;AB2562&amp;" "&amp;AA2562</f>
        <v>141 E 71100 116 000 000</v>
      </c>
    </row>
    <row r="2563" spans="1:29" ht="15" customHeight="1" x14ac:dyDescent="0.25">
      <c r="A2563" s="262" t="s">
        <v>2121</v>
      </c>
      <c r="B2563" s="262" t="s">
        <v>231</v>
      </c>
      <c r="C2563" s="262" t="s">
        <v>231</v>
      </c>
      <c r="D2563" s="262" t="s">
        <v>280</v>
      </c>
      <c r="E2563" s="262" t="s">
        <v>221</v>
      </c>
      <c r="F2563" s="262" t="s">
        <v>222</v>
      </c>
      <c r="G2563" s="262" t="s">
        <v>223</v>
      </c>
      <c r="H2563" s="262" t="s">
        <v>224</v>
      </c>
      <c r="I2563" s="262" t="s">
        <v>225</v>
      </c>
      <c r="J2563" s="262">
        <v>1600</v>
      </c>
      <c r="K2563" s="320">
        <v>1</v>
      </c>
      <c r="L2563" s="320">
        <v>1</v>
      </c>
      <c r="M2563" s="262" t="s">
        <v>226</v>
      </c>
      <c r="N2563" s="262" t="s">
        <v>233</v>
      </c>
      <c r="O2563" s="262" t="s">
        <v>234</v>
      </c>
      <c r="P2563" s="262" t="s">
        <v>37</v>
      </c>
      <c r="Q2563" s="321">
        <v>24</v>
      </c>
      <c r="R2563" s="321">
        <f t="shared" si="245"/>
        <v>25</v>
      </c>
      <c r="S2563" s="300">
        <v>0</v>
      </c>
      <c r="T2563" s="300">
        <v>69070</v>
      </c>
      <c r="V2563" s="300">
        <v>69070</v>
      </c>
      <c r="W2563" s="302">
        <f>IFERROR(INDEX('For Formulas'!$A$3:$CL$64,MATCH(ROUNDUP($R2563,0),'For Formulas'!$A$3:$A$64,0),MATCH($O2563&amp;" - "&amp;$P2563,'For Formulas'!$A$3:$CL$3,0))*L2563+U2563,INDEX('For Formulas'!$A$3:$CL$64,MATCH(ROUNDUP($R2563,0),'For Formulas'!$A$3:$A$64,0)*MATCH($O2563&amp;" - "&amp;$P2563,'For Formulas'!$A$3:$CL$3,0))*L2563)</f>
        <v>74595</v>
      </c>
      <c r="X2563" s="322">
        <f t="shared" si="246"/>
        <v>7.9991313160561753E-2</v>
      </c>
      <c r="Y2563" s="262" t="s">
        <v>281</v>
      </c>
      <c r="Z2563" s="262" t="str">
        <f t="shared" si="247"/>
        <v>141 E 71100 116</v>
      </c>
      <c r="AA2563" s="262" t="str">
        <f t="shared" si="248"/>
        <v>000</v>
      </c>
      <c r="AB2563" s="262" t="str">
        <f t="shared" si="249"/>
        <v>000</v>
      </c>
      <c r="AC2563" s="262" t="str">
        <f t="shared" si="250"/>
        <v>141 E 71100 116 000 000</v>
      </c>
    </row>
    <row r="2564" spans="1:29" ht="15" customHeight="1" x14ac:dyDescent="0.25">
      <c r="A2564" s="262" t="s">
        <v>2182</v>
      </c>
      <c r="B2564" s="262" t="s">
        <v>231</v>
      </c>
      <c r="C2564" s="262" t="s">
        <v>231</v>
      </c>
      <c r="D2564" s="262" t="s">
        <v>364</v>
      </c>
      <c r="E2564" s="262" t="s">
        <v>221</v>
      </c>
      <c r="F2564" s="262" t="s">
        <v>222</v>
      </c>
      <c r="G2564" s="262" t="s">
        <v>223</v>
      </c>
      <c r="H2564" s="262" t="s">
        <v>224</v>
      </c>
      <c r="I2564" s="262" t="s">
        <v>225</v>
      </c>
      <c r="J2564" s="262">
        <v>1600</v>
      </c>
      <c r="K2564" s="320">
        <v>1</v>
      </c>
      <c r="L2564" s="320">
        <v>1</v>
      </c>
      <c r="M2564" s="262" t="s">
        <v>226</v>
      </c>
      <c r="N2564" s="262" t="s">
        <v>233</v>
      </c>
      <c r="O2564" s="262" t="s">
        <v>234</v>
      </c>
      <c r="P2564" s="262" t="s">
        <v>37</v>
      </c>
      <c r="Q2564" s="321">
        <v>24</v>
      </c>
      <c r="R2564" s="321">
        <f t="shared" si="245"/>
        <v>25</v>
      </c>
      <c r="S2564" s="300">
        <v>0</v>
      </c>
      <c r="T2564" s="300">
        <v>69070</v>
      </c>
      <c r="V2564" s="300">
        <v>69070</v>
      </c>
      <c r="W2564" s="302">
        <f>IFERROR(INDEX('For Formulas'!$A$3:$CL$64,MATCH(ROUNDUP($R2564,0),'For Formulas'!$A$3:$A$64,0),MATCH($O2564&amp;" - "&amp;$P2564,'For Formulas'!$A$3:$CL$3,0))*L2564+U2564,INDEX('For Formulas'!$A$3:$CL$64,MATCH(ROUNDUP($R2564,0),'For Formulas'!$A$3:$A$64,0)*MATCH($O2564&amp;" - "&amp;$P2564,'For Formulas'!$A$3:$CL$3,0))*L2564)</f>
        <v>74595</v>
      </c>
      <c r="X2564" s="322">
        <f t="shared" si="246"/>
        <v>7.9991313160561753E-2</v>
      </c>
      <c r="Y2564" s="262" t="s">
        <v>365</v>
      </c>
      <c r="Z2564" s="262" t="str">
        <f t="shared" si="247"/>
        <v>141 E 71100 116</v>
      </c>
      <c r="AA2564" s="262" t="str">
        <f t="shared" si="248"/>
        <v>000</v>
      </c>
      <c r="AB2564" s="262" t="str">
        <f t="shared" si="249"/>
        <v>000</v>
      </c>
      <c r="AC2564" s="262" t="str">
        <f t="shared" si="250"/>
        <v>141 E 71100 116 000 000</v>
      </c>
    </row>
    <row r="2565" spans="1:29" ht="15" customHeight="1" x14ac:dyDescent="0.25">
      <c r="A2565" s="262" t="s">
        <v>2419</v>
      </c>
      <c r="B2565" s="262" t="s">
        <v>231</v>
      </c>
      <c r="C2565" s="262" t="s">
        <v>231</v>
      </c>
      <c r="D2565" s="262" t="s">
        <v>238</v>
      </c>
      <c r="E2565" s="262" t="s">
        <v>221</v>
      </c>
      <c r="F2565" s="262" t="s">
        <v>222</v>
      </c>
      <c r="G2565" s="262" t="s">
        <v>223</v>
      </c>
      <c r="H2565" s="262" t="s">
        <v>224</v>
      </c>
      <c r="I2565" s="262" t="s">
        <v>225</v>
      </c>
      <c r="J2565" s="262">
        <v>1600</v>
      </c>
      <c r="K2565" s="320">
        <v>1</v>
      </c>
      <c r="L2565" s="320">
        <v>1</v>
      </c>
      <c r="M2565" s="262" t="s">
        <v>226</v>
      </c>
      <c r="N2565" s="262" t="s">
        <v>233</v>
      </c>
      <c r="O2565" s="262" t="s">
        <v>234</v>
      </c>
      <c r="P2565" s="262" t="s">
        <v>37</v>
      </c>
      <c r="Q2565" s="321">
        <v>24</v>
      </c>
      <c r="R2565" s="321">
        <f t="shared" si="245"/>
        <v>25</v>
      </c>
      <c r="S2565" s="300">
        <v>0</v>
      </c>
      <c r="T2565" s="300">
        <v>69070</v>
      </c>
      <c r="V2565" s="300">
        <v>69070</v>
      </c>
      <c r="W2565" s="302">
        <f>IFERROR(INDEX('For Formulas'!$A$3:$CL$64,MATCH(ROUNDUP($R2565,0),'For Formulas'!$A$3:$A$64,0),MATCH($O2565&amp;" - "&amp;$P2565,'For Formulas'!$A$3:$CL$3,0))*L2565+U2565,INDEX('For Formulas'!$A$3:$CL$64,MATCH(ROUNDUP($R2565,0),'For Formulas'!$A$3:$A$64,0)*MATCH($O2565&amp;" - "&amp;$P2565,'For Formulas'!$A$3:$CL$3,0))*L2565)</f>
        <v>74595</v>
      </c>
      <c r="X2565" s="322">
        <f t="shared" si="246"/>
        <v>7.9991313160561753E-2</v>
      </c>
      <c r="Y2565" s="262" t="s">
        <v>538</v>
      </c>
      <c r="Z2565" s="262" t="str">
        <f t="shared" si="247"/>
        <v>141 E 71100 116</v>
      </c>
      <c r="AA2565" s="262" t="str">
        <f t="shared" si="248"/>
        <v>000</v>
      </c>
      <c r="AB2565" s="262" t="str">
        <f t="shared" si="249"/>
        <v>000</v>
      </c>
      <c r="AC2565" s="262" t="str">
        <f t="shared" si="250"/>
        <v>141 E 71100 116 000 000</v>
      </c>
    </row>
    <row r="2566" spans="1:29" ht="15" customHeight="1" x14ac:dyDescent="0.25">
      <c r="A2566" s="262" t="s">
        <v>2763</v>
      </c>
      <c r="B2566" s="262" t="s">
        <v>231</v>
      </c>
      <c r="C2566" s="262" t="s">
        <v>231</v>
      </c>
      <c r="D2566" s="262" t="s">
        <v>411</v>
      </c>
      <c r="E2566" s="262" t="s">
        <v>221</v>
      </c>
      <c r="F2566" s="262" t="s">
        <v>222</v>
      </c>
      <c r="G2566" s="262" t="s">
        <v>223</v>
      </c>
      <c r="H2566" s="262" t="s">
        <v>224</v>
      </c>
      <c r="I2566" s="262" t="s">
        <v>225</v>
      </c>
      <c r="J2566" s="262">
        <v>1600</v>
      </c>
      <c r="K2566" s="320">
        <v>1</v>
      </c>
      <c r="L2566" s="320">
        <v>1</v>
      </c>
      <c r="M2566" s="262" t="s">
        <v>226</v>
      </c>
      <c r="N2566" s="262" t="s">
        <v>233</v>
      </c>
      <c r="O2566" s="262" t="s">
        <v>234</v>
      </c>
      <c r="P2566" s="262" t="s">
        <v>37</v>
      </c>
      <c r="Q2566" s="321">
        <v>24</v>
      </c>
      <c r="R2566" s="321">
        <f t="shared" si="245"/>
        <v>25</v>
      </c>
      <c r="S2566" s="300">
        <v>0</v>
      </c>
      <c r="T2566" s="300">
        <v>69070</v>
      </c>
      <c r="V2566" s="300">
        <v>69070</v>
      </c>
      <c r="W2566" s="302">
        <f>IFERROR(INDEX('For Formulas'!$A$3:$CL$64,MATCH(ROUNDUP($R2566,0),'For Formulas'!$A$3:$A$64,0),MATCH($O2566&amp;" - "&amp;$P2566,'For Formulas'!$A$3:$CL$3,0))*L2566+U2566,INDEX('For Formulas'!$A$3:$CL$64,MATCH(ROUNDUP($R2566,0),'For Formulas'!$A$3:$A$64,0)*MATCH($O2566&amp;" - "&amp;$P2566,'For Formulas'!$A$3:$CL$3,0))*L2566)</f>
        <v>74595</v>
      </c>
      <c r="X2566" s="322">
        <f t="shared" si="246"/>
        <v>7.9991313160561753E-2</v>
      </c>
      <c r="Y2566" s="262" t="s">
        <v>608</v>
      </c>
      <c r="Z2566" s="262" t="str">
        <f t="shared" si="247"/>
        <v>141 E 71100 116</v>
      </c>
      <c r="AA2566" s="262" t="str">
        <f t="shared" si="248"/>
        <v>000</v>
      </c>
      <c r="AB2566" s="262" t="str">
        <f t="shared" si="249"/>
        <v>000</v>
      </c>
      <c r="AC2566" s="262" t="str">
        <f t="shared" si="250"/>
        <v>141 E 71100 116 000 000</v>
      </c>
    </row>
    <row r="2567" spans="1:29" ht="15" customHeight="1" x14ac:dyDescent="0.25">
      <c r="A2567" s="262" t="s">
        <v>2966</v>
      </c>
      <c r="B2567" s="262" t="s">
        <v>316</v>
      </c>
      <c r="C2567" s="262" t="s">
        <v>316</v>
      </c>
      <c r="D2567" s="262" t="s">
        <v>324</v>
      </c>
      <c r="E2567" s="262" t="s">
        <v>221</v>
      </c>
      <c r="F2567" s="262" t="s">
        <v>222</v>
      </c>
      <c r="G2567" s="262" t="s">
        <v>223</v>
      </c>
      <c r="H2567" s="262" t="s">
        <v>224</v>
      </c>
      <c r="I2567" s="262" t="s">
        <v>225</v>
      </c>
      <c r="J2567" s="262">
        <v>1600</v>
      </c>
      <c r="K2567" s="320">
        <v>1</v>
      </c>
      <c r="L2567" s="320">
        <v>1</v>
      </c>
      <c r="M2567" s="262" t="s">
        <v>226</v>
      </c>
      <c r="N2567" s="262" t="s">
        <v>233</v>
      </c>
      <c r="O2567" s="262" t="s">
        <v>234</v>
      </c>
      <c r="P2567" s="262" t="s">
        <v>37</v>
      </c>
      <c r="Q2567" s="321">
        <v>24</v>
      </c>
      <c r="R2567" s="321">
        <f t="shared" si="245"/>
        <v>25</v>
      </c>
      <c r="S2567" s="300">
        <v>0</v>
      </c>
      <c r="T2567" s="300">
        <v>69070</v>
      </c>
      <c r="V2567" s="300">
        <v>69070</v>
      </c>
      <c r="W2567" s="302">
        <f>IFERROR(INDEX('For Formulas'!$A$3:$CL$64,MATCH(ROUNDUP($R2567,0),'For Formulas'!$A$3:$A$64,0),MATCH($O2567&amp;" - "&amp;$P2567,'For Formulas'!$A$3:$CL$3,0))*L2567+U2567,INDEX('For Formulas'!$A$3:$CL$64,MATCH(ROUNDUP($R2567,0),'For Formulas'!$A$3:$A$64,0)*MATCH($O2567&amp;" - "&amp;$P2567,'For Formulas'!$A$3:$CL$3,0))*L2567)</f>
        <v>74595</v>
      </c>
      <c r="X2567" s="322">
        <f t="shared" si="246"/>
        <v>7.9991313160561753E-2</v>
      </c>
      <c r="Y2567" s="262" t="s">
        <v>2967</v>
      </c>
      <c r="Z2567" s="262" t="str">
        <f t="shared" si="247"/>
        <v>141 E 71200 116</v>
      </c>
      <c r="AA2567" s="262" t="str">
        <f t="shared" si="248"/>
        <v>712</v>
      </c>
      <c r="AB2567" s="262" t="str">
        <f t="shared" si="249"/>
        <v>000</v>
      </c>
      <c r="AC2567" s="262" t="str">
        <f t="shared" si="250"/>
        <v>141 E 71200 116 000 712</v>
      </c>
    </row>
    <row r="2568" spans="1:29" ht="15" customHeight="1" x14ac:dyDescent="0.25">
      <c r="A2568" s="262" t="s">
        <v>3156</v>
      </c>
      <c r="B2568" s="262" t="s">
        <v>231</v>
      </c>
      <c r="C2568" s="262" t="s">
        <v>231</v>
      </c>
      <c r="D2568" s="262" t="s">
        <v>280</v>
      </c>
      <c r="E2568" s="262" t="s">
        <v>221</v>
      </c>
      <c r="F2568" s="262" t="s">
        <v>222</v>
      </c>
      <c r="G2568" s="262" t="s">
        <v>223</v>
      </c>
      <c r="H2568" s="262" t="s">
        <v>224</v>
      </c>
      <c r="I2568" s="262" t="s">
        <v>225</v>
      </c>
      <c r="J2568" s="262">
        <v>1600</v>
      </c>
      <c r="K2568" s="320">
        <v>1</v>
      </c>
      <c r="L2568" s="320">
        <v>1</v>
      </c>
      <c r="M2568" s="262" t="s">
        <v>226</v>
      </c>
      <c r="N2568" s="262" t="s">
        <v>233</v>
      </c>
      <c r="O2568" s="262" t="s">
        <v>234</v>
      </c>
      <c r="P2568" s="262" t="s">
        <v>37</v>
      </c>
      <c r="Q2568" s="321">
        <v>24</v>
      </c>
      <c r="R2568" s="321">
        <f t="shared" si="245"/>
        <v>25</v>
      </c>
      <c r="S2568" s="300">
        <v>0</v>
      </c>
      <c r="T2568" s="300">
        <v>69070</v>
      </c>
      <c r="V2568" s="300">
        <v>69070</v>
      </c>
      <c r="W2568" s="302">
        <f>IFERROR(INDEX('For Formulas'!$A$3:$CL$64,MATCH(ROUNDUP($R2568,0),'For Formulas'!$A$3:$A$64,0),MATCH($O2568&amp;" - "&amp;$P2568,'For Formulas'!$A$3:$CL$3,0))*L2568+U2568,INDEX('For Formulas'!$A$3:$CL$64,MATCH(ROUNDUP($R2568,0),'For Formulas'!$A$3:$A$64,0)*MATCH($O2568&amp;" - "&amp;$P2568,'For Formulas'!$A$3:$CL$3,0))*L2568)</f>
        <v>74595</v>
      </c>
      <c r="X2568" s="322">
        <f t="shared" si="246"/>
        <v>7.9991313160561753E-2</v>
      </c>
      <c r="Y2568" s="262" t="s">
        <v>281</v>
      </c>
      <c r="Z2568" s="262" t="str">
        <f t="shared" si="247"/>
        <v>141 E 71100 116</v>
      </c>
      <c r="AA2568" s="262" t="str">
        <f t="shared" si="248"/>
        <v>000</v>
      </c>
      <c r="AB2568" s="262" t="str">
        <f t="shared" si="249"/>
        <v>000</v>
      </c>
      <c r="AC2568" s="262" t="str">
        <f t="shared" si="250"/>
        <v>141 E 71100 116 000 000</v>
      </c>
    </row>
    <row r="2569" spans="1:29" ht="15" customHeight="1" x14ac:dyDescent="0.25">
      <c r="A2569" s="262" t="s">
        <v>3160</v>
      </c>
      <c r="B2569" s="262" t="s">
        <v>231</v>
      </c>
      <c r="C2569" s="262" t="s">
        <v>231</v>
      </c>
      <c r="D2569" s="262" t="s">
        <v>716</v>
      </c>
      <c r="E2569" s="262" t="s">
        <v>221</v>
      </c>
      <c r="F2569" s="262" t="s">
        <v>222</v>
      </c>
      <c r="G2569" s="262" t="s">
        <v>223</v>
      </c>
      <c r="H2569" s="262" t="s">
        <v>224</v>
      </c>
      <c r="I2569" s="262" t="s">
        <v>225</v>
      </c>
      <c r="J2569" s="262">
        <v>1600</v>
      </c>
      <c r="K2569" s="320">
        <v>1</v>
      </c>
      <c r="L2569" s="320">
        <v>1</v>
      </c>
      <c r="M2569" s="262" t="s">
        <v>226</v>
      </c>
      <c r="N2569" s="262" t="s">
        <v>233</v>
      </c>
      <c r="O2569" s="262" t="s">
        <v>234</v>
      </c>
      <c r="P2569" s="262" t="s">
        <v>37</v>
      </c>
      <c r="Q2569" s="321">
        <v>24</v>
      </c>
      <c r="R2569" s="321">
        <f t="shared" si="245"/>
        <v>25</v>
      </c>
      <c r="S2569" s="300">
        <v>0</v>
      </c>
      <c r="T2569" s="300">
        <v>69070</v>
      </c>
      <c r="V2569" s="300">
        <v>69070</v>
      </c>
      <c r="W2569" s="302">
        <f>IFERROR(INDEX('For Formulas'!$A$3:$CL$64,MATCH(ROUNDUP($R2569,0),'For Formulas'!$A$3:$A$64,0),MATCH($O2569&amp;" - "&amp;$P2569,'For Formulas'!$A$3:$CL$3,0))*L2569+U2569,INDEX('For Formulas'!$A$3:$CL$64,MATCH(ROUNDUP($R2569,0),'For Formulas'!$A$3:$A$64,0)*MATCH($O2569&amp;" - "&amp;$P2569,'For Formulas'!$A$3:$CL$3,0))*L2569)</f>
        <v>74595</v>
      </c>
      <c r="X2569" s="322">
        <f t="shared" si="246"/>
        <v>7.9991313160561753E-2</v>
      </c>
      <c r="Y2569" s="262" t="s">
        <v>913</v>
      </c>
      <c r="Z2569" s="262" t="str">
        <f t="shared" si="247"/>
        <v>141 E 71100 116</v>
      </c>
      <c r="AA2569" s="262" t="str">
        <f t="shared" si="248"/>
        <v>000</v>
      </c>
      <c r="AB2569" s="262" t="str">
        <f t="shared" si="249"/>
        <v>000</v>
      </c>
      <c r="AC2569" s="262" t="str">
        <f t="shared" si="250"/>
        <v>141 E 71100 116 000 000</v>
      </c>
    </row>
    <row r="2570" spans="1:29" ht="15" hidden="1" customHeight="1" x14ac:dyDescent="0.25">
      <c r="A2570" s="262" t="s">
        <v>3018</v>
      </c>
      <c r="B2570" s="262" t="s">
        <v>255</v>
      </c>
      <c r="C2570" s="262" t="s">
        <v>255</v>
      </c>
      <c r="D2570" s="262" t="s">
        <v>248</v>
      </c>
      <c r="E2570" s="262" t="s">
        <v>256</v>
      </c>
      <c r="F2570" s="262" t="s">
        <v>249</v>
      </c>
      <c r="G2570" s="262" t="s">
        <v>250</v>
      </c>
      <c r="H2570" s="262" t="s">
        <v>224</v>
      </c>
      <c r="I2570" s="262" t="s">
        <v>242</v>
      </c>
      <c r="J2570" s="262">
        <v>1080</v>
      </c>
      <c r="K2570" s="320">
        <v>1</v>
      </c>
      <c r="L2570" s="320">
        <v>1</v>
      </c>
      <c r="M2570" s="262" t="s">
        <v>6</v>
      </c>
      <c r="Q2570" s="321">
        <v>0</v>
      </c>
      <c r="R2570" s="321">
        <f t="shared" si="245"/>
        <v>1</v>
      </c>
      <c r="S2570" s="300">
        <v>3000</v>
      </c>
      <c r="T2570" s="300">
        <v>0</v>
      </c>
      <c r="V2570" s="300">
        <v>3000</v>
      </c>
      <c r="W2570" s="300">
        <f>V2570</f>
        <v>3000</v>
      </c>
      <c r="X2570" s="322">
        <f t="shared" si="246"/>
        <v>0</v>
      </c>
      <c r="Y2570" s="262" t="s">
        <v>252</v>
      </c>
      <c r="Z2570" s="262" t="str">
        <f t="shared" si="247"/>
        <v>141 E 72710 146</v>
      </c>
      <c r="AA2570" s="262" t="str">
        <f t="shared" si="248"/>
        <v>446</v>
      </c>
      <c r="AB2570" s="262" t="str">
        <f t="shared" si="249"/>
        <v>000</v>
      </c>
      <c r="AC2570" s="262" t="str">
        <f t="shared" si="250"/>
        <v>141 E 72710 146 000 446</v>
      </c>
    </row>
    <row r="2571" spans="1:29" ht="15" hidden="1" customHeight="1" x14ac:dyDescent="0.25">
      <c r="A2571" s="262" t="s">
        <v>3018</v>
      </c>
      <c r="B2571" s="262" t="s">
        <v>292</v>
      </c>
      <c r="C2571" s="262" t="s">
        <v>292</v>
      </c>
      <c r="D2571" s="262" t="s">
        <v>248</v>
      </c>
      <c r="E2571" s="262" t="s">
        <v>256</v>
      </c>
      <c r="F2571" s="262" t="s">
        <v>249</v>
      </c>
      <c r="G2571" s="262" t="s">
        <v>250</v>
      </c>
      <c r="H2571" s="262" t="s">
        <v>224</v>
      </c>
      <c r="I2571" s="262" t="s">
        <v>242</v>
      </c>
      <c r="J2571" s="262">
        <v>1080</v>
      </c>
      <c r="K2571" s="320">
        <v>1</v>
      </c>
      <c r="L2571" s="320">
        <v>1</v>
      </c>
      <c r="M2571" s="262" t="s">
        <v>6</v>
      </c>
      <c r="Q2571" s="321">
        <v>0</v>
      </c>
      <c r="R2571" s="321">
        <f t="shared" si="245"/>
        <v>1</v>
      </c>
      <c r="S2571" s="300">
        <v>1000</v>
      </c>
      <c r="T2571" s="300">
        <v>0</v>
      </c>
      <c r="V2571" s="300">
        <v>1000</v>
      </c>
      <c r="W2571" s="300">
        <f>V2571</f>
        <v>1000</v>
      </c>
      <c r="X2571" s="322">
        <f t="shared" si="246"/>
        <v>0</v>
      </c>
      <c r="Y2571" s="262" t="s">
        <v>252</v>
      </c>
      <c r="Z2571" s="262" t="str">
        <f t="shared" si="247"/>
        <v>141 E 72710 146</v>
      </c>
      <c r="AA2571" s="262" t="str">
        <f t="shared" si="248"/>
        <v>446</v>
      </c>
      <c r="AB2571" s="262" t="str">
        <f t="shared" si="249"/>
        <v>000</v>
      </c>
      <c r="AC2571" s="262" t="str">
        <f t="shared" si="250"/>
        <v>141 E 72710 146 000 446</v>
      </c>
    </row>
    <row r="2572" spans="1:29" ht="15" customHeight="1" x14ac:dyDescent="0.25">
      <c r="A2572" s="262" t="s">
        <v>1310</v>
      </c>
      <c r="B2572" s="262" t="s">
        <v>231</v>
      </c>
      <c r="C2572" s="262" t="s">
        <v>231</v>
      </c>
      <c r="D2572" s="262" t="s">
        <v>333</v>
      </c>
      <c r="E2572" s="262" t="s">
        <v>221</v>
      </c>
      <c r="F2572" s="262" t="s">
        <v>222</v>
      </c>
      <c r="G2572" s="262" t="s">
        <v>223</v>
      </c>
      <c r="H2572" s="262" t="s">
        <v>224</v>
      </c>
      <c r="I2572" s="262" t="s">
        <v>225</v>
      </c>
      <c r="J2572" s="262">
        <v>1600</v>
      </c>
      <c r="K2572" s="320">
        <v>1</v>
      </c>
      <c r="L2572" s="320">
        <v>1</v>
      </c>
      <c r="M2572" s="262" t="s">
        <v>226</v>
      </c>
      <c r="N2572" s="262" t="s">
        <v>233</v>
      </c>
      <c r="O2572" s="262" t="s">
        <v>234</v>
      </c>
      <c r="P2572" s="262" t="s">
        <v>35</v>
      </c>
      <c r="Q2572" s="321">
        <v>37</v>
      </c>
      <c r="R2572" s="321">
        <f t="shared" si="245"/>
        <v>38</v>
      </c>
      <c r="S2572" s="300">
        <v>0</v>
      </c>
      <c r="T2572" s="300">
        <v>69155</v>
      </c>
      <c r="V2572" s="300">
        <v>69155</v>
      </c>
      <c r="W2572" s="302">
        <f>IFERROR(INDEX('For Formulas'!$A$3:$CL$64,MATCH(ROUNDUP($R2572,0),'For Formulas'!$A$3:$A$64,0),MATCH($O2572&amp;" - "&amp;$P2572,'For Formulas'!$A$3:$CL$3,0))*L2572+U2572,INDEX('For Formulas'!$A$3:$CL$64,MATCH(ROUNDUP($R2572,0),'For Formulas'!$A$3:$A$64,0)*MATCH($O2572&amp;" - "&amp;$P2572,'For Formulas'!$A$3:$CL$3,0))*L2572)</f>
        <v>74685</v>
      </c>
      <c r="X2572" s="322">
        <f t="shared" si="246"/>
        <v>7.9965295351023064E-2</v>
      </c>
      <c r="Y2572" s="262" t="s">
        <v>618</v>
      </c>
      <c r="Z2572" s="262" t="str">
        <f t="shared" si="247"/>
        <v>141 E 71100 116</v>
      </c>
      <c r="AA2572" s="262" t="str">
        <f t="shared" si="248"/>
        <v>000</v>
      </c>
      <c r="AB2572" s="262" t="str">
        <f t="shared" si="249"/>
        <v>000</v>
      </c>
      <c r="AC2572" s="262" t="str">
        <f t="shared" si="250"/>
        <v>141 E 71100 116 000 000</v>
      </c>
    </row>
    <row r="2573" spans="1:29" ht="15" customHeight="1" x14ac:dyDescent="0.25">
      <c r="A2573" s="262" t="s">
        <v>1449</v>
      </c>
      <c r="B2573" s="262" t="s">
        <v>231</v>
      </c>
      <c r="C2573" s="262" t="s">
        <v>231</v>
      </c>
      <c r="D2573" s="262" t="s">
        <v>361</v>
      </c>
      <c r="E2573" s="262" t="s">
        <v>221</v>
      </c>
      <c r="F2573" s="262" t="s">
        <v>222</v>
      </c>
      <c r="G2573" s="262" t="s">
        <v>223</v>
      </c>
      <c r="H2573" s="262" t="s">
        <v>224</v>
      </c>
      <c r="I2573" s="262" t="s">
        <v>225</v>
      </c>
      <c r="J2573" s="262">
        <v>1600</v>
      </c>
      <c r="K2573" s="320">
        <v>1</v>
      </c>
      <c r="L2573" s="320">
        <v>1</v>
      </c>
      <c r="M2573" s="262" t="s">
        <v>226</v>
      </c>
      <c r="N2573" s="262" t="s">
        <v>233</v>
      </c>
      <c r="O2573" s="262" t="s">
        <v>234</v>
      </c>
      <c r="P2573" s="262" t="s">
        <v>38</v>
      </c>
      <c r="Q2573" s="321">
        <v>18</v>
      </c>
      <c r="R2573" s="321">
        <f t="shared" si="245"/>
        <v>19</v>
      </c>
      <c r="S2573" s="300">
        <v>0</v>
      </c>
      <c r="T2573" s="300">
        <v>69195</v>
      </c>
      <c r="V2573" s="300">
        <v>69195</v>
      </c>
      <c r="W2573" s="302">
        <f>IFERROR(INDEX('For Formulas'!$A$3:$CL$64,MATCH(ROUNDUP($R2573,0),'For Formulas'!$A$3:$A$64,0),MATCH($O2573&amp;" - "&amp;$P2573,'For Formulas'!$A$3:$CL$3,0))*L2573+U2573,INDEX('For Formulas'!$A$3:$CL$64,MATCH(ROUNDUP($R2573,0),'For Formulas'!$A$3:$A$64,0)*MATCH($O2573&amp;" - "&amp;$P2573,'For Formulas'!$A$3:$CL$3,0))*L2573)</f>
        <v>74730</v>
      </c>
      <c r="X2573" s="322">
        <f t="shared" si="246"/>
        <v>7.999132885324084E-2</v>
      </c>
      <c r="Y2573" s="262" t="s">
        <v>362</v>
      </c>
      <c r="Z2573" s="262" t="str">
        <f t="shared" si="247"/>
        <v>141 E 71100 116</v>
      </c>
      <c r="AA2573" s="262" t="str">
        <f t="shared" si="248"/>
        <v>000</v>
      </c>
      <c r="AB2573" s="262" t="str">
        <f t="shared" si="249"/>
        <v>000</v>
      </c>
      <c r="AC2573" s="262" t="str">
        <f t="shared" si="250"/>
        <v>141 E 71100 116 000 000</v>
      </c>
    </row>
    <row r="2574" spans="1:29" ht="15" hidden="1" customHeight="1" x14ac:dyDescent="0.25">
      <c r="A2574" s="262" t="s">
        <v>3019</v>
      </c>
      <c r="B2574" s="262" t="s">
        <v>326</v>
      </c>
      <c r="C2574" s="262" t="s">
        <v>326</v>
      </c>
      <c r="D2574" s="262" t="s">
        <v>268</v>
      </c>
      <c r="E2574" s="262" t="s">
        <v>256</v>
      </c>
      <c r="F2574" s="262" t="s">
        <v>222</v>
      </c>
      <c r="G2574" s="262" t="s">
        <v>223</v>
      </c>
      <c r="H2574" s="262" t="s">
        <v>224</v>
      </c>
      <c r="I2574" s="262" t="s">
        <v>225</v>
      </c>
      <c r="J2574" s="262">
        <v>1600</v>
      </c>
      <c r="K2574" s="320">
        <v>1</v>
      </c>
      <c r="L2574" s="320">
        <v>1</v>
      </c>
      <c r="M2574" s="262" t="s">
        <v>6</v>
      </c>
      <c r="Q2574" s="321">
        <v>0</v>
      </c>
      <c r="R2574" s="321">
        <f t="shared" si="245"/>
        <v>1</v>
      </c>
      <c r="S2574" s="300">
        <v>3000</v>
      </c>
      <c r="T2574" s="300">
        <v>0</v>
      </c>
      <c r="V2574" s="300">
        <v>3000</v>
      </c>
      <c r="W2574" s="300">
        <f>V2574</f>
        <v>3000</v>
      </c>
      <c r="X2574" s="322">
        <f t="shared" si="246"/>
        <v>0</v>
      </c>
      <c r="Y2574" s="262" t="s">
        <v>2124</v>
      </c>
      <c r="Z2574" s="262" t="str">
        <f t="shared" si="247"/>
        <v>141 E 72410 139</v>
      </c>
      <c r="AA2574" s="262" t="str">
        <f t="shared" si="248"/>
        <v>000</v>
      </c>
      <c r="AB2574" s="262" t="str">
        <f t="shared" si="249"/>
        <v>000</v>
      </c>
      <c r="AC2574" s="262" t="str">
        <f t="shared" si="250"/>
        <v>141 E 72410 139 000 000</v>
      </c>
    </row>
    <row r="2575" spans="1:29" ht="15" customHeight="1" x14ac:dyDescent="0.25">
      <c r="A2575" s="262" t="s">
        <v>2212</v>
      </c>
      <c r="B2575" s="262" t="s">
        <v>323</v>
      </c>
      <c r="C2575" s="262" t="s">
        <v>323</v>
      </c>
      <c r="D2575" s="262" t="s">
        <v>258</v>
      </c>
      <c r="E2575" s="262" t="s">
        <v>221</v>
      </c>
      <c r="F2575" s="262" t="s">
        <v>222</v>
      </c>
      <c r="G2575" s="262" t="s">
        <v>223</v>
      </c>
      <c r="H2575" s="262" t="s">
        <v>224</v>
      </c>
      <c r="I2575" s="262" t="s">
        <v>225</v>
      </c>
      <c r="J2575" s="262">
        <v>1600</v>
      </c>
      <c r="K2575" s="320">
        <v>1</v>
      </c>
      <c r="L2575" s="320">
        <v>1</v>
      </c>
      <c r="M2575" s="262" t="s">
        <v>226</v>
      </c>
      <c r="N2575" s="262" t="s">
        <v>233</v>
      </c>
      <c r="O2575" s="262" t="s">
        <v>234</v>
      </c>
      <c r="P2575" s="262" t="s">
        <v>38</v>
      </c>
      <c r="Q2575" s="321">
        <v>18</v>
      </c>
      <c r="R2575" s="321">
        <f t="shared" si="245"/>
        <v>19</v>
      </c>
      <c r="S2575" s="300">
        <v>0</v>
      </c>
      <c r="T2575" s="300">
        <v>69195</v>
      </c>
      <c r="V2575" s="300">
        <v>69195</v>
      </c>
      <c r="W2575" s="302">
        <f>IFERROR(INDEX('For Formulas'!$A$3:$CL$64,MATCH(ROUNDUP($R2575,0),'For Formulas'!$A$3:$A$64,0),MATCH($O2575&amp;" - "&amp;$P2575,'For Formulas'!$A$3:$CL$3,0))*L2575+U2575,INDEX('For Formulas'!$A$3:$CL$64,MATCH(ROUNDUP($R2575,0),'For Formulas'!$A$3:$A$64,0)*MATCH($O2575&amp;" - "&amp;$P2575,'For Formulas'!$A$3:$CL$3,0))*L2575)</f>
        <v>74730</v>
      </c>
      <c r="X2575" s="322">
        <f t="shared" si="246"/>
        <v>7.999132885324084E-2</v>
      </c>
      <c r="Y2575" s="262" t="s">
        <v>2020</v>
      </c>
      <c r="Z2575" s="262" t="str">
        <f t="shared" si="247"/>
        <v>141 E 72410 139</v>
      </c>
      <c r="AA2575" s="262" t="str">
        <f t="shared" si="248"/>
        <v>000</v>
      </c>
      <c r="AB2575" s="262" t="str">
        <f t="shared" si="249"/>
        <v>000</v>
      </c>
      <c r="AC2575" s="262" t="str">
        <f t="shared" si="250"/>
        <v>141 E 72410 139 000 000</v>
      </c>
    </row>
    <row r="2576" spans="1:29" ht="15" customHeight="1" x14ac:dyDescent="0.25">
      <c r="A2576" s="262" t="s">
        <v>738</v>
      </c>
      <c r="B2576" s="262" t="s">
        <v>219</v>
      </c>
      <c r="C2576" s="262" t="s">
        <v>219</v>
      </c>
      <c r="D2576" s="262" t="s">
        <v>258</v>
      </c>
      <c r="E2576" s="262" t="s">
        <v>221</v>
      </c>
      <c r="F2576" s="262" t="s">
        <v>222</v>
      </c>
      <c r="G2576" s="262" t="s">
        <v>223</v>
      </c>
      <c r="H2576" s="262" t="s">
        <v>224</v>
      </c>
      <c r="I2576" s="262" t="s">
        <v>225</v>
      </c>
      <c r="J2576" s="262">
        <v>1600</v>
      </c>
      <c r="K2576" s="320">
        <v>1</v>
      </c>
      <c r="L2576" s="320">
        <v>1</v>
      </c>
      <c r="M2576" s="262" t="s">
        <v>226</v>
      </c>
      <c r="N2576" s="262" t="s">
        <v>233</v>
      </c>
      <c r="O2576" s="262" t="s">
        <v>228</v>
      </c>
      <c r="P2576" s="262" t="s">
        <v>35</v>
      </c>
      <c r="Q2576" s="321">
        <v>21</v>
      </c>
      <c r="R2576" s="321">
        <f t="shared" si="245"/>
        <v>22</v>
      </c>
      <c r="S2576" s="300">
        <v>0</v>
      </c>
      <c r="T2576" s="300">
        <v>69205</v>
      </c>
      <c r="V2576" s="300">
        <v>69205</v>
      </c>
      <c r="W2576" s="302">
        <f>IFERROR(INDEX('For Formulas'!$A$3:$CL$64,MATCH(ROUNDUP($R2576,0),'For Formulas'!$A$3:$A$64,0),MATCH($O2576&amp;" - "&amp;$P2576,'For Formulas'!$A$3:$CL$3,0))*L2576+U2576,INDEX('For Formulas'!$A$3:$CL$64,MATCH(ROUNDUP($R2576,0),'For Formulas'!$A$3:$A$64,0)*MATCH($O2576&amp;" - "&amp;$P2576,'For Formulas'!$A$3:$CL$3,0))*L2576)</f>
        <v>74740</v>
      </c>
      <c r="X2576" s="322">
        <f t="shared" si="246"/>
        <v>7.9979770247814469E-2</v>
      </c>
      <c r="Y2576" s="262" t="s">
        <v>739</v>
      </c>
      <c r="Z2576" s="262" t="str">
        <f t="shared" si="247"/>
        <v>141 E 71200 171</v>
      </c>
      <c r="AA2576" s="262" t="str">
        <f t="shared" si="248"/>
        <v>712</v>
      </c>
      <c r="AB2576" s="262" t="str">
        <f t="shared" si="249"/>
        <v>000</v>
      </c>
      <c r="AC2576" s="262" t="str">
        <f t="shared" si="250"/>
        <v>141 E 71200 171 000 712</v>
      </c>
    </row>
    <row r="2577" spans="1:29" ht="15" customHeight="1" x14ac:dyDescent="0.25">
      <c r="A2577" s="262" t="s">
        <v>1246</v>
      </c>
      <c r="B2577" s="262" t="s">
        <v>461</v>
      </c>
      <c r="C2577" s="262" t="s">
        <v>462</v>
      </c>
      <c r="D2577" s="262" t="s">
        <v>274</v>
      </c>
      <c r="E2577" s="262" t="s">
        <v>221</v>
      </c>
      <c r="F2577" s="262" t="s">
        <v>463</v>
      </c>
      <c r="G2577" s="262" t="s">
        <v>464</v>
      </c>
      <c r="H2577" s="262" t="s">
        <v>465</v>
      </c>
      <c r="I2577" s="262" t="s">
        <v>225</v>
      </c>
      <c r="J2577" s="262">
        <v>1760</v>
      </c>
      <c r="K2577" s="320">
        <v>1</v>
      </c>
      <c r="L2577" s="320">
        <v>1</v>
      </c>
      <c r="M2577" s="262" t="s">
        <v>226</v>
      </c>
      <c r="N2577" s="262" t="s">
        <v>227</v>
      </c>
      <c r="O2577" s="262" t="s">
        <v>581</v>
      </c>
      <c r="P2577" s="262" t="s">
        <v>37</v>
      </c>
      <c r="Q2577" s="321">
        <v>18</v>
      </c>
      <c r="R2577" s="321">
        <f t="shared" si="245"/>
        <v>19</v>
      </c>
      <c r="S2577" s="300">
        <v>0</v>
      </c>
      <c r="T2577" s="300">
        <v>69256</v>
      </c>
      <c r="V2577" s="300">
        <v>69256</v>
      </c>
      <c r="W2577" s="302">
        <f>IFERROR(INDEX('For Formulas'!$A$3:$CL$64,MATCH(ROUNDUP($R2577,0),'For Formulas'!$A$3:$A$64,0),MATCH($O2577&amp;" - "&amp;$P2577,'For Formulas'!$A$3:$CL$3,0))*L2577+U2577,INDEX('For Formulas'!$A$3:$CL$64,MATCH(ROUNDUP($R2577,0),'For Formulas'!$A$3:$A$64,0)*MATCH($O2577&amp;" - "&amp;$P2577,'For Formulas'!$A$3:$CL$3,0))*L2577)</f>
        <v>74795</v>
      </c>
      <c r="X2577" s="322">
        <f t="shared" si="246"/>
        <v>7.9978630010396207E-2</v>
      </c>
      <c r="Y2577" s="262" t="s">
        <v>760</v>
      </c>
      <c r="Z2577" s="262" t="str">
        <f t="shared" si="247"/>
        <v>141 E 72210 189</v>
      </c>
      <c r="AA2577" s="262" t="str">
        <f t="shared" si="248"/>
        <v>000</v>
      </c>
      <c r="AB2577" s="262" t="str">
        <f t="shared" si="249"/>
        <v>000</v>
      </c>
      <c r="AC2577" s="262" t="str">
        <f t="shared" si="250"/>
        <v>141 E 72210 189 000 000</v>
      </c>
    </row>
    <row r="2578" spans="1:29" ht="15" customHeight="1" x14ac:dyDescent="0.25">
      <c r="A2578" s="262" t="s">
        <v>952</v>
      </c>
      <c r="B2578" s="262" t="s">
        <v>955</v>
      </c>
      <c r="C2578" s="262" t="s">
        <v>955</v>
      </c>
      <c r="D2578" s="262" t="s">
        <v>328</v>
      </c>
      <c r="E2578" s="262" t="s">
        <v>221</v>
      </c>
      <c r="F2578" s="262" t="s">
        <v>299</v>
      </c>
      <c r="G2578" s="262" t="s">
        <v>571</v>
      </c>
      <c r="H2578" s="262" t="s">
        <v>301</v>
      </c>
      <c r="I2578" s="262" t="s">
        <v>225</v>
      </c>
      <c r="J2578" s="262">
        <v>960</v>
      </c>
      <c r="K2578" s="320">
        <v>1</v>
      </c>
      <c r="L2578" s="320">
        <v>1</v>
      </c>
      <c r="M2578" s="262" t="s">
        <v>226</v>
      </c>
      <c r="N2578" s="262" t="s">
        <v>227</v>
      </c>
      <c r="O2578" s="262" t="s">
        <v>786</v>
      </c>
      <c r="P2578" s="262" t="s">
        <v>34</v>
      </c>
      <c r="Q2578" s="321">
        <v>26</v>
      </c>
      <c r="R2578" s="321">
        <f t="shared" si="245"/>
        <v>27</v>
      </c>
      <c r="S2578" s="300">
        <v>0</v>
      </c>
      <c r="T2578" s="300">
        <v>69480</v>
      </c>
      <c r="V2578" s="300">
        <v>34740</v>
      </c>
      <c r="W2578" s="302">
        <f>IFERROR(INDEX('For Formulas'!$A$3:$CL$64,MATCH(ROUNDUP($R2578,0),'For Formulas'!$A$3:$A$64,0),MATCH($O2578&amp;" - "&amp;$P2578,'For Formulas'!$A$3:$CL$3,0))*L2578+U2578,INDEX('For Formulas'!$A$3:$CL$64,MATCH(ROUNDUP($R2578,0),'For Formulas'!$A$3:$A$64,0)*MATCH($O2578&amp;" - "&amp;$P2578,'For Formulas'!$A$3:$CL$3,0))*L2578)</f>
        <v>75036</v>
      </c>
      <c r="X2578" s="322">
        <f t="shared" si="246"/>
        <v>1.15993091537133</v>
      </c>
      <c r="Y2578" s="262" t="s">
        <v>956</v>
      </c>
      <c r="Z2578" s="262" t="str">
        <f t="shared" si="247"/>
        <v>141 E 72710 189</v>
      </c>
      <c r="AA2578" s="262" t="str">
        <f t="shared" si="248"/>
        <v>712</v>
      </c>
      <c r="AB2578" s="262" t="str">
        <f t="shared" si="249"/>
        <v>000</v>
      </c>
      <c r="AC2578" s="262" t="str">
        <f t="shared" si="250"/>
        <v>141 E 72710 189 000 712</v>
      </c>
    </row>
    <row r="2579" spans="1:29" ht="15" customHeight="1" x14ac:dyDescent="0.25">
      <c r="A2579" s="262" t="s">
        <v>1501</v>
      </c>
      <c r="B2579" s="262" t="s">
        <v>231</v>
      </c>
      <c r="C2579" s="262" t="s">
        <v>231</v>
      </c>
      <c r="D2579" s="262" t="s">
        <v>346</v>
      </c>
      <c r="E2579" s="262" t="s">
        <v>221</v>
      </c>
      <c r="F2579" s="262" t="s">
        <v>222</v>
      </c>
      <c r="G2579" s="262" t="s">
        <v>223</v>
      </c>
      <c r="H2579" s="262" t="s">
        <v>224</v>
      </c>
      <c r="I2579" s="262" t="s">
        <v>225</v>
      </c>
      <c r="J2579" s="262">
        <v>1600</v>
      </c>
      <c r="K2579" s="320">
        <v>1</v>
      </c>
      <c r="L2579" s="320">
        <v>1</v>
      </c>
      <c r="M2579" s="262" t="s">
        <v>226</v>
      </c>
      <c r="N2579" s="262" t="s">
        <v>233</v>
      </c>
      <c r="O2579" s="262" t="s">
        <v>234</v>
      </c>
      <c r="P2579" s="262" t="s">
        <v>36</v>
      </c>
      <c r="Q2579" s="321">
        <v>28</v>
      </c>
      <c r="R2579" s="321">
        <f t="shared" si="245"/>
        <v>29</v>
      </c>
      <c r="S2579" s="300">
        <v>0</v>
      </c>
      <c r="T2579" s="300">
        <v>69675</v>
      </c>
      <c r="V2579" s="300">
        <v>69675</v>
      </c>
      <c r="W2579" s="302">
        <f>IFERROR(INDEX('For Formulas'!$A$3:$CL$64,MATCH(ROUNDUP($R2579,0),'For Formulas'!$A$3:$A$64,0),MATCH($O2579&amp;" - "&amp;$P2579,'For Formulas'!$A$3:$CL$3,0))*L2579+U2579,INDEX('For Formulas'!$A$3:$CL$64,MATCH(ROUNDUP($R2579,0),'For Formulas'!$A$3:$A$64,0)*MATCH($O2579&amp;" - "&amp;$P2579,'For Formulas'!$A$3:$CL$3,0))*L2579)</f>
        <v>75250</v>
      </c>
      <c r="X2579" s="322">
        <f t="shared" si="246"/>
        <v>8.001435235019734E-2</v>
      </c>
      <c r="Y2579" s="262" t="s">
        <v>674</v>
      </c>
      <c r="Z2579" s="262" t="str">
        <f t="shared" si="247"/>
        <v>141 E 71100 116</v>
      </c>
      <c r="AA2579" s="262" t="str">
        <f t="shared" si="248"/>
        <v>000</v>
      </c>
      <c r="AB2579" s="262" t="str">
        <f t="shared" si="249"/>
        <v>000</v>
      </c>
      <c r="AC2579" s="262" t="str">
        <f t="shared" si="250"/>
        <v>141 E 71100 116 000 000</v>
      </c>
    </row>
    <row r="2580" spans="1:29" ht="15" customHeight="1" x14ac:dyDescent="0.25">
      <c r="A2580" s="262" t="s">
        <v>1919</v>
      </c>
      <c r="B2580" s="262" t="s">
        <v>1087</v>
      </c>
      <c r="C2580" s="262" t="s">
        <v>1087</v>
      </c>
      <c r="D2580" s="262" t="s">
        <v>274</v>
      </c>
      <c r="E2580" s="262" t="s">
        <v>221</v>
      </c>
      <c r="F2580" s="262" t="s">
        <v>299</v>
      </c>
      <c r="G2580" s="262" t="s">
        <v>300</v>
      </c>
      <c r="H2580" s="262" t="s">
        <v>301</v>
      </c>
      <c r="I2580" s="262" t="s">
        <v>225</v>
      </c>
      <c r="J2580" s="262">
        <v>1920</v>
      </c>
      <c r="K2580" s="320">
        <v>1</v>
      </c>
      <c r="L2580" s="320">
        <v>1</v>
      </c>
      <c r="M2580" s="262" t="s">
        <v>226</v>
      </c>
      <c r="N2580" s="262" t="s">
        <v>233</v>
      </c>
      <c r="O2580" s="262" t="s">
        <v>288</v>
      </c>
      <c r="P2580" s="262" t="s">
        <v>302</v>
      </c>
      <c r="Q2580" s="321">
        <v>39</v>
      </c>
      <c r="R2580" s="321">
        <f t="shared" si="245"/>
        <v>40</v>
      </c>
      <c r="S2580" s="300">
        <v>0</v>
      </c>
      <c r="T2580" s="300">
        <v>69768</v>
      </c>
      <c r="V2580" s="300">
        <v>69768</v>
      </c>
      <c r="W2580" s="302">
        <f>IFERROR(INDEX('For Formulas'!$A$3:$CL$64,MATCH(ROUNDUP($R2580,0),'For Formulas'!$A$3:$A$64,0),MATCH($O2580&amp;" - "&amp;$P2580,'For Formulas'!$A$3:$CL$3,0))*L2580+U2580,INDEX('For Formulas'!$A$3:$CL$64,MATCH(ROUNDUP($R2580,0),'For Formulas'!$A$3:$A$64,0)*MATCH($O2580&amp;" - "&amp;$P2580,'For Formulas'!$A$3:$CL$3,0))*L2580)</f>
        <v>75348</v>
      </c>
      <c r="X2580" s="322">
        <f t="shared" si="246"/>
        <v>7.9979360165118682E-2</v>
      </c>
      <c r="Y2580" s="262" t="s">
        <v>1088</v>
      </c>
      <c r="Z2580" s="262" t="str">
        <f t="shared" si="247"/>
        <v>141 E 73100 162</v>
      </c>
      <c r="AA2580" s="262" t="str">
        <f t="shared" si="248"/>
        <v>000</v>
      </c>
      <c r="AB2580" s="262" t="str">
        <f t="shared" si="249"/>
        <v>000</v>
      </c>
      <c r="AC2580" s="262" t="str">
        <f t="shared" si="250"/>
        <v>141 E 73100 162 000 000</v>
      </c>
    </row>
    <row r="2581" spans="1:29" ht="15" customHeight="1" x14ac:dyDescent="0.25">
      <c r="A2581" s="262" t="s">
        <v>821</v>
      </c>
      <c r="B2581" s="262" t="s">
        <v>231</v>
      </c>
      <c r="C2581" s="262" t="s">
        <v>231</v>
      </c>
      <c r="D2581" s="262" t="s">
        <v>264</v>
      </c>
      <c r="E2581" s="262" t="s">
        <v>221</v>
      </c>
      <c r="F2581" s="262" t="s">
        <v>222</v>
      </c>
      <c r="G2581" s="262" t="s">
        <v>223</v>
      </c>
      <c r="H2581" s="262" t="s">
        <v>224</v>
      </c>
      <c r="I2581" s="262" t="s">
        <v>225</v>
      </c>
      <c r="J2581" s="262">
        <v>1600</v>
      </c>
      <c r="K2581" s="320">
        <v>1</v>
      </c>
      <c r="L2581" s="320">
        <v>1</v>
      </c>
      <c r="M2581" s="262" t="s">
        <v>226</v>
      </c>
      <c r="N2581" s="262" t="s">
        <v>233</v>
      </c>
      <c r="O2581" s="262" t="s">
        <v>234</v>
      </c>
      <c r="P2581" s="262" t="s">
        <v>35</v>
      </c>
      <c r="Q2581" s="321">
        <v>46</v>
      </c>
      <c r="R2581" s="321">
        <f t="shared" si="245"/>
        <v>47</v>
      </c>
      <c r="S2581" s="300">
        <v>0</v>
      </c>
      <c r="T2581" s="300">
        <v>69865</v>
      </c>
      <c r="V2581" s="300">
        <v>69865</v>
      </c>
      <c r="W2581" s="302">
        <f>IFERROR(INDEX('For Formulas'!$A$3:$CL$64,MATCH(ROUNDUP($R2581,0),'For Formulas'!$A$3:$A$64,0),MATCH($O2581&amp;" - "&amp;$P2581,'For Formulas'!$A$3:$CL$3,0))*L2581+U2581,INDEX('For Formulas'!$A$3:$CL$64,MATCH(ROUNDUP($R2581,0),'For Formulas'!$A$3:$A$64,0)*MATCH($O2581&amp;" - "&amp;$P2581,'For Formulas'!$A$3:$CL$3,0))*L2581)</f>
        <v>75455</v>
      </c>
      <c r="X2581" s="322">
        <f t="shared" si="246"/>
        <v>8.0011450654834324E-2</v>
      </c>
      <c r="Y2581" s="262" t="s">
        <v>265</v>
      </c>
      <c r="Z2581" s="262" t="str">
        <f t="shared" si="247"/>
        <v>141 E 71100 116</v>
      </c>
      <c r="AA2581" s="262" t="str">
        <f t="shared" si="248"/>
        <v>000</v>
      </c>
      <c r="AB2581" s="262" t="str">
        <f t="shared" si="249"/>
        <v>000</v>
      </c>
      <c r="AC2581" s="262" t="str">
        <f t="shared" si="250"/>
        <v>141 E 71100 116 000 000</v>
      </c>
    </row>
    <row r="2582" spans="1:29" ht="15" customHeight="1" x14ac:dyDescent="0.25">
      <c r="A2582" s="262" t="s">
        <v>1215</v>
      </c>
      <c r="B2582" s="262" t="s">
        <v>231</v>
      </c>
      <c r="C2582" s="262" t="s">
        <v>231</v>
      </c>
      <c r="D2582" s="262" t="s">
        <v>371</v>
      </c>
      <c r="E2582" s="262" t="s">
        <v>221</v>
      </c>
      <c r="F2582" s="262" t="s">
        <v>222</v>
      </c>
      <c r="G2582" s="262" t="s">
        <v>223</v>
      </c>
      <c r="H2582" s="262" t="s">
        <v>224</v>
      </c>
      <c r="I2582" s="262" t="s">
        <v>225</v>
      </c>
      <c r="J2582" s="262">
        <v>1600</v>
      </c>
      <c r="K2582" s="320">
        <v>1</v>
      </c>
      <c r="L2582" s="320">
        <v>1</v>
      </c>
      <c r="M2582" s="262" t="s">
        <v>226</v>
      </c>
      <c r="N2582" s="262" t="s">
        <v>233</v>
      </c>
      <c r="O2582" s="262" t="s">
        <v>234</v>
      </c>
      <c r="P2582" s="262" t="s">
        <v>35</v>
      </c>
      <c r="Q2582" s="321">
        <v>41</v>
      </c>
      <c r="R2582" s="321">
        <f t="shared" si="245"/>
        <v>42</v>
      </c>
      <c r="S2582" s="300">
        <v>0</v>
      </c>
      <c r="T2582" s="300">
        <v>69865</v>
      </c>
      <c r="V2582" s="300">
        <v>69865</v>
      </c>
      <c r="W2582" s="302">
        <f>IFERROR(INDEX('For Formulas'!$A$3:$CL$64,MATCH(ROUNDUP($R2582,0),'For Formulas'!$A$3:$A$64,0),MATCH($O2582&amp;" - "&amp;$P2582,'For Formulas'!$A$3:$CL$3,0))*L2582+U2582,INDEX('For Formulas'!$A$3:$CL$64,MATCH(ROUNDUP($R2582,0),'For Formulas'!$A$3:$A$64,0)*MATCH($O2582&amp;" - "&amp;$P2582,'For Formulas'!$A$3:$CL$3,0))*L2582)</f>
        <v>75455</v>
      </c>
      <c r="X2582" s="322">
        <f t="shared" si="246"/>
        <v>8.0011450654834324E-2</v>
      </c>
      <c r="Y2582" s="262" t="s">
        <v>372</v>
      </c>
      <c r="Z2582" s="262" t="str">
        <f t="shared" si="247"/>
        <v>141 E 71100 116</v>
      </c>
      <c r="AA2582" s="262" t="str">
        <f t="shared" si="248"/>
        <v>000</v>
      </c>
      <c r="AB2582" s="262" t="str">
        <f t="shared" si="249"/>
        <v>000</v>
      </c>
      <c r="AC2582" s="262" t="str">
        <f t="shared" si="250"/>
        <v>141 E 71100 116 000 000</v>
      </c>
    </row>
    <row r="2583" spans="1:29" ht="15" customHeight="1" x14ac:dyDescent="0.25">
      <c r="A2583" s="262" t="s">
        <v>2152</v>
      </c>
      <c r="B2583" s="262" t="s">
        <v>231</v>
      </c>
      <c r="C2583" s="262" t="s">
        <v>231</v>
      </c>
      <c r="D2583" s="262" t="s">
        <v>258</v>
      </c>
      <c r="E2583" s="262" t="s">
        <v>221</v>
      </c>
      <c r="F2583" s="262" t="s">
        <v>222</v>
      </c>
      <c r="G2583" s="262" t="s">
        <v>223</v>
      </c>
      <c r="H2583" s="262" t="s">
        <v>224</v>
      </c>
      <c r="I2583" s="262" t="s">
        <v>225</v>
      </c>
      <c r="J2583" s="262">
        <v>1600</v>
      </c>
      <c r="K2583" s="320">
        <v>1</v>
      </c>
      <c r="L2583" s="320">
        <v>1</v>
      </c>
      <c r="M2583" s="262" t="s">
        <v>226</v>
      </c>
      <c r="N2583" s="262" t="s">
        <v>233</v>
      </c>
      <c r="O2583" s="262" t="s">
        <v>234</v>
      </c>
      <c r="P2583" s="262" t="s">
        <v>35</v>
      </c>
      <c r="Q2583" s="321">
        <v>42</v>
      </c>
      <c r="R2583" s="321">
        <f t="shared" si="245"/>
        <v>43</v>
      </c>
      <c r="S2583" s="300">
        <v>0</v>
      </c>
      <c r="T2583" s="300">
        <v>69865</v>
      </c>
      <c r="V2583" s="300">
        <v>69865</v>
      </c>
      <c r="W2583" s="302">
        <f>IFERROR(INDEX('For Formulas'!$A$3:$CL$64,MATCH(ROUNDUP($R2583,0),'For Formulas'!$A$3:$A$64,0),MATCH($O2583&amp;" - "&amp;$P2583,'For Formulas'!$A$3:$CL$3,0))*L2583+U2583,INDEX('For Formulas'!$A$3:$CL$64,MATCH(ROUNDUP($R2583,0),'For Formulas'!$A$3:$A$64,0)*MATCH($O2583&amp;" - "&amp;$P2583,'For Formulas'!$A$3:$CL$3,0))*L2583)</f>
        <v>75455</v>
      </c>
      <c r="X2583" s="322">
        <f t="shared" si="246"/>
        <v>8.0011450654834324E-2</v>
      </c>
      <c r="Y2583" s="262" t="s">
        <v>259</v>
      </c>
      <c r="Z2583" s="262" t="str">
        <f t="shared" si="247"/>
        <v>141 E 71100 116</v>
      </c>
      <c r="AA2583" s="262" t="str">
        <f t="shared" si="248"/>
        <v>000</v>
      </c>
      <c r="AB2583" s="262" t="str">
        <f t="shared" si="249"/>
        <v>000</v>
      </c>
      <c r="AC2583" s="262" t="str">
        <f t="shared" si="250"/>
        <v>141 E 71100 116 000 000</v>
      </c>
    </row>
    <row r="2584" spans="1:29" ht="15" customHeight="1" x14ac:dyDescent="0.25">
      <c r="A2584" s="262" t="s">
        <v>1696</v>
      </c>
      <c r="B2584" s="262" t="s">
        <v>311</v>
      </c>
      <c r="C2584" s="262" t="s">
        <v>311</v>
      </c>
      <c r="D2584" s="262" t="s">
        <v>274</v>
      </c>
      <c r="E2584" s="262" t="s">
        <v>221</v>
      </c>
      <c r="F2584" s="262" t="s">
        <v>299</v>
      </c>
      <c r="G2584" s="262" t="s">
        <v>300</v>
      </c>
      <c r="H2584" s="262" t="s">
        <v>301</v>
      </c>
      <c r="I2584" s="262" t="s">
        <v>225</v>
      </c>
      <c r="J2584" s="262">
        <v>1920</v>
      </c>
      <c r="K2584" s="320">
        <v>1</v>
      </c>
      <c r="L2584" s="320">
        <v>1</v>
      </c>
      <c r="M2584" s="262" t="s">
        <v>226</v>
      </c>
      <c r="N2584" s="262" t="s">
        <v>227</v>
      </c>
      <c r="O2584" s="262" t="s">
        <v>786</v>
      </c>
      <c r="P2584" s="262" t="s">
        <v>34</v>
      </c>
      <c r="Q2584" s="321">
        <v>27</v>
      </c>
      <c r="R2584" s="321">
        <f t="shared" si="245"/>
        <v>28</v>
      </c>
      <c r="S2584" s="300">
        <v>0</v>
      </c>
      <c r="T2584" s="300">
        <v>69900</v>
      </c>
      <c r="V2584" s="300">
        <v>69900</v>
      </c>
      <c r="W2584" s="302">
        <f>IFERROR(INDEX('For Formulas'!$A$3:$CL$64,MATCH(ROUNDUP($R2584,0),'For Formulas'!$A$3:$A$64,0),MATCH($O2584&amp;" - "&amp;$P2584,'For Formulas'!$A$3:$CL$3,0))*L2584+U2584,INDEX('For Formulas'!$A$3:$CL$64,MATCH(ROUNDUP($R2584,0),'For Formulas'!$A$3:$A$64,0)*MATCH($O2584&amp;" - "&amp;$P2584,'For Formulas'!$A$3:$CL$3,0))*L2584)</f>
        <v>75492</v>
      </c>
      <c r="X2584" s="322">
        <f t="shared" si="246"/>
        <v>0.08</v>
      </c>
      <c r="Y2584" s="262" t="s">
        <v>313</v>
      </c>
      <c r="Z2584" s="262" t="str">
        <f t="shared" si="247"/>
        <v>141 E 72210 162</v>
      </c>
      <c r="AA2584" s="262" t="str">
        <f t="shared" si="248"/>
        <v>000</v>
      </c>
      <c r="AB2584" s="262" t="str">
        <f t="shared" si="249"/>
        <v>000</v>
      </c>
      <c r="AC2584" s="262" t="str">
        <f t="shared" si="250"/>
        <v>141 E 72210 162 000 000</v>
      </c>
    </row>
    <row r="2585" spans="1:29" ht="15" customHeight="1" x14ac:dyDescent="0.25">
      <c r="A2585" s="262" t="s">
        <v>406</v>
      </c>
      <c r="B2585" s="262" t="s">
        <v>231</v>
      </c>
      <c r="C2585" s="262" t="s">
        <v>231</v>
      </c>
      <c r="D2585" s="262" t="s">
        <v>407</v>
      </c>
      <c r="E2585" s="262" t="s">
        <v>221</v>
      </c>
      <c r="F2585" s="262" t="s">
        <v>222</v>
      </c>
      <c r="G2585" s="262" t="s">
        <v>223</v>
      </c>
      <c r="H2585" s="262" t="s">
        <v>224</v>
      </c>
      <c r="I2585" s="262" t="s">
        <v>225</v>
      </c>
      <c r="J2585" s="262">
        <v>1600</v>
      </c>
      <c r="K2585" s="320">
        <v>1</v>
      </c>
      <c r="L2585" s="320">
        <v>1</v>
      </c>
      <c r="M2585" s="262" t="s">
        <v>226</v>
      </c>
      <c r="N2585" s="262" t="s">
        <v>233</v>
      </c>
      <c r="O2585" s="262" t="s">
        <v>234</v>
      </c>
      <c r="P2585" s="262" t="s">
        <v>37</v>
      </c>
      <c r="Q2585" s="321">
        <v>25</v>
      </c>
      <c r="R2585" s="321">
        <f t="shared" si="245"/>
        <v>26</v>
      </c>
      <c r="S2585" s="300">
        <v>0</v>
      </c>
      <c r="T2585" s="300">
        <v>69945</v>
      </c>
      <c r="V2585" s="300">
        <v>69945</v>
      </c>
      <c r="W2585" s="302">
        <f>IFERROR(INDEX('For Formulas'!$A$3:$CL$64,MATCH(ROUNDUP($R2585,0),'For Formulas'!$A$3:$A$64,0),MATCH($O2585&amp;" - "&amp;$P2585,'For Formulas'!$A$3:$CL$3,0))*L2585+U2585,INDEX('For Formulas'!$A$3:$CL$64,MATCH(ROUNDUP($R2585,0),'For Formulas'!$A$3:$A$64,0)*MATCH($O2585&amp;" - "&amp;$P2585,'For Formulas'!$A$3:$CL$3,0))*L2585)</f>
        <v>75540</v>
      </c>
      <c r="X2585" s="322">
        <f t="shared" si="246"/>
        <v>7.9991421831438994E-2</v>
      </c>
      <c r="Y2585" s="262" t="s">
        <v>408</v>
      </c>
      <c r="Z2585" s="262" t="str">
        <f t="shared" si="247"/>
        <v>141 E 71100 116</v>
      </c>
      <c r="AA2585" s="262" t="str">
        <f t="shared" si="248"/>
        <v>000</v>
      </c>
      <c r="AB2585" s="262" t="str">
        <f t="shared" si="249"/>
        <v>000</v>
      </c>
      <c r="AC2585" s="262" t="str">
        <f t="shared" si="250"/>
        <v>141 E 71100 116 000 000</v>
      </c>
    </row>
    <row r="2586" spans="1:29" ht="15" customHeight="1" x14ac:dyDescent="0.25">
      <c r="A2586" s="262" t="s">
        <v>1092</v>
      </c>
      <c r="B2586" s="262" t="s">
        <v>231</v>
      </c>
      <c r="C2586" s="262" t="s">
        <v>231</v>
      </c>
      <c r="D2586" s="262" t="s">
        <v>389</v>
      </c>
      <c r="E2586" s="262" t="s">
        <v>221</v>
      </c>
      <c r="F2586" s="262" t="s">
        <v>222</v>
      </c>
      <c r="G2586" s="262" t="s">
        <v>223</v>
      </c>
      <c r="H2586" s="262" t="s">
        <v>224</v>
      </c>
      <c r="I2586" s="262" t="s">
        <v>225</v>
      </c>
      <c r="J2586" s="262">
        <v>1600</v>
      </c>
      <c r="K2586" s="320">
        <v>1</v>
      </c>
      <c r="L2586" s="320">
        <v>1</v>
      </c>
      <c r="M2586" s="262" t="s">
        <v>226</v>
      </c>
      <c r="N2586" s="262" t="s">
        <v>233</v>
      </c>
      <c r="O2586" s="262" t="s">
        <v>234</v>
      </c>
      <c r="P2586" s="262" t="s">
        <v>37</v>
      </c>
      <c r="Q2586" s="321">
        <v>25</v>
      </c>
      <c r="R2586" s="321">
        <f t="shared" si="245"/>
        <v>26</v>
      </c>
      <c r="S2586" s="300">
        <v>0</v>
      </c>
      <c r="T2586" s="300">
        <v>69945</v>
      </c>
      <c r="V2586" s="300">
        <v>69945</v>
      </c>
      <c r="W2586" s="302">
        <f>IFERROR(INDEX('For Formulas'!$A$3:$CL$64,MATCH(ROUNDUP($R2586,0),'For Formulas'!$A$3:$A$64,0),MATCH($O2586&amp;" - "&amp;$P2586,'For Formulas'!$A$3:$CL$3,0))*L2586+U2586,INDEX('For Formulas'!$A$3:$CL$64,MATCH(ROUNDUP($R2586,0),'For Formulas'!$A$3:$A$64,0)*MATCH($O2586&amp;" - "&amp;$P2586,'For Formulas'!$A$3:$CL$3,0))*L2586)</f>
        <v>75540</v>
      </c>
      <c r="X2586" s="322">
        <f t="shared" si="246"/>
        <v>7.9991421831438994E-2</v>
      </c>
      <c r="Y2586" s="262" t="s">
        <v>390</v>
      </c>
      <c r="Z2586" s="262" t="str">
        <f t="shared" si="247"/>
        <v>141 E 71100 116</v>
      </c>
      <c r="AA2586" s="262" t="str">
        <f t="shared" si="248"/>
        <v>000</v>
      </c>
      <c r="AB2586" s="262" t="str">
        <f t="shared" si="249"/>
        <v>000</v>
      </c>
      <c r="AC2586" s="262" t="str">
        <f t="shared" si="250"/>
        <v>141 E 71100 116 000 000</v>
      </c>
    </row>
    <row r="2587" spans="1:29" ht="15" customHeight="1" x14ac:dyDescent="0.25">
      <c r="A2587" s="262" t="s">
        <v>1661</v>
      </c>
      <c r="B2587" s="262" t="s">
        <v>231</v>
      </c>
      <c r="C2587" s="262" t="s">
        <v>231</v>
      </c>
      <c r="D2587" s="262" t="s">
        <v>261</v>
      </c>
      <c r="E2587" s="262" t="s">
        <v>221</v>
      </c>
      <c r="F2587" s="262" t="s">
        <v>222</v>
      </c>
      <c r="G2587" s="262" t="s">
        <v>223</v>
      </c>
      <c r="H2587" s="262" t="s">
        <v>224</v>
      </c>
      <c r="I2587" s="262" t="s">
        <v>225</v>
      </c>
      <c r="J2587" s="262">
        <v>1600</v>
      </c>
      <c r="K2587" s="320">
        <v>1</v>
      </c>
      <c r="L2587" s="320">
        <v>1</v>
      </c>
      <c r="M2587" s="262" t="s">
        <v>226</v>
      </c>
      <c r="N2587" s="262" t="s">
        <v>233</v>
      </c>
      <c r="O2587" s="262" t="s">
        <v>234</v>
      </c>
      <c r="P2587" s="262" t="s">
        <v>37</v>
      </c>
      <c r="Q2587" s="321">
        <v>25</v>
      </c>
      <c r="R2587" s="321">
        <f t="shared" si="245"/>
        <v>26</v>
      </c>
      <c r="S2587" s="300">
        <v>0</v>
      </c>
      <c r="T2587" s="300">
        <v>69945</v>
      </c>
      <c r="V2587" s="300">
        <v>69945</v>
      </c>
      <c r="W2587" s="302">
        <f>IFERROR(INDEX('For Formulas'!$A$3:$CL$64,MATCH(ROUNDUP($R2587,0),'For Formulas'!$A$3:$A$64,0),MATCH($O2587&amp;" - "&amp;$P2587,'For Formulas'!$A$3:$CL$3,0))*L2587+U2587,INDEX('For Formulas'!$A$3:$CL$64,MATCH(ROUNDUP($R2587,0),'For Formulas'!$A$3:$A$64,0)*MATCH($O2587&amp;" - "&amp;$P2587,'For Formulas'!$A$3:$CL$3,0))*L2587)</f>
        <v>75540</v>
      </c>
      <c r="X2587" s="322">
        <f t="shared" si="246"/>
        <v>7.9991421831438994E-2</v>
      </c>
      <c r="Y2587" s="262" t="s">
        <v>262</v>
      </c>
      <c r="Z2587" s="262" t="str">
        <f t="shared" si="247"/>
        <v>141 E 71100 116</v>
      </c>
      <c r="AA2587" s="262" t="str">
        <f t="shared" si="248"/>
        <v>000</v>
      </c>
      <c r="AB2587" s="262" t="str">
        <f t="shared" si="249"/>
        <v>000</v>
      </c>
      <c r="AC2587" s="262" t="str">
        <f t="shared" si="250"/>
        <v>141 E 71100 116 000 000</v>
      </c>
    </row>
    <row r="2588" spans="1:29" ht="15" customHeight="1" x14ac:dyDescent="0.25">
      <c r="A2588" s="262" t="s">
        <v>1775</v>
      </c>
      <c r="B2588" s="262" t="s">
        <v>231</v>
      </c>
      <c r="C2588" s="262" t="s">
        <v>231</v>
      </c>
      <c r="D2588" s="262" t="s">
        <v>411</v>
      </c>
      <c r="E2588" s="262" t="s">
        <v>221</v>
      </c>
      <c r="F2588" s="262" t="s">
        <v>222</v>
      </c>
      <c r="G2588" s="262" t="s">
        <v>223</v>
      </c>
      <c r="H2588" s="262" t="s">
        <v>224</v>
      </c>
      <c r="I2588" s="262" t="s">
        <v>225</v>
      </c>
      <c r="J2588" s="262">
        <v>1600</v>
      </c>
      <c r="K2588" s="320">
        <v>1</v>
      </c>
      <c r="L2588" s="320">
        <v>1</v>
      </c>
      <c r="M2588" s="262" t="s">
        <v>226</v>
      </c>
      <c r="N2588" s="262" t="s">
        <v>233</v>
      </c>
      <c r="O2588" s="262" t="s">
        <v>234</v>
      </c>
      <c r="P2588" s="262" t="s">
        <v>37</v>
      </c>
      <c r="Q2588" s="321">
        <v>25</v>
      </c>
      <c r="R2588" s="321">
        <f t="shared" si="245"/>
        <v>26</v>
      </c>
      <c r="S2588" s="300">
        <v>0</v>
      </c>
      <c r="T2588" s="300">
        <v>69945</v>
      </c>
      <c r="V2588" s="300">
        <v>69945</v>
      </c>
      <c r="W2588" s="302">
        <f>IFERROR(INDEX('For Formulas'!$A$3:$CL$64,MATCH(ROUNDUP($R2588,0),'For Formulas'!$A$3:$A$64,0),MATCH($O2588&amp;" - "&amp;$P2588,'For Formulas'!$A$3:$CL$3,0))*L2588+U2588,INDEX('For Formulas'!$A$3:$CL$64,MATCH(ROUNDUP($R2588,0),'For Formulas'!$A$3:$A$64,0)*MATCH($O2588&amp;" - "&amp;$P2588,'For Formulas'!$A$3:$CL$3,0))*L2588)</f>
        <v>75540</v>
      </c>
      <c r="X2588" s="322">
        <f t="shared" si="246"/>
        <v>7.9991421831438994E-2</v>
      </c>
      <c r="Y2588" s="262" t="s">
        <v>608</v>
      </c>
      <c r="Z2588" s="262" t="str">
        <f t="shared" si="247"/>
        <v>141 E 71100 116</v>
      </c>
      <c r="AA2588" s="262" t="str">
        <f t="shared" si="248"/>
        <v>000</v>
      </c>
      <c r="AB2588" s="262" t="str">
        <f t="shared" si="249"/>
        <v>000</v>
      </c>
      <c r="AC2588" s="262" t="str">
        <f t="shared" si="250"/>
        <v>141 E 71100 116 000 000</v>
      </c>
    </row>
    <row r="2589" spans="1:29" ht="15" hidden="1" customHeight="1" x14ac:dyDescent="0.25">
      <c r="A2589" s="262" t="s">
        <v>3035</v>
      </c>
      <c r="B2589" s="262" t="s">
        <v>255</v>
      </c>
      <c r="C2589" s="262" t="s">
        <v>255</v>
      </c>
      <c r="D2589" s="262" t="s">
        <v>248</v>
      </c>
      <c r="E2589" s="262" t="s">
        <v>256</v>
      </c>
      <c r="F2589" s="262" t="s">
        <v>249</v>
      </c>
      <c r="G2589" s="262" t="s">
        <v>250</v>
      </c>
      <c r="H2589" s="262" t="s">
        <v>224</v>
      </c>
      <c r="I2589" s="262" t="s">
        <v>242</v>
      </c>
      <c r="J2589" s="262">
        <v>1080</v>
      </c>
      <c r="K2589" s="320">
        <v>1</v>
      </c>
      <c r="L2589" s="320">
        <v>1</v>
      </c>
      <c r="M2589" s="262" t="s">
        <v>6</v>
      </c>
      <c r="Q2589" s="321">
        <v>0</v>
      </c>
      <c r="R2589" s="321">
        <f t="shared" si="245"/>
        <v>1</v>
      </c>
      <c r="S2589" s="300">
        <v>3000</v>
      </c>
      <c r="T2589" s="300">
        <v>0</v>
      </c>
      <c r="V2589" s="300">
        <v>3000</v>
      </c>
      <c r="W2589" s="300">
        <f>V2589</f>
        <v>3000</v>
      </c>
      <c r="X2589" s="322">
        <f t="shared" si="246"/>
        <v>0</v>
      </c>
      <c r="Y2589" s="262" t="s">
        <v>252</v>
      </c>
      <c r="Z2589" s="262" t="str">
        <f t="shared" si="247"/>
        <v>141 E 72710 146</v>
      </c>
      <c r="AA2589" s="262" t="str">
        <f t="shared" si="248"/>
        <v>446</v>
      </c>
      <c r="AB2589" s="262" t="str">
        <f t="shared" si="249"/>
        <v>000</v>
      </c>
      <c r="AC2589" s="262" t="str">
        <f t="shared" si="250"/>
        <v>141 E 72710 146 000 446</v>
      </c>
    </row>
    <row r="2590" spans="1:29" ht="15" customHeight="1" x14ac:dyDescent="0.25">
      <c r="A2590" s="262" t="s">
        <v>2246</v>
      </c>
      <c r="B2590" s="262" t="s">
        <v>231</v>
      </c>
      <c r="C2590" s="262" t="s">
        <v>231</v>
      </c>
      <c r="D2590" s="262" t="s">
        <v>343</v>
      </c>
      <c r="E2590" s="262" t="s">
        <v>221</v>
      </c>
      <c r="F2590" s="262" t="s">
        <v>222</v>
      </c>
      <c r="G2590" s="262" t="s">
        <v>223</v>
      </c>
      <c r="H2590" s="262" t="s">
        <v>224</v>
      </c>
      <c r="I2590" s="262" t="s">
        <v>225</v>
      </c>
      <c r="J2590" s="262">
        <v>1600</v>
      </c>
      <c r="K2590" s="320">
        <v>1</v>
      </c>
      <c r="L2590" s="320">
        <v>1</v>
      </c>
      <c r="M2590" s="262" t="s">
        <v>226</v>
      </c>
      <c r="N2590" s="262" t="s">
        <v>233</v>
      </c>
      <c r="O2590" s="262" t="s">
        <v>234</v>
      </c>
      <c r="P2590" s="262" t="s">
        <v>37</v>
      </c>
      <c r="Q2590" s="321">
        <v>25</v>
      </c>
      <c r="R2590" s="321">
        <f t="shared" si="245"/>
        <v>26</v>
      </c>
      <c r="S2590" s="300">
        <v>0</v>
      </c>
      <c r="T2590" s="300">
        <v>69945</v>
      </c>
      <c r="V2590" s="300">
        <v>69945</v>
      </c>
      <c r="W2590" s="302">
        <f>IFERROR(INDEX('For Formulas'!$A$3:$CL$64,MATCH(ROUNDUP($R2590,0),'For Formulas'!$A$3:$A$64,0),MATCH($O2590&amp;" - "&amp;$P2590,'For Formulas'!$A$3:$CL$3,0))*L2590+U2590,INDEX('For Formulas'!$A$3:$CL$64,MATCH(ROUNDUP($R2590,0),'For Formulas'!$A$3:$A$64,0)*MATCH($O2590&amp;" - "&amp;$P2590,'For Formulas'!$A$3:$CL$3,0))*L2590)</f>
        <v>75540</v>
      </c>
      <c r="X2590" s="322">
        <f t="shared" si="246"/>
        <v>7.9991421831438994E-2</v>
      </c>
      <c r="Y2590" s="262" t="s">
        <v>344</v>
      </c>
      <c r="Z2590" s="262" t="str">
        <f t="shared" si="247"/>
        <v>141 E 71100 116</v>
      </c>
      <c r="AA2590" s="262" t="str">
        <f t="shared" si="248"/>
        <v>000</v>
      </c>
      <c r="AB2590" s="262" t="str">
        <f t="shared" si="249"/>
        <v>000</v>
      </c>
      <c r="AC2590" s="262" t="str">
        <f t="shared" si="250"/>
        <v>141 E 71100 116 000 000</v>
      </c>
    </row>
    <row r="2591" spans="1:29" ht="15" customHeight="1" x14ac:dyDescent="0.25">
      <c r="A2591" s="262" t="s">
        <v>3101</v>
      </c>
      <c r="B2591" s="262" t="s">
        <v>577</v>
      </c>
      <c r="C2591" s="262" t="s">
        <v>577</v>
      </c>
      <c r="D2591" s="262" t="s">
        <v>328</v>
      </c>
      <c r="E2591" s="262" t="s">
        <v>221</v>
      </c>
      <c r="F2591" s="262" t="s">
        <v>222</v>
      </c>
      <c r="G2591" s="262" t="s">
        <v>223</v>
      </c>
      <c r="H2591" s="262" t="s">
        <v>224</v>
      </c>
      <c r="I2591" s="262" t="s">
        <v>225</v>
      </c>
      <c r="J2591" s="262">
        <v>1600</v>
      </c>
      <c r="K2591" s="320">
        <v>1</v>
      </c>
      <c r="L2591" s="320">
        <v>1</v>
      </c>
      <c r="M2591" s="262" t="s">
        <v>226</v>
      </c>
      <c r="N2591" s="262" t="s">
        <v>233</v>
      </c>
      <c r="O2591" s="262" t="s">
        <v>234</v>
      </c>
      <c r="P2591" s="262" t="s">
        <v>37</v>
      </c>
      <c r="Q2591" s="321">
        <v>25</v>
      </c>
      <c r="R2591" s="321">
        <f t="shared" si="245"/>
        <v>26</v>
      </c>
      <c r="S2591" s="300">
        <v>0</v>
      </c>
      <c r="T2591" s="300">
        <v>69945</v>
      </c>
      <c r="V2591" s="300">
        <v>69945</v>
      </c>
      <c r="W2591" s="302">
        <f>IFERROR(INDEX('For Formulas'!$A$3:$CL$64,MATCH(ROUNDUP($R2591,0),'For Formulas'!$A$3:$A$64,0),MATCH($O2591&amp;" - "&amp;$P2591,'For Formulas'!$A$3:$CL$3,0))*L2591+U2591,INDEX('For Formulas'!$A$3:$CL$64,MATCH(ROUNDUP($R2591,0),'For Formulas'!$A$3:$A$64,0)*MATCH($O2591&amp;" - "&amp;$P2591,'For Formulas'!$A$3:$CL$3,0))*L2591)</f>
        <v>75540</v>
      </c>
      <c r="X2591" s="322">
        <f t="shared" si="246"/>
        <v>7.9991421831438994E-2</v>
      </c>
      <c r="Y2591" s="262" t="s">
        <v>1363</v>
      </c>
      <c r="Z2591" s="262" t="str">
        <f t="shared" si="247"/>
        <v>141 E 72130 123</v>
      </c>
      <c r="AA2591" s="262" t="str">
        <f t="shared" si="248"/>
        <v>000</v>
      </c>
      <c r="AB2591" s="262" t="str">
        <f t="shared" si="249"/>
        <v>000</v>
      </c>
      <c r="AC2591" s="262" t="str">
        <f t="shared" si="250"/>
        <v>141 E 72130 123 000 000</v>
      </c>
    </row>
    <row r="2592" spans="1:29" ht="15" customHeight="1" x14ac:dyDescent="0.25">
      <c r="A2592" s="262" t="s">
        <v>2439</v>
      </c>
      <c r="B2592" s="262" t="s">
        <v>231</v>
      </c>
      <c r="C2592" s="262" t="s">
        <v>231</v>
      </c>
      <c r="D2592" s="262" t="s">
        <v>411</v>
      </c>
      <c r="E2592" s="262" t="s">
        <v>221</v>
      </c>
      <c r="F2592" s="262" t="s">
        <v>222</v>
      </c>
      <c r="G2592" s="262" t="s">
        <v>223</v>
      </c>
      <c r="H2592" s="262" t="s">
        <v>224</v>
      </c>
      <c r="I2592" s="262" t="s">
        <v>225</v>
      </c>
      <c r="J2592" s="262">
        <v>1600</v>
      </c>
      <c r="K2592" s="320">
        <v>1</v>
      </c>
      <c r="L2592" s="320">
        <v>1</v>
      </c>
      <c r="M2592" s="262" t="s">
        <v>226</v>
      </c>
      <c r="N2592" s="262" t="s">
        <v>233</v>
      </c>
      <c r="O2592" s="262" t="s">
        <v>234</v>
      </c>
      <c r="P2592" s="262" t="s">
        <v>38</v>
      </c>
      <c r="Q2592" s="321">
        <v>19</v>
      </c>
      <c r="R2592" s="321">
        <f t="shared" si="245"/>
        <v>20</v>
      </c>
      <c r="S2592" s="300">
        <v>0</v>
      </c>
      <c r="T2592" s="300">
        <v>70020</v>
      </c>
      <c r="V2592" s="300">
        <v>70020</v>
      </c>
      <c r="W2592" s="302">
        <f>IFERROR(INDEX('For Formulas'!$A$3:$CL$64,MATCH(ROUNDUP($R2592,0),'For Formulas'!$A$3:$A$64,0),MATCH($O2592&amp;" - "&amp;$P2592,'For Formulas'!$A$3:$CL$3,0))*L2592+U2592,INDEX('For Formulas'!$A$3:$CL$64,MATCH(ROUNDUP($R2592,0),'For Formulas'!$A$3:$A$64,0)*MATCH($O2592&amp;" - "&amp;$P2592,'For Formulas'!$A$3:$CL$3,0))*L2592)</f>
        <v>75620</v>
      </c>
      <c r="X2592" s="322">
        <f t="shared" si="246"/>
        <v>7.9977149385889748E-2</v>
      </c>
      <c r="Y2592" s="262" t="s">
        <v>608</v>
      </c>
      <c r="Z2592" s="262" t="str">
        <f t="shared" si="247"/>
        <v>141 E 71100 116</v>
      </c>
      <c r="AA2592" s="262" t="str">
        <f t="shared" si="248"/>
        <v>000</v>
      </c>
      <c r="AB2592" s="262" t="str">
        <f t="shared" si="249"/>
        <v>000</v>
      </c>
      <c r="AC2592" s="262" t="str">
        <f t="shared" si="250"/>
        <v>141 E 71100 116 000 000</v>
      </c>
    </row>
    <row r="2593" spans="1:29" ht="15" customHeight="1" x14ac:dyDescent="0.25">
      <c r="A2593" s="262" t="s">
        <v>1002</v>
      </c>
      <c r="B2593" s="262" t="s">
        <v>435</v>
      </c>
      <c r="C2593" s="262" t="s">
        <v>435</v>
      </c>
      <c r="D2593" s="262" t="s">
        <v>361</v>
      </c>
      <c r="E2593" s="262" t="s">
        <v>221</v>
      </c>
      <c r="F2593" s="262" t="s">
        <v>463</v>
      </c>
      <c r="G2593" s="262" t="s">
        <v>464</v>
      </c>
      <c r="H2593" s="262" t="s">
        <v>465</v>
      </c>
      <c r="I2593" s="262" t="s">
        <v>225</v>
      </c>
      <c r="J2593" s="262">
        <v>1760</v>
      </c>
      <c r="K2593" s="320">
        <v>1</v>
      </c>
      <c r="L2593" s="320">
        <v>1</v>
      </c>
      <c r="M2593" s="262" t="s">
        <v>226</v>
      </c>
      <c r="N2593" s="262" t="s">
        <v>227</v>
      </c>
      <c r="O2593" s="262" t="s">
        <v>581</v>
      </c>
      <c r="P2593" s="262" t="s">
        <v>37</v>
      </c>
      <c r="Q2593" s="321">
        <v>19</v>
      </c>
      <c r="R2593" s="321">
        <f t="shared" si="245"/>
        <v>20</v>
      </c>
      <c r="S2593" s="300">
        <v>0</v>
      </c>
      <c r="T2593" s="300">
        <v>70197</v>
      </c>
      <c r="V2593" s="300">
        <v>70197</v>
      </c>
      <c r="W2593" s="302">
        <f>IFERROR(INDEX('For Formulas'!$A$3:$CL$64,MATCH(ROUNDUP($R2593,0),'For Formulas'!$A$3:$A$64,0),MATCH($O2593&amp;" - "&amp;$P2593,'For Formulas'!$A$3:$CL$3,0))*L2593+U2593,INDEX('For Formulas'!$A$3:$CL$64,MATCH(ROUNDUP($R2593,0),'For Formulas'!$A$3:$A$64,0)*MATCH($O2593&amp;" - "&amp;$P2593,'For Formulas'!$A$3:$CL$3,0))*L2593)</f>
        <v>75812</v>
      </c>
      <c r="X2593" s="322">
        <f t="shared" si="246"/>
        <v>7.9989173326495439E-2</v>
      </c>
      <c r="Y2593" s="262" t="s">
        <v>925</v>
      </c>
      <c r="Z2593" s="262" t="str">
        <f t="shared" si="247"/>
        <v>141 E 71300 116</v>
      </c>
      <c r="AA2593" s="262" t="str">
        <f t="shared" si="248"/>
        <v>000</v>
      </c>
      <c r="AB2593" s="262" t="str">
        <f t="shared" si="249"/>
        <v>000</v>
      </c>
      <c r="AC2593" s="262" t="str">
        <f t="shared" si="250"/>
        <v>141 E 71300 116 000 000</v>
      </c>
    </row>
    <row r="2594" spans="1:29" ht="15" hidden="1" customHeight="1" x14ac:dyDescent="0.25">
      <c r="A2594" s="262" t="s">
        <v>3038</v>
      </c>
      <c r="B2594" s="262" t="s">
        <v>326</v>
      </c>
      <c r="C2594" s="262" t="s">
        <v>326</v>
      </c>
      <c r="D2594" s="262" t="s">
        <v>371</v>
      </c>
      <c r="E2594" s="262" t="s">
        <v>256</v>
      </c>
      <c r="F2594" s="262" t="s">
        <v>222</v>
      </c>
      <c r="G2594" s="262" t="s">
        <v>223</v>
      </c>
      <c r="H2594" s="262" t="s">
        <v>224</v>
      </c>
      <c r="I2594" s="262" t="s">
        <v>225</v>
      </c>
      <c r="J2594" s="262">
        <v>1600</v>
      </c>
      <c r="K2594" s="320">
        <v>1</v>
      </c>
      <c r="L2594" s="320">
        <v>1</v>
      </c>
      <c r="M2594" s="262" t="s">
        <v>6</v>
      </c>
      <c r="Q2594" s="321">
        <v>0</v>
      </c>
      <c r="R2594" s="321">
        <f t="shared" si="245"/>
        <v>1</v>
      </c>
      <c r="S2594" s="300">
        <v>7000</v>
      </c>
      <c r="T2594" s="300">
        <v>0</v>
      </c>
      <c r="V2594" s="300">
        <v>7000</v>
      </c>
      <c r="W2594" s="300">
        <f>V2594</f>
        <v>7000</v>
      </c>
      <c r="X2594" s="322">
        <f t="shared" si="246"/>
        <v>0</v>
      </c>
      <c r="Y2594" s="262" t="s">
        <v>3039</v>
      </c>
      <c r="Z2594" s="262" t="str">
        <f t="shared" si="247"/>
        <v>141 E 72410 139</v>
      </c>
      <c r="AA2594" s="262" t="str">
        <f t="shared" si="248"/>
        <v>000</v>
      </c>
      <c r="AB2594" s="262" t="str">
        <f t="shared" si="249"/>
        <v>000</v>
      </c>
      <c r="AC2594" s="262" t="str">
        <f t="shared" si="250"/>
        <v>141 E 72410 139 000 000</v>
      </c>
    </row>
    <row r="2595" spans="1:29" ht="15" hidden="1" customHeight="1" x14ac:dyDescent="0.25">
      <c r="A2595" s="262" t="s">
        <v>3040</v>
      </c>
      <c r="B2595" s="262" t="s">
        <v>256</v>
      </c>
      <c r="C2595" s="262" t="s">
        <v>273</v>
      </c>
      <c r="D2595" s="262" t="s">
        <v>274</v>
      </c>
      <c r="E2595" s="262" t="s">
        <v>256</v>
      </c>
      <c r="F2595" s="262" t="s">
        <v>249</v>
      </c>
      <c r="G2595" s="262" t="s">
        <v>250</v>
      </c>
      <c r="H2595" s="262" t="s">
        <v>224</v>
      </c>
      <c r="I2595" s="262" t="s">
        <v>242</v>
      </c>
      <c r="J2595" s="262">
        <v>1080</v>
      </c>
      <c r="K2595" s="320">
        <v>1</v>
      </c>
      <c r="L2595" s="320">
        <v>1</v>
      </c>
      <c r="M2595" s="262" t="s">
        <v>6</v>
      </c>
      <c r="Q2595" s="321">
        <v>0</v>
      </c>
      <c r="R2595" s="321">
        <f t="shared" si="245"/>
        <v>1</v>
      </c>
      <c r="S2595" s="300">
        <v>262.5</v>
      </c>
      <c r="T2595" s="300">
        <v>0</v>
      </c>
      <c r="V2595" s="300">
        <v>262.5</v>
      </c>
      <c r="W2595" s="300">
        <f>V2595</f>
        <v>262.5</v>
      </c>
      <c r="X2595" s="322">
        <f t="shared" si="246"/>
        <v>0</v>
      </c>
      <c r="Y2595" s="262" t="s">
        <v>1654</v>
      </c>
      <c r="Z2595" s="262" t="str">
        <f t="shared" si="247"/>
        <v>141 E 72410 162</v>
      </c>
      <c r="AA2595" s="262" t="str">
        <f t="shared" si="248"/>
        <v>000</v>
      </c>
      <c r="AB2595" s="262" t="str">
        <f t="shared" si="249"/>
        <v>000</v>
      </c>
      <c r="AC2595" s="262" t="str">
        <f t="shared" si="250"/>
        <v>141 E 72410 162 000 000</v>
      </c>
    </row>
    <row r="2596" spans="1:29" ht="15" customHeight="1" x14ac:dyDescent="0.25">
      <c r="A2596" s="262" t="s">
        <v>2241</v>
      </c>
      <c r="B2596" s="262" t="s">
        <v>515</v>
      </c>
      <c r="C2596" s="262" t="s">
        <v>515</v>
      </c>
      <c r="D2596" s="262" t="s">
        <v>274</v>
      </c>
      <c r="E2596" s="262" t="s">
        <v>221</v>
      </c>
      <c r="F2596" s="262" t="s">
        <v>299</v>
      </c>
      <c r="G2596" s="262" t="s">
        <v>300</v>
      </c>
      <c r="H2596" s="262" t="s">
        <v>301</v>
      </c>
      <c r="I2596" s="262" t="s">
        <v>225</v>
      </c>
      <c r="J2596" s="262">
        <v>1920</v>
      </c>
      <c r="K2596" s="320">
        <v>1</v>
      </c>
      <c r="L2596" s="320">
        <v>1</v>
      </c>
      <c r="M2596" s="262" t="s">
        <v>226</v>
      </c>
      <c r="N2596" s="262" t="s">
        <v>233</v>
      </c>
      <c r="O2596" s="262" t="s">
        <v>786</v>
      </c>
      <c r="P2596" s="262" t="s">
        <v>35</v>
      </c>
      <c r="Q2596" s="321">
        <v>21</v>
      </c>
      <c r="R2596" s="321">
        <f t="shared" si="245"/>
        <v>22</v>
      </c>
      <c r="S2596" s="300">
        <v>0</v>
      </c>
      <c r="T2596" s="300">
        <v>70656</v>
      </c>
      <c r="V2596" s="300">
        <v>70656</v>
      </c>
      <c r="W2596" s="302">
        <f>IFERROR(INDEX('For Formulas'!$A$3:$CL$64,MATCH(ROUNDUP($R2596,0),'For Formulas'!$A$3:$A$64,0),MATCH($O2596&amp;" - "&amp;$P2596,'For Formulas'!$A$3:$CL$3,0))*L2596+U2596,INDEX('For Formulas'!$A$3:$CL$64,MATCH(ROUNDUP($R2596,0),'For Formulas'!$A$3:$A$64,0)*MATCH($O2596&amp;" - "&amp;$P2596,'For Formulas'!$A$3:$CL$3,0))*L2596)</f>
        <v>76308</v>
      </c>
      <c r="X2596" s="322">
        <f t="shared" si="246"/>
        <v>7.9993206521739135E-2</v>
      </c>
      <c r="Y2596" s="262" t="s">
        <v>516</v>
      </c>
      <c r="Z2596" s="262" t="str">
        <f t="shared" si="247"/>
        <v>141 E 72510 119</v>
      </c>
      <c r="AA2596" s="262" t="str">
        <f t="shared" si="248"/>
        <v>000</v>
      </c>
      <c r="AB2596" s="262" t="str">
        <f t="shared" si="249"/>
        <v>000</v>
      </c>
      <c r="AC2596" s="262" t="str">
        <f t="shared" si="250"/>
        <v>141 E 72510 119 000 000</v>
      </c>
    </row>
    <row r="2597" spans="1:29" ht="15" customHeight="1" x14ac:dyDescent="0.25">
      <c r="A2597" s="262" t="s">
        <v>762</v>
      </c>
      <c r="B2597" s="262" t="s">
        <v>231</v>
      </c>
      <c r="C2597" s="262" t="s">
        <v>231</v>
      </c>
      <c r="D2597" s="262" t="s">
        <v>407</v>
      </c>
      <c r="E2597" s="262" t="s">
        <v>221</v>
      </c>
      <c r="F2597" s="262" t="s">
        <v>222</v>
      </c>
      <c r="G2597" s="262" t="s">
        <v>223</v>
      </c>
      <c r="H2597" s="262" t="s">
        <v>224</v>
      </c>
      <c r="I2597" s="262" t="s">
        <v>225</v>
      </c>
      <c r="J2597" s="262">
        <v>1600</v>
      </c>
      <c r="K2597" s="320">
        <v>1</v>
      </c>
      <c r="L2597" s="320">
        <v>1</v>
      </c>
      <c r="M2597" s="262" t="s">
        <v>226</v>
      </c>
      <c r="N2597" s="262" t="s">
        <v>233</v>
      </c>
      <c r="O2597" s="262" t="s">
        <v>234</v>
      </c>
      <c r="P2597" s="262" t="s">
        <v>37</v>
      </c>
      <c r="Q2597" s="321">
        <v>26</v>
      </c>
      <c r="R2597" s="321">
        <f t="shared" si="245"/>
        <v>27</v>
      </c>
      <c r="S2597" s="300">
        <v>0</v>
      </c>
      <c r="T2597" s="300">
        <v>71150</v>
      </c>
      <c r="V2597" s="300">
        <v>71150</v>
      </c>
      <c r="W2597" s="302">
        <f>IFERROR(INDEX('For Formulas'!$A$3:$CL$64,MATCH(ROUNDUP($R2597,0),'For Formulas'!$A$3:$A$64,0),MATCH($O2597&amp;" - "&amp;$P2597,'For Formulas'!$A$3:$CL$3,0))*L2597+U2597,INDEX('For Formulas'!$A$3:$CL$64,MATCH(ROUNDUP($R2597,0),'For Formulas'!$A$3:$A$64,0)*MATCH($O2597&amp;" - "&amp;$P2597,'For Formulas'!$A$3:$CL$3,0))*L2597)</f>
        <v>76840</v>
      </c>
      <c r="X2597" s="322">
        <f t="shared" si="246"/>
        <v>7.9971890372452559E-2</v>
      </c>
      <c r="Y2597" s="262" t="s">
        <v>408</v>
      </c>
      <c r="Z2597" s="262" t="str">
        <f t="shared" si="247"/>
        <v>141 E 71100 116</v>
      </c>
      <c r="AA2597" s="262" t="str">
        <f t="shared" si="248"/>
        <v>000</v>
      </c>
      <c r="AB2597" s="262" t="str">
        <f t="shared" si="249"/>
        <v>000</v>
      </c>
      <c r="AC2597" s="262" t="str">
        <f t="shared" si="250"/>
        <v>141 E 71100 116 000 000</v>
      </c>
    </row>
    <row r="2598" spans="1:29" ht="15" customHeight="1" x14ac:dyDescent="0.25">
      <c r="A2598" s="262" t="s">
        <v>817</v>
      </c>
      <c r="B2598" s="262" t="s">
        <v>231</v>
      </c>
      <c r="C2598" s="262" t="s">
        <v>231</v>
      </c>
      <c r="D2598" s="262" t="s">
        <v>364</v>
      </c>
      <c r="E2598" s="262" t="s">
        <v>221</v>
      </c>
      <c r="F2598" s="262" t="s">
        <v>222</v>
      </c>
      <c r="G2598" s="262" t="s">
        <v>223</v>
      </c>
      <c r="H2598" s="262" t="s">
        <v>224</v>
      </c>
      <c r="I2598" s="262" t="s">
        <v>225</v>
      </c>
      <c r="J2598" s="262">
        <v>1600</v>
      </c>
      <c r="K2598" s="320">
        <v>1</v>
      </c>
      <c r="L2598" s="320">
        <v>1</v>
      </c>
      <c r="M2598" s="262" t="s">
        <v>226</v>
      </c>
      <c r="N2598" s="262" t="s">
        <v>233</v>
      </c>
      <c r="O2598" s="262" t="s">
        <v>234</v>
      </c>
      <c r="P2598" s="262" t="s">
        <v>37</v>
      </c>
      <c r="Q2598" s="321">
        <v>26</v>
      </c>
      <c r="R2598" s="321">
        <f t="shared" si="245"/>
        <v>27</v>
      </c>
      <c r="S2598" s="300">
        <v>0</v>
      </c>
      <c r="T2598" s="300">
        <v>71150</v>
      </c>
      <c r="V2598" s="300">
        <v>71150</v>
      </c>
      <c r="W2598" s="302">
        <f>IFERROR(INDEX('For Formulas'!$A$3:$CL$64,MATCH(ROUNDUP($R2598,0),'For Formulas'!$A$3:$A$64,0),MATCH($O2598&amp;" - "&amp;$P2598,'For Formulas'!$A$3:$CL$3,0))*L2598+U2598,INDEX('For Formulas'!$A$3:$CL$64,MATCH(ROUNDUP($R2598,0),'For Formulas'!$A$3:$A$64,0)*MATCH($O2598&amp;" - "&amp;$P2598,'For Formulas'!$A$3:$CL$3,0))*L2598)</f>
        <v>76840</v>
      </c>
      <c r="X2598" s="322">
        <f t="shared" si="246"/>
        <v>7.9971890372452559E-2</v>
      </c>
      <c r="Y2598" s="262" t="s">
        <v>365</v>
      </c>
      <c r="Z2598" s="262" t="str">
        <f t="shared" si="247"/>
        <v>141 E 71100 116</v>
      </c>
      <c r="AA2598" s="262" t="str">
        <f t="shared" si="248"/>
        <v>000</v>
      </c>
      <c r="AB2598" s="262" t="str">
        <f t="shared" si="249"/>
        <v>000</v>
      </c>
      <c r="AC2598" s="262" t="str">
        <f t="shared" si="250"/>
        <v>141 E 71100 116 000 000</v>
      </c>
    </row>
    <row r="2599" spans="1:29" ht="15" hidden="1" customHeight="1" x14ac:dyDescent="0.25">
      <c r="A2599" s="262" t="s">
        <v>3045</v>
      </c>
      <c r="B2599" s="262" t="s">
        <v>256</v>
      </c>
      <c r="C2599" s="262" t="s">
        <v>273</v>
      </c>
      <c r="D2599" s="262" t="s">
        <v>274</v>
      </c>
      <c r="E2599" s="262" t="s">
        <v>256</v>
      </c>
      <c r="F2599" s="262" t="s">
        <v>249</v>
      </c>
      <c r="G2599" s="262" t="s">
        <v>250</v>
      </c>
      <c r="H2599" s="262" t="s">
        <v>224</v>
      </c>
      <c r="I2599" s="262" t="s">
        <v>242</v>
      </c>
      <c r="J2599" s="262">
        <v>1080</v>
      </c>
      <c r="K2599" s="320">
        <v>1</v>
      </c>
      <c r="L2599" s="320">
        <v>1</v>
      </c>
      <c r="M2599" s="262" t="s">
        <v>6</v>
      </c>
      <c r="Q2599" s="321">
        <v>0</v>
      </c>
      <c r="R2599" s="321">
        <f t="shared" si="245"/>
        <v>1</v>
      </c>
      <c r="S2599" s="300">
        <v>250</v>
      </c>
      <c r="T2599" s="300">
        <v>0</v>
      </c>
      <c r="V2599" s="300">
        <v>250</v>
      </c>
      <c r="W2599" s="300">
        <f>V2599</f>
        <v>250</v>
      </c>
      <c r="X2599" s="322">
        <f t="shared" si="246"/>
        <v>0</v>
      </c>
      <c r="Y2599" s="262" t="s">
        <v>3046</v>
      </c>
      <c r="Z2599" s="262" t="str">
        <f t="shared" si="247"/>
        <v>141 E 73400 163</v>
      </c>
      <c r="AA2599" s="262" t="str">
        <f t="shared" si="248"/>
        <v>000</v>
      </c>
      <c r="AB2599" s="262" t="str">
        <f t="shared" si="249"/>
        <v>000</v>
      </c>
      <c r="AC2599" s="262" t="str">
        <f t="shared" si="250"/>
        <v>141 E 73400 163 000 000</v>
      </c>
    </row>
    <row r="2600" spans="1:29" ht="15" customHeight="1" x14ac:dyDescent="0.25">
      <c r="A2600" s="262" t="s">
        <v>906</v>
      </c>
      <c r="B2600" s="262" t="s">
        <v>231</v>
      </c>
      <c r="C2600" s="262" t="s">
        <v>231</v>
      </c>
      <c r="D2600" s="262" t="s">
        <v>295</v>
      </c>
      <c r="E2600" s="262" t="s">
        <v>221</v>
      </c>
      <c r="F2600" s="262" t="s">
        <v>222</v>
      </c>
      <c r="G2600" s="262" t="s">
        <v>223</v>
      </c>
      <c r="H2600" s="262" t="s">
        <v>224</v>
      </c>
      <c r="I2600" s="262" t="s">
        <v>225</v>
      </c>
      <c r="J2600" s="262">
        <v>1600</v>
      </c>
      <c r="K2600" s="320">
        <v>1</v>
      </c>
      <c r="L2600" s="320">
        <v>1</v>
      </c>
      <c r="M2600" s="262" t="s">
        <v>226</v>
      </c>
      <c r="N2600" s="262" t="s">
        <v>233</v>
      </c>
      <c r="O2600" s="262" t="s">
        <v>234</v>
      </c>
      <c r="P2600" s="262" t="s">
        <v>37</v>
      </c>
      <c r="Q2600" s="321">
        <v>26</v>
      </c>
      <c r="R2600" s="321">
        <f t="shared" si="245"/>
        <v>27</v>
      </c>
      <c r="S2600" s="300">
        <v>0</v>
      </c>
      <c r="T2600" s="300">
        <v>71150</v>
      </c>
      <c r="V2600" s="300">
        <v>71150</v>
      </c>
      <c r="W2600" s="302">
        <f>IFERROR(INDEX('For Formulas'!$A$3:$CL$64,MATCH(ROUNDUP($R2600,0),'For Formulas'!$A$3:$A$64,0),MATCH($O2600&amp;" - "&amp;$P2600,'For Formulas'!$A$3:$CL$3,0))*L2600+U2600,INDEX('For Formulas'!$A$3:$CL$64,MATCH(ROUNDUP($R2600,0),'For Formulas'!$A$3:$A$64,0)*MATCH($O2600&amp;" - "&amp;$P2600,'For Formulas'!$A$3:$CL$3,0))*L2600)</f>
        <v>76840</v>
      </c>
      <c r="X2600" s="322">
        <f t="shared" si="246"/>
        <v>7.9971890372452559E-2</v>
      </c>
      <c r="Y2600" s="262" t="s">
        <v>296</v>
      </c>
      <c r="Z2600" s="262" t="str">
        <f t="shared" si="247"/>
        <v>141 E 71100 116</v>
      </c>
      <c r="AA2600" s="262" t="str">
        <f t="shared" si="248"/>
        <v>000</v>
      </c>
      <c r="AB2600" s="262" t="str">
        <f t="shared" si="249"/>
        <v>000</v>
      </c>
      <c r="AC2600" s="262" t="str">
        <f t="shared" si="250"/>
        <v>141 E 71100 116 000 000</v>
      </c>
    </row>
    <row r="2601" spans="1:29" ht="15" customHeight="1" x14ac:dyDescent="0.25">
      <c r="A2601" s="262" t="s">
        <v>1354</v>
      </c>
      <c r="B2601" s="262" t="s">
        <v>577</v>
      </c>
      <c r="C2601" s="262" t="s">
        <v>577</v>
      </c>
      <c r="D2601" s="262" t="s">
        <v>346</v>
      </c>
      <c r="E2601" s="262" t="s">
        <v>221</v>
      </c>
      <c r="F2601" s="262" t="s">
        <v>222</v>
      </c>
      <c r="G2601" s="262" t="s">
        <v>223</v>
      </c>
      <c r="H2601" s="262" t="s">
        <v>224</v>
      </c>
      <c r="I2601" s="262" t="s">
        <v>225</v>
      </c>
      <c r="J2601" s="262">
        <v>1600</v>
      </c>
      <c r="K2601" s="320">
        <v>1</v>
      </c>
      <c r="L2601" s="320">
        <v>1</v>
      </c>
      <c r="M2601" s="262" t="s">
        <v>226</v>
      </c>
      <c r="N2601" s="262" t="s">
        <v>227</v>
      </c>
      <c r="O2601" s="262" t="s">
        <v>234</v>
      </c>
      <c r="P2601" s="262" t="s">
        <v>37</v>
      </c>
      <c r="Q2601" s="321">
        <v>26</v>
      </c>
      <c r="R2601" s="321">
        <f t="shared" si="245"/>
        <v>27</v>
      </c>
      <c r="S2601" s="300">
        <v>0</v>
      </c>
      <c r="T2601" s="300">
        <v>71150</v>
      </c>
      <c r="V2601" s="300">
        <v>71150</v>
      </c>
      <c r="W2601" s="302">
        <f>IFERROR(INDEX('For Formulas'!$A$3:$CL$64,MATCH(ROUNDUP($R2601,0),'For Formulas'!$A$3:$A$64,0),MATCH($O2601&amp;" - "&amp;$P2601,'For Formulas'!$A$3:$CL$3,0))*L2601+U2601,INDEX('For Formulas'!$A$3:$CL$64,MATCH(ROUNDUP($R2601,0),'For Formulas'!$A$3:$A$64,0)*MATCH($O2601&amp;" - "&amp;$P2601,'For Formulas'!$A$3:$CL$3,0))*L2601)</f>
        <v>76840</v>
      </c>
      <c r="X2601" s="322">
        <f t="shared" si="246"/>
        <v>7.9971890372452559E-2</v>
      </c>
      <c r="Y2601" s="262" t="s">
        <v>582</v>
      </c>
      <c r="Z2601" s="262" t="str">
        <f t="shared" si="247"/>
        <v>141 E 72130 123</v>
      </c>
      <c r="AA2601" s="262" t="str">
        <f t="shared" si="248"/>
        <v>000</v>
      </c>
      <c r="AB2601" s="262" t="str">
        <f t="shared" si="249"/>
        <v>000</v>
      </c>
      <c r="AC2601" s="262" t="str">
        <f t="shared" si="250"/>
        <v>141 E 72130 123 000 000</v>
      </c>
    </row>
    <row r="2602" spans="1:29" ht="15" customHeight="1" x14ac:dyDescent="0.25">
      <c r="A2602" s="262" t="s">
        <v>1360</v>
      </c>
      <c r="B2602" s="262" t="s">
        <v>231</v>
      </c>
      <c r="C2602" s="262" t="s">
        <v>231</v>
      </c>
      <c r="D2602" s="262" t="s">
        <v>268</v>
      </c>
      <c r="E2602" s="262" t="s">
        <v>221</v>
      </c>
      <c r="F2602" s="262" t="s">
        <v>222</v>
      </c>
      <c r="G2602" s="262" t="s">
        <v>223</v>
      </c>
      <c r="H2602" s="262" t="s">
        <v>224</v>
      </c>
      <c r="I2602" s="262" t="s">
        <v>225</v>
      </c>
      <c r="J2602" s="262">
        <v>1600</v>
      </c>
      <c r="K2602" s="320">
        <v>1</v>
      </c>
      <c r="L2602" s="320">
        <v>1</v>
      </c>
      <c r="M2602" s="262" t="s">
        <v>226</v>
      </c>
      <c r="N2602" s="262" t="s">
        <v>233</v>
      </c>
      <c r="O2602" s="262" t="s">
        <v>234</v>
      </c>
      <c r="P2602" s="262" t="s">
        <v>37</v>
      </c>
      <c r="Q2602" s="321">
        <v>26</v>
      </c>
      <c r="R2602" s="321">
        <f t="shared" si="245"/>
        <v>27</v>
      </c>
      <c r="S2602" s="300">
        <v>0</v>
      </c>
      <c r="T2602" s="300">
        <v>71150</v>
      </c>
      <c r="V2602" s="300">
        <v>71150</v>
      </c>
      <c r="W2602" s="302">
        <f>IFERROR(INDEX('For Formulas'!$A$3:$CL$64,MATCH(ROUNDUP($R2602,0),'For Formulas'!$A$3:$A$64,0),MATCH($O2602&amp;" - "&amp;$P2602,'For Formulas'!$A$3:$CL$3,0))*L2602+U2602,INDEX('For Formulas'!$A$3:$CL$64,MATCH(ROUNDUP($R2602,0),'For Formulas'!$A$3:$A$64,0)*MATCH($O2602&amp;" - "&amp;$P2602,'For Formulas'!$A$3:$CL$3,0))*L2602)</f>
        <v>76840</v>
      </c>
      <c r="X2602" s="322">
        <f t="shared" si="246"/>
        <v>7.9971890372452559E-2</v>
      </c>
      <c r="Y2602" s="262" t="s">
        <v>566</v>
      </c>
      <c r="Z2602" s="262" t="str">
        <f t="shared" si="247"/>
        <v>141 E 71100 116</v>
      </c>
      <c r="AA2602" s="262" t="str">
        <f t="shared" si="248"/>
        <v>000</v>
      </c>
      <c r="AB2602" s="262" t="str">
        <f t="shared" si="249"/>
        <v>000</v>
      </c>
      <c r="AC2602" s="262" t="str">
        <f t="shared" si="250"/>
        <v>141 E 71100 116 000 000</v>
      </c>
    </row>
    <row r="2603" spans="1:29" ht="15" customHeight="1" x14ac:dyDescent="0.25">
      <c r="A2603" s="262" t="s">
        <v>1374</v>
      </c>
      <c r="B2603" s="262" t="s">
        <v>316</v>
      </c>
      <c r="C2603" s="262" t="s">
        <v>316</v>
      </c>
      <c r="D2603" s="262" t="s">
        <v>411</v>
      </c>
      <c r="E2603" s="262" t="s">
        <v>221</v>
      </c>
      <c r="F2603" s="262" t="s">
        <v>222</v>
      </c>
      <c r="G2603" s="262" t="s">
        <v>223</v>
      </c>
      <c r="H2603" s="262" t="s">
        <v>224</v>
      </c>
      <c r="I2603" s="262" t="s">
        <v>225</v>
      </c>
      <c r="J2603" s="262">
        <v>1600</v>
      </c>
      <c r="K2603" s="320">
        <v>1</v>
      </c>
      <c r="L2603" s="320">
        <v>1</v>
      </c>
      <c r="M2603" s="262" t="s">
        <v>226</v>
      </c>
      <c r="N2603" s="262" t="s">
        <v>233</v>
      </c>
      <c r="O2603" s="262" t="s">
        <v>234</v>
      </c>
      <c r="P2603" s="262" t="s">
        <v>37</v>
      </c>
      <c r="Q2603" s="321">
        <v>26</v>
      </c>
      <c r="R2603" s="321">
        <f t="shared" si="245"/>
        <v>27</v>
      </c>
      <c r="S2603" s="300">
        <v>0</v>
      </c>
      <c r="T2603" s="300">
        <v>71150</v>
      </c>
      <c r="V2603" s="300">
        <v>71150</v>
      </c>
      <c r="W2603" s="302">
        <f>IFERROR(INDEX('For Formulas'!$A$3:$CL$64,MATCH(ROUNDUP($R2603,0),'For Formulas'!$A$3:$A$64,0),MATCH($O2603&amp;" - "&amp;$P2603,'For Formulas'!$A$3:$CL$3,0))*L2603+U2603,INDEX('For Formulas'!$A$3:$CL$64,MATCH(ROUNDUP($R2603,0),'For Formulas'!$A$3:$A$64,0)*MATCH($O2603&amp;" - "&amp;$P2603,'For Formulas'!$A$3:$CL$3,0))*L2603)</f>
        <v>76840</v>
      </c>
      <c r="X2603" s="322">
        <f t="shared" si="246"/>
        <v>7.9971890372452559E-2</v>
      </c>
      <c r="Y2603" s="262" t="s">
        <v>1375</v>
      </c>
      <c r="Z2603" s="262" t="str">
        <f t="shared" si="247"/>
        <v>141 E 71200 116</v>
      </c>
      <c r="AA2603" s="262" t="str">
        <f t="shared" si="248"/>
        <v>712</v>
      </c>
      <c r="AB2603" s="262" t="str">
        <f t="shared" si="249"/>
        <v>000</v>
      </c>
      <c r="AC2603" s="262" t="str">
        <f t="shared" si="250"/>
        <v>141 E 71200 116 000 712</v>
      </c>
    </row>
    <row r="2604" spans="1:29" ht="15" hidden="1" customHeight="1" x14ac:dyDescent="0.25">
      <c r="A2604" s="262" t="s">
        <v>3049</v>
      </c>
      <c r="B2604" s="262" t="s">
        <v>326</v>
      </c>
      <c r="C2604" s="262" t="s">
        <v>326</v>
      </c>
      <c r="D2604" s="262" t="s">
        <v>371</v>
      </c>
      <c r="E2604" s="262" t="s">
        <v>256</v>
      </c>
      <c r="F2604" s="262" t="s">
        <v>222</v>
      </c>
      <c r="G2604" s="262" t="s">
        <v>223</v>
      </c>
      <c r="H2604" s="262" t="s">
        <v>224</v>
      </c>
      <c r="I2604" s="262" t="s">
        <v>225</v>
      </c>
      <c r="J2604" s="262">
        <v>1600</v>
      </c>
      <c r="K2604" s="320">
        <v>1</v>
      </c>
      <c r="L2604" s="320">
        <v>1</v>
      </c>
      <c r="M2604" s="262" t="s">
        <v>6</v>
      </c>
      <c r="Q2604" s="321">
        <v>0</v>
      </c>
      <c r="R2604" s="321">
        <f t="shared" si="245"/>
        <v>1</v>
      </c>
      <c r="S2604" s="300">
        <v>7000</v>
      </c>
      <c r="T2604" s="300">
        <v>0</v>
      </c>
      <c r="V2604" s="300">
        <v>7000</v>
      </c>
      <c r="W2604" s="300">
        <f>V2604</f>
        <v>7000</v>
      </c>
      <c r="X2604" s="322">
        <f t="shared" si="246"/>
        <v>0</v>
      </c>
      <c r="Y2604" s="262" t="s">
        <v>3039</v>
      </c>
      <c r="Z2604" s="262" t="str">
        <f t="shared" si="247"/>
        <v>141 E 72410 139</v>
      </c>
      <c r="AA2604" s="262" t="str">
        <f t="shared" si="248"/>
        <v>000</v>
      </c>
      <c r="AB2604" s="262" t="str">
        <f t="shared" si="249"/>
        <v>000</v>
      </c>
      <c r="AC2604" s="262" t="str">
        <f t="shared" si="250"/>
        <v>141 E 72410 139 000 000</v>
      </c>
    </row>
    <row r="2605" spans="1:29" ht="15" customHeight="1" x14ac:dyDescent="0.25">
      <c r="A2605" s="262" t="s">
        <v>1424</v>
      </c>
      <c r="B2605" s="262" t="s">
        <v>231</v>
      </c>
      <c r="C2605" s="262" t="s">
        <v>231</v>
      </c>
      <c r="D2605" s="262" t="s">
        <v>268</v>
      </c>
      <c r="E2605" s="262" t="s">
        <v>221</v>
      </c>
      <c r="F2605" s="262" t="s">
        <v>222</v>
      </c>
      <c r="G2605" s="262" t="s">
        <v>223</v>
      </c>
      <c r="H2605" s="262" t="s">
        <v>224</v>
      </c>
      <c r="I2605" s="262" t="s">
        <v>225</v>
      </c>
      <c r="J2605" s="262">
        <v>1600</v>
      </c>
      <c r="K2605" s="320">
        <v>1</v>
      </c>
      <c r="L2605" s="320">
        <v>1</v>
      </c>
      <c r="M2605" s="262" t="s">
        <v>226</v>
      </c>
      <c r="N2605" s="262" t="s">
        <v>233</v>
      </c>
      <c r="O2605" s="262" t="s">
        <v>234</v>
      </c>
      <c r="P2605" s="262" t="s">
        <v>37</v>
      </c>
      <c r="Q2605" s="321">
        <v>26</v>
      </c>
      <c r="R2605" s="321">
        <f t="shared" si="245"/>
        <v>27</v>
      </c>
      <c r="S2605" s="300">
        <v>0</v>
      </c>
      <c r="T2605" s="300">
        <v>71150</v>
      </c>
      <c r="V2605" s="300">
        <v>71150</v>
      </c>
      <c r="W2605" s="302">
        <f>IFERROR(INDEX('For Formulas'!$A$3:$CL$64,MATCH(ROUNDUP($R2605,0),'For Formulas'!$A$3:$A$64,0),MATCH($O2605&amp;" - "&amp;$P2605,'For Formulas'!$A$3:$CL$3,0))*L2605+U2605,INDEX('For Formulas'!$A$3:$CL$64,MATCH(ROUNDUP($R2605,0),'For Formulas'!$A$3:$A$64,0)*MATCH($O2605&amp;" - "&amp;$P2605,'For Formulas'!$A$3:$CL$3,0))*L2605)</f>
        <v>76840</v>
      </c>
      <c r="X2605" s="322">
        <f t="shared" si="246"/>
        <v>7.9971890372452559E-2</v>
      </c>
      <c r="Y2605" s="262" t="s">
        <v>566</v>
      </c>
      <c r="Z2605" s="262" t="str">
        <f t="shared" si="247"/>
        <v>141 E 71100 116</v>
      </c>
      <c r="AA2605" s="262" t="str">
        <f t="shared" si="248"/>
        <v>000</v>
      </c>
      <c r="AB2605" s="262" t="str">
        <f t="shared" si="249"/>
        <v>000</v>
      </c>
      <c r="AC2605" s="262" t="str">
        <f t="shared" si="250"/>
        <v>141 E 71100 116 000 000</v>
      </c>
    </row>
    <row r="2606" spans="1:29" ht="15" customHeight="1" x14ac:dyDescent="0.25">
      <c r="A2606" s="262" t="s">
        <v>1530</v>
      </c>
      <c r="B2606" s="262" t="s">
        <v>231</v>
      </c>
      <c r="C2606" s="262" t="s">
        <v>231</v>
      </c>
      <c r="D2606" s="262" t="s">
        <v>447</v>
      </c>
      <c r="E2606" s="262" t="s">
        <v>221</v>
      </c>
      <c r="F2606" s="262" t="s">
        <v>222</v>
      </c>
      <c r="G2606" s="262" t="s">
        <v>223</v>
      </c>
      <c r="H2606" s="262" t="s">
        <v>224</v>
      </c>
      <c r="I2606" s="262" t="s">
        <v>225</v>
      </c>
      <c r="J2606" s="262">
        <v>1600</v>
      </c>
      <c r="K2606" s="320">
        <v>1</v>
      </c>
      <c r="L2606" s="320">
        <v>1</v>
      </c>
      <c r="M2606" s="262" t="s">
        <v>226</v>
      </c>
      <c r="N2606" s="262" t="s">
        <v>233</v>
      </c>
      <c r="O2606" s="262" t="s">
        <v>234</v>
      </c>
      <c r="P2606" s="262" t="s">
        <v>37</v>
      </c>
      <c r="Q2606" s="321">
        <v>26</v>
      </c>
      <c r="R2606" s="321">
        <f t="shared" si="245"/>
        <v>27</v>
      </c>
      <c r="S2606" s="300">
        <v>0</v>
      </c>
      <c r="T2606" s="300">
        <v>71150</v>
      </c>
      <c r="V2606" s="300">
        <v>71150</v>
      </c>
      <c r="W2606" s="302">
        <f>IFERROR(INDEX('For Formulas'!$A$3:$CL$64,MATCH(ROUNDUP($R2606,0),'For Formulas'!$A$3:$A$64,0),MATCH($O2606&amp;" - "&amp;$P2606,'For Formulas'!$A$3:$CL$3,0))*L2606+U2606,INDEX('For Formulas'!$A$3:$CL$64,MATCH(ROUNDUP($R2606,0),'For Formulas'!$A$3:$A$64,0)*MATCH($O2606&amp;" - "&amp;$P2606,'For Formulas'!$A$3:$CL$3,0))*L2606)</f>
        <v>76840</v>
      </c>
      <c r="X2606" s="322">
        <f t="shared" si="246"/>
        <v>7.9971890372452559E-2</v>
      </c>
      <c r="Y2606" s="262" t="s">
        <v>448</v>
      </c>
      <c r="Z2606" s="262" t="str">
        <f t="shared" si="247"/>
        <v>141 E 71100 116</v>
      </c>
      <c r="AA2606" s="262" t="str">
        <f t="shared" si="248"/>
        <v>000</v>
      </c>
      <c r="AB2606" s="262" t="str">
        <f t="shared" si="249"/>
        <v>000</v>
      </c>
      <c r="AC2606" s="262" t="str">
        <f t="shared" si="250"/>
        <v>141 E 71100 116 000 000</v>
      </c>
    </row>
    <row r="2607" spans="1:29" ht="15" customHeight="1" x14ac:dyDescent="0.25">
      <c r="A2607" s="262" t="s">
        <v>1581</v>
      </c>
      <c r="B2607" s="262" t="s">
        <v>231</v>
      </c>
      <c r="C2607" s="262" t="s">
        <v>231</v>
      </c>
      <c r="D2607" s="262" t="s">
        <v>361</v>
      </c>
      <c r="E2607" s="262" t="s">
        <v>221</v>
      </c>
      <c r="F2607" s="262" t="s">
        <v>222</v>
      </c>
      <c r="G2607" s="262" t="s">
        <v>223</v>
      </c>
      <c r="H2607" s="262" t="s">
        <v>224</v>
      </c>
      <c r="I2607" s="262" t="s">
        <v>225</v>
      </c>
      <c r="J2607" s="262">
        <v>1600</v>
      </c>
      <c r="K2607" s="320">
        <v>1</v>
      </c>
      <c r="L2607" s="320">
        <v>1</v>
      </c>
      <c r="M2607" s="262" t="s">
        <v>226</v>
      </c>
      <c r="N2607" s="262" t="s">
        <v>233</v>
      </c>
      <c r="O2607" s="262" t="s">
        <v>234</v>
      </c>
      <c r="P2607" s="262" t="s">
        <v>37</v>
      </c>
      <c r="Q2607" s="321">
        <v>26</v>
      </c>
      <c r="R2607" s="321">
        <f t="shared" si="245"/>
        <v>27</v>
      </c>
      <c r="S2607" s="300">
        <v>0</v>
      </c>
      <c r="T2607" s="300">
        <v>71150</v>
      </c>
      <c r="V2607" s="300">
        <v>71150</v>
      </c>
      <c r="W2607" s="302">
        <f>IFERROR(INDEX('For Formulas'!$A$3:$CL$64,MATCH(ROUNDUP($R2607,0),'For Formulas'!$A$3:$A$64,0),MATCH($O2607&amp;" - "&amp;$P2607,'For Formulas'!$A$3:$CL$3,0))*L2607+U2607,INDEX('For Formulas'!$A$3:$CL$64,MATCH(ROUNDUP($R2607,0),'For Formulas'!$A$3:$A$64,0)*MATCH($O2607&amp;" - "&amp;$P2607,'For Formulas'!$A$3:$CL$3,0))*L2607)</f>
        <v>76840</v>
      </c>
      <c r="X2607" s="322">
        <f t="shared" si="246"/>
        <v>7.9971890372452559E-2</v>
      </c>
      <c r="Y2607" s="262" t="s">
        <v>362</v>
      </c>
      <c r="Z2607" s="262" t="str">
        <f t="shared" si="247"/>
        <v>141 E 71100 116</v>
      </c>
      <c r="AA2607" s="262" t="str">
        <f t="shared" si="248"/>
        <v>000</v>
      </c>
      <c r="AB2607" s="262" t="str">
        <f t="shared" si="249"/>
        <v>000</v>
      </c>
      <c r="AC2607" s="262" t="str">
        <f t="shared" si="250"/>
        <v>141 E 71100 116 000 000</v>
      </c>
    </row>
    <row r="2608" spans="1:29" ht="15" hidden="1" customHeight="1" x14ac:dyDescent="0.25">
      <c r="A2608" s="262" t="s">
        <v>3052</v>
      </c>
      <c r="B2608" s="262" t="s">
        <v>749</v>
      </c>
      <c r="C2608" s="262" t="s">
        <v>749</v>
      </c>
      <c r="D2608" s="262" t="s">
        <v>328</v>
      </c>
      <c r="E2608" s="262" t="s">
        <v>256</v>
      </c>
      <c r="F2608" s="262" t="s">
        <v>249</v>
      </c>
      <c r="G2608" s="262" t="s">
        <v>250</v>
      </c>
      <c r="H2608" s="262" t="s">
        <v>224</v>
      </c>
      <c r="I2608" s="262" t="s">
        <v>242</v>
      </c>
      <c r="J2608" s="262">
        <v>1080</v>
      </c>
      <c r="K2608" s="320">
        <v>1</v>
      </c>
      <c r="L2608" s="320">
        <v>1</v>
      </c>
      <c r="M2608" s="262" t="s">
        <v>6</v>
      </c>
      <c r="Q2608" s="321">
        <v>0</v>
      </c>
      <c r="R2608" s="321">
        <f t="shared" si="245"/>
        <v>1</v>
      </c>
      <c r="S2608" s="300">
        <v>5400</v>
      </c>
      <c r="T2608" s="300">
        <v>0</v>
      </c>
      <c r="V2608" s="300">
        <v>5400</v>
      </c>
      <c r="W2608" s="300">
        <f>V2608</f>
        <v>5400</v>
      </c>
      <c r="X2608" s="322">
        <f t="shared" si="246"/>
        <v>0</v>
      </c>
      <c r="Y2608" s="262" t="s">
        <v>750</v>
      </c>
      <c r="Z2608" s="262" t="str">
        <f t="shared" si="247"/>
        <v>141 E 71200 163</v>
      </c>
      <c r="AA2608" s="262" t="str">
        <f t="shared" si="248"/>
        <v>712</v>
      </c>
      <c r="AB2608" s="262" t="str">
        <f t="shared" si="249"/>
        <v>901</v>
      </c>
      <c r="AC2608" s="262" t="str">
        <f t="shared" si="250"/>
        <v>141 E 71200 163 901 712</v>
      </c>
    </row>
    <row r="2609" spans="1:29" ht="15" customHeight="1" x14ac:dyDescent="0.25">
      <c r="A2609" s="262" t="s">
        <v>1637</v>
      </c>
      <c r="B2609" s="262" t="s">
        <v>231</v>
      </c>
      <c r="C2609" s="262" t="s">
        <v>231</v>
      </c>
      <c r="D2609" s="262" t="s">
        <v>418</v>
      </c>
      <c r="E2609" s="262" t="s">
        <v>221</v>
      </c>
      <c r="F2609" s="262" t="s">
        <v>222</v>
      </c>
      <c r="G2609" s="262" t="s">
        <v>223</v>
      </c>
      <c r="H2609" s="262" t="s">
        <v>224</v>
      </c>
      <c r="I2609" s="262" t="s">
        <v>225</v>
      </c>
      <c r="J2609" s="262">
        <v>1600</v>
      </c>
      <c r="K2609" s="320">
        <v>1</v>
      </c>
      <c r="L2609" s="320">
        <v>1</v>
      </c>
      <c r="M2609" s="262" t="s">
        <v>226</v>
      </c>
      <c r="N2609" s="262" t="s">
        <v>233</v>
      </c>
      <c r="O2609" s="262" t="s">
        <v>234</v>
      </c>
      <c r="P2609" s="262" t="s">
        <v>37</v>
      </c>
      <c r="Q2609" s="321">
        <v>26</v>
      </c>
      <c r="R2609" s="321">
        <f t="shared" si="245"/>
        <v>27</v>
      </c>
      <c r="S2609" s="300">
        <v>0</v>
      </c>
      <c r="T2609" s="300">
        <v>71150</v>
      </c>
      <c r="V2609" s="300">
        <v>71150</v>
      </c>
      <c r="W2609" s="302">
        <f>IFERROR(INDEX('For Formulas'!$A$3:$CL$64,MATCH(ROUNDUP($R2609,0),'For Formulas'!$A$3:$A$64,0),MATCH($O2609&amp;" - "&amp;$P2609,'For Formulas'!$A$3:$CL$3,0))*L2609+U2609,INDEX('For Formulas'!$A$3:$CL$64,MATCH(ROUNDUP($R2609,0),'For Formulas'!$A$3:$A$64,0)*MATCH($O2609&amp;" - "&amp;$P2609,'For Formulas'!$A$3:$CL$3,0))*L2609)</f>
        <v>76840</v>
      </c>
      <c r="X2609" s="322">
        <f t="shared" si="246"/>
        <v>7.9971890372452559E-2</v>
      </c>
      <c r="Y2609" s="262" t="s">
        <v>476</v>
      </c>
      <c r="Z2609" s="262" t="str">
        <f t="shared" si="247"/>
        <v>141 E 71100 116</v>
      </c>
      <c r="AA2609" s="262" t="str">
        <f t="shared" si="248"/>
        <v>000</v>
      </c>
      <c r="AB2609" s="262" t="str">
        <f t="shared" si="249"/>
        <v>000</v>
      </c>
      <c r="AC2609" s="262" t="str">
        <f t="shared" si="250"/>
        <v>141 E 71100 116 000 000</v>
      </c>
    </row>
    <row r="2610" spans="1:29" ht="15" customHeight="1" x14ac:dyDescent="0.25">
      <c r="A2610" s="262" t="s">
        <v>1888</v>
      </c>
      <c r="B2610" s="262" t="s">
        <v>231</v>
      </c>
      <c r="C2610" s="262" t="s">
        <v>231</v>
      </c>
      <c r="D2610" s="262" t="s">
        <v>232</v>
      </c>
      <c r="E2610" s="262" t="s">
        <v>221</v>
      </c>
      <c r="F2610" s="262" t="s">
        <v>222</v>
      </c>
      <c r="G2610" s="262" t="s">
        <v>223</v>
      </c>
      <c r="H2610" s="262" t="s">
        <v>224</v>
      </c>
      <c r="I2610" s="262" t="s">
        <v>225</v>
      </c>
      <c r="J2610" s="262">
        <v>1600</v>
      </c>
      <c r="K2610" s="320">
        <v>1</v>
      </c>
      <c r="L2610" s="320">
        <v>1</v>
      </c>
      <c r="M2610" s="262" t="s">
        <v>226</v>
      </c>
      <c r="N2610" s="262" t="s">
        <v>233</v>
      </c>
      <c r="O2610" s="262" t="s">
        <v>234</v>
      </c>
      <c r="P2610" s="262" t="s">
        <v>37</v>
      </c>
      <c r="Q2610" s="321">
        <v>26</v>
      </c>
      <c r="R2610" s="321">
        <f t="shared" si="245"/>
        <v>27</v>
      </c>
      <c r="S2610" s="300">
        <v>0</v>
      </c>
      <c r="T2610" s="300">
        <v>71150</v>
      </c>
      <c r="V2610" s="300">
        <v>71150</v>
      </c>
      <c r="W2610" s="302">
        <f>IFERROR(INDEX('For Formulas'!$A$3:$CL$64,MATCH(ROUNDUP($R2610,0),'For Formulas'!$A$3:$A$64,0),MATCH($O2610&amp;" - "&amp;$P2610,'For Formulas'!$A$3:$CL$3,0))*L2610+U2610,INDEX('For Formulas'!$A$3:$CL$64,MATCH(ROUNDUP($R2610,0),'For Formulas'!$A$3:$A$64,0)*MATCH($O2610&amp;" - "&amp;$P2610,'For Formulas'!$A$3:$CL$3,0))*L2610)</f>
        <v>76840</v>
      </c>
      <c r="X2610" s="322">
        <f t="shared" si="246"/>
        <v>7.9971890372452559E-2</v>
      </c>
      <c r="Y2610" s="262" t="s">
        <v>235</v>
      </c>
      <c r="Z2610" s="262" t="str">
        <f t="shared" si="247"/>
        <v>141 E 71100 116</v>
      </c>
      <c r="AA2610" s="262" t="str">
        <f t="shared" si="248"/>
        <v>000</v>
      </c>
      <c r="AB2610" s="262" t="str">
        <f t="shared" si="249"/>
        <v>000</v>
      </c>
      <c r="AC2610" s="262" t="str">
        <f t="shared" si="250"/>
        <v>141 E 71100 116 000 000</v>
      </c>
    </row>
    <row r="2611" spans="1:29" ht="15" customHeight="1" x14ac:dyDescent="0.25">
      <c r="A2611" s="262" t="s">
        <v>2073</v>
      </c>
      <c r="B2611" s="262" t="s">
        <v>231</v>
      </c>
      <c r="C2611" s="262" t="s">
        <v>231</v>
      </c>
      <c r="D2611" s="262" t="s">
        <v>232</v>
      </c>
      <c r="E2611" s="262" t="s">
        <v>221</v>
      </c>
      <c r="F2611" s="262" t="s">
        <v>222</v>
      </c>
      <c r="G2611" s="262" t="s">
        <v>223</v>
      </c>
      <c r="H2611" s="262" t="s">
        <v>224</v>
      </c>
      <c r="I2611" s="262" t="s">
        <v>225</v>
      </c>
      <c r="J2611" s="262">
        <v>1600</v>
      </c>
      <c r="K2611" s="320">
        <v>1</v>
      </c>
      <c r="L2611" s="320">
        <v>1</v>
      </c>
      <c r="M2611" s="262" t="s">
        <v>226</v>
      </c>
      <c r="N2611" s="262" t="s">
        <v>233</v>
      </c>
      <c r="O2611" s="262" t="s">
        <v>234</v>
      </c>
      <c r="P2611" s="262" t="s">
        <v>37</v>
      </c>
      <c r="Q2611" s="321">
        <v>26</v>
      </c>
      <c r="R2611" s="321">
        <f t="shared" si="245"/>
        <v>27</v>
      </c>
      <c r="S2611" s="300">
        <v>0</v>
      </c>
      <c r="T2611" s="300">
        <v>71150</v>
      </c>
      <c r="V2611" s="300">
        <v>71150</v>
      </c>
      <c r="W2611" s="302">
        <f>IFERROR(INDEX('For Formulas'!$A$3:$CL$64,MATCH(ROUNDUP($R2611,0),'For Formulas'!$A$3:$A$64,0),MATCH($O2611&amp;" - "&amp;$P2611,'For Formulas'!$A$3:$CL$3,0))*L2611+U2611,INDEX('For Formulas'!$A$3:$CL$64,MATCH(ROUNDUP($R2611,0),'For Formulas'!$A$3:$A$64,0)*MATCH($O2611&amp;" - "&amp;$P2611,'For Formulas'!$A$3:$CL$3,0))*L2611)</f>
        <v>76840</v>
      </c>
      <c r="X2611" s="322">
        <f t="shared" si="246"/>
        <v>7.9971890372452559E-2</v>
      </c>
      <c r="Y2611" s="262" t="s">
        <v>235</v>
      </c>
      <c r="Z2611" s="262" t="str">
        <f t="shared" si="247"/>
        <v>141 E 71100 116</v>
      </c>
      <c r="AA2611" s="262" t="str">
        <f t="shared" si="248"/>
        <v>000</v>
      </c>
      <c r="AB2611" s="262" t="str">
        <f t="shared" si="249"/>
        <v>000</v>
      </c>
      <c r="AC2611" s="262" t="str">
        <f t="shared" si="250"/>
        <v>141 E 71100 116 000 000</v>
      </c>
    </row>
    <row r="2612" spans="1:29" ht="15" customHeight="1" x14ac:dyDescent="0.25">
      <c r="A2612" s="262" t="s">
        <v>3000</v>
      </c>
      <c r="B2612" s="262" t="s">
        <v>231</v>
      </c>
      <c r="C2612" s="262" t="s">
        <v>231</v>
      </c>
      <c r="D2612" s="262" t="s">
        <v>716</v>
      </c>
      <c r="E2612" s="262" t="s">
        <v>221</v>
      </c>
      <c r="F2612" s="262" t="s">
        <v>222</v>
      </c>
      <c r="G2612" s="262" t="s">
        <v>223</v>
      </c>
      <c r="H2612" s="262" t="s">
        <v>224</v>
      </c>
      <c r="I2612" s="262" t="s">
        <v>225</v>
      </c>
      <c r="J2612" s="262">
        <v>1600</v>
      </c>
      <c r="K2612" s="320">
        <v>1</v>
      </c>
      <c r="L2612" s="320">
        <v>1</v>
      </c>
      <c r="M2612" s="262" t="s">
        <v>226</v>
      </c>
      <c r="N2612" s="262" t="s">
        <v>233</v>
      </c>
      <c r="O2612" s="262" t="s">
        <v>234</v>
      </c>
      <c r="P2612" s="262" t="s">
        <v>37</v>
      </c>
      <c r="Q2612" s="321">
        <v>26</v>
      </c>
      <c r="R2612" s="321">
        <f t="shared" si="245"/>
        <v>27</v>
      </c>
      <c r="S2612" s="300">
        <v>0</v>
      </c>
      <c r="T2612" s="300">
        <v>71150</v>
      </c>
      <c r="V2612" s="300">
        <v>71150</v>
      </c>
      <c r="W2612" s="302">
        <f>IFERROR(INDEX('For Formulas'!$A$3:$CL$64,MATCH(ROUNDUP($R2612,0),'For Formulas'!$A$3:$A$64,0),MATCH($O2612&amp;" - "&amp;$P2612,'For Formulas'!$A$3:$CL$3,0))*L2612+U2612,INDEX('For Formulas'!$A$3:$CL$64,MATCH(ROUNDUP($R2612,0),'For Formulas'!$A$3:$A$64,0)*MATCH($O2612&amp;" - "&amp;$P2612,'For Formulas'!$A$3:$CL$3,0))*L2612)</f>
        <v>76840</v>
      </c>
      <c r="X2612" s="322">
        <f t="shared" si="246"/>
        <v>7.9971890372452559E-2</v>
      </c>
      <c r="Y2612" s="262" t="s">
        <v>913</v>
      </c>
      <c r="Z2612" s="262" t="str">
        <f t="shared" si="247"/>
        <v>141 E 71100 116</v>
      </c>
      <c r="AA2612" s="262" t="str">
        <f t="shared" si="248"/>
        <v>000</v>
      </c>
      <c r="AB2612" s="262" t="str">
        <f t="shared" si="249"/>
        <v>000</v>
      </c>
      <c r="AC2612" s="262" t="str">
        <f t="shared" si="250"/>
        <v>141 E 71100 116 000 000</v>
      </c>
    </row>
    <row r="2613" spans="1:29" ht="15" customHeight="1" x14ac:dyDescent="0.25">
      <c r="A2613" s="262" t="s">
        <v>3059</v>
      </c>
      <c r="B2613" s="262" t="s">
        <v>231</v>
      </c>
      <c r="C2613" s="262" t="s">
        <v>231</v>
      </c>
      <c r="D2613" s="262" t="s">
        <v>333</v>
      </c>
      <c r="E2613" s="262" t="s">
        <v>221</v>
      </c>
      <c r="F2613" s="262" t="s">
        <v>222</v>
      </c>
      <c r="G2613" s="262" t="s">
        <v>223</v>
      </c>
      <c r="H2613" s="262" t="s">
        <v>224</v>
      </c>
      <c r="I2613" s="262" t="s">
        <v>225</v>
      </c>
      <c r="J2613" s="262">
        <v>1600</v>
      </c>
      <c r="K2613" s="320">
        <v>1</v>
      </c>
      <c r="L2613" s="320">
        <v>1</v>
      </c>
      <c r="M2613" s="262" t="s">
        <v>226</v>
      </c>
      <c r="N2613" s="262" t="s">
        <v>233</v>
      </c>
      <c r="O2613" s="262" t="s">
        <v>234</v>
      </c>
      <c r="P2613" s="262" t="s">
        <v>37</v>
      </c>
      <c r="Q2613" s="321">
        <v>26</v>
      </c>
      <c r="R2613" s="321">
        <f t="shared" si="245"/>
        <v>27</v>
      </c>
      <c r="S2613" s="300">
        <v>0</v>
      </c>
      <c r="T2613" s="300">
        <v>71150</v>
      </c>
      <c r="V2613" s="300">
        <v>71150</v>
      </c>
      <c r="W2613" s="302">
        <f>IFERROR(INDEX('For Formulas'!$A$3:$CL$64,MATCH(ROUNDUP($R2613,0),'For Formulas'!$A$3:$A$64,0),MATCH($O2613&amp;" - "&amp;$P2613,'For Formulas'!$A$3:$CL$3,0))*L2613+U2613,INDEX('For Formulas'!$A$3:$CL$64,MATCH(ROUNDUP($R2613,0),'For Formulas'!$A$3:$A$64,0)*MATCH($O2613&amp;" - "&amp;$P2613,'For Formulas'!$A$3:$CL$3,0))*L2613)</f>
        <v>76840</v>
      </c>
      <c r="X2613" s="322">
        <f t="shared" si="246"/>
        <v>7.9971890372452559E-2</v>
      </c>
      <c r="Y2613" s="262" t="s">
        <v>618</v>
      </c>
      <c r="Z2613" s="262" t="str">
        <f t="shared" si="247"/>
        <v>141 E 71100 116</v>
      </c>
      <c r="AA2613" s="262" t="str">
        <f t="shared" si="248"/>
        <v>000</v>
      </c>
      <c r="AB2613" s="262" t="str">
        <f t="shared" si="249"/>
        <v>000</v>
      </c>
      <c r="AC2613" s="262" t="str">
        <f t="shared" si="250"/>
        <v>141 E 71100 116 000 000</v>
      </c>
    </row>
    <row r="2614" spans="1:29" ht="15" hidden="1" customHeight="1" x14ac:dyDescent="0.25">
      <c r="A2614" s="262" t="s">
        <v>3057</v>
      </c>
      <c r="B2614" s="262" t="s">
        <v>256</v>
      </c>
      <c r="C2614" s="262" t="s">
        <v>1032</v>
      </c>
      <c r="D2614" s="262" t="s">
        <v>274</v>
      </c>
      <c r="E2614" s="262" t="s">
        <v>398</v>
      </c>
      <c r="F2614" s="262" t="s">
        <v>249</v>
      </c>
      <c r="G2614" s="262" t="s">
        <v>713</v>
      </c>
      <c r="H2614" s="262" t="s">
        <v>3058</v>
      </c>
      <c r="I2614" s="262" t="s">
        <v>242</v>
      </c>
      <c r="J2614" s="262">
        <v>354</v>
      </c>
      <c r="K2614" s="320">
        <v>0</v>
      </c>
      <c r="L2614" s="320">
        <v>0</v>
      </c>
      <c r="M2614" s="262" t="s">
        <v>6</v>
      </c>
      <c r="Q2614" s="321">
        <v>0</v>
      </c>
      <c r="R2614" s="321">
        <f t="shared" si="245"/>
        <v>1</v>
      </c>
      <c r="S2614" s="300">
        <v>750</v>
      </c>
      <c r="T2614" s="300">
        <v>0</v>
      </c>
      <c r="V2614" s="300">
        <v>0</v>
      </c>
      <c r="W2614" s="300">
        <v>0</v>
      </c>
      <c r="X2614" s="322" t="e">
        <f t="shared" si="246"/>
        <v>#DIV/0!</v>
      </c>
      <c r="Y2614" s="262" t="s">
        <v>780</v>
      </c>
      <c r="Z2614" s="262" t="str">
        <f t="shared" si="247"/>
        <v>141 E 71100 163</v>
      </c>
      <c r="AA2614" s="262" t="str">
        <f t="shared" si="248"/>
        <v>000</v>
      </c>
      <c r="AB2614" s="262" t="str">
        <f t="shared" si="249"/>
        <v>000</v>
      </c>
      <c r="AC2614" s="262" t="str">
        <f t="shared" si="250"/>
        <v>141 E 71100 163 000 000</v>
      </c>
    </row>
    <row r="2615" spans="1:29" ht="15" hidden="1" customHeight="1" x14ac:dyDescent="0.25">
      <c r="A2615" s="262" t="s">
        <v>835</v>
      </c>
      <c r="B2615" s="262" t="s">
        <v>488</v>
      </c>
      <c r="C2615" s="262" t="s">
        <v>489</v>
      </c>
      <c r="D2615" s="262" t="s">
        <v>232</v>
      </c>
      <c r="E2615" s="262" t="s">
        <v>221</v>
      </c>
      <c r="F2615" s="262" t="s">
        <v>222</v>
      </c>
      <c r="G2615" s="262" t="s">
        <v>223</v>
      </c>
      <c r="H2615" s="262" t="s">
        <v>224</v>
      </c>
      <c r="I2615" s="262" t="s">
        <v>225</v>
      </c>
      <c r="J2615" s="262">
        <v>1600</v>
      </c>
      <c r="K2615" s="320">
        <v>1</v>
      </c>
      <c r="L2615" s="320">
        <v>1</v>
      </c>
      <c r="M2615" s="262" t="s">
        <v>226</v>
      </c>
      <c r="N2615" s="262" t="s">
        <v>233</v>
      </c>
      <c r="O2615" s="262" t="s">
        <v>234</v>
      </c>
      <c r="P2615" s="262" t="s">
        <v>37</v>
      </c>
      <c r="Q2615" s="321">
        <v>27</v>
      </c>
      <c r="R2615" s="321">
        <f t="shared" si="245"/>
        <v>28</v>
      </c>
      <c r="S2615" s="300">
        <v>0</v>
      </c>
      <c r="T2615" s="300">
        <v>71500</v>
      </c>
      <c r="V2615" s="300">
        <v>71500</v>
      </c>
      <c r="W2615" s="302">
        <f>IFERROR(INDEX('For Formulas'!$A$3:$CL$64,MATCH(ROUNDUP($R2615,0),'For Formulas'!$A$3:$A$64,0),MATCH($O2615&amp;" - "&amp;$P2615,'For Formulas'!$A$3:$CL$3,0))*L2615+U2615,INDEX('For Formulas'!$A$3:$CL$64,MATCH(ROUNDUP($R2615,0),'For Formulas'!$A$3:$A$64,0)*MATCH($O2615&amp;" - "&amp;$P2615,'For Formulas'!$A$3:$CL$3,0))*L2615)</f>
        <v>77220</v>
      </c>
      <c r="X2615" s="322">
        <f t="shared" si="246"/>
        <v>0.08</v>
      </c>
      <c r="Y2615" s="262" t="s">
        <v>836</v>
      </c>
      <c r="Z2615" s="262" t="str">
        <f t="shared" si="247"/>
        <v>142 E 71100 116</v>
      </c>
      <c r="AA2615" s="262" t="str">
        <f t="shared" si="248"/>
        <v>000</v>
      </c>
      <c r="AB2615" s="262" t="str">
        <f t="shared" si="249"/>
        <v>931</v>
      </c>
      <c r="AC2615" s="262" t="str">
        <f t="shared" si="250"/>
        <v>142 E 71100 116 931 000</v>
      </c>
    </row>
    <row r="2616" spans="1:29" ht="15" customHeight="1" x14ac:dyDescent="0.25">
      <c r="A2616" s="262" t="s">
        <v>947</v>
      </c>
      <c r="B2616" s="262" t="s">
        <v>559</v>
      </c>
      <c r="C2616" s="262" t="s">
        <v>559</v>
      </c>
      <c r="D2616" s="262" t="s">
        <v>238</v>
      </c>
      <c r="E2616" s="262" t="s">
        <v>221</v>
      </c>
      <c r="F2616" s="262" t="s">
        <v>222</v>
      </c>
      <c r="G2616" s="262" t="s">
        <v>223</v>
      </c>
      <c r="H2616" s="262" t="s">
        <v>224</v>
      </c>
      <c r="I2616" s="262" t="s">
        <v>225</v>
      </c>
      <c r="J2616" s="262">
        <v>1600</v>
      </c>
      <c r="K2616" s="320">
        <v>1</v>
      </c>
      <c r="L2616" s="320">
        <v>1</v>
      </c>
      <c r="M2616" s="262" t="s">
        <v>226</v>
      </c>
      <c r="N2616" s="262" t="s">
        <v>233</v>
      </c>
      <c r="O2616" s="262" t="s">
        <v>234</v>
      </c>
      <c r="P2616" s="262" t="s">
        <v>37</v>
      </c>
      <c r="Q2616" s="321">
        <v>27</v>
      </c>
      <c r="R2616" s="321">
        <f t="shared" si="245"/>
        <v>28</v>
      </c>
      <c r="S2616" s="300">
        <v>0</v>
      </c>
      <c r="T2616" s="300">
        <v>71500</v>
      </c>
      <c r="V2616" s="300">
        <v>71500</v>
      </c>
      <c r="W2616" s="302">
        <f>IFERROR(INDEX('For Formulas'!$A$3:$CL$64,MATCH(ROUNDUP($R2616,0),'For Formulas'!$A$3:$A$64,0),MATCH($O2616&amp;" - "&amp;$P2616,'For Formulas'!$A$3:$CL$3,0))*L2616+U2616,INDEX('For Formulas'!$A$3:$CL$64,MATCH(ROUNDUP($R2616,0),'For Formulas'!$A$3:$A$64,0)*MATCH($O2616&amp;" - "&amp;$P2616,'For Formulas'!$A$3:$CL$3,0))*L2616)</f>
        <v>77220</v>
      </c>
      <c r="X2616" s="322">
        <f t="shared" si="246"/>
        <v>0.08</v>
      </c>
      <c r="Y2616" s="262" t="s">
        <v>948</v>
      </c>
      <c r="Z2616" s="262" t="str">
        <f t="shared" si="247"/>
        <v>141 E 72210 129</v>
      </c>
      <c r="AA2616" s="262" t="str">
        <f t="shared" si="248"/>
        <v>000</v>
      </c>
      <c r="AB2616" s="262" t="str">
        <f t="shared" si="249"/>
        <v>000</v>
      </c>
      <c r="AC2616" s="262" t="str">
        <f t="shared" si="250"/>
        <v>141 E 72210 129 000 000</v>
      </c>
    </row>
    <row r="2617" spans="1:29" ht="15" customHeight="1" x14ac:dyDescent="0.25">
      <c r="A2617" s="262" t="s">
        <v>1645</v>
      </c>
      <c r="B2617" s="262" t="s">
        <v>323</v>
      </c>
      <c r="C2617" s="262" t="s">
        <v>323</v>
      </c>
      <c r="D2617" s="262" t="s">
        <v>407</v>
      </c>
      <c r="E2617" s="262" t="s">
        <v>221</v>
      </c>
      <c r="F2617" s="262" t="s">
        <v>222</v>
      </c>
      <c r="G2617" s="262" t="s">
        <v>223</v>
      </c>
      <c r="H2617" s="262" t="s">
        <v>224</v>
      </c>
      <c r="I2617" s="262" t="s">
        <v>225</v>
      </c>
      <c r="J2617" s="262">
        <v>1600</v>
      </c>
      <c r="K2617" s="320">
        <v>1</v>
      </c>
      <c r="L2617" s="320">
        <v>1</v>
      </c>
      <c r="M2617" s="262" t="s">
        <v>226</v>
      </c>
      <c r="N2617" s="262" t="s">
        <v>233</v>
      </c>
      <c r="O2617" s="262" t="s">
        <v>234</v>
      </c>
      <c r="P2617" s="262" t="s">
        <v>37</v>
      </c>
      <c r="Q2617" s="321">
        <v>27</v>
      </c>
      <c r="R2617" s="321">
        <f t="shared" si="245"/>
        <v>28</v>
      </c>
      <c r="S2617" s="300">
        <v>0</v>
      </c>
      <c r="T2617" s="300">
        <v>71500</v>
      </c>
      <c r="V2617" s="300">
        <v>71500</v>
      </c>
      <c r="W2617" s="302">
        <f>IFERROR(INDEX('For Formulas'!$A$3:$CL$64,MATCH(ROUNDUP($R2617,0),'For Formulas'!$A$3:$A$64,0),MATCH($O2617&amp;" - "&amp;$P2617,'For Formulas'!$A$3:$CL$3,0))*L2617+U2617,INDEX('For Formulas'!$A$3:$CL$64,MATCH(ROUNDUP($R2617,0),'For Formulas'!$A$3:$A$64,0)*MATCH($O2617&amp;" - "&amp;$P2617,'For Formulas'!$A$3:$CL$3,0))*L2617)</f>
        <v>77220</v>
      </c>
      <c r="X2617" s="322">
        <f t="shared" si="246"/>
        <v>0.08</v>
      </c>
      <c r="Y2617" s="262" t="s">
        <v>1646</v>
      </c>
      <c r="Z2617" s="262" t="str">
        <f t="shared" si="247"/>
        <v>141 E 72410 139</v>
      </c>
      <c r="AA2617" s="262" t="str">
        <f t="shared" si="248"/>
        <v>000</v>
      </c>
      <c r="AB2617" s="262" t="str">
        <f t="shared" si="249"/>
        <v>000</v>
      </c>
      <c r="AC2617" s="262" t="str">
        <f t="shared" si="250"/>
        <v>141 E 72410 139 000 000</v>
      </c>
    </row>
    <row r="2618" spans="1:29" ht="15" customHeight="1" x14ac:dyDescent="0.25">
      <c r="A2618" s="262" t="s">
        <v>1749</v>
      </c>
      <c r="B2618" s="262" t="s">
        <v>231</v>
      </c>
      <c r="C2618" s="262" t="s">
        <v>231</v>
      </c>
      <c r="D2618" s="262" t="s">
        <v>422</v>
      </c>
      <c r="E2618" s="262" t="s">
        <v>221</v>
      </c>
      <c r="F2618" s="262" t="s">
        <v>222</v>
      </c>
      <c r="G2618" s="262" t="s">
        <v>223</v>
      </c>
      <c r="H2618" s="262" t="s">
        <v>224</v>
      </c>
      <c r="I2618" s="262" t="s">
        <v>225</v>
      </c>
      <c r="J2618" s="262">
        <v>1600</v>
      </c>
      <c r="K2618" s="320">
        <v>1</v>
      </c>
      <c r="L2618" s="320">
        <v>1</v>
      </c>
      <c r="M2618" s="262" t="s">
        <v>226</v>
      </c>
      <c r="N2618" s="262" t="s">
        <v>233</v>
      </c>
      <c r="O2618" s="262" t="s">
        <v>234</v>
      </c>
      <c r="P2618" s="262" t="s">
        <v>37</v>
      </c>
      <c r="Q2618" s="321">
        <v>27</v>
      </c>
      <c r="R2618" s="321">
        <f t="shared" si="245"/>
        <v>28</v>
      </c>
      <c r="S2618" s="300">
        <v>0</v>
      </c>
      <c r="T2618" s="300">
        <v>71500</v>
      </c>
      <c r="V2618" s="300">
        <v>71500</v>
      </c>
      <c r="W2618" s="302">
        <f>IFERROR(INDEX('For Formulas'!$A$3:$CL$64,MATCH(ROUNDUP($R2618,0),'For Formulas'!$A$3:$A$64,0),MATCH($O2618&amp;" - "&amp;$P2618,'For Formulas'!$A$3:$CL$3,0))*L2618+U2618,INDEX('For Formulas'!$A$3:$CL$64,MATCH(ROUNDUP($R2618,0),'For Formulas'!$A$3:$A$64,0)*MATCH($O2618&amp;" - "&amp;$P2618,'For Formulas'!$A$3:$CL$3,0))*L2618)</f>
        <v>77220</v>
      </c>
      <c r="X2618" s="322">
        <f t="shared" si="246"/>
        <v>0.08</v>
      </c>
      <c r="Y2618" s="262" t="s">
        <v>423</v>
      </c>
      <c r="Z2618" s="262" t="str">
        <f t="shared" si="247"/>
        <v>141 E 71100 116</v>
      </c>
      <c r="AA2618" s="262" t="str">
        <f t="shared" si="248"/>
        <v>000</v>
      </c>
      <c r="AB2618" s="262" t="str">
        <f t="shared" si="249"/>
        <v>000</v>
      </c>
      <c r="AC2618" s="262" t="str">
        <f t="shared" si="250"/>
        <v>141 E 71100 116 000 000</v>
      </c>
    </row>
    <row r="2619" spans="1:29" ht="15" customHeight="1" x14ac:dyDescent="0.25">
      <c r="A2619" s="262" t="s">
        <v>1893</v>
      </c>
      <c r="B2619" s="262" t="s">
        <v>231</v>
      </c>
      <c r="C2619" s="262" t="s">
        <v>231</v>
      </c>
      <c r="D2619" s="262" t="s">
        <v>389</v>
      </c>
      <c r="E2619" s="262" t="s">
        <v>221</v>
      </c>
      <c r="F2619" s="262" t="s">
        <v>222</v>
      </c>
      <c r="G2619" s="262" t="s">
        <v>223</v>
      </c>
      <c r="H2619" s="262" t="s">
        <v>224</v>
      </c>
      <c r="I2619" s="262" t="s">
        <v>225</v>
      </c>
      <c r="J2619" s="262">
        <v>1600</v>
      </c>
      <c r="K2619" s="320">
        <v>1</v>
      </c>
      <c r="L2619" s="320">
        <v>1</v>
      </c>
      <c r="M2619" s="262" t="s">
        <v>226</v>
      </c>
      <c r="N2619" s="262" t="s">
        <v>233</v>
      </c>
      <c r="O2619" s="262" t="s">
        <v>234</v>
      </c>
      <c r="P2619" s="262" t="s">
        <v>37</v>
      </c>
      <c r="Q2619" s="321">
        <v>27</v>
      </c>
      <c r="R2619" s="321">
        <f t="shared" si="245"/>
        <v>28</v>
      </c>
      <c r="S2619" s="300">
        <v>0</v>
      </c>
      <c r="T2619" s="300">
        <v>71500</v>
      </c>
      <c r="V2619" s="300">
        <v>71500</v>
      </c>
      <c r="W2619" s="302">
        <f>IFERROR(INDEX('For Formulas'!$A$3:$CL$64,MATCH(ROUNDUP($R2619,0),'For Formulas'!$A$3:$A$64,0),MATCH($O2619&amp;" - "&amp;$P2619,'For Formulas'!$A$3:$CL$3,0))*L2619+U2619,INDEX('For Formulas'!$A$3:$CL$64,MATCH(ROUNDUP($R2619,0),'For Formulas'!$A$3:$A$64,0)*MATCH($O2619&amp;" - "&amp;$P2619,'For Formulas'!$A$3:$CL$3,0))*L2619)</f>
        <v>77220</v>
      </c>
      <c r="X2619" s="322">
        <f t="shared" si="246"/>
        <v>0.08</v>
      </c>
      <c r="Y2619" s="262" t="s">
        <v>390</v>
      </c>
      <c r="Z2619" s="262" t="str">
        <f t="shared" si="247"/>
        <v>141 E 71100 116</v>
      </c>
      <c r="AA2619" s="262" t="str">
        <f t="shared" si="248"/>
        <v>000</v>
      </c>
      <c r="AB2619" s="262" t="str">
        <f t="shared" si="249"/>
        <v>000</v>
      </c>
      <c r="AC2619" s="262" t="str">
        <f t="shared" si="250"/>
        <v>141 E 71100 116 000 000</v>
      </c>
    </row>
    <row r="2620" spans="1:29" ht="15" customHeight="1" x14ac:dyDescent="0.25">
      <c r="A2620" s="262" t="s">
        <v>2003</v>
      </c>
      <c r="B2620" s="262" t="s">
        <v>231</v>
      </c>
      <c r="C2620" s="262" t="s">
        <v>231</v>
      </c>
      <c r="D2620" s="262" t="s">
        <v>264</v>
      </c>
      <c r="E2620" s="262" t="s">
        <v>221</v>
      </c>
      <c r="F2620" s="262" t="s">
        <v>222</v>
      </c>
      <c r="G2620" s="262" t="s">
        <v>223</v>
      </c>
      <c r="H2620" s="262" t="s">
        <v>224</v>
      </c>
      <c r="I2620" s="262" t="s">
        <v>225</v>
      </c>
      <c r="J2620" s="262">
        <v>1600</v>
      </c>
      <c r="K2620" s="320">
        <v>1</v>
      </c>
      <c r="L2620" s="320">
        <v>1</v>
      </c>
      <c r="M2620" s="262" t="s">
        <v>226</v>
      </c>
      <c r="N2620" s="262" t="s">
        <v>233</v>
      </c>
      <c r="O2620" s="262" t="s">
        <v>234</v>
      </c>
      <c r="P2620" s="262" t="s">
        <v>37</v>
      </c>
      <c r="Q2620" s="321">
        <v>27</v>
      </c>
      <c r="R2620" s="321">
        <f t="shared" si="245"/>
        <v>28</v>
      </c>
      <c r="S2620" s="300">
        <v>0</v>
      </c>
      <c r="T2620" s="300">
        <v>71500</v>
      </c>
      <c r="V2620" s="300">
        <v>71500</v>
      </c>
      <c r="W2620" s="302">
        <f>IFERROR(INDEX('For Formulas'!$A$3:$CL$64,MATCH(ROUNDUP($R2620,0),'For Formulas'!$A$3:$A$64,0),MATCH($O2620&amp;" - "&amp;$P2620,'For Formulas'!$A$3:$CL$3,0))*L2620+U2620,INDEX('For Formulas'!$A$3:$CL$64,MATCH(ROUNDUP($R2620,0),'For Formulas'!$A$3:$A$64,0)*MATCH($O2620&amp;" - "&amp;$P2620,'For Formulas'!$A$3:$CL$3,0))*L2620)</f>
        <v>77220</v>
      </c>
      <c r="X2620" s="322">
        <f t="shared" si="246"/>
        <v>0.08</v>
      </c>
      <c r="Y2620" s="262" t="s">
        <v>265</v>
      </c>
      <c r="Z2620" s="262" t="str">
        <f t="shared" si="247"/>
        <v>141 E 71100 116</v>
      </c>
      <c r="AA2620" s="262" t="str">
        <f t="shared" si="248"/>
        <v>000</v>
      </c>
      <c r="AB2620" s="262" t="str">
        <f t="shared" si="249"/>
        <v>000</v>
      </c>
      <c r="AC2620" s="262" t="str">
        <f t="shared" si="250"/>
        <v>141 E 71100 116 000 000</v>
      </c>
    </row>
    <row r="2621" spans="1:29" ht="15" customHeight="1" x14ac:dyDescent="0.25">
      <c r="A2621" s="262" t="s">
        <v>2463</v>
      </c>
      <c r="B2621" s="262" t="s">
        <v>231</v>
      </c>
      <c r="C2621" s="262" t="s">
        <v>231</v>
      </c>
      <c r="D2621" s="262" t="s">
        <v>220</v>
      </c>
      <c r="E2621" s="262" t="s">
        <v>221</v>
      </c>
      <c r="F2621" s="262" t="s">
        <v>222</v>
      </c>
      <c r="G2621" s="262" t="s">
        <v>223</v>
      </c>
      <c r="H2621" s="262" t="s">
        <v>224</v>
      </c>
      <c r="I2621" s="262" t="s">
        <v>225</v>
      </c>
      <c r="J2621" s="262">
        <v>1600</v>
      </c>
      <c r="K2621" s="320">
        <v>1</v>
      </c>
      <c r="L2621" s="320">
        <v>1</v>
      </c>
      <c r="M2621" s="262" t="s">
        <v>226</v>
      </c>
      <c r="N2621" s="262" t="s">
        <v>233</v>
      </c>
      <c r="O2621" s="262" t="s">
        <v>234</v>
      </c>
      <c r="P2621" s="262" t="s">
        <v>37</v>
      </c>
      <c r="Q2621" s="321">
        <v>27</v>
      </c>
      <c r="R2621" s="321">
        <f t="shared" si="245"/>
        <v>28</v>
      </c>
      <c r="S2621" s="300">
        <v>0</v>
      </c>
      <c r="T2621" s="300">
        <v>71500</v>
      </c>
      <c r="V2621" s="300">
        <v>71500</v>
      </c>
      <c r="W2621" s="302">
        <f>IFERROR(INDEX('For Formulas'!$A$3:$CL$64,MATCH(ROUNDUP($R2621,0),'For Formulas'!$A$3:$A$64,0),MATCH($O2621&amp;" - "&amp;$P2621,'For Formulas'!$A$3:$CL$3,0))*L2621+U2621,INDEX('For Formulas'!$A$3:$CL$64,MATCH(ROUNDUP($R2621,0),'For Formulas'!$A$3:$A$64,0)*MATCH($O2621&amp;" - "&amp;$P2621,'For Formulas'!$A$3:$CL$3,0))*L2621)</f>
        <v>77220</v>
      </c>
      <c r="X2621" s="322">
        <f t="shared" si="246"/>
        <v>0.08</v>
      </c>
      <c r="Y2621" s="262" t="s">
        <v>655</v>
      </c>
      <c r="Z2621" s="262" t="str">
        <f t="shared" si="247"/>
        <v>141 E 71100 116</v>
      </c>
      <c r="AA2621" s="262" t="str">
        <f t="shared" si="248"/>
        <v>000</v>
      </c>
      <c r="AB2621" s="262" t="str">
        <f t="shared" si="249"/>
        <v>000</v>
      </c>
      <c r="AC2621" s="262" t="str">
        <f t="shared" si="250"/>
        <v>141 E 71100 116 000 000</v>
      </c>
    </row>
    <row r="2622" spans="1:29" ht="15" customHeight="1" x14ac:dyDescent="0.25">
      <c r="A2622" s="262" t="s">
        <v>2523</v>
      </c>
      <c r="B2622" s="262" t="s">
        <v>323</v>
      </c>
      <c r="C2622" s="262" t="s">
        <v>323</v>
      </c>
      <c r="D2622" s="262" t="s">
        <v>389</v>
      </c>
      <c r="E2622" s="262" t="s">
        <v>221</v>
      </c>
      <c r="F2622" s="262" t="s">
        <v>222</v>
      </c>
      <c r="G2622" s="262" t="s">
        <v>223</v>
      </c>
      <c r="H2622" s="262" t="s">
        <v>224</v>
      </c>
      <c r="I2622" s="262" t="s">
        <v>225</v>
      </c>
      <c r="J2622" s="262">
        <v>1600</v>
      </c>
      <c r="K2622" s="320">
        <v>1</v>
      </c>
      <c r="L2622" s="320">
        <v>1</v>
      </c>
      <c r="M2622" s="262" t="s">
        <v>226</v>
      </c>
      <c r="N2622" s="262" t="s">
        <v>233</v>
      </c>
      <c r="O2622" s="262" t="s">
        <v>234</v>
      </c>
      <c r="P2622" s="262" t="s">
        <v>37</v>
      </c>
      <c r="Q2622" s="321">
        <v>27</v>
      </c>
      <c r="R2622" s="321">
        <f t="shared" si="245"/>
        <v>28</v>
      </c>
      <c r="S2622" s="300">
        <v>0</v>
      </c>
      <c r="T2622" s="300">
        <v>71500</v>
      </c>
      <c r="V2622" s="300">
        <v>71500</v>
      </c>
      <c r="W2622" s="302">
        <f>IFERROR(INDEX('For Formulas'!$A$3:$CL$64,MATCH(ROUNDUP($R2622,0),'For Formulas'!$A$3:$A$64,0),MATCH($O2622&amp;" - "&amp;$P2622,'For Formulas'!$A$3:$CL$3,0))*L2622+U2622,INDEX('For Formulas'!$A$3:$CL$64,MATCH(ROUNDUP($R2622,0),'For Formulas'!$A$3:$A$64,0)*MATCH($O2622&amp;" - "&amp;$P2622,'For Formulas'!$A$3:$CL$3,0))*L2622)</f>
        <v>77220</v>
      </c>
      <c r="X2622" s="322">
        <f t="shared" si="246"/>
        <v>0.08</v>
      </c>
      <c r="Y2622" s="262" t="s">
        <v>1632</v>
      </c>
      <c r="Z2622" s="262" t="str">
        <f t="shared" si="247"/>
        <v>141 E 72410 139</v>
      </c>
      <c r="AA2622" s="262" t="str">
        <f t="shared" si="248"/>
        <v>000</v>
      </c>
      <c r="AB2622" s="262" t="str">
        <f t="shared" si="249"/>
        <v>000</v>
      </c>
      <c r="AC2622" s="262" t="str">
        <f t="shared" si="250"/>
        <v>141 E 72410 139 000 000</v>
      </c>
    </row>
    <row r="2623" spans="1:29" ht="15" customHeight="1" x14ac:dyDescent="0.25">
      <c r="A2623" s="262" t="s">
        <v>2902</v>
      </c>
      <c r="B2623" s="262" t="s">
        <v>231</v>
      </c>
      <c r="C2623" s="262" t="s">
        <v>231</v>
      </c>
      <c r="D2623" s="262" t="s">
        <v>716</v>
      </c>
      <c r="E2623" s="262" t="s">
        <v>221</v>
      </c>
      <c r="F2623" s="262" t="s">
        <v>222</v>
      </c>
      <c r="G2623" s="262" t="s">
        <v>223</v>
      </c>
      <c r="H2623" s="262" t="s">
        <v>224</v>
      </c>
      <c r="I2623" s="262" t="s">
        <v>225</v>
      </c>
      <c r="J2623" s="262">
        <v>1600</v>
      </c>
      <c r="K2623" s="320">
        <v>1</v>
      </c>
      <c r="L2623" s="320">
        <v>1</v>
      </c>
      <c r="M2623" s="262" t="s">
        <v>226</v>
      </c>
      <c r="N2623" s="262" t="s">
        <v>233</v>
      </c>
      <c r="O2623" s="262" t="s">
        <v>234</v>
      </c>
      <c r="P2623" s="262" t="s">
        <v>37</v>
      </c>
      <c r="Q2623" s="321">
        <v>27</v>
      </c>
      <c r="R2623" s="321">
        <f t="shared" si="245"/>
        <v>28</v>
      </c>
      <c r="S2623" s="300">
        <v>0</v>
      </c>
      <c r="T2623" s="300">
        <v>71500</v>
      </c>
      <c r="V2623" s="300">
        <v>71500</v>
      </c>
      <c r="W2623" s="302">
        <f>IFERROR(INDEX('For Formulas'!$A$3:$CL$64,MATCH(ROUNDUP($R2623,0),'For Formulas'!$A$3:$A$64,0),MATCH($O2623&amp;" - "&amp;$P2623,'For Formulas'!$A$3:$CL$3,0))*L2623+U2623,INDEX('For Formulas'!$A$3:$CL$64,MATCH(ROUNDUP($R2623,0),'For Formulas'!$A$3:$A$64,0)*MATCH($O2623&amp;" - "&amp;$P2623,'For Formulas'!$A$3:$CL$3,0))*L2623)</f>
        <v>77220</v>
      </c>
      <c r="X2623" s="322">
        <f t="shared" si="246"/>
        <v>0.08</v>
      </c>
      <c r="Y2623" s="262" t="s">
        <v>913</v>
      </c>
      <c r="Z2623" s="262" t="str">
        <f t="shared" si="247"/>
        <v>141 E 71100 116</v>
      </c>
      <c r="AA2623" s="262" t="str">
        <f t="shared" si="248"/>
        <v>000</v>
      </c>
      <c r="AB2623" s="262" t="str">
        <f t="shared" si="249"/>
        <v>000</v>
      </c>
      <c r="AC2623" s="262" t="str">
        <f t="shared" si="250"/>
        <v>141 E 71100 116 000 000</v>
      </c>
    </row>
    <row r="2624" spans="1:29" ht="15" customHeight="1" x14ac:dyDescent="0.25">
      <c r="A2624" s="262" t="s">
        <v>3002</v>
      </c>
      <c r="B2624" s="262" t="s">
        <v>231</v>
      </c>
      <c r="C2624" s="262" t="s">
        <v>231</v>
      </c>
      <c r="D2624" s="262" t="s">
        <v>361</v>
      </c>
      <c r="E2624" s="262" t="s">
        <v>221</v>
      </c>
      <c r="F2624" s="262" t="s">
        <v>222</v>
      </c>
      <c r="G2624" s="262" t="s">
        <v>223</v>
      </c>
      <c r="H2624" s="262" t="s">
        <v>224</v>
      </c>
      <c r="I2624" s="262" t="s">
        <v>225</v>
      </c>
      <c r="J2624" s="262">
        <v>1600</v>
      </c>
      <c r="K2624" s="320">
        <v>1</v>
      </c>
      <c r="L2624" s="320">
        <v>1</v>
      </c>
      <c r="M2624" s="262" t="s">
        <v>226</v>
      </c>
      <c r="N2624" s="262" t="s">
        <v>233</v>
      </c>
      <c r="O2624" s="262" t="s">
        <v>234</v>
      </c>
      <c r="P2624" s="262" t="s">
        <v>37</v>
      </c>
      <c r="Q2624" s="321">
        <v>27</v>
      </c>
      <c r="R2624" s="321">
        <f t="shared" si="245"/>
        <v>28</v>
      </c>
      <c r="S2624" s="300">
        <v>0</v>
      </c>
      <c r="T2624" s="300">
        <v>71500</v>
      </c>
      <c r="V2624" s="300">
        <v>71500</v>
      </c>
      <c r="W2624" s="302">
        <f>IFERROR(INDEX('For Formulas'!$A$3:$CL$64,MATCH(ROUNDUP($R2624,0),'For Formulas'!$A$3:$A$64,0),MATCH($O2624&amp;" - "&amp;$P2624,'For Formulas'!$A$3:$CL$3,0))*L2624+U2624,INDEX('For Formulas'!$A$3:$CL$64,MATCH(ROUNDUP($R2624,0),'For Formulas'!$A$3:$A$64,0)*MATCH($O2624&amp;" - "&amp;$P2624,'For Formulas'!$A$3:$CL$3,0))*L2624)</f>
        <v>77220</v>
      </c>
      <c r="X2624" s="322">
        <f t="shared" si="246"/>
        <v>0.08</v>
      </c>
      <c r="Y2624" s="262" t="s">
        <v>362</v>
      </c>
      <c r="Z2624" s="262" t="str">
        <f t="shared" si="247"/>
        <v>141 E 71100 116</v>
      </c>
      <c r="AA2624" s="262" t="str">
        <f t="shared" si="248"/>
        <v>000</v>
      </c>
      <c r="AB2624" s="262" t="str">
        <f t="shared" si="249"/>
        <v>000</v>
      </c>
      <c r="AC2624" s="262" t="str">
        <f t="shared" si="250"/>
        <v>141 E 71100 116 000 000</v>
      </c>
    </row>
    <row r="2625" spans="1:29" hidden="1" x14ac:dyDescent="0.25">
      <c r="A2625" s="262" t="s">
        <v>2900</v>
      </c>
      <c r="B2625" s="262" t="s">
        <v>488</v>
      </c>
      <c r="C2625" s="262" t="s">
        <v>489</v>
      </c>
      <c r="D2625" s="262" t="s">
        <v>274</v>
      </c>
      <c r="E2625" s="262" t="s">
        <v>352</v>
      </c>
      <c r="F2625" s="262" t="s">
        <v>299</v>
      </c>
      <c r="G2625" s="262" t="s">
        <v>300</v>
      </c>
      <c r="H2625" s="262" t="s">
        <v>569</v>
      </c>
      <c r="I2625" s="262" t="s">
        <v>225</v>
      </c>
      <c r="J2625" s="262">
        <v>1920</v>
      </c>
      <c r="K2625" s="320">
        <v>1</v>
      </c>
      <c r="L2625" s="320">
        <v>1</v>
      </c>
      <c r="M2625" s="262" t="s">
        <v>226</v>
      </c>
      <c r="N2625" s="262" t="s">
        <v>227</v>
      </c>
      <c r="O2625" s="262" t="s">
        <v>786</v>
      </c>
      <c r="P2625" s="262" t="s">
        <v>37</v>
      </c>
      <c r="Q2625" s="321">
        <v>14</v>
      </c>
      <c r="R2625" s="321">
        <f t="shared" si="245"/>
        <v>15</v>
      </c>
      <c r="S2625" s="300">
        <v>0</v>
      </c>
      <c r="T2625" s="300">
        <v>71562</v>
      </c>
      <c r="V2625" s="300">
        <v>71562</v>
      </c>
      <c r="W2625" s="302">
        <f>IFERROR(INDEX('For Formulas'!$A$3:$CL$64,MATCH(ROUNDUP($R2625,0),'For Formulas'!$A$3:$A$64,0),MATCH($O2625&amp;" - "&amp;$P2625,'For Formulas'!$A$3:$CL$3,0))*L2625+U2625,INDEX('For Formulas'!$A$3:$CL$64,MATCH(ROUNDUP($R2625,0),'For Formulas'!$A$3:$A$64,0)*MATCH($O2625&amp;" - "&amp;$P2625,'For Formulas'!$A$3:$CL$3,0))*L2625)</f>
        <v>77286</v>
      </c>
      <c r="X2625" s="322">
        <f t="shared" si="246"/>
        <v>7.9986585059109577E-2</v>
      </c>
      <c r="Y2625" s="262" t="s">
        <v>787</v>
      </c>
      <c r="Z2625" s="262" t="str">
        <f t="shared" si="247"/>
        <v>142 E 72210 189</v>
      </c>
      <c r="AA2625" s="262" t="str">
        <f t="shared" si="248"/>
        <v>000</v>
      </c>
      <c r="AB2625" s="262" t="str">
        <f t="shared" si="249"/>
        <v>201</v>
      </c>
      <c r="AC2625" s="262" t="str">
        <f t="shared" si="250"/>
        <v>142 E 72210 189 201 000</v>
      </c>
    </row>
    <row r="2626" spans="1:29" ht="15" customHeight="1" x14ac:dyDescent="0.25">
      <c r="A2626" s="262" t="s">
        <v>1402</v>
      </c>
      <c r="B2626" s="262" t="s">
        <v>535</v>
      </c>
      <c r="C2626" s="262" t="s">
        <v>535</v>
      </c>
      <c r="D2626" s="262" t="s">
        <v>1207</v>
      </c>
      <c r="E2626" s="262" t="s">
        <v>221</v>
      </c>
      <c r="F2626" s="262" t="s">
        <v>222</v>
      </c>
      <c r="G2626" s="262" t="s">
        <v>223</v>
      </c>
      <c r="H2626" s="262" t="s">
        <v>224</v>
      </c>
      <c r="I2626" s="262" t="s">
        <v>225</v>
      </c>
      <c r="J2626" s="262">
        <v>1600</v>
      </c>
      <c r="K2626" s="320">
        <v>1</v>
      </c>
      <c r="L2626" s="320">
        <v>1</v>
      </c>
      <c r="M2626" s="262" t="s">
        <v>226</v>
      </c>
      <c r="N2626" s="262" t="s">
        <v>233</v>
      </c>
      <c r="O2626" s="262" t="s">
        <v>234</v>
      </c>
      <c r="P2626" s="262" t="s">
        <v>37</v>
      </c>
      <c r="Q2626" s="321">
        <v>28</v>
      </c>
      <c r="R2626" s="321">
        <f t="shared" ref="R2626:R2689" si="251">Q2626+1</f>
        <v>29</v>
      </c>
      <c r="S2626" s="300">
        <v>0</v>
      </c>
      <c r="T2626" s="300">
        <v>71860</v>
      </c>
      <c r="V2626" s="300">
        <v>71860</v>
      </c>
      <c r="W2626" s="302">
        <f>IFERROR(INDEX('For Formulas'!$A$3:$CL$64,MATCH(ROUNDUP($R2626,0),'For Formulas'!$A$3:$A$64,0),MATCH($O2626&amp;" - "&amp;$P2626,'For Formulas'!$A$3:$CL$3,0))*L2626+U2626,INDEX('For Formulas'!$A$3:$CL$64,MATCH(ROUNDUP($R2626,0),'For Formulas'!$A$3:$A$64,0)*MATCH($O2626&amp;" - "&amp;$P2626,'For Formulas'!$A$3:$CL$3,0))*L2626)</f>
        <v>77610</v>
      </c>
      <c r="X2626" s="322">
        <f t="shared" ref="X2626:X2689" si="252">(W2626-V2626)/V2626</f>
        <v>8.0016699137211239E-2</v>
      </c>
      <c r="Y2626" s="262" t="s">
        <v>1208</v>
      </c>
      <c r="Z2626" s="262" t="str">
        <f t="shared" ref="Z2626:Z2689" si="253">LEFT(Y2626,15)</f>
        <v>141 E 71150 116</v>
      </c>
      <c r="AA2626" s="262" t="str">
        <f t="shared" ref="AA2626:AA2689" si="254">RIGHT(Y2626,3)</f>
        <v>000</v>
      </c>
      <c r="AB2626" s="262" t="str">
        <f t="shared" ref="AB2626:AB2689" si="255">MID(Y2626,17,3)</f>
        <v>000</v>
      </c>
      <c r="AC2626" s="262" t="str">
        <f t="shared" ref="AC2626:AC2689" si="256">Z2626&amp;" " &amp;AB2626&amp;" "&amp;AA2626</f>
        <v>141 E 71150 116 000 000</v>
      </c>
    </row>
    <row r="2627" spans="1:29" ht="15" customHeight="1" x14ac:dyDescent="0.25">
      <c r="A2627" s="262" t="s">
        <v>1470</v>
      </c>
      <c r="B2627" s="262" t="s">
        <v>231</v>
      </c>
      <c r="C2627" s="262" t="s">
        <v>231</v>
      </c>
      <c r="D2627" s="262" t="s">
        <v>716</v>
      </c>
      <c r="E2627" s="262" t="s">
        <v>221</v>
      </c>
      <c r="F2627" s="262" t="s">
        <v>222</v>
      </c>
      <c r="G2627" s="262" t="s">
        <v>223</v>
      </c>
      <c r="H2627" s="262" t="s">
        <v>224</v>
      </c>
      <c r="I2627" s="262" t="s">
        <v>225</v>
      </c>
      <c r="J2627" s="262">
        <v>1600</v>
      </c>
      <c r="K2627" s="320">
        <v>1</v>
      </c>
      <c r="L2627" s="320">
        <v>1</v>
      </c>
      <c r="M2627" s="262" t="s">
        <v>226</v>
      </c>
      <c r="N2627" s="262" t="s">
        <v>233</v>
      </c>
      <c r="O2627" s="262" t="s">
        <v>234</v>
      </c>
      <c r="P2627" s="262" t="s">
        <v>37</v>
      </c>
      <c r="Q2627" s="321">
        <v>28</v>
      </c>
      <c r="R2627" s="321">
        <f t="shared" si="251"/>
        <v>29</v>
      </c>
      <c r="S2627" s="300">
        <v>0</v>
      </c>
      <c r="T2627" s="300">
        <v>71860</v>
      </c>
      <c r="V2627" s="300">
        <v>71860</v>
      </c>
      <c r="W2627" s="302">
        <f>IFERROR(INDEX('For Formulas'!$A$3:$CL$64,MATCH(ROUNDUP($R2627,0),'For Formulas'!$A$3:$A$64,0),MATCH($O2627&amp;" - "&amp;$P2627,'For Formulas'!$A$3:$CL$3,0))*L2627+U2627,INDEX('For Formulas'!$A$3:$CL$64,MATCH(ROUNDUP($R2627,0),'For Formulas'!$A$3:$A$64,0)*MATCH($O2627&amp;" - "&amp;$P2627,'For Formulas'!$A$3:$CL$3,0))*L2627)</f>
        <v>77610</v>
      </c>
      <c r="X2627" s="322">
        <f t="shared" si="252"/>
        <v>8.0016699137211239E-2</v>
      </c>
      <c r="Y2627" s="262" t="s">
        <v>913</v>
      </c>
      <c r="Z2627" s="262" t="str">
        <f t="shared" si="253"/>
        <v>141 E 71100 116</v>
      </c>
      <c r="AA2627" s="262" t="str">
        <f t="shared" si="254"/>
        <v>000</v>
      </c>
      <c r="AB2627" s="262" t="str">
        <f t="shared" si="255"/>
        <v>000</v>
      </c>
      <c r="AC2627" s="262" t="str">
        <f t="shared" si="256"/>
        <v>141 E 71100 116 000 000</v>
      </c>
    </row>
    <row r="2628" spans="1:29" ht="15" hidden="1" customHeight="1" x14ac:dyDescent="0.25">
      <c r="A2628" s="262" t="s">
        <v>3071</v>
      </c>
      <c r="B2628" s="262" t="s">
        <v>749</v>
      </c>
      <c r="C2628" s="262" t="s">
        <v>749</v>
      </c>
      <c r="D2628" s="262" t="s">
        <v>328</v>
      </c>
      <c r="E2628" s="262" t="s">
        <v>256</v>
      </c>
      <c r="F2628" s="262" t="s">
        <v>249</v>
      </c>
      <c r="G2628" s="262" t="s">
        <v>250</v>
      </c>
      <c r="H2628" s="262" t="s">
        <v>224</v>
      </c>
      <c r="I2628" s="262" t="s">
        <v>242</v>
      </c>
      <c r="J2628" s="262">
        <v>1080</v>
      </c>
      <c r="K2628" s="320">
        <v>1</v>
      </c>
      <c r="L2628" s="320">
        <v>1</v>
      </c>
      <c r="M2628" s="262" t="s">
        <v>6</v>
      </c>
      <c r="Q2628" s="321">
        <v>0</v>
      </c>
      <c r="R2628" s="321">
        <f t="shared" si="251"/>
        <v>1</v>
      </c>
      <c r="S2628" s="300">
        <v>5400</v>
      </c>
      <c r="T2628" s="300">
        <v>0</v>
      </c>
      <c r="V2628" s="300">
        <v>5400</v>
      </c>
      <c r="W2628" s="300">
        <f>V2628</f>
        <v>5400</v>
      </c>
      <c r="X2628" s="322">
        <f t="shared" si="252"/>
        <v>0</v>
      </c>
      <c r="Y2628" s="262" t="s">
        <v>750</v>
      </c>
      <c r="Z2628" s="262" t="str">
        <f t="shared" si="253"/>
        <v>141 E 71200 163</v>
      </c>
      <c r="AA2628" s="262" t="str">
        <f t="shared" si="254"/>
        <v>712</v>
      </c>
      <c r="AB2628" s="262" t="str">
        <f t="shared" si="255"/>
        <v>901</v>
      </c>
      <c r="AC2628" s="262" t="str">
        <f t="shared" si="256"/>
        <v>141 E 71200 163 901 712</v>
      </c>
    </row>
    <row r="2629" spans="1:29" ht="15" customHeight="1" x14ac:dyDescent="0.25">
      <c r="A2629" s="262" t="s">
        <v>2075</v>
      </c>
      <c r="B2629" s="262" t="s">
        <v>231</v>
      </c>
      <c r="C2629" s="262" t="s">
        <v>231</v>
      </c>
      <c r="D2629" s="262" t="s">
        <v>280</v>
      </c>
      <c r="E2629" s="262" t="s">
        <v>221</v>
      </c>
      <c r="F2629" s="262" t="s">
        <v>222</v>
      </c>
      <c r="G2629" s="262" t="s">
        <v>223</v>
      </c>
      <c r="H2629" s="262" t="s">
        <v>224</v>
      </c>
      <c r="I2629" s="262" t="s">
        <v>225</v>
      </c>
      <c r="J2629" s="262">
        <v>1600</v>
      </c>
      <c r="K2629" s="320">
        <v>1</v>
      </c>
      <c r="L2629" s="320">
        <v>1</v>
      </c>
      <c r="M2629" s="262" t="s">
        <v>226</v>
      </c>
      <c r="N2629" s="262" t="s">
        <v>233</v>
      </c>
      <c r="O2629" s="262" t="s">
        <v>234</v>
      </c>
      <c r="P2629" s="262" t="s">
        <v>37</v>
      </c>
      <c r="Q2629" s="321">
        <v>28</v>
      </c>
      <c r="R2629" s="321">
        <f t="shared" si="251"/>
        <v>29</v>
      </c>
      <c r="S2629" s="300">
        <v>0</v>
      </c>
      <c r="T2629" s="300">
        <v>71860</v>
      </c>
      <c r="V2629" s="300">
        <v>71860</v>
      </c>
      <c r="W2629" s="302">
        <f>IFERROR(INDEX('For Formulas'!$A$3:$CL$64,MATCH(ROUNDUP($R2629,0),'For Formulas'!$A$3:$A$64,0),MATCH($O2629&amp;" - "&amp;$P2629,'For Formulas'!$A$3:$CL$3,0))*L2629+U2629,INDEX('For Formulas'!$A$3:$CL$64,MATCH(ROUNDUP($R2629,0),'For Formulas'!$A$3:$A$64,0)*MATCH($O2629&amp;" - "&amp;$P2629,'For Formulas'!$A$3:$CL$3,0))*L2629)</f>
        <v>77610</v>
      </c>
      <c r="X2629" s="322">
        <f t="shared" si="252"/>
        <v>8.0016699137211239E-2</v>
      </c>
      <c r="Y2629" s="262" t="s">
        <v>281</v>
      </c>
      <c r="Z2629" s="262" t="str">
        <f t="shared" si="253"/>
        <v>141 E 71100 116</v>
      </c>
      <c r="AA2629" s="262" t="str">
        <f t="shared" si="254"/>
        <v>000</v>
      </c>
      <c r="AB2629" s="262" t="str">
        <f t="shared" si="255"/>
        <v>000</v>
      </c>
      <c r="AC2629" s="262" t="str">
        <f t="shared" si="256"/>
        <v>141 E 71100 116 000 000</v>
      </c>
    </row>
    <row r="2630" spans="1:29" ht="15" customHeight="1" x14ac:dyDescent="0.25">
      <c r="A2630" s="262" t="s">
        <v>2503</v>
      </c>
      <c r="B2630" s="262" t="s">
        <v>231</v>
      </c>
      <c r="C2630" s="262" t="s">
        <v>231</v>
      </c>
      <c r="D2630" s="262" t="s">
        <v>333</v>
      </c>
      <c r="E2630" s="262" t="s">
        <v>221</v>
      </c>
      <c r="F2630" s="262" t="s">
        <v>222</v>
      </c>
      <c r="G2630" s="262" t="s">
        <v>223</v>
      </c>
      <c r="H2630" s="262" t="s">
        <v>224</v>
      </c>
      <c r="I2630" s="262" t="s">
        <v>225</v>
      </c>
      <c r="J2630" s="262">
        <v>1600</v>
      </c>
      <c r="K2630" s="320">
        <v>1</v>
      </c>
      <c r="L2630" s="320">
        <v>1</v>
      </c>
      <c r="M2630" s="262" t="s">
        <v>226</v>
      </c>
      <c r="N2630" s="262" t="s">
        <v>233</v>
      </c>
      <c r="O2630" s="262" t="s">
        <v>234</v>
      </c>
      <c r="P2630" s="262" t="s">
        <v>37</v>
      </c>
      <c r="Q2630" s="321">
        <v>28</v>
      </c>
      <c r="R2630" s="321">
        <f t="shared" si="251"/>
        <v>29</v>
      </c>
      <c r="S2630" s="300">
        <v>0</v>
      </c>
      <c r="T2630" s="300">
        <v>71860</v>
      </c>
      <c r="V2630" s="300">
        <v>71860</v>
      </c>
      <c r="W2630" s="302">
        <f>IFERROR(INDEX('For Formulas'!$A$3:$CL$64,MATCH(ROUNDUP($R2630,0),'For Formulas'!$A$3:$A$64,0),MATCH($O2630&amp;" - "&amp;$P2630,'For Formulas'!$A$3:$CL$3,0))*L2630+U2630,INDEX('For Formulas'!$A$3:$CL$64,MATCH(ROUNDUP($R2630,0),'For Formulas'!$A$3:$A$64,0)*MATCH($O2630&amp;" - "&amp;$P2630,'For Formulas'!$A$3:$CL$3,0))*L2630)</f>
        <v>77610</v>
      </c>
      <c r="X2630" s="322">
        <f t="shared" si="252"/>
        <v>8.0016699137211239E-2</v>
      </c>
      <c r="Y2630" s="262" t="s">
        <v>618</v>
      </c>
      <c r="Z2630" s="262" t="str">
        <f t="shared" si="253"/>
        <v>141 E 71100 116</v>
      </c>
      <c r="AA2630" s="262" t="str">
        <f t="shared" si="254"/>
        <v>000</v>
      </c>
      <c r="AB2630" s="262" t="str">
        <f t="shared" si="255"/>
        <v>000</v>
      </c>
      <c r="AC2630" s="262" t="str">
        <f t="shared" si="256"/>
        <v>141 E 71100 116 000 000</v>
      </c>
    </row>
    <row r="2631" spans="1:29" ht="15" hidden="1" customHeight="1" x14ac:dyDescent="0.25">
      <c r="A2631" s="262" t="s">
        <v>3073</v>
      </c>
      <c r="B2631" s="262" t="s">
        <v>255</v>
      </c>
      <c r="C2631" s="262" t="s">
        <v>255</v>
      </c>
      <c r="D2631" s="262" t="s">
        <v>248</v>
      </c>
      <c r="E2631" s="262" t="s">
        <v>256</v>
      </c>
      <c r="F2631" s="262" t="s">
        <v>249</v>
      </c>
      <c r="G2631" s="262" t="s">
        <v>250</v>
      </c>
      <c r="H2631" s="262" t="s">
        <v>224</v>
      </c>
      <c r="I2631" s="262" t="s">
        <v>242</v>
      </c>
      <c r="J2631" s="262">
        <v>1080</v>
      </c>
      <c r="K2631" s="320">
        <v>1</v>
      </c>
      <c r="L2631" s="320">
        <v>1</v>
      </c>
      <c r="M2631" s="262" t="s">
        <v>6</v>
      </c>
      <c r="Q2631" s="321">
        <v>0</v>
      </c>
      <c r="R2631" s="321">
        <f t="shared" si="251"/>
        <v>1</v>
      </c>
      <c r="S2631" s="300">
        <v>3000</v>
      </c>
      <c r="T2631" s="300">
        <v>0</v>
      </c>
      <c r="V2631" s="300">
        <v>3000</v>
      </c>
      <c r="W2631" s="300">
        <f>V2631</f>
        <v>3000</v>
      </c>
      <c r="X2631" s="322">
        <f t="shared" si="252"/>
        <v>0</v>
      </c>
      <c r="Y2631" s="262" t="s">
        <v>252</v>
      </c>
      <c r="Z2631" s="262" t="str">
        <f t="shared" si="253"/>
        <v>141 E 72710 146</v>
      </c>
      <c r="AA2631" s="262" t="str">
        <f t="shared" si="254"/>
        <v>446</v>
      </c>
      <c r="AB2631" s="262" t="str">
        <f t="shared" si="255"/>
        <v>000</v>
      </c>
      <c r="AC2631" s="262" t="str">
        <f t="shared" si="256"/>
        <v>141 E 72710 146 000 446</v>
      </c>
    </row>
    <row r="2632" spans="1:29" ht="15" customHeight="1" x14ac:dyDescent="0.25">
      <c r="A2632" s="262" t="s">
        <v>3107</v>
      </c>
      <c r="B2632" s="262" t="s">
        <v>231</v>
      </c>
      <c r="C2632" s="262" t="s">
        <v>231</v>
      </c>
      <c r="D2632" s="262" t="s">
        <v>280</v>
      </c>
      <c r="E2632" s="262" t="s">
        <v>221</v>
      </c>
      <c r="F2632" s="262" t="s">
        <v>222</v>
      </c>
      <c r="G2632" s="262" t="s">
        <v>223</v>
      </c>
      <c r="H2632" s="262" t="s">
        <v>224</v>
      </c>
      <c r="I2632" s="262" t="s">
        <v>225</v>
      </c>
      <c r="J2632" s="262">
        <v>1600</v>
      </c>
      <c r="K2632" s="320">
        <v>1</v>
      </c>
      <c r="L2632" s="320">
        <v>1</v>
      </c>
      <c r="M2632" s="262" t="s">
        <v>226</v>
      </c>
      <c r="N2632" s="262" t="s">
        <v>233</v>
      </c>
      <c r="O2632" s="262" t="s">
        <v>234</v>
      </c>
      <c r="P2632" s="262" t="s">
        <v>37</v>
      </c>
      <c r="Q2632" s="321">
        <v>28</v>
      </c>
      <c r="R2632" s="321">
        <f t="shared" si="251"/>
        <v>29</v>
      </c>
      <c r="S2632" s="300">
        <v>0</v>
      </c>
      <c r="T2632" s="300">
        <v>71860</v>
      </c>
      <c r="V2632" s="300">
        <v>71860</v>
      </c>
      <c r="W2632" s="302">
        <f>IFERROR(INDEX('For Formulas'!$A$3:$CL$64,MATCH(ROUNDUP($R2632,0),'For Formulas'!$A$3:$A$64,0),MATCH($O2632&amp;" - "&amp;$P2632,'For Formulas'!$A$3:$CL$3,0))*L2632+U2632,INDEX('For Formulas'!$A$3:$CL$64,MATCH(ROUNDUP($R2632,0),'For Formulas'!$A$3:$A$64,0)*MATCH($O2632&amp;" - "&amp;$P2632,'For Formulas'!$A$3:$CL$3,0))*L2632)</f>
        <v>77610</v>
      </c>
      <c r="X2632" s="322">
        <f t="shared" si="252"/>
        <v>8.0016699137211239E-2</v>
      </c>
      <c r="Y2632" s="262" t="s">
        <v>281</v>
      </c>
      <c r="Z2632" s="262" t="str">
        <f t="shared" si="253"/>
        <v>141 E 71100 116</v>
      </c>
      <c r="AA2632" s="262" t="str">
        <f t="shared" si="254"/>
        <v>000</v>
      </c>
      <c r="AB2632" s="262" t="str">
        <f t="shared" si="255"/>
        <v>000</v>
      </c>
      <c r="AC2632" s="262" t="str">
        <f t="shared" si="256"/>
        <v>141 E 71100 116 000 000</v>
      </c>
    </row>
    <row r="2633" spans="1:29" ht="15" customHeight="1" x14ac:dyDescent="0.25">
      <c r="A2633" s="262" t="s">
        <v>3172</v>
      </c>
      <c r="B2633" s="262" t="s">
        <v>231</v>
      </c>
      <c r="C2633" s="262" t="s">
        <v>231</v>
      </c>
      <c r="D2633" s="262" t="s">
        <v>361</v>
      </c>
      <c r="E2633" s="262" t="s">
        <v>221</v>
      </c>
      <c r="F2633" s="262" t="s">
        <v>222</v>
      </c>
      <c r="G2633" s="262" t="s">
        <v>223</v>
      </c>
      <c r="H2633" s="262" t="s">
        <v>224</v>
      </c>
      <c r="I2633" s="262" t="s">
        <v>225</v>
      </c>
      <c r="J2633" s="262">
        <v>1600</v>
      </c>
      <c r="K2633" s="320">
        <v>1</v>
      </c>
      <c r="L2633" s="320">
        <v>1</v>
      </c>
      <c r="M2633" s="262" t="s">
        <v>226</v>
      </c>
      <c r="N2633" s="262" t="s">
        <v>233</v>
      </c>
      <c r="O2633" s="262" t="s">
        <v>234</v>
      </c>
      <c r="P2633" s="262" t="s">
        <v>37</v>
      </c>
      <c r="Q2633" s="321">
        <v>28</v>
      </c>
      <c r="R2633" s="321">
        <f t="shared" si="251"/>
        <v>29</v>
      </c>
      <c r="S2633" s="300">
        <v>0</v>
      </c>
      <c r="T2633" s="300">
        <v>71860</v>
      </c>
      <c r="V2633" s="300">
        <v>71860</v>
      </c>
      <c r="W2633" s="302">
        <f>IFERROR(INDEX('For Formulas'!$A$3:$CL$64,MATCH(ROUNDUP($R2633,0),'For Formulas'!$A$3:$A$64,0),MATCH($O2633&amp;" - "&amp;$P2633,'For Formulas'!$A$3:$CL$3,0))*L2633+U2633,INDEX('For Formulas'!$A$3:$CL$64,MATCH(ROUNDUP($R2633,0),'For Formulas'!$A$3:$A$64,0)*MATCH($O2633&amp;" - "&amp;$P2633,'For Formulas'!$A$3:$CL$3,0))*L2633)</f>
        <v>77610</v>
      </c>
      <c r="X2633" s="322">
        <f t="shared" si="252"/>
        <v>8.0016699137211239E-2</v>
      </c>
      <c r="Y2633" s="262" t="s">
        <v>362</v>
      </c>
      <c r="Z2633" s="262" t="str">
        <f t="shared" si="253"/>
        <v>141 E 71100 116</v>
      </c>
      <c r="AA2633" s="262" t="str">
        <f t="shared" si="254"/>
        <v>000</v>
      </c>
      <c r="AB2633" s="262" t="str">
        <f t="shared" si="255"/>
        <v>000</v>
      </c>
      <c r="AC2633" s="262" t="str">
        <f t="shared" si="256"/>
        <v>141 E 71100 116 000 000</v>
      </c>
    </row>
    <row r="2634" spans="1:29" ht="15" customHeight="1" x14ac:dyDescent="0.25">
      <c r="A2634" s="262" t="s">
        <v>963</v>
      </c>
      <c r="B2634" s="262" t="s">
        <v>515</v>
      </c>
      <c r="C2634" s="262" t="s">
        <v>515</v>
      </c>
      <c r="D2634" s="262" t="s">
        <v>274</v>
      </c>
      <c r="E2634" s="262" t="s">
        <v>221</v>
      </c>
      <c r="F2634" s="262" t="s">
        <v>299</v>
      </c>
      <c r="G2634" s="262" t="s">
        <v>300</v>
      </c>
      <c r="H2634" s="262" t="s">
        <v>301</v>
      </c>
      <c r="I2634" s="262" t="s">
        <v>225</v>
      </c>
      <c r="J2634" s="262">
        <v>1920</v>
      </c>
      <c r="K2634" s="320">
        <v>1</v>
      </c>
      <c r="L2634" s="320">
        <v>1</v>
      </c>
      <c r="M2634" s="262" t="s">
        <v>226</v>
      </c>
      <c r="N2634" s="262" t="s">
        <v>233</v>
      </c>
      <c r="O2634" s="262" t="s">
        <v>786</v>
      </c>
      <c r="P2634" s="262" t="s">
        <v>34</v>
      </c>
      <c r="Q2634" s="321">
        <v>31</v>
      </c>
      <c r="R2634" s="321">
        <f t="shared" si="251"/>
        <v>32</v>
      </c>
      <c r="S2634" s="300">
        <v>0</v>
      </c>
      <c r="T2634" s="300">
        <v>72042</v>
      </c>
      <c r="V2634" s="300">
        <v>72042</v>
      </c>
      <c r="W2634" s="302">
        <f>IFERROR(INDEX('For Formulas'!$A$3:$CL$64,MATCH(ROUNDUP($R2634,0),'For Formulas'!$A$3:$A$64,0),MATCH($O2634&amp;" - "&amp;$P2634,'For Formulas'!$A$3:$CL$3,0))*L2634+U2634,INDEX('For Formulas'!$A$3:$CL$64,MATCH(ROUNDUP($R2634,0),'For Formulas'!$A$3:$A$64,0)*MATCH($O2634&amp;" - "&amp;$P2634,'For Formulas'!$A$3:$CL$3,0))*L2634)</f>
        <v>77808</v>
      </c>
      <c r="X2634" s="322">
        <f t="shared" si="252"/>
        <v>8.0036645290247357E-2</v>
      </c>
      <c r="Y2634" s="262" t="s">
        <v>516</v>
      </c>
      <c r="Z2634" s="262" t="str">
        <f t="shared" si="253"/>
        <v>141 E 72510 119</v>
      </c>
      <c r="AA2634" s="262" t="str">
        <f t="shared" si="254"/>
        <v>000</v>
      </c>
      <c r="AB2634" s="262" t="str">
        <f t="shared" si="255"/>
        <v>000</v>
      </c>
      <c r="AC2634" s="262" t="str">
        <f t="shared" si="256"/>
        <v>141 E 72510 119 000 000</v>
      </c>
    </row>
    <row r="2635" spans="1:29" ht="15" customHeight="1" x14ac:dyDescent="0.25">
      <c r="A2635" s="262" t="s">
        <v>455</v>
      </c>
      <c r="B2635" s="262" t="s">
        <v>231</v>
      </c>
      <c r="C2635" s="262" t="s">
        <v>231</v>
      </c>
      <c r="D2635" s="262" t="s">
        <v>389</v>
      </c>
      <c r="E2635" s="262" t="s">
        <v>221</v>
      </c>
      <c r="F2635" s="262" t="s">
        <v>222</v>
      </c>
      <c r="G2635" s="262" t="s">
        <v>223</v>
      </c>
      <c r="H2635" s="262" t="s">
        <v>224</v>
      </c>
      <c r="I2635" s="262" t="s">
        <v>225</v>
      </c>
      <c r="J2635" s="262">
        <v>1600</v>
      </c>
      <c r="K2635" s="320">
        <v>1</v>
      </c>
      <c r="L2635" s="320">
        <v>1</v>
      </c>
      <c r="M2635" s="262" t="s">
        <v>226</v>
      </c>
      <c r="N2635" s="262" t="s">
        <v>233</v>
      </c>
      <c r="O2635" s="262" t="s">
        <v>234</v>
      </c>
      <c r="P2635" s="262" t="s">
        <v>37</v>
      </c>
      <c r="Q2635" s="321">
        <v>29</v>
      </c>
      <c r="R2635" s="321">
        <f t="shared" si="251"/>
        <v>30</v>
      </c>
      <c r="S2635" s="300">
        <v>0</v>
      </c>
      <c r="T2635" s="300">
        <v>72225</v>
      </c>
      <c r="V2635" s="300">
        <v>72225</v>
      </c>
      <c r="W2635" s="302">
        <f>IFERROR(INDEX('For Formulas'!$A$3:$CL$64,MATCH(ROUNDUP($R2635,0),'For Formulas'!$A$3:$A$64,0),MATCH($O2635&amp;" - "&amp;$P2635,'For Formulas'!$A$3:$CL$3,0))*L2635+U2635,INDEX('For Formulas'!$A$3:$CL$64,MATCH(ROUNDUP($R2635,0),'For Formulas'!$A$3:$A$64,0)*MATCH($O2635&amp;" - "&amp;$P2635,'For Formulas'!$A$3:$CL$3,0))*L2635)</f>
        <v>78005</v>
      </c>
      <c r="X2635" s="322">
        <f t="shared" si="252"/>
        <v>8.0027691242644514E-2</v>
      </c>
      <c r="Y2635" s="262" t="s">
        <v>390</v>
      </c>
      <c r="Z2635" s="262" t="str">
        <f t="shared" si="253"/>
        <v>141 E 71100 116</v>
      </c>
      <c r="AA2635" s="262" t="str">
        <f t="shared" si="254"/>
        <v>000</v>
      </c>
      <c r="AB2635" s="262" t="str">
        <f t="shared" si="255"/>
        <v>000</v>
      </c>
      <c r="AC2635" s="262" t="str">
        <f t="shared" si="256"/>
        <v>141 E 71100 116 000 000</v>
      </c>
    </row>
    <row r="2636" spans="1:29" ht="15" hidden="1" customHeight="1" x14ac:dyDescent="0.25">
      <c r="A2636" s="262" t="s">
        <v>3076</v>
      </c>
      <c r="B2636" s="262" t="s">
        <v>256</v>
      </c>
      <c r="C2636" s="262" t="s">
        <v>355</v>
      </c>
      <c r="D2636" s="262" t="s">
        <v>274</v>
      </c>
      <c r="E2636" s="262" t="s">
        <v>256</v>
      </c>
      <c r="F2636" s="262" t="s">
        <v>1845</v>
      </c>
      <c r="G2636" s="262" t="s">
        <v>1846</v>
      </c>
      <c r="H2636" s="262" t="s">
        <v>1847</v>
      </c>
      <c r="I2636" s="262" t="s">
        <v>225</v>
      </c>
      <c r="J2636" s="262">
        <v>1920</v>
      </c>
      <c r="K2636" s="320">
        <v>1</v>
      </c>
      <c r="L2636" s="320">
        <v>0</v>
      </c>
      <c r="M2636" s="262" t="s">
        <v>6</v>
      </c>
      <c r="Q2636" s="321">
        <v>0</v>
      </c>
      <c r="R2636" s="321">
        <f t="shared" si="251"/>
        <v>1</v>
      </c>
      <c r="S2636" s="300">
        <v>600</v>
      </c>
      <c r="T2636" s="300">
        <v>0</v>
      </c>
      <c r="V2636" s="300">
        <v>600</v>
      </c>
      <c r="W2636" s="300">
        <f>V2636</f>
        <v>600</v>
      </c>
      <c r="X2636" s="322">
        <f t="shared" si="252"/>
        <v>0</v>
      </c>
      <c r="Y2636" s="262" t="s">
        <v>3077</v>
      </c>
      <c r="Z2636" s="262" t="str">
        <f t="shared" si="253"/>
        <v>141 E 71150 163</v>
      </c>
      <c r="AA2636" s="262" t="str">
        <f t="shared" si="254"/>
        <v>000</v>
      </c>
      <c r="AB2636" s="262" t="str">
        <f t="shared" si="255"/>
        <v>000</v>
      </c>
      <c r="AC2636" s="262" t="str">
        <f t="shared" si="256"/>
        <v>141 E 71150 163 000 000</v>
      </c>
    </row>
    <row r="2637" spans="1:29" ht="15" customHeight="1" x14ac:dyDescent="0.25">
      <c r="A2637" s="262" t="s">
        <v>704</v>
      </c>
      <c r="B2637" s="262" t="s">
        <v>231</v>
      </c>
      <c r="C2637" s="262" t="s">
        <v>231</v>
      </c>
      <c r="D2637" s="262" t="s">
        <v>407</v>
      </c>
      <c r="E2637" s="262" t="s">
        <v>221</v>
      </c>
      <c r="F2637" s="262" t="s">
        <v>222</v>
      </c>
      <c r="G2637" s="262" t="s">
        <v>223</v>
      </c>
      <c r="H2637" s="262" t="s">
        <v>224</v>
      </c>
      <c r="I2637" s="262" t="s">
        <v>225</v>
      </c>
      <c r="J2637" s="262">
        <v>1600</v>
      </c>
      <c r="K2637" s="320">
        <v>1</v>
      </c>
      <c r="L2637" s="320">
        <v>1</v>
      </c>
      <c r="M2637" s="262" t="s">
        <v>226</v>
      </c>
      <c r="N2637" s="262" t="s">
        <v>233</v>
      </c>
      <c r="O2637" s="262" t="s">
        <v>234</v>
      </c>
      <c r="P2637" s="262" t="s">
        <v>37</v>
      </c>
      <c r="Q2637" s="321">
        <v>29</v>
      </c>
      <c r="R2637" s="321">
        <f t="shared" si="251"/>
        <v>30</v>
      </c>
      <c r="S2637" s="300">
        <v>0</v>
      </c>
      <c r="T2637" s="300">
        <v>72225</v>
      </c>
      <c r="V2637" s="300">
        <v>72225</v>
      </c>
      <c r="W2637" s="302">
        <f>IFERROR(INDEX('For Formulas'!$A$3:$CL$64,MATCH(ROUNDUP($R2637,0),'For Formulas'!$A$3:$A$64,0),MATCH($O2637&amp;" - "&amp;$P2637,'For Formulas'!$A$3:$CL$3,0))*L2637+U2637,INDEX('For Formulas'!$A$3:$CL$64,MATCH(ROUNDUP($R2637,0),'For Formulas'!$A$3:$A$64,0)*MATCH($O2637&amp;" - "&amp;$P2637,'For Formulas'!$A$3:$CL$3,0))*L2637)</f>
        <v>78005</v>
      </c>
      <c r="X2637" s="322">
        <f t="shared" si="252"/>
        <v>8.0027691242644514E-2</v>
      </c>
      <c r="Y2637" s="262" t="s">
        <v>408</v>
      </c>
      <c r="Z2637" s="262" t="str">
        <f t="shared" si="253"/>
        <v>141 E 71100 116</v>
      </c>
      <c r="AA2637" s="262" t="str">
        <f t="shared" si="254"/>
        <v>000</v>
      </c>
      <c r="AB2637" s="262" t="str">
        <f t="shared" si="255"/>
        <v>000</v>
      </c>
      <c r="AC2637" s="262" t="str">
        <f t="shared" si="256"/>
        <v>141 E 71100 116 000 000</v>
      </c>
    </row>
    <row r="2638" spans="1:29" ht="15" customHeight="1" x14ac:dyDescent="0.25">
      <c r="A2638" s="262" t="s">
        <v>896</v>
      </c>
      <c r="B2638" s="262" t="s">
        <v>231</v>
      </c>
      <c r="C2638" s="262" t="s">
        <v>231</v>
      </c>
      <c r="D2638" s="262" t="s">
        <v>295</v>
      </c>
      <c r="E2638" s="262" t="s">
        <v>221</v>
      </c>
      <c r="F2638" s="262" t="s">
        <v>222</v>
      </c>
      <c r="G2638" s="262" t="s">
        <v>223</v>
      </c>
      <c r="H2638" s="262" t="s">
        <v>224</v>
      </c>
      <c r="I2638" s="262" t="s">
        <v>225</v>
      </c>
      <c r="J2638" s="262">
        <v>1600</v>
      </c>
      <c r="K2638" s="320">
        <v>1</v>
      </c>
      <c r="L2638" s="320">
        <v>1</v>
      </c>
      <c r="M2638" s="262" t="s">
        <v>226</v>
      </c>
      <c r="N2638" s="262" t="s">
        <v>233</v>
      </c>
      <c r="O2638" s="262" t="s">
        <v>234</v>
      </c>
      <c r="P2638" s="262" t="s">
        <v>37</v>
      </c>
      <c r="Q2638" s="321">
        <v>29</v>
      </c>
      <c r="R2638" s="321">
        <f t="shared" si="251"/>
        <v>30</v>
      </c>
      <c r="S2638" s="300">
        <v>0</v>
      </c>
      <c r="T2638" s="300">
        <v>72225</v>
      </c>
      <c r="V2638" s="300">
        <v>72225</v>
      </c>
      <c r="W2638" s="302">
        <f>IFERROR(INDEX('For Formulas'!$A$3:$CL$64,MATCH(ROUNDUP($R2638,0),'For Formulas'!$A$3:$A$64,0),MATCH($O2638&amp;" - "&amp;$P2638,'For Formulas'!$A$3:$CL$3,0))*L2638+U2638,INDEX('For Formulas'!$A$3:$CL$64,MATCH(ROUNDUP($R2638,0),'For Formulas'!$A$3:$A$64,0)*MATCH($O2638&amp;" - "&amp;$P2638,'For Formulas'!$A$3:$CL$3,0))*L2638)</f>
        <v>78005</v>
      </c>
      <c r="X2638" s="322">
        <f t="shared" si="252"/>
        <v>8.0027691242644514E-2</v>
      </c>
      <c r="Y2638" s="262" t="s">
        <v>296</v>
      </c>
      <c r="Z2638" s="262" t="str">
        <f t="shared" si="253"/>
        <v>141 E 71100 116</v>
      </c>
      <c r="AA2638" s="262" t="str">
        <f t="shared" si="254"/>
        <v>000</v>
      </c>
      <c r="AB2638" s="262" t="str">
        <f t="shared" si="255"/>
        <v>000</v>
      </c>
      <c r="AC2638" s="262" t="str">
        <f t="shared" si="256"/>
        <v>141 E 71100 116 000 000</v>
      </c>
    </row>
    <row r="2639" spans="1:29" ht="15" customHeight="1" x14ac:dyDescent="0.25">
      <c r="A2639" s="262" t="s">
        <v>981</v>
      </c>
      <c r="B2639" s="262" t="s">
        <v>953</v>
      </c>
      <c r="C2639" s="262" t="s">
        <v>953</v>
      </c>
      <c r="D2639" s="262" t="s">
        <v>328</v>
      </c>
      <c r="E2639" s="262" t="s">
        <v>221</v>
      </c>
      <c r="F2639" s="262" t="s">
        <v>222</v>
      </c>
      <c r="G2639" s="262" t="s">
        <v>223</v>
      </c>
      <c r="H2639" s="262" t="s">
        <v>224</v>
      </c>
      <c r="I2639" s="262" t="s">
        <v>225</v>
      </c>
      <c r="J2639" s="262">
        <v>1600</v>
      </c>
      <c r="K2639" s="320">
        <v>1</v>
      </c>
      <c r="L2639" s="320">
        <v>1</v>
      </c>
      <c r="M2639" s="262" t="s">
        <v>226</v>
      </c>
      <c r="N2639" s="262" t="s">
        <v>227</v>
      </c>
      <c r="O2639" s="262" t="s">
        <v>234</v>
      </c>
      <c r="P2639" s="262" t="s">
        <v>37</v>
      </c>
      <c r="Q2639" s="321">
        <v>29</v>
      </c>
      <c r="R2639" s="321">
        <f t="shared" si="251"/>
        <v>30</v>
      </c>
      <c r="S2639" s="300">
        <v>0</v>
      </c>
      <c r="T2639" s="300">
        <v>72225</v>
      </c>
      <c r="V2639" s="300">
        <v>72225</v>
      </c>
      <c r="W2639" s="302">
        <f>IFERROR(INDEX('For Formulas'!$A$3:$CL$64,MATCH(ROUNDUP($R2639,0),'For Formulas'!$A$3:$A$64,0),MATCH($O2639&amp;" - "&amp;$P2639,'For Formulas'!$A$3:$CL$3,0))*L2639+U2639,INDEX('For Formulas'!$A$3:$CL$64,MATCH(ROUNDUP($R2639,0),'For Formulas'!$A$3:$A$64,0)*MATCH($O2639&amp;" - "&amp;$P2639,'For Formulas'!$A$3:$CL$3,0))*L2639)</f>
        <v>78005</v>
      </c>
      <c r="X2639" s="322">
        <f t="shared" si="252"/>
        <v>8.0027691242644514E-2</v>
      </c>
      <c r="Y2639" s="262" t="s">
        <v>954</v>
      </c>
      <c r="Z2639" s="262" t="str">
        <f t="shared" si="253"/>
        <v>141 E 72220 189</v>
      </c>
      <c r="AA2639" s="262" t="str">
        <f t="shared" si="254"/>
        <v>712</v>
      </c>
      <c r="AB2639" s="262" t="str">
        <f t="shared" si="255"/>
        <v>000</v>
      </c>
      <c r="AC2639" s="262" t="str">
        <f t="shared" si="256"/>
        <v>141 E 72220 189 000 712</v>
      </c>
    </row>
    <row r="2640" spans="1:29" ht="15" customHeight="1" x14ac:dyDescent="0.25">
      <c r="A2640" s="262" t="s">
        <v>1114</v>
      </c>
      <c r="B2640" s="262" t="s">
        <v>231</v>
      </c>
      <c r="C2640" s="262" t="s">
        <v>231</v>
      </c>
      <c r="D2640" s="262" t="s">
        <v>264</v>
      </c>
      <c r="E2640" s="262" t="s">
        <v>221</v>
      </c>
      <c r="F2640" s="262" t="s">
        <v>222</v>
      </c>
      <c r="G2640" s="262" t="s">
        <v>223</v>
      </c>
      <c r="H2640" s="262" t="s">
        <v>224</v>
      </c>
      <c r="I2640" s="262" t="s">
        <v>225</v>
      </c>
      <c r="J2640" s="262">
        <v>1600</v>
      </c>
      <c r="K2640" s="320">
        <v>1</v>
      </c>
      <c r="L2640" s="320">
        <v>1</v>
      </c>
      <c r="M2640" s="262" t="s">
        <v>226</v>
      </c>
      <c r="N2640" s="262" t="s">
        <v>233</v>
      </c>
      <c r="O2640" s="262" t="s">
        <v>234</v>
      </c>
      <c r="P2640" s="262" t="s">
        <v>37</v>
      </c>
      <c r="Q2640" s="321">
        <v>29</v>
      </c>
      <c r="R2640" s="321">
        <f t="shared" si="251"/>
        <v>30</v>
      </c>
      <c r="S2640" s="300">
        <v>0</v>
      </c>
      <c r="T2640" s="300">
        <v>72225</v>
      </c>
      <c r="V2640" s="300">
        <v>72225</v>
      </c>
      <c r="W2640" s="302">
        <f>IFERROR(INDEX('For Formulas'!$A$3:$CL$64,MATCH(ROUNDUP($R2640,0),'For Formulas'!$A$3:$A$64,0),MATCH($O2640&amp;" - "&amp;$P2640,'For Formulas'!$A$3:$CL$3,0))*L2640+U2640,INDEX('For Formulas'!$A$3:$CL$64,MATCH(ROUNDUP($R2640,0),'For Formulas'!$A$3:$A$64,0)*MATCH($O2640&amp;" - "&amp;$P2640,'For Formulas'!$A$3:$CL$3,0))*L2640)</f>
        <v>78005</v>
      </c>
      <c r="X2640" s="322">
        <f t="shared" si="252"/>
        <v>8.0027691242644514E-2</v>
      </c>
      <c r="Y2640" s="262" t="s">
        <v>265</v>
      </c>
      <c r="Z2640" s="262" t="str">
        <f t="shared" si="253"/>
        <v>141 E 71100 116</v>
      </c>
      <c r="AA2640" s="262" t="str">
        <f t="shared" si="254"/>
        <v>000</v>
      </c>
      <c r="AB2640" s="262" t="str">
        <f t="shared" si="255"/>
        <v>000</v>
      </c>
      <c r="AC2640" s="262" t="str">
        <f t="shared" si="256"/>
        <v>141 E 71100 116 000 000</v>
      </c>
    </row>
    <row r="2641" spans="1:29" ht="15" customHeight="1" x14ac:dyDescent="0.25">
      <c r="A2641" s="262" t="s">
        <v>1318</v>
      </c>
      <c r="B2641" s="262" t="s">
        <v>231</v>
      </c>
      <c r="C2641" s="262" t="s">
        <v>231</v>
      </c>
      <c r="D2641" s="262" t="s">
        <v>422</v>
      </c>
      <c r="E2641" s="262" t="s">
        <v>221</v>
      </c>
      <c r="F2641" s="262" t="s">
        <v>222</v>
      </c>
      <c r="G2641" s="262" t="s">
        <v>223</v>
      </c>
      <c r="H2641" s="262" t="s">
        <v>224</v>
      </c>
      <c r="I2641" s="262" t="s">
        <v>225</v>
      </c>
      <c r="J2641" s="262">
        <v>1600</v>
      </c>
      <c r="K2641" s="320">
        <v>1</v>
      </c>
      <c r="L2641" s="320">
        <v>1</v>
      </c>
      <c r="M2641" s="262" t="s">
        <v>226</v>
      </c>
      <c r="N2641" s="262" t="s">
        <v>233</v>
      </c>
      <c r="O2641" s="262" t="s">
        <v>234</v>
      </c>
      <c r="P2641" s="262" t="s">
        <v>37</v>
      </c>
      <c r="Q2641" s="321">
        <v>29</v>
      </c>
      <c r="R2641" s="321">
        <f t="shared" si="251"/>
        <v>30</v>
      </c>
      <c r="S2641" s="300">
        <v>0</v>
      </c>
      <c r="T2641" s="300">
        <v>72225</v>
      </c>
      <c r="V2641" s="300">
        <v>72225</v>
      </c>
      <c r="W2641" s="302">
        <f>IFERROR(INDEX('For Formulas'!$A$3:$CL$64,MATCH(ROUNDUP($R2641,0),'For Formulas'!$A$3:$A$64,0),MATCH($O2641&amp;" - "&amp;$P2641,'For Formulas'!$A$3:$CL$3,0))*L2641+U2641,INDEX('For Formulas'!$A$3:$CL$64,MATCH(ROUNDUP($R2641,0),'For Formulas'!$A$3:$A$64,0)*MATCH($O2641&amp;" - "&amp;$P2641,'For Formulas'!$A$3:$CL$3,0))*L2641)</f>
        <v>78005</v>
      </c>
      <c r="X2641" s="322">
        <f t="shared" si="252"/>
        <v>8.0027691242644514E-2</v>
      </c>
      <c r="Y2641" s="262" t="s">
        <v>423</v>
      </c>
      <c r="Z2641" s="262" t="str">
        <f t="shared" si="253"/>
        <v>141 E 71100 116</v>
      </c>
      <c r="AA2641" s="262" t="str">
        <f t="shared" si="254"/>
        <v>000</v>
      </c>
      <c r="AB2641" s="262" t="str">
        <f t="shared" si="255"/>
        <v>000</v>
      </c>
      <c r="AC2641" s="262" t="str">
        <f t="shared" si="256"/>
        <v>141 E 71100 116 000 000</v>
      </c>
    </row>
    <row r="2642" spans="1:29" ht="15" customHeight="1" x14ac:dyDescent="0.25">
      <c r="A2642" s="262" t="s">
        <v>1459</v>
      </c>
      <c r="B2642" s="262" t="s">
        <v>231</v>
      </c>
      <c r="C2642" s="262" t="s">
        <v>231</v>
      </c>
      <c r="D2642" s="262" t="s">
        <v>411</v>
      </c>
      <c r="E2642" s="262" t="s">
        <v>221</v>
      </c>
      <c r="F2642" s="262" t="s">
        <v>222</v>
      </c>
      <c r="G2642" s="262" t="s">
        <v>223</v>
      </c>
      <c r="H2642" s="262" t="s">
        <v>224</v>
      </c>
      <c r="I2642" s="262" t="s">
        <v>225</v>
      </c>
      <c r="J2642" s="262">
        <v>1600</v>
      </c>
      <c r="K2642" s="320">
        <v>1</v>
      </c>
      <c r="L2642" s="320">
        <v>1</v>
      </c>
      <c r="M2642" s="262" t="s">
        <v>226</v>
      </c>
      <c r="N2642" s="262" t="s">
        <v>233</v>
      </c>
      <c r="O2642" s="262" t="s">
        <v>234</v>
      </c>
      <c r="P2642" s="262" t="s">
        <v>37</v>
      </c>
      <c r="Q2642" s="321">
        <v>29</v>
      </c>
      <c r="R2642" s="321">
        <f t="shared" si="251"/>
        <v>30</v>
      </c>
      <c r="S2642" s="300">
        <v>0</v>
      </c>
      <c r="T2642" s="300">
        <v>72225</v>
      </c>
      <c r="V2642" s="300">
        <v>72225</v>
      </c>
      <c r="W2642" s="302">
        <f>IFERROR(INDEX('For Formulas'!$A$3:$CL$64,MATCH(ROUNDUP($R2642,0),'For Formulas'!$A$3:$A$64,0),MATCH($O2642&amp;" - "&amp;$P2642,'For Formulas'!$A$3:$CL$3,0))*L2642+U2642,INDEX('For Formulas'!$A$3:$CL$64,MATCH(ROUNDUP($R2642,0),'For Formulas'!$A$3:$A$64,0)*MATCH($O2642&amp;" - "&amp;$P2642,'For Formulas'!$A$3:$CL$3,0))*L2642)</f>
        <v>78005</v>
      </c>
      <c r="X2642" s="322">
        <f t="shared" si="252"/>
        <v>8.0027691242644514E-2</v>
      </c>
      <c r="Y2642" s="262" t="s">
        <v>608</v>
      </c>
      <c r="Z2642" s="262" t="str">
        <f t="shared" si="253"/>
        <v>141 E 71100 116</v>
      </c>
      <c r="AA2642" s="262" t="str">
        <f t="shared" si="254"/>
        <v>000</v>
      </c>
      <c r="AB2642" s="262" t="str">
        <f t="shared" si="255"/>
        <v>000</v>
      </c>
      <c r="AC2642" s="262" t="str">
        <f t="shared" si="256"/>
        <v>141 E 71100 116 000 000</v>
      </c>
    </row>
    <row r="2643" spans="1:29" ht="15" customHeight="1" x14ac:dyDescent="0.25">
      <c r="A2643" s="262" t="s">
        <v>1462</v>
      </c>
      <c r="B2643" s="262" t="s">
        <v>231</v>
      </c>
      <c r="C2643" s="262" t="s">
        <v>231</v>
      </c>
      <c r="D2643" s="262" t="s">
        <v>392</v>
      </c>
      <c r="E2643" s="262" t="s">
        <v>221</v>
      </c>
      <c r="F2643" s="262" t="s">
        <v>222</v>
      </c>
      <c r="G2643" s="262" t="s">
        <v>223</v>
      </c>
      <c r="H2643" s="262" t="s">
        <v>224</v>
      </c>
      <c r="I2643" s="262" t="s">
        <v>225</v>
      </c>
      <c r="J2643" s="262">
        <v>1600</v>
      </c>
      <c r="K2643" s="320">
        <v>1</v>
      </c>
      <c r="L2643" s="320">
        <v>1</v>
      </c>
      <c r="M2643" s="262" t="s">
        <v>226</v>
      </c>
      <c r="N2643" s="262" t="s">
        <v>233</v>
      </c>
      <c r="O2643" s="262" t="s">
        <v>234</v>
      </c>
      <c r="P2643" s="262" t="s">
        <v>37</v>
      </c>
      <c r="Q2643" s="321">
        <v>29</v>
      </c>
      <c r="R2643" s="321">
        <f t="shared" si="251"/>
        <v>30</v>
      </c>
      <c r="S2643" s="300">
        <v>0</v>
      </c>
      <c r="T2643" s="300">
        <v>72225</v>
      </c>
      <c r="V2643" s="300">
        <v>72225</v>
      </c>
      <c r="W2643" s="302">
        <f>IFERROR(INDEX('For Formulas'!$A$3:$CL$64,MATCH(ROUNDUP($R2643,0),'For Formulas'!$A$3:$A$64,0),MATCH($O2643&amp;" - "&amp;$P2643,'For Formulas'!$A$3:$CL$3,0))*L2643+U2643,INDEX('For Formulas'!$A$3:$CL$64,MATCH(ROUNDUP($R2643,0),'For Formulas'!$A$3:$A$64,0)*MATCH($O2643&amp;" - "&amp;$P2643,'For Formulas'!$A$3:$CL$3,0))*L2643)</f>
        <v>78005</v>
      </c>
      <c r="X2643" s="322">
        <f t="shared" si="252"/>
        <v>8.0027691242644514E-2</v>
      </c>
      <c r="Y2643" s="262" t="s">
        <v>572</v>
      </c>
      <c r="Z2643" s="262" t="str">
        <f t="shared" si="253"/>
        <v>141 E 71100 116</v>
      </c>
      <c r="AA2643" s="262" t="str">
        <f t="shared" si="254"/>
        <v>000</v>
      </c>
      <c r="AB2643" s="262" t="str">
        <f t="shared" si="255"/>
        <v>000</v>
      </c>
      <c r="AC2643" s="262" t="str">
        <f t="shared" si="256"/>
        <v>141 E 71100 116 000 000</v>
      </c>
    </row>
    <row r="2644" spans="1:29" ht="15" customHeight="1" x14ac:dyDescent="0.25">
      <c r="A2644" s="262" t="s">
        <v>1526</v>
      </c>
      <c r="B2644" s="262" t="s">
        <v>559</v>
      </c>
      <c r="C2644" s="262" t="s">
        <v>559</v>
      </c>
      <c r="D2644" s="262" t="s">
        <v>346</v>
      </c>
      <c r="E2644" s="262" t="s">
        <v>221</v>
      </c>
      <c r="F2644" s="262" t="s">
        <v>222</v>
      </c>
      <c r="G2644" s="262" t="s">
        <v>223</v>
      </c>
      <c r="H2644" s="262" t="s">
        <v>224</v>
      </c>
      <c r="I2644" s="262" t="s">
        <v>225</v>
      </c>
      <c r="J2644" s="262">
        <v>1600</v>
      </c>
      <c r="K2644" s="320">
        <v>1</v>
      </c>
      <c r="L2644" s="320">
        <v>1</v>
      </c>
      <c r="M2644" s="262" t="s">
        <v>226</v>
      </c>
      <c r="N2644" s="262" t="s">
        <v>233</v>
      </c>
      <c r="O2644" s="262" t="s">
        <v>234</v>
      </c>
      <c r="P2644" s="262" t="s">
        <v>37</v>
      </c>
      <c r="Q2644" s="321">
        <v>29</v>
      </c>
      <c r="R2644" s="321">
        <f t="shared" si="251"/>
        <v>30</v>
      </c>
      <c r="S2644" s="300">
        <v>0</v>
      </c>
      <c r="T2644" s="300">
        <v>72225</v>
      </c>
      <c r="V2644" s="300">
        <v>72225</v>
      </c>
      <c r="W2644" s="302">
        <f>IFERROR(INDEX('For Formulas'!$A$3:$CL$64,MATCH(ROUNDUP($R2644,0),'For Formulas'!$A$3:$A$64,0),MATCH($O2644&amp;" - "&amp;$P2644,'For Formulas'!$A$3:$CL$3,0))*L2644+U2644,INDEX('For Formulas'!$A$3:$CL$64,MATCH(ROUNDUP($R2644,0),'For Formulas'!$A$3:$A$64,0)*MATCH($O2644&amp;" - "&amp;$P2644,'For Formulas'!$A$3:$CL$3,0))*L2644)</f>
        <v>78005</v>
      </c>
      <c r="X2644" s="322">
        <f t="shared" si="252"/>
        <v>8.0027691242644514E-2</v>
      </c>
      <c r="Y2644" s="262" t="s">
        <v>1527</v>
      </c>
      <c r="Z2644" s="262" t="str">
        <f t="shared" si="253"/>
        <v>141 E 72210 129</v>
      </c>
      <c r="AA2644" s="262" t="str">
        <f t="shared" si="254"/>
        <v>000</v>
      </c>
      <c r="AB2644" s="262" t="str">
        <f t="shared" si="255"/>
        <v>000</v>
      </c>
      <c r="AC2644" s="262" t="str">
        <f t="shared" si="256"/>
        <v>141 E 72210 129 000 000</v>
      </c>
    </row>
    <row r="2645" spans="1:29" ht="15" hidden="1" customHeight="1" x14ac:dyDescent="0.25">
      <c r="A2645" s="262" t="s">
        <v>3086</v>
      </c>
      <c r="B2645" s="262" t="s">
        <v>525</v>
      </c>
      <c r="C2645" s="262" t="s">
        <v>525</v>
      </c>
      <c r="D2645" s="262" t="s">
        <v>274</v>
      </c>
      <c r="E2645" s="262" t="s">
        <v>256</v>
      </c>
      <c r="F2645" s="262" t="s">
        <v>222</v>
      </c>
      <c r="G2645" s="262" t="s">
        <v>223</v>
      </c>
      <c r="H2645" s="262" t="s">
        <v>224</v>
      </c>
      <c r="I2645" s="262" t="s">
        <v>225</v>
      </c>
      <c r="J2645" s="262">
        <v>1600</v>
      </c>
      <c r="K2645" s="320">
        <v>1</v>
      </c>
      <c r="L2645" s="320">
        <v>1</v>
      </c>
      <c r="M2645" s="262" t="s">
        <v>6</v>
      </c>
      <c r="Q2645" s="321">
        <v>0</v>
      </c>
      <c r="R2645" s="321">
        <f t="shared" si="251"/>
        <v>1</v>
      </c>
      <c r="S2645" s="300">
        <v>1230</v>
      </c>
      <c r="T2645" s="300">
        <v>0</v>
      </c>
      <c r="V2645" s="300">
        <v>1230</v>
      </c>
      <c r="W2645" s="300">
        <f>V2645</f>
        <v>1230</v>
      </c>
      <c r="X2645" s="322">
        <f t="shared" si="252"/>
        <v>0</v>
      </c>
      <c r="Y2645" s="262" t="s">
        <v>1810</v>
      </c>
      <c r="Z2645" s="262" t="str">
        <f t="shared" si="253"/>
        <v>141 E 72410 162</v>
      </c>
      <c r="AA2645" s="262" t="str">
        <f t="shared" si="254"/>
        <v>000</v>
      </c>
      <c r="AB2645" s="262" t="str">
        <f t="shared" si="255"/>
        <v>000</v>
      </c>
      <c r="AC2645" s="262" t="str">
        <f t="shared" si="256"/>
        <v>141 E 72410 162 000 000</v>
      </c>
    </row>
    <row r="2646" spans="1:29" ht="15" customHeight="1" x14ac:dyDescent="0.25">
      <c r="A2646" s="262" t="s">
        <v>1700</v>
      </c>
      <c r="B2646" s="262" t="s">
        <v>323</v>
      </c>
      <c r="C2646" s="262" t="s">
        <v>323</v>
      </c>
      <c r="D2646" s="262" t="s">
        <v>392</v>
      </c>
      <c r="E2646" s="262" t="s">
        <v>221</v>
      </c>
      <c r="F2646" s="262" t="s">
        <v>222</v>
      </c>
      <c r="G2646" s="262" t="s">
        <v>223</v>
      </c>
      <c r="H2646" s="262" t="s">
        <v>224</v>
      </c>
      <c r="I2646" s="262" t="s">
        <v>225</v>
      </c>
      <c r="J2646" s="262">
        <v>1600</v>
      </c>
      <c r="K2646" s="320">
        <v>1</v>
      </c>
      <c r="L2646" s="320">
        <v>1</v>
      </c>
      <c r="M2646" s="262" t="s">
        <v>226</v>
      </c>
      <c r="N2646" s="262" t="s">
        <v>233</v>
      </c>
      <c r="O2646" s="262" t="s">
        <v>234</v>
      </c>
      <c r="P2646" s="262" t="s">
        <v>37</v>
      </c>
      <c r="Q2646" s="321">
        <v>29</v>
      </c>
      <c r="R2646" s="321">
        <f t="shared" si="251"/>
        <v>30</v>
      </c>
      <c r="S2646" s="300">
        <v>0</v>
      </c>
      <c r="T2646" s="300">
        <v>72225</v>
      </c>
      <c r="V2646" s="300">
        <v>72225</v>
      </c>
      <c r="W2646" s="302">
        <f>IFERROR(INDEX('For Formulas'!$A$3:$CL$64,MATCH(ROUNDUP($R2646,0),'For Formulas'!$A$3:$A$64,0),MATCH($O2646&amp;" - "&amp;$P2646,'For Formulas'!$A$3:$CL$3,0))*L2646+U2646,INDEX('For Formulas'!$A$3:$CL$64,MATCH(ROUNDUP($R2646,0),'For Formulas'!$A$3:$A$64,0)*MATCH($O2646&amp;" - "&amp;$P2646,'For Formulas'!$A$3:$CL$3,0))*L2646)</f>
        <v>78005</v>
      </c>
      <c r="X2646" s="322">
        <f t="shared" si="252"/>
        <v>8.0027691242644514E-2</v>
      </c>
      <c r="Y2646" s="262" t="s">
        <v>1701</v>
      </c>
      <c r="Z2646" s="262" t="str">
        <f t="shared" si="253"/>
        <v>141 E 72410 139</v>
      </c>
      <c r="AA2646" s="262" t="str">
        <f t="shared" si="254"/>
        <v>000</v>
      </c>
      <c r="AB2646" s="262" t="str">
        <f t="shared" si="255"/>
        <v>000</v>
      </c>
      <c r="AC2646" s="262" t="str">
        <f t="shared" si="256"/>
        <v>141 E 72410 139 000 000</v>
      </c>
    </row>
    <row r="2647" spans="1:29" ht="15" customHeight="1" x14ac:dyDescent="0.25">
      <c r="A2647" s="262" t="s">
        <v>1920</v>
      </c>
      <c r="B2647" s="262" t="s">
        <v>231</v>
      </c>
      <c r="C2647" s="262" t="s">
        <v>231</v>
      </c>
      <c r="D2647" s="262" t="s">
        <v>238</v>
      </c>
      <c r="E2647" s="262" t="s">
        <v>221</v>
      </c>
      <c r="F2647" s="262" t="s">
        <v>222</v>
      </c>
      <c r="G2647" s="262" t="s">
        <v>223</v>
      </c>
      <c r="H2647" s="262" t="s">
        <v>224</v>
      </c>
      <c r="I2647" s="262" t="s">
        <v>225</v>
      </c>
      <c r="J2647" s="262">
        <v>1600</v>
      </c>
      <c r="K2647" s="320">
        <v>1</v>
      </c>
      <c r="L2647" s="320">
        <v>1</v>
      </c>
      <c r="M2647" s="262" t="s">
        <v>226</v>
      </c>
      <c r="N2647" s="262" t="s">
        <v>233</v>
      </c>
      <c r="O2647" s="262" t="s">
        <v>234</v>
      </c>
      <c r="P2647" s="262" t="s">
        <v>37</v>
      </c>
      <c r="Q2647" s="321">
        <v>29</v>
      </c>
      <c r="R2647" s="321">
        <f t="shared" si="251"/>
        <v>30</v>
      </c>
      <c r="S2647" s="300">
        <v>0</v>
      </c>
      <c r="T2647" s="300">
        <v>72225</v>
      </c>
      <c r="V2647" s="300">
        <v>72225</v>
      </c>
      <c r="W2647" s="302">
        <f>IFERROR(INDEX('For Formulas'!$A$3:$CL$64,MATCH(ROUNDUP($R2647,0),'For Formulas'!$A$3:$A$64,0),MATCH($O2647&amp;" - "&amp;$P2647,'For Formulas'!$A$3:$CL$3,0))*L2647+U2647,INDEX('For Formulas'!$A$3:$CL$64,MATCH(ROUNDUP($R2647,0),'For Formulas'!$A$3:$A$64,0)*MATCH($O2647&amp;" - "&amp;$P2647,'For Formulas'!$A$3:$CL$3,0))*L2647)</f>
        <v>78005</v>
      </c>
      <c r="X2647" s="322">
        <f t="shared" si="252"/>
        <v>8.0027691242644514E-2</v>
      </c>
      <c r="Y2647" s="262" t="s">
        <v>538</v>
      </c>
      <c r="Z2647" s="262" t="str">
        <f t="shared" si="253"/>
        <v>141 E 71100 116</v>
      </c>
      <c r="AA2647" s="262" t="str">
        <f t="shared" si="254"/>
        <v>000</v>
      </c>
      <c r="AB2647" s="262" t="str">
        <f t="shared" si="255"/>
        <v>000</v>
      </c>
      <c r="AC2647" s="262" t="str">
        <f t="shared" si="256"/>
        <v>141 E 71100 116 000 000</v>
      </c>
    </row>
    <row r="2648" spans="1:29" ht="15" customHeight="1" x14ac:dyDescent="0.25">
      <c r="A2648" s="262" t="s">
        <v>2006</v>
      </c>
      <c r="B2648" s="262" t="s">
        <v>435</v>
      </c>
      <c r="C2648" s="262" t="s">
        <v>435</v>
      </c>
      <c r="D2648" s="262" t="s">
        <v>346</v>
      </c>
      <c r="E2648" s="262" t="s">
        <v>221</v>
      </c>
      <c r="F2648" s="262" t="s">
        <v>222</v>
      </c>
      <c r="G2648" s="262" t="s">
        <v>223</v>
      </c>
      <c r="H2648" s="262" t="s">
        <v>224</v>
      </c>
      <c r="I2648" s="262" t="s">
        <v>225</v>
      </c>
      <c r="J2648" s="262">
        <v>1600</v>
      </c>
      <c r="K2648" s="320">
        <v>1</v>
      </c>
      <c r="L2648" s="320">
        <v>1</v>
      </c>
      <c r="M2648" s="262" t="s">
        <v>226</v>
      </c>
      <c r="N2648" s="262" t="s">
        <v>233</v>
      </c>
      <c r="O2648" s="262" t="s">
        <v>234</v>
      </c>
      <c r="P2648" s="262" t="s">
        <v>37</v>
      </c>
      <c r="Q2648" s="321">
        <v>29</v>
      </c>
      <c r="R2648" s="321">
        <f t="shared" si="251"/>
        <v>30</v>
      </c>
      <c r="S2648" s="300">
        <v>0</v>
      </c>
      <c r="T2648" s="300">
        <v>72225</v>
      </c>
      <c r="V2648" s="300">
        <v>72225</v>
      </c>
      <c r="W2648" s="302">
        <f>IFERROR(INDEX('For Formulas'!$A$3:$CL$64,MATCH(ROUNDUP($R2648,0),'For Formulas'!$A$3:$A$64,0),MATCH($O2648&amp;" - "&amp;$P2648,'For Formulas'!$A$3:$CL$3,0))*L2648+U2648,INDEX('For Formulas'!$A$3:$CL$64,MATCH(ROUNDUP($R2648,0),'For Formulas'!$A$3:$A$64,0)*MATCH($O2648&amp;" - "&amp;$P2648,'For Formulas'!$A$3:$CL$3,0))*L2648)</f>
        <v>78005</v>
      </c>
      <c r="X2648" s="322">
        <f t="shared" si="252"/>
        <v>8.0027691242644514E-2</v>
      </c>
      <c r="Y2648" s="262" t="s">
        <v>436</v>
      </c>
      <c r="Z2648" s="262" t="str">
        <f t="shared" si="253"/>
        <v>141 E 71300 116</v>
      </c>
      <c r="AA2648" s="262" t="str">
        <f t="shared" si="254"/>
        <v>000</v>
      </c>
      <c r="AB2648" s="262" t="str">
        <f t="shared" si="255"/>
        <v>000</v>
      </c>
      <c r="AC2648" s="262" t="str">
        <f t="shared" si="256"/>
        <v>141 E 71300 116 000 000</v>
      </c>
    </row>
    <row r="2649" spans="1:29" hidden="1" x14ac:dyDescent="0.25">
      <c r="A2649" s="262" t="s">
        <v>2218</v>
      </c>
      <c r="B2649" s="262" t="s">
        <v>484</v>
      </c>
      <c r="C2649" s="262" t="s">
        <v>484</v>
      </c>
      <c r="D2649" s="262" t="s">
        <v>268</v>
      </c>
      <c r="E2649" s="262" t="s">
        <v>221</v>
      </c>
      <c r="F2649" s="262" t="s">
        <v>222</v>
      </c>
      <c r="G2649" s="262" t="s">
        <v>223</v>
      </c>
      <c r="H2649" s="262" t="s">
        <v>224</v>
      </c>
      <c r="I2649" s="262" t="s">
        <v>225</v>
      </c>
      <c r="J2649" s="262">
        <v>1600</v>
      </c>
      <c r="K2649" s="320">
        <v>1</v>
      </c>
      <c r="L2649" s="320">
        <v>1</v>
      </c>
      <c r="M2649" s="262" t="s">
        <v>226</v>
      </c>
      <c r="N2649" s="262" t="s">
        <v>233</v>
      </c>
      <c r="O2649" s="262" t="s">
        <v>234</v>
      </c>
      <c r="P2649" s="262" t="s">
        <v>37</v>
      </c>
      <c r="Q2649" s="321">
        <v>29</v>
      </c>
      <c r="R2649" s="321">
        <f t="shared" si="251"/>
        <v>30</v>
      </c>
      <c r="S2649" s="300">
        <v>0</v>
      </c>
      <c r="T2649" s="300">
        <v>72225</v>
      </c>
      <c r="V2649" s="300">
        <v>72225</v>
      </c>
      <c r="W2649" s="302">
        <f>IFERROR(INDEX('For Formulas'!$A$3:$CL$64,MATCH(ROUNDUP($R2649,0),'For Formulas'!$A$3:$A$64,0),MATCH($O2649&amp;" - "&amp;$P2649,'For Formulas'!$A$3:$CL$3,0))*L2649+U2649,INDEX('For Formulas'!$A$3:$CL$64,MATCH(ROUNDUP($R2649,0),'For Formulas'!$A$3:$A$64,0)*MATCH($O2649&amp;" - "&amp;$P2649,'For Formulas'!$A$3:$CL$3,0))*L2649)</f>
        <v>78005</v>
      </c>
      <c r="X2649" s="322">
        <f t="shared" si="252"/>
        <v>8.0027691242644514E-2</v>
      </c>
      <c r="Y2649" s="262" t="s">
        <v>868</v>
      </c>
      <c r="Z2649" s="262" t="str">
        <f t="shared" si="253"/>
        <v>142 E 71100 116</v>
      </c>
      <c r="AA2649" s="262" t="str">
        <f t="shared" si="254"/>
        <v>000</v>
      </c>
      <c r="AB2649" s="262" t="str">
        <f t="shared" si="255"/>
        <v>101</v>
      </c>
      <c r="AC2649" s="262" t="str">
        <f t="shared" si="256"/>
        <v>142 E 71100 116 101 000</v>
      </c>
    </row>
    <row r="2650" spans="1:29" ht="15" customHeight="1" x14ac:dyDescent="0.25">
      <c r="A2650" s="262" t="s">
        <v>2244</v>
      </c>
      <c r="B2650" s="262" t="s">
        <v>323</v>
      </c>
      <c r="C2650" s="262" t="s">
        <v>323</v>
      </c>
      <c r="D2650" s="262" t="s">
        <v>346</v>
      </c>
      <c r="E2650" s="262" t="s">
        <v>221</v>
      </c>
      <c r="F2650" s="262" t="s">
        <v>222</v>
      </c>
      <c r="G2650" s="262" t="s">
        <v>223</v>
      </c>
      <c r="H2650" s="262" t="s">
        <v>224</v>
      </c>
      <c r="I2650" s="262" t="s">
        <v>225</v>
      </c>
      <c r="J2650" s="262">
        <v>1600</v>
      </c>
      <c r="K2650" s="320">
        <v>1</v>
      </c>
      <c r="L2650" s="320">
        <v>1</v>
      </c>
      <c r="M2650" s="262" t="s">
        <v>226</v>
      </c>
      <c r="N2650" s="262" t="s">
        <v>233</v>
      </c>
      <c r="O2650" s="262" t="s">
        <v>234</v>
      </c>
      <c r="P2650" s="262" t="s">
        <v>37</v>
      </c>
      <c r="Q2650" s="321">
        <v>29</v>
      </c>
      <c r="R2650" s="321">
        <f t="shared" si="251"/>
        <v>30</v>
      </c>
      <c r="S2650" s="300">
        <v>0</v>
      </c>
      <c r="T2650" s="300">
        <v>72225</v>
      </c>
      <c r="V2650" s="300">
        <v>72225</v>
      </c>
      <c r="W2650" s="302">
        <f>IFERROR(INDEX('For Formulas'!$A$3:$CL$64,MATCH(ROUNDUP($R2650,0),'For Formulas'!$A$3:$A$64,0),MATCH($O2650&amp;" - "&amp;$P2650,'For Formulas'!$A$3:$CL$3,0))*L2650+U2650,INDEX('For Formulas'!$A$3:$CL$64,MATCH(ROUNDUP($R2650,0),'For Formulas'!$A$3:$A$64,0)*MATCH($O2650&amp;" - "&amp;$P2650,'For Formulas'!$A$3:$CL$3,0))*L2650)</f>
        <v>78005</v>
      </c>
      <c r="X2650" s="322">
        <f t="shared" si="252"/>
        <v>8.0027691242644514E-2</v>
      </c>
      <c r="Y2650" s="262" t="s">
        <v>426</v>
      </c>
      <c r="Z2650" s="262" t="str">
        <f t="shared" si="253"/>
        <v>141 E 72410 139</v>
      </c>
      <c r="AA2650" s="262" t="str">
        <f t="shared" si="254"/>
        <v>000</v>
      </c>
      <c r="AB2650" s="262" t="str">
        <f t="shared" si="255"/>
        <v>000</v>
      </c>
      <c r="AC2650" s="262" t="str">
        <f t="shared" si="256"/>
        <v>141 E 72410 139 000 000</v>
      </c>
    </row>
    <row r="2651" spans="1:29" ht="15" hidden="1" customHeight="1" x14ac:dyDescent="0.25">
      <c r="A2651" s="262" t="s">
        <v>3091</v>
      </c>
      <c r="B2651" s="262" t="s">
        <v>256</v>
      </c>
      <c r="C2651" s="262" t="s">
        <v>273</v>
      </c>
      <c r="D2651" s="262" t="s">
        <v>274</v>
      </c>
      <c r="E2651" s="262" t="s">
        <v>256</v>
      </c>
      <c r="F2651" s="262" t="s">
        <v>249</v>
      </c>
      <c r="G2651" s="262" t="s">
        <v>250</v>
      </c>
      <c r="H2651" s="262" t="s">
        <v>224</v>
      </c>
      <c r="I2651" s="262" t="s">
        <v>242</v>
      </c>
      <c r="J2651" s="262">
        <v>1080</v>
      </c>
      <c r="K2651" s="320">
        <v>1</v>
      </c>
      <c r="L2651" s="320">
        <v>1</v>
      </c>
      <c r="M2651" s="262" t="s">
        <v>6</v>
      </c>
      <c r="Q2651" s="321">
        <v>0</v>
      </c>
      <c r="R2651" s="321">
        <f t="shared" si="251"/>
        <v>1</v>
      </c>
      <c r="S2651" s="300">
        <v>250</v>
      </c>
      <c r="T2651" s="300">
        <v>0</v>
      </c>
      <c r="V2651" s="300">
        <v>250</v>
      </c>
      <c r="W2651" s="300">
        <f>V2651</f>
        <v>250</v>
      </c>
      <c r="X2651" s="322">
        <f t="shared" si="252"/>
        <v>0</v>
      </c>
      <c r="Y2651" s="262" t="s">
        <v>1817</v>
      </c>
      <c r="Z2651" s="262" t="str">
        <f t="shared" si="253"/>
        <v>141 E 71200 163</v>
      </c>
      <c r="AA2651" s="262" t="str">
        <f t="shared" si="254"/>
        <v>712</v>
      </c>
      <c r="AB2651" s="262" t="str">
        <f t="shared" si="255"/>
        <v>901</v>
      </c>
      <c r="AC2651" s="262" t="str">
        <f t="shared" si="256"/>
        <v>141 E 71200 163 901 712</v>
      </c>
    </row>
    <row r="2652" spans="1:29" ht="15" customHeight="1" x14ac:dyDescent="0.25">
      <c r="A2652" s="262" t="s">
        <v>2251</v>
      </c>
      <c r="B2652" s="262" t="s">
        <v>231</v>
      </c>
      <c r="C2652" s="262" t="s">
        <v>231</v>
      </c>
      <c r="D2652" s="262" t="s">
        <v>295</v>
      </c>
      <c r="E2652" s="262" t="s">
        <v>221</v>
      </c>
      <c r="F2652" s="262" t="s">
        <v>222</v>
      </c>
      <c r="G2652" s="262" t="s">
        <v>223</v>
      </c>
      <c r="H2652" s="262" t="s">
        <v>224</v>
      </c>
      <c r="I2652" s="262" t="s">
        <v>225</v>
      </c>
      <c r="J2652" s="262">
        <v>1600</v>
      </c>
      <c r="K2652" s="320">
        <v>1</v>
      </c>
      <c r="L2652" s="320">
        <v>1</v>
      </c>
      <c r="M2652" s="262" t="s">
        <v>226</v>
      </c>
      <c r="N2652" s="262" t="s">
        <v>233</v>
      </c>
      <c r="O2652" s="262" t="s">
        <v>234</v>
      </c>
      <c r="P2652" s="262" t="s">
        <v>37</v>
      </c>
      <c r="Q2652" s="321">
        <v>29</v>
      </c>
      <c r="R2652" s="321">
        <f t="shared" si="251"/>
        <v>30</v>
      </c>
      <c r="S2652" s="300">
        <v>0</v>
      </c>
      <c r="T2652" s="300">
        <v>72225</v>
      </c>
      <c r="V2652" s="300">
        <v>72225</v>
      </c>
      <c r="W2652" s="302">
        <f>IFERROR(INDEX('For Formulas'!$A$3:$CL$64,MATCH(ROUNDUP($R2652,0),'For Formulas'!$A$3:$A$64,0),MATCH($O2652&amp;" - "&amp;$P2652,'For Formulas'!$A$3:$CL$3,0))*L2652+U2652,INDEX('For Formulas'!$A$3:$CL$64,MATCH(ROUNDUP($R2652,0),'For Formulas'!$A$3:$A$64,0)*MATCH($O2652&amp;" - "&amp;$P2652,'For Formulas'!$A$3:$CL$3,0))*L2652)</f>
        <v>78005</v>
      </c>
      <c r="X2652" s="322">
        <f t="shared" si="252"/>
        <v>8.0027691242644514E-2</v>
      </c>
      <c r="Y2652" s="262" t="s">
        <v>296</v>
      </c>
      <c r="Z2652" s="262" t="str">
        <f t="shared" si="253"/>
        <v>141 E 71100 116</v>
      </c>
      <c r="AA2652" s="262" t="str">
        <f t="shared" si="254"/>
        <v>000</v>
      </c>
      <c r="AB2652" s="262" t="str">
        <f t="shared" si="255"/>
        <v>000</v>
      </c>
      <c r="AC2652" s="262" t="str">
        <f t="shared" si="256"/>
        <v>141 E 71100 116 000 000</v>
      </c>
    </row>
    <row r="2653" spans="1:29" ht="15" customHeight="1" x14ac:dyDescent="0.25">
      <c r="A2653" s="262" t="s">
        <v>2331</v>
      </c>
      <c r="B2653" s="262" t="s">
        <v>231</v>
      </c>
      <c r="C2653" s="262" t="s">
        <v>231</v>
      </c>
      <c r="D2653" s="262" t="s">
        <v>343</v>
      </c>
      <c r="E2653" s="262" t="s">
        <v>221</v>
      </c>
      <c r="F2653" s="262" t="s">
        <v>222</v>
      </c>
      <c r="G2653" s="262" t="s">
        <v>223</v>
      </c>
      <c r="H2653" s="262" t="s">
        <v>224</v>
      </c>
      <c r="I2653" s="262" t="s">
        <v>225</v>
      </c>
      <c r="J2653" s="262">
        <v>1600</v>
      </c>
      <c r="K2653" s="320">
        <v>1</v>
      </c>
      <c r="L2653" s="320">
        <v>1</v>
      </c>
      <c r="M2653" s="262" t="s">
        <v>226</v>
      </c>
      <c r="N2653" s="262" t="s">
        <v>233</v>
      </c>
      <c r="O2653" s="262" t="s">
        <v>234</v>
      </c>
      <c r="P2653" s="262" t="s">
        <v>37</v>
      </c>
      <c r="Q2653" s="321">
        <v>29</v>
      </c>
      <c r="R2653" s="321">
        <f t="shared" si="251"/>
        <v>30</v>
      </c>
      <c r="S2653" s="300">
        <v>0</v>
      </c>
      <c r="T2653" s="300">
        <v>72225</v>
      </c>
      <c r="V2653" s="300">
        <v>72225</v>
      </c>
      <c r="W2653" s="302">
        <f>IFERROR(INDEX('For Formulas'!$A$3:$CL$64,MATCH(ROUNDUP($R2653,0),'For Formulas'!$A$3:$A$64,0),MATCH($O2653&amp;" - "&amp;$P2653,'For Formulas'!$A$3:$CL$3,0))*L2653+U2653,INDEX('For Formulas'!$A$3:$CL$64,MATCH(ROUNDUP($R2653,0),'For Formulas'!$A$3:$A$64,0)*MATCH($O2653&amp;" - "&amp;$P2653,'For Formulas'!$A$3:$CL$3,0))*L2653)</f>
        <v>78005</v>
      </c>
      <c r="X2653" s="322">
        <f t="shared" si="252"/>
        <v>8.0027691242644514E-2</v>
      </c>
      <c r="Y2653" s="262" t="s">
        <v>344</v>
      </c>
      <c r="Z2653" s="262" t="str">
        <f t="shared" si="253"/>
        <v>141 E 71100 116</v>
      </c>
      <c r="AA2653" s="262" t="str">
        <f t="shared" si="254"/>
        <v>000</v>
      </c>
      <c r="AB2653" s="262" t="str">
        <f t="shared" si="255"/>
        <v>000</v>
      </c>
      <c r="AC2653" s="262" t="str">
        <f t="shared" si="256"/>
        <v>141 E 71100 116 000 000</v>
      </c>
    </row>
    <row r="2654" spans="1:29" ht="15" customHeight="1" x14ac:dyDescent="0.25">
      <c r="A2654" s="262" t="s">
        <v>2336</v>
      </c>
      <c r="B2654" s="262" t="s">
        <v>231</v>
      </c>
      <c r="C2654" s="262" t="s">
        <v>231</v>
      </c>
      <c r="D2654" s="262" t="s">
        <v>238</v>
      </c>
      <c r="E2654" s="262" t="s">
        <v>221</v>
      </c>
      <c r="F2654" s="262" t="s">
        <v>222</v>
      </c>
      <c r="G2654" s="262" t="s">
        <v>223</v>
      </c>
      <c r="H2654" s="262" t="s">
        <v>224</v>
      </c>
      <c r="I2654" s="262" t="s">
        <v>225</v>
      </c>
      <c r="J2654" s="262">
        <v>1600</v>
      </c>
      <c r="K2654" s="320">
        <v>1</v>
      </c>
      <c r="L2654" s="320">
        <v>1</v>
      </c>
      <c r="M2654" s="262" t="s">
        <v>226</v>
      </c>
      <c r="N2654" s="262" t="s">
        <v>233</v>
      </c>
      <c r="O2654" s="262" t="s">
        <v>234</v>
      </c>
      <c r="P2654" s="262" t="s">
        <v>37</v>
      </c>
      <c r="Q2654" s="321">
        <v>29</v>
      </c>
      <c r="R2654" s="321">
        <f t="shared" si="251"/>
        <v>30</v>
      </c>
      <c r="S2654" s="300">
        <v>0</v>
      </c>
      <c r="T2654" s="300">
        <v>72225</v>
      </c>
      <c r="V2654" s="300">
        <v>72225</v>
      </c>
      <c r="W2654" s="302">
        <f>IFERROR(INDEX('For Formulas'!$A$3:$CL$64,MATCH(ROUNDUP($R2654,0),'For Formulas'!$A$3:$A$64,0),MATCH($O2654&amp;" - "&amp;$P2654,'For Formulas'!$A$3:$CL$3,0))*L2654+U2654,INDEX('For Formulas'!$A$3:$CL$64,MATCH(ROUNDUP($R2654,0),'For Formulas'!$A$3:$A$64,0)*MATCH($O2654&amp;" - "&amp;$P2654,'For Formulas'!$A$3:$CL$3,0))*L2654)</f>
        <v>78005</v>
      </c>
      <c r="X2654" s="322">
        <f t="shared" si="252"/>
        <v>8.0027691242644514E-2</v>
      </c>
      <c r="Y2654" s="262" t="s">
        <v>538</v>
      </c>
      <c r="Z2654" s="262" t="str">
        <f t="shared" si="253"/>
        <v>141 E 71100 116</v>
      </c>
      <c r="AA2654" s="262" t="str">
        <f t="shared" si="254"/>
        <v>000</v>
      </c>
      <c r="AB2654" s="262" t="str">
        <f t="shared" si="255"/>
        <v>000</v>
      </c>
      <c r="AC2654" s="262" t="str">
        <f t="shared" si="256"/>
        <v>141 E 71100 116 000 000</v>
      </c>
    </row>
    <row r="2655" spans="1:29" ht="15" customHeight="1" x14ac:dyDescent="0.25">
      <c r="A2655" s="262" t="s">
        <v>2609</v>
      </c>
      <c r="B2655" s="262" t="s">
        <v>231</v>
      </c>
      <c r="C2655" s="262" t="s">
        <v>231</v>
      </c>
      <c r="D2655" s="262" t="s">
        <v>264</v>
      </c>
      <c r="E2655" s="262" t="s">
        <v>221</v>
      </c>
      <c r="F2655" s="262" t="s">
        <v>222</v>
      </c>
      <c r="G2655" s="262" t="s">
        <v>223</v>
      </c>
      <c r="H2655" s="262" t="s">
        <v>224</v>
      </c>
      <c r="I2655" s="262" t="s">
        <v>225</v>
      </c>
      <c r="J2655" s="262">
        <v>1600</v>
      </c>
      <c r="K2655" s="320">
        <v>1</v>
      </c>
      <c r="L2655" s="320">
        <v>1</v>
      </c>
      <c r="M2655" s="262" t="s">
        <v>226</v>
      </c>
      <c r="N2655" s="262" t="s">
        <v>233</v>
      </c>
      <c r="O2655" s="262" t="s">
        <v>234</v>
      </c>
      <c r="P2655" s="262" t="s">
        <v>37</v>
      </c>
      <c r="Q2655" s="321">
        <v>29</v>
      </c>
      <c r="R2655" s="321">
        <f t="shared" si="251"/>
        <v>30</v>
      </c>
      <c r="S2655" s="300">
        <v>0</v>
      </c>
      <c r="T2655" s="300">
        <v>72225</v>
      </c>
      <c r="V2655" s="300">
        <v>72225</v>
      </c>
      <c r="W2655" s="302">
        <f>IFERROR(INDEX('For Formulas'!$A$3:$CL$64,MATCH(ROUNDUP($R2655,0),'For Formulas'!$A$3:$A$64,0),MATCH($O2655&amp;" - "&amp;$P2655,'For Formulas'!$A$3:$CL$3,0))*L2655+U2655,INDEX('For Formulas'!$A$3:$CL$64,MATCH(ROUNDUP($R2655,0),'For Formulas'!$A$3:$A$64,0)*MATCH($O2655&amp;" - "&amp;$P2655,'For Formulas'!$A$3:$CL$3,0))*L2655)</f>
        <v>78005</v>
      </c>
      <c r="X2655" s="322">
        <f t="shared" si="252"/>
        <v>8.0027691242644514E-2</v>
      </c>
      <c r="Y2655" s="262" t="s">
        <v>265</v>
      </c>
      <c r="Z2655" s="262" t="str">
        <f t="shared" si="253"/>
        <v>141 E 71100 116</v>
      </c>
      <c r="AA2655" s="262" t="str">
        <f t="shared" si="254"/>
        <v>000</v>
      </c>
      <c r="AB2655" s="262" t="str">
        <f t="shared" si="255"/>
        <v>000</v>
      </c>
      <c r="AC2655" s="262" t="str">
        <f t="shared" si="256"/>
        <v>141 E 71100 116 000 000</v>
      </c>
    </row>
    <row r="2656" spans="1:29" ht="15" customHeight="1" x14ac:dyDescent="0.25">
      <c r="A2656" s="262" t="s">
        <v>2738</v>
      </c>
      <c r="B2656" s="262" t="s">
        <v>231</v>
      </c>
      <c r="C2656" s="262" t="s">
        <v>231</v>
      </c>
      <c r="D2656" s="262" t="s">
        <v>238</v>
      </c>
      <c r="E2656" s="262" t="s">
        <v>221</v>
      </c>
      <c r="F2656" s="262" t="s">
        <v>222</v>
      </c>
      <c r="G2656" s="262" t="s">
        <v>223</v>
      </c>
      <c r="H2656" s="262" t="s">
        <v>224</v>
      </c>
      <c r="I2656" s="262" t="s">
        <v>225</v>
      </c>
      <c r="J2656" s="262">
        <v>1600</v>
      </c>
      <c r="K2656" s="320">
        <v>1</v>
      </c>
      <c r="L2656" s="320">
        <v>1</v>
      </c>
      <c r="M2656" s="262" t="s">
        <v>226</v>
      </c>
      <c r="N2656" s="262" t="s">
        <v>233</v>
      </c>
      <c r="O2656" s="262" t="s">
        <v>234</v>
      </c>
      <c r="P2656" s="262" t="s">
        <v>37</v>
      </c>
      <c r="Q2656" s="321">
        <v>29</v>
      </c>
      <c r="R2656" s="321">
        <f t="shared" si="251"/>
        <v>30</v>
      </c>
      <c r="S2656" s="300">
        <v>0</v>
      </c>
      <c r="T2656" s="300">
        <v>72225</v>
      </c>
      <c r="V2656" s="300">
        <v>72225</v>
      </c>
      <c r="W2656" s="302">
        <f>IFERROR(INDEX('For Formulas'!$A$3:$CL$64,MATCH(ROUNDUP($R2656,0),'For Formulas'!$A$3:$A$64,0),MATCH($O2656&amp;" - "&amp;$P2656,'For Formulas'!$A$3:$CL$3,0))*L2656+U2656,INDEX('For Formulas'!$A$3:$CL$64,MATCH(ROUNDUP($R2656,0),'For Formulas'!$A$3:$A$64,0)*MATCH($O2656&amp;" - "&amp;$P2656,'For Formulas'!$A$3:$CL$3,0))*L2656)</f>
        <v>78005</v>
      </c>
      <c r="X2656" s="322">
        <f t="shared" si="252"/>
        <v>8.0027691242644514E-2</v>
      </c>
      <c r="Y2656" s="262" t="s">
        <v>538</v>
      </c>
      <c r="Z2656" s="262" t="str">
        <f t="shared" si="253"/>
        <v>141 E 71100 116</v>
      </c>
      <c r="AA2656" s="262" t="str">
        <f t="shared" si="254"/>
        <v>000</v>
      </c>
      <c r="AB2656" s="262" t="str">
        <f t="shared" si="255"/>
        <v>000</v>
      </c>
      <c r="AC2656" s="262" t="str">
        <f t="shared" si="256"/>
        <v>141 E 71100 116 000 000</v>
      </c>
    </row>
    <row r="2657" spans="1:29" ht="15" customHeight="1" x14ac:dyDescent="0.25">
      <c r="A2657" s="262" t="s">
        <v>2799</v>
      </c>
      <c r="B2657" s="262" t="s">
        <v>231</v>
      </c>
      <c r="C2657" s="262" t="s">
        <v>231</v>
      </c>
      <c r="D2657" s="262" t="s">
        <v>407</v>
      </c>
      <c r="E2657" s="262" t="s">
        <v>221</v>
      </c>
      <c r="F2657" s="262" t="s">
        <v>222</v>
      </c>
      <c r="G2657" s="262" t="s">
        <v>223</v>
      </c>
      <c r="H2657" s="262" t="s">
        <v>224</v>
      </c>
      <c r="I2657" s="262" t="s">
        <v>225</v>
      </c>
      <c r="J2657" s="262">
        <v>1600</v>
      </c>
      <c r="K2657" s="320">
        <v>1</v>
      </c>
      <c r="L2657" s="320">
        <v>1</v>
      </c>
      <c r="M2657" s="262" t="s">
        <v>226</v>
      </c>
      <c r="N2657" s="262" t="s">
        <v>233</v>
      </c>
      <c r="O2657" s="262" t="s">
        <v>234</v>
      </c>
      <c r="P2657" s="262" t="s">
        <v>37</v>
      </c>
      <c r="Q2657" s="321">
        <v>29</v>
      </c>
      <c r="R2657" s="321">
        <f t="shared" si="251"/>
        <v>30</v>
      </c>
      <c r="S2657" s="300">
        <v>0</v>
      </c>
      <c r="T2657" s="300">
        <v>72225</v>
      </c>
      <c r="V2657" s="300">
        <v>72225</v>
      </c>
      <c r="W2657" s="302">
        <f>IFERROR(INDEX('For Formulas'!$A$3:$CL$64,MATCH(ROUNDUP($R2657,0),'For Formulas'!$A$3:$A$64,0),MATCH($O2657&amp;" - "&amp;$P2657,'For Formulas'!$A$3:$CL$3,0))*L2657+U2657,INDEX('For Formulas'!$A$3:$CL$64,MATCH(ROUNDUP($R2657,0),'For Formulas'!$A$3:$A$64,0)*MATCH($O2657&amp;" - "&amp;$P2657,'For Formulas'!$A$3:$CL$3,0))*L2657)</f>
        <v>78005</v>
      </c>
      <c r="X2657" s="322">
        <f t="shared" si="252"/>
        <v>8.0027691242644514E-2</v>
      </c>
      <c r="Y2657" s="262" t="s">
        <v>408</v>
      </c>
      <c r="Z2657" s="262" t="str">
        <f t="shared" si="253"/>
        <v>141 E 71100 116</v>
      </c>
      <c r="AA2657" s="262" t="str">
        <f t="shared" si="254"/>
        <v>000</v>
      </c>
      <c r="AB2657" s="262" t="str">
        <f t="shared" si="255"/>
        <v>000</v>
      </c>
      <c r="AC2657" s="262" t="str">
        <f t="shared" si="256"/>
        <v>141 E 71100 116 000 000</v>
      </c>
    </row>
    <row r="2658" spans="1:29" ht="15" customHeight="1" x14ac:dyDescent="0.25">
      <c r="A2658" s="262" t="s">
        <v>2856</v>
      </c>
      <c r="B2658" s="262" t="s">
        <v>535</v>
      </c>
      <c r="C2658" s="262" t="s">
        <v>535</v>
      </c>
      <c r="D2658" s="262" t="s">
        <v>1207</v>
      </c>
      <c r="E2658" s="262" t="s">
        <v>221</v>
      </c>
      <c r="F2658" s="262" t="s">
        <v>222</v>
      </c>
      <c r="G2658" s="262" t="s">
        <v>223</v>
      </c>
      <c r="H2658" s="262" t="s">
        <v>224</v>
      </c>
      <c r="I2658" s="262" t="s">
        <v>225</v>
      </c>
      <c r="J2658" s="262">
        <v>1600</v>
      </c>
      <c r="K2658" s="320">
        <v>1</v>
      </c>
      <c r="L2658" s="320">
        <v>1</v>
      </c>
      <c r="M2658" s="262" t="s">
        <v>226</v>
      </c>
      <c r="N2658" s="262" t="s">
        <v>233</v>
      </c>
      <c r="O2658" s="262" t="s">
        <v>234</v>
      </c>
      <c r="P2658" s="262" t="s">
        <v>37</v>
      </c>
      <c r="Q2658" s="321">
        <v>29</v>
      </c>
      <c r="R2658" s="321">
        <f t="shared" si="251"/>
        <v>30</v>
      </c>
      <c r="S2658" s="300">
        <v>0</v>
      </c>
      <c r="T2658" s="300">
        <v>72225</v>
      </c>
      <c r="V2658" s="300">
        <v>72225</v>
      </c>
      <c r="W2658" s="302">
        <f>IFERROR(INDEX('For Formulas'!$A$3:$CL$64,MATCH(ROUNDUP($R2658,0),'For Formulas'!$A$3:$A$64,0),MATCH($O2658&amp;" - "&amp;$P2658,'For Formulas'!$A$3:$CL$3,0))*L2658+U2658,INDEX('For Formulas'!$A$3:$CL$64,MATCH(ROUNDUP($R2658,0),'For Formulas'!$A$3:$A$64,0)*MATCH($O2658&amp;" - "&amp;$P2658,'For Formulas'!$A$3:$CL$3,0))*L2658)</f>
        <v>78005</v>
      </c>
      <c r="X2658" s="322">
        <f t="shared" si="252"/>
        <v>8.0027691242644514E-2</v>
      </c>
      <c r="Y2658" s="262" t="s">
        <v>1208</v>
      </c>
      <c r="Z2658" s="262" t="str">
        <f t="shared" si="253"/>
        <v>141 E 71150 116</v>
      </c>
      <c r="AA2658" s="262" t="str">
        <f t="shared" si="254"/>
        <v>000</v>
      </c>
      <c r="AB2658" s="262" t="str">
        <f t="shared" si="255"/>
        <v>000</v>
      </c>
      <c r="AC2658" s="262" t="str">
        <f t="shared" si="256"/>
        <v>141 E 71150 116 000 000</v>
      </c>
    </row>
    <row r="2659" spans="1:29" ht="15" customHeight="1" x14ac:dyDescent="0.25">
      <c r="A2659" s="262" t="s">
        <v>1417</v>
      </c>
      <c r="B2659" s="262" t="s">
        <v>231</v>
      </c>
      <c r="C2659" s="262" t="s">
        <v>231</v>
      </c>
      <c r="D2659" s="262" t="s">
        <v>343</v>
      </c>
      <c r="E2659" s="262" t="s">
        <v>221</v>
      </c>
      <c r="F2659" s="262" t="s">
        <v>222</v>
      </c>
      <c r="G2659" s="262" t="s">
        <v>223</v>
      </c>
      <c r="H2659" s="262" t="s">
        <v>224</v>
      </c>
      <c r="I2659" s="262" t="s">
        <v>225</v>
      </c>
      <c r="J2659" s="262">
        <v>1600</v>
      </c>
      <c r="K2659" s="320">
        <v>1</v>
      </c>
      <c r="L2659" s="320">
        <v>1</v>
      </c>
      <c r="M2659" s="262" t="s">
        <v>226</v>
      </c>
      <c r="N2659" s="262" t="s">
        <v>233</v>
      </c>
      <c r="O2659" s="262" t="s">
        <v>234</v>
      </c>
      <c r="P2659" s="262" t="s">
        <v>37</v>
      </c>
      <c r="Q2659" s="321">
        <v>30</v>
      </c>
      <c r="R2659" s="321">
        <f t="shared" si="251"/>
        <v>31</v>
      </c>
      <c r="S2659" s="300">
        <v>0</v>
      </c>
      <c r="T2659" s="300">
        <v>72570</v>
      </c>
      <c r="V2659" s="300">
        <v>72570</v>
      </c>
      <c r="W2659" s="302">
        <f>IFERROR(INDEX('For Formulas'!$A$3:$CL$64,MATCH(ROUNDUP($R2659,0),'For Formulas'!$A$3:$A$64,0),MATCH($O2659&amp;" - "&amp;$P2659,'For Formulas'!$A$3:$CL$3,0))*L2659+U2659,INDEX('For Formulas'!$A$3:$CL$64,MATCH(ROUNDUP($R2659,0),'For Formulas'!$A$3:$A$64,0)*MATCH($O2659&amp;" - "&amp;$P2659,'For Formulas'!$A$3:$CL$3,0))*L2659)</f>
        <v>78375</v>
      </c>
      <c r="X2659" s="322">
        <f t="shared" si="252"/>
        <v>7.9991732120711034E-2</v>
      </c>
      <c r="Y2659" s="262" t="s">
        <v>344</v>
      </c>
      <c r="Z2659" s="262" t="str">
        <f t="shared" si="253"/>
        <v>141 E 71100 116</v>
      </c>
      <c r="AA2659" s="262" t="str">
        <f t="shared" si="254"/>
        <v>000</v>
      </c>
      <c r="AB2659" s="262" t="str">
        <f t="shared" si="255"/>
        <v>000</v>
      </c>
      <c r="AC2659" s="262" t="str">
        <f t="shared" si="256"/>
        <v>141 E 71100 116 000 000</v>
      </c>
    </row>
    <row r="2660" spans="1:29" ht="15" hidden="1" customHeight="1" x14ac:dyDescent="0.25">
      <c r="A2660" s="262" t="s">
        <v>3098</v>
      </c>
      <c r="B2660" s="262" t="s">
        <v>256</v>
      </c>
      <c r="C2660" s="262" t="s">
        <v>1032</v>
      </c>
      <c r="D2660" s="262" t="s">
        <v>274</v>
      </c>
      <c r="E2660" s="262" t="s">
        <v>256</v>
      </c>
      <c r="F2660" s="262" t="s">
        <v>249</v>
      </c>
      <c r="G2660" s="262" t="s">
        <v>250</v>
      </c>
      <c r="H2660" s="262" t="s">
        <v>224</v>
      </c>
      <c r="I2660" s="262" t="s">
        <v>270</v>
      </c>
      <c r="J2660" s="262">
        <v>540</v>
      </c>
      <c r="K2660" s="320">
        <v>0.5</v>
      </c>
      <c r="L2660" s="320">
        <v>0.5</v>
      </c>
      <c r="M2660" s="262" t="s">
        <v>6</v>
      </c>
      <c r="Q2660" s="321">
        <v>0</v>
      </c>
      <c r="R2660" s="321">
        <f t="shared" si="251"/>
        <v>1</v>
      </c>
      <c r="S2660" s="300">
        <v>750</v>
      </c>
      <c r="T2660" s="300">
        <v>0</v>
      </c>
      <c r="V2660" s="300">
        <v>375</v>
      </c>
      <c r="W2660" s="300">
        <f>V2660</f>
        <v>375</v>
      </c>
      <c r="X2660" s="322">
        <f t="shared" si="252"/>
        <v>0</v>
      </c>
      <c r="Y2660" s="262" t="s">
        <v>272</v>
      </c>
      <c r="Z2660" s="262" t="str">
        <f t="shared" si="253"/>
        <v>141 E 71100 163</v>
      </c>
      <c r="AA2660" s="262" t="str">
        <f t="shared" si="254"/>
        <v>000</v>
      </c>
      <c r="AB2660" s="262" t="str">
        <f t="shared" si="255"/>
        <v>000</v>
      </c>
      <c r="AC2660" s="262" t="str">
        <f t="shared" si="256"/>
        <v>141 E 71100 163 000 000</v>
      </c>
    </row>
    <row r="2661" spans="1:29" ht="15" customHeight="1" x14ac:dyDescent="0.25">
      <c r="A2661" s="262" t="s">
        <v>1591</v>
      </c>
      <c r="B2661" s="262" t="s">
        <v>316</v>
      </c>
      <c r="C2661" s="262" t="s">
        <v>316</v>
      </c>
      <c r="D2661" s="262" t="s">
        <v>268</v>
      </c>
      <c r="E2661" s="262" t="s">
        <v>221</v>
      </c>
      <c r="F2661" s="262" t="s">
        <v>222</v>
      </c>
      <c r="G2661" s="262" t="s">
        <v>223</v>
      </c>
      <c r="H2661" s="262" t="s">
        <v>224</v>
      </c>
      <c r="I2661" s="262" t="s">
        <v>225</v>
      </c>
      <c r="J2661" s="262">
        <v>1600</v>
      </c>
      <c r="K2661" s="320">
        <v>1</v>
      </c>
      <c r="L2661" s="320">
        <v>1</v>
      </c>
      <c r="M2661" s="262" t="s">
        <v>226</v>
      </c>
      <c r="N2661" s="262" t="s">
        <v>227</v>
      </c>
      <c r="O2661" s="262" t="s">
        <v>234</v>
      </c>
      <c r="P2661" s="262" t="s">
        <v>37</v>
      </c>
      <c r="Q2661" s="321">
        <v>30</v>
      </c>
      <c r="R2661" s="321">
        <f t="shared" si="251"/>
        <v>31</v>
      </c>
      <c r="S2661" s="300">
        <v>0</v>
      </c>
      <c r="T2661" s="300">
        <v>72570</v>
      </c>
      <c r="V2661" s="300">
        <v>72570</v>
      </c>
      <c r="W2661" s="302">
        <f>IFERROR(INDEX('For Formulas'!$A$3:$CL$64,MATCH(ROUNDUP($R2661,0),'For Formulas'!$A$3:$A$64,0),MATCH($O2661&amp;" - "&amp;$P2661,'For Formulas'!$A$3:$CL$3,0))*L2661+U2661,INDEX('For Formulas'!$A$3:$CL$64,MATCH(ROUNDUP($R2661,0),'For Formulas'!$A$3:$A$64,0)*MATCH($O2661&amp;" - "&amp;$P2661,'For Formulas'!$A$3:$CL$3,0))*L2661)</f>
        <v>78375</v>
      </c>
      <c r="X2661" s="322">
        <f t="shared" si="252"/>
        <v>7.9991732120711034E-2</v>
      </c>
      <c r="Y2661" s="262" t="s">
        <v>1592</v>
      </c>
      <c r="Z2661" s="262" t="str">
        <f t="shared" si="253"/>
        <v>141 E 71200 116</v>
      </c>
      <c r="AA2661" s="262" t="str">
        <f t="shared" si="254"/>
        <v>712</v>
      </c>
      <c r="AB2661" s="262" t="str">
        <f t="shared" si="255"/>
        <v>000</v>
      </c>
      <c r="AC2661" s="262" t="str">
        <f t="shared" si="256"/>
        <v>141 E 71200 116 000 712</v>
      </c>
    </row>
    <row r="2662" spans="1:29" ht="15" customHeight="1" x14ac:dyDescent="0.25">
      <c r="A2662" s="262" t="s">
        <v>1626</v>
      </c>
      <c r="B2662" s="262" t="s">
        <v>535</v>
      </c>
      <c r="C2662" s="262" t="s">
        <v>535</v>
      </c>
      <c r="D2662" s="262" t="s">
        <v>324</v>
      </c>
      <c r="E2662" s="262" t="s">
        <v>221</v>
      </c>
      <c r="F2662" s="262" t="s">
        <v>222</v>
      </c>
      <c r="G2662" s="262" t="s">
        <v>223</v>
      </c>
      <c r="H2662" s="262" t="s">
        <v>224</v>
      </c>
      <c r="I2662" s="262" t="s">
        <v>225</v>
      </c>
      <c r="J2662" s="262">
        <v>1600</v>
      </c>
      <c r="K2662" s="320">
        <v>1</v>
      </c>
      <c r="L2662" s="320">
        <v>1</v>
      </c>
      <c r="M2662" s="262" t="s">
        <v>226</v>
      </c>
      <c r="N2662" s="262" t="s">
        <v>233</v>
      </c>
      <c r="O2662" s="262" t="s">
        <v>234</v>
      </c>
      <c r="P2662" s="262" t="s">
        <v>37</v>
      </c>
      <c r="Q2662" s="321">
        <v>30</v>
      </c>
      <c r="R2662" s="321">
        <f t="shared" si="251"/>
        <v>31</v>
      </c>
      <c r="S2662" s="300">
        <v>0</v>
      </c>
      <c r="T2662" s="300">
        <v>72570</v>
      </c>
      <c r="V2662" s="300">
        <v>72570</v>
      </c>
      <c r="W2662" s="302">
        <f>IFERROR(INDEX('For Formulas'!$A$3:$CL$64,MATCH(ROUNDUP($R2662,0),'For Formulas'!$A$3:$A$64,0),MATCH($O2662&amp;" - "&amp;$P2662,'For Formulas'!$A$3:$CL$3,0))*L2662+U2662,INDEX('For Formulas'!$A$3:$CL$64,MATCH(ROUNDUP($R2662,0),'For Formulas'!$A$3:$A$64,0)*MATCH($O2662&amp;" - "&amp;$P2662,'For Formulas'!$A$3:$CL$3,0))*L2662)</f>
        <v>78375</v>
      </c>
      <c r="X2662" s="322">
        <f t="shared" si="252"/>
        <v>7.9991732120711034E-2</v>
      </c>
      <c r="Y2662" s="262" t="s">
        <v>536</v>
      </c>
      <c r="Z2662" s="262" t="str">
        <f t="shared" si="253"/>
        <v>141 E 71150 116</v>
      </c>
      <c r="AA2662" s="262" t="str">
        <f t="shared" si="254"/>
        <v>000</v>
      </c>
      <c r="AB2662" s="262" t="str">
        <f t="shared" si="255"/>
        <v>000</v>
      </c>
      <c r="AC2662" s="262" t="str">
        <f t="shared" si="256"/>
        <v>141 E 71150 116 000 000</v>
      </c>
    </row>
    <row r="2663" spans="1:29" ht="15" hidden="1" customHeight="1" x14ac:dyDescent="0.25">
      <c r="A2663" s="262" t="s">
        <v>3102</v>
      </c>
      <c r="B2663" s="262" t="s">
        <v>256</v>
      </c>
      <c r="C2663" s="262" t="s">
        <v>314</v>
      </c>
      <c r="D2663" s="262" t="s">
        <v>274</v>
      </c>
      <c r="E2663" s="262" t="s">
        <v>256</v>
      </c>
      <c r="F2663" s="262" t="s">
        <v>299</v>
      </c>
      <c r="G2663" s="262" t="s">
        <v>300</v>
      </c>
      <c r="H2663" s="262" t="s">
        <v>301</v>
      </c>
      <c r="I2663" s="262" t="s">
        <v>225</v>
      </c>
      <c r="J2663" s="262">
        <v>1920</v>
      </c>
      <c r="K2663" s="320">
        <v>1</v>
      </c>
      <c r="L2663" s="320">
        <v>1</v>
      </c>
      <c r="M2663" s="262" t="s">
        <v>6</v>
      </c>
      <c r="Q2663" s="321">
        <v>0</v>
      </c>
      <c r="R2663" s="321">
        <f t="shared" si="251"/>
        <v>1</v>
      </c>
      <c r="S2663" s="300">
        <v>2400</v>
      </c>
      <c r="T2663" s="300">
        <v>0</v>
      </c>
      <c r="V2663" s="300">
        <v>2400</v>
      </c>
      <c r="W2663" s="300">
        <f>V2663</f>
        <v>2400</v>
      </c>
      <c r="X2663" s="322">
        <f t="shared" si="252"/>
        <v>0</v>
      </c>
      <c r="Y2663" s="262" t="s">
        <v>1335</v>
      </c>
      <c r="Z2663" s="262" t="str">
        <f t="shared" si="253"/>
        <v>141 E 72620 161</v>
      </c>
      <c r="AA2663" s="262" t="str">
        <f t="shared" si="254"/>
        <v>000</v>
      </c>
      <c r="AB2663" s="262" t="str">
        <f t="shared" si="255"/>
        <v>000</v>
      </c>
      <c r="AC2663" s="262" t="str">
        <f t="shared" si="256"/>
        <v>141 E 72620 161 000 000</v>
      </c>
    </row>
    <row r="2664" spans="1:29" ht="15" customHeight="1" x14ac:dyDescent="0.25">
      <c r="A2664" s="262" t="s">
        <v>2072</v>
      </c>
      <c r="B2664" s="262" t="s">
        <v>231</v>
      </c>
      <c r="C2664" s="262" t="s">
        <v>231</v>
      </c>
      <c r="D2664" s="262" t="s">
        <v>333</v>
      </c>
      <c r="E2664" s="262" t="s">
        <v>221</v>
      </c>
      <c r="F2664" s="262" t="s">
        <v>222</v>
      </c>
      <c r="G2664" s="262" t="s">
        <v>223</v>
      </c>
      <c r="H2664" s="262" t="s">
        <v>224</v>
      </c>
      <c r="I2664" s="262" t="s">
        <v>225</v>
      </c>
      <c r="J2664" s="262">
        <v>1600</v>
      </c>
      <c r="K2664" s="320">
        <v>1</v>
      </c>
      <c r="L2664" s="320">
        <v>1</v>
      </c>
      <c r="M2664" s="262" t="s">
        <v>226</v>
      </c>
      <c r="N2664" s="262" t="s">
        <v>233</v>
      </c>
      <c r="O2664" s="262" t="s">
        <v>234</v>
      </c>
      <c r="P2664" s="262" t="s">
        <v>37</v>
      </c>
      <c r="Q2664" s="321">
        <v>30</v>
      </c>
      <c r="R2664" s="321">
        <f t="shared" si="251"/>
        <v>31</v>
      </c>
      <c r="S2664" s="300">
        <v>0</v>
      </c>
      <c r="T2664" s="300">
        <v>72570</v>
      </c>
      <c r="V2664" s="300">
        <v>72570</v>
      </c>
      <c r="W2664" s="302">
        <f>IFERROR(INDEX('For Formulas'!$A$3:$CL$64,MATCH(ROUNDUP($R2664,0),'For Formulas'!$A$3:$A$64,0),MATCH($O2664&amp;" - "&amp;$P2664,'For Formulas'!$A$3:$CL$3,0))*L2664+U2664,INDEX('For Formulas'!$A$3:$CL$64,MATCH(ROUNDUP($R2664,0),'For Formulas'!$A$3:$A$64,0)*MATCH($O2664&amp;" - "&amp;$P2664,'For Formulas'!$A$3:$CL$3,0))*L2664)</f>
        <v>78375</v>
      </c>
      <c r="X2664" s="322">
        <f t="shared" si="252"/>
        <v>7.9991732120711034E-2</v>
      </c>
      <c r="Y2664" s="262" t="s">
        <v>618</v>
      </c>
      <c r="Z2664" s="262" t="str">
        <f t="shared" si="253"/>
        <v>141 E 71100 116</v>
      </c>
      <c r="AA2664" s="262" t="str">
        <f t="shared" si="254"/>
        <v>000</v>
      </c>
      <c r="AB2664" s="262" t="str">
        <f t="shared" si="255"/>
        <v>000</v>
      </c>
      <c r="AC2664" s="262" t="str">
        <f t="shared" si="256"/>
        <v>141 E 71100 116 000 000</v>
      </c>
    </row>
    <row r="2665" spans="1:29" ht="15" customHeight="1" x14ac:dyDescent="0.25">
      <c r="A2665" s="262" t="s">
        <v>2313</v>
      </c>
      <c r="B2665" s="262" t="s">
        <v>231</v>
      </c>
      <c r="C2665" s="262" t="s">
        <v>231</v>
      </c>
      <c r="D2665" s="262" t="s">
        <v>389</v>
      </c>
      <c r="E2665" s="262" t="s">
        <v>221</v>
      </c>
      <c r="F2665" s="262" t="s">
        <v>222</v>
      </c>
      <c r="G2665" s="262" t="s">
        <v>223</v>
      </c>
      <c r="H2665" s="262" t="s">
        <v>224</v>
      </c>
      <c r="I2665" s="262" t="s">
        <v>225</v>
      </c>
      <c r="J2665" s="262">
        <v>1600</v>
      </c>
      <c r="K2665" s="320">
        <v>1</v>
      </c>
      <c r="L2665" s="320">
        <v>1</v>
      </c>
      <c r="M2665" s="262" t="s">
        <v>226</v>
      </c>
      <c r="N2665" s="262" t="s">
        <v>233</v>
      </c>
      <c r="O2665" s="262" t="s">
        <v>234</v>
      </c>
      <c r="P2665" s="262" t="s">
        <v>37</v>
      </c>
      <c r="Q2665" s="321">
        <v>30</v>
      </c>
      <c r="R2665" s="321">
        <f t="shared" si="251"/>
        <v>31</v>
      </c>
      <c r="S2665" s="300">
        <v>0</v>
      </c>
      <c r="T2665" s="300">
        <v>72570</v>
      </c>
      <c r="V2665" s="300">
        <v>72570</v>
      </c>
      <c r="W2665" s="302">
        <f>IFERROR(INDEX('For Formulas'!$A$3:$CL$64,MATCH(ROUNDUP($R2665,0),'For Formulas'!$A$3:$A$64,0),MATCH($O2665&amp;" - "&amp;$P2665,'For Formulas'!$A$3:$CL$3,0))*L2665+U2665,INDEX('For Formulas'!$A$3:$CL$64,MATCH(ROUNDUP($R2665,0),'For Formulas'!$A$3:$A$64,0)*MATCH($O2665&amp;" - "&amp;$P2665,'For Formulas'!$A$3:$CL$3,0))*L2665)</f>
        <v>78375</v>
      </c>
      <c r="X2665" s="322">
        <f t="shared" si="252"/>
        <v>7.9991732120711034E-2</v>
      </c>
      <c r="Y2665" s="262" t="s">
        <v>390</v>
      </c>
      <c r="Z2665" s="262" t="str">
        <f t="shared" si="253"/>
        <v>141 E 71100 116</v>
      </c>
      <c r="AA2665" s="262" t="str">
        <f t="shared" si="254"/>
        <v>000</v>
      </c>
      <c r="AB2665" s="262" t="str">
        <f t="shared" si="255"/>
        <v>000</v>
      </c>
      <c r="AC2665" s="262" t="str">
        <f t="shared" si="256"/>
        <v>141 E 71100 116 000 000</v>
      </c>
    </row>
    <row r="2666" spans="1:29" ht="15" customHeight="1" x14ac:dyDescent="0.25">
      <c r="A2666" s="262" t="s">
        <v>2580</v>
      </c>
      <c r="B2666" s="262" t="s">
        <v>231</v>
      </c>
      <c r="C2666" s="262" t="s">
        <v>231</v>
      </c>
      <c r="D2666" s="262" t="s">
        <v>295</v>
      </c>
      <c r="E2666" s="262" t="s">
        <v>221</v>
      </c>
      <c r="F2666" s="262" t="s">
        <v>222</v>
      </c>
      <c r="G2666" s="262" t="s">
        <v>223</v>
      </c>
      <c r="H2666" s="262" t="s">
        <v>224</v>
      </c>
      <c r="I2666" s="262" t="s">
        <v>225</v>
      </c>
      <c r="J2666" s="262">
        <v>1600</v>
      </c>
      <c r="K2666" s="320">
        <v>1</v>
      </c>
      <c r="L2666" s="320">
        <v>1</v>
      </c>
      <c r="M2666" s="262" t="s">
        <v>226</v>
      </c>
      <c r="N2666" s="262" t="s">
        <v>233</v>
      </c>
      <c r="O2666" s="262" t="s">
        <v>234</v>
      </c>
      <c r="P2666" s="262" t="s">
        <v>37</v>
      </c>
      <c r="Q2666" s="321">
        <v>30</v>
      </c>
      <c r="R2666" s="321">
        <f t="shared" si="251"/>
        <v>31</v>
      </c>
      <c r="S2666" s="300">
        <v>0</v>
      </c>
      <c r="T2666" s="300">
        <v>72570</v>
      </c>
      <c r="V2666" s="300">
        <v>72570</v>
      </c>
      <c r="W2666" s="302">
        <f>IFERROR(INDEX('For Formulas'!$A$3:$CL$64,MATCH(ROUNDUP($R2666,0),'For Formulas'!$A$3:$A$64,0),MATCH($O2666&amp;" - "&amp;$P2666,'For Formulas'!$A$3:$CL$3,0))*L2666+U2666,INDEX('For Formulas'!$A$3:$CL$64,MATCH(ROUNDUP($R2666,0),'For Formulas'!$A$3:$A$64,0)*MATCH($O2666&amp;" - "&amp;$P2666,'For Formulas'!$A$3:$CL$3,0))*L2666)</f>
        <v>78375</v>
      </c>
      <c r="X2666" s="322">
        <f t="shared" si="252"/>
        <v>7.9991732120711034E-2</v>
      </c>
      <c r="Y2666" s="262" t="s">
        <v>296</v>
      </c>
      <c r="Z2666" s="262" t="str">
        <f t="shared" si="253"/>
        <v>141 E 71100 116</v>
      </c>
      <c r="AA2666" s="262" t="str">
        <f t="shared" si="254"/>
        <v>000</v>
      </c>
      <c r="AB2666" s="262" t="str">
        <f t="shared" si="255"/>
        <v>000</v>
      </c>
      <c r="AC2666" s="262" t="str">
        <f t="shared" si="256"/>
        <v>141 E 71100 116 000 000</v>
      </c>
    </row>
    <row r="2667" spans="1:29" ht="15" customHeight="1" x14ac:dyDescent="0.25">
      <c r="A2667" s="262" t="s">
        <v>2852</v>
      </c>
      <c r="B2667" s="262" t="s">
        <v>231</v>
      </c>
      <c r="C2667" s="262" t="s">
        <v>231</v>
      </c>
      <c r="D2667" s="262" t="s">
        <v>447</v>
      </c>
      <c r="E2667" s="262" t="s">
        <v>221</v>
      </c>
      <c r="F2667" s="262" t="s">
        <v>222</v>
      </c>
      <c r="G2667" s="262" t="s">
        <v>223</v>
      </c>
      <c r="H2667" s="262" t="s">
        <v>224</v>
      </c>
      <c r="I2667" s="262" t="s">
        <v>225</v>
      </c>
      <c r="J2667" s="262">
        <v>1600</v>
      </c>
      <c r="K2667" s="320">
        <v>1</v>
      </c>
      <c r="L2667" s="320">
        <v>1</v>
      </c>
      <c r="M2667" s="262" t="s">
        <v>226</v>
      </c>
      <c r="N2667" s="262" t="s">
        <v>233</v>
      </c>
      <c r="O2667" s="262" t="s">
        <v>234</v>
      </c>
      <c r="P2667" s="262" t="s">
        <v>37</v>
      </c>
      <c r="Q2667" s="321">
        <v>30</v>
      </c>
      <c r="R2667" s="321">
        <f t="shared" si="251"/>
        <v>31</v>
      </c>
      <c r="S2667" s="300">
        <v>0</v>
      </c>
      <c r="T2667" s="300">
        <v>72570</v>
      </c>
      <c r="V2667" s="300">
        <v>72570</v>
      </c>
      <c r="W2667" s="302">
        <f>IFERROR(INDEX('For Formulas'!$A$3:$CL$64,MATCH(ROUNDUP($R2667,0),'For Formulas'!$A$3:$A$64,0),MATCH($O2667&amp;" - "&amp;$P2667,'For Formulas'!$A$3:$CL$3,0))*L2667+U2667,INDEX('For Formulas'!$A$3:$CL$64,MATCH(ROUNDUP($R2667,0),'For Formulas'!$A$3:$A$64,0)*MATCH($O2667&amp;" - "&amp;$P2667,'For Formulas'!$A$3:$CL$3,0))*L2667)</f>
        <v>78375</v>
      </c>
      <c r="X2667" s="322">
        <f t="shared" si="252"/>
        <v>7.9991732120711034E-2</v>
      </c>
      <c r="Y2667" s="262" t="s">
        <v>448</v>
      </c>
      <c r="Z2667" s="262" t="str">
        <f t="shared" si="253"/>
        <v>141 E 71100 116</v>
      </c>
      <c r="AA2667" s="262" t="str">
        <f t="shared" si="254"/>
        <v>000</v>
      </c>
      <c r="AB2667" s="262" t="str">
        <f t="shared" si="255"/>
        <v>000</v>
      </c>
      <c r="AC2667" s="262" t="str">
        <f t="shared" si="256"/>
        <v>141 E 71100 116 000 000</v>
      </c>
    </row>
    <row r="2668" spans="1:29" ht="15" customHeight="1" x14ac:dyDescent="0.25">
      <c r="A2668" s="262" t="s">
        <v>2855</v>
      </c>
      <c r="B2668" s="262" t="s">
        <v>316</v>
      </c>
      <c r="C2668" s="262" t="s">
        <v>316</v>
      </c>
      <c r="D2668" s="262" t="s">
        <v>268</v>
      </c>
      <c r="E2668" s="262" t="s">
        <v>221</v>
      </c>
      <c r="F2668" s="262" t="s">
        <v>222</v>
      </c>
      <c r="G2668" s="262" t="s">
        <v>223</v>
      </c>
      <c r="H2668" s="262" t="s">
        <v>224</v>
      </c>
      <c r="I2668" s="262" t="s">
        <v>225</v>
      </c>
      <c r="J2668" s="262">
        <v>1600</v>
      </c>
      <c r="K2668" s="320">
        <v>1</v>
      </c>
      <c r="L2668" s="320">
        <v>1</v>
      </c>
      <c r="M2668" s="262" t="s">
        <v>226</v>
      </c>
      <c r="N2668" s="262" t="s">
        <v>233</v>
      </c>
      <c r="O2668" s="262" t="s">
        <v>234</v>
      </c>
      <c r="P2668" s="262" t="s">
        <v>37</v>
      </c>
      <c r="Q2668" s="321">
        <v>30</v>
      </c>
      <c r="R2668" s="321">
        <f t="shared" si="251"/>
        <v>31</v>
      </c>
      <c r="S2668" s="300">
        <v>0</v>
      </c>
      <c r="T2668" s="300">
        <v>72570</v>
      </c>
      <c r="V2668" s="300">
        <v>72570</v>
      </c>
      <c r="W2668" s="302">
        <f>IFERROR(INDEX('For Formulas'!$A$3:$CL$64,MATCH(ROUNDUP($R2668,0),'For Formulas'!$A$3:$A$64,0),MATCH($O2668&amp;" - "&amp;$P2668,'For Formulas'!$A$3:$CL$3,0))*L2668+U2668,INDEX('For Formulas'!$A$3:$CL$64,MATCH(ROUNDUP($R2668,0),'For Formulas'!$A$3:$A$64,0)*MATCH($O2668&amp;" - "&amp;$P2668,'For Formulas'!$A$3:$CL$3,0))*L2668)</f>
        <v>78375</v>
      </c>
      <c r="X2668" s="322">
        <f t="shared" si="252"/>
        <v>7.9991732120711034E-2</v>
      </c>
      <c r="Y2668" s="262" t="s">
        <v>1592</v>
      </c>
      <c r="Z2668" s="262" t="str">
        <f t="shared" si="253"/>
        <v>141 E 71200 116</v>
      </c>
      <c r="AA2668" s="262" t="str">
        <f t="shared" si="254"/>
        <v>712</v>
      </c>
      <c r="AB2668" s="262" t="str">
        <f t="shared" si="255"/>
        <v>000</v>
      </c>
      <c r="AC2668" s="262" t="str">
        <f t="shared" si="256"/>
        <v>141 E 71200 116 000 712</v>
      </c>
    </row>
    <row r="2669" spans="1:29" ht="15" customHeight="1" x14ac:dyDescent="0.25">
      <c r="A2669" s="262" t="s">
        <v>2572</v>
      </c>
      <c r="B2669" s="262" t="s">
        <v>657</v>
      </c>
      <c r="C2669" s="262" t="s">
        <v>657</v>
      </c>
      <c r="D2669" s="262" t="s">
        <v>264</v>
      </c>
      <c r="E2669" s="262" t="s">
        <v>221</v>
      </c>
      <c r="F2669" s="262" t="s">
        <v>222</v>
      </c>
      <c r="G2669" s="262" t="s">
        <v>223</v>
      </c>
      <c r="H2669" s="262" t="s">
        <v>224</v>
      </c>
      <c r="I2669" s="262" t="s">
        <v>225</v>
      </c>
      <c r="J2669" s="262">
        <v>1600</v>
      </c>
      <c r="K2669" s="320">
        <v>1</v>
      </c>
      <c r="L2669" s="320">
        <v>1</v>
      </c>
      <c r="M2669" s="262" t="s">
        <v>226</v>
      </c>
      <c r="N2669" s="262" t="s">
        <v>233</v>
      </c>
      <c r="O2669" s="262" t="s">
        <v>228</v>
      </c>
      <c r="P2669" s="262" t="s">
        <v>36</v>
      </c>
      <c r="Q2669" s="321">
        <v>17</v>
      </c>
      <c r="R2669" s="321">
        <f t="shared" si="251"/>
        <v>18</v>
      </c>
      <c r="S2669" s="300">
        <v>0</v>
      </c>
      <c r="T2669" s="300">
        <v>72785</v>
      </c>
      <c r="V2669" s="300">
        <v>72785</v>
      </c>
      <c r="W2669" s="302">
        <f>IFERROR(INDEX('For Formulas'!$A$3:$CL$64,MATCH(ROUNDUP($R2669,0),'For Formulas'!$A$3:$A$64,0),MATCH($O2669&amp;" - "&amp;$P2669,'For Formulas'!$A$3:$CL$3,0))*L2669+U2669,INDEX('For Formulas'!$A$3:$CL$64,MATCH(ROUNDUP($R2669,0),'For Formulas'!$A$3:$A$64,0)*MATCH($O2669&amp;" - "&amp;$P2669,'For Formulas'!$A$3:$CL$3,0))*L2669)</f>
        <v>78610</v>
      </c>
      <c r="X2669" s="322">
        <f t="shared" si="252"/>
        <v>8.0030226008106067E-2</v>
      </c>
      <c r="Y2669" s="262" t="s">
        <v>658</v>
      </c>
      <c r="Z2669" s="262" t="str">
        <f t="shared" si="253"/>
        <v>141 E 72130 124</v>
      </c>
      <c r="AA2669" s="262" t="str">
        <f t="shared" si="254"/>
        <v>000</v>
      </c>
      <c r="AB2669" s="262" t="str">
        <f t="shared" si="255"/>
        <v>000</v>
      </c>
      <c r="AC2669" s="262" t="str">
        <f t="shared" si="256"/>
        <v>141 E 72130 124 000 000</v>
      </c>
    </row>
    <row r="2670" spans="1:29" ht="15" customHeight="1" x14ac:dyDescent="0.25">
      <c r="A2670" s="262" t="s">
        <v>1967</v>
      </c>
      <c r="B2670" s="262" t="s">
        <v>219</v>
      </c>
      <c r="C2670" s="262" t="s">
        <v>219</v>
      </c>
      <c r="D2670" s="262" t="s">
        <v>264</v>
      </c>
      <c r="E2670" s="262" t="s">
        <v>221</v>
      </c>
      <c r="F2670" s="262" t="s">
        <v>222</v>
      </c>
      <c r="G2670" s="262" t="s">
        <v>223</v>
      </c>
      <c r="H2670" s="262" t="s">
        <v>224</v>
      </c>
      <c r="I2670" s="262" t="s">
        <v>225</v>
      </c>
      <c r="J2670" s="262">
        <v>1600</v>
      </c>
      <c r="K2670" s="320">
        <v>1</v>
      </c>
      <c r="L2670" s="320">
        <v>1</v>
      </c>
      <c r="M2670" s="262" t="s">
        <v>226</v>
      </c>
      <c r="N2670" s="262" t="s">
        <v>233</v>
      </c>
      <c r="O2670" s="262" t="s">
        <v>228</v>
      </c>
      <c r="P2670" s="262" t="s">
        <v>37</v>
      </c>
      <c r="Q2670" s="321">
        <v>15</v>
      </c>
      <c r="R2670" s="321">
        <f t="shared" si="251"/>
        <v>16</v>
      </c>
      <c r="S2670" s="300">
        <v>0</v>
      </c>
      <c r="T2670" s="300">
        <v>72885</v>
      </c>
      <c r="V2670" s="300">
        <v>72885</v>
      </c>
      <c r="W2670" s="302">
        <f>IFERROR(INDEX('For Formulas'!$A$3:$CL$64,MATCH(ROUNDUP($R2670,0),'For Formulas'!$A$3:$A$64,0),MATCH($O2670&amp;" - "&amp;$P2670,'For Formulas'!$A$3:$CL$3,0))*L2670+U2670,INDEX('For Formulas'!$A$3:$CL$64,MATCH(ROUNDUP($R2670,0),'For Formulas'!$A$3:$A$64,0)*MATCH($O2670&amp;" - "&amp;$P2670,'For Formulas'!$A$3:$CL$3,0))*L2670)</f>
        <v>78715</v>
      </c>
      <c r="X2670" s="322">
        <f t="shared" si="252"/>
        <v>7.9989023804623721E-2</v>
      </c>
      <c r="Y2670" s="262" t="s">
        <v>1968</v>
      </c>
      <c r="Z2670" s="262" t="str">
        <f t="shared" si="253"/>
        <v>141 E 71200 171</v>
      </c>
      <c r="AA2670" s="262" t="str">
        <f t="shared" si="254"/>
        <v>712</v>
      </c>
      <c r="AB2670" s="262" t="str">
        <f t="shared" si="255"/>
        <v>000</v>
      </c>
      <c r="AC2670" s="262" t="str">
        <f t="shared" si="256"/>
        <v>141 E 71200 171 000 712</v>
      </c>
    </row>
    <row r="2671" spans="1:29" ht="15" customHeight="1" x14ac:dyDescent="0.25">
      <c r="A2671" s="262" t="s">
        <v>2833</v>
      </c>
      <c r="B2671" s="262" t="s">
        <v>323</v>
      </c>
      <c r="C2671" s="262" t="s">
        <v>323</v>
      </c>
      <c r="D2671" s="262" t="s">
        <v>407</v>
      </c>
      <c r="E2671" s="262" t="s">
        <v>221</v>
      </c>
      <c r="F2671" s="262" t="s">
        <v>222</v>
      </c>
      <c r="G2671" s="262" t="s">
        <v>223</v>
      </c>
      <c r="H2671" s="262" t="s">
        <v>224</v>
      </c>
      <c r="I2671" s="262" t="s">
        <v>225</v>
      </c>
      <c r="J2671" s="262">
        <v>1600</v>
      </c>
      <c r="K2671" s="320">
        <v>1</v>
      </c>
      <c r="L2671" s="320">
        <v>1</v>
      </c>
      <c r="M2671" s="262" t="s">
        <v>226</v>
      </c>
      <c r="N2671" s="262" t="s">
        <v>233</v>
      </c>
      <c r="O2671" s="262" t="s">
        <v>234</v>
      </c>
      <c r="P2671" s="262" t="s">
        <v>38</v>
      </c>
      <c r="Q2671" s="321">
        <v>22</v>
      </c>
      <c r="R2671" s="321">
        <f t="shared" si="251"/>
        <v>23</v>
      </c>
      <c r="S2671" s="300">
        <v>0</v>
      </c>
      <c r="T2671" s="300">
        <v>73280</v>
      </c>
      <c r="V2671" s="300">
        <v>73280</v>
      </c>
      <c r="W2671" s="302">
        <f>IFERROR(INDEX('For Formulas'!$A$3:$CL$64,MATCH(ROUNDUP($R2671,0),'For Formulas'!$A$3:$A$64,0),MATCH($O2671&amp;" - "&amp;$P2671,'For Formulas'!$A$3:$CL$3,0))*L2671+U2671,INDEX('For Formulas'!$A$3:$CL$64,MATCH(ROUNDUP($R2671,0),'For Formulas'!$A$3:$A$64,0)*MATCH($O2671&amp;" - "&amp;$P2671,'For Formulas'!$A$3:$CL$3,0))*L2671)</f>
        <v>79140</v>
      </c>
      <c r="X2671" s="322">
        <f t="shared" si="252"/>
        <v>7.9967248908296942E-2</v>
      </c>
      <c r="Y2671" s="262" t="s">
        <v>687</v>
      </c>
      <c r="Z2671" s="262" t="str">
        <f t="shared" si="253"/>
        <v>141 E 72410 139</v>
      </c>
      <c r="AA2671" s="262" t="str">
        <f t="shared" si="254"/>
        <v>000</v>
      </c>
      <c r="AB2671" s="262" t="str">
        <f t="shared" si="255"/>
        <v>000</v>
      </c>
      <c r="AC2671" s="262" t="str">
        <f t="shared" si="256"/>
        <v>141 E 72410 139 000 000</v>
      </c>
    </row>
    <row r="2672" spans="1:29" ht="15" hidden="1" customHeight="1" x14ac:dyDescent="0.25">
      <c r="A2672" s="262" t="s">
        <v>3111</v>
      </c>
      <c r="B2672" s="262" t="s">
        <v>256</v>
      </c>
      <c r="C2672" s="262" t="s">
        <v>355</v>
      </c>
      <c r="D2672" s="262" t="s">
        <v>274</v>
      </c>
      <c r="E2672" s="262" t="s">
        <v>256</v>
      </c>
      <c r="F2672" s="262" t="s">
        <v>249</v>
      </c>
      <c r="G2672" s="262" t="s">
        <v>1452</v>
      </c>
      <c r="H2672" s="262" t="s">
        <v>224</v>
      </c>
      <c r="I2672" s="262" t="s">
        <v>242</v>
      </c>
      <c r="J2672" s="262">
        <v>612</v>
      </c>
      <c r="K2672" s="320">
        <v>1</v>
      </c>
      <c r="L2672" s="320">
        <v>1</v>
      </c>
      <c r="M2672" s="262" t="s">
        <v>6</v>
      </c>
      <c r="Q2672" s="321">
        <v>0</v>
      </c>
      <c r="R2672" s="321">
        <f t="shared" si="251"/>
        <v>1</v>
      </c>
      <c r="S2672" s="300">
        <v>500</v>
      </c>
      <c r="T2672" s="300">
        <v>0</v>
      </c>
      <c r="V2672" s="300">
        <v>283.33</v>
      </c>
      <c r="W2672" s="300">
        <v>500</v>
      </c>
      <c r="X2672" s="322">
        <f t="shared" si="252"/>
        <v>0.76472664384286881</v>
      </c>
      <c r="Y2672" s="262" t="s">
        <v>1341</v>
      </c>
      <c r="Z2672" s="262" t="str">
        <f t="shared" si="253"/>
        <v>141 E 73400 163</v>
      </c>
      <c r="AA2672" s="262" t="str">
        <f t="shared" si="254"/>
        <v>000</v>
      </c>
      <c r="AB2672" s="262" t="str">
        <f t="shared" si="255"/>
        <v>000</v>
      </c>
      <c r="AC2672" s="262" t="str">
        <f t="shared" si="256"/>
        <v>141 E 73400 163 000 000</v>
      </c>
    </row>
    <row r="2673" spans="1:29" ht="15" customHeight="1" x14ac:dyDescent="0.25">
      <c r="A2673" s="262" t="s">
        <v>959</v>
      </c>
      <c r="B2673" s="262" t="s">
        <v>316</v>
      </c>
      <c r="C2673" s="262" t="s">
        <v>316</v>
      </c>
      <c r="D2673" s="262" t="s">
        <v>220</v>
      </c>
      <c r="E2673" s="262" t="s">
        <v>221</v>
      </c>
      <c r="F2673" s="262" t="s">
        <v>222</v>
      </c>
      <c r="G2673" s="262" t="s">
        <v>223</v>
      </c>
      <c r="H2673" s="262" t="s">
        <v>224</v>
      </c>
      <c r="I2673" s="262" t="s">
        <v>225</v>
      </c>
      <c r="J2673" s="262">
        <v>1600</v>
      </c>
      <c r="K2673" s="320">
        <v>1</v>
      </c>
      <c r="L2673" s="320">
        <v>1</v>
      </c>
      <c r="M2673" s="262" t="s">
        <v>226</v>
      </c>
      <c r="N2673" s="262" t="s">
        <v>227</v>
      </c>
      <c r="O2673" s="262" t="s">
        <v>234</v>
      </c>
      <c r="P2673" s="262" t="s">
        <v>37</v>
      </c>
      <c r="Q2673" s="321">
        <v>31</v>
      </c>
      <c r="R2673" s="321">
        <f t="shared" si="251"/>
        <v>32</v>
      </c>
      <c r="S2673" s="300">
        <v>0</v>
      </c>
      <c r="T2673" s="300">
        <v>73285</v>
      </c>
      <c r="V2673" s="300">
        <v>73285</v>
      </c>
      <c r="W2673" s="302">
        <f>IFERROR(INDEX('For Formulas'!$A$3:$CL$64,MATCH(ROUNDUP($R2673,0),'For Formulas'!$A$3:$A$64,0),MATCH($O2673&amp;" - "&amp;$P2673,'For Formulas'!$A$3:$CL$3,0))*L2673+U2673,INDEX('For Formulas'!$A$3:$CL$64,MATCH(ROUNDUP($R2673,0),'For Formulas'!$A$3:$A$64,0)*MATCH($O2673&amp;" - "&amp;$P2673,'For Formulas'!$A$3:$CL$3,0))*L2673)</f>
        <v>79150</v>
      </c>
      <c r="X2673" s="322">
        <f t="shared" si="252"/>
        <v>8.0030019785767889E-2</v>
      </c>
      <c r="Y2673" s="262" t="s">
        <v>613</v>
      </c>
      <c r="Z2673" s="262" t="str">
        <f t="shared" si="253"/>
        <v>141 E 71200 116</v>
      </c>
      <c r="AA2673" s="262" t="str">
        <f t="shared" si="254"/>
        <v>712</v>
      </c>
      <c r="AB2673" s="262" t="str">
        <f t="shared" si="255"/>
        <v>000</v>
      </c>
      <c r="AC2673" s="262" t="str">
        <f t="shared" si="256"/>
        <v>141 E 71200 116 000 712</v>
      </c>
    </row>
    <row r="2674" spans="1:29" ht="15" hidden="1" customHeight="1" x14ac:dyDescent="0.25">
      <c r="A2674" s="262" t="s">
        <v>3112</v>
      </c>
      <c r="B2674" s="262" t="s">
        <v>256</v>
      </c>
      <c r="C2674" s="262" t="s">
        <v>740</v>
      </c>
      <c r="D2674" s="262" t="s">
        <v>274</v>
      </c>
      <c r="E2674" s="262" t="s">
        <v>256</v>
      </c>
      <c r="F2674" s="262" t="s">
        <v>3113</v>
      </c>
      <c r="G2674" s="262" t="s">
        <v>3114</v>
      </c>
      <c r="H2674" s="262" t="s">
        <v>224</v>
      </c>
      <c r="I2674" s="262" t="s">
        <v>242</v>
      </c>
      <c r="J2674" s="262">
        <v>1080</v>
      </c>
      <c r="K2674" s="320">
        <v>1</v>
      </c>
      <c r="L2674" s="320">
        <v>0</v>
      </c>
      <c r="M2674" s="262" t="s">
        <v>6</v>
      </c>
      <c r="Q2674" s="321">
        <v>0</v>
      </c>
      <c r="R2674" s="321">
        <f t="shared" si="251"/>
        <v>1</v>
      </c>
      <c r="S2674" s="300">
        <v>1711.8</v>
      </c>
      <c r="T2674" s="300">
        <v>0</v>
      </c>
      <c r="V2674" s="300">
        <v>1711.8</v>
      </c>
      <c r="W2674" s="300">
        <f>V2674</f>
        <v>1711.8</v>
      </c>
      <c r="X2674" s="322">
        <f t="shared" si="252"/>
        <v>0</v>
      </c>
      <c r="Y2674" s="262" t="s">
        <v>2624</v>
      </c>
      <c r="Z2674" s="262" t="str">
        <f t="shared" si="253"/>
        <v>141 E 71100 163</v>
      </c>
      <c r="AA2674" s="262" t="str">
        <f t="shared" si="254"/>
        <v>000</v>
      </c>
      <c r="AB2674" s="262" t="str">
        <f t="shared" si="255"/>
        <v>000</v>
      </c>
      <c r="AC2674" s="262" t="str">
        <f t="shared" si="256"/>
        <v>141 E 71100 163 000 000</v>
      </c>
    </row>
    <row r="2675" spans="1:29" ht="15" customHeight="1" x14ac:dyDescent="0.25">
      <c r="A2675" s="262" t="s">
        <v>982</v>
      </c>
      <c r="B2675" s="262" t="s">
        <v>231</v>
      </c>
      <c r="C2675" s="262" t="s">
        <v>231</v>
      </c>
      <c r="D2675" s="262" t="s">
        <v>389</v>
      </c>
      <c r="E2675" s="262" t="s">
        <v>221</v>
      </c>
      <c r="F2675" s="262" t="s">
        <v>222</v>
      </c>
      <c r="G2675" s="262" t="s">
        <v>223</v>
      </c>
      <c r="H2675" s="262" t="s">
        <v>224</v>
      </c>
      <c r="I2675" s="262" t="s">
        <v>225</v>
      </c>
      <c r="J2675" s="262">
        <v>1600</v>
      </c>
      <c r="K2675" s="320">
        <v>1</v>
      </c>
      <c r="L2675" s="320">
        <v>1</v>
      </c>
      <c r="M2675" s="262" t="s">
        <v>226</v>
      </c>
      <c r="N2675" s="262" t="s">
        <v>233</v>
      </c>
      <c r="O2675" s="262" t="s">
        <v>234</v>
      </c>
      <c r="P2675" s="262" t="s">
        <v>37</v>
      </c>
      <c r="Q2675" s="321">
        <v>31</v>
      </c>
      <c r="R2675" s="321">
        <f t="shared" si="251"/>
        <v>32</v>
      </c>
      <c r="S2675" s="300">
        <v>0</v>
      </c>
      <c r="T2675" s="300">
        <v>73285</v>
      </c>
      <c r="V2675" s="300">
        <v>73285</v>
      </c>
      <c r="W2675" s="302">
        <f>IFERROR(INDEX('For Formulas'!$A$3:$CL$64,MATCH(ROUNDUP($R2675,0),'For Formulas'!$A$3:$A$64,0),MATCH($O2675&amp;" - "&amp;$P2675,'For Formulas'!$A$3:$CL$3,0))*L2675+U2675,INDEX('For Formulas'!$A$3:$CL$64,MATCH(ROUNDUP($R2675,0),'For Formulas'!$A$3:$A$64,0)*MATCH($O2675&amp;" - "&amp;$P2675,'For Formulas'!$A$3:$CL$3,0))*L2675)</f>
        <v>79150</v>
      </c>
      <c r="X2675" s="322">
        <f t="shared" si="252"/>
        <v>8.0030019785767889E-2</v>
      </c>
      <c r="Y2675" s="262" t="s">
        <v>390</v>
      </c>
      <c r="Z2675" s="262" t="str">
        <f t="shared" si="253"/>
        <v>141 E 71100 116</v>
      </c>
      <c r="AA2675" s="262" t="str">
        <f t="shared" si="254"/>
        <v>000</v>
      </c>
      <c r="AB2675" s="262" t="str">
        <f t="shared" si="255"/>
        <v>000</v>
      </c>
      <c r="AC2675" s="262" t="str">
        <f t="shared" si="256"/>
        <v>141 E 71100 116 000 000</v>
      </c>
    </row>
    <row r="2676" spans="1:29" ht="15" customHeight="1" x14ac:dyDescent="0.25">
      <c r="A2676" s="262" t="s">
        <v>1947</v>
      </c>
      <c r="B2676" s="262" t="s">
        <v>231</v>
      </c>
      <c r="C2676" s="262" t="s">
        <v>231</v>
      </c>
      <c r="D2676" s="262" t="s">
        <v>333</v>
      </c>
      <c r="E2676" s="262" t="s">
        <v>221</v>
      </c>
      <c r="F2676" s="262" t="s">
        <v>222</v>
      </c>
      <c r="G2676" s="262" t="s">
        <v>223</v>
      </c>
      <c r="H2676" s="262" t="s">
        <v>224</v>
      </c>
      <c r="I2676" s="262" t="s">
        <v>225</v>
      </c>
      <c r="J2676" s="262">
        <v>1600</v>
      </c>
      <c r="K2676" s="320">
        <v>1</v>
      </c>
      <c r="L2676" s="320">
        <v>1</v>
      </c>
      <c r="M2676" s="262" t="s">
        <v>226</v>
      </c>
      <c r="N2676" s="262" t="s">
        <v>233</v>
      </c>
      <c r="O2676" s="262" t="s">
        <v>234</v>
      </c>
      <c r="P2676" s="262" t="s">
        <v>37</v>
      </c>
      <c r="Q2676" s="321">
        <v>31</v>
      </c>
      <c r="R2676" s="321">
        <f t="shared" si="251"/>
        <v>32</v>
      </c>
      <c r="S2676" s="300">
        <v>0</v>
      </c>
      <c r="T2676" s="300">
        <v>73285</v>
      </c>
      <c r="V2676" s="300">
        <v>73285</v>
      </c>
      <c r="W2676" s="302">
        <f>IFERROR(INDEX('For Formulas'!$A$3:$CL$64,MATCH(ROUNDUP($R2676,0),'For Formulas'!$A$3:$A$64,0),MATCH($O2676&amp;" - "&amp;$P2676,'For Formulas'!$A$3:$CL$3,0))*L2676+U2676,INDEX('For Formulas'!$A$3:$CL$64,MATCH(ROUNDUP($R2676,0),'For Formulas'!$A$3:$A$64,0)*MATCH($O2676&amp;" - "&amp;$P2676,'For Formulas'!$A$3:$CL$3,0))*L2676)</f>
        <v>79150</v>
      </c>
      <c r="X2676" s="322">
        <f t="shared" si="252"/>
        <v>8.0030019785767889E-2</v>
      </c>
      <c r="Y2676" s="262" t="s">
        <v>618</v>
      </c>
      <c r="Z2676" s="262" t="str">
        <f t="shared" si="253"/>
        <v>141 E 71100 116</v>
      </c>
      <c r="AA2676" s="262" t="str">
        <f t="shared" si="254"/>
        <v>000</v>
      </c>
      <c r="AB2676" s="262" t="str">
        <f t="shared" si="255"/>
        <v>000</v>
      </c>
      <c r="AC2676" s="262" t="str">
        <f t="shared" si="256"/>
        <v>141 E 71100 116 000 000</v>
      </c>
    </row>
    <row r="2677" spans="1:29" ht="15" customHeight="1" x14ac:dyDescent="0.25">
      <c r="A2677" s="262" t="s">
        <v>1961</v>
      </c>
      <c r="B2677" s="262" t="s">
        <v>231</v>
      </c>
      <c r="C2677" s="262" t="s">
        <v>231</v>
      </c>
      <c r="D2677" s="262" t="s">
        <v>346</v>
      </c>
      <c r="E2677" s="262" t="s">
        <v>221</v>
      </c>
      <c r="F2677" s="262" t="s">
        <v>222</v>
      </c>
      <c r="G2677" s="262" t="s">
        <v>223</v>
      </c>
      <c r="H2677" s="262" t="s">
        <v>224</v>
      </c>
      <c r="I2677" s="262" t="s">
        <v>225</v>
      </c>
      <c r="J2677" s="262">
        <v>1600</v>
      </c>
      <c r="K2677" s="320">
        <v>1</v>
      </c>
      <c r="L2677" s="320">
        <v>1</v>
      </c>
      <c r="M2677" s="262" t="s">
        <v>226</v>
      </c>
      <c r="N2677" s="262" t="s">
        <v>233</v>
      </c>
      <c r="O2677" s="262" t="s">
        <v>234</v>
      </c>
      <c r="P2677" s="262" t="s">
        <v>37</v>
      </c>
      <c r="Q2677" s="321">
        <v>31</v>
      </c>
      <c r="R2677" s="321">
        <f t="shared" si="251"/>
        <v>32</v>
      </c>
      <c r="S2677" s="300">
        <v>0</v>
      </c>
      <c r="T2677" s="300">
        <v>73285</v>
      </c>
      <c r="V2677" s="300">
        <v>73285</v>
      </c>
      <c r="W2677" s="302">
        <f>IFERROR(INDEX('For Formulas'!$A$3:$CL$64,MATCH(ROUNDUP($R2677,0),'For Formulas'!$A$3:$A$64,0),MATCH($O2677&amp;" - "&amp;$P2677,'For Formulas'!$A$3:$CL$3,0))*L2677+U2677,INDEX('For Formulas'!$A$3:$CL$64,MATCH(ROUNDUP($R2677,0),'For Formulas'!$A$3:$A$64,0)*MATCH($O2677&amp;" - "&amp;$P2677,'For Formulas'!$A$3:$CL$3,0))*L2677)</f>
        <v>79150</v>
      </c>
      <c r="X2677" s="322">
        <f t="shared" si="252"/>
        <v>8.0030019785767889E-2</v>
      </c>
      <c r="Y2677" s="262" t="s">
        <v>674</v>
      </c>
      <c r="Z2677" s="262" t="str">
        <f t="shared" si="253"/>
        <v>141 E 71100 116</v>
      </c>
      <c r="AA2677" s="262" t="str">
        <f t="shared" si="254"/>
        <v>000</v>
      </c>
      <c r="AB2677" s="262" t="str">
        <f t="shared" si="255"/>
        <v>000</v>
      </c>
      <c r="AC2677" s="262" t="str">
        <f t="shared" si="256"/>
        <v>141 E 71100 116 000 000</v>
      </c>
    </row>
    <row r="2678" spans="1:29" ht="15" customHeight="1" x14ac:dyDescent="0.25">
      <c r="A2678" s="262" t="s">
        <v>2039</v>
      </c>
      <c r="B2678" s="262" t="s">
        <v>231</v>
      </c>
      <c r="C2678" s="262" t="s">
        <v>231</v>
      </c>
      <c r="D2678" s="262" t="s">
        <v>422</v>
      </c>
      <c r="E2678" s="262" t="s">
        <v>221</v>
      </c>
      <c r="F2678" s="262" t="s">
        <v>222</v>
      </c>
      <c r="G2678" s="262" t="s">
        <v>223</v>
      </c>
      <c r="H2678" s="262" t="s">
        <v>224</v>
      </c>
      <c r="I2678" s="262" t="s">
        <v>225</v>
      </c>
      <c r="J2678" s="262">
        <v>1600</v>
      </c>
      <c r="K2678" s="320">
        <v>1</v>
      </c>
      <c r="L2678" s="320">
        <v>1</v>
      </c>
      <c r="M2678" s="262" t="s">
        <v>226</v>
      </c>
      <c r="N2678" s="262" t="s">
        <v>233</v>
      </c>
      <c r="O2678" s="262" t="s">
        <v>234</v>
      </c>
      <c r="P2678" s="262" t="s">
        <v>37</v>
      </c>
      <c r="Q2678" s="321">
        <v>31</v>
      </c>
      <c r="R2678" s="321">
        <f t="shared" si="251"/>
        <v>32</v>
      </c>
      <c r="S2678" s="300">
        <v>0</v>
      </c>
      <c r="T2678" s="300">
        <v>73285</v>
      </c>
      <c r="V2678" s="300">
        <v>73285</v>
      </c>
      <c r="W2678" s="302">
        <f>IFERROR(INDEX('For Formulas'!$A$3:$CL$64,MATCH(ROUNDUP($R2678,0),'For Formulas'!$A$3:$A$64,0),MATCH($O2678&amp;" - "&amp;$P2678,'For Formulas'!$A$3:$CL$3,0))*L2678+U2678,INDEX('For Formulas'!$A$3:$CL$64,MATCH(ROUNDUP($R2678,0),'For Formulas'!$A$3:$A$64,0)*MATCH($O2678&amp;" - "&amp;$P2678,'For Formulas'!$A$3:$CL$3,0))*L2678)</f>
        <v>79150</v>
      </c>
      <c r="X2678" s="322">
        <f t="shared" si="252"/>
        <v>8.0030019785767889E-2</v>
      </c>
      <c r="Y2678" s="262" t="s">
        <v>423</v>
      </c>
      <c r="Z2678" s="262" t="str">
        <f t="shared" si="253"/>
        <v>141 E 71100 116</v>
      </c>
      <c r="AA2678" s="262" t="str">
        <f t="shared" si="254"/>
        <v>000</v>
      </c>
      <c r="AB2678" s="262" t="str">
        <f t="shared" si="255"/>
        <v>000</v>
      </c>
      <c r="AC2678" s="262" t="str">
        <f t="shared" si="256"/>
        <v>141 E 71100 116 000 000</v>
      </c>
    </row>
    <row r="2679" spans="1:29" ht="15" customHeight="1" x14ac:dyDescent="0.25">
      <c r="A2679" s="262" t="s">
        <v>2306</v>
      </c>
      <c r="B2679" s="262" t="s">
        <v>231</v>
      </c>
      <c r="C2679" s="262" t="s">
        <v>231</v>
      </c>
      <c r="D2679" s="262" t="s">
        <v>411</v>
      </c>
      <c r="E2679" s="262" t="s">
        <v>221</v>
      </c>
      <c r="F2679" s="262" t="s">
        <v>222</v>
      </c>
      <c r="G2679" s="262" t="s">
        <v>223</v>
      </c>
      <c r="H2679" s="262" t="s">
        <v>224</v>
      </c>
      <c r="I2679" s="262" t="s">
        <v>225</v>
      </c>
      <c r="J2679" s="262">
        <v>1600</v>
      </c>
      <c r="K2679" s="320">
        <v>1</v>
      </c>
      <c r="L2679" s="320">
        <v>1</v>
      </c>
      <c r="M2679" s="262" t="s">
        <v>226</v>
      </c>
      <c r="N2679" s="262" t="s">
        <v>233</v>
      </c>
      <c r="O2679" s="262" t="s">
        <v>234</v>
      </c>
      <c r="P2679" s="262" t="s">
        <v>37</v>
      </c>
      <c r="Q2679" s="321">
        <v>31</v>
      </c>
      <c r="R2679" s="321">
        <f t="shared" si="251"/>
        <v>32</v>
      </c>
      <c r="S2679" s="300">
        <v>0</v>
      </c>
      <c r="T2679" s="300">
        <v>73285</v>
      </c>
      <c r="V2679" s="300">
        <v>73285</v>
      </c>
      <c r="W2679" s="302">
        <f>IFERROR(INDEX('For Formulas'!$A$3:$CL$64,MATCH(ROUNDUP($R2679,0),'For Formulas'!$A$3:$A$64,0),MATCH($O2679&amp;" - "&amp;$P2679,'For Formulas'!$A$3:$CL$3,0))*L2679+U2679,INDEX('For Formulas'!$A$3:$CL$64,MATCH(ROUNDUP($R2679,0),'For Formulas'!$A$3:$A$64,0)*MATCH($O2679&amp;" - "&amp;$P2679,'For Formulas'!$A$3:$CL$3,0))*L2679)</f>
        <v>79150</v>
      </c>
      <c r="X2679" s="322">
        <f t="shared" si="252"/>
        <v>8.0030019785767889E-2</v>
      </c>
      <c r="Y2679" s="262" t="s">
        <v>608</v>
      </c>
      <c r="Z2679" s="262" t="str">
        <f t="shared" si="253"/>
        <v>141 E 71100 116</v>
      </c>
      <c r="AA2679" s="262" t="str">
        <f t="shared" si="254"/>
        <v>000</v>
      </c>
      <c r="AB2679" s="262" t="str">
        <f t="shared" si="255"/>
        <v>000</v>
      </c>
      <c r="AC2679" s="262" t="str">
        <f t="shared" si="256"/>
        <v>141 E 71100 116 000 000</v>
      </c>
    </row>
    <row r="2680" spans="1:29" ht="15" customHeight="1" x14ac:dyDescent="0.25">
      <c r="A2680" s="262" t="s">
        <v>2943</v>
      </c>
      <c r="B2680" s="262" t="s">
        <v>231</v>
      </c>
      <c r="C2680" s="262" t="s">
        <v>231</v>
      </c>
      <c r="D2680" s="262" t="s">
        <v>238</v>
      </c>
      <c r="E2680" s="262" t="s">
        <v>221</v>
      </c>
      <c r="F2680" s="262" t="s">
        <v>222</v>
      </c>
      <c r="G2680" s="262" t="s">
        <v>223</v>
      </c>
      <c r="H2680" s="262" t="s">
        <v>224</v>
      </c>
      <c r="I2680" s="262" t="s">
        <v>225</v>
      </c>
      <c r="J2680" s="262">
        <v>1600</v>
      </c>
      <c r="K2680" s="320">
        <v>1</v>
      </c>
      <c r="L2680" s="320">
        <v>1</v>
      </c>
      <c r="M2680" s="262" t="s">
        <v>226</v>
      </c>
      <c r="N2680" s="262" t="s">
        <v>233</v>
      </c>
      <c r="O2680" s="262" t="s">
        <v>234</v>
      </c>
      <c r="P2680" s="262" t="s">
        <v>37</v>
      </c>
      <c r="Q2680" s="321">
        <v>31</v>
      </c>
      <c r="R2680" s="321">
        <f t="shared" si="251"/>
        <v>32</v>
      </c>
      <c r="S2680" s="300">
        <v>0</v>
      </c>
      <c r="T2680" s="300">
        <v>73285</v>
      </c>
      <c r="V2680" s="300">
        <v>73285</v>
      </c>
      <c r="W2680" s="302">
        <f>IFERROR(INDEX('For Formulas'!$A$3:$CL$64,MATCH(ROUNDUP($R2680,0),'For Formulas'!$A$3:$A$64,0),MATCH($O2680&amp;" - "&amp;$P2680,'For Formulas'!$A$3:$CL$3,0))*L2680+U2680,INDEX('For Formulas'!$A$3:$CL$64,MATCH(ROUNDUP($R2680,0),'For Formulas'!$A$3:$A$64,0)*MATCH($O2680&amp;" - "&amp;$P2680,'For Formulas'!$A$3:$CL$3,0))*L2680)</f>
        <v>79150</v>
      </c>
      <c r="X2680" s="322">
        <f t="shared" si="252"/>
        <v>8.0030019785767889E-2</v>
      </c>
      <c r="Y2680" s="262" t="s">
        <v>538</v>
      </c>
      <c r="Z2680" s="262" t="str">
        <f t="shared" si="253"/>
        <v>141 E 71100 116</v>
      </c>
      <c r="AA2680" s="262" t="str">
        <f t="shared" si="254"/>
        <v>000</v>
      </c>
      <c r="AB2680" s="262" t="str">
        <f t="shared" si="255"/>
        <v>000</v>
      </c>
      <c r="AC2680" s="262" t="str">
        <f t="shared" si="256"/>
        <v>141 E 71100 116 000 000</v>
      </c>
    </row>
    <row r="2681" spans="1:29" ht="15" customHeight="1" x14ac:dyDescent="0.25">
      <c r="A2681" s="262" t="s">
        <v>2172</v>
      </c>
      <c r="B2681" s="262" t="s">
        <v>691</v>
      </c>
      <c r="C2681" s="262" t="s">
        <v>691</v>
      </c>
      <c r="D2681" s="262" t="s">
        <v>328</v>
      </c>
      <c r="E2681" s="262" t="s">
        <v>221</v>
      </c>
      <c r="F2681" s="262" t="s">
        <v>222</v>
      </c>
      <c r="G2681" s="262" t="s">
        <v>223</v>
      </c>
      <c r="H2681" s="262" t="s">
        <v>224</v>
      </c>
      <c r="I2681" s="262" t="s">
        <v>225</v>
      </c>
      <c r="J2681" s="262">
        <v>1600</v>
      </c>
      <c r="K2681" s="320">
        <v>1</v>
      </c>
      <c r="L2681" s="320">
        <v>1</v>
      </c>
      <c r="M2681" s="262" t="s">
        <v>226</v>
      </c>
      <c r="N2681" s="262" t="s">
        <v>233</v>
      </c>
      <c r="O2681" s="262" t="s">
        <v>228</v>
      </c>
      <c r="P2681" s="262" t="s">
        <v>36</v>
      </c>
      <c r="Q2681" s="321">
        <v>18</v>
      </c>
      <c r="R2681" s="321">
        <f t="shared" si="251"/>
        <v>19</v>
      </c>
      <c r="S2681" s="300">
        <v>0</v>
      </c>
      <c r="T2681" s="300">
        <v>73615</v>
      </c>
      <c r="V2681" s="300">
        <v>73615</v>
      </c>
      <c r="W2681" s="302">
        <f>IFERROR(INDEX('For Formulas'!$A$3:$CL$64,MATCH(ROUNDUP($R2681,0),'For Formulas'!$A$3:$A$64,0),MATCH($O2681&amp;" - "&amp;$P2681,'For Formulas'!$A$3:$CL$3,0))*L2681+U2681,INDEX('For Formulas'!$A$3:$CL$64,MATCH(ROUNDUP($R2681,0),'For Formulas'!$A$3:$A$64,0)*MATCH($O2681&amp;" - "&amp;$P2681,'For Formulas'!$A$3:$CL$3,0))*L2681)</f>
        <v>79505</v>
      </c>
      <c r="X2681" s="322">
        <f t="shared" si="252"/>
        <v>8.0010867350404136E-2</v>
      </c>
      <c r="Y2681" s="262" t="s">
        <v>693</v>
      </c>
      <c r="Z2681" s="262" t="str">
        <f t="shared" si="253"/>
        <v>141 E 72220 131</v>
      </c>
      <c r="AA2681" s="262" t="str">
        <f t="shared" si="254"/>
        <v>712</v>
      </c>
      <c r="AB2681" s="262" t="str">
        <f t="shared" si="255"/>
        <v>000</v>
      </c>
      <c r="AC2681" s="262" t="str">
        <f t="shared" si="256"/>
        <v>141 E 72220 131 000 712</v>
      </c>
    </row>
    <row r="2682" spans="1:29" ht="15" hidden="1" customHeight="1" x14ac:dyDescent="0.25">
      <c r="A2682" s="262" t="s">
        <v>3122</v>
      </c>
      <c r="B2682" s="262" t="s">
        <v>256</v>
      </c>
      <c r="C2682" s="262" t="s">
        <v>273</v>
      </c>
      <c r="D2682" s="262" t="s">
        <v>274</v>
      </c>
      <c r="E2682" s="262" t="s">
        <v>256</v>
      </c>
      <c r="F2682" s="262" t="s">
        <v>521</v>
      </c>
      <c r="G2682" s="262" t="s">
        <v>522</v>
      </c>
      <c r="H2682" s="262" t="s">
        <v>523</v>
      </c>
      <c r="I2682" s="262" t="s">
        <v>504</v>
      </c>
      <c r="J2682" s="262">
        <v>1575</v>
      </c>
      <c r="K2682" s="320">
        <v>1</v>
      </c>
      <c r="L2682" s="320">
        <v>0</v>
      </c>
      <c r="M2682" s="262" t="s">
        <v>6</v>
      </c>
      <c r="Q2682" s="321">
        <v>0</v>
      </c>
      <c r="R2682" s="321">
        <f t="shared" si="251"/>
        <v>1</v>
      </c>
      <c r="S2682" s="300">
        <v>262.5</v>
      </c>
      <c r="T2682" s="300">
        <v>0</v>
      </c>
      <c r="V2682" s="300">
        <v>262.5</v>
      </c>
      <c r="W2682" s="300">
        <f>V2682</f>
        <v>262.5</v>
      </c>
      <c r="X2682" s="322">
        <f t="shared" si="252"/>
        <v>0</v>
      </c>
      <c r="Y2682" s="262" t="s">
        <v>2908</v>
      </c>
      <c r="Z2682" s="262" t="str">
        <f t="shared" si="253"/>
        <v>141 E 72410 162</v>
      </c>
      <c r="AA2682" s="262" t="str">
        <f t="shared" si="254"/>
        <v>000</v>
      </c>
      <c r="AB2682" s="262" t="str">
        <f t="shared" si="255"/>
        <v>000</v>
      </c>
      <c r="AC2682" s="262" t="str">
        <f t="shared" si="256"/>
        <v>141 E 72410 162 000 000</v>
      </c>
    </row>
    <row r="2683" spans="1:29" ht="15" customHeight="1" x14ac:dyDescent="0.25">
      <c r="A2683" s="262" t="s">
        <v>502</v>
      </c>
      <c r="B2683" s="262" t="s">
        <v>231</v>
      </c>
      <c r="C2683" s="262" t="s">
        <v>231</v>
      </c>
      <c r="D2683" s="262" t="s">
        <v>295</v>
      </c>
      <c r="E2683" s="262" t="s">
        <v>221</v>
      </c>
      <c r="F2683" s="262" t="s">
        <v>222</v>
      </c>
      <c r="G2683" s="262" t="s">
        <v>223</v>
      </c>
      <c r="H2683" s="262" t="s">
        <v>224</v>
      </c>
      <c r="I2683" s="262" t="s">
        <v>225</v>
      </c>
      <c r="J2683" s="262">
        <v>1600</v>
      </c>
      <c r="K2683" s="320">
        <v>1</v>
      </c>
      <c r="L2683" s="320">
        <v>1</v>
      </c>
      <c r="M2683" s="262" t="s">
        <v>226</v>
      </c>
      <c r="N2683" s="262" t="s">
        <v>233</v>
      </c>
      <c r="O2683" s="262" t="s">
        <v>234</v>
      </c>
      <c r="P2683" s="262" t="s">
        <v>37</v>
      </c>
      <c r="Q2683" s="321">
        <v>32</v>
      </c>
      <c r="R2683" s="321">
        <f t="shared" si="251"/>
        <v>33</v>
      </c>
      <c r="S2683" s="300">
        <v>0</v>
      </c>
      <c r="T2683" s="300">
        <v>73635</v>
      </c>
      <c r="V2683" s="300">
        <v>73635</v>
      </c>
      <c r="W2683" s="302">
        <f>IFERROR(INDEX('For Formulas'!$A$3:$CL$64,MATCH(ROUNDUP($R2683,0),'For Formulas'!$A$3:$A$64,0),MATCH($O2683&amp;" - "&amp;$P2683,'For Formulas'!$A$3:$CL$3,0))*L2683+U2683,INDEX('For Formulas'!$A$3:$CL$64,MATCH(ROUNDUP($R2683,0),'For Formulas'!$A$3:$A$64,0)*MATCH($O2683&amp;" - "&amp;$P2683,'For Formulas'!$A$3:$CL$3,0))*L2683)</f>
        <v>79525</v>
      </c>
      <c r="X2683" s="322">
        <f t="shared" si="252"/>
        <v>7.9989135601276573E-2</v>
      </c>
      <c r="Y2683" s="262" t="s">
        <v>296</v>
      </c>
      <c r="Z2683" s="262" t="str">
        <f t="shared" si="253"/>
        <v>141 E 71100 116</v>
      </c>
      <c r="AA2683" s="262" t="str">
        <f t="shared" si="254"/>
        <v>000</v>
      </c>
      <c r="AB2683" s="262" t="str">
        <f t="shared" si="255"/>
        <v>000</v>
      </c>
      <c r="AC2683" s="262" t="str">
        <f t="shared" si="256"/>
        <v>141 E 71100 116 000 000</v>
      </c>
    </row>
    <row r="2684" spans="1:29" ht="15" customHeight="1" x14ac:dyDescent="0.25">
      <c r="A2684" s="262" t="s">
        <v>1616</v>
      </c>
      <c r="B2684" s="262" t="s">
        <v>323</v>
      </c>
      <c r="C2684" s="262" t="s">
        <v>323</v>
      </c>
      <c r="D2684" s="262" t="s">
        <v>264</v>
      </c>
      <c r="E2684" s="262" t="s">
        <v>221</v>
      </c>
      <c r="F2684" s="262" t="s">
        <v>222</v>
      </c>
      <c r="G2684" s="262" t="s">
        <v>223</v>
      </c>
      <c r="H2684" s="262" t="s">
        <v>224</v>
      </c>
      <c r="I2684" s="262" t="s">
        <v>225</v>
      </c>
      <c r="J2684" s="262">
        <v>1600</v>
      </c>
      <c r="K2684" s="320">
        <v>1</v>
      </c>
      <c r="L2684" s="320">
        <v>1</v>
      </c>
      <c r="M2684" s="262" t="s">
        <v>226</v>
      </c>
      <c r="N2684" s="262" t="s">
        <v>233</v>
      </c>
      <c r="O2684" s="262" t="s">
        <v>234</v>
      </c>
      <c r="P2684" s="262" t="s">
        <v>37</v>
      </c>
      <c r="Q2684" s="321">
        <v>32</v>
      </c>
      <c r="R2684" s="321">
        <f t="shared" si="251"/>
        <v>33</v>
      </c>
      <c r="S2684" s="300">
        <v>0</v>
      </c>
      <c r="T2684" s="300">
        <v>73635</v>
      </c>
      <c r="V2684" s="300">
        <v>73635</v>
      </c>
      <c r="W2684" s="302">
        <f>IFERROR(INDEX('For Formulas'!$A$3:$CL$64,MATCH(ROUNDUP($R2684,0),'For Formulas'!$A$3:$A$64,0),MATCH($O2684&amp;" - "&amp;$P2684,'For Formulas'!$A$3:$CL$3,0))*L2684+U2684,INDEX('For Formulas'!$A$3:$CL$64,MATCH(ROUNDUP($R2684,0),'For Formulas'!$A$3:$A$64,0)*MATCH($O2684&amp;" - "&amp;$P2684,'For Formulas'!$A$3:$CL$3,0))*L2684)</f>
        <v>79525</v>
      </c>
      <c r="X2684" s="322">
        <f t="shared" si="252"/>
        <v>7.9989135601276573E-2</v>
      </c>
      <c r="Y2684" s="262" t="s">
        <v>1617</v>
      </c>
      <c r="Z2684" s="262" t="str">
        <f t="shared" si="253"/>
        <v>141 E 72410 139</v>
      </c>
      <c r="AA2684" s="262" t="str">
        <f t="shared" si="254"/>
        <v>000</v>
      </c>
      <c r="AB2684" s="262" t="str">
        <f t="shared" si="255"/>
        <v>000</v>
      </c>
      <c r="AC2684" s="262" t="str">
        <f t="shared" si="256"/>
        <v>141 E 72410 139 000 000</v>
      </c>
    </row>
    <row r="2685" spans="1:29" ht="15" customHeight="1" x14ac:dyDescent="0.25">
      <c r="A2685" s="262" t="s">
        <v>2242</v>
      </c>
      <c r="B2685" s="262" t="s">
        <v>316</v>
      </c>
      <c r="C2685" s="262" t="s">
        <v>316</v>
      </c>
      <c r="D2685" s="262" t="s">
        <v>268</v>
      </c>
      <c r="E2685" s="262" t="s">
        <v>221</v>
      </c>
      <c r="F2685" s="262" t="s">
        <v>222</v>
      </c>
      <c r="G2685" s="262" t="s">
        <v>223</v>
      </c>
      <c r="H2685" s="262" t="s">
        <v>224</v>
      </c>
      <c r="I2685" s="262" t="s">
        <v>225</v>
      </c>
      <c r="J2685" s="262">
        <v>1600</v>
      </c>
      <c r="K2685" s="320">
        <v>1</v>
      </c>
      <c r="L2685" s="320">
        <v>1</v>
      </c>
      <c r="M2685" s="262" t="s">
        <v>226</v>
      </c>
      <c r="N2685" s="262" t="s">
        <v>233</v>
      </c>
      <c r="O2685" s="262" t="s">
        <v>234</v>
      </c>
      <c r="P2685" s="262" t="s">
        <v>37</v>
      </c>
      <c r="Q2685" s="321">
        <v>32</v>
      </c>
      <c r="R2685" s="321">
        <f t="shared" si="251"/>
        <v>33</v>
      </c>
      <c r="S2685" s="300">
        <v>0</v>
      </c>
      <c r="T2685" s="300">
        <v>73635</v>
      </c>
      <c r="V2685" s="300">
        <v>73635</v>
      </c>
      <c r="W2685" s="302">
        <f>IFERROR(INDEX('For Formulas'!$A$3:$CL$64,MATCH(ROUNDUP($R2685,0),'For Formulas'!$A$3:$A$64,0),MATCH($O2685&amp;" - "&amp;$P2685,'For Formulas'!$A$3:$CL$3,0))*L2685+U2685,INDEX('For Formulas'!$A$3:$CL$64,MATCH(ROUNDUP($R2685,0),'For Formulas'!$A$3:$A$64,0)*MATCH($O2685&amp;" - "&amp;$P2685,'For Formulas'!$A$3:$CL$3,0))*L2685)</f>
        <v>79525</v>
      </c>
      <c r="X2685" s="322">
        <f t="shared" si="252"/>
        <v>7.9989135601276573E-2</v>
      </c>
      <c r="Y2685" s="262" t="s">
        <v>1592</v>
      </c>
      <c r="Z2685" s="262" t="str">
        <f t="shared" si="253"/>
        <v>141 E 71200 116</v>
      </c>
      <c r="AA2685" s="262" t="str">
        <f t="shared" si="254"/>
        <v>712</v>
      </c>
      <c r="AB2685" s="262" t="str">
        <f t="shared" si="255"/>
        <v>000</v>
      </c>
      <c r="AC2685" s="262" t="str">
        <f t="shared" si="256"/>
        <v>141 E 71200 116 000 712</v>
      </c>
    </row>
    <row r="2686" spans="1:29" ht="15" customHeight="1" x14ac:dyDescent="0.25">
      <c r="A2686" s="262" t="s">
        <v>2259</v>
      </c>
      <c r="B2686" s="262" t="s">
        <v>231</v>
      </c>
      <c r="C2686" s="262" t="s">
        <v>231</v>
      </c>
      <c r="D2686" s="262" t="s">
        <v>280</v>
      </c>
      <c r="E2686" s="262" t="s">
        <v>221</v>
      </c>
      <c r="F2686" s="262" t="s">
        <v>222</v>
      </c>
      <c r="G2686" s="262" t="s">
        <v>223</v>
      </c>
      <c r="H2686" s="262" t="s">
        <v>224</v>
      </c>
      <c r="I2686" s="262" t="s">
        <v>225</v>
      </c>
      <c r="J2686" s="262">
        <v>1600</v>
      </c>
      <c r="K2686" s="320">
        <v>1</v>
      </c>
      <c r="L2686" s="320">
        <v>1</v>
      </c>
      <c r="M2686" s="262" t="s">
        <v>226</v>
      </c>
      <c r="N2686" s="262" t="s">
        <v>233</v>
      </c>
      <c r="O2686" s="262" t="s">
        <v>234</v>
      </c>
      <c r="P2686" s="262" t="s">
        <v>37</v>
      </c>
      <c r="Q2686" s="321">
        <v>32</v>
      </c>
      <c r="R2686" s="321">
        <f t="shared" si="251"/>
        <v>33</v>
      </c>
      <c r="S2686" s="300">
        <v>0</v>
      </c>
      <c r="T2686" s="300">
        <v>73635</v>
      </c>
      <c r="V2686" s="300">
        <v>73635</v>
      </c>
      <c r="W2686" s="302">
        <f>IFERROR(INDEX('For Formulas'!$A$3:$CL$64,MATCH(ROUNDUP($R2686,0),'For Formulas'!$A$3:$A$64,0),MATCH($O2686&amp;" - "&amp;$P2686,'For Formulas'!$A$3:$CL$3,0))*L2686+U2686,INDEX('For Formulas'!$A$3:$CL$64,MATCH(ROUNDUP($R2686,0),'For Formulas'!$A$3:$A$64,0)*MATCH($O2686&amp;" - "&amp;$P2686,'For Formulas'!$A$3:$CL$3,0))*L2686)</f>
        <v>79525</v>
      </c>
      <c r="X2686" s="322">
        <f t="shared" si="252"/>
        <v>7.9989135601276573E-2</v>
      </c>
      <c r="Y2686" s="262" t="s">
        <v>281</v>
      </c>
      <c r="Z2686" s="262" t="str">
        <f t="shared" si="253"/>
        <v>141 E 71100 116</v>
      </c>
      <c r="AA2686" s="262" t="str">
        <f t="shared" si="254"/>
        <v>000</v>
      </c>
      <c r="AB2686" s="262" t="str">
        <f t="shared" si="255"/>
        <v>000</v>
      </c>
      <c r="AC2686" s="262" t="str">
        <f t="shared" si="256"/>
        <v>141 E 71100 116 000 000</v>
      </c>
    </row>
    <row r="2687" spans="1:29" ht="15" customHeight="1" x14ac:dyDescent="0.25">
      <c r="A2687" s="262" t="s">
        <v>2677</v>
      </c>
      <c r="B2687" s="262" t="s">
        <v>231</v>
      </c>
      <c r="C2687" s="262" t="s">
        <v>231</v>
      </c>
      <c r="D2687" s="262" t="s">
        <v>407</v>
      </c>
      <c r="E2687" s="262" t="s">
        <v>221</v>
      </c>
      <c r="F2687" s="262" t="s">
        <v>222</v>
      </c>
      <c r="G2687" s="262" t="s">
        <v>223</v>
      </c>
      <c r="H2687" s="262" t="s">
        <v>224</v>
      </c>
      <c r="I2687" s="262" t="s">
        <v>225</v>
      </c>
      <c r="J2687" s="262">
        <v>1600</v>
      </c>
      <c r="K2687" s="320">
        <v>1</v>
      </c>
      <c r="L2687" s="320">
        <v>1</v>
      </c>
      <c r="M2687" s="262" t="s">
        <v>226</v>
      </c>
      <c r="N2687" s="262" t="s">
        <v>233</v>
      </c>
      <c r="O2687" s="262" t="s">
        <v>234</v>
      </c>
      <c r="P2687" s="262" t="s">
        <v>37</v>
      </c>
      <c r="Q2687" s="321">
        <v>32</v>
      </c>
      <c r="R2687" s="321">
        <f t="shared" si="251"/>
        <v>33</v>
      </c>
      <c r="S2687" s="300">
        <v>0</v>
      </c>
      <c r="T2687" s="300">
        <v>73635</v>
      </c>
      <c r="V2687" s="300">
        <v>73635</v>
      </c>
      <c r="W2687" s="302">
        <f>IFERROR(INDEX('For Formulas'!$A$3:$CL$64,MATCH(ROUNDUP($R2687,0),'For Formulas'!$A$3:$A$64,0),MATCH($O2687&amp;" - "&amp;$P2687,'For Formulas'!$A$3:$CL$3,0))*L2687+U2687,INDEX('For Formulas'!$A$3:$CL$64,MATCH(ROUNDUP($R2687,0),'For Formulas'!$A$3:$A$64,0)*MATCH($O2687&amp;" - "&amp;$P2687,'For Formulas'!$A$3:$CL$3,0))*L2687)</f>
        <v>79525</v>
      </c>
      <c r="X2687" s="322">
        <f t="shared" si="252"/>
        <v>7.9989135601276573E-2</v>
      </c>
      <c r="Y2687" s="262" t="s">
        <v>408</v>
      </c>
      <c r="Z2687" s="262" t="str">
        <f t="shared" si="253"/>
        <v>141 E 71100 116</v>
      </c>
      <c r="AA2687" s="262" t="str">
        <f t="shared" si="254"/>
        <v>000</v>
      </c>
      <c r="AB2687" s="262" t="str">
        <f t="shared" si="255"/>
        <v>000</v>
      </c>
      <c r="AC2687" s="262" t="str">
        <f t="shared" si="256"/>
        <v>141 E 71100 116 000 000</v>
      </c>
    </row>
    <row r="2688" spans="1:29" ht="15" customHeight="1" x14ac:dyDescent="0.25">
      <c r="A2688" s="262" t="s">
        <v>1867</v>
      </c>
      <c r="B2688" s="262" t="s">
        <v>435</v>
      </c>
      <c r="C2688" s="262" t="s">
        <v>435</v>
      </c>
      <c r="D2688" s="262" t="s">
        <v>392</v>
      </c>
      <c r="E2688" s="262" t="s">
        <v>221</v>
      </c>
      <c r="F2688" s="262" t="s">
        <v>463</v>
      </c>
      <c r="G2688" s="262" t="s">
        <v>464</v>
      </c>
      <c r="H2688" s="262" t="s">
        <v>465</v>
      </c>
      <c r="I2688" s="262" t="s">
        <v>225</v>
      </c>
      <c r="J2688" s="262">
        <v>1760</v>
      </c>
      <c r="K2688" s="320">
        <v>1</v>
      </c>
      <c r="L2688" s="320">
        <v>1</v>
      </c>
      <c r="M2688" s="262" t="s">
        <v>226</v>
      </c>
      <c r="N2688" s="262" t="s">
        <v>227</v>
      </c>
      <c r="O2688" s="262" t="s">
        <v>581</v>
      </c>
      <c r="P2688" s="262" t="s">
        <v>37</v>
      </c>
      <c r="Q2688" s="321">
        <v>22</v>
      </c>
      <c r="R2688" s="321">
        <f t="shared" si="251"/>
        <v>23</v>
      </c>
      <c r="S2688" s="300">
        <v>0</v>
      </c>
      <c r="T2688" s="300">
        <v>73689</v>
      </c>
      <c r="V2688" s="300">
        <v>73689</v>
      </c>
      <c r="W2688" s="302">
        <f>IFERROR(INDEX('For Formulas'!$A$3:$CL$64,MATCH(ROUNDUP($R2688,0),'For Formulas'!$A$3:$A$64,0),MATCH($O2688&amp;" - "&amp;$P2688,'For Formulas'!$A$3:$CL$3,0))*L2688+U2688,INDEX('For Formulas'!$A$3:$CL$64,MATCH(ROUNDUP($R2688,0),'For Formulas'!$A$3:$A$64,0)*MATCH($O2688&amp;" - "&amp;$P2688,'For Formulas'!$A$3:$CL$3,0))*L2688)</f>
        <v>79585</v>
      </c>
      <c r="X2688" s="322">
        <f t="shared" si="252"/>
        <v>8.0011942080907603E-2</v>
      </c>
      <c r="Y2688" s="262" t="s">
        <v>1868</v>
      </c>
      <c r="Z2688" s="262" t="str">
        <f t="shared" si="253"/>
        <v>141 E 71300 116</v>
      </c>
      <c r="AA2688" s="262" t="str">
        <f t="shared" si="254"/>
        <v>000</v>
      </c>
      <c r="AB2688" s="262" t="str">
        <f t="shared" si="255"/>
        <v>000</v>
      </c>
      <c r="AC2688" s="262" t="str">
        <f t="shared" si="256"/>
        <v>141 E 71300 116 000 000</v>
      </c>
    </row>
    <row r="2689" spans="1:29" ht="15" customHeight="1" x14ac:dyDescent="0.25">
      <c r="A2689" s="262" t="s">
        <v>2998</v>
      </c>
      <c r="B2689" s="262" t="s">
        <v>231</v>
      </c>
      <c r="C2689" s="262" t="s">
        <v>231</v>
      </c>
      <c r="D2689" s="262" t="s">
        <v>232</v>
      </c>
      <c r="E2689" s="262" t="s">
        <v>221</v>
      </c>
      <c r="F2689" s="262" t="s">
        <v>222</v>
      </c>
      <c r="G2689" s="262" t="s">
        <v>223</v>
      </c>
      <c r="H2689" s="262" t="s">
        <v>224</v>
      </c>
      <c r="I2689" s="262" t="s">
        <v>225</v>
      </c>
      <c r="J2689" s="262">
        <v>1600</v>
      </c>
      <c r="K2689" s="320">
        <v>1</v>
      </c>
      <c r="L2689" s="320">
        <v>1</v>
      </c>
      <c r="M2689" s="262" t="s">
        <v>226</v>
      </c>
      <c r="N2689" s="262" t="s">
        <v>233</v>
      </c>
      <c r="O2689" s="262" t="s">
        <v>234</v>
      </c>
      <c r="P2689" s="262" t="s">
        <v>37</v>
      </c>
      <c r="Q2689" s="321">
        <v>33</v>
      </c>
      <c r="R2689" s="321">
        <f t="shared" si="251"/>
        <v>34</v>
      </c>
      <c r="S2689" s="300">
        <v>0</v>
      </c>
      <c r="T2689" s="300">
        <v>73990</v>
      </c>
      <c r="V2689" s="300">
        <v>73990</v>
      </c>
      <c r="W2689" s="302">
        <f>IFERROR(INDEX('For Formulas'!$A$3:$CL$64,MATCH(ROUNDUP($R2689,0),'For Formulas'!$A$3:$A$64,0),MATCH($O2689&amp;" - "&amp;$P2689,'For Formulas'!$A$3:$CL$3,0))*L2689+U2689,INDEX('For Formulas'!$A$3:$CL$64,MATCH(ROUNDUP($R2689,0),'For Formulas'!$A$3:$A$64,0)*MATCH($O2689&amp;" - "&amp;$P2689,'For Formulas'!$A$3:$CL$3,0))*L2689)</f>
        <v>79910</v>
      </c>
      <c r="X2689" s="322">
        <f t="shared" si="252"/>
        <v>8.0010812271928633E-2</v>
      </c>
      <c r="Y2689" s="262" t="s">
        <v>235</v>
      </c>
      <c r="Z2689" s="262" t="str">
        <f t="shared" si="253"/>
        <v>141 E 71100 116</v>
      </c>
      <c r="AA2689" s="262" t="str">
        <f t="shared" si="254"/>
        <v>000</v>
      </c>
      <c r="AB2689" s="262" t="str">
        <f t="shared" si="255"/>
        <v>000</v>
      </c>
      <c r="AC2689" s="262" t="str">
        <f t="shared" si="256"/>
        <v>141 E 71100 116 000 000</v>
      </c>
    </row>
    <row r="2690" spans="1:29" ht="15" customHeight="1" x14ac:dyDescent="0.25">
      <c r="A2690" s="262" t="s">
        <v>3028</v>
      </c>
      <c r="B2690" s="262" t="s">
        <v>231</v>
      </c>
      <c r="C2690" s="262" t="s">
        <v>231</v>
      </c>
      <c r="D2690" s="262" t="s">
        <v>264</v>
      </c>
      <c r="E2690" s="262" t="s">
        <v>221</v>
      </c>
      <c r="F2690" s="262" t="s">
        <v>222</v>
      </c>
      <c r="G2690" s="262" t="s">
        <v>223</v>
      </c>
      <c r="H2690" s="262" t="s">
        <v>224</v>
      </c>
      <c r="I2690" s="262" t="s">
        <v>225</v>
      </c>
      <c r="J2690" s="262">
        <v>1600</v>
      </c>
      <c r="K2690" s="320">
        <v>1</v>
      </c>
      <c r="L2690" s="320">
        <v>1</v>
      </c>
      <c r="M2690" s="262" t="s">
        <v>226</v>
      </c>
      <c r="N2690" s="262" t="s">
        <v>233</v>
      </c>
      <c r="O2690" s="262" t="s">
        <v>234</v>
      </c>
      <c r="P2690" s="262" t="s">
        <v>37</v>
      </c>
      <c r="Q2690" s="321">
        <v>33</v>
      </c>
      <c r="R2690" s="321">
        <f t="shared" ref="R2690:R2753" si="257">Q2690+1</f>
        <v>34</v>
      </c>
      <c r="S2690" s="300">
        <v>0</v>
      </c>
      <c r="T2690" s="300">
        <v>73990</v>
      </c>
      <c r="V2690" s="300">
        <v>73990</v>
      </c>
      <c r="W2690" s="302">
        <f>IFERROR(INDEX('For Formulas'!$A$3:$CL$64,MATCH(ROUNDUP($R2690,0),'For Formulas'!$A$3:$A$64,0),MATCH($O2690&amp;" - "&amp;$P2690,'For Formulas'!$A$3:$CL$3,0))*L2690+U2690,INDEX('For Formulas'!$A$3:$CL$64,MATCH(ROUNDUP($R2690,0),'For Formulas'!$A$3:$A$64,0)*MATCH($O2690&amp;" - "&amp;$P2690,'For Formulas'!$A$3:$CL$3,0))*L2690)</f>
        <v>79910</v>
      </c>
      <c r="X2690" s="322">
        <f t="shared" ref="X2690:X2753" si="258">(W2690-V2690)/V2690</f>
        <v>8.0010812271928633E-2</v>
      </c>
      <c r="Y2690" s="262" t="s">
        <v>265</v>
      </c>
      <c r="Z2690" s="262" t="str">
        <f t="shared" ref="Z2690:Z2753" si="259">LEFT(Y2690,15)</f>
        <v>141 E 71100 116</v>
      </c>
      <c r="AA2690" s="262" t="str">
        <f t="shared" ref="AA2690:AA2753" si="260">RIGHT(Y2690,3)</f>
        <v>000</v>
      </c>
      <c r="AB2690" s="262" t="str">
        <f t="shared" ref="AB2690:AB2753" si="261">MID(Y2690,17,3)</f>
        <v>000</v>
      </c>
      <c r="AC2690" s="262" t="str">
        <f t="shared" ref="AC2690:AC2753" si="262">Z2690&amp;" " &amp;AB2690&amp;" "&amp;AA2690</f>
        <v>141 E 71100 116 000 000</v>
      </c>
    </row>
    <row r="2691" spans="1:29" ht="15" customHeight="1" x14ac:dyDescent="0.25">
      <c r="A2691" s="262" t="s">
        <v>620</v>
      </c>
      <c r="B2691" s="262" t="s">
        <v>559</v>
      </c>
      <c r="C2691" s="262" t="s">
        <v>559</v>
      </c>
      <c r="D2691" s="262" t="s">
        <v>422</v>
      </c>
      <c r="E2691" s="262" t="s">
        <v>221</v>
      </c>
      <c r="F2691" s="262" t="s">
        <v>222</v>
      </c>
      <c r="G2691" s="262" t="s">
        <v>223</v>
      </c>
      <c r="H2691" s="262" t="s">
        <v>224</v>
      </c>
      <c r="I2691" s="262" t="s">
        <v>225</v>
      </c>
      <c r="J2691" s="262">
        <v>1600</v>
      </c>
      <c r="K2691" s="320">
        <v>1</v>
      </c>
      <c r="L2691" s="320">
        <v>1</v>
      </c>
      <c r="M2691" s="262" t="s">
        <v>226</v>
      </c>
      <c r="N2691" s="262" t="s">
        <v>233</v>
      </c>
      <c r="O2691" s="262" t="s">
        <v>234</v>
      </c>
      <c r="P2691" s="262" t="s">
        <v>37</v>
      </c>
      <c r="Q2691" s="321">
        <v>34</v>
      </c>
      <c r="R2691" s="321">
        <f t="shared" si="257"/>
        <v>35</v>
      </c>
      <c r="S2691" s="300">
        <v>0</v>
      </c>
      <c r="T2691" s="300">
        <v>74360</v>
      </c>
      <c r="V2691" s="300">
        <v>74360</v>
      </c>
      <c r="W2691" s="302">
        <f>IFERROR(INDEX('For Formulas'!$A$3:$CL$64,MATCH(ROUNDUP($R2691,0),'For Formulas'!$A$3:$A$64,0),MATCH($O2691&amp;" - "&amp;$P2691,'For Formulas'!$A$3:$CL$3,0))*L2691+U2691,INDEX('For Formulas'!$A$3:$CL$64,MATCH(ROUNDUP($R2691,0),'For Formulas'!$A$3:$A$64,0)*MATCH($O2691&amp;" - "&amp;$P2691,'For Formulas'!$A$3:$CL$3,0))*L2691)</f>
        <v>80310</v>
      </c>
      <c r="X2691" s="322">
        <f t="shared" si="258"/>
        <v>8.0016137708445401E-2</v>
      </c>
      <c r="Y2691" s="262" t="s">
        <v>621</v>
      </c>
      <c r="Z2691" s="262" t="str">
        <f t="shared" si="259"/>
        <v>141 E 72210 129</v>
      </c>
      <c r="AA2691" s="262" t="str">
        <f t="shared" si="260"/>
        <v>000</v>
      </c>
      <c r="AB2691" s="262" t="str">
        <f t="shared" si="261"/>
        <v>000</v>
      </c>
      <c r="AC2691" s="262" t="str">
        <f t="shared" si="262"/>
        <v>141 E 72210 129 000 000</v>
      </c>
    </row>
    <row r="2692" spans="1:29" ht="15" customHeight="1" x14ac:dyDescent="0.25">
      <c r="A2692" s="262" t="s">
        <v>1100</v>
      </c>
      <c r="B2692" s="262" t="s">
        <v>231</v>
      </c>
      <c r="C2692" s="262" t="s">
        <v>231</v>
      </c>
      <c r="D2692" s="262" t="s">
        <v>407</v>
      </c>
      <c r="E2692" s="262" t="s">
        <v>221</v>
      </c>
      <c r="F2692" s="262" t="s">
        <v>222</v>
      </c>
      <c r="G2692" s="262" t="s">
        <v>223</v>
      </c>
      <c r="H2692" s="262" t="s">
        <v>224</v>
      </c>
      <c r="I2692" s="262" t="s">
        <v>225</v>
      </c>
      <c r="J2692" s="262">
        <v>1600</v>
      </c>
      <c r="K2692" s="320">
        <v>1</v>
      </c>
      <c r="L2692" s="320">
        <v>1</v>
      </c>
      <c r="M2692" s="262" t="s">
        <v>226</v>
      </c>
      <c r="N2692" s="262" t="s">
        <v>233</v>
      </c>
      <c r="O2692" s="262" t="s">
        <v>234</v>
      </c>
      <c r="P2692" s="262" t="s">
        <v>37</v>
      </c>
      <c r="Q2692" s="321">
        <v>34</v>
      </c>
      <c r="R2692" s="321">
        <f t="shared" si="257"/>
        <v>35</v>
      </c>
      <c r="S2692" s="300">
        <v>0</v>
      </c>
      <c r="T2692" s="300">
        <v>74360</v>
      </c>
      <c r="V2692" s="300">
        <v>74360</v>
      </c>
      <c r="W2692" s="302">
        <f>IFERROR(INDEX('For Formulas'!$A$3:$CL$64,MATCH(ROUNDUP($R2692,0),'For Formulas'!$A$3:$A$64,0),MATCH($O2692&amp;" - "&amp;$P2692,'For Formulas'!$A$3:$CL$3,0))*L2692+U2692,INDEX('For Formulas'!$A$3:$CL$64,MATCH(ROUNDUP($R2692,0),'For Formulas'!$A$3:$A$64,0)*MATCH($O2692&amp;" - "&amp;$P2692,'For Formulas'!$A$3:$CL$3,0))*L2692)</f>
        <v>80310</v>
      </c>
      <c r="X2692" s="322">
        <f t="shared" si="258"/>
        <v>8.0016137708445401E-2</v>
      </c>
      <c r="Y2692" s="262" t="s">
        <v>408</v>
      </c>
      <c r="Z2692" s="262" t="str">
        <f t="shared" si="259"/>
        <v>141 E 71100 116</v>
      </c>
      <c r="AA2692" s="262" t="str">
        <f t="shared" si="260"/>
        <v>000</v>
      </c>
      <c r="AB2692" s="262" t="str">
        <f t="shared" si="261"/>
        <v>000</v>
      </c>
      <c r="AC2692" s="262" t="str">
        <f t="shared" si="262"/>
        <v>141 E 71100 116 000 000</v>
      </c>
    </row>
    <row r="2693" spans="1:29" ht="15" hidden="1" customHeight="1" x14ac:dyDescent="0.25">
      <c r="A2693" s="262" t="s">
        <v>3134</v>
      </c>
      <c r="B2693" s="262" t="s">
        <v>330</v>
      </c>
      <c r="C2693" s="262" t="s">
        <v>330</v>
      </c>
      <c r="D2693" s="262" t="s">
        <v>328</v>
      </c>
      <c r="E2693" s="262" t="s">
        <v>256</v>
      </c>
      <c r="F2693" s="262" t="s">
        <v>249</v>
      </c>
      <c r="G2693" s="262" t="s">
        <v>250</v>
      </c>
      <c r="H2693" s="262" t="s">
        <v>224</v>
      </c>
      <c r="I2693" s="262" t="s">
        <v>242</v>
      </c>
      <c r="J2693" s="262">
        <v>1080</v>
      </c>
      <c r="K2693" s="320">
        <v>1</v>
      </c>
      <c r="L2693" s="320">
        <v>1</v>
      </c>
      <c r="M2693" s="262" t="s">
        <v>6</v>
      </c>
      <c r="Q2693" s="321">
        <v>0</v>
      </c>
      <c r="R2693" s="321">
        <f t="shared" si="257"/>
        <v>1</v>
      </c>
      <c r="S2693" s="300">
        <v>3000</v>
      </c>
      <c r="T2693" s="300">
        <v>0</v>
      </c>
      <c r="V2693" s="300">
        <v>3000</v>
      </c>
      <c r="W2693" s="300">
        <f>V2693</f>
        <v>3000</v>
      </c>
      <c r="X2693" s="322">
        <f t="shared" si="258"/>
        <v>0</v>
      </c>
      <c r="Y2693" s="262" t="s">
        <v>329</v>
      </c>
      <c r="Z2693" s="262" t="str">
        <f t="shared" si="259"/>
        <v>141 E 72710 146</v>
      </c>
      <c r="AA2693" s="262" t="str">
        <f t="shared" si="260"/>
        <v>712</v>
      </c>
      <c r="AB2693" s="262" t="str">
        <f t="shared" si="261"/>
        <v>000</v>
      </c>
      <c r="AC2693" s="262" t="str">
        <f t="shared" si="262"/>
        <v>141 E 72710 146 000 712</v>
      </c>
    </row>
    <row r="2694" spans="1:29" ht="15" customHeight="1" x14ac:dyDescent="0.25">
      <c r="A2694" s="262" t="s">
        <v>580</v>
      </c>
      <c r="B2694" s="262" t="s">
        <v>577</v>
      </c>
      <c r="C2694" s="262" t="s">
        <v>577</v>
      </c>
      <c r="D2694" s="262" t="s">
        <v>346</v>
      </c>
      <c r="E2694" s="262" t="s">
        <v>221</v>
      </c>
      <c r="F2694" s="262" t="s">
        <v>463</v>
      </c>
      <c r="G2694" s="262" t="s">
        <v>464</v>
      </c>
      <c r="H2694" s="262" t="s">
        <v>465</v>
      </c>
      <c r="I2694" s="262" t="s">
        <v>225</v>
      </c>
      <c r="J2694" s="262">
        <v>1760</v>
      </c>
      <c r="K2694" s="320">
        <v>1</v>
      </c>
      <c r="L2694" s="320">
        <v>1</v>
      </c>
      <c r="M2694" s="262" t="s">
        <v>226</v>
      </c>
      <c r="N2694" s="262" t="s">
        <v>233</v>
      </c>
      <c r="O2694" s="262" t="s">
        <v>581</v>
      </c>
      <c r="P2694" s="262" t="s">
        <v>37</v>
      </c>
      <c r="Q2694" s="321">
        <v>23</v>
      </c>
      <c r="R2694" s="321">
        <f t="shared" si="257"/>
        <v>24</v>
      </c>
      <c r="S2694" s="300">
        <v>0</v>
      </c>
      <c r="T2694" s="300">
        <v>74668</v>
      </c>
      <c r="V2694" s="300">
        <v>74668</v>
      </c>
      <c r="W2694" s="302">
        <f>IFERROR(INDEX('For Formulas'!$A$3:$CL$64,MATCH(ROUNDUP($R2694,0),'For Formulas'!$A$3:$A$64,0),MATCH($O2694&amp;" - "&amp;$P2694,'For Formulas'!$A$3:$CL$3,0))*L2694+U2694,INDEX('For Formulas'!$A$3:$CL$64,MATCH(ROUNDUP($R2694,0),'For Formulas'!$A$3:$A$64,0)*MATCH($O2694&amp;" - "&amp;$P2694,'For Formulas'!$A$3:$CL$3,0))*L2694)</f>
        <v>80641</v>
      </c>
      <c r="X2694" s="322">
        <f t="shared" si="258"/>
        <v>7.9994107248084853E-2</v>
      </c>
      <c r="Y2694" s="262" t="s">
        <v>582</v>
      </c>
      <c r="Z2694" s="262" t="str">
        <f t="shared" si="259"/>
        <v>141 E 72130 123</v>
      </c>
      <c r="AA2694" s="262" t="str">
        <f t="shared" si="260"/>
        <v>000</v>
      </c>
      <c r="AB2694" s="262" t="str">
        <f t="shared" si="261"/>
        <v>000</v>
      </c>
      <c r="AC2694" s="262" t="str">
        <f t="shared" si="262"/>
        <v>141 E 72130 123 000 000</v>
      </c>
    </row>
    <row r="2695" spans="1:29" ht="15" customHeight="1" x14ac:dyDescent="0.25">
      <c r="A2695" s="262" t="s">
        <v>3029</v>
      </c>
      <c r="B2695" s="262" t="s">
        <v>577</v>
      </c>
      <c r="C2695" s="262" t="s">
        <v>577</v>
      </c>
      <c r="D2695" s="262" t="s">
        <v>407</v>
      </c>
      <c r="E2695" s="262" t="s">
        <v>221</v>
      </c>
      <c r="F2695" s="262" t="s">
        <v>463</v>
      </c>
      <c r="G2695" s="262" t="s">
        <v>464</v>
      </c>
      <c r="H2695" s="262" t="s">
        <v>465</v>
      </c>
      <c r="I2695" s="262" t="s">
        <v>225</v>
      </c>
      <c r="J2695" s="262">
        <v>1760</v>
      </c>
      <c r="K2695" s="320">
        <v>1</v>
      </c>
      <c r="L2695" s="320">
        <v>1</v>
      </c>
      <c r="M2695" s="262" t="s">
        <v>226</v>
      </c>
      <c r="N2695" s="262" t="s">
        <v>233</v>
      </c>
      <c r="O2695" s="262" t="s">
        <v>581</v>
      </c>
      <c r="P2695" s="262" t="s">
        <v>37</v>
      </c>
      <c r="Q2695" s="321">
        <v>23</v>
      </c>
      <c r="R2695" s="321">
        <f t="shared" si="257"/>
        <v>24</v>
      </c>
      <c r="S2695" s="300">
        <v>0</v>
      </c>
      <c r="T2695" s="300">
        <v>74668</v>
      </c>
      <c r="V2695" s="300">
        <v>74668</v>
      </c>
      <c r="W2695" s="302">
        <f>IFERROR(INDEX('For Formulas'!$A$3:$CL$64,MATCH(ROUNDUP($R2695,0),'For Formulas'!$A$3:$A$64,0),MATCH($O2695&amp;" - "&amp;$P2695,'For Formulas'!$A$3:$CL$3,0))*L2695+U2695,INDEX('For Formulas'!$A$3:$CL$64,MATCH(ROUNDUP($R2695,0),'For Formulas'!$A$3:$A$64,0)*MATCH($O2695&amp;" - "&amp;$P2695,'For Formulas'!$A$3:$CL$3,0))*L2695)</f>
        <v>80641</v>
      </c>
      <c r="X2695" s="322">
        <f t="shared" si="258"/>
        <v>7.9994107248084853E-2</v>
      </c>
      <c r="Y2695" s="262" t="s">
        <v>1036</v>
      </c>
      <c r="Z2695" s="262" t="str">
        <f t="shared" si="259"/>
        <v>141 E 72130 123</v>
      </c>
      <c r="AA2695" s="262" t="str">
        <f t="shared" si="260"/>
        <v>000</v>
      </c>
      <c r="AB2695" s="262" t="str">
        <f t="shared" si="261"/>
        <v>000</v>
      </c>
      <c r="AC2695" s="262" t="str">
        <f t="shared" si="262"/>
        <v>141 E 72130 123 000 000</v>
      </c>
    </row>
    <row r="2696" spans="1:29" ht="15" hidden="1" customHeight="1" x14ac:dyDescent="0.25">
      <c r="A2696" s="262" t="s">
        <v>3136</v>
      </c>
      <c r="B2696" s="262" t="s">
        <v>330</v>
      </c>
      <c r="C2696" s="262" t="s">
        <v>330</v>
      </c>
      <c r="D2696" s="262" t="s">
        <v>328</v>
      </c>
      <c r="E2696" s="262" t="s">
        <v>256</v>
      </c>
      <c r="F2696" s="262" t="s">
        <v>249</v>
      </c>
      <c r="G2696" s="262" t="s">
        <v>250</v>
      </c>
      <c r="H2696" s="262" t="s">
        <v>224</v>
      </c>
      <c r="I2696" s="262" t="s">
        <v>242</v>
      </c>
      <c r="J2696" s="262">
        <v>1080</v>
      </c>
      <c r="K2696" s="320">
        <v>1</v>
      </c>
      <c r="L2696" s="320">
        <v>1</v>
      </c>
      <c r="M2696" s="262" t="s">
        <v>6</v>
      </c>
      <c r="Q2696" s="321">
        <v>0</v>
      </c>
      <c r="R2696" s="321">
        <f t="shared" si="257"/>
        <v>1</v>
      </c>
      <c r="S2696" s="300">
        <v>3000</v>
      </c>
      <c r="T2696" s="300">
        <v>0</v>
      </c>
      <c r="V2696" s="300">
        <v>3000</v>
      </c>
      <c r="W2696" s="300">
        <f>V2696</f>
        <v>3000</v>
      </c>
      <c r="X2696" s="322">
        <f t="shared" si="258"/>
        <v>0</v>
      </c>
      <c r="Y2696" s="262" t="s">
        <v>329</v>
      </c>
      <c r="Z2696" s="262" t="str">
        <f t="shared" si="259"/>
        <v>141 E 72710 146</v>
      </c>
      <c r="AA2696" s="262" t="str">
        <f t="shared" si="260"/>
        <v>712</v>
      </c>
      <c r="AB2696" s="262" t="str">
        <f t="shared" si="261"/>
        <v>000</v>
      </c>
      <c r="AC2696" s="262" t="str">
        <f t="shared" si="262"/>
        <v>141 E 72710 146 000 712</v>
      </c>
    </row>
    <row r="2697" spans="1:29" ht="15" customHeight="1" x14ac:dyDescent="0.25">
      <c r="A2697" s="262" t="s">
        <v>2964</v>
      </c>
      <c r="B2697" s="262" t="s">
        <v>435</v>
      </c>
      <c r="C2697" s="262" t="s">
        <v>435</v>
      </c>
      <c r="D2697" s="262" t="s">
        <v>392</v>
      </c>
      <c r="E2697" s="262" t="s">
        <v>221</v>
      </c>
      <c r="F2697" s="262" t="s">
        <v>222</v>
      </c>
      <c r="G2697" s="262" t="s">
        <v>223</v>
      </c>
      <c r="H2697" s="262" t="s">
        <v>224</v>
      </c>
      <c r="I2697" s="262" t="s">
        <v>225</v>
      </c>
      <c r="J2697" s="262">
        <v>1600</v>
      </c>
      <c r="K2697" s="320">
        <v>1</v>
      </c>
      <c r="L2697" s="320">
        <v>1</v>
      </c>
      <c r="M2697" s="262" t="s">
        <v>226</v>
      </c>
      <c r="N2697" s="262" t="s">
        <v>233</v>
      </c>
      <c r="O2697" s="262" t="s">
        <v>234</v>
      </c>
      <c r="P2697" s="262" t="s">
        <v>37</v>
      </c>
      <c r="Q2697" s="321">
        <v>35</v>
      </c>
      <c r="R2697" s="321">
        <f t="shared" si="257"/>
        <v>36</v>
      </c>
      <c r="S2697" s="300">
        <v>0</v>
      </c>
      <c r="T2697" s="300">
        <v>74705</v>
      </c>
      <c r="V2697" s="300">
        <v>74705</v>
      </c>
      <c r="W2697" s="302">
        <f>IFERROR(INDEX('For Formulas'!$A$3:$CL$64,MATCH(ROUNDUP($R2697,0),'For Formulas'!$A$3:$A$64,0),MATCH($O2697&amp;" - "&amp;$P2697,'For Formulas'!$A$3:$CL$3,0))*L2697+U2697,INDEX('For Formulas'!$A$3:$CL$64,MATCH(ROUNDUP($R2697,0),'For Formulas'!$A$3:$A$64,0)*MATCH($O2697&amp;" - "&amp;$P2697,'For Formulas'!$A$3:$CL$3,0))*L2697)</f>
        <v>80680</v>
      </c>
      <c r="X2697" s="322">
        <f t="shared" si="258"/>
        <v>7.9981259621176623E-2</v>
      </c>
      <c r="Y2697" s="262" t="s">
        <v>1868</v>
      </c>
      <c r="Z2697" s="262" t="str">
        <f t="shared" si="259"/>
        <v>141 E 71300 116</v>
      </c>
      <c r="AA2697" s="262" t="str">
        <f t="shared" si="260"/>
        <v>000</v>
      </c>
      <c r="AB2697" s="262" t="str">
        <f t="shared" si="261"/>
        <v>000</v>
      </c>
      <c r="AC2697" s="262" t="str">
        <f t="shared" si="262"/>
        <v>141 E 71300 116 000 000</v>
      </c>
    </row>
    <row r="2698" spans="1:29" ht="15" customHeight="1" x14ac:dyDescent="0.25">
      <c r="A2698" s="262" t="s">
        <v>3033</v>
      </c>
      <c r="B2698" s="262" t="s">
        <v>231</v>
      </c>
      <c r="C2698" s="262" t="s">
        <v>231</v>
      </c>
      <c r="D2698" s="262" t="s">
        <v>392</v>
      </c>
      <c r="E2698" s="262" t="s">
        <v>221</v>
      </c>
      <c r="F2698" s="262" t="s">
        <v>222</v>
      </c>
      <c r="G2698" s="262" t="s">
        <v>223</v>
      </c>
      <c r="H2698" s="262" t="s">
        <v>224</v>
      </c>
      <c r="I2698" s="262" t="s">
        <v>225</v>
      </c>
      <c r="J2698" s="262">
        <v>1600</v>
      </c>
      <c r="K2698" s="320">
        <v>1</v>
      </c>
      <c r="L2698" s="320">
        <v>1</v>
      </c>
      <c r="M2698" s="262" t="s">
        <v>226</v>
      </c>
      <c r="N2698" s="262" t="s">
        <v>233</v>
      </c>
      <c r="O2698" s="262" t="s">
        <v>234</v>
      </c>
      <c r="P2698" s="262" t="s">
        <v>37</v>
      </c>
      <c r="Q2698" s="321">
        <v>35</v>
      </c>
      <c r="R2698" s="321">
        <f t="shared" si="257"/>
        <v>36</v>
      </c>
      <c r="S2698" s="300">
        <v>0</v>
      </c>
      <c r="T2698" s="300">
        <v>74705</v>
      </c>
      <c r="V2698" s="300">
        <v>74705</v>
      </c>
      <c r="W2698" s="302">
        <f>IFERROR(INDEX('For Formulas'!$A$3:$CL$64,MATCH(ROUNDUP($R2698,0),'For Formulas'!$A$3:$A$64,0),MATCH($O2698&amp;" - "&amp;$P2698,'For Formulas'!$A$3:$CL$3,0))*L2698+U2698,INDEX('For Formulas'!$A$3:$CL$64,MATCH(ROUNDUP($R2698,0),'For Formulas'!$A$3:$A$64,0)*MATCH($O2698&amp;" - "&amp;$P2698,'For Formulas'!$A$3:$CL$3,0))*L2698)</f>
        <v>80680</v>
      </c>
      <c r="X2698" s="322">
        <f t="shared" si="258"/>
        <v>7.9981259621176623E-2</v>
      </c>
      <c r="Y2698" s="262" t="s">
        <v>572</v>
      </c>
      <c r="Z2698" s="262" t="str">
        <f t="shared" si="259"/>
        <v>141 E 71100 116</v>
      </c>
      <c r="AA2698" s="262" t="str">
        <f t="shared" si="260"/>
        <v>000</v>
      </c>
      <c r="AB2698" s="262" t="str">
        <f t="shared" si="261"/>
        <v>000</v>
      </c>
      <c r="AC2698" s="262" t="str">
        <f t="shared" si="262"/>
        <v>141 E 71100 116 000 000</v>
      </c>
    </row>
    <row r="2699" spans="1:29" ht="15" hidden="1" customHeight="1" x14ac:dyDescent="0.25">
      <c r="A2699" s="262" t="s">
        <v>3138</v>
      </c>
      <c r="B2699" s="262" t="s">
        <v>255</v>
      </c>
      <c r="C2699" s="262" t="s">
        <v>255</v>
      </c>
      <c r="D2699" s="262" t="s">
        <v>248</v>
      </c>
      <c r="E2699" s="262" t="s">
        <v>256</v>
      </c>
      <c r="F2699" s="262" t="s">
        <v>249</v>
      </c>
      <c r="G2699" s="262" t="s">
        <v>250</v>
      </c>
      <c r="H2699" s="262" t="s">
        <v>224</v>
      </c>
      <c r="I2699" s="262" t="s">
        <v>242</v>
      </c>
      <c r="J2699" s="262">
        <v>1080</v>
      </c>
      <c r="K2699" s="320">
        <v>1</v>
      </c>
      <c r="L2699" s="320">
        <v>1</v>
      </c>
      <c r="M2699" s="262" t="s">
        <v>6</v>
      </c>
      <c r="Q2699" s="321">
        <v>0</v>
      </c>
      <c r="R2699" s="321">
        <f t="shared" si="257"/>
        <v>1</v>
      </c>
      <c r="S2699" s="300">
        <v>3000</v>
      </c>
      <c r="T2699" s="300">
        <v>0</v>
      </c>
      <c r="V2699" s="300">
        <v>3000</v>
      </c>
      <c r="W2699" s="300">
        <f>V2699</f>
        <v>3000</v>
      </c>
      <c r="X2699" s="322">
        <f t="shared" si="258"/>
        <v>0</v>
      </c>
      <c r="Y2699" s="262" t="s">
        <v>252</v>
      </c>
      <c r="Z2699" s="262" t="str">
        <f t="shared" si="259"/>
        <v>141 E 72710 146</v>
      </c>
      <c r="AA2699" s="262" t="str">
        <f t="shared" si="260"/>
        <v>446</v>
      </c>
      <c r="AB2699" s="262" t="str">
        <f t="shared" si="261"/>
        <v>000</v>
      </c>
      <c r="AC2699" s="262" t="str">
        <f t="shared" si="262"/>
        <v>141 E 72710 146 000 446</v>
      </c>
    </row>
    <row r="2700" spans="1:29" ht="15" hidden="1" customHeight="1" x14ac:dyDescent="0.25">
      <c r="A2700" s="262" t="s">
        <v>3138</v>
      </c>
      <c r="B2700" s="262" t="s">
        <v>292</v>
      </c>
      <c r="C2700" s="262" t="s">
        <v>292</v>
      </c>
      <c r="D2700" s="262" t="s">
        <v>248</v>
      </c>
      <c r="E2700" s="262" t="s">
        <v>256</v>
      </c>
      <c r="F2700" s="262" t="s">
        <v>249</v>
      </c>
      <c r="G2700" s="262" t="s">
        <v>250</v>
      </c>
      <c r="H2700" s="262" t="s">
        <v>224</v>
      </c>
      <c r="I2700" s="262" t="s">
        <v>242</v>
      </c>
      <c r="J2700" s="262">
        <v>1080</v>
      </c>
      <c r="K2700" s="320">
        <v>1</v>
      </c>
      <c r="L2700" s="320">
        <v>1</v>
      </c>
      <c r="M2700" s="262" t="s">
        <v>6</v>
      </c>
      <c r="Q2700" s="321">
        <v>0</v>
      </c>
      <c r="R2700" s="321">
        <f t="shared" si="257"/>
        <v>1</v>
      </c>
      <c r="S2700" s="300">
        <v>1000</v>
      </c>
      <c r="T2700" s="300">
        <v>0</v>
      </c>
      <c r="V2700" s="300">
        <v>1000</v>
      </c>
      <c r="W2700" s="300">
        <f>V2700</f>
        <v>1000</v>
      </c>
      <c r="X2700" s="322">
        <f t="shared" si="258"/>
        <v>0</v>
      </c>
      <c r="Y2700" s="262" t="s">
        <v>252</v>
      </c>
      <c r="Z2700" s="262" t="str">
        <f t="shared" si="259"/>
        <v>141 E 72710 146</v>
      </c>
      <c r="AA2700" s="262" t="str">
        <f t="shared" si="260"/>
        <v>446</v>
      </c>
      <c r="AB2700" s="262" t="str">
        <f t="shared" si="261"/>
        <v>000</v>
      </c>
      <c r="AC2700" s="262" t="str">
        <f t="shared" si="262"/>
        <v>141 E 72710 146 000 446</v>
      </c>
    </row>
    <row r="2701" spans="1:29" ht="15" customHeight="1" x14ac:dyDescent="0.25">
      <c r="A2701" s="262" t="s">
        <v>1964</v>
      </c>
      <c r="B2701" s="262" t="s">
        <v>435</v>
      </c>
      <c r="C2701" s="262" t="s">
        <v>435</v>
      </c>
      <c r="D2701" s="262" t="s">
        <v>479</v>
      </c>
      <c r="E2701" s="262" t="s">
        <v>221</v>
      </c>
      <c r="F2701" s="262" t="s">
        <v>463</v>
      </c>
      <c r="G2701" s="262" t="s">
        <v>464</v>
      </c>
      <c r="H2701" s="262" t="s">
        <v>465</v>
      </c>
      <c r="I2701" s="262" t="s">
        <v>225</v>
      </c>
      <c r="J2701" s="262">
        <v>1760</v>
      </c>
      <c r="K2701" s="320">
        <v>1</v>
      </c>
      <c r="L2701" s="320">
        <v>1</v>
      </c>
      <c r="M2701" s="262" t="s">
        <v>226</v>
      </c>
      <c r="N2701" s="262" t="s">
        <v>227</v>
      </c>
      <c r="O2701" s="262" t="s">
        <v>581</v>
      </c>
      <c r="P2701" s="262" t="s">
        <v>35</v>
      </c>
      <c r="Q2701" s="321">
        <v>36</v>
      </c>
      <c r="R2701" s="321">
        <f t="shared" si="257"/>
        <v>37</v>
      </c>
      <c r="S2701" s="300">
        <v>0</v>
      </c>
      <c r="T2701" s="300">
        <v>75279</v>
      </c>
      <c r="V2701" s="300">
        <v>75279</v>
      </c>
      <c r="W2701" s="302">
        <f>IFERROR(INDEX('For Formulas'!$A$3:$CL$64,MATCH(ROUNDUP($R2701,0),'For Formulas'!$A$3:$A$64,0),MATCH($O2701&amp;" - "&amp;$P2701,'For Formulas'!$A$3:$CL$3,0))*L2701+U2701,INDEX('For Formulas'!$A$3:$CL$64,MATCH(ROUNDUP($R2701,0),'For Formulas'!$A$3:$A$64,0)*MATCH($O2701&amp;" - "&amp;$P2701,'For Formulas'!$A$3:$CL$3,0))*L2701)</f>
        <v>81301</v>
      </c>
      <c r="X2701" s="322">
        <f t="shared" si="258"/>
        <v>7.9995749146508324E-2</v>
      </c>
      <c r="Y2701" s="262" t="s">
        <v>480</v>
      </c>
      <c r="Z2701" s="262" t="str">
        <f t="shared" si="259"/>
        <v>141 E 71300 116</v>
      </c>
      <c r="AA2701" s="262" t="str">
        <f t="shared" si="260"/>
        <v>000</v>
      </c>
      <c r="AB2701" s="262" t="str">
        <f t="shared" si="261"/>
        <v>000</v>
      </c>
      <c r="AC2701" s="262" t="str">
        <f t="shared" si="262"/>
        <v>141 E 71300 116 000 000</v>
      </c>
    </row>
    <row r="2702" spans="1:29" ht="15" customHeight="1" x14ac:dyDescent="0.25">
      <c r="A2702" s="262" t="s">
        <v>1336</v>
      </c>
      <c r="B2702" s="262" t="s">
        <v>316</v>
      </c>
      <c r="C2702" s="262" t="s">
        <v>316</v>
      </c>
      <c r="D2702" s="262" t="s">
        <v>346</v>
      </c>
      <c r="E2702" s="262" t="s">
        <v>221</v>
      </c>
      <c r="F2702" s="262" t="s">
        <v>222</v>
      </c>
      <c r="G2702" s="262" t="s">
        <v>223</v>
      </c>
      <c r="H2702" s="262" t="s">
        <v>224</v>
      </c>
      <c r="I2702" s="262" t="s">
        <v>225</v>
      </c>
      <c r="J2702" s="262">
        <v>1600</v>
      </c>
      <c r="K2702" s="320">
        <v>1</v>
      </c>
      <c r="L2702" s="320">
        <v>1</v>
      </c>
      <c r="M2702" s="262" t="s">
        <v>226</v>
      </c>
      <c r="N2702" s="262" t="s">
        <v>233</v>
      </c>
      <c r="O2702" s="262" t="s">
        <v>234</v>
      </c>
      <c r="P2702" s="262" t="s">
        <v>38</v>
      </c>
      <c r="Q2702" s="321">
        <v>24</v>
      </c>
      <c r="R2702" s="321">
        <f t="shared" si="257"/>
        <v>25</v>
      </c>
      <c r="S2702" s="300">
        <v>0</v>
      </c>
      <c r="T2702" s="300">
        <v>75365</v>
      </c>
      <c r="V2702" s="300">
        <v>75365</v>
      </c>
      <c r="W2702" s="302">
        <f>IFERROR(INDEX('For Formulas'!$A$3:$CL$64,MATCH(ROUNDUP($R2702,0),'For Formulas'!$A$3:$A$64,0),MATCH($O2702&amp;" - "&amp;$P2702,'For Formulas'!$A$3:$CL$3,0))*L2702+U2702,INDEX('For Formulas'!$A$3:$CL$64,MATCH(ROUNDUP($R2702,0),'For Formulas'!$A$3:$A$64,0)*MATCH($O2702&amp;" - "&amp;$P2702,'For Formulas'!$A$3:$CL$3,0))*L2702)</f>
        <v>81395</v>
      </c>
      <c r="X2702" s="322">
        <f t="shared" si="258"/>
        <v>8.0010615006966102E-2</v>
      </c>
      <c r="Y2702" s="262" t="s">
        <v>1085</v>
      </c>
      <c r="Z2702" s="262" t="str">
        <f t="shared" si="259"/>
        <v>141 E 71200 116</v>
      </c>
      <c r="AA2702" s="262" t="str">
        <f t="shared" si="260"/>
        <v>712</v>
      </c>
      <c r="AB2702" s="262" t="str">
        <f t="shared" si="261"/>
        <v>000</v>
      </c>
      <c r="AC2702" s="262" t="str">
        <f t="shared" si="262"/>
        <v>141 E 71200 116 000 712</v>
      </c>
    </row>
    <row r="2703" spans="1:29" ht="15" customHeight="1" x14ac:dyDescent="0.25">
      <c r="A2703" s="262" t="s">
        <v>2648</v>
      </c>
      <c r="B2703" s="262" t="s">
        <v>231</v>
      </c>
      <c r="C2703" s="262" t="s">
        <v>231</v>
      </c>
      <c r="D2703" s="262" t="s">
        <v>264</v>
      </c>
      <c r="E2703" s="262" t="s">
        <v>221</v>
      </c>
      <c r="F2703" s="262" t="s">
        <v>222</v>
      </c>
      <c r="G2703" s="262" t="s">
        <v>223</v>
      </c>
      <c r="H2703" s="262" t="s">
        <v>224</v>
      </c>
      <c r="I2703" s="262" t="s">
        <v>225</v>
      </c>
      <c r="J2703" s="262">
        <v>1600</v>
      </c>
      <c r="K2703" s="320">
        <v>1</v>
      </c>
      <c r="L2703" s="320">
        <v>1</v>
      </c>
      <c r="M2703" s="262" t="s">
        <v>226</v>
      </c>
      <c r="N2703" s="262" t="s">
        <v>233</v>
      </c>
      <c r="O2703" s="262" t="s">
        <v>234</v>
      </c>
      <c r="P2703" s="262" t="s">
        <v>38</v>
      </c>
      <c r="Q2703" s="321">
        <v>24</v>
      </c>
      <c r="R2703" s="321">
        <f t="shared" si="257"/>
        <v>25</v>
      </c>
      <c r="S2703" s="300">
        <v>0</v>
      </c>
      <c r="T2703" s="300">
        <v>75365</v>
      </c>
      <c r="V2703" s="300">
        <v>75365</v>
      </c>
      <c r="W2703" s="302">
        <f>IFERROR(INDEX('For Formulas'!$A$3:$CL$64,MATCH(ROUNDUP($R2703,0),'For Formulas'!$A$3:$A$64,0),MATCH($O2703&amp;" - "&amp;$P2703,'For Formulas'!$A$3:$CL$3,0))*L2703+U2703,INDEX('For Formulas'!$A$3:$CL$64,MATCH(ROUNDUP($R2703,0),'For Formulas'!$A$3:$A$64,0)*MATCH($O2703&amp;" - "&amp;$P2703,'For Formulas'!$A$3:$CL$3,0))*L2703)</f>
        <v>81395</v>
      </c>
      <c r="X2703" s="322">
        <f t="shared" si="258"/>
        <v>8.0010615006966102E-2</v>
      </c>
      <c r="Y2703" s="262" t="s">
        <v>265</v>
      </c>
      <c r="Z2703" s="262" t="str">
        <f t="shared" si="259"/>
        <v>141 E 71100 116</v>
      </c>
      <c r="AA2703" s="262" t="str">
        <f t="shared" si="260"/>
        <v>000</v>
      </c>
      <c r="AB2703" s="262" t="str">
        <f t="shared" si="261"/>
        <v>000</v>
      </c>
      <c r="AC2703" s="262" t="str">
        <f t="shared" si="262"/>
        <v>141 E 71100 116 000 000</v>
      </c>
    </row>
    <row r="2704" spans="1:29" ht="15" customHeight="1" x14ac:dyDescent="0.25">
      <c r="A2704" s="262" t="s">
        <v>2695</v>
      </c>
      <c r="B2704" s="262" t="s">
        <v>231</v>
      </c>
      <c r="C2704" s="262" t="s">
        <v>231</v>
      </c>
      <c r="D2704" s="262" t="s">
        <v>716</v>
      </c>
      <c r="E2704" s="262" t="s">
        <v>221</v>
      </c>
      <c r="F2704" s="262" t="s">
        <v>222</v>
      </c>
      <c r="G2704" s="262" t="s">
        <v>223</v>
      </c>
      <c r="H2704" s="262" t="s">
        <v>224</v>
      </c>
      <c r="I2704" s="262" t="s">
        <v>225</v>
      </c>
      <c r="J2704" s="262">
        <v>1600</v>
      </c>
      <c r="K2704" s="320">
        <v>1</v>
      </c>
      <c r="L2704" s="320">
        <v>1</v>
      </c>
      <c r="M2704" s="262" t="s">
        <v>226</v>
      </c>
      <c r="N2704" s="262" t="s">
        <v>233</v>
      </c>
      <c r="O2704" s="262" t="s">
        <v>234</v>
      </c>
      <c r="P2704" s="262" t="s">
        <v>37</v>
      </c>
      <c r="Q2704" s="321">
        <v>36</v>
      </c>
      <c r="R2704" s="321">
        <f t="shared" si="257"/>
        <v>37</v>
      </c>
      <c r="S2704" s="300">
        <v>0</v>
      </c>
      <c r="T2704" s="300">
        <v>75420</v>
      </c>
      <c r="V2704" s="300">
        <v>75420</v>
      </c>
      <c r="W2704" s="302">
        <f>IFERROR(INDEX('For Formulas'!$A$3:$CL$64,MATCH(ROUNDUP($R2704,0),'For Formulas'!$A$3:$A$64,0),MATCH($O2704&amp;" - "&amp;$P2704,'For Formulas'!$A$3:$CL$3,0))*L2704+U2704,INDEX('For Formulas'!$A$3:$CL$64,MATCH(ROUNDUP($R2704,0),'For Formulas'!$A$3:$A$64,0)*MATCH($O2704&amp;" - "&amp;$P2704,'For Formulas'!$A$3:$CL$3,0))*L2704)</f>
        <v>81455</v>
      </c>
      <c r="X2704" s="322">
        <f t="shared" si="258"/>
        <v>8.0018562715460095E-2</v>
      </c>
      <c r="Y2704" s="262" t="s">
        <v>913</v>
      </c>
      <c r="Z2704" s="262" t="str">
        <f t="shared" si="259"/>
        <v>141 E 71100 116</v>
      </c>
      <c r="AA2704" s="262" t="str">
        <f t="shared" si="260"/>
        <v>000</v>
      </c>
      <c r="AB2704" s="262" t="str">
        <f t="shared" si="261"/>
        <v>000</v>
      </c>
      <c r="AC2704" s="262" t="str">
        <f t="shared" si="262"/>
        <v>141 E 71100 116 000 000</v>
      </c>
    </row>
    <row r="2705" spans="1:29" ht="15" customHeight="1" x14ac:dyDescent="0.25">
      <c r="A2705" s="262" t="s">
        <v>3109</v>
      </c>
      <c r="B2705" s="262" t="s">
        <v>219</v>
      </c>
      <c r="C2705" s="262" t="s">
        <v>219</v>
      </c>
      <c r="D2705" s="262" t="s">
        <v>238</v>
      </c>
      <c r="E2705" s="262" t="s">
        <v>221</v>
      </c>
      <c r="F2705" s="262" t="s">
        <v>222</v>
      </c>
      <c r="G2705" s="262" t="s">
        <v>223</v>
      </c>
      <c r="H2705" s="262" t="s">
        <v>224</v>
      </c>
      <c r="I2705" s="262" t="s">
        <v>225</v>
      </c>
      <c r="J2705" s="262">
        <v>1600</v>
      </c>
      <c r="K2705" s="320">
        <v>1</v>
      </c>
      <c r="L2705" s="320">
        <v>1</v>
      </c>
      <c r="M2705" s="262" t="s">
        <v>226</v>
      </c>
      <c r="N2705" s="262" t="s">
        <v>227</v>
      </c>
      <c r="O2705" s="262" t="s">
        <v>228</v>
      </c>
      <c r="P2705" s="262" t="s">
        <v>37</v>
      </c>
      <c r="Q2705" s="321">
        <v>18</v>
      </c>
      <c r="R2705" s="321">
        <f t="shared" si="257"/>
        <v>19</v>
      </c>
      <c r="S2705" s="300">
        <v>0</v>
      </c>
      <c r="T2705" s="300">
        <v>75455</v>
      </c>
      <c r="V2705" s="300">
        <v>75455</v>
      </c>
      <c r="W2705" s="302">
        <f>IFERROR(INDEX('For Formulas'!$A$3:$CL$64,MATCH(ROUNDUP($R2705,0),'For Formulas'!$A$3:$A$64,0),MATCH($O2705&amp;" - "&amp;$P2705,'For Formulas'!$A$3:$CL$3,0))*L2705+U2705,INDEX('For Formulas'!$A$3:$CL$64,MATCH(ROUNDUP($R2705,0),'For Formulas'!$A$3:$A$64,0)*MATCH($O2705&amp;" - "&amp;$P2705,'For Formulas'!$A$3:$CL$3,0))*L2705)</f>
        <v>81490</v>
      </c>
      <c r="X2705" s="322">
        <f t="shared" si="258"/>
        <v>7.9981445894904246E-2</v>
      </c>
      <c r="Y2705" s="262" t="s">
        <v>3110</v>
      </c>
      <c r="Z2705" s="262" t="str">
        <f t="shared" si="259"/>
        <v>141 E 71200 171</v>
      </c>
      <c r="AA2705" s="262" t="str">
        <f t="shared" si="260"/>
        <v>712</v>
      </c>
      <c r="AB2705" s="262" t="str">
        <f t="shared" si="261"/>
        <v>000</v>
      </c>
      <c r="AC2705" s="262" t="str">
        <f t="shared" si="262"/>
        <v>141 E 71200 171 000 712</v>
      </c>
    </row>
    <row r="2706" spans="1:29" ht="15" customHeight="1" x14ac:dyDescent="0.25">
      <c r="A2706" s="262" t="s">
        <v>703</v>
      </c>
      <c r="B2706" s="262" t="s">
        <v>231</v>
      </c>
      <c r="C2706" s="262" t="s">
        <v>231</v>
      </c>
      <c r="D2706" s="262" t="s">
        <v>407</v>
      </c>
      <c r="E2706" s="262" t="s">
        <v>221</v>
      </c>
      <c r="F2706" s="262" t="s">
        <v>222</v>
      </c>
      <c r="G2706" s="262" t="s">
        <v>223</v>
      </c>
      <c r="H2706" s="262" t="s">
        <v>224</v>
      </c>
      <c r="I2706" s="262" t="s">
        <v>225</v>
      </c>
      <c r="J2706" s="262">
        <v>1600</v>
      </c>
      <c r="K2706" s="320">
        <v>1</v>
      </c>
      <c r="L2706" s="320">
        <v>1</v>
      </c>
      <c r="M2706" s="262" t="s">
        <v>226</v>
      </c>
      <c r="N2706" s="262" t="s">
        <v>227</v>
      </c>
      <c r="O2706" s="262" t="s">
        <v>234</v>
      </c>
      <c r="P2706" s="262" t="s">
        <v>37</v>
      </c>
      <c r="Q2706" s="321">
        <v>38</v>
      </c>
      <c r="R2706" s="321">
        <f t="shared" si="257"/>
        <v>39</v>
      </c>
      <c r="S2706" s="300">
        <v>0</v>
      </c>
      <c r="T2706" s="300">
        <v>76830</v>
      </c>
      <c r="V2706" s="300">
        <v>76830</v>
      </c>
      <c r="W2706" s="302">
        <f>IFERROR(INDEX('For Formulas'!$A$3:$CL$64,MATCH(ROUNDUP($R2706,0),'For Formulas'!$A$3:$A$64,0),MATCH($O2706&amp;" - "&amp;$P2706,'For Formulas'!$A$3:$CL$3,0))*L2706+U2706,INDEX('For Formulas'!$A$3:$CL$64,MATCH(ROUNDUP($R2706,0),'For Formulas'!$A$3:$A$64,0)*MATCH($O2706&amp;" - "&amp;$P2706,'For Formulas'!$A$3:$CL$3,0))*L2706)</f>
        <v>82975</v>
      </c>
      <c r="X2706" s="322">
        <f t="shared" si="258"/>
        <v>7.9981777951321095E-2</v>
      </c>
      <c r="Y2706" s="262" t="s">
        <v>408</v>
      </c>
      <c r="Z2706" s="262" t="str">
        <f t="shared" si="259"/>
        <v>141 E 71100 116</v>
      </c>
      <c r="AA2706" s="262" t="str">
        <f t="shared" si="260"/>
        <v>000</v>
      </c>
      <c r="AB2706" s="262" t="str">
        <f t="shared" si="261"/>
        <v>000</v>
      </c>
      <c r="AC2706" s="262" t="str">
        <f t="shared" si="262"/>
        <v>141 E 71100 116 000 000</v>
      </c>
    </row>
    <row r="2707" spans="1:29" ht="15" customHeight="1" x14ac:dyDescent="0.25">
      <c r="A2707" s="262" t="s">
        <v>1115</v>
      </c>
      <c r="B2707" s="262" t="s">
        <v>231</v>
      </c>
      <c r="C2707" s="262" t="s">
        <v>231</v>
      </c>
      <c r="D2707" s="262" t="s">
        <v>374</v>
      </c>
      <c r="E2707" s="262" t="s">
        <v>221</v>
      </c>
      <c r="F2707" s="262" t="s">
        <v>222</v>
      </c>
      <c r="G2707" s="262" t="s">
        <v>223</v>
      </c>
      <c r="H2707" s="262" t="s">
        <v>224</v>
      </c>
      <c r="I2707" s="262" t="s">
        <v>225</v>
      </c>
      <c r="J2707" s="262">
        <v>1600</v>
      </c>
      <c r="K2707" s="320">
        <v>1</v>
      </c>
      <c r="L2707" s="320">
        <v>1</v>
      </c>
      <c r="M2707" s="262" t="s">
        <v>226</v>
      </c>
      <c r="N2707" s="262" t="s">
        <v>233</v>
      </c>
      <c r="O2707" s="262" t="s">
        <v>234</v>
      </c>
      <c r="P2707" s="262" t="s">
        <v>37</v>
      </c>
      <c r="Q2707" s="321">
        <v>41</v>
      </c>
      <c r="R2707" s="321">
        <f t="shared" si="257"/>
        <v>42</v>
      </c>
      <c r="S2707" s="300">
        <v>0</v>
      </c>
      <c r="T2707" s="300">
        <v>76830</v>
      </c>
      <c r="V2707" s="300">
        <v>76830</v>
      </c>
      <c r="W2707" s="302">
        <f>IFERROR(INDEX('For Formulas'!$A$3:$CL$64,MATCH(ROUNDUP($R2707,0),'For Formulas'!$A$3:$A$64,0),MATCH($O2707&amp;" - "&amp;$P2707,'For Formulas'!$A$3:$CL$3,0))*L2707+U2707,INDEX('For Formulas'!$A$3:$CL$64,MATCH(ROUNDUP($R2707,0),'For Formulas'!$A$3:$A$64,0)*MATCH($O2707&amp;" - "&amp;$P2707,'For Formulas'!$A$3:$CL$3,0))*L2707)</f>
        <v>82975</v>
      </c>
      <c r="X2707" s="322">
        <f t="shared" si="258"/>
        <v>7.9981777951321095E-2</v>
      </c>
      <c r="Y2707" s="262" t="s">
        <v>375</v>
      </c>
      <c r="Z2707" s="262" t="str">
        <f t="shared" si="259"/>
        <v>141 E 71100 116</v>
      </c>
      <c r="AA2707" s="262" t="str">
        <f t="shared" si="260"/>
        <v>000</v>
      </c>
      <c r="AB2707" s="262" t="str">
        <f t="shared" si="261"/>
        <v>000</v>
      </c>
      <c r="AC2707" s="262" t="str">
        <f t="shared" si="262"/>
        <v>141 E 71100 116 000 000</v>
      </c>
    </row>
    <row r="2708" spans="1:29" ht="15" customHeight="1" x14ac:dyDescent="0.25">
      <c r="A2708" s="262" t="s">
        <v>1582</v>
      </c>
      <c r="B2708" s="262" t="s">
        <v>231</v>
      </c>
      <c r="C2708" s="262" t="s">
        <v>231</v>
      </c>
      <c r="D2708" s="262" t="s">
        <v>407</v>
      </c>
      <c r="E2708" s="262" t="s">
        <v>221</v>
      </c>
      <c r="F2708" s="262" t="s">
        <v>222</v>
      </c>
      <c r="G2708" s="262" t="s">
        <v>223</v>
      </c>
      <c r="H2708" s="262" t="s">
        <v>224</v>
      </c>
      <c r="I2708" s="262" t="s">
        <v>225</v>
      </c>
      <c r="J2708" s="262">
        <v>1600</v>
      </c>
      <c r="K2708" s="320">
        <v>1</v>
      </c>
      <c r="L2708" s="320">
        <v>1</v>
      </c>
      <c r="M2708" s="262" t="s">
        <v>226</v>
      </c>
      <c r="N2708" s="262" t="s">
        <v>233</v>
      </c>
      <c r="O2708" s="262" t="s">
        <v>234</v>
      </c>
      <c r="P2708" s="262" t="s">
        <v>37</v>
      </c>
      <c r="Q2708" s="321">
        <v>46</v>
      </c>
      <c r="R2708" s="321">
        <f t="shared" si="257"/>
        <v>47</v>
      </c>
      <c r="S2708" s="300">
        <v>0</v>
      </c>
      <c r="T2708" s="300">
        <v>76830</v>
      </c>
      <c r="V2708" s="300">
        <v>76830</v>
      </c>
      <c r="W2708" s="302">
        <f>IFERROR(INDEX('For Formulas'!$A$3:$CL$64,MATCH(ROUNDUP($R2708,0),'For Formulas'!$A$3:$A$64,0),MATCH($O2708&amp;" - "&amp;$P2708,'For Formulas'!$A$3:$CL$3,0))*L2708+U2708,INDEX('For Formulas'!$A$3:$CL$64,MATCH(ROUNDUP($R2708,0),'For Formulas'!$A$3:$A$64,0)*MATCH($O2708&amp;" - "&amp;$P2708,'For Formulas'!$A$3:$CL$3,0))*L2708)</f>
        <v>82975</v>
      </c>
      <c r="X2708" s="322">
        <f t="shared" si="258"/>
        <v>7.9981777951321095E-2</v>
      </c>
      <c r="Y2708" s="262" t="s">
        <v>408</v>
      </c>
      <c r="Z2708" s="262" t="str">
        <f t="shared" si="259"/>
        <v>141 E 71100 116</v>
      </c>
      <c r="AA2708" s="262" t="str">
        <f t="shared" si="260"/>
        <v>000</v>
      </c>
      <c r="AB2708" s="262" t="str">
        <f t="shared" si="261"/>
        <v>000</v>
      </c>
      <c r="AC2708" s="262" t="str">
        <f t="shared" si="262"/>
        <v>141 E 71100 116 000 000</v>
      </c>
    </row>
    <row r="2709" spans="1:29" ht="15" hidden="1" customHeight="1" x14ac:dyDescent="0.25">
      <c r="A2709" s="262" t="s">
        <v>3147</v>
      </c>
      <c r="B2709" s="262" t="s">
        <v>256</v>
      </c>
      <c r="C2709" s="262" t="s">
        <v>1247</v>
      </c>
      <c r="D2709" s="262" t="s">
        <v>274</v>
      </c>
      <c r="E2709" s="262" t="s">
        <v>256</v>
      </c>
      <c r="F2709" s="262" t="s">
        <v>222</v>
      </c>
      <c r="G2709" s="262" t="s">
        <v>223</v>
      </c>
      <c r="H2709" s="262" t="s">
        <v>224</v>
      </c>
      <c r="I2709" s="262" t="s">
        <v>225</v>
      </c>
      <c r="J2709" s="262">
        <v>1600</v>
      </c>
      <c r="K2709" s="320">
        <v>1</v>
      </c>
      <c r="L2709" s="320">
        <v>1</v>
      </c>
      <c r="M2709" s="262" t="s">
        <v>6</v>
      </c>
      <c r="Q2709" s="321">
        <v>0</v>
      </c>
      <c r="R2709" s="321">
        <f t="shared" si="257"/>
        <v>1</v>
      </c>
      <c r="S2709" s="300">
        <v>2000</v>
      </c>
      <c r="T2709" s="300">
        <v>0</v>
      </c>
      <c r="V2709" s="300">
        <v>2000</v>
      </c>
      <c r="W2709" s="300">
        <f>V2709</f>
        <v>2000</v>
      </c>
      <c r="X2709" s="322">
        <f t="shared" si="258"/>
        <v>0</v>
      </c>
      <c r="Y2709" s="262" t="s">
        <v>760</v>
      </c>
      <c r="Z2709" s="262" t="str">
        <f t="shared" si="259"/>
        <v>141 E 72210 189</v>
      </c>
      <c r="AA2709" s="262" t="str">
        <f t="shared" si="260"/>
        <v>000</v>
      </c>
      <c r="AB2709" s="262" t="str">
        <f t="shared" si="261"/>
        <v>000</v>
      </c>
      <c r="AC2709" s="262" t="str">
        <f t="shared" si="262"/>
        <v>141 E 72210 189 000 000</v>
      </c>
    </row>
    <row r="2710" spans="1:29" ht="15" customHeight="1" x14ac:dyDescent="0.25">
      <c r="A2710" s="262" t="s">
        <v>1861</v>
      </c>
      <c r="B2710" s="262" t="s">
        <v>316</v>
      </c>
      <c r="C2710" s="262" t="s">
        <v>316</v>
      </c>
      <c r="D2710" s="262" t="s">
        <v>479</v>
      </c>
      <c r="E2710" s="262" t="s">
        <v>221</v>
      </c>
      <c r="F2710" s="262" t="s">
        <v>222</v>
      </c>
      <c r="G2710" s="262" t="s">
        <v>223</v>
      </c>
      <c r="H2710" s="262" t="s">
        <v>224</v>
      </c>
      <c r="I2710" s="262" t="s">
        <v>225</v>
      </c>
      <c r="J2710" s="262">
        <v>1600</v>
      </c>
      <c r="K2710" s="320">
        <v>1</v>
      </c>
      <c r="L2710" s="320">
        <v>1</v>
      </c>
      <c r="M2710" s="262" t="s">
        <v>226</v>
      </c>
      <c r="N2710" s="262" t="s">
        <v>227</v>
      </c>
      <c r="O2710" s="262" t="s">
        <v>234</v>
      </c>
      <c r="P2710" s="262" t="s">
        <v>37</v>
      </c>
      <c r="Q2710" s="321">
        <v>39</v>
      </c>
      <c r="R2710" s="321">
        <f t="shared" si="257"/>
        <v>40</v>
      </c>
      <c r="S2710" s="300">
        <v>0</v>
      </c>
      <c r="T2710" s="300">
        <v>76830</v>
      </c>
      <c r="V2710" s="300">
        <v>76830</v>
      </c>
      <c r="W2710" s="302">
        <f>IFERROR(INDEX('For Formulas'!$A$3:$CL$64,MATCH(ROUNDUP($R2710,0),'For Formulas'!$A$3:$A$64,0),MATCH($O2710&amp;" - "&amp;$P2710,'For Formulas'!$A$3:$CL$3,0))*L2710+U2710,INDEX('For Formulas'!$A$3:$CL$64,MATCH(ROUNDUP($R2710,0),'For Formulas'!$A$3:$A$64,0)*MATCH($O2710&amp;" - "&amp;$P2710,'For Formulas'!$A$3:$CL$3,0))*L2710)</f>
        <v>82975</v>
      </c>
      <c r="X2710" s="322">
        <f t="shared" si="258"/>
        <v>7.9981777951321095E-2</v>
      </c>
      <c r="Y2710" s="262" t="s">
        <v>1862</v>
      </c>
      <c r="Z2710" s="262" t="str">
        <f t="shared" si="259"/>
        <v>141 E 71200 116</v>
      </c>
      <c r="AA2710" s="262" t="str">
        <f t="shared" si="260"/>
        <v>712</v>
      </c>
      <c r="AB2710" s="262" t="str">
        <f t="shared" si="261"/>
        <v>000</v>
      </c>
      <c r="AC2710" s="262" t="str">
        <f t="shared" si="262"/>
        <v>141 E 71200 116 000 712</v>
      </c>
    </row>
    <row r="2711" spans="1:29" ht="15" customHeight="1" x14ac:dyDescent="0.25">
      <c r="A2711" s="262" t="s">
        <v>2917</v>
      </c>
      <c r="B2711" s="262" t="s">
        <v>231</v>
      </c>
      <c r="C2711" s="262" t="s">
        <v>231</v>
      </c>
      <c r="D2711" s="262" t="s">
        <v>422</v>
      </c>
      <c r="E2711" s="262" t="s">
        <v>221</v>
      </c>
      <c r="F2711" s="262" t="s">
        <v>222</v>
      </c>
      <c r="G2711" s="262" t="s">
        <v>223</v>
      </c>
      <c r="H2711" s="262" t="s">
        <v>224</v>
      </c>
      <c r="I2711" s="262" t="s">
        <v>225</v>
      </c>
      <c r="J2711" s="262">
        <v>1600</v>
      </c>
      <c r="K2711" s="320">
        <v>1</v>
      </c>
      <c r="L2711" s="320">
        <v>1</v>
      </c>
      <c r="M2711" s="262" t="s">
        <v>226</v>
      </c>
      <c r="N2711" s="262" t="s">
        <v>233</v>
      </c>
      <c r="O2711" s="262" t="s">
        <v>234</v>
      </c>
      <c r="P2711" s="262" t="s">
        <v>37</v>
      </c>
      <c r="Q2711" s="321">
        <v>38</v>
      </c>
      <c r="R2711" s="321">
        <f t="shared" si="257"/>
        <v>39</v>
      </c>
      <c r="S2711" s="300">
        <v>0</v>
      </c>
      <c r="T2711" s="300">
        <v>76830</v>
      </c>
      <c r="V2711" s="300">
        <v>76830</v>
      </c>
      <c r="W2711" s="302">
        <f>IFERROR(INDEX('For Formulas'!$A$3:$CL$64,MATCH(ROUNDUP($R2711,0),'For Formulas'!$A$3:$A$64,0),MATCH($O2711&amp;" - "&amp;$P2711,'For Formulas'!$A$3:$CL$3,0))*L2711+U2711,INDEX('For Formulas'!$A$3:$CL$64,MATCH(ROUNDUP($R2711,0),'For Formulas'!$A$3:$A$64,0)*MATCH($O2711&amp;" - "&amp;$P2711,'For Formulas'!$A$3:$CL$3,0))*L2711)</f>
        <v>82975</v>
      </c>
      <c r="X2711" s="322">
        <f t="shared" si="258"/>
        <v>7.9981777951321095E-2</v>
      </c>
      <c r="Y2711" s="262" t="s">
        <v>423</v>
      </c>
      <c r="Z2711" s="262" t="str">
        <f t="shared" si="259"/>
        <v>141 E 71100 116</v>
      </c>
      <c r="AA2711" s="262" t="str">
        <f t="shared" si="260"/>
        <v>000</v>
      </c>
      <c r="AB2711" s="262" t="str">
        <f t="shared" si="261"/>
        <v>000</v>
      </c>
      <c r="AC2711" s="262" t="str">
        <f t="shared" si="262"/>
        <v>141 E 71100 116 000 000</v>
      </c>
    </row>
    <row r="2712" spans="1:29" ht="15" customHeight="1" x14ac:dyDescent="0.25">
      <c r="A2712" s="262" t="s">
        <v>1468</v>
      </c>
      <c r="B2712" s="262" t="s">
        <v>577</v>
      </c>
      <c r="C2712" s="262" t="s">
        <v>577</v>
      </c>
      <c r="D2712" s="262" t="s">
        <v>258</v>
      </c>
      <c r="E2712" s="262" t="s">
        <v>221</v>
      </c>
      <c r="F2712" s="262" t="s">
        <v>222</v>
      </c>
      <c r="G2712" s="262" t="s">
        <v>223</v>
      </c>
      <c r="H2712" s="262" t="s">
        <v>224</v>
      </c>
      <c r="I2712" s="262" t="s">
        <v>225</v>
      </c>
      <c r="J2712" s="262">
        <v>1600</v>
      </c>
      <c r="K2712" s="320">
        <v>1</v>
      </c>
      <c r="L2712" s="320">
        <v>1</v>
      </c>
      <c r="M2712" s="262" t="s">
        <v>226</v>
      </c>
      <c r="N2712" s="262" t="s">
        <v>233</v>
      </c>
      <c r="O2712" s="262" t="s">
        <v>234</v>
      </c>
      <c r="P2712" s="262" t="s">
        <v>38</v>
      </c>
      <c r="Q2712" s="321">
        <v>26</v>
      </c>
      <c r="R2712" s="321">
        <f t="shared" si="257"/>
        <v>27</v>
      </c>
      <c r="S2712" s="300">
        <v>0</v>
      </c>
      <c r="T2712" s="300">
        <v>77400</v>
      </c>
      <c r="V2712" s="300">
        <v>77400</v>
      </c>
      <c r="W2712" s="302">
        <f>IFERROR(INDEX('For Formulas'!$A$3:$CL$64,MATCH(ROUNDUP($R2712,0),'For Formulas'!$A$3:$A$64,0),MATCH($O2712&amp;" - "&amp;$P2712,'For Formulas'!$A$3:$CL$3,0))*L2712+U2712,INDEX('For Formulas'!$A$3:$CL$64,MATCH(ROUNDUP($R2712,0),'For Formulas'!$A$3:$A$64,0)*MATCH($O2712&amp;" - "&amp;$P2712,'For Formulas'!$A$3:$CL$3,0))*L2712)</f>
        <v>83590</v>
      </c>
      <c r="X2712" s="322">
        <f t="shared" si="258"/>
        <v>7.9974160206718339E-2</v>
      </c>
      <c r="Y2712" s="262" t="s">
        <v>1469</v>
      </c>
      <c r="Z2712" s="262" t="str">
        <f t="shared" si="259"/>
        <v>141 E 72130 123</v>
      </c>
      <c r="AA2712" s="262" t="str">
        <f t="shared" si="260"/>
        <v>000</v>
      </c>
      <c r="AB2712" s="262" t="str">
        <f t="shared" si="261"/>
        <v>000</v>
      </c>
      <c r="AC2712" s="262" t="str">
        <f t="shared" si="262"/>
        <v>141 E 72130 123 000 000</v>
      </c>
    </row>
    <row r="2713" spans="1:29" ht="15" customHeight="1" x14ac:dyDescent="0.25">
      <c r="A2713" s="262" t="s">
        <v>2955</v>
      </c>
      <c r="B2713" s="262" t="s">
        <v>497</v>
      </c>
      <c r="C2713" s="262" t="s">
        <v>497</v>
      </c>
      <c r="D2713" s="262" t="s">
        <v>274</v>
      </c>
      <c r="E2713" s="262" t="s">
        <v>221</v>
      </c>
      <c r="F2713" s="262" t="s">
        <v>299</v>
      </c>
      <c r="G2713" s="262" t="s">
        <v>300</v>
      </c>
      <c r="H2713" s="262" t="s">
        <v>301</v>
      </c>
      <c r="I2713" s="262" t="s">
        <v>225</v>
      </c>
      <c r="J2713" s="262">
        <v>1920</v>
      </c>
      <c r="K2713" s="320">
        <v>1</v>
      </c>
      <c r="L2713" s="320">
        <v>1</v>
      </c>
      <c r="M2713" s="262" t="s">
        <v>226</v>
      </c>
      <c r="N2713" s="262" t="s">
        <v>233</v>
      </c>
      <c r="O2713" s="262" t="s">
        <v>786</v>
      </c>
      <c r="P2713" s="262" t="s">
        <v>37</v>
      </c>
      <c r="Q2713" s="321">
        <v>20</v>
      </c>
      <c r="R2713" s="321">
        <f t="shared" si="257"/>
        <v>21</v>
      </c>
      <c r="S2713" s="300">
        <v>0</v>
      </c>
      <c r="T2713" s="300">
        <v>77568</v>
      </c>
      <c r="V2713" s="300">
        <v>77568</v>
      </c>
      <c r="W2713" s="302">
        <f>IFERROR(INDEX('For Formulas'!$A$3:$CL$64,MATCH(ROUNDUP($R2713,0),'For Formulas'!$A$3:$A$64,0),MATCH($O2713&amp;" - "&amp;$P2713,'For Formulas'!$A$3:$CL$3,0))*L2713+U2713,INDEX('For Formulas'!$A$3:$CL$64,MATCH(ROUNDUP($R2713,0),'For Formulas'!$A$3:$A$64,0)*MATCH($O2713&amp;" - "&amp;$P2713,'For Formulas'!$A$3:$CL$3,0))*L2713)</f>
        <v>83772</v>
      </c>
      <c r="X2713" s="322">
        <f t="shared" si="258"/>
        <v>7.9981435643564358E-2</v>
      </c>
      <c r="Y2713" s="262" t="s">
        <v>597</v>
      </c>
      <c r="Z2713" s="262" t="str">
        <f t="shared" si="259"/>
        <v>141 E 72250 138</v>
      </c>
      <c r="AA2713" s="262" t="str">
        <f t="shared" si="260"/>
        <v>000</v>
      </c>
      <c r="AB2713" s="262" t="str">
        <f t="shared" si="261"/>
        <v>000</v>
      </c>
      <c r="AC2713" s="262" t="str">
        <f t="shared" si="262"/>
        <v>141 E 72250 138 000 000</v>
      </c>
    </row>
    <row r="2714" spans="1:29" ht="15" customHeight="1" x14ac:dyDescent="0.25">
      <c r="A2714" s="262" t="s">
        <v>2608</v>
      </c>
      <c r="B2714" s="262" t="s">
        <v>231</v>
      </c>
      <c r="C2714" s="262" t="s">
        <v>231</v>
      </c>
      <c r="D2714" s="262" t="s">
        <v>371</v>
      </c>
      <c r="E2714" s="262" t="s">
        <v>221</v>
      </c>
      <c r="F2714" s="262" t="s">
        <v>222</v>
      </c>
      <c r="G2714" s="262" t="s">
        <v>223</v>
      </c>
      <c r="H2714" s="262" t="s">
        <v>224</v>
      </c>
      <c r="I2714" s="262" t="s">
        <v>225</v>
      </c>
      <c r="J2714" s="262">
        <v>1600</v>
      </c>
      <c r="K2714" s="320">
        <v>1</v>
      </c>
      <c r="L2714" s="320">
        <v>1</v>
      </c>
      <c r="M2714" s="262" t="s">
        <v>226</v>
      </c>
      <c r="N2714" s="262" t="s">
        <v>227</v>
      </c>
      <c r="O2714" s="262" t="s">
        <v>234</v>
      </c>
      <c r="P2714" s="262" t="s">
        <v>38</v>
      </c>
      <c r="Q2714" s="321">
        <v>27</v>
      </c>
      <c r="R2714" s="321">
        <f t="shared" si="257"/>
        <v>28</v>
      </c>
      <c r="S2714" s="300">
        <v>0</v>
      </c>
      <c r="T2714" s="300">
        <v>77745</v>
      </c>
      <c r="V2714" s="300">
        <v>77745</v>
      </c>
      <c r="W2714" s="302">
        <f>IFERROR(INDEX('For Formulas'!$A$3:$CL$64,MATCH(ROUNDUP($R2714,0),'For Formulas'!$A$3:$A$64,0),MATCH($O2714&amp;" - "&amp;$P2714,'For Formulas'!$A$3:$CL$3,0))*L2714+U2714,INDEX('For Formulas'!$A$3:$CL$64,MATCH(ROUNDUP($R2714,0),'For Formulas'!$A$3:$A$64,0)*MATCH($O2714&amp;" - "&amp;$P2714,'For Formulas'!$A$3:$CL$3,0))*L2714)</f>
        <v>83965</v>
      </c>
      <c r="X2714" s="322">
        <f t="shared" si="258"/>
        <v>8.0005145025403568E-2</v>
      </c>
      <c r="Y2714" s="262" t="s">
        <v>372</v>
      </c>
      <c r="Z2714" s="262" t="str">
        <f t="shared" si="259"/>
        <v>141 E 71100 116</v>
      </c>
      <c r="AA2714" s="262" t="str">
        <f t="shared" si="260"/>
        <v>000</v>
      </c>
      <c r="AB2714" s="262" t="str">
        <f t="shared" si="261"/>
        <v>000</v>
      </c>
      <c r="AC2714" s="262" t="str">
        <f t="shared" si="262"/>
        <v>141 E 71100 116 000 000</v>
      </c>
    </row>
    <row r="2715" spans="1:29" ht="15" customHeight="1" x14ac:dyDescent="0.25">
      <c r="A2715" s="262" t="s">
        <v>1044</v>
      </c>
      <c r="B2715" s="262" t="s">
        <v>577</v>
      </c>
      <c r="C2715" s="262" t="s">
        <v>577</v>
      </c>
      <c r="D2715" s="262" t="s">
        <v>361</v>
      </c>
      <c r="E2715" s="262" t="s">
        <v>221</v>
      </c>
      <c r="F2715" s="262" t="s">
        <v>463</v>
      </c>
      <c r="G2715" s="262" t="s">
        <v>464</v>
      </c>
      <c r="H2715" s="262" t="s">
        <v>465</v>
      </c>
      <c r="I2715" s="262" t="s">
        <v>225</v>
      </c>
      <c r="J2715" s="262">
        <v>1760</v>
      </c>
      <c r="K2715" s="320">
        <v>1</v>
      </c>
      <c r="L2715" s="320">
        <v>1</v>
      </c>
      <c r="M2715" s="262" t="s">
        <v>226</v>
      </c>
      <c r="N2715" s="262" t="s">
        <v>233</v>
      </c>
      <c r="O2715" s="262" t="s">
        <v>581</v>
      </c>
      <c r="P2715" s="262" t="s">
        <v>38</v>
      </c>
      <c r="Q2715" s="321">
        <v>20</v>
      </c>
      <c r="R2715" s="321">
        <f t="shared" si="257"/>
        <v>21</v>
      </c>
      <c r="S2715" s="300">
        <v>0</v>
      </c>
      <c r="T2715" s="300">
        <v>77979</v>
      </c>
      <c r="V2715" s="300">
        <v>77979</v>
      </c>
      <c r="W2715" s="302">
        <f>IFERROR(INDEX('For Formulas'!$A$3:$CL$64,MATCH(ROUNDUP($R2715,0),'For Formulas'!$A$3:$A$64,0),MATCH($O2715&amp;" - "&amp;$P2715,'For Formulas'!$A$3:$CL$3,0))*L2715+U2715,INDEX('For Formulas'!$A$3:$CL$64,MATCH(ROUNDUP($R2715,0),'For Formulas'!$A$3:$A$64,0)*MATCH($O2715&amp;" - "&amp;$P2715,'For Formulas'!$A$3:$CL$3,0))*L2715)</f>
        <v>84216</v>
      </c>
      <c r="X2715" s="322">
        <f t="shared" si="258"/>
        <v>7.9983072365636898E-2</v>
      </c>
      <c r="Y2715" s="262" t="s">
        <v>1045</v>
      </c>
      <c r="Z2715" s="262" t="str">
        <f t="shared" si="259"/>
        <v>141 E 72130 123</v>
      </c>
      <c r="AA2715" s="262" t="str">
        <f t="shared" si="260"/>
        <v>000</v>
      </c>
      <c r="AB2715" s="262" t="str">
        <f t="shared" si="261"/>
        <v>000</v>
      </c>
      <c r="AC2715" s="262" t="str">
        <f t="shared" si="262"/>
        <v>141 E 72130 123 000 000</v>
      </c>
    </row>
    <row r="2716" spans="1:29" ht="15" customHeight="1" x14ac:dyDescent="0.25">
      <c r="A2716" s="262" t="s">
        <v>400</v>
      </c>
      <c r="B2716" s="262" t="s">
        <v>231</v>
      </c>
      <c r="C2716" s="262" t="s">
        <v>231</v>
      </c>
      <c r="D2716" s="262" t="s">
        <v>382</v>
      </c>
      <c r="E2716" s="262" t="s">
        <v>221</v>
      </c>
      <c r="F2716" s="262" t="s">
        <v>222</v>
      </c>
      <c r="G2716" s="262" t="s">
        <v>223</v>
      </c>
      <c r="H2716" s="262" t="s">
        <v>224</v>
      </c>
      <c r="I2716" s="262" t="s">
        <v>225</v>
      </c>
      <c r="J2716" s="262">
        <v>1600</v>
      </c>
      <c r="K2716" s="320">
        <v>1</v>
      </c>
      <c r="L2716" s="320">
        <v>1</v>
      </c>
      <c r="M2716" s="262" t="s">
        <v>226</v>
      </c>
      <c r="N2716" s="262" t="s">
        <v>233</v>
      </c>
      <c r="O2716" s="262" t="s">
        <v>234</v>
      </c>
      <c r="P2716" s="262" t="s">
        <v>38</v>
      </c>
      <c r="Q2716" s="321">
        <v>28</v>
      </c>
      <c r="R2716" s="321">
        <f t="shared" si="257"/>
        <v>29</v>
      </c>
      <c r="S2716" s="300">
        <v>0</v>
      </c>
      <c r="T2716" s="300">
        <v>78105</v>
      </c>
      <c r="V2716" s="300">
        <v>78105</v>
      </c>
      <c r="W2716" s="302">
        <f>IFERROR(INDEX('For Formulas'!$A$3:$CL$64,MATCH(ROUNDUP($R2716,0),'For Formulas'!$A$3:$A$64,0),MATCH($O2716&amp;" - "&amp;$P2716,'For Formulas'!$A$3:$CL$3,0))*L2716+U2716,INDEX('For Formulas'!$A$3:$CL$64,MATCH(ROUNDUP($R2716,0),'For Formulas'!$A$3:$A$64,0)*MATCH($O2716&amp;" - "&amp;$P2716,'For Formulas'!$A$3:$CL$3,0))*L2716)</f>
        <v>84355</v>
      </c>
      <c r="X2716" s="322">
        <f t="shared" si="258"/>
        <v>8.002048524422252E-2</v>
      </c>
      <c r="Y2716" s="262" t="s">
        <v>401</v>
      </c>
      <c r="Z2716" s="262" t="str">
        <f t="shared" si="259"/>
        <v>141 E 71100 116</v>
      </c>
      <c r="AA2716" s="262" t="str">
        <f t="shared" si="260"/>
        <v>000</v>
      </c>
      <c r="AB2716" s="262" t="str">
        <f t="shared" si="261"/>
        <v>000</v>
      </c>
      <c r="AC2716" s="262" t="str">
        <f t="shared" si="262"/>
        <v>141 E 71100 116 000 000</v>
      </c>
    </row>
    <row r="2717" spans="1:29" ht="15" hidden="1" customHeight="1" x14ac:dyDescent="0.25">
      <c r="A2717" s="262" t="s">
        <v>3155</v>
      </c>
      <c r="B2717" s="262" t="s">
        <v>330</v>
      </c>
      <c r="C2717" s="262" t="s">
        <v>330</v>
      </c>
      <c r="D2717" s="262" t="s">
        <v>328</v>
      </c>
      <c r="E2717" s="262" t="s">
        <v>256</v>
      </c>
      <c r="F2717" s="262" t="s">
        <v>249</v>
      </c>
      <c r="G2717" s="262" t="s">
        <v>250</v>
      </c>
      <c r="H2717" s="262" t="s">
        <v>224</v>
      </c>
      <c r="I2717" s="262" t="s">
        <v>242</v>
      </c>
      <c r="J2717" s="262">
        <v>1080</v>
      </c>
      <c r="K2717" s="320">
        <v>1</v>
      </c>
      <c r="L2717" s="320">
        <v>1</v>
      </c>
      <c r="M2717" s="262" t="s">
        <v>6</v>
      </c>
      <c r="Q2717" s="321">
        <v>0</v>
      </c>
      <c r="R2717" s="321">
        <f t="shared" si="257"/>
        <v>1</v>
      </c>
      <c r="S2717" s="300">
        <v>3000</v>
      </c>
      <c r="T2717" s="300">
        <v>0</v>
      </c>
      <c r="V2717" s="300">
        <v>3000</v>
      </c>
      <c r="W2717" s="300">
        <f>V2717</f>
        <v>3000</v>
      </c>
      <c r="X2717" s="322">
        <f t="shared" si="258"/>
        <v>0</v>
      </c>
      <c r="Y2717" s="262" t="s">
        <v>329</v>
      </c>
      <c r="Z2717" s="262" t="str">
        <f t="shared" si="259"/>
        <v>141 E 72710 146</v>
      </c>
      <c r="AA2717" s="262" t="str">
        <f t="shared" si="260"/>
        <v>712</v>
      </c>
      <c r="AB2717" s="262" t="str">
        <f t="shared" si="261"/>
        <v>000</v>
      </c>
      <c r="AC2717" s="262" t="str">
        <f t="shared" si="262"/>
        <v>141 E 72710 146 000 712</v>
      </c>
    </row>
    <row r="2718" spans="1:29" ht="15" hidden="1" customHeight="1" x14ac:dyDescent="0.25">
      <c r="A2718" s="262" t="s">
        <v>3155</v>
      </c>
      <c r="B2718" s="262" t="s">
        <v>327</v>
      </c>
      <c r="C2718" s="262" t="s">
        <v>327</v>
      </c>
      <c r="D2718" s="262" t="s">
        <v>328</v>
      </c>
      <c r="E2718" s="262" t="s">
        <v>221</v>
      </c>
      <c r="F2718" s="262" t="s">
        <v>249</v>
      </c>
      <c r="G2718" s="262" t="s">
        <v>250</v>
      </c>
      <c r="H2718" s="262" t="s">
        <v>224</v>
      </c>
      <c r="I2718" s="262" t="s">
        <v>225</v>
      </c>
      <c r="J2718" s="262">
        <v>1440</v>
      </c>
      <c r="K2718" s="320">
        <v>1</v>
      </c>
      <c r="L2718" s="320">
        <v>1</v>
      </c>
      <c r="M2718" s="262" t="s">
        <v>226</v>
      </c>
      <c r="N2718" s="262" t="s">
        <v>227</v>
      </c>
      <c r="O2718" s="262" t="s">
        <v>251</v>
      </c>
      <c r="P2718" s="262" t="s">
        <v>186</v>
      </c>
      <c r="Q2718" s="321">
        <v>1</v>
      </c>
      <c r="R2718" s="321">
        <f t="shared" si="257"/>
        <v>2</v>
      </c>
      <c r="S2718" s="300">
        <v>0</v>
      </c>
      <c r="T2718" s="300">
        <v>9570</v>
      </c>
      <c r="V2718" s="300">
        <v>9570</v>
      </c>
      <c r="W2718" s="302">
        <f>IFERROR(INDEX('For Formulas'!$A$3:$CL$64,MATCH(ROUNDUP($R2718,0),'For Formulas'!$A$3:$A$64,0),MATCH($O2718&amp;" - "&amp;$P2718,'For Formulas'!$A$3:$CL$3,0))*L2718+U2718,INDEX('For Formulas'!$A$3:$CL$64,MATCH(ROUNDUP($R2718,0),'For Formulas'!$A$3:$A$64,0)*MATCH($O2718&amp;" - "&amp;$P2718,'For Formulas'!$A$3:$CL$3,0))*L2718)</f>
        <v>11130</v>
      </c>
      <c r="X2718" s="322">
        <f t="shared" si="258"/>
        <v>0.16300940438871472</v>
      </c>
      <c r="Y2718" s="262" t="s">
        <v>329</v>
      </c>
      <c r="Z2718" s="262" t="str">
        <f t="shared" si="259"/>
        <v>141 E 72710 146</v>
      </c>
      <c r="AA2718" s="262" t="str">
        <f t="shared" si="260"/>
        <v>712</v>
      </c>
      <c r="AB2718" s="262" t="str">
        <f t="shared" si="261"/>
        <v>000</v>
      </c>
      <c r="AC2718" s="262" t="str">
        <f t="shared" si="262"/>
        <v>141 E 72710 146 000 712</v>
      </c>
    </row>
    <row r="2719" spans="1:29" ht="15" customHeight="1" x14ac:dyDescent="0.25">
      <c r="A2719" s="262" t="s">
        <v>2452</v>
      </c>
      <c r="B2719" s="262" t="s">
        <v>231</v>
      </c>
      <c r="C2719" s="262" t="s">
        <v>231</v>
      </c>
      <c r="D2719" s="262" t="s">
        <v>411</v>
      </c>
      <c r="E2719" s="262" t="s">
        <v>221</v>
      </c>
      <c r="F2719" s="262" t="s">
        <v>222</v>
      </c>
      <c r="G2719" s="262" t="s">
        <v>223</v>
      </c>
      <c r="H2719" s="262" t="s">
        <v>224</v>
      </c>
      <c r="I2719" s="262" t="s">
        <v>225</v>
      </c>
      <c r="J2719" s="262">
        <v>1600</v>
      </c>
      <c r="K2719" s="320">
        <v>1</v>
      </c>
      <c r="L2719" s="320">
        <v>1</v>
      </c>
      <c r="M2719" s="262" t="s">
        <v>226</v>
      </c>
      <c r="N2719" s="262" t="s">
        <v>233</v>
      </c>
      <c r="O2719" s="262" t="s">
        <v>234</v>
      </c>
      <c r="P2719" s="262" t="s">
        <v>38</v>
      </c>
      <c r="Q2719" s="321">
        <v>28</v>
      </c>
      <c r="R2719" s="321">
        <f t="shared" si="257"/>
        <v>29</v>
      </c>
      <c r="S2719" s="300">
        <v>0</v>
      </c>
      <c r="T2719" s="300">
        <v>78105</v>
      </c>
      <c r="V2719" s="300">
        <v>78105</v>
      </c>
      <c r="W2719" s="302">
        <f>IFERROR(INDEX('For Formulas'!$A$3:$CL$64,MATCH(ROUNDUP($R2719,0),'For Formulas'!$A$3:$A$64,0),MATCH($O2719&amp;" - "&amp;$P2719,'For Formulas'!$A$3:$CL$3,0))*L2719+U2719,INDEX('For Formulas'!$A$3:$CL$64,MATCH(ROUNDUP($R2719,0),'For Formulas'!$A$3:$A$64,0)*MATCH($O2719&amp;" - "&amp;$P2719,'For Formulas'!$A$3:$CL$3,0))*L2719)</f>
        <v>84355</v>
      </c>
      <c r="X2719" s="322">
        <f t="shared" si="258"/>
        <v>8.002048524422252E-2</v>
      </c>
      <c r="Y2719" s="262" t="s">
        <v>608</v>
      </c>
      <c r="Z2719" s="262" t="str">
        <f t="shared" si="259"/>
        <v>141 E 71100 116</v>
      </c>
      <c r="AA2719" s="262" t="str">
        <f t="shared" si="260"/>
        <v>000</v>
      </c>
      <c r="AB2719" s="262" t="str">
        <f t="shared" si="261"/>
        <v>000</v>
      </c>
      <c r="AC2719" s="262" t="str">
        <f t="shared" si="262"/>
        <v>141 E 71100 116 000 000</v>
      </c>
    </row>
    <row r="2720" spans="1:29" ht="15" hidden="1" customHeight="1" x14ac:dyDescent="0.25">
      <c r="A2720" s="262" t="s">
        <v>3156</v>
      </c>
      <c r="B2720" s="262" t="s">
        <v>255</v>
      </c>
      <c r="C2720" s="262" t="s">
        <v>255</v>
      </c>
      <c r="D2720" s="262" t="s">
        <v>248</v>
      </c>
      <c r="E2720" s="262" t="s">
        <v>256</v>
      </c>
      <c r="F2720" s="262" t="s">
        <v>249</v>
      </c>
      <c r="G2720" s="262" t="s">
        <v>250</v>
      </c>
      <c r="H2720" s="262" t="s">
        <v>224</v>
      </c>
      <c r="I2720" s="262" t="s">
        <v>242</v>
      </c>
      <c r="J2720" s="262">
        <v>1080</v>
      </c>
      <c r="K2720" s="320">
        <v>1</v>
      </c>
      <c r="L2720" s="320">
        <v>1</v>
      </c>
      <c r="M2720" s="262" t="s">
        <v>6</v>
      </c>
      <c r="Q2720" s="321">
        <v>0</v>
      </c>
      <c r="R2720" s="321">
        <f t="shared" si="257"/>
        <v>1</v>
      </c>
      <c r="S2720" s="300">
        <v>3000</v>
      </c>
      <c r="T2720" s="300">
        <v>0</v>
      </c>
      <c r="V2720" s="300">
        <v>3000</v>
      </c>
      <c r="W2720" s="300">
        <f>V2720</f>
        <v>3000</v>
      </c>
      <c r="X2720" s="322">
        <f t="shared" si="258"/>
        <v>0</v>
      </c>
      <c r="Y2720" s="262" t="s">
        <v>252</v>
      </c>
      <c r="Z2720" s="262" t="str">
        <f t="shared" si="259"/>
        <v>141 E 72710 146</v>
      </c>
      <c r="AA2720" s="262" t="str">
        <f t="shared" si="260"/>
        <v>446</v>
      </c>
      <c r="AB2720" s="262" t="str">
        <f t="shared" si="261"/>
        <v>000</v>
      </c>
      <c r="AC2720" s="262" t="str">
        <f t="shared" si="262"/>
        <v>141 E 72710 146 000 446</v>
      </c>
    </row>
    <row r="2721" spans="1:29" ht="15" customHeight="1" x14ac:dyDescent="0.25">
      <c r="A2721" s="262" t="s">
        <v>2858</v>
      </c>
      <c r="B2721" s="262" t="s">
        <v>323</v>
      </c>
      <c r="C2721" s="262" t="s">
        <v>323</v>
      </c>
      <c r="D2721" s="262" t="s">
        <v>389</v>
      </c>
      <c r="E2721" s="262" t="s">
        <v>221</v>
      </c>
      <c r="F2721" s="262" t="s">
        <v>222</v>
      </c>
      <c r="G2721" s="262" t="s">
        <v>223</v>
      </c>
      <c r="H2721" s="262" t="s">
        <v>224</v>
      </c>
      <c r="I2721" s="262" t="s">
        <v>225</v>
      </c>
      <c r="J2721" s="262">
        <v>1600</v>
      </c>
      <c r="K2721" s="320">
        <v>1</v>
      </c>
      <c r="L2721" s="320">
        <v>1</v>
      </c>
      <c r="M2721" s="262" t="s">
        <v>226</v>
      </c>
      <c r="N2721" s="262" t="s">
        <v>227</v>
      </c>
      <c r="O2721" s="262" t="s">
        <v>234</v>
      </c>
      <c r="P2721" s="262" t="s">
        <v>38</v>
      </c>
      <c r="Q2721" s="321">
        <v>29</v>
      </c>
      <c r="R2721" s="321">
        <f t="shared" si="257"/>
        <v>30</v>
      </c>
      <c r="S2721" s="300">
        <v>0</v>
      </c>
      <c r="T2721" s="300">
        <v>78455</v>
      </c>
      <c r="V2721" s="300">
        <v>78455</v>
      </c>
      <c r="W2721" s="302">
        <f>IFERROR(INDEX('For Formulas'!$A$3:$CL$64,MATCH(ROUNDUP($R2721,0),'For Formulas'!$A$3:$A$64,0),MATCH($O2721&amp;" - "&amp;$P2721,'For Formulas'!$A$3:$CL$3,0))*L2721+U2721,INDEX('For Formulas'!$A$3:$CL$64,MATCH(ROUNDUP($R2721,0),'For Formulas'!$A$3:$A$64,0)*MATCH($O2721&amp;" - "&amp;$P2721,'For Formulas'!$A$3:$CL$3,0))*L2721)</f>
        <v>84730</v>
      </c>
      <c r="X2721" s="322">
        <f t="shared" si="258"/>
        <v>7.9982155375693073E-2</v>
      </c>
      <c r="Y2721" s="262" t="s">
        <v>1632</v>
      </c>
      <c r="Z2721" s="262" t="str">
        <f t="shared" si="259"/>
        <v>141 E 72410 139</v>
      </c>
      <c r="AA2721" s="262" t="str">
        <f t="shared" si="260"/>
        <v>000</v>
      </c>
      <c r="AB2721" s="262" t="str">
        <f t="shared" si="261"/>
        <v>000</v>
      </c>
      <c r="AC2721" s="262" t="str">
        <f t="shared" si="262"/>
        <v>141 E 72410 139 000 000</v>
      </c>
    </row>
    <row r="2722" spans="1:29" ht="15" customHeight="1" x14ac:dyDescent="0.25">
      <c r="A2722" s="262" t="s">
        <v>793</v>
      </c>
      <c r="B2722" s="262" t="s">
        <v>577</v>
      </c>
      <c r="C2722" s="262" t="s">
        <v>577</v>
      </c>
      <c r="D2722" s="262" t="s">
        <v>392</v>
      </c>
      <c r="E2722" s="262" t="s">
        <v>221</v>
      </c>
      <c r="F2722" s="262" t="s">
        <v>463</v>
      </c>
      <c r="G2722" s="262" t="s">
        <v>464</v>
      </c>
      <c r="H2722" s="262" t="s">
        <v>465</v>
      </c>
      <c r="I2722" s="262" t="s">
        <v>225</v>
      </c>
      <c r="J2722" s="262">
        <v>1760</v>
      </c>
      <c r="K2722" s="320">
        <v>1</v>
      </c>
      <c r="L2722" s="320">
        <v>1</v>
      </c>
      <c r="M2722" s="262" t="s">
        <v>226</v>
      </c>
      <c r="N2722" s="262" t="s">
        <v>233</v>
      </c>
      <c r="O2722" s="262" t="s">
        <v>581</v>
      </c>
      <c r="P2722" s="262" t="s">
        <v>37</v>
      </c>
      <c r="Q2722" s="321">
        <v>27</v>
      </c>
      <c r="R2722" s="321">
        <f t="shared" si="257"/>
        <v>28</v>
      </c>
      <c r="S2722" s="300">
        <v>0</v>
      </c>
      <c r="T2722" s="300">
        <v>78650</v>
      </c>
      <c r="V2722" s="300">
        <v>78650</v>
      </c>
      <c r="W2722" s="302">
        <f>IFERROR(INDEX('For Formulas'!$A$3:$CL$64,MATCH(ROUNDUP($R2722,0),'For Formulas'!$A$3:$A$64,0),MATCH($O2722&amp;" - "&amp;$P2722,'For Formulas'!$A$3:$CL$3,0))*L2722+U2722,INDEX('For Formulas'!$A$3:$CL$64,MATCH(ROUNDUP($R2722,0),'For Formulas'!$A$3:$A$64,0)*MATCH($O2722&amp;" - "&amp;$P2722,'For Formulas'!$A$3:$CL$3,0))*L2722)</f>
        <v>84942</v>
      </c>
      <c r="X2722" s="322">
        <f t="shared" si="258"/>
        <v>0.08</v>
      </c>
      <c r="Y2722" s="262" t="s">
        <v>579</v>
      </c>
      <c r="Z2722" s="262" t="str">
        <f t="shared" si="259"/>
        <v>141 E 72130 123</v>
      </c>
      <c r="AA2722" s="262" t="str">
        <f t="shared" si="260"/>
        <v>000</v>
      </c>
      <c r="AB2722" s="262" t="str">
        <f t="shared" si="261"/>
        <v>000</v>
      </c>
      <c r="AC2722" s="262" t="str">
        <f t="shared" si="262"/>
        <v>141 E 72130 123 000 000</v>
      </c>
    </row>
    <row r="2723" spans="1:29" ht="15" customHeight="1" x14ac:dyDescent="0.25">
      <c r="A2723" s="262" t="s">
        <v>2112</v>
      </c>
      <c r="B2723" s="262" t="s">
        <v>298</v>
      </c>
      <c r="C2723" s="262" t="s">
        <v>298</v>
      </c>
      <c r="D2723" s="262" t="s">
        <v>298</v>
      </c>
      <c r="E2723" s="262" t="s">
        <v>221</v>
      </c>
      <c r="F2723" s="262" t="s">
        <v>299</v>
      </c>
      <c r="G2723" s="262" t="s">
        <v>300</v>
      </c>
      <c r="H2723" s="262" t="s">
        <v>301</v>
      </c>
      <c r="I2723" s="262" t="s">
        <v>225</v>
      </c>
      <c r="J2723" s="262">
        <v>1920</v>
      </c>
      <c r="K2723" s="320">
        <v>1</v>
      </c>
      <c r="L2723" s="320">
        <v>1</v>
      </c>
      <c r="M2723" s="262" t="s">
        <v>6</v>
      </c>
      <c r="Q2723" s="321">
        <v>0</v>
      </c>
      <c r="R2723" s="321">
        <f t="shared" si="257"/>
        <v>1</v>
      </c>
      <c r="S2723" s="300">
        <v>78774</v>
      </c>
      <c r="T2723" s="300">
        <v>0</v>
      </c>
      <c r="V2723" s="300">
        <v>78774</v>
      </c>
      <c r="W2723" s="329">
        <f>V2723*1.08</f>
        <v>85075.920000000013</v>
      </c>
      <c r="X2723" s="322">
        <f t="shared" si="258"/>
        <v>8.0000000000000168E-2</v>
      </c>
      <c r="Y2723" s="262" t="s">
        <v>2113</v>
      </c>
      <c r="Z2723" s="262" t="str">
        <f t="shared" si="259"/>
        <v>141 E 72620 105</v>
      </c>
      <c r="AA2723" s="262" t="str">
        <f t="shared" si="260"/>
        <v>000</v>
      </c>
      <c r="AB2723" s="262" t="str">
        <f t="shared" si="261"/>
        <v>000</v>
      </c>
      <c r="AC2723" s="262" t="str">
        <f t="shared" si="262"/>
        <v>141 E 72620 105 000 000</v>
      </c>
    </row>
    <row r="2724" spans="1:29" ht="15" customHeight="1" x14ac:dyDescent="0.25">
      <c r="A2724" s="262" t="s">
        <v>2729</v>
      </c>
      <c r="B2724" s="262" t="s">
        <v>298</v>
      </c>
      <c r="C2724" s="262" t="s">
        <v>298</v>
      </c>
      <c r="D2724" s="262" t="s">
        <v>298</v>
      </c>
      <c r="E2724" s="262" t="s">
        <v>221</v>
      </c>
      <c r="F2724" s="262" t="s">
        <v>299</v>
      </c>
      <c r="G2724" s="262" t="s">
        <v>300</v>
      </c>
      <c r="H2724" s="262" t="s">
        <v>301</v>
      </c>
      <c r="I2724" s="262" t="s">
        <v>225</v>
      </c>
      <c r="J2724" s="262">
        <v>1920</v>
      </c>
      <c r="K2724" s="320">
        <v>1</v>
      </c>
      <c r="L2724" s="320">
        <v>1</v>
      </c>
      <c r="M2724" s="262" t="s">
        <v>6</v>
      </c>
      <c r="Q2724" s="321">
        <v>0</v>
      </c>
      <c r="R2724" s="321">
        <f t="shared" si="257"/>
        <v>1</v>
      </c>
      <c r="S2724" s="300">
        <v>78774</v>
      </c>
      <c r="T2724" s="300">
        <v>0</v>
      </c>
      <c r="V2724" s="300">
        <v>78774</v>
      </c>
      <c r="W2724" s="329">
        <f>V2724*1.08</f>
        <v>85075.920000000013</v>
      </c>
      <c r="X2724" s="322">
        <f t="shared" si="258"/>
        <v>8.0000000000000168E-2</v>
      </c>
      <c r="Y2724" s="262" t="s">
        <v>2113</v>
      </c>
      <c r="Z2724" s="262" t="str">
        <f t="shared" si="259"/>
        <v>141 E 72620 105</v>
      </c>
      <c r="AA2724" s="262" t="str">
        <f t="shared" si="260"/>
        <v>000</v>
      </c>
      <c r="AB2724" s="262" t="str">
        <f t="shared" si="261"/>
        <v>000</v>
      </c>
      <c r="AC2724" s="262" t="str">
        <f t="shared" si="262"/>
        <v>141 E 72620 105 000 000</v>
      </c>
    </row>
    <row r="2725" spans="1:29" ht="15" customHeight="1" x14ac:dyDescent="0.25">
      <c r="A2725" s="262" t="s">
        <v>742</v>
      </c>
      <c r="B2725" s="262" t="s">
        <v>657</v>
      </c>
      <c r="C2725" s="262" t="s">
        <v>657</v>
      </c>
      <c r="D2725" s="262" t="s">
        <v>389</v>
      </c>
      <c r="E2725" s="262" t="s">
        <v>221</v>
      </c>
      <c r="F2725" s="262" t="s">
        <v>222</v>
      </c>
      <c r="G2725" s="262" t="s">
        <v>223</v>
      </c>
      <c r="H2725" s="262" t="s">
        <v>224</v>
      </c>
      <c r="I2725" s="262" t="s">
        <v>225</v>
      </c>
      <c r="J2725" s="262">
        <v>1600</v>
      </c>
      <c r="K2725" s="320">
        <v>1</v>
      </c>
      <c r="L2725" s="320">
        <v>1</v>
      </c>
      <c r="M2725" s="262" t="s">
        <v>226</v>
      </c>
      <c r="N2725" s="262" t="s">
        <v>233</v>
      </c>
      <c r="O2725" s="262" t="s">
        <v>228</v>
      </c>
      <c r="P2725" s="262" t="s">
        <v>37</v>
      </c>
      <c r="Q2725" s="321">
        <v>22</v>
      </c>
      <c r="R2725" s="321">
        <f t="shared" si="257"/>
        <v>23</v>
      </c>
      <c r="S2725" s="300">
        <v>0</v>
      </c>
      <c r="T2725" s="300">
        <v>78780</v>
      </c>
      <c r="V2725" s="300">
        <v>78780</v>
      </c>
      <c r="W2725" s="302">
        <f>IFERROR(INDEX('For Formulas'!$A$3:$CL$64,MATCH(ROUNDUP($R2725,0),'For Formulas'!$A$3:$A$64,0),MATCH($O2725&amp;" - "&amp;$P2725,'For Formulas'!$A$3:$CL$3,0))*L2725+U2725,INDEX('For Formulas'!$A$3:$CL$64,MATCH(ROUNDUP($R2725,0),'For Formulas'!$A$3:$A$64,0)*MATCH($O2725&amp;" - "&amp;$P2725,'For Formulas'!$A$3:$CL$3,0))*L2725)</f>
        <v>85080</v>
      </c>
      <c r="X2725" s="322">
        <f t="shared" si="258"/>
        <v>7.9969535415079965E-2</v>
      </c>
      <c r="Y2725" s="262" t="s">
        <v>658</v>
      </c>
      <c r="Z2725" s="262" t="str">
        <f t="shared" si="259"/>
        <v>141 E 72130 124</v>
      </c>
      <c r="AA2725" s="262" t="str">
        <f t="shared" si="260"/>
        <v>000</v>
      </c>
      <c r="AB2725" s="262" t="str">
        <f t="shared" si="261"/>
        <v>000</v>
      </c>
      <c r="AC2725" s="262" t="str">
        <f t="shared" si="262"/>
        <v>141 E 72130 124 000 000</v>
      </c>
    </row>
    <row r="2726" spans="1:29" ht="15" customHeight="1" x14ac:dyDescent="0.25">
      <c r="A2726" s="262" t="s">
        <v>2186</v>
      </c>
      <c r="B2726" s="262" t="s">
        <v>219</v>
      </c>
      <c r="C2726" s="262" t="s">
        <v>219</v>
      </c>
      <c r="D2726" s="262" t="s">
        <v>364</v>
      </c>
      <c r="E2726" s="262" t="s">
        <v>221</v>
      </c>
      <c r="F2726" s="262" t="s">
        <v>222</v>
      </c>
      <c r="G2726" s="262" t="s">
        <v>223</v>
      </c>
      <c r="H2726" s="262" t="s">
        <v>224</v>
      </c>
      <c r="I2726" s="262" t="s">
        <v>225</v>
      </c>
      <c r="J2726" s="262">
        <v>1600</v>
      </c>
      <c r="K2726" s="320">
        <v>1</v>
      </c>
      <c r="L2726" s="320">
        <v>1</v>
      </c>
      <c r="M2726" s="262" t="s">
        <v>226</v>
      </c>
      <c r="N2726" s="262" t="s">
        <v>227</v>
      </c>
      <c r="O2726" s="262" t="s">
        <v>228</v>
      </c>
      <c r="P2726" s="262" t="s">
        <v>37</v>
      </c>
      <c r="Q2726" s="321">
        <v>22</v>
      </c>
      <c r="R2726" s="321">
        <f t="shared" si="257"/>
        <v>23</v>
      </c>
      <c r="S2726" s="300">
        <v>0</v>
      </c>
      <c r="T2726" s="300">
        <v>78780</v>
      </c>
      <c r="V2726" s="300">
        <v>78780</v>
      </c>
      <c r="W2726" s="302">
        <f>IFERROR(INDEX('For Formulas'!$A$3:$CL$64,MATCH(ROUNDUP($R2726,0),'For Formulas'!$A$3:$A$64,0),MATCH($O2726&amp;" - "&amp;$P2726,'For Formulas'!$A$3:$CL$3,0))*L2726+U2726,INDEX('For Formulas'!$A$3:$CL$64,MATCH(ROUNDUP($R2726,0),'For Formulas'!$A$3:$A$64,0)*MATCH($O2726&amp;" - "&amp;$P2726,'For Formulas'!$A$3:$CL$3,0))*L2726)</f>
        <v>85080</v>
      </c>
      <c r="X2726" s="322">
        <f t="shared" si="258"/>
        <v>7.9969535415079965E-2</v>
      </c>
      <c r="Y2726" s="262" t="s">
        <v>2187</v>
      </c>
      <c r="Z2726" s="262" t="str">
        <f t="shared" si="259"/>
        <v>141 E 71200 171</v>
      </c>
      <c r="AA2726" s="262" t="str">
        <f t="shared" si="260"/>
        <v>712</v>
      </c>
      <c r="AB2726" s="262" t="str">
        <f t="shared" si="261"/>
        <v>000</v>
      </c>
      <c r="AC2726" s="262" t="str">
        <f t="shared" si="262"/>
        <v>141 E 71200 171 000 712</v>
      </c>
    </row>
    <row r="2727" spans="1:29" ht="15" customHeight="1" x14ac:dyDescent="0.25">
      <c r="A2727" s="262" t="s">
        <v>1166</v>
      </c>
      <c r="B2727" s="262" t="s">
        <v>1167</v>
      </c>
      <c r="C2727" s="262" t="s">
        <v>1167</v>
      </c>
      <c r="D2727" s="262" t="s">
        <v>248</v>
      </c>
      <c r="E2727" s="262" t="s">
        <v>221</v>
      </c>
      <c r="F2727" s="262" t="s">
        <v>299</v>
      </c>
      <c r="G2727" s="262" t="s">
        <v>300</v>
      </c>
      <c r="H2727" s="262" t="s">
        <v>301</v>
      </c>
      <c r="I2727" s="262" t="s">
        <v>225</v>
      </c>
      <c r="J2727" s="262">
        <v>1920</v>
      </c>
      <c r="K2727" s="320">
        <v>1</v>
      </c>
      <c r="L2727" s="320">
        <v>1</v>
      </c>
      <c r="M2727" s="262" t="s">
        <v>6</v>
      </c>
      <c r="Q2727" s="321">
        <v>0</v>
      </c>
      <c r="R2727" s="321">
        <f t="shared" si="257"/>
        <v>1</v>
      </c>
      <c r="S2727" s="300">
        <v>79767.48</v>
      </c>
      <c r="T2727" s="300">
        <v>0</v>
      </c>
      <c r="V2727" s="300">
        <v>79767.48</v>
      </c>
      <c r="W2727" s="329">
        <f>V2727*1.08</f>
        <v>86148.878400000001</v>
      </c>
      <c r="X2727" s="322">
        <f t="shared" si="258"/>
        <v>8.0000000000000071E-2</v>
      </c>
      <c r="Y2727" s="262" t="s">
        <v>1168</v>
      </c>
      <c r="Z2727" s="262" t="str">
        <f t="shared" si="259"/>
        <v>141 E 72710 105</v>
      </c>
      <c r="AA2727" s="262" t="str">
        <f t="shared" si="260"/>
        <v>000</v>
      </c>
      <c r="AB2727" s="262" t="str">
        <f t="shared" si="261"/>
        <v>000</v>
      </c>
      <c r="AC2727" s="262" t="str">
        <f t="shared" si="262"/>
        <v>141 E 72710 105 000 000</v>
      </c>
    </row>
    <row r="2728" spans="1:29" ht="15" hidden="1" customHeight="1" x14ac:dyDescent="0.25">
      <c r="A2728" s="262" t="s">
        <v>3065</v>
      </c>
      <c r="B2728" s="262" t="s">
        <v>488</v>
      </c>
      <c r="C2728" s="262" t="s">
        <v>489</v>
      </c>
      <c r="D2728" s="262" t="s">
        <v>274</v>
      </c>
      <c r="E2728" s="262" t="s">
        <v>221</v>
      </c>
      <c r="F2728" s="262" t="s">
        <v>299</v>
      </c>
      <c r="G2728" s="262" t="s">
        <v>300</v>
      </c>
      <c r="H2728" s="262" t="s">
        <v>301</v>
      </c>
      <c r="I2728" s="262" t="s">
        <v>225</v>
      </c>
      <c r="J2728" s="262">
        <v>1920</v>
      </c>
      <c r="K2728" s="320">
        <v>1</v>
      </c>
      <c r="L2728" s="320">
        <v>1</v>
      </c>
      <c r="M2728" s="262" t="s">
        <v>226</v>
      </c>
      <c r="N2728" s="262" t="s">
        <v>227</v>
      </c>
      <c r="O2728" s="262" t="s">
        <v>786</v>
      </c>
      <c r="P2728" s="262" t="s">
        <v>38</v>
      </c>
      <c r="Q2728" s="321">
        <v>15</v>
      </c>
      <c r="R2728" s="321">
        <f t="shared" si="257"/>
        <v>16</v>
      </c>
      <c r="S2728" s="300">
        <v>0</v>
      </c>
      <c r="T2728" s="300">
        <v>80010</v>
      </c>
      <c r="V2728" s="300">
        <v>80010</v>
      </c>
      <c r="W2728" s="302">
        <f>IFERROR(INDEX('For Formulas'!$A$3:$CL$64,MATCH(ROUNDUP($R2728,0),'For Formulas'!$A$3:$A$64,0),MATCH($O2728&amp;" - "&amp;$P2728,'For Formulas'!$A$3:$CL$3,0))*L2728+U2728,INDEX('For Formulas'!$A$3:$CL$64,MATCH(ROUNDUP($R2728,0),'For Formulas'!$A$3:$A$64,0)*MATCH($O2728&amp;" - "&amp;$P2728,'For Formulas'!$A$3:$CL$3,0))*L2728)</f>
        <v>86412</v>
      </c>
      <c r="X2728" s="322">
        <f t="shared" si="258"/>
        <v>8.0014998125234341E-2</v>
      </c>
      <c r="Y2728" s="262" t="s">
        <v>787</v>
      </c>
      <c r="Z2728" s="262" t="str">
        <f t="shared" si="259"/>
        <v>142 E 72210 189</v>
      </c>
      <c r="AA2728" s="262" t="str">
        <f t="shared" si="260"/>
        <v>000</v>
      </c>
      <c r="AB2728" s="262" t="str">
        <f t="shared" si="261"/>
        <v>201</v>
      </c>
      <c r="AC2728" s="262" t="str">
        <f t="shared" si="262"/>
        <v>142 E 72210 189 201 000</v>
      </c>
    </row>
    <row r="2729" spans="1:29" ht="15" customHeight="1" x14ac:dyDescent="0.25">
      <c r="A2729" s="262" t="s">
        <v>825</v>
      </c>
      <c r="B2729" s="262" t="s">
        <v>826</v>
      </c>
      <c r="C2729" s="262" t="s">
        <v>826</v>
      </c>
      <c r="D2729" s="262" t="s">
        <v>328</v>
      </c>
      <c r="E2729" s="262" t="s">
        <v>221</v>
      </c>
      <c r="F2729" s="262" t="s">
        <v>299</v>
      </c>
      <c r="G2729" s="262" t="s">
        <v>300</v>
      </c>
      <c r="H2729" s="262" t="s">
        <v>301</v>
      </c>
      <c r="I2729" s="262" t="s">
        <v>225</v>
      </c>
      <c r="J2729" s="262">
        <v>1920</v>
      </c>
      <c r="K2729" s="320">
        <v>1</v>
      </c>
      <c r="L2729" s="320">
        <v>1</v>
      </c>
      <c r="M2729" s="262" t="s">
        <v>226</v>
      </c>
      <c r="N2729" s="262" t="s">
        <v>227</v>
      </c>
      <c r="O2729" s="262" t="s">
        <v>498</v>
      </c>
      <c r="P2729" s="262" t="s">
        <v>37</v>
      </c>
      <c r="Q2729" s="321">
        <v>9</v>
      </c>
      <c r="R2729" s="321">
        <f t="shared" si="257"/>
        <v>10</v>
      </c>
      <c r="S2729" s="300">
        <v>0</v>
      </c>
      <c r="T2729" s="300">
        <v>79860</v>
      </c>
      <c r="U2729" s="262">
        <v>1000</v>
      </c>
      <c r="V2729" s="300">
        <v>80860</v>
      </c>
      <c r="W2729" s="302">
        <f>IFERROR(INDEX('For Formulas'!$A$3:$CL$64,MATCH(ROUNDUP($R2729,0),'For Formulas'!$A$3:$A$64,0),MATCH($O2729&amp;" - "&amp;$P2729,'For Formulas'!$A$3:$CL$3,0))*L2729+U2729,INDEX('For Formulas'!$A$3:$CL$64,MATCH(ROUNDUP($R2729,0),'For Formulas'!$A$3:$A$64,0)*MATCH($O2729&amp;" - "&amp;$P2729,'For Formulas'!$A$3:$CL$3,0))*L2729)</f>
        <v>87250</v>
      </c>
      <c r="X2729" s="322">
        <f t="shared" si="258"/>
        <v>7.9025476131585462E-2</v>
      </c>
      <c r="Y2729" s="262" t="s">
        <v>827</v>
      </c>
      <c r="Z2729" s="262" t="str">
        <f t="shared" si="259"/>
        <v>141 E 72220 105</v>
      </c>
      <c r="AA2729" s="262" t="str">
        <f t="shared" si="260"/>
        <v>712</v>
      </c>
      <c r="AB2729" s="262" t="str">
        <f t="shared" si="261"/>
        <v>000</v>
      </c>
      <c r="AC2729" s="262" t="str">
        <f t="shared" si="262"/>
        <v>141 E 72220 105 000 712</v>
      </c>
    </row>
    <row r="2730" spans="1:29" ht="15" customHeight="1" x14ac:dyDescent="0.25">
      <c r="A2730" s="262" t="s">
        <v>2975</v>
      </c>
      <c r="B2730" s="262" t="s">
        <v>461</v>
      </c>
      <c r="C2730" s="262" t="s">
        <v>462</v>
      </c>
      <c r="D2730" s="262" t="s">
        <v>274</v>
      </c>
      <c r="E2730" s="262" t="s">
        <v>221</v>
      </c>
      <c r="F2730" s="262" t="s">
        <v>463</v>
      </c>
      <c r="G2730" s="262" t="s">
        <v>464</v>
      </c>
      <c r="H2730" s="262" t="s">
        <v>465</v>
      </c>
      <c r="I2730" s="262" t="s">
        <v>225</v>
      </c>
      <c r="J2730" s="262">
        <v>1760</v>
      </c>
      <c r="K2730" s="320">
        <v>1</v>
      </c>
      <c r="L2730" s="320">
        <v>1</v>
      </c>
      <c r="M2730" s="262" t="s">
        <v>226</v>
      </c>
      <c r="N2730" s="262" t="s">
        <v>227</v>
      </c>
      <c r="O2730" s="262" t="s">
        <v>581</v>
      </c>
      <c r="P2730" s="262" t="s">
        <v>37</v>
      </c>
      <c r="Q2730" s="321">
        <v>34</v>
      </c>
      <c r="R2730" s="321">
        <f t="shared" si="257"/>
        <v>35</v>
      </c>
      <c r="S2730" s="300">
        <v>0</v>
      </c>
      <c r="T2730" s="300">
        <v>81796</v>
      </c>
      <c r="V2730" s="300">
        <v>81796</v>
      </c>
      <c r="W2730" s="302">
        <f>IFERROR(INDEX('For Formulas'!$A$3:$CL$64,MATCH(ROUNDUP($R2730,0),'For Formulas'!$A$3:$A$64,0),MATCH($O2730&amp;" - "&amp;$P2730,'For Formulas'!$A$3:$CL$3,0))*L2730+U2730,INDEX('For Formulas'!$A$3:$CL$64,MATCH(ROUNDUP($R2730,0),'For Formulas'!$A$3:$A$64,0)*MATCH($O2730&amp;" - "&amp;$P2730,'For Formulas'!$A$3:$CL$3,0))*L2730)</f>
        <v>88341</v>
      </c>
      <c r="X2730" s="322">
        <f t="shared" si="258"/>
        <v>8.0016137708445401E-2</v>
      </c>
      <c r="Y2730" s="262" t="s">
        <v>760</v>
      </c>
      <c r="Z2730" s="262" t="str">
        <f t="shared" si="259"/>
        <v>141 E 72210 189</v>
      </c>
      <c r="AA2730" s="262" t="str">
        <f t="shared" si="260"/>
        <v>000</v>
      </c>
      <c r="AB2730" s="262" t="str">
        <f t="shared" si="261"/>
        <v>000</v>
      </c>
      <c r="AC2730" s="262" t="str">
        <f t="shared" si="262"/>
        <v>141 E 72210 189 000 000</v>
      </c>
    </row>
    <row r="2731" spans="1:29" ht="15" customHeight="1" x14ac:dyDescent="0.25">
      <c r="A2731" s="262" t="s">
        <v>661</v>
      </c>
      <c r="B2731" s="262" t="s">
        <v>543</v>
      </c>
      <c r="C2731" s="262" t="s">
        <v>543</v>
      </c>
      <c r="D2731" s="262" t="s">
        <v>274</v>
      </c>
      <c r="E2731" s="262" t="s">
        <v>221</v>
      </c>
      <c r="F2731" s="262" t="s">
        <v>662</v>
      </c>
      <c r="G2731" s="262" t="s">
        <v>663</v>
      </c>
      <c r="H2731" s="262" t="s">
        <v>664</v>
      </c>
      <c r="I2731" s="262" t="s">
        <v>225</v>
      </c>
      <c r="J2731" s="262">
        <v>1840</v>
      </c>
      <c r="K2731" s="320">
        <v>1</v>
      </c>
      <c r="L2731" s="320">
        <v>1</v>
      </c>
      <c r="M2731" s="262" t="s">
        <v>226</v>
      </c>
      <c r="N2731" s="262" t="s">
        <v>227</v>
      </c>
      <c r="O2731" s="262" t="s">
        <v>581</v>
      </c>
      <c r="P2731" s="262" t="s">
        <v>37</v>
      </c>
      <c r="Q2731" s="321">
        <v>26</v>
      </c>
      <c r="R2731" s="321">
        <f t="shared" si="257"/>
        <v>27</v>
      </c>
      <c r="S2731" s="300">
        <v>0</v>
      </c>
      <c r="T2731" s="300">
        <v>78265</v>
      </c>
      <c r="U2731" s="262">
        <v>4000</v>
      </c>
      <c r="V2731" s="300">
        <v>82265</v>
      </c>
      <c r="W2731" s="340">
        <f>V2731*1.08</f>
        <v>88846.200000000012</v>
      </c>
      <c r="X2731" s="322">
        <f t="shared" si="258"/>
        <v>8.000000000000014E-2</v>
      </c>
      <c r="Y2731" s="262" t="s">
        <v>665</v>
      </c>
      <c r="Z2731" s="262" t="str">
        <f t="shared" si="259"/>
        <v>141 E 72120 105</v>
      </c>
      <c r="AA2731" s="262" t="str">
        <f t="shared" si="260"/>
        <v>289</v>
      </c>
      <c r="AB2731" s="262" t="str">
        <f t="shared" si="261"/>
        <v>000</v>
      </c>
      <c r="AC2731" s="262" t="str">
        <f t="shared" si="262"/>
        <v>141 E 72120 105 000 289</v>
      </c>
    </row>
    <row r="2732" spans="1:29" ht="15" customHeight="1" x14ac:dyDescent="0.25">
      <c r="A2732" s="262" t="s">
        <v>2659</v>
      </c>
      <c r="B2732" s="262" t="s">
        <v>231</v>
      </c>
      <c r="C2732" s="262" t="s">
        <v>231</v>
      </c>
      <c r="D2732" s="262" t="s">
        <v>268</v>
      </c>
      <c r="E2732" s="262" t="s">
        <v>221</v>
      </c>
      <c r="F2732" s="262" t="s">
        <v>222</v>
      </c>
      <c r="G2732" s="262" t="s">
        <v>223</v>
      </c>
      <c r="H2732" s="262" t="s">
        <v>224</v>
      </c>
      <c r="I2732" s="262" t="s">
        <v>225</v>
      </c>
      <c r="J2732" s="262">
        <v>1600</v>
      </c>
      <c r="K2732" s="320">
        <v>1</v>
      </c>
      <c r="L2732" s="320">
        <v>1</v>
      </c>
      <c r="M2732" s="262" t="s">
        <v>226</v>
      </c>
      <c r="N2732" s="262" t="s">
        <v>233</v>
      </c>
      <c r="O2732" s="262" t="s">
        <v>234</v>
      </c>
      <c r="P2732" s="262" t="s">
        <v>38</v>
      </c>
      <c r="Q2732" s="321">
        <v>37</v>
      </c>
      <c r="R2732" s="321">
        <f t="shared" si="257"/>
        <v>38</v>
      </c>
      <c r="S2732" s="300">
        <v>0</v>
      </c>
      <c r="T2732" s="300">
        <v>82370</v>
      </c>
      <c r="V2732" s="300">
        <v>82370</v>
      </c>
      <c r="W2732" s="302">
        <f>IFERROR(INDEX('For Formulas'!$A$3:$CL$64,MATCH(ROUNDUP($R2732,0),'For Formulas'!$A$3:$A$64,0),MATCH($O2732&amp;" - "&amp;$P2732,'For Formulas'!$A$3:$CL$3,0))*L2732+U2732,INDEX('For Formulas'!$A$3:$CL$64,MATCH(ROUNDUP($R2732,0),'For Formulas'!$A$3:$A$64,0)*MATCH($O2732&amp;" - "&amp;$P2732,'For Formulas'!$A$3:$CL$3,0))*L2732)</f>
        <v>88960</v>
      </c>
      <c r="X2732" s="322">
        <f t="shared" si="258"/>
        <v>8.0004856136943067E-2</v>
      </c>
      <c r="Y2732" s="262" t="s">
        <v>566</v>
      </c>
      <c r="Z2732" s="262" t="str">
        <f t="shared" si="259"/>
        <v>141 E 71100 116</v>
      </c>
      <c r="AA2732" s="262" t="str">
        <f t="shared" si="260"/>
        <v>000</v>
      </c>
      <c r="AB2732" s="262" t="str">
        <f t="shared" si="261"/>
        <v>000</v>
      </c>
      <c r="AC2732" s="262" t="str">
        <f t="shared" si="262"/>
        <v>141 E 71100 116 000 000</v>
      </c>
    </row>
    <row r="2733" spans="1:29" ht="15" customHeight="1" x14ac:dyDescent="0.25">
      <c r="A2733" s="262" t="s">
        <v>1476</v>
      </c>
      <c r="B2733" s="262" t="s">
        <v>435</v>
      </c>
      <c r="C2733" s="262" t="s">
        <v>435</v>
      </c>
      <c r="D2733" s="262" t="s">
        <v>479</v>
      </c>
      <c r="E2733" s="262" t="s">
        <v>221</v>
      </c>
      <c r="F2733" s="262" t="s">
        <v>299</v>
      </c>
      <c r="G2733" s="262" t="s">
        <v>300</v>
      </c>
      <c r="H2733" s="262" t="s">
        <v>301</v>
      </c>
      <c r="I2733" s="262" t="s">
        <v>225</v>
      </c>
      <c r="J2733" s="262">
        <v>1920</v>
      </c>
      <c r="K2733" s="320">
        <v>1</v>
      </c>
      <c r="L2733" s="320">
        <v>1</v>
      </c>
      <c r="M2733" s="262" t="s">
        <v>226</v>
      </c>
      <c r="N2733" s="262" t="s">
        <v>227</v>
      </c>
      <c r="O2733" s="262" t="s">
        <v>786</v>
      </c>
      <c r="P2733" s="262" t="s">
        <v>37</v>
      </c>
      <c r="Q2733" s="321">
        <v>24</v>
      </c>
      <c r="R2733" s="321">
        <f t="shared" si="257"/>
        <v>25</v>
      </c>
      <c r="S2733" s="300">
        <v>0</v>
      </c>
      <c r="T2733" s="300">
        <v>82884</v>
      </c>
      <c r="V2733" s="300">
        <v>82884</v>
      </c>
      <c r="W2733" s="302">
        <f>IFERROR(INDEX('For Formulas'!$A$3:$CL$64,MATCH(ROUNDUP($R2733,0),'For Formulas'!$A$3:$A$64,0),MATCH($O2733&amp;" - "&amp;$P2733,'For Formulas'!$A$3:$CL$3,0))*L2733+U2733,INDEX('For Formulas'!$A$3:$CL$64,MATCH(ROUNDUP($R2733,0),'For Formulas'!$A$3:$A$64,0)*MATCH($O2733&amp;" - "&amp;$P2733,'For Formulas'!$A$3:$CL$3,0))*L2733)</f>
        <v>89514</v>
      </c>
      <c r="X2733" s="322">
        <f t="shared" si="258"/>
        <v>7.9991313160561753E-2</v>
      </c>
      <c r="Y2733" s="262" t="s">
        <v>480</v>
      </c>
      <c r="Z2733" s="262" t="str">
        <f t="shared" si="259"/>
        <v>141 E 71300 116</v>
      </c>
      <c r="AA2733" s="262" t="str">
        <f t="shared" si="260"/>
        <v>000</v>
      </c>
      <c r="AB2733" s="262" t="str">
        <f t="shared" si="261"/>
        <v>000</v>
      </c>
      <c r="AC2733" s="262" t="str">
        <f t="shared" si="262"/>
        <v>141 E 71300 116 000 000</v>
      </c>
    </row>
    <row r="2734" spans="1:29" ht="15" customHeight="1" x14ac:dyDescent="0.25">
      <c r="A2734" s="262" t="s">
        <v>2440</v>
      </c>
      <c r="B2734" s="262" t="s">
        <v>953</v>
      </c>
      <c r="C2734" s="262" t="s">
        <v>953</v>
      </c>
      <c r="D2734" s="262" t="s">
        <v>328</v>
      </c>
      <c r="E2734" s="262" t="s">
        <v>221</v>
      </c>
      <c r="F2734" s="262" t="s">
        <v>299</v>
      </c>
      <c r="G2734" s="262" t="s">
        <v>300</v>
      </c>
      <c r="H2734" s="262" t="s">
        <v>301</v>
      </c>
      <c r="I2734" s="262" t="s">
        <v>225</v>
      </c>
      <c r="J2734" s="262">
        <v>1920</v>
      </c>
      <c r="K2734" s="320">
        <v>1</v>
      </c>
      <c r="L2734" s="320">
        <v>1</v>
      </c>
      <c r="M2734" s="262" t="s">
        <v>226</v>
      </c>
      <c r="N2734" s="262" t="s">
        <v>233</v>
      </c>
      <c r="O2734" s="262" t="s">
        <v>786</v>
      </c>
      <c r="P2734" s="262" t="s">
        <v>38</v>
      </c>
      <c r="Q2734" s="321">
        <v>18</v>
      </c>
      <c r="R2734" s="321">
        <f t="shared" si="257"/>
        <v>19</v>
      </c>
      <c r="S2734" s="300">
        <v>0</v>
      </c>
      <c r="T2734" s="300">
        <v>83034</v>
      </c>
      <c r="V2734" s="300">
        <v>83034</v>
      </c>
      <c r="W2734" s="302">
        <f>IFERROR(INDEX('For Formulas'!$A$3:$CL$64,MATCH(ROUNDUP($R2734,0),'For Formulas'!$A$3:$A$64,0),MATCH($O2734&amp;" - "&amp;$P2734,'For Formulas'!$A$3:$CL$3,0))*L2734+U2734,INDEX('For Formulas'!$A$3:$CL$64,MATCH(ROUNDUP($R2734,0),'For Formulas'!$A$3:$A$64,0)*MATCH($O2734&amp;" - "&amp;$P2734,'For Formulas'!$A$3:$CL$3,0))*L2734)</f>
        <v>89676</v>
      </c>
      <c r="X2734" s="322">
        <f t="shared" si="258"/>
        <v>7.999132885324084E-2</v>
      </c>
      <c r="Y2734" s="262" t="s">
        <v>954</v>
      </c>
      <c r="Z2734" s="262" t="str">
        <f t="shared" si="259"/>
        <v>141 E 72220 189</v>
      </c>
      <c r="AA2734" s="262" t="str">
        <f t="shared" si="260"/>
        <v>712</v>
      </c>
      <c r="AB2734" s="262" t="str">
        <f t="shared" si="261"/>
        <v>000</v>
      </c>
      <c r="AC2734" s="262" t="str">
        <f t="shared" si="262"/>
        <v>141 E 72220 189 000 712</v>
      </c>
    </row>
    <row r="2735" spans="1:29" ht="15" hidden="1" customHeight="1" x14ac:dyDescent="0.25">
      <c r="A2735" s="262" t="s">
        <v>3169</v>
      </c>
      <c r="B2735" s="262" t="s">
        <v>326</v>
      </c>
      <c r="C2735" s="262" t="s">
        <v>326</v>
      </c>
      <c r="D2735" s="262" t="s">
        <v>346</v>
      </c>
      <c r="E2735" s="262" t="s">
        <v>256</v>
      </c>
      <c r="F2735" s="262" t="s">
        <v>222</v>
      </c>
      <c r="G2735" s="262" t="s">
        <v>223</v>
      </c>
      <c r="H2735" s="262" t="s">
        <v>224</v>
      </c>
      <c r="I2735" s="262" t="s">
        <v>225</v>
      </c>
      <c r="J2735" s="262">
        <v>1600</v>
      </c>
      <c r="K2735" s="320">
        <v>1</v>
      </c>
      <c r="L2735" s="320">
        <v>1</v>
      </c>
      <c r="M2735" s="262" t="s">
        <v>6</v>
      </c>
      <c r="Q2735" s="321">
        <v>0</v>
      </c>
      <c r="R2735" s="321">
        <f t="shared" si="257"/>
        <v>1</v>
      </c>
      <c r="S2735" s="300">
        <v>7000</v>
      </c>
      <c r="T2735" s="300">
        <v>0</v>
      </c>
      <c r="V2735" s="300">
        <v>7000</v>
      </c>
      <c r="W2735" s="300">
        <f>V2735</f>
        <v>7000</v>
      </c>
      <c r="X2735" s="322">
        <f t="shared" si="258"/>
        <v>0</v>
      </c>
      <c r="Y2735" s="262" t="s">
        <v>426</v>
      </c>
      <c r="Z2735" s="262" t="str">
        <f t="shared" si="259"/>
        <v>141 E 72410 139</v>
      </c>
      <c r="AA2735" s="262" t="str">
        <f t="shared" si="260"/>
        <v>000</v>
      </c>
      <c r="AB2735" s="262" t="str">
        <f t="shared" si="261"/>
        <v>000</v>
      </c>
      <c r="AC2735" s="262" t="str">
        <f t="shared" si="262"/>
        <v>141 E 72410 139 000 000</v>
      </c>
    </row>
    <row r="2736" spans="1:29" ht="15" hidden="1" customHeight="1" x14ac:dyDescent="0.25">
      <c r="A2736" s="262" t="s">
        <v>2859</v>
      </c>
      <c r="B2736" s="262" t="s">
        <v>488</v>
      </c>
      <c r="C2736" s="262" t="s">
        <v>489</v>
      </c>
      <c r="D2736" s="262" t="s">
        <v>274</v>
      </c>
      <c r="E2736" s="262" t="s">
        <v>221</v>
      </c>
      <c r="F2736" s="262" t="s">
        <v>299</v>
      </c>
      <c r="G2736" s="262" t="s">
        <v>300</v>
      </c>
      <c r="H2736" s="262" t="s">
        <v>301</v>
      </c>
      <c r="I2736" s="262" t="s">
        <v>225</v>
      </c>
      <c r="J2736" s="262">
        <v>1920</v>
      </c>
      <c r="K2736" s="320">
        <v>1</v>
      </c>
      <c r="L2736" s="320">
        <v>1</v>
      </c>
      <c r="M2736" s="262" t="s">
        <v>226</v>
      </c>
      <c r="N2736" s="262" t="s">
        <v>227</v>
      </c>
      <c r="O2736" s="262" t="s">
        <v>786</v>
      </c>
      <c r="P2736" s="262" t="s">
        <v>36</v>
      </c>
      <c r="Q2736" s="321">
        <v>27</v>
      </c>
      <c r="R2736" s="321">
        <f t="shared" si="257"/>
        <v>28</v>
      </c>
      <c r="S2736" s="300">
        <v>0</v>
      </c>
      <c r="T2736" s="300">
        <v>83190</v>
      </c>
      <c r="V2736" s="300">
        <v>83190</v>
      </c>
      <c r="W2736" s="302">
        <f>IFERROR(INDEX('For Formulas'!$A$3:$CL$64,MATCH(ROUNDUP($R2736,0),'For Formulas'!$A$3:$A$64,0),MATCH($O2736&amp;" - "&amp;$P2736,'For Formulas'!$A$3:$CL$3,0))*L2736+U2736,INDEX('For Formulas'!$A$3:$CL$64,MATCH(ROUNDUP($R2736,0),'For Formulas'!$A$3:$A$64,0)*MATCH($O2736&amp;" - "&amp;$P2736,'For Formulas'!$A$3:$CL$3,0))*L2736)</f>
        <v>89844</v>
      </c>
      <c r="X2736" s="322">
        <f t="shared" si="258"/>
        <v>7.9985575189325642E-2</v>
      </c>
      <c r="Y2736" s="262" t="s">
        <v>787</v>
      </c>
      <c r="Z2736" s="262" t="str">
        <f t="shared" si="259"/>
        <v>142 E 72210 189</v>
      </c>
      <c r="AA2736" s="262" t="str">
        <f t="shared" si="260"/>
        <v>000</v>
      </c>
      <c r="AB2736" s="262" t="str">
        <f t="shared" si="261"/>
        <v>201</v>
      </c>
      <c r="AC2736" s="262" t="str">
        <f t="shared" si="262"/>
        <v>142 E 72210 189 201 000</v>
      </c>
    </row>
    <row r="2737" spans="1:29" ht="15" customHeight="1" x14ac:dyDescent="0.25">
      <c r="A2737" s="262" t="s">
        <v>2594</v>
      </c>
      <c r="B2737" s="262" t="s">
        <v>461</v>
      </c>
      <c r="C2737" s="262" t="s">
        <v>462</v>
      </c>
      <c r="D2737" s="262" t="s">
        <v>274</v>
      </c>
      <c r="E2737" s="262" t="s">
        <v>221</v>
      </c>
      <c r="F2737" s="262" t="s">
        <v>463</v>
      </c>
      <c r="G2737" s="262" t="s">
        <v>464</v>
      </c>
      <c r="H2737" s="262" t="s">
        <v>465</v>
      </c>
      <c r="I2737" s="262" t="s">
        <v>2595</v>
      </c>
      <c r="J2737" s="262">
        <v>1918</v>
      </c>
      <c r="K2737" s="320">
        <v>1</v>
      </c>
      <c r="L2737" s="320">
        <v>1</v>
      </c>
      <c r="M2737" s="262" t="s">
        <v>226</v>
      </c>
      <c r="N2737" s="262" t="s">
        <v>227</v>
      </c>
      <c r="O2737" s="262" t="s">
        <v>581</v>
      </c>
      <c r="P2737" s="262" t="s">
        <v>38</v>
      </c>
      <c r="Q2737" s="321">
        <v>26</v>
      </c>
      <c r="R2737" s="321">
        <f t="shared" si="257"/>
        <v>27</v>
      </c>
      <c r="S2737" s="300">
        <v>0</v>
      </c>
      <c r="T2737" s="300">
        <v>85140</v>
      </c>
      <c r="V2737" s="300">
        <v>85140</v>
      </c>
      <c r="W2737" s="302">
        <f>IFERROR(INDEX('For Formulas'!$A$3:$CL$64,MATCH(ROUNDUP($R2737,0),'For Formulas'!$A$3:$A$64,0),MATCH($O2737&amp;" - "&amp;$P2737,'For Formulas'!$A$3:$CL$3,0))*L2737+U2737,INDEX('For Formulas'!$A$3:$CL$64,MATCH(ROUNDUP($R2737,0),'For Formulas'!$A$3:$A$64,0)*MATCH($O2737&amp;" - "&amp;$P2737,'For Formulas'!$A$3:$CL$3,0))*L2737)</f>
        <v>91949</v>
      </c>
      <c r="X2737" s="322">
        <f t="shared" si="258"/>
        <v>7.9974160206718339E-2</v>
      </c>
      <c r="Y2737" s="262" t="s">
        <v>760</v>
      </c>
      <c r="Z2737" s="262" t="str">
        <f t="shared" si="259"/>
        <v>141 E 72210 189</v>
      </c>
      <c r="AA2737" s="262" t="str">
        <f t="shared" si="260"/>
        <v>000</v>
      </c>
      <c r="AB2737" s="262" t="str">
        <f t="shared" si="261"/>
        <v>000</v>
      </c>
      <c r="AC2737" s="262" t="str">
        <f t="shared" si="262"/>
        <v>141 E 72210 189 000 000</v>
      </c>
    </row>
    <row r="2738" spans="1:29" ht="15" customHeight="1" x14ac:dyDescent="0.25">
      <c r="A2738" s="262" t="s">
        <v>1329</v>
      </c>
      <c r="B2738" s="262" t="s">
        <v>657</v>
      </c>
      <c r="C2738" s="262" t="s">
        <v>657</v>
      </c>
      <c r="D2738" s="262" t="s">
        <v>407</v>
      </c>
      <c r="E2738" s="262" t="s">
        <v>221</v>
      </c>
      <c r="F2738" s="262" t="s">
        <v>222</v>
      </c>
      <c r="G2738" s="262" t="s">
        <v>223</v>
      </c>
      <c r="H2738" s="262" t="s">
        <v>224</v>
      </c>
      <c r="I2738" s="262" t="s">
        <v>225</v>
      </c>
      <c r="J2738" s="262">
        <v>1600</v>
      </c>
      <c r="K2738" s="320">
        <v>1</v>
      </c>
      <c r="L2738" s="320">
        <v>1</v>
      </c>
      <c r="M2738" s="262" t="s">
        <v>226</v>
      </c>
      <c r="N2738" s="262" t="s">
        <v>233</v>
      </c>
      <c r="O2738" s="262" t="s">
        <v>228</v>
      </c>
      <c r="P2738" s="262" t="s">
        <v>38</v>
      </c>
      <c r="Q2738" s="321">
        <v>26</v>
      </c>
      <c r="R2738" s="321">
        <f t="shared" si="257"/>
        <v>27</v>
      </c>
      <c r="S2738" s="300">
        <v>0</v>
      </c>
      <c r="T2738" s="300">
        <v>85490</v>
      </c>
      <c r="V2738" s="300">
        <v>85490</v>
      </c>
      <c r="W2738" s="302">
        <f>IFERROR(INDEX('For Formulas'!$A$3:$CL$64,MATCH(ROUNDUP($R2738,0),'For Formulas'!$A$3:$A$64,0),MATCH($O2738&amp;" - "&amp;$P2738,'For Formulas'!$A$3:$CL$3,0))*L2738+U2738,INDEX('For Formulas'!$A$3:$CL$64,MATCH(ROUNDUP($R2738,0),'For Formulas'!$A$3:$A$64,0)*MATCH($O2738&amp;" - "&amp;$P2738,'For Formulas'!$A$3:$CL$3,0))*L2738)</f>
        <v>92330</v>
      </c>
      <c r="X2738" s="322">
        <f t="shared" si="258"/>
        <v>8.0009357819628021E-2</v>
      </c>
      <c r="Y2738" s="262" t="s">
        <v>658</v>
      </c>
      <c r="Z2738" s="262" t="str">
        <f t="shared" si="259"/>
        <v>141 E 72130 124</v>
      </c>
      <c r="AA2738" s="262" t="str">
        <f t="shared" si="260"/>
        <v>000</v>
      </c>
      <c r="AB2738" s="262" t="str">
        <f t="shared" si="261"/>
        <v>000</v>
      </c>
      <c r="AC2738" s="262" t="str">
        <f t="shared" si="262"/>
        <v>141 E 72130 124 000 000</v>
      </c>
    </row>
    <row r="2739" spans="1:29" ht="15" customHeight="1" x14ac:dyDescent="0.25">
      <c r="A2739" s="262" t="s">
        <v>1792</v>
      </c>
      <c r="B2739" s="262" t="s">
        <v>323</v>
      </c>
      <c r="C2739" s="262" t="s">
        <v>323</v>
      </c>
      <c r="D2739" s="262" t="s">
        <v>601</v>
      </c>
      <c r="E2739" s="262" t="s">
        <v>221</v>
      </c>
      <c r="F2739" s="262" t="s">
        <v>299</v>
      </c>
      <c r="G2739" s="262" t="s">
        <v>300</v>
      </c>
      <c r="H2739" s="262" t="s">
        <v>301</v>
      </c>
      <c r="I2739" s="262" t="s">
        <v>225</v>
      </c>
      <c r="J2739" s="262">
        <v>1920</v>
      </c>
      <c r="K2739" s="320">
        <v>1</v>
      </c>
      <c r="L2739" s="320">
        <v>1.2</v>
      </c>
      <c r="M2739" s="262" t="s">
        <v>226</v>
      </c>
      <c r="N2739" s="262" t="s">
        <v>227</v>
      </c>
      <c r="O2739" s="262" t="s">
        <v>234</v>
      </c>
      <c r="P2739" s="262" t="s">
        <v>37</v>
      </c>
      <c r="Q2739" s="321">
        <v>28</v>
      </c>
      <c r="R2739" s="321">
        <f t="shared" si="257"/>
        <v>29</v>
      </c>
      <c r="S2739" s="300">
        <v>0</v>
      </c>
      <c r="T2739" s="300">
        <v>71860</v>
      </c>
      <c r="V2739" s="300">
        <v>86232</v>
      </c>
      <c r="W2739" s="302">
        <f>IFERROR(INDEX('For Formulas'!$A$3:$CL$64,MATCH(ROUNDUP($R2739,0),'For Formulas'!$A$3:$A$64,0),MATCH($O2739&amp;" - "&amp;$P2739,'For Formulas'!$A$3:$CL$3,0))*L2739+U2739,INDEX('For Formulas'!$A$3:$CL$64,MATCH(ROUNDUP($R2739,0),'For Formulas'!$A$3:$A$64,0)*MATCH($O2739&amp;" - "&amp;$P2739,'For Formulas'!$A$3:$CL$3,0))*L2739)</f>
        <v>93132</v>
      </c>
      <c r="X2739" s="322">
        <f t="shared" si="258"/>
        <v>8.0016699137211239E-2</v>
      </c>
      <c r="Y2739" s="262" t="s">
        <v>1793</v>
      </c>
      <c r="Z2739" s="262" t="str">
        <f t="shared" si="259"/>
        <v>141 E 72410 139</v>
      </c>
      <c r="AA2739" s="262" t="str">
        <f t="shared" si="260"/>
        <v>000</v>
      </c>
      <c r="AB2739" s="262" t="str">
        <f t="shared" si="261"/>
        <v>000</v>
      </c>
      <c r="AC2739" s="262" t="str">
        <f t="shared" si="262"/>
        <v>141 E 72410 139 000 000</v>
      </c>
    </row>
    <row r="2740" spans="1:29" ht="15" customHeight="1" x14ac:dyDescent="0.25">
      <c r="A2740" s="262" t="s">
        <v>715</v>
      </c>
      <c r="B2740" s="262" t="s">
        <v>657</v>
      </c>
      <c r="C2740" s="262" t="s">
        <v>657</v>
      </c>
      <c r="D2740" s="262" t="s">
        <v>716</v>
      </c>
      <c r="E2740" s="262" t="s">
        <v>221</v>
      </c>
      <c r="F2740" s="262" t="s">
        <v>222</v>
      </c>
      <c r="G2740" s="262" t="s">
        <v>223</v>
      </c>
      <c r="H2740" s="262" t="s">
        <v>224</v>
      </c>
      <c r="I2740" s="262" t="s">
        <v>225</v>
      </c>
      <c r="J2740" s="262">
        <v>1600</v>
      </c>
      <c r="K2740" s="320">
        <v>1</v>
      </c>
      <c r="L2740" s="320">
        <v>1</v>
      </c>
      <c r="M2740" s="262" t="s">
        <v>226</v>
      </c>
      <c r="N2740" s="262" t="s">
        <v>233</v>
      </c>
      <c r="O2740" s="262" t="s">
        <v>228</v>
      </c>
      <c r="P2740" s="262" t="s">
        <v>37</v>
      </c>
      <c r="Q2740" s="321">
        <v>38</v>
      </c>
      <c r="R2740" s="321">
        <f t="shared" si="257"/>
        <v>39</v>
      </c>
      <c r="S2740" s="300">
        <v>0</v>
      </c>
      <c r="T2740" s="300">
        <v>86845</v>
      </c>
      <c r="V2740" s="300">
        <v>86845</v>
      </c>
      <c r="W2740" s="302">
        <f>IFERROR(INDEX('For Formulas'!$A$3:$CL$64,MATCH(ROUNDUP($R2740,0),'For Formulas'!$A$3:$A$64,0),MATCH($O2740&amp;" - "&amp;$P2740,'For Formulas'!$A$3:$CL$3,0))*L2740+U2740,INDEX('For Formulas'!$A$3:$CL$64,MATCH(ROUNDUP($R2740,0),'For Formulas'!$A$3:$A$64,0)*MATCH($O2740&amp;" - "&amp;$P2740,'For Formulas'!$A$3:$CL$3,0))*L2740)</f>
        <v>93795</v>
      </c>
      <c r="X2740" s="322">
        <f t="shared" si="258"/>
        <v>8.0027635442454947E-2</v>
      </c>
      <c r="Y2740" s="262" t="s">
        <v>658</v>
      </c>
      <c r="Z2740" s="262" t="str">
        <f t="shared" si="259"/>
        <v>141 E 72130 124</v>
      </c>
      <c r="AA2740" s="262" t="str">
        <f t="shared" si="260"/>
        <v>000</v>
      </c>
      <c r="AB2740" s="262" t="str">
        <f t="shared" si="261"/>
        <v>000</v>
      </c>
      <c r="AC2740" s="262" t="str">
        <f t="shared" si="262"/>
        <v>141 E 72130 124 000 000</v>
      </c>
    </row>
    <row r="2741" spans="1:29" ht="15" customHeight="1" x14ac:dyDescent="0.25">
      <c r="A2741" s="262" t="s">
        <v>460</v>
      </c>
      <c r="B2741" s="262" t="s">
        <v>461</v>
      </c>
      <c r="C2741" s="262" t="s">
        <v>462</v>
      </c>
      <c r="D2741" s="262" t="s">
        <v>274</v>
      </c>
      <c r="E2741" s="262" t="s">
        <v>221</v>
      </c>
      <c r="F2741" s="262" t="s">
        <v>463</v>
      </c>
      <c r="G2741" s="262" t="s">
        <v>464</v>
      </c>
      <c r="H2741" s="262" t="s">
        <v>465</v>
      </c>
      <c r="I2741" s="262" t="s">
        <v>225</v>
      </c>
      <c r="J2741" s="262">
        <v>1760</v>
      </c>
      <c r="K2741" s="320">
        <v>1</v>
      </c>
      <c r="L2741" s="320">
        <v>1</v>
      </c>
      <c r="M2741" s="262" t="s">
        <v>6</v>
      </c>
      <c r="Q2741" s="321">
        <v>0</v>
      </c>
      <c r="R2741" s="321">
        <f t="shared" si="257"/>
        <v>1</v>
      </c>
      <c r="S2741" s="300">
        <v>87624.25</v>
      </c>
      <c r="T2741" s="300">
        <v>0</v>
      </c>
      <c r="V2741" s="300">
        <v>87624.25</v>
      </c>
      <c r="W2741" s="334">
        <f>V2741*1.08</f>
        <v>94634.19</v>
      </c>
      <c r="X2741" s="322">
        <f t="shared" si="258"/>
        <v>8.0000000000000029E-2</v>
      </c>
      <c r="Y2741" s="262" t="s">
        <v>466</v>
      </c>
      <c r="Z2741" s="262" t="str">
        <f t="shared" si="259"/>
        <v>141 E 72210 189</v>
      </c>
      <c r="AA2741" s="262" t="str">
        <f t="shared" si="260"/>
        <v>255</v>
      </c>
      <c r="AB2741" s="262" t="str">
        <f t="shared" si="261"/>
        <v>000</v>
      </c>
      <c r="AC2741" s="262" t="str">
        <f t="shared" si="262"/>
        <v>141 E 72210 189 000 255</v>
      </c>
    </row>
    <row r="2742" spans="1:29" ht="15" customHeight="1" x14ac:dyDescent="0.25">
      <c r="A2742" s="262" t="s">
        <v>2081</v>
      </c>
      <c r="B2742" s="262" t="s">
        <v>543</v>
      </c>
      <c r="C2742" s="262" t="s">
        <v>543</v>
      </c>
      <c r="D2742" s="262" t="s">
        <v>274</v>
      </c>
      <c r="E2742" s="262" t="s">
        <v>221</v>
      </c>
      <c r="F2742" s="262" t="s">
        <v>299</v>
      </c>
      <c r="G2742" s="262" t="s">
        <v>300</v>
      </c>
      <c r="H2742" s="262" t="s">
        <v>301</v>
      </c>
      <c r="I2742" s="262" t="s">
        <v>225</v>
      </c>
      <c r="J2742" s="262">
        <v>1920</v>
      </c>
      <c r="K2742" s="320">
        <v>1</v>
      </c>
      <c r="L2742" s="320">
        <v>1</v>
      </c>
      <c r="M2742" s="262" t="s">
        <v>226</v>
      </c>
      <c r="N2742" s="262" t="s">
        <v>227</v>
      </c>
      <c r="O2742" s="262" t="s">
        <v>498</v>
      </c>
      <c r="P2742" s="262" t="s">
        <v>38</v>
      </c>
      <c r="Q2742" s="321">
        <v>11</v>
      </c>
      <c r="R2742" s="321">
        <f t="shared" si="257"/>
        <v>12</v>
      </c>
      <c r="S2742" s="300">
        <v>0</v>
      </c>
      <c r="T2742" s="300">
        <v>87366</v>
      </c>
      <c r="U2742" s="262">
        <v>1000</v>
      </c>
      <c r="V2742" s="300">
        <v>88366</v>
      </c>
      <c r="W2742" s="302">
        <f>IFERROR(INDEX('For Formulas'!$A$3:$CL$64,MATCH(ROUNDUP($R2742,0),'For Formulas'!$A$3:$A$64,0),MATCH($O2742&amp;" - "&amp;$P2742,'For Formulas'!$A$3:$CL$3,0))*L2742+U2742,INDEX('For Formulas'!$A$3:$CL$64,MATCH(ROUNDUP($R2742,0),'For Formulas'!$A$3:$A$64,0)*MATCH($O2742&amp;" - "&amp;$P2742,'For Formulas'!$A$3:$CL$3,0))*L2742)</f>
        <v>95356</v>
      </c>
      <c r="X2742" s="322">
        <f t="shared" si="258"/>
        <v>7.9102822352488514E-2</v>
      </c>
      <c r="Y2742" s="262" t="s">
        <v>544</v>
      </c>
      <c r="Z2742" s="262" t="str">
        <f t="shared" si="259"/>
        <v>141 E 72210 105</v>
      </c>
      <c r="AA2742" s="262" t="str">
        <f t="shared" si="260"/>
        <v>000</v>
      </c>
      <c r="AB2742" s="262" t="str">
        <f t="shared" si="261"/>
        <v>000</v>
      </c>
      <c r="AC2742" s="262" t="str">
        <f t="shared" si="262"/>
        <v>141 E 72210 105 000 000</v>
      </c>
    </row>
    <row r="2743" spans="1:29" ht="15" customHeight="1" x14ac:dyDescent="0.25">
      <c r="A2743" s="262" t="s">
        <v>2873</v>
      </c>
      <c r="B2743" s="262" t="s">
        <v>457</v>
      </c>
      <c r="C2743" s="262" t="s">
        <v>457</v>
      </c>
      <c r="D2743" s="262" t="s">
        <v>601</v>
      </c>
      <c r="E2743" s="262" t="s">
        <v>221</v>
      </c>
      <c r="F2743" s="262" t="s">
        <v>299</v>
      </c>
      <c r="G2743" s="262" t="s">
        <v>300</v>
      </c>
      <c r="H2743" s="262" t="s">
        <v>301</v>
      </c>
      <c r="I2743" s="262" t="s">
        <v>225</v>
      </c>
      <c r="J2743" s="262">
        <v>1920</v>
      </c>
      <c r="K2743" s="320">
        <v>1</v>
      </c>
      <c r="L2743" s="320">
        <v>1</v>
      </c>
      <c r="M2743" s="262" t="s">
        <v>226</v>
      </c>
      <c r="N2743" s="262" t="s">
        <v>227</v>
      </c>
      <c r="O2743" s="262" t="s">
        <v>1950</v>
      </c>
      <c r="P2743" s="262" t="s">
        <v>35</v>
      </c>
      <c r="Q2743" s="321">
        <v>31</v>
      </c>
      <c r="R2743" s="321">
        <f t="shared" si="257"/>
        <v>32</v>
      </c>
      <c r="S2743" s="300">
        <v>0</v>
      </c>
      <c r="T2743" s="300">
        <v>84240</v>
      </c>
      <c r="U2743" s="262">
        <v>5700</v>
      </c>
      <c r="V2743" s="300">
        <v>89940</v>
      </c>
      <c r="W2743" s="302">
        <f>IFERROR(INDEX('For Formulas'!$A$3:$CL$64,MATCH(ROUNDUP($R2743,0),'For Formulas'!$A$3:$A$64,0),MATCH($O2743&amp;" - "&amp;$P2743,'For Formulas'!$A$3:$CL$3,0))*L2743+U2743,INDEX('For Formulas'!$A$3:$CL$64,MATCH(ROUNDUP($R2743,0),'For Formulas'!$A$3:$A$64,0)*MATCH($O2743&amp;" - "&amp;$P2743,'For Formulas'!$A$3:$CL$3,0))*L2743)</f>
        <v>96678</v>
      </c>
      <c r="X2743" s="322">
        <f t="shared" si="258"/>
        <v>7.4916611074049372E-2</v>
      </c>
      <c r="Y2743" s="262" t="s">
        <v>2874</v>
      </c>
      <c r="Z2743" s="262" t="str">
        <f t="shared" si="259"/>
        <v>141 E 72410 104</v>
      </c>
      <c r="AA2743" s="262" t="str">
        <f t="shared" si="260"/>
        <v>000</v>
      </c>
      <c r="AB2743" s="262" t="str">
        <f t="shared" si="261"/>
        <v>000</v>
      </c>
      <c r="AC2743" s="262" t="str">
        <f t="shared" si="262"/>
        <v>141 E 72410 104 000 000</v>
      </c>
    </row>
    <row r="2744" spans="1:29" ht="15" customHeight="1" x14ac:dyDescent="0.25">
      <c r="A2744" s="262" t="s">
        <v>532</v>
      </c>
      <c r="B2744" s="262" t="s">
        <v>457</v>
      </c>
      <c r="C2744" s="262" t="s">
        <v>457</v>
      </c>
      <c r="D2744" s="262" t="s">
        <v>371</v>
      </c>
      <c r="E2744" s="262" t="s">
        <v>221</v>
      </c>
      <c r="F2744" s="262" t="s">
        <v>299</v>
      </c>
      <c r="G2744" s="262" t="s">
        <v>300</v>
      </c>
      <c r="H2744" s="262" t="s">
        <v>301</v>
      </c>
      <c r="I2744" s="262" t="s">
        <v>225</v>
      </c>
      <c r="J2744" s="262">
        <v>1920</v>
      </c>
      <c r="K2744" s="320">
        <v>1</v>
      </c>
      <c r="L2744" s="320">
        <v>1</v>
      </c>
      <c r="M2744" s="262" t="s">
        <v>226</v>
      </c>
      <c r="N2744" s="262" t="s">
        <v>227</v>
      </c>
      <c r="O2744" s="262" t="s">
        <v>458</v>
      </c>
      <c r="P2744" s="262" t="s">
        <v>38</v>
      </c>
      <c r="Q2744" s="321">
        <v>11</v>
      </c>
      <c r="R2744" s="321">
        <f t="shared" si="257"/>
        <v>12</v>
      </c>
      <c r="S2744" s="300">
        <v>0</v>
      </c>
      <c r="T2744" s="300">
        <v>83880</v>
      </c>
      <c r="U2744" s="262">
        <v>6100</v>
      </c>
      <c r="V2744" s="300">
        <v>89980</v>
      </c>
      <c r="W2744" s="302">
        <f>IFERROR(INDEX('For Formulas'!$A$3:$CL$64,MATCH(ROUNDUP($R2744,0),'For Formulas'!$A$3:$A$64,0),MATCH($O2744&amp;" - "&amp;$P2744,'For Formulas'!$A$3:$CL$3,0))*L2744+U2744,INDEX('For Formulas'!$A$3:$CL$64,MATCH(ROUNDUP($R2744,0),'For Formulas'!$A$3:$A$64,0)*MATCH($O2744&amp;" - "&amp;$P2744,'For Formulas'!$A$3:$CL$3,0))*L2744)</f>
        <v>96688</v>
      </c>
      <c r="X2744" s="322">
        <f t="shared" si="258"/>
        <v>7.4549899977772838E-2</v>
      </c>
      <c r="Y2744" s="262" t="s">
        <v>533</v>
      </c>
      <c r="Z2744" s="262" t="str">
        <f t="shared" si="259"/>
        <v>141 E 72410 104</v>
      </c>
      <c r="AA2744" s="262" t="str">
        <f t="shared" si="260"/>
        <v>000</v>
      </c>
      <c r="AB2744" s="262" t="str">
        <f t="shared" si="261"/>
        <v>000</v>
      </c>
      <c r="AC2744" s="262" t="str">
        <f t="shared" si="262"/>
        <v>141 E 72410 104 000 000</v>
      </c>
    </row>
    <row r="2745" spans="1:29" ht="15" customHeight="1" x14ac:dyDescent="0.25">
      <c r="A2745" s="262" t="s">
        <v>1367</v>
      </c>
      <c r="B2745" s="262" t="s">
        <v>457</v>
      </c>
      <c r="C2745" s="262" t="s">
        <v>457</v>
      </c>
      <c r="D2745" s="262" t="s">
        <v>374</v>
      </c>
      <c r="E2745" s="262" t="s">
        <v>221</v>
      </c>
      <c r="F2745" s="262" t="s">
        <v>299</v>
      </c>
      <c r="G2745" s="262" t="s">
        <v>300</v>
      </c>
      <c r="H2745" s="262" t="s">
        <v>301</v>
      </c>
      <c r="I2745" s="262" t="s">
        <v>225</v>
      </c>
      <c r="J2745" s="262">
        <v>1920</v>
      </c>
      <c r="K2745" s="320">
        <v>1</v>
      </c>
      <c r="L2745" s="320">
        <v>1</v>
      </c>
      <c r="M2745" s="262" t="s">
        <v>226</v>
      </c>
      <c r="N2745" s="262" t="s">
        <v>233</v>
      </c>
      <c r="O2745" s="262" t="s">
        <v>458</v>
      </c>
      <c r="P2745" s="262" t="s">
        <v>37</v>
      </c>
      <c r="Q2745" s="321">
        <v>18</v>
      </c>
      <c r="R2745" s="321">
        <f t="shared" si="257"/>
        <v>19</v>
      </c>
      <c r="S2745" s="300">
        <v>0</v>
      </c>
      <c r="T2745" s="300">
        <v>85800</v>
      </c>
      <c r="U2745" s="262">
        <v>4600</v>
      </c>
      <c r="V2745" s="300">
        <v>90400</v>
      </c>
      <c r="W2745" s="302">
        <f>IFERROR(INDEX('For Formulas'!$A$3:$CL$64,MATCH(ROUNDUP($R2745,0),'For Formulas'!$A$3:$A$64,0),MATCH($O2745&amp;" - "&amp;$P2745,'For Formulas'!$A$3:$CL$3,0))*L2745+U2745,INDEX('For Formulas'!$A$3:$CL$64,MATCH(ROUNDUP($R2745,0),'For Formulas'!$A$3:$A$64,0)*MATCH($O2745&amp;" - "&amp;$P2745,'For Formulas'!$A$3:$CL$3,0))*L2745)</f>
        <v>97264</v>
      </c>
      <c r="X2745" s="322">
        <f t="shared" si="258"/>
        <v>7.5929203539823006E-2</v>
      </c>
      <c r="Y2745" s="262" t="s">
        <v>1368</v>
      </c>
      <c r="Z2745" s="262" t="str">
        <f t="shared" si="259"/>
        <v>141 E 72410 104</v>
      </c>
      <c r="AA2745" s="262" t="str">
        <f t="shared" si="260"/>
        <v>000</v>
      </c>
      <c r="AB2745" s="262" t="str">
        <f t="shared" si="261"/>
        <v>000</v>
      </c>
      <c r="AC2745" s="262" t="str">
        <f t="shared" si="262"/>
        <v>141 E 72410 104 000 000</v>
      </c>
    </row>
    <row r="2746" spans="1:29" ht="15" hidden="1" customHeight="1" x14ac:dyDescent="0.25">
      <c r="A2746" s="262" t="s">
        <v>3181</v>
      </c>
      <c r="B2746" s="262" t="s">
        <v>255</v>
      </c>
      <c r="C2746" s="262" t="s">
        <v>255</v>
      </c>
      <c r="D2746" s="262" t="s">
        <v>248</v>
      </c>
      <c r="E2746" s="262" t="s">
        <v>256</v>
      </c>
      <c r="F2746" s="262" t="s">
        <v>249</v>
      </c>
      <c r="G2746" s="262" t="s">
        <v>250</v>
      </c>
      <c r="H2746" s="262" t="s">
        <v>224</v>
      </c>
      <c r="I2746" s="262" t="s">
        <v>242</v>
      </c>
      <c r="J2746" s="262">
        <v>1080</v>
      </c>
      <c r="K2746" s="320">
        <v>1</v>
      </c>
      <c r="L2746" s="320">
        <v>1</v>
      </c>
      <c r="M2746" s="262" t="s">
        <v>6</v>
      </c>
      <c r="Q2746" s="321">
        <v>0</v>
      </c>
      <c r="R2746" s="321">
        <f t="shared" si="257"/>
        <v>1</v>
      </c>
      <c r="S2746" s="300">
        <v>3000</v>
      </c>
      <c r="T2746" s="300">
        <v>0</v>
      </c>
      <c r="V2746" s="300">
        <v>3000</v>
      </c>
      <c r="W2746" s="300">
        <f>V2746</f>
        <v>3000</v>
      </c>
      <c r="X2746" s="322">
        <f t="shared" si="258"/>
        <v>0</v>
      </c>
      <c r="Y2746" s="262" t="s">
        <v>252</v>
      </c>
      <c r="Z2746" s="262" t="str">
        <f t="shared" si="259"/>
        <v>141 E 72710 146</v>
      </c>
      <c r="AA2746" s="262" t="str">
        <f t="shared" si="260"/>
        <v>446</v>
      </c>
      <c r="AB2746" s="262" t="str">
        <f t="shared" si="261"/>
        <v>000</v>
      </c>
      <c r="AC2746" s="262" t="str">
        <f t="shared" si="262"/>
        <v>141 E 72710 146 000 446</v>
      </c>
    </row>
    <row r="2747" spans="1:29" ht="15" customHeight="1" x14ac:dyDescent="0.25">
      <c r="A2747" s="262" t="s">
        <v>2932</v>
      </c>
      <c r="B2747" s="262" t="s">
        <v>826</v>
      </c>
      <c r="C2747" s="262" t="s">
        <v>826</v>
      </c>
      <c r="D2747" s="262" t="s">
        <v>328</v>
      </c>
      <c r="E2747" s="262" t="s">
        <v>221</v>
      </c>
      <c r="F2747" s="262" t="s">
        <v>299</v>
      </c>
      <c r="G2747" s="262" t="s">
        <v>571</v>
      </c>
      <c r="H2747" s="262" t="s">
        <v>301</v>
      </c>
      <c r="I2747" s="262" t="s">
        <v>225</v>
      </c>
      <c r="J2747" s="262">
        <v>960</v>
      </c>
      <c r="K2747" s="320">
        <v>1</v>
      </c>
      <c r="L2747" s="320">
        <v>1</v>
      </c>
      <c r="M2747" s="262" t="s">
        <v>226</v>
      </c>
      <c r="N2747" s="262" t="s">
        <v>227</v>
      </c>
      <c r="O2747" s="262" t="s">
        <v>498</v>
      </c>
      <c r="P2747" s="262" t="s">
        <v>37</v>
      </c>
      <c r="Q2747" s="321">
        <v>17</v>
      </c>
      <c r="R2747" s="321">
        <f t="shared" si="257"/>
        <v>18</v>
      </c>
      <c r="S2747" s="300">
        <v>0</v>
      </c>
      <c r="T2747" s="300">
        <v>89496</v>
      </c>
      <c r="U2747" s="262">
        <v>1000</v>
      </c>
      <c r="V2747" s="300">
        <v>45248</v>
      </c>
      <c r="W2747" s="302">
        <f>IFERROR(INDEX('For Formulas'!$A$3:$CL$64,MATCH(ROUNDUP($R2747,0),'For Formulas'!$A$3:$A$64,0),MATCH($O2747&amp;" - "&amp;$P2747,'For Formulas'!$A$3:$CL$3,0))*L2747+U2747,INDEX('For Formulas'!$A$3:$CL$64,MATCH(ROUNDUP($R2747,0),'For Formulas'!$A$3:$A$64,0)*MATCH($O2747&amp;" - "&amp;$P2747,'For Formulas'!$A$3:$CL$3,0))*L2747)</f>
        <v>97654</v>
      </c>
      <c r="X2747" s="322">
        <f t="shared" si="258"/>
        <v>1.158194837340877</v>
      </c>
      <c r="Y2747" s="262" t="s">
        <v>827</v>
      </c>
      <c r="Z2747" s="262" t="str">
        <f t="shared" si="259"/>
        <v>141 E 72220 105</v>
      </c>
      <c r="AA2747" s="262" t="str">
        <f t="shared" si="260"/>
        <v>712</v>
      </c>
      <c r="AB2747" s="262" t="str">
        <f t="shared" si="261"/>
        <v>000</v>
      </c>
      <c r="AC2747" s="262" t="str">
        <f t="shared" si="262"/>
        <v>141 E 72220 105 000 712</v>
      </c>
    </row>
    <row r="2748" spans="1:29" ht="15" customHeight="1" x14ac:dyDescent="0.25">
      <c r="A2748" s="262" t="s">
        <v>2849</v>
      </c>
      <c r="B2748" s="262" t="s">
        <v>457</v>
      </c>
      <c r="C2748" s="262" t="s">
        <v>457</v>
      </c>
      <c r="D2748" s="262" t="s">
        <v>220</v>
      </c>
      <c r="E2748" s="262" t="s">
        <v>221</v>
      </c>
      <c r="F2748" s="262" t="s">
        <v>299</v>
      </c>
      <c r="G2748" s="262" t="s">
        <v>300</v>
      </c>
      <c r="H2748" s="262" t="s">
        <v>301</v>
      </c>
      <c r="I2748" s="262" t="s">
        <v>225</v>
      </c>
      <c r="J2748" s="262">
        <v>1920</v>
      </c>
      <c r="K2748" s="320">
        <v>1</v>
      </c>
      <c r="L2748" s="320">
        <v>1</v>
      </c>
      <c r="M2748" s="262" t="s">
        <v>226</v>
      </c>
      <c r="N2748" s="262" t="s">
        <v>233</v>
      </c>
      <c r="O2748" s="262" t="s">
        <v>458</v>
      </c>
      <c r="P2748" s="262" t="s">
        <v>37</v>
      </c>
      <c r="Q2748" s="321">
        <v>20</v>
      </c>
      <c r="R2748" s="321">
        <f t="shared" si="257"/>
        <v>21</v>
      </c>
      <c r="S2748" s="300">
        <v>0</v>
      </c>
      <c r="T2748" s="300">
        <v>87822</v>
      </c>
      <c r="U2748" s="262">
        <v>4600</v>
      </c>
      <c r="V2748" s="300">
        <v>92422</v>
      </c>
      <c r="W2748" s="302">
        <f>IFERROR(INDEX('For Formulas'!$A$3:$CL$64,MATCH(ROUNDUP($R2748,0),'For Formulas'!$A$3:$A$64,0),MATCH($O2748&amp;" - "&amp;$P2748,'For Formulas'!$A$3:$CL$3,0))*L2748+U2748,INDEX('For Formulas'!$A$3:$CL$64,MATCH(ROUNDUP($R2748,0),'For Formulas'!$A$3:$A$64,0)*MATCH($O2748&amp;" - "&amp;$P2748,'For Formulas'!$A$3:$CL$3,0))*L2748)</f>
        <v>99448</v>
      </c>
      <c r="X2748" s="322">
        <f t="shared" si="258"/>
        <v>7.6020860834000559E-2</v>
      </c>
      <c r="Y2748" s="262" t="s">
        <v>2850</v>
      </c>
      <c r="Z2748" s="262" t="str">
        <f t="shared" si="259"/>
        <v>141 E 72410 104</v>
      </c>
      <c r="AA2748" s="262" t="str">
        <f t="shared" si="260"/>
        <v>000</v>
      </c>
      <c r="AB2748" s="262" t="str">
        <f t="shared" si="261"/>
        <v>000</v>
      </c>
      <c r="AC2748" s="262" t="str">
        <f t="shared" si="262"/>
        <v>141 E 72410 104 000 000</v>
      </c>
    </row>
    <row r="2749" spans="1:29" ht="15" customHeight="1" x14ac:dyDescent="0.25">
      <c r="A2749" s="262" t="s">
        <v>1995</v>
      </c>
      <c r="B2749" s="262" t="s">
        <v>457</v>
      </c>
      <c r="C2749" s="262" t="s">
        <v>457</v>
      </c>
      <c r="D2749" s="262" t="s">
        <v>418</v>
      </c>
      <c r="E2749" s="262" t="s">
        <v>221</v>
      </c>
      <c r="F2749" s="262" t="s">
        <v>299</v>
      </c>
      <c r="G2749" s="262" t="s">
        <v>300</v>
      </c>
      <c r="H2749" s="262" t="s">
        <v>301</v>
      </c>
      <c r="I2749" s="262" t="s">
        <v>225</v>
      </c>
      <c r="J2749" s="262">
        <v>1920</v>
      </c>
      <c r="K2749" s="320">
        <v>1</v>
      </c>
      <c r="L2749" s="320">
        <v>1</v>
      </c>
      <c r="M2749" s="262" t="s">
        <v>226</v>
      </c>
      <c r="N2749" s="262" t="s">
        <v>227</v>
      </c>
      <c r="O2749" s="262" t="s">
        <v>1950</v>
      </c>
      <c r="P2749" s="262" t="s">
        <v>37</v>
      </c>
      <c r="Q2749" s="321">
        <v>24</v>
      </c>
      <c r="R2749" s="321">
        <f t="shared" si="257"/>
        <v>25</v>
      </c>
      <c r="S2749" s="300">
        <v>0</v>
      </c>
      <c r="T2749" s="300">
        <v>88434</v>
      </c>
      <c r="U2749" s="262">
        <v>4100</v>
      </c>
      <c r="V2749" s="300">
        <v>92534</v>
      </c>
      <c r="W2749" s="302">
        <f>IFERROR(INDEX('For Formulas'!$A$3:$CL$64,MATCH(ROUNDUP($R2749,0),'For Formulas'!$A$3:$A$64,0),MATCH($O2749&amp;" - "&amp;$P2749,'For Formulas'!$A$3:$CL$3,0))*L2749+U2749,INDEX('For Formulas'!$A$3:$CL$64,MATCH(ROUNDUP($R2749,0),'For Formulas'!$A$3:$A$64,0)*MATCH($O2749&amp;" - "&amp;$P2749,'For Formulas'!$A$3:$CL$3,0))*L2749)</f>
        <v>99608</v>
      </c>
      <c r="X2749" s="322">
        <f t="shared" si="258"/>
        <v>7.6447576026109326E-2</v>
      </c>
      <c r="Y2749" s="262" t="s">
        <v>1996</v>
      </c>
      <c r="Z2749" s="262" t="str">
        <f t="shared" si="259"/>
        <v>141 E 72410 104</v>
      </c>
      <c r="AA2749" s="262" t="str">
        <f t="shared" si="260"/>
        <v>000</v>
      </c>
      <c r="AB2749" s="262" t="str">
        <f t="shared" si="261"/>
        <v>000</v>
      </c>
      <c r="AC2749" s="262" t="str">
        <f t="shared" si="262"/>
        <v>141 E 72410 104 000 000</v>
      </c>
    </row>
    <row r="2750" spans="1:29" ht="15" customHeight="1" x14ac:dyDescent="0.25">
      <c r="A2750" s="262" t="s">
        <v>2611</v>
      </c>
      <c r="B2750" s="262" t="s">
        <v>461</v>
      </c>
      <c r="C2750" s="262" t="s">
        <v>462</v>
      </c>
      <c r="D2750" s="262" t="s">
        <v>274</v>
      </c>
      <c r="E2750" s="262" t="s">
        <v>221</v>
      </c>
      <c r="F2750" s="262" t="s">
        <v>299</v>
      </c>
      <c r="G2750" s="262" t="s">
        <v>300</v>
      </c>
      <c r="H2750" s="262" t="s">
        <v>301</v>
      </c>
      <c r="I2750" s="262" t="s">
        <v>225</v>
      </c>
      <c r="J2750" s="262">
        <v>1920</v>
      </c>
      <c r="K2750" s="320">
        <v>1</v>
      </c>
      <c r="L2750" s="320">
        <v>1</v>
      </c>
      <c r="M2750" s="262" t="s">
        <v>226</v>
      </c>
      <c r="N2750" s="262" t="s">
        <v>233</v>
      </c>
      <c r="O2750" s="262" t="s">
        <v>786</v>
      </c>
      <c r="P2750" s="262" t="s">
        <v>38</v>
      </c>
      <c r="Q2750" s="321">
        <v>26</v>
      </c>
      <c r="R2750" s="321">
        <f t="shared" si="257"/>
        <v>27</v>
      </c>
      <c r="S2750" s="300">
        <v>0</v>
      </c>
      <c r="T2750" s="300">
        <v>92880</v>
      </c>
      <c r="V2750" s="300">
        <v>92880</v>
      </c>
      <c r="W2750" s="302">
        <f>IFERROR(INDEX('For Formulas'!$A$3:$CL$64,MATCH(ROUNDUP($R2750,0),'For Formulas'!$A$3:$A$64,0),MATCH($O2750&amp;" - "&amp;$P2750,'For Formulas'!$A$3:$CL$3,0))*L2750+U2750,INDEX('For Formulas'!$A$3:$CL$64,MATCH(ROUNDUP($R2750,0),'For Formulas'!$A$3:$A$64,0)*MATCH($O2750&amp;" - "&amp;$P2750,'For Formulas'!$A$3:$CL$3,0))*L2750)</f>
        <v>100308</v>
      </c>
      <c r="X2750" s="322">
        <f t="shared" si="258"/>
        <v>7.9974160206718339E-2</v>
      </c>
      <c r="Y2750" s="262" t="s">
        <v>544</v>
      </c>
      <c r="Z2750" s="262" t="str">
        <f t="shared" si="259"/>
        <v>141 E 72210 105</v>
      </c>
      <c r="AA2750" s="262" t="str">
        <f t="shared" si="260"/>
        <v>000</v>
      </c>
      <c r="AB2750" s="262" t="str">
        <f t="shared" si="261"/>
        <v>000</v>
      </c>
      <c r="AC2750" s="262" t="str">
        <f t="shared" si="262"/>
        <v>141 E 72210 105 000 000</v>
      </c>
    </row>
    <row r="2751" spans="1:29" ht="15" customHeight="1" x14ac:dyDescent="0.25">
      <c r="A2751" s="262" t="s">
        <v>1268</v>
      </c>
      <c r="B2751" s="262" t="s">
        <v>457</v>
      </c>
      <c r="C2751" s="262" t="s">
        <v>457</v>
      </c>
      <c r="D2751" s="262" t="s">
        <v>361</v>
      </c>
      <c r="E2751" s="262" t="s">
        <v>221</v>
      </c>
      <c r="F2751" s="262" t="s">
        <v>299</v>
      </c>
      <c r="G2751" s="262" t="s">
        <v>571</v>
      </c>
      <c r="H2751" s="262" t="s">
        <v>301</v>
      </c>
      <c r="I2751" s="262" t="s">
        <v>225</v>
      </c>
      <c r="J2751" s="262">
        <v>960</v>
      </c>
      <c r="K2751" s="320">
        <v>1</v>
      </c>
      <c r="L2751" s="320">
        <v>1</v>
      </c>
      <c r="M2751" s="262" t="s">
        <v>226</v>
      </c>
      <c r="N2751" s="262" t="s">
        <v>227</v>
      </c>
      <c r="O2751" s="262" t="s">
        <v>823</v>
      </c>
      <c r="P2751" s="262" t="s">
        <v>37</v>
      </c>
      <c r="Q2751" s="321">
        <v>16</v>
      </c>
      <c r="R2751" s="321">
        <f t="shared" si="257"/>
        <v>17</v>
      </c>
      <c r="S2751" s="300">
        <v>0</v>
      </c>
      <c r="T2751" s="300">
        <v>87108</v>
      </c>
      <c r="U2751" s="262">
        <v>6600</v>
      </c>
      <c r="V2751" s="300">
        <v>46854</v>
      </c>
      <c r="W2751" s="302">
        <f>IFERROR(INDEX('For Formulas'!$A$3:$CL$64,MATCH(ROUNDUP($R2751,0),'For Formulas'!$A$3:$A$64,0),MATCH($O2751&amp;" - "&amp;$P2751,'For Formulas'!$A$3:$CL$3,0))*L2751+U2751,INDEX('For Formulas'!$A$3:$CL$64,MATCH(ROUNDUP($R2751,0),'For Formulas'!$A$3:$A$64,0)*MATCH($O2751&amp;" - "&amp;$P2751,'For Formulas'!$A$3:$CL$3,0))*L2751)</f>
        <v>100674</v>
      </c>
      <c r="X2751" s="322">
        <f t="shared" si="258"/>
        <v>1.1486746062235882</v>
      </c>
      <c r="Y2751" s="262" t="s">
        <v>903</v>
      </c>
      <c r="Z2751" s="262" t="str">
        <f t="shared" si="259"/>
        <v>141 E 72410 104</v>
      </c>
      <c r="AA2751" s="262" t="str">
        <f t="shared" si="260"/>
        <v>000</v>
      </c>
      <c r="AB2751" s="262" t="str">
        <f t="shared" si="261"/>
        <v>000</v>
      </c>
      <c r="AC2751" s="262" t="str">
        <f t="shared" si="262"/>
        <v>141 E 72410 104 000 000</v>
      </c>
    </row>
    <row r="2752" spans="1:29" ht="15" customHeight="1" x14ac:dyDescent="0.25">
      <c r="A2752" s="262" t="s">
        <v>2830</v>
      </c>
      <c r="B2752" s="262" t="s">
        <v>457</v>
      </c>
      <c r="C2752" s="262" t="s">
        <v>884</v>
      </c>
      <c r="D2752" s="262" t="s">
        <v>392</v>
      </c>
      <c r="E2752" s="262" t="s">
        <v>221</v>
      </c>
      <c r="F2752" s="262" t="s">
        <v>299</v>
      </c>
      <c r="G2752" s="262" t="s">
        <v>300</v>
      </c>
      <c r="H2752" s="262" t="s">
        <v>301</v>
      </c>
      <c r="I2752" s="262" t="s">
        <v>225</v>
      </c>
      <c r="J2752" s="262">
        <v>1920</v>
      </c>
      <c r="K2752" s="320">
        <v>1</v>
      </c>
      <c r="L2752" s="320">
        <v>1</v>
      </c>
      <c r="M2752" s="262" t="s">
        <v>226</v>
      </c>
      <c r="N2752" s="262" t="s">
        <v>227</v>
      </c>
      <c r="O2752" s="262" t="s">
        <v>823</v>
      </c>
      <c r="P2752" s="262" t="s">
        <v>37</v>
      </c>
      <c r="Q2752" s="321">
        <v>16</v>
      </c>
      <c r="R2752" s="321">
        <f t="shared" si="257"/>
        <v>17</v>
      </c>
      <c r="S2752" s="300">
        <v>0</v>
      </c>
      <c r="T2752" s="300">
        <v>87108</v>
      </c>
      <c r="U2752" s="262">
        <v>6600</v>
      </c>
      <c r="V2752" s="300">
        <v>93708</v>
      </c>
      <c r="W2752" s="302">
        <f>IFERROR(INDEX('For Formulas'!$A$3:$CL$64,MATCH(ROUNDUP($R2752,0),'For Formulas'!$A$3:$A$64,0),MATCH($O2752&amp;" - "&amp;$P2752,'For Formulas'!$A$3:$CL$3,0))*L2752+U2752,INDEX('For Formulas'!$A$3:$CL$64,MATCH(ROUNDUP($R2752,0),'For Formulas'!$A$3:$A$64,0)*MATCH($O2752&amp;" - "&amp;$P2752,'For Formulas'!$A$3:$CL$3,0))*L2752)</f>
        <v>100674</v>
      </c>
      <c r="X2752" s="322">
        <f t="shared" si="258"/>
        <v>7.4337303111794081E-2</v>
      </c>
      <c r="Y2752" s="262" t="s">
        <v>2831</v>
      </c>
      <c r="Z2752" s="262" t="str">
        <f t="shared" si="259"/>
        <v>141 E 72410 104</v>
      </c>
      <c r="AA2752" s="262" t="str">
        <f t="shared" si="260"/>
        <v>000</v>
      </c>
      <c r="AB2752" s="262" t="str">
        <f t="shared" si="261"/>
        <v>000</v>
      </c>
      <c r="AC2752" s="262" t="str">
        <f t="shared" si="262"/>
        <v>141 E 72410 104 000 000</v>
      </c>
    </row>
    <row r="2753" spans="1:29" ht="15" hidden="1" customHeight="1" x14ac:dyDescent="0.25">
      <c r="A2753" s="262" t="s">
        <v>785</v>
      </c>
      <c r="B2753" s="262" t="s">
        <v>488</v>
      </c>
      <c r="C2753" s="262" t="s">
        <v>489</v>
      </c>
      <c r="D2753" s="262" t="s">
        <v>274</v>
      </c>
      <c r="E2753" s="262" t="s">
        <v>221</v>
      </c>
      <c r="F2753" s="262" t="s">
        <v>299</v>
      </c>
      <c r="G2753" s="262" t="s">
        <v>300</v>
      </c>
      <c r="H2753" s="262" t="s">
        <v>301</v>
      </c>
      <c r="I2753" s="262" t="s">
        <v>225</v>
      </c>
      <c r="J2753" s="262">
        <v>1920</v>
      </c>
      <c r="K2753" s="320">
        <v>1</v>
      </c>
      <c r="L2753" s="320">
        <v>1</v>
      </c>
      <c r="M2753" s="262" t="s">
        <v>226</v>
      </c>
      <c r="N2753" s="262" t="s">
        <v>227</v>
      </c>
      <c r="O2753" s="262" t="s">
        <v>786</v>
      </c>
      <c r="P2753" s="262" t="s">
        <v>38</v>
      </c>
      <c r="Q2753" s="321">
        <v>29</v>
      </c>
      <c r="R2753" s="321">
        <f t="shared" si="257"/>
        <v>30</v>
      </c>
      <c r="S2753" s="300">
        <v>0</v>
      </c>
      <c r="T2753" s="300">
        <v>94146</v>
      </c>
      <c r="V2753" s="300">
        <v>94146</v>
      </c>
      <c r="W2753" s="302">
        <f>IFERROR(INDEX('For Formulas'!$A$3:$CL$64,MATCH(ROUNDUP($R2753,0),'For Formulas'!$A$3:$A$64,0),MATCH($O2753&amp;" - "&amp;$P2753,'For Formulas'!$A$3:$CL$3,0))*L2753+U2753,INDEX('For Formulas'!$A$3:$CL$64,MATCH(ROUNDUP($R2753,0),'For Formulas'!$A$3:$A$64,0)*MATCH($O2753&amp;" - "&amp;$P2753,'For Formulas'!$A$3:$CL$3,0))*L2753)</f>
        <v>101676</v>
      </c>
      <c r="X2753" s="322">
        <f t="shared" si="258"/>
        <v>7.9982155375693073E-2</v>
      </c>
      <c r="Y2753" s="262" t="s">
        <v>787</v>
      </c>
      <c r="Z2753" s="262" t="str">
        <f t="shared" si="259"/>
        <v>142 E 72210 189</v>
      </c>
      <c r="AA2753" s="262" t="str">
        <f t="shared" si="260"/>
        <v>000</v>
      </c>
      <c r="AB2753" s="262" t="str">
        <f t="shared" si="261"/>
        <v>201</v>
      </c>
      <c r="AC2753" s="262" t="str">
        <f t="shared" si="262"/>
        <v>142 E 72210 189 201 000</v>
      </c>
    </row>
    <row r="2754" spans="1:29" ht="15" customHeight="1" x14ac:dyDescent="0.25">
      <c r="A2754" s="262" t="s">
        <v>2359</v>
      </c>
      <c r="B2754" s="262" t="s">
        <v>457</v>
      </c>
      <c r="C2754" s="262" t="s">
        <v>457</v>
      </c>
      <c r="D2754" s="262" t="s">
        <v>340</v>
      </c>
      <c r="E2754" s="262" t="s">
        <v>221</v>
      </c>
      <c r="F2754" s="262" t="s">
        <v>299</v>
      </c>
      <c r="G2754" s="262" t="s">
        <v>300</v>
      </c>
      <c r="H2754" s="262" t="s">
        <v>301</v>
      </c>
      <c r="I2754" s="262" t="s">
        <v>225</v>
      </c>
      <c r="J2754" s="262">
        <v>1920</v>
      </c>
      <c r="K2754" s="320">
        <v>1</v>
      </c>
      <c r="L2754" s="320">
        <v>1</v>
      </c>
      <c r="M2754" s="262" t="s">
        <v>226</v>
      </c>
      <c r="N2754" s="262" t="s">
        <v>227</v>
      </c>
      <c r="O2754" s="262" t="s">
        <v>1950</v>
      </c>
      <c r="P2754" s="262" t="s">
        <v>37</v>
      </c>
      <c r="Q2754" s="321">
        <v>26</v>
      </c>
      <c r="R2754" s="321">
        <f t="shared" ref="R2754:R2808" si="263">Q2754+1</f>
        <v>27</v>
      </c>
      <c r="S2754" s="300">
        <v>0</v>
      </c>
      <c r="T2754" s="300">
        <v>90504</v>
      </c>
      <c r="U2754" s="262">
        <v>4100</v>
      </c>
      <c r="V2754" s="300">
        <v>94604</v>
      </c>
      <c r="W2754" s="302">
        <f>IFERROR(INDEX('For Formulas'!$A$3:$CL$64,MATCH(ROUNDUP($R2754,0),'For Formulas'!$A$3:$A$64,0),MATCH($O2754&amp;" - "&amp;$P2754,'For Formulas'!$A$3:$CL$3,0))*L2754+U2754,INDEX('For Formulas'!$A$3:$CL$64,MATCH(ROUNDUP($R2754,0),'For Formulas'!$A$3:$A$64,0)*MATCH($O2754&amp;" - "&amp;$P2754,'For Formulas'!$A$3:$CL$3,0))*L2754)</f>
        <v>101846</v>
      </c>
      <c r="X2754" s="322">
        <f t="shared" ref="X2754:X2808" si="264">(W2754-V2754)/V2754</f>
        <v>7.655067439008921E-2</v>
      </c>
      <c r="Y2754" s="262" t="s">
        <v>2360</v>
      </c>
      <c r="Z2754" s="262" t="str">
        <f t="shared" ref="Z2754:Z2808" si="265">LEFT(Y2754,15)</f>
        <v>141 E 72410 104</v>
      </c>
      <c r="AA2754" s="262" t="str">
        <f t="shared" ref="AA2754:AA2808" si="266">RIGHT(Y2754,3)</f>
        <v>000</v>
      </c>
      <c r="AB2754" s="262" t="str">
        <f t="shared" ref="AB2754:AB2808" si="267">MID(Y2754,17,3)</f>
        <v>000</v>
      </c>
      <c r="AC2754" s="262" t="str">
        <f t="shared" ref="AC2754:AC2808" si="268">Z2754&amp;" " &amp;AB2754&amp;" "&amp;AA2754</f>
        <v>141 E 72410 104 000 000</v>
      </c>
    </row>
    <row r="2755" spans="1:29" ht="15" customHeight="1" x14ac:dyDescent="0.25">
      <c r="A2755" s="262" t="s">
        <v>1949</v>
      </c>
      <c r="B2755" s="262" t="s">
        <v>457</v>
      </c>
      <c r="C2755" s="262" t="s">
        <v>457</v>
      </c>
      <c r="D2755" s="262" t="s">
        <v>385</v>
      </c>
      <c r="E2755" s="262" t="s">
        <v>221</v>
      </c>
      <c r="F2755" s="262" t="s">
        <v>299</v>
      </c>
      <c r="G2755" s="262" t="s">
        <v>300</v>
      </c>
      <c r="H2755" s="262" t="s">
        <v>301</v>
      </c>
      <c r="I2755" s="262" t="s">
        <v>225</v>
      </c>
      <c r="J2755" s="262">
        <v>1920</v>
      </c>
      <c r="K2755" s="320">
        <v>1</v>
      </c>
      <c r="L2755" s="320">
        <v>1</v>
      </c>
      <c r="M2755" s="262" t="s">
        <v>226</v>
      </c>
      <c r="N2755" s="262" t="s">
        <v>227</v>
      </c>
      <c r="O2755" s="262" t="s">
        <v>1950</v>
      </c>
      <c r="P2755" s="262" t="s">
        <v>37</v>
      </c>
      <c r="Q2755" s="321">
        <v>28</v>
      </c>
      <c r="R2755" s="321">
        <f t="shared" si="263"/>
        <v>29</v>
      </c>
      <c r="S2755" s="300">
        <v>0</v>
      </c>
      <c r="T2755" s="300">
        <v>91338</v>
      </c>
      <c r="U2755" s="262">
        <v>3300</v>
      </c>
      <c r="V2755" s="300">
        <v>94638</v>
      </c>
      <c r="W2755" s="302">
        <f>IFERROR(INDEX('For Formulas'!$A$3:$CL$64,MATCH(ROUNDUP($R2755,0),'For Formulas'!$A$3:$A$64,0),MATCH($O2755&amp;" - "&amp;$P2755,'For Formulas'!$A$3:$CL$3,0))*L2755+U2755,INDEX('For Formulas'!$A$3:$CL$64,MATCH(ROUNDUP($R2755,0),'For Formulas'!$A$3:$A$64,0)*MATCH($O2755&amp;" - "&amp;$P2755,'For Formulas'!$A$3:$CL$3,0))*L2755)</f>
        <v>101946</v>
      </c>
      <c r="X2755" s="322">
        <f t="shared" si="264"/>
        <v>7.7220566791352308E-2</v>
      </c>
      <c r="Y2755" s="262" t="s">
        <v>1951</v>
      </c>
      <c r="Z2755" s="262" t="str">
        <f t="shared" si="265"/>
        <v>141 E 72410 104</v>
      </c>
      <c r="AA2755" s="262" t="str">
        <f t="shared" si="266"/>
        <v>000</v>
      </c>
      <c r="AB2755" s="262" t="str">
        <f t="shared" si="267"/>
        <v>000</v>
      </c>
      <c r="AC2755" s="262" t="str">
        <f t="shared" si="268"/>
        <v>141 E 72410 104 000 000</v>
      </c>
    </row>
    <row r="2756" spans="1:29" ht="15" hidden="1" customHeight="1" x14ac:dyDescent="0.25">
      <c r="A2756" s="262" t="s">
        <v>3192</v>
      </c>
      <c r="B2756" s="262" t="s">
        <v>255</v>
      </c>
      <c r="C2756" s="262" t="s">
        <v>255</v>
      </c>
      <c r="D2756" s="262" t="s">
        <v>248</v>
      </c>
      <c r="E2756" s="262" t="s">
        <v>256</v>
      </c>
      <c r="F2756" s="262" t="s">
        <v>249</v>
      </c>
      <c r="G2756" s="262" t="s">
        <v>250</v>
      </c>
      <c r="H2756" s="262" t="s">
        <v>224</v>
      </c>
      <c r="I2756" s="262" t="s">
        <v>242</v>
      </c>
      <c r="J2756" s="262">
        <v>1080</v>
      </c>
      <c r="K2756" s="320">
        <v>1</v>
      </c>
      <c r="L2756" s="320">
        <v>1</v>
      </c>
      <c r="M2756" s="262" t="s">
        <v>6</v>
      </c>
      <c r="Q2756" s="321">
        <v>0</v>
      </c>
      <c r="R2756" s="321">
        <f t="shared" si="263"/>
        <v>1</v>
      </c>
      <c r="S2756" s="300">
        <v>3000</v>
      </c>
      <c r="T2756" s="300">
        <v>0</v>
      </c>
      <c r="V2756" s="300">
        <v>3000</v>
      </c>
      <c r="W2756" s="300">
        <f>V2756</f>
        <v>3000</v>
      </c>
      <c r="X2756" s="322">
        <f t="shared" si="264"/>
        <v>0</v>
      </c>
      <c r="Y2756" s="262" t="s">
        <v>252</v>
      </c>
      <c r="Z2756" s="262" t="str">
        <f t="shared" si="265"/>
        <v>141 E 72710 146</v>
      </c>
      <c r="AA2756" s="262" t="str">
        <f t="shared" si="266"/>
        <v>446</v>
      </c>
      <c r="AB2756" s="262" t="str">
        <f t="shared" si="267"/>
        <v>000</v>
      </c>
      <c r="AC2756" s="262" t="str">
        <f t="shared" si="268"/>
        <v>141 E 72710 146 000 446</v>
      </c>
    </row>
    <row r="2757" spans="1:29" ht="15" hidden="1" customHeight="1" x14ac:dyDescent="0.25">
      <c r="A2757" s="262" t="s">
        <v>3192</v>
      </c>
      <c r="B2757" s="262" t="s">
        <v>292</v>
      </c>
      <c r="C2757" s="262" t="s">
        <v>292</v>
      </c>
      <c r="D2757" s="262" t="s">
        <v>248</v>
      </c>
      <c r="E2757" s="262" t="s">
        <v>256</v>
      </c>
      <c r="F2757" s="262" t="s">
        <v>249</v>
      </c>
      <c r="G2757" s="262" t="s">
        <v>250</v>
      </c>
      <c r="H2757" s="262" t="s">
        <v>224</v>
      </c>
      <c r="I2757" s="262" t="s">
        <v>242</v>
      </c>
      <c r="J2757" s="262">
        <v>1080</v>
      </c>
      <c r="K2757" s="320">
        <v>1</v>
      </c>
      <c r="L2757" s="320">
        <v>1</v>
      </c>
      <c r="M2757" s="262" t="s">
        <v>6</v>
      </c>
      <c r="Q2757" s="321">
        <v>0</v>
      </c>
      <c r="R2757" s="321">
        <f t="shared" si="263"/>
        <v>1</v>
      </c>
      <c r="S2757" s="300">
        <v>2000</v>
      </c>
      <c r="T2757" s="300">
        <v>0</v>
      </c>
      <c r="V2757" s="300">
        <v>2000</v>
      </c>
      <c r="W2757" s="300">
        <f>V2757</f>
        <v>2000</v>
      </c>
      <c r="X2757" s="322">
        <f t="shared" si="264"/>
        <v>0</v>
      </c>
      <c r="Y2757" s="262" t="s">
        <v>252</v>
      </c>
      <c r="Z2757" s="262" t="str">
        <f t="shared" si="265"/>
        <v>141 E 72710 146</v>
      </c>
      <c r="AA2757" s="262" t="str">
        <f t="shared" si="266"/>
        <v>446</v>
      </c>
      <c r="AB2757" s="262" t="str">
        <f t="shared" si="267"/>
        <v>000</v>
      </c>
      <c r="AC2757" s="262" t="str">
        <f t="shared" si="268"/>
        <v>141 E 72710 146 000 446</v>
      </c>
    </row>
    <row r="2758" spans="1:29" ht="15" customHeight="1" x14ac:dyDescent="0.25">
      <c r="A2758" s="262" t="s">
        <v>1556</v>
      </c>
      <c r="B2758" s="262" t="s">
        <v>543</v>
      </c>
      <c r="C2758" s="262" t="s">
        <v>543</v>
      </c>
      <c r="D2758" s="262" t="s">
        <v>274</v>
      </c>
      <c r="E2758" s="262" t="s">
        <v>221</v>
      </c>
      <c r="F2758" s="262" t="s">
        <v>299</v>
      </c>
      <c r="G2758" s="262" t="s">
        <v>300</v>
      </c>
      <c r="H2758" s="262" t="s">
        <v>301</v>
      </c>
      <c r="I2758" s="262" t="s">
        <v>225</v>
      </c>
      <c r="J2758" s="262">
        <v>1920</v>
      </c>
      <c r="K2758" s="320">
        <v>1</v>
      </c>
      <c r="L2758" s="320">
        <v>1</v>
      </c>
      <c r="M2758" s="262" t="s">
        <v>226</v>
      </c>
      <c r="N2758" s="262" t="s">
        <v>227</v>
      </c>
      <c r="O2758" s="262" t="s">
        <v>498</v>
      </c>
      <c r="P2758" s="262" t="s">
        <v>38</v>
      </c>
      <c r="Q2758" s="321">
        <v>18</v>
      </c>
      <c r="R2758" s="321">
        <f t="shared" si="263"/>
        <v>19</v>
      </c>
      <c r="S2758" s="300">
        <v>0</v>
      </c>
      <c r="T2758" s="300">
        <v>94458</v>
      </c>
      <c r="U2758" s="262">
        <v>1000</v>
      </c>
      <c r="V2758" s="300">
        <v>95458</v>
      </c>
      <c r="W2758" s="302">
        <f>IFERROR(INDEX('For Formulas'!$A$3:$CL$64,MATCH(ROUNDUP($R2758,0),'For Formulas'!$A$3:$A$64,0),MATCH($O2758&amp;" - "&amp;$P2758,'For Formulas'!$A$3:$CL$3,0))*L2758+U2758,INDEX('For Formulas'!$A$3:$CL$64,MATCH(ROUNDUP($R2758,0),'For Formulas'!$A$3:$A$64,0)*MATCH($O2758&amp;" - "&amp;$P2758,'For Formulas'!$A$3:$CL$3,0))*L2758)</f>
        <v>103012</v>
      </c>
      <c r="X2758" s="322">
        <f t="shared" si="264"/>
        <v>7.9134278949904671E-2</v>
      </c>
      <c r="Y2758" s="262" t="s">
        <v>544</v>
      </c>
      <c r="Z2758" s="262" t="str">
        <f t="shared" si="265"/>
        <v>141 E 72210 105</v>
      </c>
      <c r="AA2758" s="262" t="str">
        <f t="shared" si="266"/>
        <v>000</v>
      </c>
      <c r="AB2758" s="262" t="str">
        <f t="shared" si="267"/>
        <v>000</v>
      </c>
      <c r="AC2758" s="262" t="str">
        <f t="shared" si="268"/>
        <v>141 E 72210 105 000 000</v>
      </c>
    </row>
    <row r="2759" spans="1:29" ht="15" customHeight="1" x14ac:dyDescent="0.25">
      <c r="A2759" s="262" t="s">
        <v>456</v>
      </c>
      <c r="B2759" s="262" t="s">
        <v>457</v>
      </c>
      <c r="C2759" s="262" t="s">
        <v>457</v>
      </c>
      <c r="D2759" s="262" t="s">
        <v>422</v>
      </c>
      <c r="E2759" s="262" t="s">
        <v>221</v>
      </c>
      <c r="F2759" s="262" t="s">
        <v>299</v>
      </c>
      <c r="G2759" s="262" t="s">
        <v>300</v>
      </c>
      <c r="H2759" s="262" t="s">
        <v>301</v>
      </c>
      <c r="I2759" s="262" t="s">
        <v>225</v>
      </c>
      <c r="J2759" s="262">
        <v>1920</v>
      </c>
      <c r="K2759" s="320">
        <v>1</v>
      </c>
      <c r="L2759" s="320">
        <v>1</v>
      </c>
      <c r="M2759" s="262" t="s">
        <v>226</v>
      </c>
      <c r="N2759" s="262" t="s">
        <v>233</v>
      </c>
      <c r="O2759" s="262" t="s">
        <v>458</v>
      </c>
      <c r="P2759" s="262" t="s">
        <v>38</v>
      </c>
      <c r="Q2759" s="321">
        <v>16</v>
      </c>
      <c r="R2759" s="321">
        <f t="shared" si="263"/>
        <v>17</v>
      </c>
      <c r="S2759" s="300">
        <v>0</v>
      </c>
      <c r="T2759" s="300">
        <v>91206</v>
      </c>
      <c r="U2759" s="262">
        <v>4600</v>
      </c>
      <c r="V2759" s="300">
        <v>95806</v>
      </c>
      <c r="W2759" s="302">
        <f>IFERROR(INDEX('For Formulas'!$A$3:$CL$64,MATCH(ROUNDUP($R2759,0),'For Formulas'!$A$3:$A$64,0),MATCH($O2759&amp;" - "&amp;$P2759,'For Formulas'!$A$3:$CL$3,0))*L2759+U2759,INDEX('For Formulas'!$A$3:$CL$64,MATCH(ROUNDUP($R2759,0),'For Formulas'!$A$3:$A$64,0)*MATCH($O2759&amp;" - "&amp;$P2759,'For Formulas'!$A$3:$CL$3,0))*L2759)</f>
        <v>103102</v>
      </c>
      <c r="X2759" s="322">
        <f t="shared" si="264"/>
        <v>7.6153894328121419E-2</v>
      </c>
      <c r="Y2759" s="262" t="s">
        <v>459</v>
      </c>
      <c r="Z2759" s="262" t="str">
        <f t="shared" si="265"/>
        <v>141 E 72410 104</v>
      </c>
      <c r="AA2759" s="262" t="str">
        <f t="shared" si="266"/>
        <v>000</v>
      </c>
      <c r="AB2759" s="262" t="str">
        <f t="shared" si="267"/>
        <v>000</v>
      </c>
      <c r="AC2759" s="262" t="str">
        <f t="shared" si="268"/>
        <v>141 E 72410 104 000 000</v>
      </c>
    </row>
    <row r="2760" spans="1:29" ht="15" hidden="1" customHeight="1" x14ac:dyDescent="0.25">
      <c r="A2760" s="262" t="s">
        <v>3194</v>
      </c>
      <c r="B2760" s="262" t="s">
        <v>326</v>
      </c>
      <c r="C2760" s="262" t="s">
        <v>326</v>
      </c>
      <c r="D2760" s="262" t="s">
        <v>411</v>
      </c>
      <c r="E2760" s="262" t="s">
        <v>256</v>
      </c>
      <c r="F2760" s="262" t="s">
        <v>222</v>
      </c>
      <c r="G2760" s="262" t="s">
        <v>223</v>
      </c>
      <c r="H2760" s="262" t="s">
        <v>224</v>
      </c>
      <c r="I2760" s="262" t="s">
        <v>225</v>
      </c>
      <c r="J2760" s="262">
        <v>1600</v>
      </c>
      <c r="K2760" s="320">
        <v>1</v>
      </c>
      <c r="L2760" s="320">
        <v>1</v>
      </c>
      <c r="M2760" s="262" t="s">
        <v>6</v>
      </c>
      <c r="Q2760" s="321">
        <v>0</v>
      </c>
      <c r="R2760" s="321">
        <f t="shared" si="263"/>
        <v>1</v>
      </c>
      <c r="S2760" s="300">
        <v>6500</v>
      </c>
      <c r="T2760" s="300">
        <v>0</v>
      </c>
      <c r="V2760" s="300">
        <v>6500</v>
      </c>
      <c r="W2760" s="300">
        <f>V2760</f>
        <v>6500</v>
      </c>
      <c r="X2760" s="322">
        <f t="shared" si="264"/>
        <v>0</v>
      </c>
      <c r="Y2760" s="262" t="s">
        <v>803</v>
      </c>
      <c r="Z2760" s="262" t="str">
        <f t="shared" si="265"/>
        <v>141 E 72410 139</v>
      </c>
      <c r="AA2760" s="262" t="str">
        <f t="shared" si="266"/>
        <v>000</v>
      </c>
      <c r="AB2760" s="262" t="str">
        <f t="shared" si="267"/>
        <v>000</v>
      </c>
      <c r="AC2760" s="262" t="str">
        <f t="shared" si="268"/>
        <v>141 E 72410 139 000 000</v>
      </c>
    </row>
    <row r="2761" spans="1:29" ht="15" hidden="1" customHeight="1" x14ac:dyDescent="0.25">
      <c r="A2761" s="262" t="s">
        <v>3194</v>
      </c>
      <c r="B2761" s="262" t="s">
        <v>525</v>
      </c>
      <c r="C2761" s="262" t="s">
        <v>525</v>
      </c>
      <c r="D2761" s="262" t="s">
        <v>274</v>
      </c>
      <c r="E2761" s="262" t="s">
        <v>256</v>
      </c>
      <c r="F2761" s="262" t="s">
        <v>222</v>
      </c>
      <c r="G2761" s="262" t="s">
        <v>223</v>
      </c>
      <c r="H2761" s="262" t="s">
        <v>224</v>
      </c>
      <c r="I2761" s="262" t="s">
        <v>225</v>
      </c>
      <c r="J2761" s="262">
        <v>1600</v>
      </c>
      <c r="K2761" s="320">
        <v>1</v>
      </c>
      <c r="L2761" s="320">
        <v>1</v>
      </c>
      <c r="M2761" s="262" t="s">
        <v>6</v>
      </c>
      <c r="Q2761" s="321">
        <v>0</v>
      </c>
      <c r="R2761" s="321">
        <f t="shared" si="263"/>
        <v>1</v>
      </c>
      <c r="S2761" s="300">
        <v>2250</v>
      </c>
      <c r="T2761" s="300">
        <v>0</v>
      </c>
      <c r="V2761" s="300">
        <v>2250</v>
      </c>
      <c r="W2761" s="300">
        <f>V2761</f>
        <v>2250</v>
      </c>
      <c r="X2761" s="322">
        <f t="shared" si="264"/>
        <v>0</v>
      </c>
      <c r="Y2761" s="262" t="s">
        <v>1993</v>
      </c>
      <c r="Z2761" s="262" t="str">
        <f t="shared" si="265"/>
        <v>141 E 72410 162</v>
      </c>
      <c r="AA2761" s="262" t="str">
        <f t="shared" si="266"/>
        <v>000</v>
      </c>
      <c r="AB2761" s="262" t="str">
        <f t="shared" si="267"/>
        <v>000</v>
      </c>
      <c r="AC2761" s="262" t="str">
        <f t="shared" si="268"/>
        <v>141 E 72410 162 000 000</v>
      </c>
    </row>
    <row r="2762" spans="1:29" ht="15" customHeight="1" x14ac:dyDescent="0.25">
      <c r="A2762" s="262" t="s">
        <v>3104</v>
      </c>
      <c r="B2762" s="262" t="s">
        <v>457</v>
      </c>
      <c r="C2762" s="262" t="s">
        <v>457</v>
      </c>
      <c r="D2762" s="262" t="s">
        <v>261</v>
      </c>
      <c r="E2762" s="262" t="s">
        <v>221</v>
      </c>
      <c r="F2762" s="262" t="s">
        <v>299</v>
      </c>
      <c r="G2762" s="262" t="s">
        <v>300</v>
      </c>
      <c r="H2762" s="262" t="s">
        <v>301</v>
      </c>
      <c r="I2762" s="262" t="s">
        <v>225</v>
      </c>
      <c r="J2762" s="262">
        <v>1920</v>
      </c>
      <c r="K2762" s="320">
        <v>1</v>
      </c>
      <c r="L2762" s="320">
        <v>1</v>
      </c>
      <c r="M2762" s="262" t="s">
        <v>226</v>
      </c>
      <c r="N2762" s="262" t="s">
        <v>227</v>
      </c>
      <c r="O2762" s="262" t="s">
        <v>823</v>
      </c>
      <c r="P2762" s="262" t="s">
        <v>37</v>
      </c>
      <c r="Q2762" s="321">
        <v>19</v>
      </c>
      <c r="R2762" s="321">
        <f t="shared" si="263"/>
        <v>20</v>
      </c>
      <c r="S2762" s="300">
        <v>0</v>
      </c>
      <c r="T2762" s="300">
        <v>90222</v>
      </c>
      <c r="U2762" s="262">
        <v>6100</v>
      </c>
      <c r="V2762" s="300">
        <v>96322</v>
      </c>
      <c r="W2762" s="302">
        <f>IFERROR(INDEX('For Formulas'!$A$3:$CL$64,MATCH(ROUNDUP($R2762,0),'For Formulas'!$A$3:$A$64,0),MATCH($O2762&amp;" - "&amp;$P2762,'For Formulas'!$A$3:$CL$3,0))*L2762+U2762,INDEX('For Formulas'!$A$3:$CL$64,MATCH(ROUNDUP($R2762,0),'For Formulas'!$A$3:$A$64,0)*MATCH($O2762&amp;" - "&amp;$P2762,'For Formulas'!$A$3:$CL$3,0))*L2762)</f>
        <v>103540</v>
      </c>
      <c r="X2762" s="322">
        <f t="shared" si="264"/>
        <v>7.4936151657980524E-2</v>
      </c>
      <c r="Y2762" s="262" t="s">
        <v>3105</v>
      </c>
      <c r="Z2762" s="262" t="str">
        <f t="shared" si="265"/>
        <v>141 E 72410 104</v>
      </c>
      <c r="AA2762" s="262" t="str">
        <f t="shared" si="266"/>
        <v>000</v>
      </c>
      <c r="AB2762" s="262" t="str">
        <f t="shared" si="267"/>
        <v>000</v>
      </c>
      <c r="AC2762" s="262" t="str">
        <f t="shared" si="268"/>
        <v>141 E 72410 104 000 000</v>
      </c>
    </row>
    <row r="2763" spans="1:29" ht="15" customHeight="1" x14ac:dyDescent="0.25">
      <c r="A2763" s="262" t="s">
        <v>2626</v>
      </c>
      <c r="B2763" s="262" t="s">
        <v>457</v>
      </c>
      <c r="C2763" s="262" t="s">
        <v>457</v>
      </c>
      <c r="D2763" s="262" t="s">
        <v>411</v>
      </c>
      <c r="E2763" s="262" t="s">
        <v>221</v>
      </c>
      <c r="F2763" s="262" t="s">
        <v>299</v>
      </c>
      <c r="G2763" s="262" t="s">
        <v>300</v>
      </c>
      <c r="H2763" s="262" t="s">
        <v>301</v>
      </c>
      <c r="I2763" s="262" t="s">
        <v>225</v>
      </c>
      <c r="J2763" s="262">
        <v>1920</v>
      </c>
      <c r="K2763" s="320">
        <v>1</v>
      </c>
      <c r="L2763" s="320">
        <v>1</v>
      </c>
      <c r="M2763" s="262" t="s">
        <v>226</v>
      </c>
      <c r="N2763" s="262" t="s">
        <v>227</v>
      </c>
      <c r="O2763" s="262" t="s">
        <v>823</v>
      </c>
      <c r="P2763" s="262" t="s">
        <v>37</v>
      </c>
      <c r="Q2763" s="321">
        <v>20</v>
      </c>
      <c r="R2763" s="321">
        <f t="shared" si="263"/>
        <v>21</v>
      </c>
      <c r="S2763" s="300">
        <v>0</v>
      </c>
      <c r="T2763" s="300">
        <v>91242</v>
      </c>
      <c r="U2763" s="262">
        <v>5100</v>
      </c>
      <c r="V2763" s="300">
        <v>96342</v>
      </c>
      <c r="W2763" s="302">
        <f>IFERROR(INDEX('For Formulas'!$A$3:$CL$64,MATCH(ROUNDUP($R2763,0),'For Formulas'!$A$3:$A$64,0),MATCH($O2763&amp;" - "&amp;$P2763,'For Formulas'!$A$3:$CL$3,0))*L2763+U2763,INDEX('For Formulas'!$A$3:$CL$64,MATCH(ROUNDUP($R2763,0),'For Formulas'!$A$3:$A$64,0)*MATCH($O2763&amp;" - "&amp;$P2763,'For Formulas'!$A$3:$CL$3,0))*L2763)</f>
        <v>103644</v>
      </c>
      <c r="X2763" s="322">
        <f t="shared" si="264"/>
        <v>7.5792489257021853E-2</v>
      </c>
      <c r="Y2763" s="262" t="s">
        <v>2627</v>
      </c>
      <c r="Z2763" s="262" t="str">
        <f t="shared" si="265"/>
        <v>141 E 72410 104</v>
      </c>
      <c r="AA2763" s="262" t="str">
        <f t="shared" si="266"/>
        <v>000</v>
      </c>
      <c r="AB2763" s="262" t="str">
        <f t="shared" si="267"/>
        <v>000</v>
      </c>
      <c r="AC2763" s="262" t="str">
        <f t="shared" si="268"/>
        <v>141 E 72410 104 000 000</v>
      </c>
    </row>
    <row r="2764" spans="1:29" ht="15" customHeight="1" x14ac:dyDescent="0.25">
      <c r="A2764" s="262" t="s">
        <v>926</v>
      </c>
      <c r="B2764" s="262" t="s">
        <v>457</v>
      </c>
      <c r="C2764" s="262" t="s">
        <v>457</v>
      </c>
      <c r="D2764" s="262" t="s">
        <v>333</v>
      </c>
      <c r="E2764" s="262" t="s">
        <v>221</v>
      </c>
      <c r="F2764" s="262" t="s">
        <v>299</v>
      </c>
      <c r="G2764" s="262" t="s">
        <v>300</v>
      </c>
      <c r="H2764" s="262" t="s">
        <v>301</v>
      </c>
      <c r="I2764" s="262" t="s">
        <v>225</v>
      </c>
      <c r="J2764" s="262">
        <v>1920</v>
      </c>
      <c r="K2764" s="320">
        <v>1</v>
      </c>
      <c r="L2764" s="320">
        <v>1</v>
      </c>
      <c r="M2764" s="262" t="s">
        <v>226</v>
      </c>
      <c r="N2764" s="262" t="s">
        <v>227</v>
      </c>
      <c r="O2764" s="262" t="s">
        <v>458</v>
      </c>
      <c r="P2764" s="262" t="s">
        <v>37</v>
      </c>
      <c r="Q2764" s="321">
        <v>24</v>
      </c>
      <c r="R2764" s="321">
        <f t="shared" si="263"/>
        <v>25</v>
      </c>
      <c r="S2764" s="300">
        <v>0</v>
      </c>
      <c r="T2764" s="300">
        <v>91854</v>
      </c>
      <c r="U2764" s="262">
        <v>4600</v>
      </c>
      <c r="V2764" s="300">
        <v>96454</v>
      </c>
      <c r="W2764" s="302">
        <f>IFERROR(INDEX('For Formulas'!$A$3:$CL$64,MATCH(ROUNDUP($R2764,0),'For Formulas'!$A$3:$A$64,0),MATCH($O2764&amp;" - "&amp;$P2764,'For Formulas'!$A$3:$CL$3,0))*L2764+U2764,INDEX('For Formulas'!$A$3:$CL$64,MATCH(ROUNDUP($R2764,0),'For Formulas'!$A$3:$A$64,0)*MATCH($O2764&amp;" - "&amp;$P2764,'For Formulas'!$A$3:$CL$3,0))*L2764)</f>
        <v>103804</v>
      </c>
      <c r="X2764" s="322">
        <f t="shared" si="264"/>
        <v>7.6202127438986467E-2</v>
      </c>
      <c r="Y2764" s="262" t="s">
        <v>927</v>
      </c>
      <c r="Z2764" s="262" t="str">
        <f t="shared" si="265"/>
        <v>141 E 72410 104</v>
      </c>
      <c r="AA2764" s="262" t="str">
        <f t="shared" si="266"/>
        <v>000</v>
      </c>
      <c r="AB2764" s="262" t="str">
        <f t="shared" si="267"/>
        <v>000</v>
      </c>
      <c r="AC2764" s="262" t="str">
        <f t="shared" si="268"/>
        <v>141 E 72410 104 000 000</v>
      </c>
    </row>
    <row r="2765" spans="1:29" ht="15" hidden="1" customHeight="1" x14ac:dyDescent="0.25">
      <c r="A2765" s="262" t="s">
        <v>3198</v>
      </c>
      <c r="B2765" s="262" t="s">
        <v>256</v>
      </c>
      <c r="C2765" s="262" t="s">
        <v>273</v>
      </c>
      <c r="D2765" s="262" t="s">
        <v>274</v>
      </c>
      <c r="E2765" s="262" t="s">
        <v>256</v>
      </c>
      <c r="F2765" s="262" t="s">
        <v>249</v>
      </c>
      <c r="G2765" s="262" t="s">
        <v>250</v>
      </c>
      <c r="H2765" s="262" t="s">
        <v>224</v>
      </c>
      <c r="I2765" s="262" t="s">
        <v>242</v>
      </c>
      <c r="J2765" s="262">
        <v>1080</v>
      </c>
      <c r="K2765" s="320">
        <v>1</v>
      </c>
      <c r="L2765" s="320">
        <v>1</v>
      </c>
      <c r="M2765" s="262" t="s">
        <v>6</v>
      </c>
      <c r="Q2765" s="321">
        <v>0</v>
      </c>
      <c r="R2765" s="321">
        <f t="shared" si="263"/>
        <v>1</v>
      </c>
      <c r="S2765" s="300">
        <v>250</v>
      </c>
      <c r="T2765" s="300">
        <v>0</v>
      </c>
      <c r="V2765" s="300">
        <v>250</v>
      </c>
      <c r="W2765" s="300">
        <f>V2765</f>
        <v>250</v>
      </c>
      <c r="X2765" s="322">
        <f t="shared" si="264"/>
        <v>0</v>
      </c>
      <c r="Y2765" s="262" t="s">
        <v>998</v>
      </c>
      <c r="Z2765" s="262" t="str">
        <f t="shared" si="265"/>
        <v>141 E 71100 163</v>
      </c>
      <c r="AA2765" s="262" t="str">
        <f t="shared" si="266"/>
        <v>000</v>
      </c>
      <c r="AB2765" s="262" t="str">
        <f t="shared" si="267"/>
        <v>000</v>
      </c>
      <c r="AC2765" s="262" t="str">
        <f t="shared" si="268"/>
        <v>141 E 71100 163 000 000</v>
      </c>
    </row>
    <row r="2766" spans="1:29" ht="15" hidden="1" customHeight="1" x14ac:dyDescent="0.25">
      <c r="A2766" s="262" t="s">
        <v>3198</v>
      </c>
      <c r="B2766" s="262" t="s">
        <v>255</v>
      </c>
      <c r="C2766" s="262" t="s">
        <v>255</v>
      </c>
      <c r="D2766" s="262" t="s">
        <v>248</v>
      </c>
      <c r="E2766" s="262" t="s">
        <v>256</v>
      </c>
      <c r="F2766" s="262" t="s">
        <v>249</v>
      </c>
      <c r="G2766" s="262" t="s">
        <v>250</v>
      </c>
      <c r="H2766" s="262" t="s">
        <v>224</v>
      </c>
      <c r="I2766" s="262" t="s">
        <v>242</v>
      </c>
      <c r="J2766" s="262">
        <v>1080</v>
      </c>
      <c r="K2766" s="320">
        <v>1</v>
      </c>
      <c r="L2766" s="320">
        <v>1</v>
      </c>
      <c r="M2766" s="262" t="s">
        <v>6</v>
      </c>
      <c r="Q2766" s="321">
        <v>0</v>
      </c>
      <c r="R2766" s="321">
        <f t="shared" si="263"/>
        <v>1</v>
      </c>
      <c r="S2766" s="300">
        <v>3000</v>
      </c>
      <c r="T2766" s="300">
        <v>0</v>
      </c>
      <c r="V2766" s="300">
        <v>3000</v>
      </c>
      <c r="W2766" s="300">
        <f>V2766</f>
        <v>3000</v>
      </c>
      <c r="X2766" s="322">
        <f t="shared" si="264"/>
        <v>0</v>
      </c>
      <c r="Y2766" s="262" t="s">
        <v>252</v>
      </c>
      <c r="Z2766" s="262" t="str">
        <f t="shared" si="265"/>
        <v>141 E 72710 146</v>
      </c>
      <c r="AA2766" s="262" t="str">
        <f t="shared" si="266"/>
        <v>446</v>
      </c>
      <c r="AB2766" s="262" t="str">
        <f t="shared" si="267"/>
        <v>000</v>
      </c>
      <c r="AC2766" s="262" t="str">
        <f t="shared" si="268"/>
        <v>141 E 72710 146 000 446</v>
      </c>
    </row>
    <row r="2767" spans="1:29" ht="15" hidden="1" customHeight="1" x14ac:dyDescent="0.25">
      <c r="A2767" s="262" t="s">
        <v>3198</v>
      </c>
      <c r="B2767" s="262" t="s">
        <v>292</v>
      </c>
      <c r="C2767" s="262" t="s">
        <v>292</v>
      </c>
      <c r="D2767" s="262" t="s">
        <v>248</v>
      </c>
      <c r="E2767" s="262" t="s">
        <v>256</v>
      </c>
      <c r="F2767" s="262" t="s">
        <v>249</v>
      </c>
      <c r="G2767" s="262" t="s">
        <v>250</v>
      </c>
      <c r="H2767" s="262" t="s">
        <v>224</v>
      </c>
      <c r="I2767" s="262" t="s">
        <v>242</v>
      </c>
      <c r="J2767" s="262">
        <v>1080</v>
      </c>
      <c r="K2767" s="320">
        <v>1</v>
      </c>
      <c r="L2767" s="320">
        <v>1</v>
      </c>
      <c r="M2767" s="262" t="s">
        <v>6</v>
      </c>
      <c r="Q2767" s="321">
        <v>0</v>
      </c>
      <c r="R2767" s="321">
        <f t="shared" si="263"/>
        <v>1</v>
      </c>
      <c r="S2767" s="300">
        <v>1000</v>
      </c>
      <c r="T2767" s="300">
        <v>0</v>
      </c>
      <c r="V2767" s="300">
        <v>1000</v>
      </c>
      <c r="W2767" s="300">
        <f>V2767</f>
        <v>1000</v>
      </c>
      <c r="X2767" s="322">
        <f t="shared" si="264"/>
        <v>0</v>
      </c>
      <c r="Y2767" s="262" t="s">
        <v>252</v>
      </c>
      <c r="Z2767" s="262" t="str">
        <f t="shared" si="265"/>
        <v>141 E 72710 146</v>
      </c>
      <c r="AA2767" s="262" t="str">
        <f t="shared" si="266"/>
        <v>446</v>
      </c>
      <c r="AB2767" s="262" t="str">
        <f t="shared" si="267"/>
        <v>000</v>
      </c>
      <c r="AC2767" s="262" t="str">
        <f t="shared" si="268"/>
        <v>141 E 72710 146 000 446</v>
      </c>
    </row>
    <row r="2768" spans="1:29" ht="15" customHeight="1" x14ac:dyDescent="0.25">
      <c r="A2768" s="262" t="s">
        <v>2834</v>
      </c>
      <c r="B2768" s="262" t="s">
        <v>543</v>
      </c>
      <c r="C2768" s="262" t="s">
        <v>543</v>
      </c>
      <c r="D2768" s="262" t="s">
        <v>274</v>
      </c>
      <c r="E2768" s="262" t="s">
        <v>221</v>
      </c>
      <c r="F2768" s="262" t="s">
        <v>299</v>
      </c>
      <c r="G2768" s="262" t="s">
        <v>300</v>
      </c>
      <c r="H2768" s="262" t="s">
        <v>301</v>
      </c>
      <c r="I2768" s="262" t="s">
        <v>225</v>
      </c>
      <c r="J2768" s="262">
        <v>1920</v>
      </c>
      <c r="K2768" s="320">
        <v>1</v>
      </c>
      <c r="L2768" s="320">
        <v>1</v>
      </c>
      <c r="M2768" s="262" t="s">
        <v>226</v>
      </c>
      <c r="N2768" s="262" t="s">
        <v>227</v>
      </c>
      <c r="O2768" s="262" t="s">
        <v>498</v>
      </c>
      <c r="P2768" s="262" t="s">
        <v>37</v>
      </c>
      <c r="Q2768" s="321">
        <v>23</v>
      </c>
      <c r="R2768" s="321">
        <f t="shared" si="263"/>
        <v>24</v>
      </c>
      <c r="S2768" s="300">
        <v>0</v>
      </c>
      <c r="T2768" s="300">
        <v>95592</v>
      </c>
      <c r="U2768" s="262">
        <v>1000</v>
      </c>
      <c r="V2768" s="300">
        <v>96592</v>
      </c>
      <c r="W2768" s="302">
        <f>IFERROR(INDEX('For Formulas'!$A$3:$CL$64,MATCH(ROUNDUP($R2768,0),'For Formulas'!$A$3:$A$64,0),MATCH($O2768&amp;" - "&amp;$P2768,'For Formulas'!$A$3:$CL$3,0))*L2768+U2768,INDEX('For Formulas'!$A$3:$CL$64,MATCH(ROUNDUP($R2768,0),'For Formulas'!$A$3:$A$64,0)*MATCH($O2768&amp;" - "&amp;$P2768,'For Formulas'!$A$3:$CL$3,0))*L2768)</f>
        <v>104242</v>
      </c>
      <c r="X2768" s="322">
        <f t="shared" si="264"/>
        <v>7.9199105515984761E-2</v>
      </c>
      <c r="Y2768" s="262" t="s">
        <v>544</v>
      </c>
      <c r="Z2768" s="262" t="str">
        <f t="shared" si="265"/>
        <v>141 E 72210 105</v>
      </c>
      <c r="AA2768" s="262" t="str">
        <f t="shared" si="266"/>
        <v>000</v>
      </c>
      <c r="AB2768" s="262" t="str">
        <f t="shared" si="267"/>
        <v>000</v>
      </c>
      <c r="AC2768" s="262" t="str">
        <f t="shared" si="268"/>
        <v>141 E 72210 105 000 000</v>
      </c>
    </row>
    <row r="2769" spans="1:29" ht="15" customHeight="1" x14ac:dyDescent="0.25">
      <c r="A2769" s="262" t="s">
        <v>2869</v>
      </c>
      <c r="B2769" s="262" t="s">
        <v>457</v>
      </c>
      <c r="C2769" s="262" t="s">
        <v>457</v>
      </c>
      <c r="D2769" s="262" t="s">
        <v>295</v>
      </c>
      <c r="E2769" s="262" t="s">
        <v>221</v>
      </c>
      <c r="F2769" s="262" t="s">
        <v>299</v>
      </c>
      <c r="G2769" s="262" t="s">
        <v>300</v>
      </c>
      <c r="H2769" s="262" t="s">
        <v>301</v>
      </c>
      <c r="I2769" s="262" t="s">
        <v>225</v>
      </c>
      <c r="J2769" s="262">
        <v>1920</v>
      </c>
      <c r="K2769" s="320">
        <v>1</v>
      </c>
      <c r="L2769" s="320">
        <v>1</v>
      </c>
      <c r="M2769" s="262" t="s">
        <v>226</v>
      </c>
      <c r="N2769" s="262" t="s">
        <v>227</v>
      </c>
      <c r="O2769" s="262" t="s">
        <v>823</v>
      </c>
      <c r="P2769" s="262" t="s">
        <v>37</v>
      </c>
      <c r="Q2769" s="321">
        <v>21</v>
      </c>
      <c r="R2769" s="321">
        <f t="shared" si="263"/>
        <v>22</v>
      </c>
      <c r="S2769" s="300">
        <v>0</v>
      </c>
      <c r="T2769" s="300">
        <v>92268</v>
      </c>
      <c r="U2769" s="262">
        <v>5100</v>
      </c>
      <c r="V2769" s="300">
        <v>97368</v>
      </c>
      <c r="W2769" s="302">
        <f>IFERROR(INDEX('For Formulas'!$A$3:$CL$64,MATCH(ROUNDUP($R2769,0),'For Formulas'!$A$3:$A$64,0),MATCH($O2769&amp;" - "&amp;$P2769,'For Formulas'!$A$3:$CL$3,0))*L2769+U2769,INDEX('For Formulas'!$A$3:$CL$64,MATCH(ROUNDUP($R2769,0),'For Formulas'!$A$3:$A$64,0)*MATCH($O2769&amp;" - "&amp;$P2769,'For Formulas'!$A$3:$CL$3,0))*L2769)</f>
        <v>104748</v>
      </c>
      <c r="X2769" s="322">
        <f t="shared" si="264"/>
        <v>7.5794922356421005E-2</v>
      </c>
      <c r="Y2769" s="262" t="s">
        <v>2870</v>
      </c>
      <c r="Z2769" s="262" t="str">
        <f t="shared" si="265"/>
        <v>141 E 72410 104</v>
      </c>
      <c r="AA2769" s="262" t="str">
        <f t="shared" si="266"/>
        <v>000</v>
      </c>
      <c r="AB2769" s="262" t="str">
        <f t="shared" si="267"/>
        <v>000</v>
      </c>
      <c r="AC2769" s="262" t="str">
        <f t="shared" si="268"/>
        <v>141 E 72410 104 000 000</v>
      </c>
    </row>
    <row r="2770" spans="1:29" ht="15" hidden="1" customHeight="1" x14ac:dyDescent="0.25">
      <c r="A2770" s="262" t="s">
        <v>3199</v>
      </c>
      <c r="B2770" s="262" t="s">
        <v>256</v>
      </c>
      <c r="C2770" s="262" t="s">
        <v>273</v>
      </c>
      <c r="D2770" s="262" t="s">
        <v>274</v>
      </c>
      <c r="E2770" s="262" t="s">
        <v>256</v>
      </c>
      <c r="F2770" s="262" t="s">
        <v>249</v>
      </c>
      <c r="G2770" s="262" t="s">
        <v>250</v>
      </c>
      <c r="H2770" s="262" t="s">
        <v>224</v>
      </c>
      <c r="I2770" s="262" t="s">
        <v>242</v>
      </c>
      <c r="J2770" s="262">
        <v>1080</v>
      </c>
      <c r="K2770" s="320">
        <v>1</v>
      </c>
      <c r="L2770" s="320">
        <v>1</v>
      </c>
      <c r="M2770" s="262" t="s">
        <v>6</v>
      </c>
      <c r="Q2770" s="321">
        <v>0</v>
      </c>
      <c r="R2770" s="321">
        <f t="shared" si="263"/>
        <v>1</v>
      </c>
      <c r="S2770" s="300">
        <v>250</v>
      </c>
      <c r="T2770" s="300">
        <v>0</v>
      </c>
      <c r="V2770" s="300">
        <v>250</v>
      </c>
      <c r="W2770" s="300">
        <f>V2770</f>
        <v>250</v>
      </c>
      <c r="X2770" s="322">
        <f t="shared" si="264"/>
        <v>0</v>
      </c>
      <c r="Y2770" s="262" t="s">
        <v>3200</v>
      </c>
      <c r="Z2770" s="262" t="str">
        <f t="shared" si="265"/>
        <v>141 E 72210 137</v>
      </c>
      <c r="AA2770" s="262" t="str">
        <f t="shared" si="266"/>
        <v>000</v>
      </c>
      <c r="AB2770" s="262" t="str">
        <f t="shared" si="267"/>
        <v>000</v>
      </c>
      <c r="AC2770" s="262" t="str">
        <f t="shared" si="268"/>
        <v>141 E 72210 137 000 000</v>
      </c>
    </row>
    <row r="2771" spans="1:29" ht="15" customHeight="1" x14ac:dyDescent="0.25">
      <c r="A2771" s="262" t="s">
        <v>1489</v>
      </c>
      <c r="B2771" s="262" t="s">
        <v>457</v>
      </c>
      <c r="C2771" s="262" t="s">
        <v>457</v>
      </c>
      <c r="D2771" s="262" t="s">
        <v>264</v>
      </c>
      <c r="E2771" s="262" t="s">
        <v>221</v>
      </c>
      <c r="F2771" s="262" t="s">
        <v>299</v>
      </c>
      <c r="G2771" s="262" t="s">
        <v>300</v>
      </c>
      <c r="H2771" s="262" t="s">
        <v>301</v>
      </c>
      <c r="I2771" s="262" t="s">
        <v>225</v>
      </c>
      <c r="J2771" s="262">
        <v>1920</v>
      </c>
      <c r="K2771" s="320">
        <v>1</v>
      </c>
      <c r="L2771" s="320">
        <v>1</v>
      </c>
      <c r="M2771" s="262" t="s">
        <v>226</v>
      </c>
      <c r="N2771" s="262" t="s">
        <v>227</v>
      </c>
      <c r="O2771" s="262" t="s">
        <v>823</v>
      </c>
      <c r="P2771" s="262" t="s">
        <v>37</v>
      </c>
      <c r="Q2771" s="321">
        <v>22</v>
      </c>
      <c r="R2771" s="321">
        <f t="shared" si="263"/>
        <v>23</v>
      </c>
      <c r="S2771" s="300">
        <v>0</v>
      </c>
      <c r="T2771" s="300">
        <v>93234</v>
      </c>
      <c r="U2771" s="262">
        <v>5100</v>
      </c>
      <c r="V2771" s="300">
        <v>98334</v>
      </c>
      <c r="W2771" s="302">
        <f>IFERROR(INDEX('For Formulas'!$A$3:$CL$64,MATCH(ROUNDUP($R2771,0),'For Formulas'!$A$3:$A$64,0),MATCH($O2771&amp;" - "&amp;$P2771,'For Formulas'!$A$3:$CL$3,0))*L2771+U2771,INDEX('For Formulas'!$A$3:$CL$64,MATCH(ROUNDUP($R2771,0),'For Formulas'!$A$3:$A$64,0)*MATCH($O2771&amp;" - "&amp;$P2771,'For Formulas'!$A$3:$CL$3,0))*L2771)</f>
        <v>105792</v>
      </c>
      <c r="X2771" s="322">
        <f t="shared" si="264"/>
        <v>7.5843553603026415E-2</v>
      </c>
      <c r="Y2771" s="262" t="s">
        <v>1490</v>
      </c>
      <c r="Z2771" s="262" t="str">
        <f t="shared" si="265"/>
        <v>141 E 72410 104</v>
      </c>
      <c r="AA2771" s="262" t="str">
        <f t="shared" si="266"/>
        <v>000</v>
      </c>
      <c r="AB2771" s="262" t="str">
        <f t="shared" si="267"/>
        <v>000</v>
      </c>
      <c r="AC2771" s="262" t="str">
        <f t="shared" si="268"/>
        <v>141 E 72410 104 000 000</v>
      </c>
    </row>
    <row r="2772" spans="1:29" ht="15" hidden="1" customHeight="1" x14ac:dyDescent="0.25">
      <c r="A2772" s="262" t="s">
        <v>1523</v>
      </c>
      <c r="B2772" s="262" t="s">
        <v>1524</v>
      </c>
      <c r="C2772" s="262" t="s">
        <v>1524</v>
      </c>
      <c r="D2772" s="262" t="s">
        <v>274</v>
      </c>
      <c r="E2772" s="262" t="s">
        <v>221</v>
      </c>
      <c r="F2772" s="262" t="s">
        <v>299</v>
      </c>
      <c r="G2772" s="262" t="s">
        <v>300</v>
      </c>
      <c r="H2772" s="262" t="s">
        <v>301</v>
      </c>
      <c r="I2772" s="262" t="s">
        <v>225</v>
      </c>
      <c r="J2772" s="262">
        <v>1920</v>
      </c>
      <c r="K2772" s="320">
        <v>1</v>
      </c>
      <c r="L2772" s="320">
        <v>1</v>
      </c>
      <c r="M2772" s="262" t="s">
        <v>226</v>
      </c>
      <c r="N2772" s="262" t="s">
        <v>227</v>
      </c>
      <c r="O2772" s="262" t="s">
        <v>786</v>
      </c>
      <c r="P2772" s="262" t="s">
        <v>38</v>
      </c>
      <c r="Q2772" s="321">
        <v>28</v>
      </c>
      <c r="R2772" s="321">
        <f t="shared" si="263"/>
        <v>29</v>
      </c>
      <c r="S2772" s="300">
        <v>0</v>
      </c>
      <c r="T2772" s="300">
        <v>93726</v>
      </c>
      <c r="U2772" s="262">
        <v>5000</v>
      </c>
      <c r="V2772" s="300">
        <v>98726</v>
      </c>
      <c r="W2772" s="302">
        <f>IFERROR(INDEX('For Formulas'!$A$3:$CL$64,MATCH(ROUNDUP($R2772,0),'For Formulas'!$A$3:$A$64,0),MATCH($O2772&amp;" - "&amp;$P2772,'For Formulas'!$A$3:$CL$3,0))*L2772+U2772,INDEX('For Formulas'!$A$3:$CL$64,MATCH(ROUNDUP($R2772,0),'For Formulas'!$A$3:$A$64,0)*MATCH($O2772&amp;" - "&amp;$P2772,'For Formulas'!$A$3:$CL$3,0))*L2772)</f>
        <v>106226</v>
      </c>
      <c r="X2772" s="322">
        <f t="shared" si="264"/>
        <v>7.5967830156189853E-2</v>
      </c>
      <c r="Y2772" s="262" t="s">
        <v>1525</v>
      </c>
      <c r="Z2772" s="262" t="str">
        <f t="shared" si="265"/>
        <v>142 E 72210 189</v>
      </c>
      <c r="AA2772" s="262" t="str">
        <f t="shared" si="266"/>
        <v>000</v>
      </c>
      <c r="AB2772" s="262" t="str">
        <f t="shared" si="267"/>
        <v>010</v>
      </c>
      <c r="AC2772" s="262" t="str">
        <f t="shared" si="268"/>
        <v>142 E 72210 189 010 000</v>
      </c>
    </row>
    <row r="2773" spans="1:29" ht="15" customHeight="1" x14ac:dyDescent="0.25">
      <c r="A2773" s="262" t="s">
        <v>1231</v>
      </c>
      <c r="B2773" s="262" t="s">
        <v>497</v>
      </c>
      <c r="C2773" s="262" t="s">
        <v>497</v>
      </c>
      <c r="D2773" s="262" t="s">
        <v>274</v>
      </c>
      <c r="E2773" s="262" t="s">
        <v>221</v>
      </c>
      <c r="F2773" s="262" t="s">
        <v>299</v>
      </c>
      <c r="G2773" s="262" t="s">
        <v>300</v>
      </c>
      <c r="H2773" s="262" t="s">
        <v>301</v>
      </c>
      <c r="I2773" s="262" t="s">
        <v>225</v>
      </c>
      <c r="J2773" s="262">
        <v>1920</v>
      </c>
      <c r="K2773" s="320">
        <v>1</v>
      </c>
      <c r="L2773" s="320">
        <v>1</v>
      </c>
      <c r="M2773" s="262" t="s">
        <v>226</v>
      </c>
      <c r="N2773" s="262" t="s">
        <v>227</v>
      </c>
      <c r="O2773" s="262" t="s">
        <v>498</v>
      </c>
      <c r="P2773" s="262" t="s">
        <v>37</v>
      </c>
      <c r="Q2773" s="321">
        <v>26</v>
      </c>
      <c r="R2773" s="321">
        <f t="shared" si="263"/>
        <v>27</v>
      </c>
      <c r="S2773" s="300">
        <v>0</v>
      </c>
      <c r="T2773" s="300">
        <v>98640</v>
      </c>
      <c r="V2773" s="300">
        <v>98640</v>
      </c>
      <c r="W2773" s="302">
        <f>IFERROR(INDEX('For Formulas'!$A$3:$CL$64,MATCH(ROUNDUP($R2773,0),'For Formulas'!$A$3:$A$64,0),MATCH($O2773&amp;" - "&amp;$P2773,'For Formulas'!$A$3:$CL$3,0))*L2773+U2773,INDEX('For Formulas'!$A$3:$CL$64,MATCH(ROUNDUP($R2773,0),'For Formulas'!$A$3:$A$64,0)*MATCH($O2773&amp;" - "&amp;$P2773,'For Formulas'!$A$3:$CL$3,0))*L2773)</f>
        <v>106530</v>
      </c>
      <c r="X2773" s="322">
        <f t="shared" si="264"/>
        <v>7.9987834549878345E-2</v>
      </c>
      <c r="Y2773" s="262" t="s">
        <v>499</v>
      </c>
      <c r="Z2773" s="262" t="str">
        <f t="shared" si="265"/>
        <v>141 E 72250 105</v>
      </c>
      <c r="AA2773" s="262" t="str">
        <f t="shared" si="266"/>
        <v>000</v>
      </c>
      <c r="AB2773" s="262" t="str">
        <f t="shared" si="267"/>
        <v>000</v>
      </c>
      <c r="AC2773" s="262" t="str">
        <f t="shared" si="268"/>
        <v>141 E 72250 105 000 000</v>
      </c>
    </row>
    <row r="2774" spans="1:29" ht="15" customHeight="1" x14ac:dyDescent="0.25">
      <c r="A2774" s="262" t="s">
        <v>2454</v>
      </c>
      <c r="B2774" s="262" t="s">
        <v>457</v>
      </c>
      <c r="C2774" s="262" t="s">
        <v>457</v>
      </c>
      <c r="D2774" s="262" t="s">
        <v>382</v>
      </c>
      <c r="E2774" s="262" t="s">
        <v>221</v>
      </c>
      <c r="F2774" s="262" t="s">
        <v>299</v>
      </c>
      <c r="G2774" s="262" t="s">
        <v>300</v>
      </c>
      <c r="H2774" s="262" t="s">
        <v>301</v>
      </c>
      <c r="I2774" s="262" t="s">
        <v>225</v>
      </c>
      <c r="J2774" s="262">
        <v>1920</v>
      </c>
      <c r="K2774" s="320">
        <v>1</v>
      </c>
      <c r="L2774" s="320">
        <v>1</v>
      </c>
      <c r="M2774" s="262" t="s">
        <v>226</v>
      </c>
      <c r="N2774" s="262" t="s">
        <v>233</v>
      </c>
      <c r="O2774" s="262" t="s">
        <v>458</v>
      </c>
      <c r="P2774" s="262" t="s">
        <v>37</v>
      </c>
      <c r="Q2774" s="321">
        <v>28</v>
      </c>
      <c r="R2774" s="321">
        <f t="shared" si="263"/>
        <v>29</v>
      </c>
      <c r="S2774" s="300">
        <v>0</v>
      </c>
      <c r="T2774" s="300">
        <v>94782</v>
      </c>
      <c r="U2774" s="262">
        <v>4600</v>
      </c>
      <c r="V2774" s="300">
        <v>99382</v>
      </c>
      <c r="W2774" s="302">
        <f>IFERROR(INDEX('For Formulas'!$A$3:$CL$64,MATCH(ROUNDUP($R2774,0),'For Formulas'!$A$3:$A$64,0),MATCH($O2774&amp;" - "&amp;$P2774,'For Formulas'!$A$3:$CL$3,0))*L2774+U2774,INDEX('For Formulas'!$A$3:$CL$64,MATCH(ROUNDUP($R2774,0),'For Formulas'!$A$3:$A$64,0)*MATCH($O2774&amp;" - "&amp;$P2774,'For Formulas'!$A$3:$CL$3,0))*L2774)</f>
        <v>106966</v>
      </c>
      <c r="X2774" s="322">
        <f t="shared" si="264"/>
        <v>7.6311605723370424E-2</v>
      </c>
      <c r="Y2774" s="262" t="s">
        <v>2455</v>
      </c>
      <c r="Z2774" s="262" t="str">
        <f t="shared" si="265"/>
        <v>141 E 72410 104</v>
      </c>
      <c r="AA2774" s="262" t="str">
        <f t="shared" si="266"/>
        <v>000</v>
      </c>
      <c r="AB2774" s="262" t="str">
        <f t="shared" si="267"/>
        <v>000</v>
      </c>
      <c r="AC2774" s="262" t="str">
        <f t="shared" si="268"/>
        <v>141 E 72410 104 000 000</v>
      </c>
    </row>
    <row r="2775" spans="1:29" ht="15" customHeight="1" x14ac:dyDescent="0.25">
      <c r="A2775" s="262" t="s">
        <v>1188</v>
      </c>
      <c r="B2775" s="262" t="s">
        <v>231</v>
      </c>
      <c r="C2775" s="262" t="s">
        <v>231</v>
      </c>
      <c r="D2775" s="262" t="s">
        <v>447</v>
      </c>
      <c r="E2775" s="262" t="s">
        <v>221</v>
      </c>
      <c r="F2775" s="262" t="s">
        <v>299</v>
      </c>
      <c r="G2775" s="262" t="s">
        <v>300</v>
      </c>
      <c r="H2775" s="262" t="s">
        <v>301</v>
      </c>
      <c r="I2775" s="262" t="s">
        <v>225</v>
      </c>
      <c r="J2775" s="262">
        <v>1920</v>
      </c>
      <c r="K2775" s="320">
        <v>1</v>
      </c>
      <c r="L2775" s="320">
        <v>1</v>
      </c>
      <c r="M2775" s="262" t="s">
        <v>226</v>
      </c>
      <c r="N2775" s="262" t="s">
        <v>227</v>
      </c>
      <c r="O2775" s="262" t="s">
        <v>498</v>
      </c>
      <c r="P2775" s="262" t="s">
        <v>37</v>
      </c>
      <c r="Q2775" s="321">
        <v>27</v>
      </c>
      <c r="R2775" s="321">
        <f t="shared" si="263"/>
        <v>28</v>
      </c>
      <c r="S2775" s="300">
        <v>0</v>
      </c>
      <c r="T2775" s="300">
        <v>99078</v>
      </c>
      <c r="V2775" s="300">
        <v>99078</v>
      </c>
      <c r="W2775" s="302">
        <f>IFERROR(INDEX('For Formulas'!$A$3:$CL$64,MATCH(ROUNDUP($R2775,0),'For Formulas'!$A$3:$A$64,0),MATCH($O2775&amp;" - "&amp;$P2775,'For Formulas'!$A$3:$CL$3,0))*L2775+U2775,INDEX('For Formulas'!$A$3:$CL$64,MATCH(ROUNDUP($R2775,0),'For Formulas'!$A$3:$A$64,0)*MATCH($O2775&amp;" - "&amp;$P2775,'For Formulas'!$A$3:$CL$3,0))*L2775)</f>
        <v>107004</v>
      </c>
      <c r="X2775" s="322">
        <f t="shared" si="264"/>
        <v>7.9997577666081274E-2</v>
      </c>
      <c r="Y2775" s="262" t="s">
        <v>448</v>
      </c>
      <c r="Z2775" s="262" t="str">
        <f t="shared" si="265"/>
        <v>141 E 71100 116</v>
      </c>
      <c r="AA2775" s="262" t="str">
        <f t="shared" si="266"/>
        <v>000</v>
      </c>
      <c r="AB2775" s="262" t="str">
        <f t="shared" si="267"/>
        <v>000</v>
      </c>
      <c r="AC2775" s="262" t="str">
        <f t="shared" si="268"/>
        <v>141 E 71100 116 000 000</v>
      </c>
    </row>
    <row r="2776" spans="1:29" ht="15" customHeight="1" x14ac:dyDescent="0.25">
      <c r="A2776" s="262" t="s">
        <v>1073</v>
      </c>
      <c r="B2776" s="262" t="s">
        <v>457</v>
      </c>
      <c r="C2776" s="262" t="s">
        <v>457</v>
      </c>
      <c r="D2776" s="262" t="s">
        <v>232</v>
      </c>
      <c r="E2776" s="262" t="s">
        <v>221</v>
      </c>
      <c r="F2776" s="262" t="s">
        <v>299</v>
      </c>
      <c r="G2776" s="262" t="s">
        <v>300</v>
      </c>
      <c r="H2776" s="262" t="s">
        <v>301</v>
      </c>
      <c r="I2776" s="262" t="s">
        <v>225</v>
      </c>
      <c r="J2776" s="262">
        <v>1920</v>
      </c>
      <c r="K2776" s="320">
        <v>1</v>
      </c>
      <c r="L2776" s="320">
        <v>1</v>
      </c>
      <c r="M2776" s="262" t="s">
        <v>226</v>
      </c>
      <c r="N2776" s="262" t="s">
        <v>233</v>
      </c>
      <c r="O2776" s="262" t="s">
        <v>458</v>
      </c>
      <c r="P2776" s="262" t="s">
        <v>37</v>
      </c>
      <c r="Q2776" s="321">
        <v>26</v>
      </c>
      <c r="R2776" s="321">
        <f t="shared" si="263"/>
        <v>27</v>
      </c>
      <c r="S2776" s="300">
        <v>0</v>
      </c>
      <c r="T2776" s="300">
        <v>93912</v>
      </c>
      <c r="U2776" s="262">
        <v>6600</v>
      </c>
      <c r="V2776" s="300">
        <v>100512</v>
      </c>
      <c r="W2776" s="302">
        <f>IFERROR(INDEX('For Formulas'!$A$3:$CL$64,MATCH(ROUNDUP($R2776,0),'For Formulas'!$A$3:$A$64,0),MATCH($O2776&amp;" - "&amp;$P2776,'For Formulas'!$A$3:$CL$3,0))*L2776+U2776,INDEX('For Formulas'!$A$3:$CL$64,MATCH(ROUNDUP($R2776,0),'For Formulas'!$A$3:$A$64,0)*MATCH($O2776&amp;" - "&amp;$P2776,'For Formulas'!$A$3:$CL$3,0))*L2776)</f>
        <v>108024</v>
      </c>
      <c r="X2776" s="322">
        <f t="shared" si="264"/>
        <v>7.4737344794651384E-2</v>
      </c>
      <c r="Y2776" s="262" t="s">
        <v>1074</v>
      </c>
      <c r="Z2776" s="262" t="str">
        <f t="shared" si="265"/>
        <v>141 E 72410 104</v>
      </c>
      <c r="AA2776" s="262" t="str">
        <f t="shared" si="266"/>
        <v>000</v>
      </c>
      <c r="AB2776" s="262" t="str">
        <f t="shared" si="267"/>
        <v>000</v>
      </c>
      <c r="AC2776" s="262" t="str">
        <f t="shared" si="268"/>
        <v>141 E 72410 104 000 000</v>
      </c>
    </row>
    <row r="2777" spans="1:29" ht="15" customHeight="1" x14ac:dyDescent="0.25">
      <c r="A2777" s="262" t="s">
        <v>1528</v>
      </c>
      <c r="B2777" s="262" t="s">
        <v>1182</v>
      </c>
      <c r="C2777" s="262" t="s">
        <v>1182</v>
      </c>
      <c r="D2777" s="262" t="s">
        <v>328</v>
      </c>
      <c r="E2777" s="262" t="s">
        <v>221</v>
      </c>
      <c r="F2777" s="262" t="s">
        <v>299</v>
      </c>
      <c r="G2777" s="262" t="s">
        <v>300</v>
      </c>
      <c r="H2777" s="262" t="s">
        <v>301</v>
      </c>
      <c r="I2777" s="262" t="s">
        <v>225</v>
      </c>
      <c r="J2777" s="262">
        <v>1920</v>
      </c>
      <c r="K2777" s="320">
        <v>1</v>
      </c>
      <c r="L2777" s="320">
        <v>1</v>
      </c>
      <c r="M2777" s="262" t="s">
        <v>226</v>
      </c>
      <c r="N2777" s="262" t="s">
        <v>227</v>
      </c>
      <c r="O2777" s="262" t="s">
        <v>498</v>
      </c>
      <c r="P2777" s="262" t="s">
        <v>37</v>
      </c>
      <c r="Q2777" s="321">
        <v>28</v>
      </c>
      <c r="R2777" s="321">
        <f t="shared" si="263"/>
        <v>29</v>
      </c>
      <c r="S2777" s="300">
        <v>0</v>
      </c>
      <c r="T2777" s="300">
        <v>99510</v>
      </c>
      <c r="U2777" s="262">
        <v>1000</v>
      </c>
      <c r="V2777" s="300">
        <v>100510</v>
      </c>
      <c r="W2777" s="302">
        <f>IFERROR(INDEX('For Formulas'!$A$3:$CL$64,MATCH(ROUNDUP($R2777,0),'For Formulas'!$A$3:$A$64,0),MATCH($O2777&amp;" - "&amp;$P2777,'For Formulas'!$A$3:$CL$3,0))*L2777+U2777,INDEX('For Formulas'!$A$3:$CL$64,MATCH(ROUNDUP($R2777,0),'For Formulas'!$A$3:$A$64,0)*MATCH($O2777&amp;" - "&amp;$P2777,'For Formulas'!$A$3:$CL$3,0))*L2777)</f>
        <v>108472</v>
      </c>
      <c r="X2777" s="322">
        <f t="shared" si="264"/>
        <v>7.921599840811859E-2</v>
      </c>
      <c r="Y2777" s="262" t="s">
        <v>1529</v>
      </c>
      <c r="Z2777" s="262" t="str">
        <f t="shared" si="265"/>
        <v>141 E 72110 189</v>
      </c>
      <c r="AA2777" s="262" t="str">
        <f t="shared" si="266"/>
        <v>000</v>
      </c>
      <c r="AB2777" s="262" t="str">
        <f t="shared" si="267"/>
        <v>000</v>
      </c>
      <c r="AC2777" s="262" t="str">
        <f t="shared" si="268"/>
        <v>141 E 72110 189 000 000</v>
      </c>
    </row>
    <row r="2778" spans="1:29" ht="15" hidden="1" customHeight="1" x14ac:dyDescent="0.25">
      <c r="A2778" s="262" t="s">
        <v>3206</v>
      </c>
      <c r="B2778" s="262" t="s">
        <v>330</v>
      </c>
      <c r="C2778" s="262" t="s">
        <v>330</v>
      </c>
      <c r="D2778" s="262" t="s">
        <v>328</v>
      </c>
      <c r="E2778" s="262" t="s">
        <v>398</v>
      </c>
      <c r="F2778" s="262" t="s">
        <v>249</v>
      </c>
      <c r="G2778" s="262" t="s">
        <v>250</v>
      </c>
      <c r="H2778" s="262" t="s">
        <v>3207</v>
      </c>
      <c r="I2778" s="262" t="s">
        <v>242</v>
      </c>
      <c r="J2778" s="262">
        <v>240</v>
      </c>
      <c r="K2778" s="320">
        <v>1</v>
      </c>
      <c r="L2778" s="320">
        <v>0.22222</v>
      </c>
      <c r="M2778" s="262" t="s">
        <v>6</v>
      </c>
      <c r="Q2778" s="321">
        <v>0</v>
      </c>
      <c r="R2778" s="321">
        <f t="shared" si="263"/>
        <v>1</v>
      </c>
      <c r="S2778" s="300">
        <v>3000</v>
      </c>
      <c r="T2778" s="300">
        <v>0</v>
      </c>
      <c r="V2778" s="300">
        <v>666.66</v>
      </c>
      <c r="W2778" s="300">
        <f>V2778</f>
        <v>666.66</v>
      </c>
      <c r="X2778" s="322">
        <f t="shared" si="264"/>
        <v>0</v>
      </c>
      <c r="Y2778" s="262" t="s">
        <v>329</v>
      </c>
      <c r="Z2778" s="262" t="str">
        <f t="shared" si="265"/>
        <v>141 E 72710 146</v>
      </c>
      <c r="AA2778" s="262" t="str">
        <f t="shared" si="266"/>
        <v>712</v>
      </c>
      <c r="AB2778" s="262" t="str">
        <f t="shared" si="267"/>
        <v>000</v>
      </c>
      <c r="AC2778" s="262" t="str">
        <f t="shared" si="268"/>
        <v>141 E 72710 146 000 712</v>
      </c>
    </row>
    <row r="2779" spans="1:29" ht="15" hidden="1" customHeight="1" x14ac:dyDescent="0.25">
      <c r="A2779" s="262" t="s">
        <v>3206</v>
      </c>
      <c r="B2779" s="262" t="s">
        <v>327</v>
      </c>
      <c r="C2779" s="262" t="s">
        <v>327</v>
      </c>
      <c r="D2779" s="262" t="s">
        <v>328</v>
      </c>
      <c r="E2779" s="262" t="s">
        <v>398</v>
      </c>
      <c r="F2779" s="262" t="s">
        <v>249</v>
      </c>
      <c r="G2779" s="262" t="s">
        <v>250</v>
      </c>
      <c r="H2779" s="262" t="s">
        <v>3207</v>
      </c>
      <c r="I2779" s="262" t="s">
        <v>242</v>
      </c>
      <c r="J2779" s="262">
        <v>240</v>
      </c>
      <c r="K2779" s="320">
        <v>0</v>
      </c>
      <c r="L2779" s="320">
        <v>0</v>
      </c>
      <c r="M2779" s="262" t="s">
        <v>226</v>
      </c>
      <c r="N2779" s="262" t="s">
        <v>227</v>
      </c>
      <c r="O2779" s="262" t="s">
        <v>251</v>
      </c>
      <c r="P2779" s="262" t="s">
        <v>186</v>
      </c>
      <c r="Q2779" s="321">
        <v>14</v>
      </c>
      <c r="R2779" s="321">
        <f t="shared" si="263"/>
        <v>15</v>
      </c>
      <c r="S2779" s="300">
        <v>0</v>
      </c>
      <c r="T2779" s="300">
        <v>14430</v>
      </c>
      <c r="V2779" s="300">
        <v>2164.5</v>
      </c>
      <c r="W2779" s="302">
        <f>IFERROR(INDEX('For Formulas'!$A$3:$CL$64,MATCH(ROUNDUP($R2779,0),'For Formulas'!$A$3:$A$64,0),MATCH($O2779&amp;" - "&amp;$P2779,'For Formulas'!$A$3:$CL$3,0))*L2779+U2779,INDEX('For Formulas'!$A$3:$CL$64,MATCH(ROUNDUP($R2779,0),'For Formulas'!$A$3:$A$64,0)*MATCH($O2779&amp;" - "&amp;$P2779,'For Formulas'!$A$3:$CL$3,0))*L2779)</f>
        <v>0</v>
      </c>
      <c r="X2779" s="322">
        <f t="shared" si="264"/>
        <v>-1</v>
      </c>
      <c r="Y2779" s="262" t="s">
        <v>329</v>
      </c>
      <c r="Z2779" s="262" t="str">
        <f t="shared" si="265"/>
        <v>141 E 72710 146</v>
      </c>
      <c r="AA2779" s="262" t="str">
        <f t="shared" si="266"/>
        <v>712</v>
      </c>
      <c r="AB2779" s="262" t="str">
        <f t="shared" si="267"/>
        <v>000</v>
      </c>
      <c r="AC2779" s="262" t="str">
        <f t="shared" si="268"/>
        <v>141 E 72710 146 000 712</v>
      </c>
    </row>
    <row r="2780" spans="1:29" ht="15" customHeight="1" x14ac:dyDescent="0.25">
      <c r="A2780" s="262" t="s">
        <v>1627</v>
      </c>
      <c r="B2780" s="262" t="s">
        <v>457</v>
      </c>
      <c r="C2780" s="262" t="s">
        <v>457</v>
      </c>
      <c r="D2780" s="262" t="s">
        <v>407</v>
      </c>
      <c r="E2780" s="262" t="s">
        <v>221</v>
      </c>
      <c r="F2780" s="262" t="s">
        <v>299</v>
      </c>
      <c r="G2780" s="262" t="s">
        <v>300</v>
      </c>
      <c r="H2780" s="262" t="s">
        <v>301</v>
      </c>
      <c r="I2780" s="262" t="s">
        <v>225</v>
      </c>
      <c r="J2780" s="262">
        <v>1920</v>
      </c>
      <c r="K2780" s="320">
        <v>1</v>
      </c>
      <c r="L2780" s="320">
        <v>1</v>
      </c>
      <c r="M2780" s="262" t="s">
        <v>226</v>
      </c>
      <c r="N2780" s="262" t="s">
        <v>227</v>
      </c>
      <c r="O2780" s="262" t="s">
        <v>823</v>
      </c>
      <c r="P2780" s="262" t="s">
        <v>38</v>
      </c>
      <c r="Q2780" s="321">
        <v>15</v>
      </c>
      <c r="R2780" s="321">
        <f t="shared" si="263"/>
        <v>16</v>
      </c>
      <c r="S2780" s="300">
        <v>0</v>
      </c>
      <c r="T2780" s="300">
        <v>93678</v>
      </c>
      <c r="U2780" s="262">
        <v>7600</v>
      </c>
      <c r="V2780" s="300">
        <v>101278</v>
      </c>
      <c r="W2780" s="302">
        <f>IFERROR(INDEX('For Formulas'!$A$3:$CL$64,MATCH(ROUNDUP($R2780,0),'For Formulas'!$A$3:$A$64,0),MATCH($O2780&amp;" - "&amp;$P2780,'For Formulas'!$A$3:$CL$3,0))*L2780+U2780,INDEX('For Formulas'!$A$3:$CL$64,MATCH(ROUNDUP($R2780,0),'For Formulas'!$A$3:$A$64,0)*MATCH($O2780&amp;" - "&amp;$P2780,'For Formulas'!$A$3:$CL$3,0))*L2780)</f>
        <v>108772</v>
      </c>
      <c r="X2780" s="322">
        <f t="shared" si="264"/>
        <v>7.3994352179150458E-2</v>
      </c>
      <c r="Y2780" s="262" t="s">
        <v>1628</v>
      </c>
      <c r="Z2780" s="262" t="str">
        <f t="shared" si="265"/>
        <v>141 E 72410 104</v>
      </c>
      <c r="AA2780" s="262" t="str">
        <f t="shared" si="266"/>
        <v>000</v>
      </c>
      <c r="AB2780" s="262" t="str">
        <f t="shared" si="267"/>
        <v>000</v>
      </c>
      <c r="AC2780" s="262" t="str">
        <f t="shared" si="268"/>
        <v>141 E 72410 104 000 000</v>
      </c>
    </row>
    <row r="2781" spans="1:29" ht="15" customHeight="1" x14ac:dyDescent="0.25">
      <c r="A2781" s="262" t="s">
        <v>1736</v>
      </c>
      <c r="B2781" s="262" t="s">
        <v>826</v>
      </c>
      <c r="C2781" s="262" t="s">
        <v>826</v>
      </c>
      <c r="D2781" s="262" t="s">
        <v>328</v>
      </c>
      <c r="E2781" s="262" t="s">
        <v>221</v>
      </c>
      <c r="F2781" s="262" t="s">
        <v>299</v>
      </c>
      <c r="G2781" s="262" t="s">
        <v>300</v>
      </c>
      <c r="H2781" s="262" t="s">
        <v>301</v>
      </c>
      <c r="I2781" s="262" t="s">
        <v>225</v>
      </c>
      <c r="J2781" s="262">
        <v>1920</v>
      </c>
      <c r="K2781" s="320">
        <v>1</v>
      </c>
      <c r="L2781" s="320">
        <v>1</v>
      </c>
      <c r="M2781" s="262" t="s">
        <v>226</v>
      </c>
      <c r="N2781" s="262" t="s">
        <v>227</v>
      </c>
      <c r="O2781" s="262" t="s">
        <v>498</v>
      </c>
      <c r="P2781" s="262" t="s">
        <v>37</v>
      </c>
      <c r="Q2781" s="321">
        <v>29</v>
      </c>
      <c r="R2781" s="321">
        <f t="shared" si="263"/>
        <v>30</v>
      </c>
      <c r="S2781" s="300">
        <v>0</v>
      </c>
      <c r="T2781" s="300">
        <v>99930</v>
      </c>
      <c r="U2781" s="262">
        <v>1000</v>
      </c>
      <c r="V2781" s="300">
        <v>100930</v>
      </c>
      <c r="W2781" s="302">
        <f>IFERROR(INDEX('For Formulas'!$A$3:$CL$64,MATCH(ROUNDUP($R2781,0),'For Formulas'!$A$3:$A$64,0),MATCH($O2781&amp;" - "&amp;$P2781,'For Formulas'!$A$3:$CL$3,0))*L2781+U2781,INDEX('For Formulas'!$A$3:$CL$64,MATCH(ROUNDUP($R2781,0),'For Formulas'!$A$3:$A$64,0)*MATCH($O2781&amp;" - "&amp;$P2781,'For Formulas'!$A$3:$CL$3,0))*L2781)</f>
        <v>108922</v>
      </c>
      <c r="X2781" s="322">
        <f t="shared" si="264"/>
        <v>7.9183592588923019E-2</v>
      </c>
      <c r="Y2781" s="262" t="s">
        <v>827</v>
      </c>
      <c r="Z2781" s="262" t="str">
        <f t="shared" si="265"/>
        <v>141 E 72220 105</v>
      </c>
      <c r="AA2781" s="262" t="str">
        <f t="shared" si="266"/>
        <v>712</v>
      </c>
      <c r="AB2781" s="262" t="str">
        <f t="shared" si="267"/>
        <v>000</v>
      </c>
      <c r="AC2781" s="262" t="str">
        <f t="shared" si="268"/>
        <v>141 E 72220 105 000 712</v>
      </c>
    </row>
    <row r="2782" spans="1:29" ht="15" customHeight="1" x14ac:dyDescent="0.25">
      <c r="A2782" s="262" t="s">
        <v>879</v>
      </c>
      <c r="B2782" s="262" t="s">
        <v>880</v>
      </c>
      <c r="C2782" s="262" t="s">
        <v>880</v>
      </c>
      <c r="D2782" s="262" t="s">
        <v>447</v>
      </c>
      <c r="E2782" s="262" t="s">
        <v>221</v>
      </c>
      <c r="F2782" s="262" t="s">
        <v>299</v>
      </c>
      <c r="G2782" s="262" t="s">
        <v>300</v>
      </c>
      <c r="H2782" s="262" t="s">
        <v>301</v>
      </c>
      <c r="I2782" s="262" t="s">
        <v>225</v>
      </c>
      <c r="J2782" s="262">
        <v>1920</v>
      </c>
      <c r="K2782" s="320">
        <v>1</v>
      </c>
      <c r="L2782" s="320">
        <v>1</v>
      </c>
      <c r="M2782" s="262" t="s">
        <v>6</v>
      </c>
      <c r="Q2782" s="321">
        <v>0</v>
      </c>
      <c r="R2782" s="321">
        <f t="shared" si="263"/>
        <v>1</v>
      </c>
      <c r="S2782" s="300">
        <v>102206</v>
      </c>
      <c r="T2782" s="300">
        <v>0</v>
      </c>
      <c r="V2782" s="300">
        <v>102206</v>
      </c>
      <c r="W2782" s="329">
        <f>V2782*1.08</f>
        <v>110382.48000000001</v>
      </c>
      <c r="X2782" s="322">
        <f t="shared" si="264"/>
        <v>8.0000000000000099E-2</v>
      </c>
      <c r="Y2782" s="262" t="s">
        <v>881</v>
      </c>
      <c r="Z2782" s="262" t="str">
        <f t="shared" si="265"/>
        <v>141 E 72410 104</v>
      </c>
      <c r="AA2782" s="262" t="str">
        <f t="shared" si="266"/>
        <v>000</v>
      </c>
      <c r="AB2782" s="262" t="str">
        <f t="shared" si="267"/>
        <v>000</v>
      </c>
      <c r="AC2782" s="262" t="str">
        <f t="shared" si="268"/>
        <v>141 E 72410 104 000 000</v>
      </c>
    </row>
    <row r="2783" spans="1:29" ht="15" hidden="1" customHeight="1" x14ac:dyDescent="0.25">
      <c r="A2783" s="262" t="s">
        <v>3211</v>
      </c>
      <c r="B2783" s="262" t="s">
        <v>256</v>
      </c>
      <c r="C2783" s="262" t="s">
        <v>273</v>
      </c>
      <c r="D2783" s="262" t="s">
        <v>274</v>
      </c>
      <c r="E2783" s="262" t="s">
        <v>256</v>
      </c>
      <c r="F2783" s="262" t="s">
        <v>249</v>
      </c>
      <c r="G2783" s="262" t="s">
        <v>250</v>
      </c>
      <c r="H2783" s="262" t="s">
        <v>224</v>
      </c>
      <c r="I2783" s="262" t="s">
        <v>242</v>
      </c>
      <c r="J2783" s="262">
        <v>1080</v>
      </c>
      <c r="K2783" s="320">
        <v>1</v>
      </c>
      <c r="L2783" s="320">
        <v>1</v>
      </c>
      <c r="M2783" s="262" t="s">
        <v>6</v>
      </c>
      <c r="Q2783" s="321">
        <v>0</v>
      </c>
      <c r="R2783" s="321">
        <f t="shared" si="263"/>
        <v>1</v>
      </c>
      <c r="S2783" s="300">
        <v>250</v>
      </c>
      <c r="T2783" s="300">
        <v>0</v>
      </c>
      <c r="V2783" s="300">
        <v>250</v>
      </c>
      <c r="W2783" s="300">
        <f>V2783</f>
        <v>250</v>
      </c>
      <c r="X2783" s="322">
        <f t="shared" si="264"/>
        <v>0</v>
      </c>
      <c r="Y2783" s="262" t="s">
        <v>1934</v>
      </c>
      <c r="Z2783" s="262" t="str">
        <f t="shared" si="265"/>
        <v>141 E 71200 163</v>
      </c>
      <c r="AA2783" s="262" t="str">
        <f t="shared" si="266"/>
        <v>712</v>
      </c>
      <c r="AB2783" s="262" t="str">
        <f t="shared" si="267"/>
        <v>901</v>
      </c>
      <c r="AC2783" s="262" t="str">
        <f t="shared" si="268"/>
        <v>141 E 71200 163 901 712</v>
      </c>
    </row>
    <row r="2784" spans="1:29" ht="15" customHeight="1" x14ac:dyDescent="0.25">
      <c r="A2784" s="262" t="s">
        <v>3201</v>
      </c>
      <c r="B2784" s="262" t="s">
        <v>457</v>
      </c>
      <c r="C2784" s="262" t="s">
        <v>457</v>
      </c>
      <c r="D2784" s="262" t="s">
        <v>343</v>
      </c>
      <c r="E2784" s="262" t="s">
        <v>221</v>
      </c>
      <c r="F2784" s="262" t="s">
        <v>299</v>
      </c>
      <c r="G2784" s="262" t="s">
        <v>300</v>
      </c>
      <c r="H2784" s="262" t="s">
        <v>301</v>
      </c>
      <c r="I2784" s="262" t="s">
        <v>225</v>
      </c>
      <c r="J2784" s="262">
        <v>1920</v>
      </c>
      <c r="K2784" s="320">
        <v>1</v>
      </c>
      <c r="L2784" s="320">
        <v>1</v>
      </c>
      <c r="M2784" s="262" t="s">
        <v>226</v>
      </c>
      <c r="N2784" s="262" t="s">
        <v>227</v>
      </c>
      <c r="O2784" s="262" t="s">
        <v>823</v>
      </c>
      <c r="P2784" s="262" t="s">
        <v>37</v>
      </c>
      <c r="Q2784" s="321">
        <v>28</v>
      </c>
      <c r="R2784" s="321">
        <f t="shared" si="263"/>
        <v>29</v>
      </c>
      <c r="S2784" s="300">
        <v>0</v>
      </c>
      <c r="T2784" s="300">
        <v>98184</v>
      </c>
      <c r="U2784" s="262">
        <v>4600</v>
      </c>
      <c r="V2784" s="300">
        <v>102784</v>
      </c>
      <c r="W2784" s="302">
        <f>IFERROR(INDEX('For Formulas'!$A$3:$CL$64,MATCH(ROUNDUP($R2784,0),'For Formulas'!$A$3:$A$64,0),MATCH($O2784&amp;" - "&amp;$P2784,'For Formulas'!$A$3:$CL$3,0))*L2784+U2784,INDEX('For Formulas'!$A$3:$CL$64,MATCH(ROUNDUP($R2784,0),'For Formulas'!$A$3:$A$64,0)*MATCH($O2784&amp;" - "&amp;$P2784,'For Formulas'!$A$3:$CL$3,0))*L2784)</f>
        <v>110638</v>
      </c>
      <c r="X2784" s="322">
        <f t="shared" si="264"/>
        <v>7.6412671232876705E-2</v>
      </c>
      <c r="Y2784" s="262" t="s">
        <v>3202</v>
      </c>
      <c r="Z2784" s="262" t="str">
        <f t="shared" si="265"/>
        <v>141 E 72410 104</v>
      </c>
      <c r="AA2784" s="262" t="str">
        <f t="shared" si="266"/>
        <v>000</v>
      </c>
      <c r="AB2784" s="262" t="str">
        <f t="shared" si="267"/>
        <v>000</v>
      </c>
      <c r="AC2784" s="262" t="str">
        <f t="shared" si="268"/>
        <v>141 E 72410 104 000 000</v>
      </c>
    </row>
    <row r="2785" spans="1:29" ht="15" customHeight="1" x14ac:dyDescent="0.25">
      <c r="A2785" s="262" t="s">
        <v>2329</v>
      </c>
      <c r="B2785" s="262" t="s">
        <v>457</v>
      </c>
      <c r="C2785" s="262" t="s">
        <v>457</v>
      </c>
      <c r="D2785" s="262" t="s">
        <v>716</v>
      </c>
      <c r="E2785" s="262" t="s">
        <v>221</v>
      </c>
      <c r="F2785" s="262" t="s">
        <v>299</v>
      </c>
      <c r="G2785" s="262" t="s">
        <v>300</v>
      </c>
      <c r="H2785" s="262" t="s">
        <v>301</v>
      </c>
      <c r="I2785" s="262" t="s">
        <v>225</v>
      </c>
      <c r="J2785" s="262">
        <v>1920</v>
      </c>
      <c r="K2785" s="320">
        <v>1</v>
      </c>
      <c r="L2785" s="320">
        <v>1</v>
      </c>
      <c r="M2785" s="262" t="s">
        <v>226</v>
      </c>
      <c r="N2785" s="262" t="s">
        <v>227</v>
      </c>
      <c r="O2785" s="262" t="s">
        <v>823</v>
      </c>
      <c r="P2785" s="262" t="s">
        <v>37</v>
      </c>
      <c r="Q2785" s="321">
        <v>29</v>
      </c>
      <c r="R2785" s="321">
        <f t="shared" si="263"/>
        <v>30</v>
      </c>
      <c r="S2785" s="300">
        <v>0</v>
      </c>
      <c r="T2785" s="300">
        <v>98610</v>
      </c>
      <c r="U2785" s="262">
        <v>4600</v>
      </c>
      <c r="V2785" s="300">
        <v>103210</v>
      </c>
      <c r="W2785" s="302">
        <f>IFERROR(INDEX('For Formulas'!$A$3:$CL$64,MATCH(ROUNDUP($R2785,0),'For Formulas'!$A$3:$A$64,0),MATCH($O2785&amp;" - "&amp;$P2785,'For Formulas'!$A$3:$CL$3,0))*L2785+U2785,INDEX('For Formulas'!$A$3:$CL$64,MATCH(ROUNDUP($R2785,0),'For Formulas'!$A$3:$A$64,0)*MATCH($O2785&amp;" - "&amp;$P2785,'For Formulas'!$A$3:$CL$3,0))*L2785)</f>
        <v>111100</v>
      </c>
      <c r="X2785" s="322">
        <f t="shared" si="264"/>
        <v>7.6446080806123431E-2</v>
      </c>
      <c r="Y2785" s="262" t="s">
        <v>2330</v>
      </c>
      <c r="Z2785" s="262" t="str">
        <f t="shared" si="265"/>
        <v>141 E 72410 104</v>
      </c>
      <c r="AA2785" s="262" t="str">
        <f t="shared" si="266"/>
        <v>000</v>
      </c>
      <c r="AB2785" s="262" t="str">
        <f t="shared" si="267"/>
        <v>000</v>
      </c>
      <c r="AC2785" s="262" t="str">
        <f t="shared" si="268"/>
        <v>141 E 72410 104 000 000</v>
      </c>
    </row>
    <row r="2786" spans="1:29" ht="15" customHeight="1" x14ac:dyDescent="0.25">
      <c r="A2786" s="262" t="s">
        <v>1972</v>
      </c>
      <c r="B2786" s="262" t="s">
        <v>457</v>
      </c>
      <c r="C2786" s="262" t="s">
        <v>457</v>
      </c>
      <c r="D2786" s="262" t="s">
        <v>389</v>
      </c>
      <c r="E2786" s="262" t="s">
        <v>221</v>
      </c>
      <c r="F2786" s="262" t="s">
        <v>299</v>
      </c>
      <c r="G2786" s="262" t="s">
        <v>300</v>
      </c>
      <c r="H2786" s="262" t="s">
        <v>301</v>
      </c>
      <c r="I2786" s="262" t="s">
        <v>225</v>
      </c>
      <c r="J2786" s="262">
        <v>1920</v>
      </c>
      <c r="K2786" s="320">
        <v>1</v>
      </c>
      <c r="L2786" s="320">
        <v>1</v>
      </c>
      <c r="M2786" s="262" t="s">
        <v>226</v>
      </c>
      <c r="N2786" s="262" t="s">
        <v>227</v>
      </c>
      <c r="O2786" s="262" t="s">
        <v>823</v>
      </c>
      <c r="P2786" s="262" t="s">
        <v>37</v>
      </c>
      <c r="Q2786" s="321">
        <v>27</v>
      </c>
      <c r="R2786" s="321">
        <f t="shared" si="263"/>
        <v>28</v>
      </c>
      <c r="S2786" s="300">
        <v>0</v>
      </c>
      <c r="T2786" s="300">
        <v>97734</v>
      </c>
      <c r="U2786" s="262">
        <v>6600</v>
      </c>
      <c r="V2786" s="300">
        <v>104334</v>
      </c>
      <c r="W2786" s="302">
        <f>IFERROR(INDEX('For Formulas'!$A$3:$CL$64,MATCH(ROUNDUP($R2786,0),'For Formulas'!$A$3:$A$64,0),MATCH($O2786&amp;" - "&amp;$P2786,'For Formulas'!$A$3:$CL$3,0))*L2786+U2786,INDEX('For Formulas'!$A$3:$CL$64,MATCH(ROUNDUP($R2786,0),'For Formulas'!$A$3:$A$64,0)*MATCH($O2786&amp;" - "&amp;$P2786,'For Formulas'!$A$3:$CL$3,0))*L2786)</f>
        <v>112152</v>
      </c>
      <c r="X2786" s="322">
        <f t="shared" si="264"/>
        <v>7.4932428546782448E-2</v>
      </c>
      <c r="Y2786" s="262" t="s">
        <v>1973</v>
      </c>
      <c r="Z2786" s="262" t="str">
        <f t="shared" si="265"/>
        <v>141 E 72410 104</v>
      </c>
      <c r="AA2786" s="262" t="str">
        <f t="shared" si="266"/>
        <v>000</v>
      </c>
      <c r="AB2786" s="262" t="str">
        <f t="shared" si="267"/>
        <v>000</v>
      </c>
      <c r="AC2786" s="262" t="str">
        <f t="shared" si="268"/>
        <v>141 E 72410 104 000 000</v>
      </c>
    </row>
    <row r="2787" spans="1:29" ht="15" customHeight="1" x14ac:dyDescent="0.25">
      <c r="A2787" s="262" t="s">
        <v>3133</v>
      </c>
      <c r="B2787" s="262" t="s">
        <v>543</v>
      </c>
      <c r="C2787" s="262" t="s">
        <v>543</v>
      </c>
      <c r="D2787" s="262" t="s">
        <v>274</v>
      </c>
      <c r="E2787" s="262" t="s">
        <v>221</v>
      </c>
      <c r="F2787" s="262" t="s">
        <v>299</v>
      </c>
      <c r="G2787" s="262" t="s">
        <v>300</v>
      </c>
      <c r="H2787" s="262" t="s">
        <v>301</v>
      </c>
      <c r="I2787" s="262" t="s">
        <v>225</v>
      </c>
      <c r="J2787" s="262">
        <v>1920</v>
      </c>
      <c r="K2787" s="320">
        <v>1</v>
      </c>
      <c r="L2787" s="320">
        <v>1</v>
      </c>
      <c r="M2787" s="262" t="s">
        <v>226</v>
      </c>
      <c r="N2787" s="262" t="s">
        <v>227</v>
      </c>
      <c r="O2787" s="262" t="s">
        <v>498</v>
      </c>
      <c r="P2787" s="262" t="s">
        <v>38</v>
      </c>
      <c r="Q2787" s="321">
        <v>27</v>
      </c>
      <c r="R2787" s="321">
        <f t="shared" si="263"/>
        <v>28</v>
      </c>
      <c r="S2787" s="300">
        <v>0</v>
      </c>
      <c r="T2787" s="300">
        <v>103032</v>
      </c>
      <c r="U2787" s="262">
        <v>1000</v>
      </c>
      <c r="V2787" s="300">
        <v>104032</v>
      </c>
      <c r="W2787" s="302">
        <f>IFERROR(INDEX('For Formulas'!$A$3:$CL$64,MATCH(ROUNDUP($R2787,0),'For Formulas'!$A$3:$A$64,0),MATCH($O2787&amp;" - "&amp;$P2787,'For Formulas'!$A$3:$CL$3,0))*L2787+U2787,INDEX('For Formulas'!$A$3:$CL$64,MATCH(ROUNDUP($R2787,0),'For Formulas'!$A$3:$A$64,0)*MATCH($O2787&amp;" - "&amp;$P2787,'For Formulas'!$A$3:$CL$3,0))*L2787)</f>
        <v>112276</v>
      </c>
      <c r="X2787" s="322">
        <f t="shared" si="264"/>
        <v>7.9244847739157187E-2</v>
      </c>
      <c r="Y2787" s="262" t="s">
        <v>544</v>
      </c>
      <c r="Z2787" s="262" t="str">
        <f t="shared" si="265"/>
        <v>141 E 72210 105</v>
      </c>
      <c r="AA2787" s="262" t="str">
        <f t="shared" si="266"/>
        <v>000</v>
      </c>
      <c r="AB2787" s="262" t="str">
        <f t="shared" si="267"/>
        <v>000</v>
      </c>
      <c r="AC2787" s="262" t="str">
        <f t="shared" si="268"/>
        <v>141 E 72210 105 000 000</v>
      </c>
    </row>
    <row r="2788" spans="1:29" ht="15" customHeight="1" x14ac:dyDescent="0.25">
      <c r="A2788" s="262" t="s">
        <v>934</v>
      </c>
      <c r="B2788" s="262" t="s">
        <v>457</v>
      </c>
      <c r="C2788" s="262" t="s">
        <v>457</v>
      </c>
      <c r="D2788" s="262" t="s">
        <v>238</v>
      </c>
      <c r="E2788" s="262" t="s">
        <v>221</v>
      </c>
      <c r="F2788" s="262" t="s">
        <v>299</v>
      </c>
      <c r="G2788" s="262" t="s">
        <v>300</v>
      </c>
      <c r="H2788" s="262" t="s">
        <v>301</v>
      </c>
      <c r="I2788" s="262" t="s">
        <v>225</v>
      </c>
      <c r="J2788" s="262">
        <v>1920</v>
      </c>
      <c r="K2788" s="320">
        <v>1</v>
      </c>
      <c r="L2788" s="320">
        <v>1</v>
      </c>
      <c r="M2788" s="262" t="s">
        <v>226</v>
      </c>
      <c r="N2788" s="262" t="s">
        <v>227</v>
      </c>
      <c r="O2788" s="262" t="s">
        <v>823</v>
      </c>
      <c r="P2788" s="262" t="s">
        <v>37</v>
      </c>
      <c r="Q2788" s="321">
        <v>31</v>
      </c>
      <c r="R2788" s="321">
        <f t="shared" si="263"/>
        <v>32</v>
      </c>
      <c r="S2788" s="300">
        <v>0</v>
      </c>
      <c r="T2788" s="300">
        <v>99480</v>
      </c>
      <c r="U2788" s="262">
        <v>5100</v>
      </c>
      <c r="V2788" s="300">
        <v>104580</v>
      </c>
      <c r="W2788" s="302">
        <f>IFERROR(INDEX('For Formulas'!$A$3:$CL$64,MATCH(ROUNDUP($R2788,0),'For Formulas'!$A$3:$A$64,0),MATCH($O2788&amp;" - "&amp;$P2788,'For Formulas'!$A$3:$CL$3,0))*L2788+U2788,INDEX('For Formulas'!$A$3:$CL$64,MATCH(ROUNDUP($R2788,0),'For Formulas'!$A$3:$A$64,0)*MATCH($O2788&amp;" - "&amp;$P2788,'For Formulas'!$A$3:$CL$3,0))*L2788)</f>
        <v>112536</v>
      </c>
      <c r="X2788" s="322">
        <f t="shared" si="264"/>
        <v>7.6075731497418239E-2</v>
      </c>
      <c r="Y2788" s="262" t="s">
        <v>935</v>
      </c>
      <c r="Z2788" s="262" t="str">
        <f t="shared" si="265"/>
        <v>141 E 72410 104</v>
      </c>
      <c r="AA2788" s="262" t="str">
        <f t="shared" si="266"/>
        <v>000</v>
      </c>
      <c r="AB2788" s="262" t="str">
        <f t="shared" si="267"/>
        <v>000</v>
      </c>
      <c r="AC2788" s="262" t="str">
        <f t="shared" si="268"/>
        <v>141 E 72410 104 000 000</v>
      </c>
    </row>
    <row r="2789" spans="1:29" ht="15" customHeight="1" x14ac:dyDescent="0.25">
      <c r="A2789" s="262" t="s">
        <v>965</v>
      </c>
      <c r="B2789" s="262" t="s">
        <v>457</v>
      </c>
      <c r="C2789" s="262" t="s">
        <v>457</v>
      </c>
      <c r="D2789" s="262" t="s">
        <v>364</v>
      </c>
      <c r="E2789" s="262" t="s">
        <v>221</v>
      </c>
      <c r="F2789" s="262" t="s">
        <v>299</v>
      </c>
      <c r="G2789" s="262" t="s">
        <v>300</v>
      </c>
      <c r="H2789" s="262" t="s">
        <v>301</v>
      </c>
      <c r="I2789" s="262" t="s">
        <v>225</v>
      </c>
      <c r="J2789" s="262">
        <v>1920</v>
      </c>
      <c r="K2789" s="320">
        <v>1</v>
      </c>
      <c r="L2789" s="320">
        <v>1</v>
      </c>
      <c r="M2789" s="262" t="s">
        <v>226</v>
      </c>
      <c r="N2789" s="262" t="s">
        <v>227</v>
      </c>
      <c r="O2789" s="262" t="s">
        <v>823</v>
      </c>
      <c r="P2789" s="262" t="s">
        <v>37</v>
      </c>
      <c r="Q2789" s="321">
        <v>33</v>
      </c>
      <c r="R2789" s="321">
        <f t="shared" si="263"/>
        <v>34</v>
      </c>
      <c r="S2789" s="300">
        <v>0</v>
      </c>
      <c r="T2789" s="300">
        <v>100344</v>
      </c>
      <c r="U2789" s="262">
        <v>5100</v>
      </c>
      <c r="V2789" s="300">
        <v>105444</v>
      </c>
      <c r="W2789" s="302">
        <f>IFERROR(INDEX('For Formulas'!$A$3:$CL$64,MATCH(ROUNDUP($R2789,0),'For Formulas'!$A$3:$A$64,0),MATCH($O2789&amp;" - "&amp;$P2789,'For Formulas'!$A$3:$CL$3,0))*L2789+U2789,INDEX('For Formulas'!$A$3:$CL$64,MATCH(ROUNDUP($R2789,0),'For Formulas'!$A$3:$A$64,0)*MATCH($O2789&amp;" - "&amp;$P2789,'For Formulas'!$A$3:$CL$3,0))*L2789)</f>
        <v>113472</v>
      </c>
      <c r="X2789" s="322">
        <f t="shared" si="264"/>
        <v>7.6135199726869232E-2</v>
      </c>
      <c r="Y2789" s="262" t="s">
        <v>966</v>
      </c>
      <c r="Z2789" s="262" t="str">
        <f t="shared" si="265"/>
        <v>141 E 72410 104</v>
      </c>
      <c r="AA2789" s="262" t="str">
        <f t="shared" si="266"/>
        <v>000</v>
      </c>
      <c r="AB2789" s="262" t="str">
        <f t="shared" si="267"/>
        <v>000</v>
      </c>
      <c r="AC2789" s="262" t="str">
        <f t="shared" si="268"/>
        <v>141 E 72410 104 000 000</v>
      </c>
    </row>
    <row r="2790" spans="1:29" ht="15" customHeight="1" x14ac:dyDescent="0.25">
      <c r="A2790" s="262" t="s">
        <v>2286</v>
      </c>
      <c r="B2790" s="262" t="s">
        <v>457</v>
      </c>
      <c r="C2790" s="262" t="s">
        <v>457</v>
      </c>
      <c r="D2790" s="262" t="s">
        <v>268</v>
      </c>
      <c r="E2790" s="262" t="s">
        <v>221</v>
      </c>
      <c r="F2790" s="262" t="s">
        <v>299</v>
      </c>
      <c r="G2790" s="262" t="s">
        <v>300</v>
      </c>
      <c r="H2790" s="262" t="s">
        <v>301</v>
      </c>
      <c r="I2790" s="262" t="s">
        <v>225</v>
      </c>
      <c r="J2790" s="262">
        <v>1920</v>
      </c>
      <c r="K2790" s="320">
        <v>1</v>
      </c>
      <c r="L2790" s="320">
        <v>1</v>
      </c>
      <c r="M2790" s="262" t="s">
        <v>226</v>
      </c>
      <c r="N2790" s="262" t="s">
        <v>227</v>
      </c>
      <c r="O2790" s="262" t="s">
        <v>823</v>
      </c>
      <c r="P2790" s="262" t="s">
        <v>38</v>
      </c>
      <c r="Q2790" s="321">
        <v>22</v>
      </c>
      <c r="R2790" s="321">
        <f t="shared" si="263"/>
        <v>23</v>
      </c>
      <c r="S2790" s="300">
        <v>0</v>
      </c>
      <c r="T2790" s="300">
        <v>100716</v>
      </c>
      <c r="U2790" s="262">
        <v>5100</v>
      </c>
      <c r="V2790" s="300">
        <v>105816</v>
      </c>
      <c r="W2790" s="302">
        <f>IFERROR(INDEX('For Formulas'!$A$3:$CL$64,MATCH(ROUNDUP($R2790,0),'For Formulas'!$A$3:$A$64,0),MATCH($O2790&amp;" - "&amp;$P2790,'For Formulas'!$A$3:$CL$3,0))*L2790+U2790,INDEX('For Formulas'!$A$3:$CL$64,MATCH(ROUNDUP($R2790,0),'For Formulas'!$A$3:$A$64,0)*MATCH($O2790&amp;" - "&amp;$P2790,'For Formulas'!$A$3:$CL$3,0))*L2790)</f>
        <v>113874</v>
      </c>
      <c r="X2790" s="322">
        <f t="shared" si="264"/>
        <v>7.6151054660920842E-2</v>
      </c>
      <c r="Y2790" s="262" t="s">
        <v>2287</v>
      </c>
      <c r="Z2790" s="262" t="str">
        <f t="shared" si="265"/>
        <v>141 E 72410 104</v>
      </c>
      <c r="AA2790" s="262" t="str">
        <f t="shared" si="266"/>
        <v>000</v>
      </c>
      <c r="AB2790" s="262" t="str">
        <f t="shared" si="267"/>
        <v>000</v>
      </c>
      <c r="AC2790" s="262" t="str">
        <f t="shared" si="268"/>
        <v>141 E 72410 104 000 000</v>
      </c>
    </row>
    <row r="2791" spans="1:29" ht="15" customHeight="1" x14ac:dyDescent="0.25">
      <c r="A2791" s="262" t="s">
        <v>2229</v>
      </c>
      <c r="B2791" s="262" t="s">
        <v>457</v>
      </c>
      <c r="C2791" s="262" t="s">
        <v>457</v>
      </c>
      <c r="D2791" s="262" t="s">
        <v>324</v>
      </c>
      <c r="E2791" s="262" t="s">
        <v>221</v>
      </c>
      <c r="F2791" s="262" t="s">
        <v>299</v>
      </c>
      <c r="G2791" s="262" t="s">
        <v>300</v>
      </c>
      <c r="H2791" s="262" t="s">
        <v>301</v>
      </c>
      <c r="I2791" s="262" t="s">
        <v>225</v>
      </c>
      <c r="J2791" s="262">
        <v>1920</v>
      </c>
      <c r="K2791" s="320">
        <v>1</v>
      </c>
      <c r="L2791" s="320">
        <v>1</v>
      </c>
      <c r="M2791" s="262" t="s">
        <v>226</v>
      </c>
      <c r="N2791" s="262" t="s">
        <v>227</v>
      </c>
      <c r="O2791" s="262" t="s">
        <v>1950</v>
      </c>
      <c r="P2791" s="262" t="s">
        <v>38</v>
      </c>
      <c r="Q2791" s="321">
        <v>31</v>
      </c>
      <c r="R2791" s="321">
        <f t="shared" si="263"/>
        <v>32</v>
      </c>
      <c r="S2791" s="300">
        <v>0</v>
      </c>
      <c r="T2791" s="300">
        <v>100128</v>
      </c>
      <c r="U2791" s="262">
        <v>5780</v>
      </c>
      <c r="V2791" s="300">
        <v>105908</v>
      </c>
      <c r="W2791" s="302">
        <f>IFERROR(INDEX('For Formulas'!$A$3:$CL$64,MATCH(ROUNDUP($R2791,0),'For Formulas'!$A$3:$A$64,0),MATCH($O2791&amp;" - "&amp;$P2791,'For Formulas'!$A$3:$CL$3,0))*L2791+U2791,INDEX('For Formulas'!$A$3:$CL$64,MATCH(ROUNDUP($R2791,0),'For Formulas'!$A$3:$A$64,0)*MATCH($O2791&amp;" - "&amp;$P2791,'For Formulas'!$A$3:$CL$3,0))*L2791)</f>
        <v>113918</v>
      </c>
      <c r="X2791" s="322">
        <f t="shared" si="264"/>
        <v>7.5631680326320963E-2</v>
      </c>
      <c r="Y2791" s="262" t="s">
        <v>2230</v>
      </c>
      <c r="Z2791" s="262" t="str">
        <f t="shared" si="265"/>
        <v>141 E 72410 104</v>
      </c>
      <c r="AA2791" s="262" t="str">
        <f t="shared" si="266"/>
        <v>000</v>
      </c>
      <c r="AB2791" s="262" t="str">
        <f t="shared" si="267"/>
        <v>000</v>
      </c>
      <c r="AC2791" s="262" t="str">
        <f t="shared" si="268"/>
        <v>141 E 72410 104 000 000</v>
      </c>
    </row>
    <row r="2792" spans="1:29" ht="15" customHeight="1" x14ac:dyDescent="0.25">
      <c r="A2792" s="262" t="s">
        <v>496</v>
      </c>
      <c r="B2792" s="262" t="s">
        <v>497</v>
      </c>
      <c r="C2792" s="262" t="s">
        <v>497</v>
      </c>
      <c r="D2792" s="262" t="s">
        <v>274</v>
      </c>
      <c r="E2792" s="262" t="s">
        <v>221</v>
      </c>
      <c r="F2792" s="262" t="s">
        <v>299</v>
      </c>
      <c r="G2792" s="262" t="s">
        <v>300</v>
      </c>
      <c r="H2792" s="262" t="s">
        <v>301</v>
      </c>
      <c r="I2792" s="262" t="s">
        <v>225</v>
      </c>
      <c r="J2792" s="262">
        <v>1920</v>
      </c>
      <c r="K2792" s="320">
        <v>1</v>
      </c>
      <c r="L2792" s="320">
        <v>1</v>
      </c>
      <c r="M2792" s="262" t="s">
        <v>226</v>
      </c>
      <c r="N2792" s="262" t="s">
        <v>227</v>
      </c>
      <c r="O2792" s="262" t="s">
        <v>498</v>
      </c>
      <c r="P2792" s="262" t="s">
        <v>38</v>
      </c>
      <c r="Q2792" s="321">
        <v>33</v>
      </c>
      <c r="R2792" s="321">
        <f t="shared" si="263"/>
        <v>34</v>
      </c>
      <c r="S2792" s="300">
        <v>0</v>
      </c>
      <c r="T2792" s="300">
        <v>105588</v>
      </c>
      <c r="V2792" s="300">
        <v>105588</v>
      </c>
      <c r="W2792" s="302">
        <f>IFERROR(INDEX('For Formulas'!$A$3:$CL$64,MATCH(ROUNDUP($R2792,0),'For Formulas'!$A$3:$A$64,0),MATCH($O2792&amp;" - "&amp;$P2792,'For Formulas'!$A$3:$CL$3,0))*L2792+U2792,INDEX('For Formulas'!$A$3:$CL$64,MATCH(ROUNDUP($R2792,0),'For Formulas'!$A$3:$A$64,0)*MATCH($O2792&amp;" - "&amp;$P2792,'For Formulas'!$A$3:$CL$3,0))*L2792)</f>
        <v>114036</v>
      </c>
      <c r="X2792" s="322">
        <f t="shared" si="264"/>
        <v>8.0009091942266172E-2</v>
      </c>
      <c r="Y2792" s="262" t="s">
        <v>499</v>
      </c>
      <c r="Z2792" s="262" t="str">
        <f t="shared" si="265"/>
        <v>141 E 72250 105</v>
      </c>
      <c r="AA2792" s="262" t="str">
        <f t="shared" si="266"/>
        <v>000</v>
      </c>
      <c r="AB2792" s="262" t="str">
        <f t="shared" si="267"/>
        <v>000</v>
      </c>
      <c r="AC2792" s="262" t="str">
        <f t="shared" si="268"/>
        <v>141 E 72250 105 000 000</v>
      </c>
    </row>
    <row r="2793" spans="1:29" ht="15" customHeight="1" x14ac:dyDescent="0.25">
      <c r="A2793" s="262" t="s">
        <v>883</v>
      </c>
      <c r="B2793" s="262" t="s">
        <v>457</v>
      </c>
      <c r="C2793" s="262" t="s">
        <v>884</v>
      </c>
      <c r="D2793" s="262" t="s">
        <v>346</v>
      </c>
      <c r="E2793" s="262" t="s">
        <v>221</v>
      </c>
      <c r="F2793" s="262" t="s">
        <v>299</v>
      </c>
      <c r="G2793" s="262" t="s">
        <v>300</v>
      </c>
      <c r="H2793" s="262" t="s">
        <v>301</v>
      </c>
      <c r="I2793" s="262" t="s">
        <v>225</v>
      </c>
      <c r="J2793" s="262">
        <v>1920</v>
      </c>
      <c r="K2793" s="320">
        <v>1</v>
      </c>
      <c r="L2793" s="320">
        <v>1</v>
      </c>
      <c r="M2793" s="262" t="s">
        <v>226</v>
      </c>
      <c r="N2793" s="262" t="s">
        <v>227</v>
      </c>
      <c r="O2793" s="262" t="s">
        <v>823</v>
      </c>
      <c r="P2793" s="262" t="s">
        <v>38</v>
      </c>
      <c r="Q2793" s="321">
        <v>21</v>
      </c>
      <c r="R2793" s="321">
        <f t="shared" si="263"/>
        <v>22</v>
      </c>
      <c r="S2793" s="300">
        <v>0</v>
      </c>
      <c r="T2793" s="300">
        <v>99738</v>
      </c>
      <c r="U2793" s="262">
        <v>6600</v>
      </c>
      <c r="V2793" s="300">
        <v>106338</v>
      </c>
      <c r="W2793" s="302">
        <f>IFERROR(INDEX('For Formulas'!$A$3:$CL$64,MATCH(ROUNDUP($R2793,0),'For Formulas'!$A$3:$A$64,0),MATCH($O2793&amp;" - "&amp;$P2793,'For Formulas'!$A$3:$CL$3,0))*L2793+U2793,INDEX('For Formulas'!$A$3:$CL$64,MATCH(ROUNDUP($R2793,0),'For Formulas'!$A$3:$A$64,0)*MATCH($O2793&amp;" - "&amp;$P2793,'For Formulas'!$A$3:$CL$3,0))*L2793)</f>
        <v>114318</v>
      </c>
      <c r="X2793" s="322">
        <f t="shared" si="264"/>
        <v>7.5043728488404904E-2</v>
      </c>
      <c r="Y2793" s="262" t="s">
        <v>885</v>
      </c>
      <c r="Z2793" s="262" t="str">
        <f t="shared" si="265"/>
        <v>141 E 72410 104</v>
      </c>
      <c r="AA2793" s="262" t="str">
        <f t="shared" si="266"/>
        <v>000</v>
      </c>
      <c r="AB2793" s="262" t="str">
        <f t="shared" si="267"/>
        <v>000</v>
      </c>
      <c r="AC2793" s="262" t="str">
        <f t="shared" si="268"/>
        <v>141 E 72410 104 000 000</v>
      </c>
    </row>
    <row r="2794" spans="1:29" ht="15" customHeight="1" x14ac:dyDescent="0.25">
      <c r="A2794" s="262" t="s">
        <v>1621</v>
      </c>
      <c r="B2794" s="262" t="s">
        <v>543</v>
      </c>
      <c r="C2794" s="262" t="s">
        <v>543</v>
      </c>
      <c r="D2794" s="262" t="s">
        <v>274</v>
      </c>
      <c r="E2794" s="262" t="s">
        <v>221</v>
      </c>
      <c r="F2794" s="262" t="s">
        <v>299</v>
      </c>
      <c r="G2794" s="262" t="s">
        <v>300</v>
      </c>
      <c r="H2794" s="262" t="s">
        <v>301</v>
      </c>
      <c r="I2794" s="262" t="s">
        <v>225</v>
      </c>
      <c r="J2794" s="262">
        <v>1920</v>
      </c>
      <c r="K2794" s="320">
        <v>1</v>
      </c>
      <c r="L2794" s="320">
        <v>1</v>
      </c>
      <c r="M2794" s="262" t="s">
        <v>226</v>
      </c>
      <c r="N2794" s="262" t="s">
        <v>227</v>
      </c>
      <c r="O2794" s="262" t="s">
        <v>498</v>
      </c>
      <c r="P2794" s="262" t="s">
        <v>38</v>
      </c>
      <c r="Q2794" s="321">
        <v>32</v>
      </c>
      <c r="R2794" s="321">
        <f t="shared" si="263"/>
        <v>33</v>
      </c>
      <c r="S2794" s="300">
        <v>0</v>
      </c>
      <c r="T2794" s="300">
        <v>105138</v>
      </c>
      <c r="U2794" s="262">
        <v>1000</v>
      </c>
      <c r="V2794" s="300">
        <v>106138</v>
      </c>
      <c r="W2794" s="302">
        <f>IFERROR(INDEX('For Formulas'!$A$3:$CL$64,MATCH(ROUNDUP($R2794,0),'For Formulas'!$A$3:$A$64,0),MATCH($O2794&amp;" - "&amp;$P2794,'For Formulas'!$A$3:$CL$3,0))*L2794+U2794,INDEX('For Formulas'!$A$3:$CL$64,MATCH(ROUNDUP($R2794,0),'For Formulas'!$A$3:$A$64,0)*MATCH($O2794&amp;" - "&amp;$P2794,'For Formulas'!$A$3:$CL$3,0))*L2794)</f>
        <v>114550</v>
      </c>
      <c r="X2794" s="322">
        <f t="shared" si="264"/>
        <v>7.9255309125855017E-2</v>
      </c>
      <c r="Y2794" s="262" t="s">
        <v>544</v>
      </c>
      <c r="Z2794" s="262" t="str">
        <f t="shared" si="265"/>
        <v>141 E 72210 105</v>
      </c>
      <c r="AA2794" s="262" t="str">
        <f t="shared" si="266"/>
        <v>000</v>
      </c>
      <c r="AB2794" s="262" t="str">
        <f t="shared" si="267"/>
        <v>000</v>
      </c>
      <c r="AC2794" s="262" t="str">
        <f t="shared" si="268"/>
        <v>141 E 72210 105 000 000</v>
      </c>
    </row>
    <row r="2795" spans="1:29" ht="15" customHeight="1" x14ac:dyDescent="0.25">
      <c r="A2795" s="262" t="s">
        <v>3008</v>
      </c>
      <c r="B2795" s="262" t="s">
        <v>826</v>
      </c>
      <c r="C2795" s="262" t="s">
        <v>826</v>
      </c>
      <c r="D2795" s="262" t="s">
        <v>328</v>
      </c>
      <c r="E2795" s="262" t="s">
        <v>221</v>
      </c>
      <c r="F2795" s="262" t="s">
        <v>299</v>
      </c>
      <c r="G2795" s="262" t="s">
        <v>300</v>
      </c>
      <c r="H2795" s="262" t="s">
        <v>301</v>
      </c>
      <c r="I2795" s="262" t="s">
        <v>225</v>
      </c>
      <c r="J2795" s="262">
        <v>1920</v>
      </c>
      <c r="K2795" s="320">
        <v>1</v>
      </c>
      <c r="L2795" s="320">
        <v>1</v>
      </c>
      <c r="M2795" s="262" t="s">
        <v>226</v>
      </c>
      <c r="N2795" s="262" t="s">
        <v>227</v>
      </c>
      <c r="O2795" s="262" t="s">
        <v>498</v>
      </c>
      <c r="P2795" s="262" t="s">
        <v>37</v>
      </c>
      <c r="Q2795" s="321">
        <v>31</v>
      </c>
      <c r="R2795" s="321">
        <f t="shared" si="263"/>
        <v>32</v>
      </c>
      <c r="S2795" s="300">
        <v>0</v>
      </c>
      <c r="T2795" s="300">
        <v>100788</v>
      </c>
      <c r="U2795" s="262">
        <v>6000</v>
      </c>
      <c r="V2795" s="300">
        <v>106788</v>
      </c>
      <c r="W2795" s="302">
        <f>IFERROR(INDEX('For Formulas'!$A$3:$CL$64,MATCH(ROUNDUP($R2795,0),'For Formulas'!$A$3:$A$64,0),MATCH($O2795&amp;" - "&amp;$P2795,'For Formulas'!$A$3:$CL$3,0))*L2795+U2795,INDEX('For Formulas'!$A$3:$CL$64,MATCH(ROUNDUP($R2795,0),'For Formulas'!$A$3:$A$64,0)*MATCH($O2795&amp;" - "&amp;$P2795,'For Formulas'!$A$3:$CL$3,0))*L2795)</f>
        <v>114852</v>
      </c>
      <c r="X2795" s="322">
        <f t="shared" si="264"/>
        <v>7.5514102708169453E-2</v>
      </c>
      <c r="Y2795" s="262" t="s">
        <v>827</v>
      </c>
      <c r="Z2795" s="262" t="str">
        <f t="shared" si="265"/>
        <v>141 E 72220 105</v>
      </c>
      <c r="AA2795" s="262" t="str">
        <f t="shared" si="266"/>
        <v>712</v>
      </c>
      <c r="AB2795" s="262" t="str">
        <f t="shared" si="267"/>
        <v>000</v>
      </c>
      <c r="AC2795" s="262" t="str">
        <f t="shared" si="268"/>
        <v>141 E 72220 105 000 712</v>
      </c>
    </row>
    <row r="2796" spans="1:29" ht="15" hidden="1" customHeight="1" x14ac:dyDescent="0.25">
      <c r="A2796" s="262" t="s">
        <v>3224</v>
      </c>
      <c r="B2796" s="262" t="s">
        <v>326</v>
      </c>
      <c r="C2796" s="262" t="s">
        <v>326</v>
      </c>
      <c r="D2796" s="262" t="s">
        <v>232</v>
      </c>
      <c r="E2796" s="262" t="s">
        <v>352</v>
      </c>
      <c r="F2796" s="262" t="s">
        <v>222</v>
      </c>
      <c r="G2796" s="262" t="s">
        <v>223</v>
      </c>
      <c r="H2796" s="262" t="s">
        <v>569</v>
      </c>
      <c r="I2796" s="262" t="s">
        <v>225</v>
      </c>
      <c r="J2796" s="262">
        <v>760</v>
      </c>
      <c r="K2796" s="320">
        <v>1</v>
      </c>
      <c r="L2796" s="320">
        <v>0.47499999999999998</v>
      </c>
      <c r="M2796" s="262" t="s">
        <v>6</v>
      </c>
      <c r="Q2796" s="321">
        <v>0</v>
      </c>
      <c r="R2796" s="321">
        <f t="shared" si="263"/>
        <v>1</v>
      </c>
      <c r="S2796" s="300">
        <v>7000</v>
      </c>
      <c r="T2796" s="300">
        <v>0</v>
      </c>
      <c r="V2796" s="300">
        <v>7000</v>
      </c>
      <c r="W2796" s="300">
        <f>V2796</f>
        <v>7000</v>
      </c>
      <c r="X2796" s="322">
        <f t="shared" si="264"/>
        <v>0</v>
      </c>
      <c r="Y2796" s="262" t="s">
        <v>2192</v>
      </c>
      <c r="Z2796" s="262" t="str">
        <f t="shared" si="265"/>
        <v>141 E 72410 139</v>
      </c>
      <c r="AA2796" s="262" t="str">
        <f t="shared" si="266"/>
        <v>000</v>
      </c>
      <c r="AB2796" s="262" t="str">
        <f t="shared" si="267"/>
        <v>000</v>
      </c>
      <c r="AC2796" s="262" t="str">
        <f t="shared" si="268"/>
        <v>141 E 72410 139 000 000</v>
      </c>
    </row>
    <row r="2797" spans="1:29" ht="15" customHeight="1" x14ac:dyDescent="0.25">
      <c r="A2797" s="262" t="s">
        <v>886</v>
      </c>
      <c r="B2797" s="262" t="s">
        <v>887</v>
      </c>
      <c r="C2797" s="262" t="s">
        <v>887</v>
      </c>
      <c r="D2797" s="262" t="s">
        <v>274</v>
      </c>
      <c r="E2797" s="262" t="s">
        <v>221</v>
      </c>
      <c r="F2797" s="262" t="s">
        <v>299</v>
      </c>
      <c r="G2797" s="262" t="s">
        <v>300</v>
      </c>
      <c r="H2797" s="262" t="s">
        <v>301</v>
      </c>
      <c r="I2797" s="262" t="s">
        <v>225</v>
      </c>
      <c r="J2797" s="262">
        <v>1920</v>
      </c>
      <c r="K2797" s="320">
        <v>1</v>
      </c>
      <c r="L2797" s="320">
        <v>1</v>
      </c>
      <c r="M2797" s="262" t="s">
        <v>226</v>
      </c>
      <c r="N2797" s="262" t="s">
        <v>227</v>
      </c>
      <c r="O2797" s="262" t="s">
        <v>498</v>
      </c>
      <c r="P2797" s="262" t="s">
        <v>38</v>
      </c>
      <c r="Q2797" s="321">
        <v>33</v>
      </c>
      <c r="R2797" s="321">
        <f t="shared" si="263"/>
        <v>34</v>
      </c>
      <c r="S2797" s="300">
        <v>0</v>
      </c>
      <c r="T2797" s="300">
        <v>105588</v>
      </c>
      <c r="U2797" s="262">
        <v>1000</v>
      </c>
      <c r="V2797" s="300">
        <v>106588</v>
      </c>
      <c r="W2797" s="302">
        <f>IFERROR(INDEX('For Formulas'!$A$3:$CL$64,MATCH(ROUNDUP($R2797,0),'For Formulas'!$A$3:$A$64,0),MATCH($O2797&amp;" - "&amp;$P2797,'For Formulas'!$A$3:$CL$3,0))*L2797+U2797,INDEX('For Formulas'!$A$3:$CL$64,MATCH(ROUNDUP($R2797,0),'For Formulas'!$A$3:$A$64,0)*MATCH($O2797&amp;" - "&amp;$P2797,'For Formulas'!$A$3:$CL$3,0))*L2797)</f>
        <v>115036</v>
      </c>
      <c r="X2797" s="322">
        <f t="shared" si="264"/>
        <v>7.9258453109168014E-2</v>
      </c>
      <c r="Y2797" s="262" t="s">
        <v>888</v>
      </c>
      <c r="Z2797" s="262" t="str">
        <f t="shared" si="265"/>
        <v>141 E 72210 132</v>
      </c>
      <c r="AA2797" s="262" t="str">
        <f t="shared" si="266"/>
        <v>000</v>
      </c>
      <c r="AB2797" s="262" t="str">
        <f t="shared" si="267"/>
        <v>000</v>
      </c>
      <c r="AC2797" s="262" t="str">
        <f t="shared" si="268"/>
        <v>141 E 72210 132 000 000</v>
      </c>
    </row>
    <row r="2798" spans="1:29" ht="15" customHeight="1" x14ac:dyDescent="0.25">
      <c r="A2798" s="262" t="s">
        <v>822</v>
      </c>
      <c r="B2798" s="262" t="s">
        <v>457</v>
      </c>
      <c r="C2798" s="262" t="s">
        <v>457</v>
      </c>
      <c r="D2798" s="262" t="s">
        <v>317</v>
      </c>
      <c r="E2798" s="262" t="s">
        <v>221</v>
      </c>
      <c r="F2798" s="262" t="s">
        <v>299</v>
      </c>
      <c r="G2798" s="262" t="s">
        <v>300</v>
      </c>
      <c r="H2798" s="262" t="s">
        <v>301</v>
      </c>
      <c r="I2798" s="262" t="s">
        <v>225</v>
      </c>
      <c r="J2798" s="262">
        <v>1920</v>
      </c>
      <c r="K2798" s="320">
        <v>1</v>
      </c>
      <c r="L2798" s="320">
        <v>1</v>
      </c>
      <c r="M2798" s="262" t="s">
        <v>226</v>
      </c>
      <c r="N2798" s="262" t="s">
        <v>227</v>
      </c>
      <c r="O2798" s="262" t="s">
        <v>823</v>
      </c>
      <c r="P2798" s="262" t="s">
        <v>38</v>
      </c>
      <c r="Q2798" s="321">
        <v>24</v>
      </c>
      <c r="R2798" s="321">
        <f t="shared" si="263"/>
        <v>25</v>
      </c>
      <c r="S2798" s="300">
        <v>0</v>
      </c>
      <c r="T2798" s="300">
        <v>102828</v>
      </c>
      <c r="U2798" s="262">
        <v>4600</v>
      </c>
      <c r="V2798" s="300">
        <v>107428</v>
      </c>
      <c r="W2798" s="302">
        <f>IFERROR(INDEX('For Formulas'!$A$3:$CL$64,MATCH(ROUNDUP($R2798,0),'For Formulas'!$A$3:$A$64,0),MATCH($O2798&amp;" - "&amp;$P2798,'For Formulas'!$A$3:$CL$3,0))*L2798+U2798,INDEX('For Formulas'!$A$3:$CL$64,MATCH(ROUNDUP($R2798,0),'For Formulas'!$A$3:$A$64,0)*MATCH($O2798&amp;" - "&amp;$P2798,'For Formulas'!$A$3:$CL$3,0))*L2798)</f>
        <v>115654</v>
      </c>
      <c r="X2798" s="322">
        <f t="shared" si="264"/>
        <v>7.6572215809658561E-2</v>
      </c>
      <c r="Y2798" s="262" t="s">
        <v>824</v>
      </c>
      <c r="Z2798" s="262" t="str">
        <f t="shared" si="265"/>
        <v>141 E 72410 104</v>
      </c>
      <c r="AA2798" s="262" t="str">
        <f t="shared" si="266"/>
        <v>000</v>
      </c>
      <c r="AB2798" s="262" t="str">
        <f t="shared" si="267"/>
        <v>000</v>
      </c>
      <c r="AC2798" s="262" t="str">
        <f t="shared" si="268"/>
        <v>141 E 72410 104 000 000</v>
      </c>
    </row>
    <row r="2799" spans="1:29" ht="15" customHeight="1" x14ac:dyDescent="0.25">
      <c r="A2799" s="262" t="s">
        <v>542</v>
      </c>
      <c r="B2799" s="262" t="s">
        <v>543</v>
      </c>
      <c r="C2799" s="262" t="s">
        <v>543</v>
      </c>
      <c r="D2799" s="262" t="s">
        <v>274</v>
      </c>
      <c r="E2799" s="262" t="s">
        <v>221</v>
      </c>
      <c r="F2799" s="262" t="s">
        <v>299</v>
      </c>
      <c r="G2799" s="262" t="s">
        <v>300</v>
      </c>
      <c r="H2799" s="262" t="s">
        <v>301</v>
      </c>
      <c r="I2799" s="262" t="s">
        <v>225</v>
      </c>
      <c r="J2799" s="262">
        <v>1920</v>
      </c>
      <c r="K2799" s="320">
        <v>1</v>
      </c>
      <c r="L2799" s="320">
        <v>1</v>
      </c>
      <c r="M2799" s="262" t="s">
        <v>226</v>
      </c>
      <c r="N2799" s="262" t="s">
        <v>227</v>
      </c>
      <c r="O2799" s="262" t="s">
        <v>498</v>
      </c>
      <c r="P2799" s="262" t="s">
        <v>38</v>
      </c>
      <c r="Q2799" s="321">
        <v>29</v>
      </c>
      <c r="R2799" s="321">
        <f t="shared" si="263"/>
        <v>30</v>
      </c>
      <c r="S2799" s="300">
        <v>0</v>
      </c>
      <c r="T2799" s="300">
        <v>103878</v>
      </c>
      <c r="U2799" s="262">
        <v>5000</v>
      </c>
      <c r="V2799" s="300">
        <v>108878</v>
      </c>
      <c r="W2799" s="302">
        <f>IFERROR(INDEX('For Formulas'!$A$3:$CL$64,MATCH(ROUNDUP($R2799,0),'For Formulas'!$A$3:$A$64,0),MATCH($O2799&amp;" - "&amp;$P2799,'For Formulas'!$A$3:$CL$3,0))*L2799+U2799,INDEX('For Formulas'!$A$3:$CL$64,MATCH(ROUNDUP($R2799,0),'For Formulas'!$A$3:$A$64,0)*MATCH($O2799&amp;" - "&amp;$P2799,'For Formulas'!$A$3:$CL$3,0))*L2799)</f>
        <v>117188</v>
      </c>
      <c r="X2799" s="322">
        <f t="shared" si="264"/>
        <v>7.6323958926504898E-2</v>
      </c>
      <c r="Y2799" s="262" t="s">
        <v>544</v>
      </c>
      <c r="Z2799" s="262" t="str">
        <f t="shared" si="265"/>
        <v>141 E 72210 105</v>
      </c>
      <c r="AA2799" s="262" t="str">
        <f t="shared" si="266"/>
        <v>000</v>
      </c>
      <c r="AB2799" s="262" t="str">
        <f t="shared" si="267"/>
        <v>000</v>
      </c>
      <c r="AC2799" s="262" t="str">
        <f t="shared" si="268"/>
        <v>141 E 72210 105 000 000</v>
      </c>
    </row>
    <row r="2800" spans="1:29" ht="15" customHeight="1" x14ac:dyDescent="0.25">
      <c r="A2800" s="262" t="s">
        <v>1380</v>
      </c>
      <c r="B2800" s="262" t="s">
        <v>457</v>
      </c>
      <c r="C2800" s="262" t="s">
        <v>884</v>
      </c>
      <c r="D2800" s="262" t="s">
        <v>280</v>
      </c>
      <c r="E2800" s="262" t="s">
        <v>221</v>
      </c>
      <c r="F2800" s="262" t="s">
        <v>299</v>
      </c>
      <c r="G2800" s="262" t="s">
        <v>300</v>
      </c>
      <c r="H2800" s="262" t="s">
        <v>301</v>
      </c>
      <c r="I2800" s="262" t="s">
        <v>225</v>
      </c>
      <c r="J2800" s="262">
        <v>1920</v>
      </c>
      <c r="K2800" s="320">
        <v>1</v>
      </c>
      <c r="L2800" s="320">
        <v>1</v>
      </c>
      <c r="M2800" s="262" t="s">
        <v>226</v>
      </c>
      <c r="N2800" s="262" t="s">
        <v>227</v>
      </c>
      <c r="O2800" s="262" t="s">
        <v>823</v>
      </c>
      <c r="P2800" s="262" t="s">
        <v>37</v>
      </c>
      <c r="Q2800" s="321">
        <v>38</v>
      </c>
      <c r="R2800" s="321">
        <f t="shared" si="263"/>
        <v>39</v>
      </c>
      <c r="S2800" s="300">
        <v>0</v>
      </c>
      <c r="T2800" s="300">
        <v>102864</v>
      </c>
      <c r="U2800" s="262">
        <v>7600</v>
      </c>
      <c r="V2800" s="300">
        <v>110464</v>
      </c>
      <c r="W2800" s="302">
        <f>IFERROR(INDEX('For Formulas'!$A$3:$CL$64,MATCH(ROUNDUP($R2800,0),'For Formulas'!$A$3:$A$64,0),MATCH($O2800&amp;" - "&amp;$P2800,'For Formulas'!$A$3:$CL$3,0))*L2800+U2800,INDEX('For Formulas'!$A$3:$CL$64,MATCH(ROUNDUP($R2800,0),'For Formulas'!$A$3:$A$64,0)*MATCH($O2800&amp;" - "&amp;$P2800,'For Formulas'!$A$3:$CL$3,0))*L2800)</f>
        <v>118696</v>
      </c>
      <c r="X2800" s="322">
        <f t="shared" si="264"/>
        <v>7.4522016222479726E-2</v>
      </c>
      <c r="Y2800" s="262" t="s">
        <v>1381</v>
      </c>
      <c r="Z2800" s="262" t="str">
        <f t="shared" si="265"/>
        <v>141 E 72410 104</v>
      </c>
      <c r="AA2800" s="262" t="str">
        <f t="shared" si="266"/>
        <v>000</v>
      </c>
      <c r="AB2800" s="262" t="str">
        <f t="shared" si="267"/>
        <v>000</v>
      </c>
      <c r="AC2800" s="262" t="str">
        <f t="shared" si="268"/>
        <v>141 E 72410 104 000 000</v>
      </c>
    </row>
    <row r="2801" spans="1:29" ht="15" hidden="1" customHeight="1" x14ac:dyDescent="0.25">
      <c r="A2801" s="262" t="s">
        <v>3229</v>
      </c>
      <c r="B2801" s="262" t="s">
        <v>256</v>
      </c>
      <c r="C2801" s="262" t="s">
        <v>355</v>
      </c>
      <c r="D2801" s="262" t="s">
        <v>274</v>
      </c>
      <c r="E2801" s="262" t="s">
        <v>256</v>
      </c>
      <c r="F2801" s="262" t="s">
        <v>249</v>
      </c>
      <c r="G2801" s="262" t="s">
        <v>250</v>
      </c>
      <c r="H2801" s="262" t="s">
        <v>224</v>
      </c>
      <c r="I2801" s="262" t="s">
        <v>242</v>
      </c>
      <c r="J2801" s="262">
        <v>1080</v>
      </c>
      <c r="K2801" s="320">
        <v>1</v>
      </c>
      <c r="L2801" s="320">
        <v>1</v>
      </c>
      <c r="M2801" s="262" t="s">
        <v>6</v>
      </c>
      <c r="Q2801" s="321">
        <v>0</v>
      </c>
      <c r="R2801" s="321">
        <f t="shared" si="263"/>
        <v>1</v>
      </c>
      <c r="S2801" s="300">
        <v>525</v>
      </c>
      <c r="T2801" s="300">
        <v>0</v>
      </c>
      <c r="V2801" s="300">
        <v>525</v>
      </c>
      <c r="W2801" s="300">
        <f>V2801</f>
        <v>525</v>
      </c>
      <c r="X2801" s="322">
        <f t="shared" si="264"/>
        <v>0</v>
      </c>
      <c r="Y2801" s="262" t="s">
        <v>1612</v>
      </c>
      <c r="Z2801" s="262" t="str">
        <f t="shared" si="265"/>
        <v>141 E 72410 162</v>
      </c>
      <c r="AA2801" s="262" t="str">
        <f t="shared" si="266"/>
        <v>000</v>
      </c>
      <c r="AB2801" s="262" t="str">
        <f t="shared" si="267"/>
        <v>000</v>
      </c>
      <c r="AC2801" s="262" t="str">
        <f t="shared" si="268"/>
        <v>141 E 72410 162 000 000</v>
      </c>
    </row>
    <row r="2802" spans="1:29" ht="15" customHeight="1" x14ac:dyDescent="0.25">
      <c r="A2802" s="262" t="s">
        <v>2531</v>
      </c>
      <c r="B2802" s="262" t="s">
        <v>457</v>
      </c>
      <c r="C2802" s="262" t="s">
        <v>457</v>
      </c>
      <c r="D2802" s="262" t="s">
        <v>258</v>
      </c>
      <c r="E2802" s="262" t="s">
        <v>221</v>
      </c>
      <c r="F2802" s="262" t="s">
        <v>299</v>
      </c>
      <c r="G2802" s="262" t="s">
        <v>300</v>
      </c>
      <c r="H2802" s="262" t="s">
        <v>301</v>
      </c>
      <c r="I2802" s="262" t="s">
        <v>225</v>
      </c>
      <c r="J2802" s="262">
        <v>1920</v>
      </c>
      <c r="K2802" s="320">
        <v>1</v>
      </c>
      <c r="L2802" s="320">
        <v>1</v>
      </c>
      <c r="M2802" s="262" t="s">
        <v>226</v>
      </c>
      <c r="N2802" s="262" t="s">
        <v>227</v>
      </c>
      <c r="O2802" s="262" t="s">
        <v>823</v>
      </c>
      <c r="P2802" s="262" t="s">
        <v>38</v>
      </c>
      <c r="Q2802" s="321">
        <v>29</v>
      </c>
      <c r="R2802" s="321">
        <f t="shared" si="263"/>
        <v>30</v>
      </c>
      <c r="S2802" s="300">
        <v>0</v>
      </c>
      <c r="T2802" s="300">
        <v>105916</v>
      </c>
      <c r="U2802" s="262">
        <v>5100</v>
      </c>
      <c r="V2802" s="300">
        <v>111016</v>
      </c>
      <c r="W2802" s="302">
        <f>IFERROR(INDEX('For Formulas'!$A$3:$CL$64,MATCH(ROUNDUP($R2802,0),'For Formulas'!$A$3:$A$64,0),MATCH($O2802&amp;" - "&amp;$P2802,'For Formulas'!$A$3:$CL$3,0))*L2802+U2802,INDEX('For Formulas'!$A$3:$CL$64,MATCH(ROUNDUP($R2802,0),'For Formulas'!$A$3:$A$64,0)*MATCH($O2802&amp;" - "&amp;$P2802,'For Formulas'!$A$3:$CL$3,0))*L2802)</f>
        <v>119706</v>
      </c>
      <c r="X2802" s="322">
        <f t="shared" si="264"/>
        <v>7.8277005116379625E-2</v>
      </c>
      <c r="Y2802" s="262" t="s">
        <v>2532</v>
      </c>
      <c r="Z2802" s="262" t="str">
        <f t="shared" si="265"/>
        <v>141 E 72410 104</v>
      </c>
      <c r="AA2802" s="262" t="str">
        <f t="shared" si="266"/>
        <v>000</v>
      </c>
      <c r="AB2802" s="262" t="str">
        <f t="shared" si="267"/>
        <v>000</v>
      </c>
      <c r="AC2802" s="262" t="str">
        <f t="shared" si="268"/>
        <v>141 E 72410 104 000 000</v>
      </c>
    </row>
    <row r="2803" spans="1:29" ht="15" customHeight="1" x14ac:dyDescent="0.25">
      <c r="A2803" s="262" t="s">
        <v>2348</v>
      </c>
      <c r="B2803" s="262" t="s">
        <v>1182</v>
      </c>
      <c r="C2803" s="262" t="s">
        <v>1182</v>
      </c>
      <c r="D2803" s="262" t="s">
        <v>274</v>
      </c>
      <c r="E2803" s="262" t="s">
        <v>221</v>
      </c>
      <c r="F2803" s="262" t="s">
        <v>299</v>
      </c>
      <c r="G2803" s="262" t="s">
        <v>300</v>
      </c>
      <c r="H2803" s="262" t="s">
        <v>301</v>
      </c>
      <c r="I2803" s="262" t="s">
        <v>225</v>
      </c>
      <c r="J2803" s="262">
        <v>1920</v>
      </c>
      <c r="K2803" s="320">
        <v>1</v>
      </c>
      <c r="L2803" s="320">
        <v>1</v>
      </c>
      <c r="M2803" s="262" t="s">
        <v>6</v>
      </c>
      <c r="Q2803" s="321">
        <v>0</v>
      </c>
      <c r="R2803" s="321">
        <f t="shared" si="263"/>
        <v>1</v>
      </c>
      <c r="S2803" s="300">
        <v>116964</v>
      </c>
      <c r="T2803" s="300">
        <v>0</v>
      </c>
      <c r="V2803" s="300">
        <v>116964</v>
      </c>
      <c r="W2803" s="329">
        <f>V2803*1.08</f>
        <v>126321.12000000001</v>
      </c>
      <c r="X2803" s="322">
        <f t="shared" si="264"/>
        <v>8.0000000000000085E-2</v>
      </c>
      <c r="Y2803" s="262" t="s">
        <v>1184</v>
      </c>
      <c r="Z2803" s="262" t="str">
        <f t="shared" si="265"/>
        <v>141 E 72110 105</v>
      </c>
      <c r="AA2803" s="262" t="str">
        <f t="shared" si="266"/>
        <v>000</v>
      </c>
      <c r="AB2803" s="262" t="str">
        <f t="shared" si="267"/>
        <v>000</v>
      </c>
      <c r="AC2803" s="262" t="str">
        <f t="shared" si="268"/>
        <v>141 E 72110 105 000 000</v>
      </c>
    </row>
    <row r="2804" spans="1:29" ht="15" hidden="1" customHeight="1" x14ac:dyDescent="0.25">
      <c r="A2804" s="262" t="s">
        <v>3231</v>
      </c>
      <c r="B2804" s="262" t="s">
        <v>255</v>
      </c>
      <c r="C2804" s="262" t="s">
        <v>255</v>
      </c>
      <c r="D2804" s="262" t="s">
        <v>248</v>
      </c>
      <c r="E2804" s="262" t="s">
        <v>256</v>
      </c>
      <c r="F2804" s="262" t="s">
        <v>249</v>
      </c>
      <c r="G2804" s="262" t="s">
        <v>250</v>
      </c>
      <c r="H2804" s="262" t="s">
        <v>224</v>
      </c>
      <c r="I2804" s="262" t="s">
        <v>242</v>
      </c>
      <c r="J2804" s="262">
        <v>1080</v>
      </c>
      <c r="K2804" s="320">
        <v>1</v>
      </c>
      <c r="L2804" s="320">
        <v>1</v>
      </c>
      <c r="M2804" s="262" t="s">
        <v>6</v>
      </c>
      <c r="Q2804" s="321">
        <v>0</v>
      </c>
      <c r="R2804" s="321">
        <f t="shared" si="263"/>
        <v>1</v>
      </c>
      <c r="S2804" s="300">
        <v>3000</v>
      </c>
      <c r="T2804" s="300">
        <v>0</v>
      </c>
      <c r="V2804" s="300">
        <v>3000</v>
      </c>
      <c r="W2804" s="300">
        <f>V2804</f>
        <v>3000</v>
      </c>
      <c r="X2804" s="322">
        <f t="shared" si="264"/>
        <v>0</v>
      </c>
      <c r="Y2804" s="262" t="s">
        <v>252</v>
      </c>
      <c r="Z2804" s="262" t="str">
        <f t="shared" si="265"/>
        <v>141 E 72710 146</v>
      </c>
      <c r="AA2804" s="262" t="str">
        <f t="shared" si="266"/>
        <v>446</v>
      </c>
      <c r="AB2804" s="262" t="str">
        <f t="shared" si="267"/>
        <v>000</v>
      </c>
      <c r="AC2804" s="262" t="str">
        <f t="shared" si="268"/>
        <v>141 E 72710 146 000 446</v>
      </c>
    </row>
    <row r="2805" spans="1:29" ht="15" customHeight="1" x14ac:dyDescent="0.25">
      <c r="A2805" s="262" t="s">
        <v>1101</v>
      </c>
      <c r="B2805" s="262" t="s">
        <v>543</v>
      </c>
      <c r="C2805" s="262" t="s">
        <v>543</v>
      </c>
      <c r="D2805" s="262" t="s">
        <v>274</v>
      </c>
      <c r="E2805" s="262" t="s">
        <v>221</v>
      </c>
      <c r="F2805" s="262" t="s">
        <v>299</v>
      </c>
      <c r="G2805" s="262" t="s">
        <v>300</v>
      </c>
      <c r="H2805" s="262" t="s">
        <v>301</v>
      </c>
      <c r="I2805" s="262" t="s">
        <v>225</v>
      </c>
      <c r="J2805" s="262">
        <v>1920</v>
      </c>
      <c r="K2805" s="320">
        <v>1</v>
      </c>
      <c r="L2805" s="320">
        <v>1</v>
      </c>
      <c r="M2805" s="262" t="s">
        <v>6</v>
      </c>
      <c r="Q2805" s="321">
        <v>0</v>
      </c>
      <c r="R2805" s="321">
        <f t="shared" si="263"/>
        <v>1</v>
      </c>
      <c r="S2805" s="300">
        <v>120964</v>
      </c>
      <c r="T2805" s="300">
        <v>0</v>
      </c>
      <c r="V2805" s="300">
        <v>120964</v>
      </c>
      <c r="W2805" s="329">
        <f>V2805*1.08</f>
        <v>130641.12000000001</v>
      </c>
      <c r="X2805" s="322">
        <f t="shared" si="264"/>
        <v>8.0000000000000085E-2</v>
      </c>
      <c r="Y2805" s="262" t="s">
        <v>544</v>
      </c>
      <c r="Z2805" s="262" t="str">
        <f t="shared" si="265"/>
        <v>141 E 72210 105</v>
      </c>
      <c r="AA2805" s="262" t="str">
        <f t="shared" si="266"/>
        <v>000</v>
      </c>
      <c r="AB2805" s="262" t="str">
        <f t="shared" si="267"/>
        <v>000</v>
      </c>
      <c r="AC2805" s="262" t="str">
        <f t="shared" si="268"/>
        <v>141 E 72210 105 000 000</v>
      </c>
    </row>
    <row r="2806" spans="1:29" ht="15" hidden="1" customHeight="1" x14ac:dyDescent="0.25">
      <c r="A2806" s="262" t="s">
        <v>3232</v>
      </c>
      <c r="B2806" s="262" t="s">
        <v>525</v>
      </c>
      <c r="C2806" s="262" t="s">
        <v>525</v>
      </c>
      <c r="D2806" s="262" t="s">
        <v>274</v>
      </c>
      <c r="E2806" s="262" t="s">
        <v>256</v>
      </c>
      <c r="F2806" s="262" t="s">
        <v>222</v>
      </c>
      <c r="G2806" s="262" t="s">
        <v>223</v>
      </c>
      <c r="H2806" s="262" t="s">
        <v>224</v>
      </c>
      <c r="I2806" s="262" t="s">
        <v>225</v>
      </c>
      <c r="J2806" s="262">
        <v>1600</v>
      </c>
      <c r="K2806" s="320">
        <v>1</v>
      </c>
      <c r="L2806" s="320">
        <v>1</v>
      </c>
      <c r="M2806" s="262" t="s">
        <v>6</v>
      </c>
      <c r="Q2806" s="321">
        <v>0</v>
      </c>
      <c r="R2806" s="321">
        <f t="shared" si="263"/>
        <v>1</v>
      </c>
      <c r="S2806" s="300">
        <v>2430</v>
      </c>
      <c r="T2806" s="300">
        <v>0</v>
      </c>
      <c r="V2806" s="300">
        <v>2430</v>
      </c>
      <c r="W2806" s="300">
        <f>V2806</f>
        <v>2430</v>
      </c>
      <c r="X2806" s="322">
        <f t="shared" si="264"/>
        <v>0</v>
      </c>
      <c r="Y2806" s="262" t="s">
        <v>1112</v>
      </c>
      <c r="Z2806" s="262" t="str">
        <f t="shared" si="265"/>
        <v>141 E 72410 162</v>
      </c>
      <c r="AA2806" s="262" t="str">
        <f t="shared" si="266"/>
        <v>000</v>
      </c>
      <c r="AB2806" s="262" t="str">
        <f t="shared" si="267"/>
        <v>000</v>
      </c>
      <c r="AC2806" s="262" t="str">
        <f t="shared" si="268"/>
        <v>141 E 72410 162 000 000</v>
      </c>
    </row>
    <row r="2807" spans="1:29" ht="15" customHeight="1" x14ac:dyDescent="0.25">
      <c r="A2807" s="262" t="s">
        <v>1486</v>
      </c>
      <c r="B2807" s="262" t="s">
        <v>1487</v>
      </c>
      <c r="C2807" s="262" t="s">
        <v>1487</v>
      </c>
      <c r="D2807" s="262" t="s">
        <v>274</v>
      </c>
      <c r="E2807" s="262" t="s">
        <v>221</v>
      </c>
      <c r="F2807" s="262" t="s">
        <v>299</v>
      </c>
      <c r="G2807" s="262" t="s">
        <v>300</v>
      </c>
      <c r="H2807" s="262" t="s">
        <v>301</v>
      </c>
      <c r="I2807" s="262" t="s">
        <v>225</v>
      </c>
      <c r="J2807" s="262">
        <v>1920</v>
      </c>
      <c r="K2807" s="320">
        <v>1</v>
      </c>
      <c r="L2807" s="320">
        <v>1</v>
      </c>
      <c r="M2807" s="262" t="s">
        <v>6</v>
      </c>
      <c r="Q2807" s="321">
        <v>0</v>
      </c>
      <c r="R2807" s="321">
        <f t="shared" si="263"/>
        <v>1</v>
      </c>
      <c r="S2807" s="300">
        <v>120964</v>
      </c>
      <c r="T2807" s="300">
        <v>0</v>
      </c>
      <c r="V2807" s="300">
        <v>120964</v>
      </c>
      <c r="W2807" s="329">
        <f>V2807*1.08</f>
        <v>130641.12000000001</v>
      </c>
      <c r="X2807" s="322">
        <f t="shared" si="264"/>
        <v>8.0000000000000085E-2</v>
      </c>
      <c r="Y2807" s="262" t="s">
        <v>1488</v>
      </c>
      <c r="Z2807" s="262" t="str">
        <f t="shared" si="265"/>
        <v>141 E 72510 105</v>
      </c>
      <c r="AA2807" s="262" t="str">
        <f t="shared" si="266"/>
        <v>000</v>
      </c>
      <c r="AB2807" s="262" t="str">
        <f t="shared" si="267"/>
        <v>000</v>
      </c>
      <c r="AC2807" s="262" t="str">
        <f t="shared" si="268"/>
        <v>141 E 72510 105 000 000</v>
      </c>
    </row>
    <row r="2808" spans="1:29" ht="15" customHeight="1" x14ac:dyDescent="0.25">
      <c r="A2808" s="262" t="s">
        <v>1668</v>
      </c>
      <c r="B2808" s="262" t="s">
        <v>1670</v>
      </c>
      <c r="C2808" s="262" t="s">
        <v>1670</v>
      </c>
      <c r="D2808" s="262" t="s">
        <v>274</v>
      </c>
      <c r="E2808" s="262" t="s">
        <v>221</v>
      </c>
      <c r="F2808" s="262" t="s">
        <v>299</v>
      </c>
      <c r="G2808" s="262" t="s">
        <v>1671</v>
      </c>
      <c r="H2808" s="262" t="s">
        <v>301</v>
      </c>
      <c r="I2808" s="262" t="s">
        <v>225</v>
      </c>
      <c r="J2808" s="262">
        <v>1384</v>
      </c>
      <c r="K2808" s="320">
        <v>1</v>
      </c>
      <c r="L2808" s="320">
        <v>1</v>
      </c>
      <c r="M2808" s="262" t="s">
        <v>6</v>
      </c>
      <c r="Q2808" s="321">
        <v>0</v>
      </c>
      <c r="R2808" s="321">
        <f t="shared" si="263"/>
        <v>1</v>
      </c>
      <c r="S2808" s="300">
        <v>150000</v>
      </c>
      <c r="T2808" s="300">
        <v>0</v>
      </c>
      <c r="V2808" s="300">
        <v>150000</v>
      </c>
      <c r="W2808" s="329">
        <f>V2808*1.08</f>
        <v>162000</v>
      </c>
      <c r="X2808" s="322">
        <f t="shared" si="264"/>
        <v>0.08</v>
      </c>
      <c r="Y2808" s="262" t="s">
        <v>1672</v>
      </c>
      <c r="Z2808" s="262" t="str">
        <f t="shared" si="265"/>
        <v>141 E 72320 101</v>
      </c>
      <c r="AA2808" s="262" t="str">
        <f t="shared" si="266"/>
        <v>000</v>
      </c>
      <c r="AB2808" s="262" t="str">
        <f t="shared" si="267"/>
        <v>000</v>
      </c>
      <c r="AC2808" s="262" t="str">
        <f t="shared" si="268"/>
        <v>141 E 72320 101 000 000</v>
      </c>
    </row>
    <row r="2809" spans="1:29" ht="15" customHeight="1" x14ac:dyDescent="0.25"/>
    <row r="2810" spans="1:29" ht="15" customHeight="1" x14ac:dyDescent="0.25"/>
    <row r="2811" spans="1:29" ht="15" customHeight="1" x14ac:dyDescent="0.25"/>
    <row r="2812" spans="1:29" x14ac:dyDescent="0.25">
      <c r="K2812" s="328" t="s">
        <v>3370</v>
      </c>
      <c r="L2812" s="328"/>
      <c r="V2812" s="328" t="s">
        <v>3235</v>
      </c>
      <c r="W2812" s="328" t="s">
        <v>3371</v>
      </c>
    </row>
    <row r="2813" spans="1:29" x14ac:dyDescent="0.25">
      <c r="K2813" s="262">
        <f>SUBTOTAL(9,K2:K2811)</f>
        <v>1966.9388900000006</v>
      </c>
      <c r="V2813" s="301">
        <f>SUBTOTAL(9,V2:V2811)</f>
        <v>90121476.12999998</v>
      </c>
      <c r="W2813" s="301">
        <f>SUBTOTAL(9,W2:W2811)</f>
        <v>98293498.096049994</v>
      </c>
    </row>
  </sheetData>
  <autoFilter ref="A1:AD2811" xr:uid="{00000000-0009-0000-0000-000001000000}">
    <filterColumn colId="1">
      <filters blank="1">
        <filter val="ACCOUNTANT/BOOKEEPER"/>
        <filter val="ADM SECRETARY"/>
        <filter val="ADULT EDUCATION SUPERVISOR"/>
        <filter val="ALC BUS DRIVER"/>
        <filter val="ALTERNATIVE ASSISTANT"/>
        <filter val="ALTERNATIVE SECRETARY"/>
        <filter val="ALTERNATIVE TEACHER"/>
        <filter val="ASSISTANT PRINCIPAL"/>
        <filter val="ATTENDANCE SECRETARY"/>
        <filter val="ATTENDANCE SUPERVISOR"/>
        <filter val="ATTENDENCE"/>
        <filter val="BLENDING LEARNING COACH"/>
        <filter val="BOARD MEMBER"/>
        <filter val="BUS DRIVER"/>
        <filter val="CAFETERIA"/>
        <filter val="CAFETERIA SECRETARY"/>
        <filter val="CAFETERIA SUPERVISOR"/>
        <filter val="CH SECRETARY"/>
        <filter val="CHORAL ASSISTANT"/>
        <filter val="COMPUTER PERSONNEL"/>
        <filter val="CUSTODIAN"/>
        <filter val="DATA COACH"/>
        <filter val="DATA MANAGEMENT SPECIAL EDUCAT"/>
        <filter val="DIRECTOR OF SCHOOLS"/>
        <filter val="EDUCATIONAL ASSISTANT"/>
        <filter val="FAMILY RESOURCE"/>
        <filter val="FEDERAL NON-CERTIFED"/>
        <filter val="FINANCE DIRECTOR"/>
        <filter val="FINANCE SECRETARY"/>
        <filter val="GUARD"/>
        <filter val="GUIDANCE PERSONNEL"/>
        <filter val="GUIDANCE SECRETARY"/>
        <filter val="HEARING INT"/>
        <filter val="IN SCHOOL SUSPENSION"/>
        <filter val="LEAD FACILITATORS"/>
        <filter val="LIBRARIAN"/>
        <filter val="LIBRARY ASSISTANT"/>
        <filter val="MAINTENANCE"/>
        <filter val="MAINTENANCE SECRETARY"/>
        <filter val="MAINTENANCE SUPERVISOR"/>
        <filter val="MATERIAL SUPERVISOR"/>
        <filter val="MECHANIC"/>
        <filter val="Moved to SPED Teacher"/>
        <filter val="NC COMPUTER TECHNOLOGY"/>
        <filter val="NURSE"/>
        <filter val="OT/PT"/>
        <filter val="PREK ASSISTANT"/>
        <filter val="PRINCIPAL"/>
        <filter val="PRINTING"/>
        <filter val="PSYCHOLOGICAL PERSONNEL"/>
        <filter val="PURCHASING PERSONNEL"/>
        <filter val="REGULAR TEACHER"/>
        <filter val="SCHOOL SECRETARY"/>
        <filter val="SOCIAL WORKER"/>
        <filter val="SPED ASSISTANT"/>
        <filter val="SPED BUS COORDINATOR"/>
        <filter val="SPED BUS DRIVER"/>
        <filter val="SPED SECRETARY"/>
        <filter val="SPED SUPERVISOR"/>
        <filter val="SPED TEACHER"/>
        <filter val="SPEECH PATHOLOGIST"/>
        <filter val="SUPERVISOR"/>
        <filter val="TEACHER EVALUATOR"/>
        <filter val="TITLE I-A SUPPORT SERVICE"/>
        <filter val="TITLE I-A TEACHER"/>
        <filter val="TITLE IV CERTIFIED"/>
        <filter val="TRANSPORTATION SECRETARY"/>
        <filter val="TRANSPORTATION SUPERVISOR"/>
        <filter val="VOC SECRETARY"/>
        <filter val="VOC TEACHER"/>
        <filter val="VOCATIONAL BUS DRIVER"/>
      </filters>
    </filterColumn>
    <filterColumn colId="28">
      <filters blank="1">
        <filter val="141 E 71100 116 000 000"/>
        <filter val="141 E 71100 163 000 000"/>
        <filter val="141 E 71100 163 000 801"/>
        <filter val="141 E 71100 189 000 000"/>
        <filter val="141 E 71150 116 000 000"/>
        <filter val="141 E 71150 162 000 000"/>
        <filter val="141 E 71150 163 000 000"/>
        <filter val="141 E 71200 116 000 712"/>
        <filter val="141 E 71200 163 901 712"/>
        <filter val="141 E 71200 163 911 712"/>
        <filter val="141 E 71200 171 000 712"/>
        <filter val="141 E 71200 189 000 712"/>
        <filter val="141 E 71300 116 000 000"/>
        <filter val="141 E 72110 105 000 000"/>
        <filter val="141 E 72110 130 000 000"/>
        <filter val="141 E 72110 162 000 000"/>
        <filter val="141 E 72110 189 000 000"/>
        <filter val="141 E 72120 105 000 289"/>
        <filter val="141 E 72120 131 000 000"/>
        <filter val="141 E 72120 131 000 580"/>
        <filter val="141 E 72120 189 000 000"/>
        <filter val="141 E 72120 189 000 289"/>
        <filter val="141 E 72130 123 000 000"/>
        <filter val="141 E 72130 124 000 000"/>
        <filter val="141 E 72130 162 000 000"/>
        <filter val="141 E 72130 162 000 712"/>
        <filter val="141 E 72130 189 000 712"/>
        <filter val="141 E 72210 105 000 000"/>
        <filter val="141 E 72210 129 000 000"/>
        <filter val="141 E 72210 132 000 000"/>
        <filter val="141 E 72210 137 000 000"/>
        <filter val="141 E 72210 162 000 000"/>
        <filter val="141 E 72210 189 000 000"/>
        <filter val="141 E 72210 189 000 128"/>
        <filter val="141 E 72210 189 000 255"/>
        <filter val="141 E 72215 105 000 000"/>
        <filter val="141 E 72220 105 000 712"/>
        <filter val="141 E 72220 131 000 712"/>
        <filter val="141 E 72220 162 000 712"/>
        <filter val="141 E 72220 189 000 712"/>
        <filter val="141 E 72230 105 000 000"/>
        <filter val="141 E 72230 161 000 000"/>
        <filter val="141 E 72250 105 000 000"/>
        <filter val="141 E 72250 138 000 000"/>
        <filter val="141 E 72250 189 000 000"/>
        <filter val="141 E 72310 191 000 000"/>
        <filter val="141 E 72320 101 000 000"/>
        <filter val="141 E 72410 104 000 000"/>
        <filter val="141 E 72410 139 000 000"/>
        <filter val="141 E 72410 162 000 000"/>
        <filter val="141 E 72510 105 000 000"/>
        <filter val="141 E 72510 119 000 000"/>
        <filter val="141 E 72510 122 000 000"/>
        <filter val="141 E 72510 161 000 000"/>
        <filter val="141 E 72510 189 000 000"/>
        <filter val="141 E 72610 160 000 000"/>
        <filter val="141 E 72610 166 000 000"/>
        <filter val="141 E 72610 189 000 000"/>
        <filter val="141 E 72620 105 000 000"/>
        <filter val="141 E 72620 161 000 000"/>
        <filter val="141 E 72620 167 000 000"/>
        <filter val="141 E 72710 105 000 000"/>
        <filter val="141 E 72710 142 000 000"/>
        <filter val="141 E 72710 146 000 446"/>
        <filter val="141 E 72710 146 000 447"/>
        <filter val="141 E 72710 146 000 712"/>
        <filter val="141 E 72710 146 000 713"/>
        <filter val="141 E 72710 162 000 000"/>
        <filter val="141 E 72710 189 000 712"/>
        <filter val="141 E 73100 105 000 000"/>
        <filter val="141 E 73100 162 000 000"/>
        <filter val="141 E 73300 189 000 221"/>
        <filter val="141 E 73400 163 000 000"/>
      </filters>
    </filterColumn>
    <sortState xmlns:xlrd2="http://schemas.microsoft.com/office/spreadsheetml/2017/richdata2" ref="A2:AD2811">
      <sortCondition ref="W1:W2811"/>
    </sortState>
  </autoFilter>
  <conditionalFormatting sqref="A1:A175 A177:A2182 A2184:A1048576">
    <cfRule type="duplicateValues" dxfId="2" priority="1"/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64"/>
  <sheetViews>
    <sheetView topLeftCell="BK1" workbookViewId="0">
      <selection activeCell="CH4" sqref="CH4"/>
    </sheetView>
  </sheetViews>
  <sheetFormatPr defaultRowHeight="15" x14ac:dyDescent="0.25"/>
  <cols>
    <col min="1" max="2" width="9.140625" style="262"/>
    <col min="3" max="3" width="12.28515625" style="262" bestFit="1" customWidth="1"/>
    <col min="4" max="16384" width="9.140625" style="262"/>
  </cols>
  <sheetData>
    <row r="1" spans="1:91" ht="27" thickBot="1" x14ac:dyDescent="0.45">
      <c r="A1" s="256">
        <v>0</v>
      </c>
      <c r="B1" s="257" t="s">
        <v>153</v>
      </c>
      <c r="C1" s="258" t="s">
        <v>154</v>
      </c>
      <c r="D1" s="259" t="s">
        <v>155</v>
      </c>
      <c r="E1" s="260" t="s">
        <v>156</v>
      </c>
      <c r="F1" s="260" t="s">
        <v>157</v>
      </c>
      <c r="G1" s="260" t="s">
        <v>158</v>
      </c>
      <c r="H1" s="260" t="s">
        <v>159</v>
      </c>
      <c r="I1" s="260" t="s">
        <v>160</v>
      </c>
      <c r="J1" s="260" t="s">
        <v>161</v>
      </c>
      <c r="K1" s="260" t="s">
        <v>162</v>
      </c>
      <c r="L1" s="260" t="s">
        <v>163</v>
      </c>
      <c r="M1" s="260" t="s">
        <v>164</v>
      </c>
      <c r="N1" s="260" t="s">
        <v>165</v>
      </c>
      <c r="O1" s="260" t="s">
        <v>166</v>
      </c>
      <c r="P1" s="261" t="s">
        <v>167</v>
      </c>
      <c r="Q1" s="208" t="s">
        <v>168</v>
      </c>
      <c r="R1" s="209" t="s">
        <v>169</v>
      </c>
      <c r="S1" s="209" t="s">
        <v>170</v>
      </c>
      <c r="T1" s="209" t="s">
        <v>171</v>
      </c>
      <c r="U1" s="393" t="s">
        <v>172</v>
      </c>
      <c r="V1" s="394"/>
      <c r="W1" s="394"/>
      <c r="X1" s="394"/>
      <c r="Y1" s="395"/>
      <c r="Z1" s="393" t="s">
        <v>173</v>
      </c>
      <c r="AA1" s="394"/>
      <c r="AB1" s="394"/>
      <c r="AC1" s="394"/>
      <c r="AD1" s="395"/>
      <c r="AE1" s="393" t="s">
        <v>174</v>
      </c>
      <c r="AF1" s="394"/>
      <c r="AG1" s="394"/>
      <c r="AH1" s="394"/>
      <c r="AI1" s="395"/>
      <c r="AJ1" s="393" t="s">
        <v>175</v>
      </c>
      <c r="AK1" s="394"/>
      <c r="AL1" s="394"/>
      <c r="AM1" s="394"/>
      <c r="AN1" s="395"/>
      <c r="AO1" s="396" t="s">
        <v>176</v>
      </c>
      <c r="AP1" s="397"/>
      <c r="AQ1" s="397"/>
      <c r="AR1" s="397"/>
      <c r="AS1" s="398"/>
      <c r="AT1" s="384" t="s">
        <v>177</v>
      </c>
      <c r="AU1" s="385"/>
      <c r="AV1" s="385"/>
      <c r="AW1" s="385"/>
      <c r="AX1" s="386"/>
      <c r="AY1" s="384" t="s">
        <v>178</v>
      </c>
      <c r="AZ1" s="385"/>
      <c r="BA1" s="385"/>
      <c r="BB1" s="385"/>
      <c r="BC1" s="386"/>
      <c r="BD1" s="384" t="s">
        <v>179</v>
      </c>
      <c r="BE1" s="385"/>
      <c r="BF1" s="385"/>
      <c r="BG1" s="385"/>
      <c r="BH1" s="386"/>
      <c r="BI1" s="384" t="s">
        <v>180</v>
      </c>
      <c r="BJ1" s="385"/>
      <c r="BK1" s="385"/>
      <c r="BL1" s="385"/>
      <c r="BM1" s="386"/>
      <c r="BN1" s="384" t="s">
        <v>181</v>
      </c>
      <c r="BO1" s="385"/>
      <c r="BP1" s="385"/>
      <c r="BQ1" s="385"/>
      <c r="BR1" s="386"/>
      <c r="BS1" s="387" t="s">
        <v>182</v>
      </c>
      <c r="BT1" s="388"/>
      <c r="BU1" s="388"/>
      <c r="BV1" s="388"/>
      <c r="BW1" s="389"/>
      <c r="BX1" s="390" t="s">
        <v>183</v>
      </c>
      <c r="BY1" s="391"/>
      <c r="BZ1" s="391"/>
      <c r="CA1" s="391"/>
      <c r="CB1" s="392"/>
      <c r="CC1" s="378" t="s">
        <v>184</v>
      </c>
      <c r="CD1" s="379"/>
      <c r="CE1" s="379"/>
      <c r="CF1" s="379"/>
      <c r="CG1" s="380"/>
      <c r="CH1" s="381" t="s">
        <v>185</v>
      </c>
      <c r="CI1" s="382"/>
      <c r="CJ1" s="382"/>
      <c r="CK1" s="382"/>
      <c r="CL1" s="383"/>
    </row>
    <row r="2" spans="1:91" s="263" customFormat="1" ht="15.75" thickBot="1" x14ac:dyDescent="0.3">
      <c r="B2" s="264" t="s">
        <v>186</v>
      </c>
      <c r="C2" s="264" t="s">
        <v>187</v>
      </c>
      <c r="D2" s="265">
        <v>1</v>
      </c>
      <c r="E2" s="266">
        <v>2</v>
      </c>
      <c r="F2" s="266">
        <v>3</v>
      </c>
      <c r="G2" s="266">
        <v>4</v>
      </c>
      <c r="H2" s="266">
        <v>5</v>
      </c>
      <c r="I2" s="266">
        <v>6</v>
      </c>
      <c r="J2" s="266">
        <v>7</v>
      </c>
      <c r="K2" s="266">
        <v>8</v>
      </c>
      <c r="L2" s="266">
        <v>9</v>
      </c>
      <c r="M2" s="266">
        <v>10</v>
      </c>
      <c r="N2" s="266">
        <v>11</v>
      </c>
      <c r="O2" s="266">
        <v>12</v>
      </c>
      <c r="P2" s="267">
        <v>13</v>
      </c>
      <c r="Q2" s="268" t="s">
        <v>188</v>
      </c>
      <c r="R2" s="269">
        <v>6.5</v>
      </c>
      <c r="S2" s="269" t="s">
        <v>189</v>
      </c>
      <c r="T2" s="270" t="s">
        <v>190</v>
      </c>
      <c r="U2" s="268" t="s">
        <v>34</v>
      </c>
      <c r="V2" s="269" t="s">
        <v>35</v>
      </c>
      <c r="W2" s="269" t="s">
        <v>36</v>
      </c>
      <c r="X2" s="269" t="s">
        <v>37</v>
      </c>
      <c r="Y2" s="270" t="s">
        <v>38</v>
      </c>
      <c r="Z2" s="268" t="s">
        <v>34</v>
      </c>
      <c r="AA2" s="269" t="s">
        <v>35</v>
      </c>
      <c r="AB2" s="269" t="s">
        <v>36</v>
      </c>
      <c r="AC2" s="269" t="s">
        <v>37</v>
      </c>
      <c r="AD2" s="270" t="s">
        <v>38</v>
      </c>
      <c r="AE2" s="268" t="s">
        <v>34</v>
      </c>
      <c r="AF2" s="269" t="s">
        <v>35</v>
      </c>
      <c r="AG2" s="269" t="s">
        <v>36</v>
      </c>
      <c r="AH2" s="269" t="s">
        <v>37</v>
      </c>
      <c r="AI2" s="270" t="s">
        <v>38</v>
      </c>
      <c r="AJ2" s="268" t="s">
        <v>34</v>
      </c>
      <c r="AK2" s="269" t="s">
        <v>35</v>
      </c>
      <c r="AL2" s="269" t="s">
        <v>36</v>
      </c>
      <c r="AM2" s="269" t="s">
        <v>37</v>
      </c>
      <c r="AN2" s="270" t="s">
        <v>38</v>
      </c>
      <c r="AO2" s="268" t="s">
        <v>34</v>
      </c>
      <c r="AP2" s="269" t="s">
        <v>35</v>
      </c>
      <c r="AQ2" s="269" t="s">
        <v>36</v>
      </c>
      <c r="AR2" s="269" t="s">
        <v>37</v>
      </c>
      <c r="AS2" s="270" t="s">
        <v>38</v>
      </c>
      <c r="AT2" s="268" t="s">
        <v>34</v>
      </c>
      <c r="AU2" s="269" t="s">
        <v>35</v>
      </c>
      <c r="AV2" s="269" t="s">
        <v>36</v>
      </c>
      <c r="AW2" s="269" t="s">
        <v>37</v>
      </c>
      <c r="AX2" s="270" t="s">
        <v>38</v>
      </c>
      <c r="AY2" s="268" t="s">
        <v>34</v>
      </c>
      <c r="AZ2" s="269" t="s">
        <v>35</v>
      </c>
      <c r="BA2" s="269" t="s">
        <v>36</v>
      </c>
      <c r="BB2" s="269" t="s">
        <v>37</v>
      </c>
      <c r="BC2" s="270" t="s">
        <v>38</v>
      </c>
      <c r="BD2" s="268" t="s">
        <v>34</v>
      </c>
      <c r="BE2" s="269" t="s">
        <v>35</v>
      </c>
      <c r="BF2" s="269" t="s">
        <v>36</v>
      </c>
      <c r="BG2" s="269" t="s">
        <v>37</v>
      </c>
      <c r="BH2" s="270" t="s">
        <v>38</v>
      </c>
      <c r="BI2" s="268" t="s">
        <v>34</v>
      </c>
      <c r="BJ2" s="269" t="s">
        <v>35</v>
      </c>
      <c r="BK2" s="269" t="s">
        <v>36</v>
      </c>
      <c r="BL2" s="269" t="s">
        <v>37</v>
      </c>
      <c r="BM2" s="270" t="s">
        <v>38</v>
      </c>
      <c r="BN2" s="268" t="s">
        <v>34</v>
      </c>
      <c r="BO2" s="269" t="s">
        <v>35</v>
      </c>
      <c r="BP2" s="269" t="s">
        <v>36</v>
      </c>
      <c r="BQ2" s="269" t="s">
        <v>37</v>
      </c>
      <c r="BR2" s="270" t="s">
        <v>38</v>
      </c>
      <c r="BS2" s="268" t="s">
        <v>34</v>
      </c>
      <c r="BT2" s="269" t="s">
        <v>35</v>
      </c>
      <c r="BU2" s="269" t="s">
        <v>36</v>
      </c>
      <c r="BV2" s="269" t="s">
        <v>37</v>
      </c>
      <c r="BW2" s="270" t="s">
        <v>38</v>
      </c>
      <c r="BX2" s="268" t="s">
        <v>34</v>
      </c>
      <c r="BY2" s="269" t="s">
        <v>35</v>
      </c>
      <c r="BZ2" s="269" t="s">
        <v>36</v>
      </c>
      <c r="CA2" s="269" t="s">
        <v>37</v>
      </c>
      <c r="CB2" s="270" t="s">
        <v>38</v>
      </c>
      <c r="CC2" s="268" t="s">
        <v>34</v>
      </c>
      <c r="CD2" s="269" t="s">
        <v>35</v>
      </c>
      <c r="CE2" s="269" t="s">
        <v>36</v>
      </c>
      <c r="CF2" s="269" t="s">
        <v>37</v>
      </c>
      <c r="CG2" s="270" t="s">
        <v>38</v>
      </c>
      <c r="CH2" s="268" t="s">
        <v>191</v>
      </c>
      <c r="CI2" s="269" t="s">
        <v>192</v>
      </c>
      <c r="CJ2" s="269" t="s">
        <v>193</v>
      </c>
      <c r="CK2" s="269" t="s">
        <v>194</v>
      </c>
      <c r="CL2" s="270" t="s">
        <v>195</v>
      </c>
    </row>
    <row r="3" spans="1:91" s="263" customFormat="1" ht="15.75" thickBot="1" x14ac:dyDescent="0.3">
      <c r="A3" s="263" t="s">
        <v>10</v>
      </c>
      <c r="B3" s="292" t="str">
        <f>"BUS DRIVERS 2021-2022 - "&amp;B2</f>
        <v>BUS DRIVERS 2021-2022 - BUS</v>
      </c>
      <c r="C3" s="292" t="str">
        <f>"FOOD SERVICE 2021-2022 - "&amp;C2</f>
        <v>FOOD SERVICE 2021-2022 - HR</v>
      </c>
      <c r="D3" s="268" t="str">
        <f t="shared" ref="D3:P3" si="0">"NONCERTIFIED 2021-2022"&amp;" - "&amp;D2</f>
        <v>NONCERTIFIED 2021-2022 - 1</v>
      </c>
      <c r="E3" s="269" t="str">
        <f t="shared" si="0"/>
        <v>NONCERTIFIED 2021-2022 - 2</v>
      </c>
      <c r="F3" s="269" t="str">
        <f t="shared" si="0"/>
        <v>NONCERTIFIED 2021-2022 - 3</v>
      </c>
      <c r="G3" s="269" t="str">
        <f t="shared" si="0"/>
        <v>NONCERTIFIED 2021-2022 - 4</v>
      </c>
      <c r="H3" s="269" t="str">
        <f t="shared" si="0"/>
        <v>NONCERTIFIED 2021-2022 - 5</v>
      </c>
      <c r="I3" s="269" t="str">
        <f t="shared" si="0"/>
        <v>NONCERTIFIED 2021-2022 - 6</v>
      </c>
      <c r="J3" s="269" t="str">
        <f t="shared" si="0"/>
        <v>NONCERTIFIED 2021-2022 - 7</v>
      </c>
      <c r="K3" s="269" t="str">
        <f t="shared" si="0"/>
        <v>NONCERTIFIED 2021-2022 - 8</v>
      </c>
      <c r="L3" s="269" t="str">
        <f t="shared" si="0"/>
        <v>NONCERTIFIED 2021-2022 - 9</v>
      </c>
      <c r="M3" s="269" t="str">
        <f t="shared" si="0"/>
        <v>NONCERTIFIED 2021-2022 - 10</v>
      </c>
      <c r="N3" s="269" t="str">
        <f t="shared" si="0"/>
        <v>NONCERTIFIED 2021-2022 - 11</v>
      </c>
      <c r="O3" s="269" t="str">
        <f t="shared" si="0"/>
        <v>NONCERTIFIED 2021-2022 - 12</v>
      </c>
      <c r="P3" s="269" t="str">
        <f t="shared" si="0"/>
        <v>NONCERTIFIED 2021-2022 - 13</v>
      </c>
      <c r="Q3" s="268" t="str">
        <f>"NONCERTIFIED ASST 2021-2022 - "&amp;Q2</f>
        <v>NONCERTIFIED ASST 2021-2022 - 6 HRS</v>
      </c>
      <c r="R3" s="269" t="str">
        <f>"NONCERTIFIED ASST 2021-2022 - "&amp;R2</f>
        <v>NONCERTIFIED ASST 2021-2022 - 6.5</v>
      </c>
      <c r="S3" s="269" t="str">
        <f>"NONCERTIFIED ASST 2021-2022 - "&amp;S2</f>
        <v>NONCERTIFIED ASST 2021-2022 - 7 HRS</v>
      </c>
      <c r="T3" s="269" t="str">
        <f>"NONCERTIFIED ASST 2021-2022 - "&amp;T2</f>
        <v>NONCERTIFIED ASST 2021-2022 - 8 HRS</v>
      </c>
      <c r="U3" s="265" t="str">
        <f>"TEACHER 200 DAYS 2021-2022 - "&amp;U2</f>
        <v>TEACHER 200 DAYS 2021-2022 - BS</v>
      </c>
      <c r="V3" s="266" t="str">
        <f>"TEACHER 200 DAYS 2021-2022 - "&amp;V2</f>
        <v>TEACHER 200 DAYS 2021-2022 - MS</v>
      </c>
      <c r="W3" s="266" t="str">
        <f>"TEACHER 200 DAYS 2021-2022 - "&amp;W2</f>
        <v>TEACHER 200 DAYS 2021-2022 - MA30</v>
      </c>
      <c r="X3" s="266" t="str">
        <f>"TEACHER 200 DAYS 2021-2022 - "&amp;X2</f>
        <v>TEACHER 200 DAYS 2021-2022 - EDS</v>
      </c>
      <c r="Y3" s="266" t="str">
        <f>"TEACHER 200 DAYS 2021-2022 - "&amp;Y2</f>
        <v>TEACHER 200 DAYS 2021-2022 - EDD</v>
      </c>
      <c r="Z3" s="265" t="str">
        <f>"TEACHER 210 DAYS 2021-2022 - "&amp;Z2</f>
        <v>TEACHER 210 DAYS 2021-2022 - BS</v>
      </c>
      <c r="AA3" s="266" t="str">
        <f>"TEACHER 210 DAYS 2021-2022 - "&amp;AA2</f>
        <v>TEACHER 210 DAYS 2021-2022 - MS</v>
      </c>
      <c r="AB3" s="266" t="str">
        <f>"TEACHER 210 DAYS 2021-2022 - "&amp;AB2</f>
        <v>TEACHER 210 DAYS 2021-2022 - MA30</v>
      </c>
      <c r="AC3" s="266" t="str">
        <f>"TEACHER 210 DAYS 2021-2022 - "&amp;AC2</f>
        <v>TEACHER 210 DAYS 2021-2022 - EDS</v>
      </c>
      <c r="AD3" s="266" t="str">
        <f>"TEACHER 210 DAYS 2021-2022 - "&amp;AD2</f>
        <v>TEACHER 210 DAYS 2021-2022 - EDD</v>
      </c>
      <c r="AE3" s="265" t="str">
        <f>"TEACHER 220 DAYS 2021-2022 - "&amp;AE2</f>
        <v>TEACHER 220 DAYS 2021-2022 - BS</v>
      </c>
      <c r="AF3" s="266" t="str">
        <f>"TEACHER 220 DAYS 2021-2022 - "&amp;AF2</f>
        <v>TEACHER 220 DAYS 2021-2022 - MS</v>
      </c>
      <c r="AG3" s="266" t="str">
        <f>"TEACHER 220 DAYS 2021-2022 - "&amp;AG2</f>
        <v>TEACHER 220 DAYS 2021-2022 - MA30</v>
      </c>
      <c r="AH3" s="266" t="str">
        <f>"TEACHER 220 DAYS 2021-2022 - "&amp;AH2</f>
        <v>TEACHER 220 DAYS 2021-2022 - EDS</v>
      </c>
      <c r="AI3" s="266" t="str">
        <f>"TEACHER 220 DAYS 2021-2022 - "&amp;AI2</f>
        <v>TEACHER 220 DAYS 2021-2022 - EDD</v>
      </c>
      <c r="AJ3" s="265" t="str">
        <f>"TEACHER 230 DAYS 2021-2022 - "&amp;AJ2</f>
        <v>TEACHER 230 DAYS 2021-2022 - BS</v>
      </c>
      <c r="AK3" s="266" t="str">
        <f>"TEACHER 230 DAYS 2021-2022 - "&amp;AK2</f>
        <v>TEACHER 230 DAYS 2021-2022 - MS</v>
      </c>
      <c r="AL3" s="266" t="str">
        <f>"TEACHER 230 DAYS 2021-2022 - "&amp;AL2</f>
        <v>TEACHER 230 DAYS 2021-2022 - MA30</v>
      </c>
      <c r="AM3" s="266" t="str">
        <f>"TEACHER 230 DAYS 2021-2022 - "&amp;AM2</f>
        <v>TEACHER 230 DAYS 2021-2022 - EDS</v>
      </c>
      <c r="AN3" s="266" t="str">
        <f>"TEACHER 230 DAYS 2021-2022 - "&amp;AN2</f>
        <v>TEACHER 230 DAYS 2021-2022 - EDD</v>
      </c>
      <c r="AO3" s="265" t="str">
        <f>"TEACHER 240 DAYS 2021-2022 - "&amp;AO2</f>
        <v>TEACHER 240 DAYS 2021-2022 - BS</v>
      </c>
      <c r="AP3" s="266" t="str">
        <f>"TEACHER 240 DAYS 2021-2022 - "&amp;AP2</f>
        <v>TEACHER 240 DAYS 2021-2022 - MS</v>
      </c>
      <c r="AQ3" s="266" t="str">
        <f>"TEACHER 240 DAYS 2021-2022 - "&amp;AQ2</f>
        <v>TEACHER 240 DAYS 2021-2022 - MA30</v>
      </c>
      <c r="AR3" s="266" t="str">
        <f>"TEACHER 240 DAYS 2021-2022 - "&amp;AR2</f>
        <v>TEACHER 240 DAYS 2021-2022 - EDS</v>
      </c>
      <c r="AS3" s="267" t="str">
        <f>"TEACHER 240 DAYS 2021-2022 - "&amp;AS2</f>
        <v>TEACHER 240 DAYS 2021-2022 - EDD</v>
      </c>
      <c r="AT3" s="269" t="str">
        <f>"SUPERVISOR 200 DAYS 2021-2022 - "&amp;AT2</f>
        <v>SUPERVISOR 200 DAYS 2021-2022 - BS</v>
      </c>
      <c r="AU3" s="269" t="str">
        <f>"SUPERVISOR 200 DAYS 2021-2022 - "&amp;AU2</f>
        <v>SUPERVISOR 200 DAYS 2021-2022 - MS</v>
      </c>
      <c r="AV3" s="269" t="str">
        <f>"SUPERVISOR 200 DAYS 2021-2022 - "&amp;AV2</f>
        <v>SUPERVISOR 200 DAYS 2021-2022 - MA30</v>
      </c>
      <c r="AW3" s="269" t="str">
        <f>"SUPERVISOR 200 DAYS 2021-2022 - "&amp;AW2</f>
        <v>SUPERVISOR 200 DAYS 2021-2022 - EDS</v>
      </c>
      <c r="AX3" s="269" t="str">
        <f>"SUPERVISOR 200 DAYS 2021-2022 - "&amp;AX2</f>
        <v>SUPERVISOR 200 DAYS 2021-2022 - EDD</v>
      </c>
      <c r="AY3" s="268" t="str">
        <f>"SUPERVISOR 210 DAYS 2021-2022 - "&amp;AY2</f>
        <v>SUPERVISOR 210 DAYS 2021-2022 - BS</v>
      </c>
      <c r="AZ3" s="269" t="str">
        <f>"SUPERVISOR 210 DAYS 2021-2022 - "&amp;AZ2</f>
        <v>SUPERVISOR 210 DAYS 2021-2022 - MS</v>
      </c>
      <c r="BA3" s="269" t="str">
        <f>"SUPERVISOR 210 DAYS 2021-2022 - "&amp;BA2</f>
        <v>SUPERVISOR 210 DAYS 2021-2022 - MA30</v>
      </c>
      <c r="BB3" s="269" t="str">
        <f>"SUPERVISOR 210 DAYS 2021-2022 - "&amp;BB2</f>
        <v>SUPERVISOR 210 DAYS 2021-2022 - EDS</v>
      </c>
      <c r="BC3" s="269" t="str">
        <f>"SUPERVISOR 210 DAYS 2021-2022 - "&amp;BC2</f>
        <v>SUPERVISOR 210 DAYS 2021-2022 - EDD</v>
      </c>
      <c r="BD3" s="268" t="str">
        <f>"SUPERVISOR 220 DAYS 2021-2022 - "&amp;BD2</f>
        <v>SUPERVISOR 220 DAYS 2021-2022 - BS</v>
      </c>
      <c r="BE3" s="269" t="str">
        <f>"SUPERVISOR 220 DAYS 2021-2022 - "&amp;BE2</f>
        <v>SUPERVISOR 220 DAYS 2021-2022 - MS</v>
      </c>
      <c r="BF3" s="269" t="str">
        <f>"SUPERVISOR 220 DAYS 2021-2022 - "&amp;BF2</f>
        <v>SUPERVISOR 220 DAYS 2021-2022 - MA30</v>
      </c>
      <c r="BG3" s="269" t="str">
        <f>"SUPERVISOR 220 DAYS 2021-2022 - "&amp;BG2</f>
        <v>SUPERVISOR 220 DAYS 2021-2022 - EDS</v>
      </c>
      <c r="BH3" s="269" t="str">
        <f>"SUPERVISOR 220 DAYS 2021-2022 - "&amp;BH2</f>
        <v>SUPERVISOR 220 DAYS 2021-2022 - EDD</v>
      </c>
      <c r="BI3" s="268" t="str">
        <f>"SUPERVISOR 230 DAYS 2021-2022 - "&amp;BI2</f>
        <v>SUPERVISOR 230 DAYS 2021-2022 - BS</v>
      </c>
      <c r="BJ3" s="269" t="str">
        <f>"SUPERVISOR 230 DAYS 2021-2022 - "&amp;BJ2</f>
        <v>SUPERVISOR 230 DAYS 2021-2022 - MS</v>
      </c>
      <c r="BK3" s="269" t="str">
        <f>"SUPERVISOR 230 DAYS 2021-2022 - "&amp;BK2</f>
        <v>SUPERVISOR 230 DAYS 2021-2022 - MA30</v>
      </c>
      <c r="BL3" s="269" t="str">
        <f>"SUPERVISOR 230 DAYS 2021-2022 - "&amp;BL2</f>
        <v>SUPERVISOR 230 DAYS 2021-2022 - EDS</v>
      </c>
      <c r="BM3" s="269" t="str">
        <f>"SUPERVISOR 230 DAYS 2021-2022 - "&amp;BM2</f>
        <v>SUPERVISOR 230 DAYS 2021-2022 - EDD</v>
      </c>
      <c r="BN3" s="268" t="str">
        <f>"SUPERVISOR 240 DAYS 2021-2022 - "&amp;BN2</f>
        <v>SUPERVISOR 240 DAYS 2021-2022 - BS</v>
      </c>
      <c r="BO3" s="269" t="str">
        <f>"SUPERVISOR 240 DAYS 2021-2022 - "&amp;BO2</f>
        <v>SUPERVISOR 240 DAYS 2021-2022 - MS</v>
      </c>
      <c r="BP3" s="269" t="str">
        <f>"SUPERVISOR 240 DAYS 2021-2022 - "&amp;BP2</f>
        <v>SUPERVISOR 240 DAYS 2021-2022 - MA30</v>
      </c>
      <c r="BQ3" s="269" t="str">
        <f>"SUPERVISOR 240 DAYS 2021-2022 - "&amp;BQ2</f>
        <v>SUPERVISOR 240 DAYS 2021-2022 - EDS</v>
      </c>
      <c r="BR3" s="269" t="str">
        <f>"SUPERVISOR 240 DAYS 2021-2022 - "&amp;BR2</f>
        <v>SUPERVISOR 240 DAYS 2021-2022 - EDD</v>
      </c>
      <c r="BS3" s="265" t="str">
        <f>"PRINCIPALS &lt;20 2021-2022 - "&amp;BS2</f>
        <v>PRINCIPALS &lt;20 2021-2022 - BS</v>
      </c>
      <c r="BT3" s="266" t="str">
        <f>"PRINCIPALS &lt;20 2021-2022 - "&amp;BT2</f>
        <v>PRINCIPALS &lt;20 2021-2022 - MS</v>
      </c>
      <c r="BU3" s="266" t="str">
        <f>"PRINCIPALS &lt;20 2021-2022 - "&amp;BU2</f>
        <v>PRINCIPALS &lt;20 2021-2022 - MA30</v>
      </c>
      <c r="BV3" s="266" t="str">
        <f>"PRINCIPALS &lt;20 2021-2022 - "&amp;BV2</f>
        <v>PRINCIPALS &lt;20 2021-2022 - EDS</v>
      </c>
      <c r="BW3" s="266" t="str">
        <f>"PRINCIPALS &lt;20 2021-2022 - "&amp;BW2</f>
        <v>PRINCIPALS &lt;20 2021-2022 - EDD</v>
      </c>
      <c r="BX3" s="265" t="str">
        <f>"PRINCIPALS 21-40 2021-2022 - "&amp;BX2</f>
        <v>PRINCIPALS 21-40 2021-2022 - BS</v>
      </c>
      <c r="BY3" s="266" t="str">
        <f>"PRINCIPALS 21-40 2021-2022 - "&amp;BY2</f>
        <v>PRINCIPALS 21-40 2021-2022 - MS</v>
      </c>
      <c r="BZ3" s="266" t="str">
        <f>"PRINCIPALS 21-40 2021-2022 - "&amp;BZ2</f>
        <v>PRINCIPALS 21-40 2021-2022 - MA30</v>
      </c>
      <c r="CA3" s="266" t="str">
        <f>"PRINCIPALS 21-40 2021-2022 - "&amp;CA2</f>
        <v>PRINCIPALS 21-40 2021-2022 - EDS</v>
      </c>
      <c r="CB3" s="266" t="str">
        <f>"PRINCIPALS 21-40 2021-2022 - "&amp;CB2</f>
        <v>PRINCIPALS 21-40 2021-2022 - EDD</v>
      </c>
      <c r="CC3" s="265" t="str">
        <f>"PRINCIPALS 41+ 2021-2022 - "&amp;CC2</f>
        <v>PRINCIPALS 41+ 2021-2022 - BS</v>
      </c>
      <c r="CD3" s="266" t="str">
        <f>"PRINCIPALS 41+ 2021-2022 - "&amp;CD2</f>
        <v>PRINCIPALS 41+ 2021-2022 - MS</v>
      </c>
      <c r="CE3" s="266" t="str">
        <f>"PRINCIPALS 41+ 2021-2022 - "&amp;CE2</f>
        <v>PRINCIPALS 41+ 2021-2022 - MA30</v>
      </c>
      <c r="CF3" s="266" t="str">
        <f>"PRINCIPALS 41+ 2021-2022 - "&amp;CF2</f>
        <v>PRINCIPALS 41+ 2021-2022 - EDS</v>
      </c>
      <c r="CG3" s="266" t="str">
        <f>"PRINCIPALS 41+ 2021-2022 - "&amp;CG2</f>
        <v>PRINCIPALS 41+ 2021-2022 - EDD</v>
      </c>
      <c r="CH3" s="265" t="str">
        <f>"RETIREES 2021-2022 - "&amp;CH2</f>
        <v>RETIREES 2021-2022 - 100T</v>
      </c>
      <c r="CI3" s="266" t="str">
        <f>"RETIREES 2021-2022 - "&amp;CI2</f>
        <v>RETIREES 2021-2022 - 110T</v>
      </c>
      <c r="CJ3" s="266" t="str">
        <f>"RETIREES 2021-2022 - "&amp;CJ2</f>
        <v>RETIREES 2021-2022 - 120T</v>
      </c>
      <c r="CK3" s="266" t="str">
        <f>"RETIREES 2021-2022 - "&amp;CK2</f>
        <v>RETIREES 2021-2022 - 100S</v>
      </c>
      <c r="CL3" s="267" t="str">
        <f>"RETIREES 2021-2022 - "&amp;CL2</f>
        <v>RETIREES 2021-2022 - 120S</v>
      </c>
    </row>
    <row r="4" spans="1:91" ht="15.75" thickBot="1" x14ac:dyDescent="0.3">
      <c r="A4" s="262">
        <v>0</v>
      </c>
      <c r="B4" s="271">
        <f>Bus!H4</f>
        <v>10800</v>
      </c>
      <c r="C4" s="271" t="e">
        <f>Cafe!#REF!</f>
        <v>#REF!</v>
      </c>
      <c r="D4" s="271">
        <f>'22-23 NC'!C4</f>
        <v>28800</v>
      </c>
      <c r="E4" s="272">
        <f>'22-23 NC'!F4</f>
        <v>28800</v>
      </c>
      <c r="F4" s="272">
        <f>'22-23 NC'!H4</f>
        <v>29184</v>
      </c>
      <c r="G4" s="272">
        <f>'22-23 NC'!J4</f>
        <v>29472</v>
      </c>
      <c r="H4" s="272">
        <f>'22-23 NC'!L4</f>
        <v>30720</v>
      </c>
      <c r="I4" s="272">
        <f>'22-23 NC'!S4</f>
        <v>22500</v>
      </c>
      <c r="J4" s="272">
        <f>'22-23 NC'!N4</f>
        <v>27000</v>
      </c>
      <c r="K4" s="272">
        <f>'22-23 NC'!Q4</f>
        <v>29760</v>
      </c>
      <c r="L4" s="272">
        <f>'22-23 NC'!T4</f>
        <v>23625</v>
      </c>
      <c r="M4" s="272">
        <f>'22-23 NC'!U4</f>
        <v>24750</v>
      </c>
      <c r="N4" s="272">
        <f>'22-23 NC'!V4</f>
        <v>25875</v>
      </c>
      <c r="O4" s="272">
        <f>'22-23 NC'!W4</f>
        <v>27000</v>
      </c>
      <c r="P4" s="272">
        <f>'22-23 NC'!D4</f>
        <v>24000</v>
      </c>
      <c r="Q4" s="293">
        <f>'22-23 Asst'!L5</f>
        <v>16200</v>
      </c>
      <c r="R4" s="274">
        <f>'22-23 Asst'!O5</f>
        <v>17550</v>
      </c>
      <c r="S4" s="274">
        <f>'22-23 Asst'!R5</f>
        <v>18900</v>
      </c>
      <c r="T4" s="274">
        <f>'22-23 Asst'!X5</f>
        <v>21600</v>
      </c>
      <c r="U4" s="271">
        <f>'22-23 Cert'!B5</f>
        <v>42000</v>
      </c>
      <c r="V4" s="272">
        <f>'22-23 Cert'!C5</f>
        <v>45000</v>
      </c>
      <c r="W4" s="272">
        <f>'22-23 Cert'!D5</f>
        <v>48000</v>
      </c>
      <c r="X4" s="272">
        <f>'22-23 Cert'!E5</f>
        <v>50000</v>
      </c>
      <c r="Y4" s="272">
        <f>'22-23 Cert'!F5</f>
        <v>55000</v>
      </c>
      <c r="Z4" s="272">
        <f>'22-23 Cert'!H5</f>
        <v>44100</v>
      </c>
      <c r="AA4" s="272">
        <f>'22-23 Cert'!I5</f>
        <v>47250</v>
      </c>
      <c r="AB4" s="272">
        <f>'22-23 Cert'!J5</f>
        <v>50400</v>
      </c>
      <c r="AC4" s="272">
        <f>'22-23 Cert'!K5</f>
        <v>52500</v>
      </c>
      <c r="AD4" s="272">
        <f>'22-23 Cert'!L5</f>
        <v>57750</v>
      </c>
      <c r="AE4" s="272">
        <f>'22-23 Cert'!N5</f>
        <v>46200</v>
      </c>
      <c r="AF4" s="272">
        <f>'22-23 Cert'!O5</f>
        <v>49500</v>
      </c>
      <c r="AG4" s="272">
        <f>'22-23 Cert'!P5</f>
        <v>52800</v>
      </c>
      <c r="AH4" s="272">
        <f>'22-23 Cert'!Q5</f>
        <v>55000</v>
      </c>
      <c r="AI4" s="272">
        <f>'22-23 Cert'!R5</f>
        <v>60500</v>
      </c>
      <c r="AJ4" s="272">
        <f>'22-23 Cert'!T5</f>
        <v>48300</v>
      </c>
      <c r="AK4" s="272">
        <f>'22-23 Cert'!U5</f>
        <v>51750</v>
      </c>
      <c r="AL4" s="272">
        <f>'22-23 Cert'!V5</f>
        <v>55200</v>
      </c>
      <c r="AM4" s="272">
        <f>'22-23 Cert'!W5</f>
        <v>57500</v>
      </c>
      <c r="AN4" s="272">
        <f>'22-23 Cert'!X5</f>
        <v>63250</v>
      </c>
      <c r="AO4" s="272">
        <f>'22-23 Cert'!Z5</f>
        <v>50400</v>
      </c>
      <c r="AP4" s="272">
        <f>'22-23 Cert'!AA5</f>
        <v>54000</v>
      </c>
      <c r="AQ4" s="272">
        <f>'22-23 Cert'!AB5</f>
        <v>57600</v>
      </c>
      <c r="AR4" s="272">
        <f>'22-23 Cert'!AC5</f>
        <v>60000</v>
      </c>
      <c r="AS4" s="273">
        <f>'22-23 Cert'!AD5</f>
        <v>66000</v>
      </c>
      <c r="AT4" s="272">
        <f>'22-23 Cert'!B50</f>
        <v>43865</v>
      </c>
      <c r="AU4" s="272">
        <f>'22-23 Cert'!C50</f>
        <v>49235</v>
      </c>
      <c r="AV4" s="272">
        <f>'22-23 Cert'!D50</f>
        <v>54625</v>
      </c>
      <c r="AW4" s="272">
        <f>'22-23 Cert'!E50</f>
        <v>56035</v>
      </c>
      <c r="AX4" s="272">
        <f>'22-23 Cert'!F50</f>
        <v>58570</v>
      </c>
      <c r="AY4" s="272">
        <f>'22-23 Cert'!H50</f>
        <v>46058</v>
      </c>
      <c r="AZ4" s="272">
        <f>'22-23 Cert'!I50</f>
        <v>51697</v>
      </c>
      <c r="BA4" s="272">
        <f>'22-23 Cert'!J50</f>
        <v>57356</v>
      </c>
      <c r="BB4" s="272">
        <f>'22-23 Cert'!K50</f>
        <v>58837</v>
      </c>
      <c r="BC4" s="272">
        <f>'22-23 Cert'!L50</f>
        <v>61499</v>
      </c>
      <c r="BD4" s="272">
        <f>'22-23 Cert'!N50</f>
        <v>48252</v>
      </c>
      <c r="BE4" s="272">
        <f>'22-23 Cert'!O50</f>
        <v>54159</v>
      </c>
      <c r="BF4" s="272">
        <f>'22-23 Cert'!P50</f>
        <v>60088</v>
      </c>
      <c r="BG4" s="272">
        <f>'22-23 Cert'!Q50</f>
        <v>61639</v>
      </c>
      <c r="BH4" s="272">
        <f>'22-23 Cert'!R50</f>
        <v>64427</v>
      </c>
      <c r="BI4" s="272">
        <f>'22-23 Cert'!T50</f>
        <v>50445</v>
      </c>
      <c r="BJ4" s="272">
        <f>'22-23 Cert'!U50</f>
        <v>56620</v>
      </c>
      <c r="BK4" s="272">
        <f>'22-23 Cert'!V50</f>
        <v>62819</v>
      </c>
      <c r="BL4" s="272">
        <f>'22-23 Cert'!W50</f>
        <v>64440</v>
      </c>
      <c r="BM4" s="272">
        <f>'22-23 Cert'!X50</f>
        <v>67356</v>
      </c>
      <c r="BN4" s="272">
        <f>'22-23 Cert'!Z50</f>
        <v>52638</v>
      </c>
      <c r="BO4" s="272">
        <f>'22-23 Cert'!AA50</f>
        <v>59082</v>
      </c>
      <c r="BP4" s="272">
        <f>'22-23 Cert'!AB50</f>
        <v>65550</v>
      </c>
      <c r="BQ4" s="272">
        <f>'22-23 Cert'!AC50</f>
        <v>67242</v>
      </c>
      <c r="BR4" s="273">
        <f>'22-23 Cert'!AD50</f>
        <v>70284</v>
      </c>
      <c r="BS4" s="272"/>
      <c r="BT4" s="272"/>
      <c r="BU4" s="272"/>
      <c r="BV4" s="272"/>
      <c r="BW4" s="272"/>
      <c r="BX4" s="272"/>
      <c r="BY4" s="272"/>
      <c r="BZ4" s="272"/>
      <c r="CA4" s="272"/>
      <c r="CB4" s="272"/>
      <c r="CC4" s="272"/>
      <c r="CD4" s="272"/>
      <c r="CE4" s="272"/>
      <c r="CF4" s="272"/>
      <c r="CG4" s="273"/>
      <c r="CH4" s="278">
        <f>'22-23 Cert'!C16</f>
        <v>55380</v>
      </c>
      <c r="CI4" s="279">
        <f>'22-23 Cert'!O16</f>
        <v>60918</v>
      </c>
      <c r="CJ4" s="279">
        <f>'22-23 Cert'!AA16</f>
        <v>66456</v>
      </c>
      <c r="CK4" s="279">
        <f>'22-23 Cert'!C61</f>
        <v>64340</v>
      </c>
      <c r="CL4" s="280">
        <f>'22-23 Cert'!AA61</f>
        <v>77208</v>
      </c>
      <c r="CM4" s="281" t="s">
        <v>196</v>
      </c>
    </row>
    <row r="5" spans="1:91" x14ac:dyDescent="0.25">
      <c r="A5" s="262">
        <v>1</v>
      </c>
      <c r="B5" s="275">
        <f>Bus!H5</f>
        <v>10970</v>
      </c>
      <c r="C5" s="275">
        <f>Cafe!F5</f>
        <v>15</v>
      </c>
      <c r="D5" s="275">
        <f>'22-23 NC'!C5</f>
        <v>29030.399999999998</v>
      </c>
      <c r="E5" s="276">
        <f>'22-23 NC'!F5</f>
        <v>29030</v>
      </c>
      <c r="F5" s="276">
        <f>'22-23 NC'!H5</f>
        <v>29606</v>
      </c>
      <c r="G5" s="276">
        <f>'22-23 NC'!J5</f>
        <v>30972</v>
      </c>
      <c r="H5" s="276">
        <f>'22-23 NC'!L5</f>
        <v>31884</v>
      </c>
      <c r="I5" s="276">
        <f>'22-23 NC'!S5</f>
        <v>22680</v>
      </c>
      <c r="J5" s="276">
        <f>'22-23 NC'!N5</f>
        <v>27996</v>
      </c>
      <c r="K5" s="276">
        <f>'22-23 NC'!Q5</f>
        <v>31044</v>
      </c>
      <c r="L5" s="276">
        <f>'22-23 NC'!T5</f>
        <v>23814</v>
      </c>
      <c r="M5" s="276">
        <f>'22-23 NC'!U5</f>
        <v>24948</v>
      </c>
      <c r="N5" s="276">
        <f>'22-23 NC'!V5</f>
        <v>26082</v>
      </c>
      <c r="O5" s="276">
        <f>'22-23 NC'!W5</f>
        <v>27216</v>
      </c>
      <c r="P5" s="276">
        <f>'22-23 NC'!D5</f>
        <v>24192</v>
      </c>
      <c r="Q5" s="294">
        <f>'22-23 Asst'!L6</f>
        <v>16794</v>
      </c>
      <c r="R5" s="283">
        <f>'22-23 Asst'!O6</f>
        <v>18194</v>
      </c>
      <c r="S5" s="283">
        <f>'22-23 Asst'!R6</f>
        <v>19593</v>
      </c>
      <c r="T5" s="283">
        <f>'22-23 Asst'!X6</f>
        <v>22392</v>
      </c>
      <c r="U5" s="275">
        <f>'22-23 Cert'!B6</f>
        <v>42120</v>
      </c>
      <c r="V5" s="276">
        <f>'22-23 Cert'!C6</f>
        <v>45360</v>
      </c>
      <c r="W5" s="276">
        <f>'22-23 Cert'!D6</f>
        <v>48995</v>
      </c>
      <c r="X5" s="276">
        <f>'22-23 Cert'!E6</f>
        <v>50895</v>
      </c>
      <c r="Y5" s="276">
        <f>'22-23 Cert'!F6</f>
        <v>56280</v>
      </c>
      <c r="Z5" s="276">
        <f>'22-23 Cert'!H6</f>
        <v>44226</v>
      </c>
      <c r="AA5" s="276">
        <f>'22-23 Cert'!I6</f>
        <v>47628</v>
      </c>
      <c r="AB5" s="276">
        <f>'22-23 Cert'!J6</f>
        <v>51445</v>
      </c>
      <c r="AC5" s="276">
        <f>'22-23 Cert'!K6</f>
        <v>53440</v>
      </c>
      <c r="AD5" s="276">
        <f>'22-23 Cert'!L6</f>
        <v>59094</v>
      </c>
      <c r="AE5" s="276">
        <f>'22-23 Cert'!N6</f>
        <v>46332</v>
      </c>
      <c r="AF5" s="276">
        <f>'22-23 Cert'!O6</f>
        <v>49896</v>
      </c>
      <c r="AG5" s="276">
        <f>'22-23 Cert'!P6</f>
        <v>53895</v>
      </c>
      <c r="AH5" s="276">
        <f>'22-23 Cert'!Q6</f>
        <v>55985</v>
      </c>
      <c r="AI5" s="276">
        <f>'22-23 Cert'!R6</f>
        <v>61908</v>
      </c>
      <c r="AJ5" s="276">
        <f>'22-23 Cert'!T6</f>
        <v>48438</v>
      </c>
      <c r="AK5" s="276">
        <f>'22-23 Cert'!U6</f>
        <v>52164</v>
      </c>
      <c r="AL5" s="276">
        <f>'22-23 Cert'!V6</f>
        <v>56344</v>
      </c>
      <c r="AM5" s="276">
        <f>'22-23 Cert'!W6</f>
        <v>58529</v>
      </c>
      <c r="AN5" s="276">
        <f>'22-23 Cert'!X6</f>
        <v>64722</v>
      </c>
      <c r="AO5" s="276">
        <f>'22-23 Cert'!Z6</f>
        <v>50544</v>
      </c>
      <c r="AP5" s="276">
        <f>'22-23 Cert'!AA6</f>
        <v>54432</v>
      </c>
      <c r="AQ5" s="276">
        <f>'22-23 Cert'!AB6</f>
        <v>58794</v>
      </c>
      <c r="AR5" s="276">
        <f>'22-23 Cert'!AC6</f>
        <v>61074</v>
      </c>
      <c r="AS5" s="277">
        <f>'22-23 Cert'!AD6</f>
        <v>67536</v>
      </c>
      <c r="AT5" s="276">
        <f>'22-23 Cert'!B51</f>
        <v>45215</v>
      </c>
      <c r="AU5" s="276">
        <f>'22-23 Cert'!C51</f>
        <v>51015</v>
      </c>
      <c r="AV5" s="276">
        <f>'22-23 Cert'!D51</f>
        <v>56835</v>
      </c>
      <c r="AW5" s="276">
        <f>'22-23 Cert'!E51</f>
        <v>58360</v>
      </c>
      <c r="AX5" s="276">
        <f>'22-23 Cert'!F51</f>
        <v>61095</v>
      </c>
      <c r="AY5" s="276">
        <f>'22-23 Cert'!H51</f>
        <v>47476</v>
      </c>
      <c r="AZ5" s="276">
        <f>'22-23 Cert'!I51</f>
        <v>53566</v>
      </c>
      <c r="BA5" s="276">
        <f>'22-23 Cert'!J51</f>
        <v>59677</v>
      </c>
      <c r="BB5" s="276">
        <f>'22-23 Cert'!K51</f>
        <v>61278</v>
      </c>
      <c r="BC5" s="276">
        <f>'22-23 Cert'!L51</f>
        <v>64150</v>
      </c>
      <c r="BD5" s="276">
        <f>'22-23 Cert'!N51</f>
        <v>49737</v>
      </c>
      <c r="BE5" s="276">
        <f>'22-23 Cert'!O51</f>
        <v>56117</v>
      </c>
      <c r="BF5" s="276">
        <f>'22-23 Cert'!P51</f>
        <v>62519</v>
      </c>
      <c r="BG5" s="276">
        <f>'22-23 Cert'!Q51</f>
        <v>64196</v>
      </c>
      <c r="BH5" s="276">
        <f>'22-23 Cert'!R51</f>
        <v>67205</v>
      </c>
      <c r="BI5" s="276">
        <f>'22-23 Cert'!T51</f>
        <v>51997</v>
      </c>
      <c r="BJ5" s="276">
        <f>'22-23 Cert'!U51</f>
        <v>58667</v>
      </c>
      <c r="BK5" s="276">
        <f>'22-23 Cert'!V51</f>
        <v>65360</v>
      </c>
      <c r="BL5" s="276">
        <f>'22-23 Cert'!W51</f>
        <v>67114</v>
      </c>
      <c r="BM5" s="276">
        <f>'22-23 Cert'!X51</f>
        <v>70259</v>
      </c>
      <c r="BN5" s="276">
        <f>'22-23 Cert'!Z51</f>
        <v>54258</v>
      </c>
      <c r="BO5" s="276">
        <f>'22-23 Cert'!AA51</f>
        <v>61218</v>
      </c>
      <c r="BP5" s="276">
        <f>'22-23 Cert'!AB51</f>
        <v>68202</v>
      </c>
      <c r="BQ5" s="276">
        <f>'22-23 Cert'!AC51</f>
        <v>70032</v>
      </c>
      <c r="BR5" s="277">
        <f>'22-23 Cert'!AD51</f>
        <v>73314</v>
      </c>
      <c r="BS5" s="276"/>
      <c r="BT5" s="276"/>
      <c r="BU5" s="276"/>
      <c r="BV5" s="276"/>
      <c r="BW5" s="276"/>
      <c r="BX5" s="276"/>
      <c r="BY5" s="276"/>
      <c r="BZ5" s="276"/>
      <c r="CA5" s="276"/>
      <c r="CB5" s="276"/>
      <c r="CC5" s="276"/>
      <c r="CD5" s="276"/>
      <c r="CE5" s="276"/>
      <c r="CF5" s="276"/>
      <c r="CG5" s="277"/>
      <c r="CH5" s="284">
        <f>CH4</f>
        <v>55380</v>
      </c>
      <c r="CI5" s="284">
        <f t="shared" ref="CI5:CL20" si="1">CI4</f>
        <v>60918</v>
      </c>
      <c r="CJ5" s="284">
        <f t="shared" si="1"/>
        <v>66456</v>
      </c>
      <c r="CK5" s="284">
        <f t="shared" si="1"/>
        <v>64340</v>
      </c>
      <c r="CL5" s="284">
        <f t="shared" si="1"/>
        <v>77208</v>
      </c>
    </row>
    <row r="6" spans="1:91" x14ac:dyDescent="0.25">
      <c r="A6" s="262">
        <v>2</v>
      </c>
      <c r="B6" s="275">
        <f>Bus!H6</f>
        <v>11130</v>
      </c>
      <c r="C6" s="275">
        <f>Cafe!F6</f>
        <v>15.05</v>
      </c>
      <c r="D6" s="275">
        <f>'22-23 NC'!C6</f>
        <v>29260.800000000003</v>
      </c>
      <c r="E6" s="276">
        <f>'22-23 NC'!F6</f>
        <v>29261</v>
      </c>
      <c r="F6" s="276">
        <f>'22-23 NC'!H6</f>
        <v>30036</v>
      </c>
      <c r="G6" s="276">
        <f>'22-23 NC'!J6</f>
        <v>32088</v>
      </c>
      <c r="H6" s="276">
        <f>'22-23 NC'!L6</f>
        <v>33036</v>
      </c>
      <c r="I6" s="276">
        <f>'22-23 NC'!S6</f>
        <v>22860</v>
      </c>
      <c r="J6" s="276">
        <f>'22-23 NC'!N6</f>
        <v>28128</v>
      </c>
      <c r="K6" s="276">
        <f>'22-23 NC'!Q6</f>
        <v>32148</v>
      </c>
      <c r="L6" s="276">
        <f>'22-23 NC'!T6</f>
        <v>24003</v>
      </c>
      <c r="M6" s="276">
        <f>'22-23 NC'!U6</f>
        <v>25146</v>
      </c>
      <c r="N6" s="276">
        <f>'22-23 NC'!V6</f>
        <v>26289</v>
      </c>
      <c r="O6" s="276">
        <f>'22-23 NC'!W6</f>
        <v>27432</v>
      </c>
      <c r="P6" s="276">
        <f>'22-23 NC'!D6</f>
        <v>24384</v>
      </c>
      <c r="Q6" s="294">
        <f>'22-23 Asst'!L7</f>
        <v>17336</v>
      </c>
      <c r="R6" s="283">
        <f>'22-23 Asst'!O7</f>
        <v>18781</v>
      </c>
      <c r="S6" s="283">
        <f>'22-23 Asst'!R7</f>
        <v>20226</v>
      </c>
      <c r="T6" s="283">
        <f>'22-23 Asst'!X7</f>
        <v>23115</v>
      </c>
      <c r="U6" s="275">
        <f>'22-23 Cert'!B7</f>
        <v>42325</v>
      </c>
      <c r="V6" s="276">
        <f>'22-23 Cert'!C7</f>
        <v>46550</v>
      </c>
      <c r="W6" s="276">
        <f>'22-23 Cert'!D7</f>
        <v>50910</v>
      </c>
      <c r="X6" s="276">
        <f>'22-23 Cert'!E7</f>
        <v>52890</v>
      </c>
      <c r="Y6" s="276">
        <f>'22-23 Cert'!F7</f>
        <v>58485</v>
      </c>
      <c r="Z6" s="276">
        <f>'22-23 Cert'!H7</f>
        <v>44441</v>
      </c>
      <c r="AA6" s="276">
        <f>'22-23 Cert'!I7</f>
        <v>48878</v>
      </c>
      <c r="AB6" s="276">
        <f>'22-23 Cert'!J7</f>
        <v>53456</v>
      </c>
      <c r="AC6" s="276">
        <f>'22-23 Cert'!K7</f>
        <v>55535</v>
      </c>
      <c r="AD6" s="276">
        <f>'22-23 Cert'!L7</f>
        <v>61409</v>
      </c>
      <c r="AE6" s="276">
        <f>'22-23 Cert'!N7</f>
        <v>46558</v>
      </c>
      <c r="AF6" s="276">
        <f>'22-23 Cert'!O7</f>
        <v>51205</v>
      </c>
      <c r="AG6" s="276">
        <f>'22-23 Cert'!P7</f>
        <v>56001</v>
      </c>
      <c r="AH6" s="276">
        <f>'22-23 Cert'!Q7</f>
        <v>58179</v>
      </c>
      <c r="AI6" s="276">
        <f>'22-23 Cert'!R7</f>
        <v>64334</v>
      </c>
      <c r="AJ6" s="276">
        <f>'22-23 Cert'!T7</f>
        <v>48674</v>
      </c>
      <c r="AK6" s="276">
        <f>'22-23 Cert'!U7</f>
        <v>53533</v>
      </c>
      <c r="AL6" s="276">
        <f>'22-23 Cert'!V7</f>
        <v>58547</v>
      </c>
      <c r="AM6" s="276">
        <f>'22-23 Cert'!W7</f>
        <v>60824</v>
      </c>
      <c r="AN6" s="276">
        <f>'22-23 Cert'!X7</f>
        <v>67258</v>
      </c>
      <c r="AO6" s="276">
        <f>'22-23 Cert'!Z7</f>
        <v>50790</v>
      </c>
      <c r="AP6" s="276">
        <f>'22-23 Cert'!AA7</f>
        <v>55860</v>
      </c>
      <c r="AQ6" s="276">
        <f>'22-23 Cert'!AB7</f>
        <v>61092</v>
      </c>
      <c r="AR6" s="276">
        <f>'22-23 Cert'!AC7</f>
        <v>63468</v>
      </c>
      <c r="AS6" s="277">
        <f>'22-23 Cert'!AD7</f>
        <v>70182</v>
      </c>
      <c r="AT6" s="276">
        <f>'22-23 Cert'!B52</f>
        <v>46980</v>
      </c>
      <c r="AU6" s="276">
        <f>'22-23 Cert'!C52</f>
        <v>53010</v>
      </c>
      <c r="AV6" s="276">
        <f>'22-23 Cert'!D52</f>
        <v>59065</v>
      </c>
      <c r="AW6" s="276">
        <f>'22-23 Cert'!E52</f>
        <v>60645</v>
      </c>
      <c r="AX6" s="276">
        <f>'22-23 Cert'!F52</f>
        <v>63500</v>
      </c>
      <c r="AY6" s="276">
        <f>'22-23 Cert'!H52</f>
        <v>49329</v>
      </c>
      <c r="AZ6" s="276">
        <f>'22-23 Cert'!I52</f>
        <v>55661</v>
      </c>
      <c r="BA6" s="276">
        <f>'22-23 Cert'!J52</f>
        <v>62018</v>
      </c>
      <c r="BB6" s="276">
        <f>'22-23 Cert'!K52</f>
        <v>63677</v>
      </c>
      <c r="BC6" s="276">
        <f>'22-23 Cert'!L52</f>
        <v>66675</v>
      </c>
      <c r="BD6" s="276">
        <f>'22-23 Cert'!N52</f>
        <v>51678</v>
      </c>
      <c r="BE6" s="276">
        <f>'22-23 Cert'!O52</f>
        <v>58311</v>
      </c>
      <c r="BF6" s="276">
        <f>'22-23 Cert'!P52</f>
        <v>64972</v>
      </c>
      <c r="BG6" s="276">
        <f>'22-23 Cert'!Q52</f>
        <v>66710</v>
      </c>
      <c r="BH6" s="276">
        <f>'22-23 Cert'!R52</f>
        <v>69850</v>
      </c>
      <c r="BI6" s="276">
        <f>'22-23 Cert'!T52</f>
        <v>54027</v>
      </c>
      <c r="BJ6" s="276">
        <f>'22-23 Cert'!U52</f>
        <v>60962</v>
      </c>
      <c r="BK6" s="276">
        <f>'22-23 Cert'!V52</f>
        <v>67925</v>
      </c>
      <c r="BL6" s="276">
        <f>'22-23 Cert'!W52</f>
        <v>69742</v>
      </c>
      <c r="BM6" s="276">
        <f>'22-23 Cert'!X52</f>
        <v>73025</v>
      </c>
      <c r="BN6" s="276">
        <f>'22-23 Cert'!Z52</f>
        <v>56376</v>
      </c>
      <c r="BO6" s="276">
        <f>'22-23 Cert'!AA52</f>
        <v>63612</v>
      </c>
      <c r="BP6" s="276">
        <f>'22-23 Cert'!AB52</f>
        <v>70878</v>
      </c>
      <c r="BQ6" s="276">
        <f>'22-23 Cert'!AC52</f>
        <v>72774</v>
      </c>
      <c r="BR6" s="277">
        <f>'22-23 Cert'!AD52</f>
        <v>76200</v>
      </c>
      <c r="BS6" s="276"/>
      <c r="BT6" s="276"/>
      <c r="BU6" s="276"/>
      <c r="BV6" s="276"/>
      <c r="BW6" s="276"/>
      <c r="BX6" s="276"/>
      <c r="BY6" s="276"/>
      <c r="BZ6" s="276"/>
      <c r="CA6" s="276"/>
      <c r="CB6" s="276"/>
      <c r="CC6" s="276"/>
      <c r="CD6" s="276"/>
      <c r="CE6" s="276"/>
      <c r="CF6" s="276"/>
      <c r="CG6" s="277"/>
      <c r="CH6" s="284">
        <f t="shared" ref="CH6:CL21" si="2">CH5</f>
        <v>55380</v>
      </c>
      <c r="CI6" s="284">
        <f t="shared" si="1"/>
        <v>60918</v>
      </c>
      <c r="CJ6" s="284">
        <f t="shared" si="1"/>
        <v>66456</v>
      </c>
      <c r="CK6" s="284">
        <f t="shared" si="1"/>
        <v>64340</v>
      </c>
      <c r="CL6" s="284">
        <f t="shared" si="1"/>
        <v>77208</v>
      </c>
    </row>
    <row r="7" spans="1:91" ht="15.75" thickBot="1" x14ac:dyDescent="0.3">
      <c r="A7" s="262">
        <v>3</v>
      </c>
      <c r="B7" s="275">
        <f>Bus!H7</f>
        <v>11570</v>
      </c>
      <c r="C7" s="275">
        <f>Cafe!F7</f>
        <v>15.11</v>
      </c>
      <c r="D7" s="275">
        <f>'22-23 NC'!C7</f>
        <v>29491.199999999997</v>
      </c>
      <c r="E7" s="276">
        <f>'22-23 NC'!F7</f>
        <v>29491</v>
      </c>
      <c r="F7" s="276">
        <f>'22-23 NC'!H7</f>
        <v>30348</v>
      </c>
      <c r="G7" s="276">
        <f>'22-23 NC'!J7</f>
        <v>32556</v>
      </c>
      <c r="H7" s="276">
        <f>'22-23 NC'!L7</f>
        <v>33432</v>
      </c>
      <c r="I7" s="276">
        <f>'22-23 NC'!S7</f>
        <v>23040</v>
      </c>
      <c r="J7" s="276">
        <f>'22-23 NC'!N7</f>
        <v>28248</v>
      </c>
      <c r="K7" s="276">
        <f>'22-23 NC'!Q7</f>
        <v>32556</v>
      </c>
      <c r="L7" s="276">
        <f>'22-23 NC'!T7</f>
        <v>24192</v>
      </c>
      <c r="M7" s="276">
        <f>'22-23 NC'!U7</f>
        <v>25344</v>
      </c>
      <c r="N7" s="276">
        <f>'22-23 NC'!V7</f>
        <v>26496</v>
      </c>
      <c r="O7" s="276">
        <f>'22-23 NC'!W7</f>
        <v>27648</v>
      </c>
      <c r="P7" s="276">
        <f>'22-23 NC'!D7</f>
        <v>24576</v>
      </c>
      <c r="Q7" s="294">
        <f>'22-23 Asst'!L8</f>
        <v>17516</v>
      </c>
      <c r="R7" s="283">
        <f>'22-23 Asst'!O8</f>
        <v>18976</v>
      </c>
      <c r="S7" s="283">
        <f>'22-23 Asst'!R8</f>
        <v>20435</v>
      </c>
      <c r="T7" s="283">
        <f>'22-23 Asst'!X8</f>
        <v>23354</v>
      </c>
      <c r="U7" s="275">
        <f>'22-23 Cert'!B8</f>
        <v>43065</v>
      </c>
      <c r="V7" s="276">
        <f>'22-23 Cert'!C8</f>
        <v>47115</v>
      </c>
      <c r="W7" s="276">
        <f>'22-23 Cert'!D8</f>
        <v>51530</v>
      </c>
      <c r="X7" s="276">
        <f>'22-23 Cert'!E8</f>
        <v>53535</v>
      </c>
      <c r="Y7" s="276">
        <f>'22-23 Cert'!F8</f>
        <v>59210</v>
      </c>
      <c r="Z7" s="276">
        <f>'22-23 Cert'!H8</f>
        <v>45218</v>
      </c>
      <c r="AA7" s="276">
        <f>'22-23 Cert'!I8</f>
        <v>49471</v>
      </c>
      <c r="AB7" s="276">
        <f>'22-23 Cert'!J8</f>
        <v>54107</v>
      </c>
      <c r="AC7" s="276">
        <f>'22-23 Cert'!K8</f>
        <v>56212</v>
      </c>
      <c r="AD7" s="276">
        <f>'22-23 Cert'!L8</f>
        <v>62171</v>
      </c>
      <c r="AE7" s="276">
        <f>'22-23 Cert'!N8</f>
        <v>47372</v>
      </c>
      <c r="AF7" s="276">
        <f>'22-23 Cert'!O8</f>
        <v>51827</v>
      </c>
      <c r="AG7" s="276">
        <f>'22-23 Cert'!P8</f>
        <v>56683</v>
      </c>
      <c r="AH7" s="276">
        <f>'22-23 Cert'!Q8</f>
        <v>58889</v>
      </c>
      <c r="AI7" s="276">
        <f>'22-23 Cert'!R8</f>
        <v>65131</v>
      </c>
      <c r="AJ7" s="276">
        <f>'22-23 Cert'!T8</f>
        <v>49525</v>
      </c>
      <c r="AK7" s="276">
        <f>'22-23 Cert'!U8</f>
        <v>54182</v>
      </c>
      <c r="AL7" s="276">
        <f>'22-23 Cert'!V8</f>
        <v>59260</v>
      </c>
      <c r="AM7" s="276">
        <f>'22-23 Cert'!W8</f>
        <v>61565</v>
      </c>
      <c r="AN7" s="276">
        <f>'22-23 Cert'!X8</f>
        <v>68092</v>
      </c>
      <c r="AO7" s="276">
        <f>'22-23 Cert'!Z8</f>
        <v>51678</v>
      </c>
      <c r="AP7" s="276">
        <f>'22-23 Cert'!AA8</f>
        <v>56538</v>
      </c>
      <c r="AQ7" s="276">
        <f>'22-23 Cert'!AB8</f>
        <v>61836</v>
      </c>
      <c r="AR7" s="276">
        <f>'22-23 Cert'!AC8</f>
        <v>64242</v>
      </c>
      <c r="AS7" s="277">
        <f>'22-23 Cert'!AD8</f>
        <v>71052</v>
      </c>
      <c r="AT7" s="276">
        <f>'22-23 Cert'!B53</f>
        <v>47550</v>
      </c>
      <c r="AU7" s="276">
        <f>'22-23 Cert'!C53</f>
        <v>53670</v>
      </c>
      <c r="AV7" s="276">
        <f>'22-23 Cert'!D53</f>
        <v>59795</v>
      </c>
      <c r="AW7" s="276">
        <f>'22-23 Cert'!E53</f>
        <v>61400</v>
      </c>
      <c r="AX7" s="276">
        <f>'22-23 Cert'!F53</f>
        <v>64275</v>
      </c>
      <c r="AY7" s="276">
        <f>'22-23 Cert'!H53</f>
        <v>49928</v>
      </c>
      <c r="AZ7" s="276">
        <f>'22-23 Cert'!I53</f>
        <v>56354</v>
      </c>
      <c r="BA7" s="276">
        <f>'22-23 Cert'!J53</f>
        <v>62785</v>
      </c>
      <c r="BB7" s="276">
        <f>'22-23 Cert'!K53</f>
        <v>64470</v>
      </c>
      <c r="BC7" s="276">
        <f>'22-23 Cert'!L53</f>
        <v>67489</v>
      </c>
      <c r="BD7" s="276">
        <f>'22-23 Cert'!N53</f>
        <v>52305</v>
      </c>
      <c r="BE7" s="276">
        <f>'22-23 Cert'!O53</f>
        <v>59037</v>
      </c>
      <c r="BF7" s="276">
        <f>'22-23 Cert'!P53</f>
        <v>65775</v>
      </c>
      <c r="BG7" s="276">
        <f>'22-23 Cert'!Q53</f>
        <v>67540</v>
      </c>
      <c r="BH7" s="276">
        <f>'22-23 Cert'!R53</f>
        <v>70703</v>
      </c>
      <c r="BI7" s="276">
        <f>'22-23 Cert'!T53</f>
        <v>54683</v>
      </c>
      <c r="BJ7" s="276">
        <f>'22-23 Cert'!U53</f>
        <v>61721</v>
      </c>
      <c r="BK7" s="276">
        <f>'22-23 Cert'!V53</f>
        <v>68764</v>
      </c>
      <c r="BL7" s="276">
        <f>'22-23 Cert'!W53</f>
        <v>70610</v>
      </c>
      <c r="BM7" s="276">
        <f>'22-23 Cert'!X53</f>
        <v>73916</v>
      </c>
      <c r="BN7" s="276">
        <f>'22-23 Cert'!Z53</f>
        <v>57060</v>
      </c>
      <c r="BO7" s="276">
        <f>'22-23 Cert'!AA53</f>
        <v>64404</v>
      </c>
      <c r="BP7" s="276">
        <f>'22-23 Cert'!AB53</f>
        <v>71754</v>
      </c>
      <c r="BQ7" s="276">
        <f>'22-23 Cert'!AC53</f>
        <v>73680</v>
      </c>
      <c r="BR7" s="277">
        <f>'22-23 Cert'!AD53</f>
        <v>77130</v>
      </c>
      <c r="BS7" s="276"/>
      <c r="BT7" s="276"/>
      <c r="BU7" s="276"/>
      <c r="BV7" s="276"/>
      <c r="BW7" s="276"/>
      <c r="BX7" s="276"/>
      <c r="BY7" s="276"/>
      <c r="BZ7" s="276"/>
      <c r="CA7" s="276"/>
      <c r="CB7" s="276"/>
      <c r="CC7" s="276"/>
      <c r="CD7" s="276"/>
      <c r="CE7" s="276"/>
      <c r="CF7" s="276"/>
      <c r="CG7" s="277"/>
      <c r="CH7" s="284">
        <f t="shared" si="2"/>
        <v>55380</v>
      </c>
      <c r="CI7" s="284">
        <f t="shared" si="1"/>
        <v>60918</v>
      </c>
      <c r="CJ7" s="284">
        <f t="shared" si="1"/>
        <v>66456</v>
      </c>
      <c r="CK7" s="284">
        <f t="shared" si="1"/>
        <v>64340</v>
      </c>
      <c r="CL7" s="284">
        <f t="shared" si="1"/>
        <v>77208</v>
      </c>
    </row>
    <row r="8" spans="1:91" x14ac:dyDescent="0.25">
      <c r="A8" s="262">
        <v>4</v>
      </c>
      <c r="B8" s="275">
        <f>Bus!H8</f>
        <v>12030</v>
      </c>
      <c r="C8" s="275">
        <f>Cafe!F8</f>
        <v>15.21</v>
      </c>
      <c r="D8" s="275">
        <f>'22-23 NC'!C8</f>
        <v>29721.600000000002</v>
      </c>
      <c r="E8" s="276">
        <f>'22-23 NC'!F8</f>
        <v>29722</v>
      </c>
      <c r="F8" s="276">
        <f>'22-23 NC'!H8</f>
        <v>30660</v>
      </c>
      <c r="G8" s="276">
        <f>'22-23 NC'!J8</f>
        <v>32976</v>
      </c>
      <c r="H8" s="276">
        <f>'22-23 NC'!L8</f>
        <v>33768</v>
      </c>
      <c r="I8" s="276">
        <f>'22-23 NC'!S8</f>
        <v>23220</v>
      </c>
      <c r="J8" s="276">
        <f>'22-23 NC'!N8</f>
        <v>28512</v>
      </c>
      <c r="K8" s="276">
        <f>'22-23 NC'!Q8</f>
        <v>32976</v>
      </c>
      <c r="L8" s="276">
        <f>'22-23 NC'!T8</f>
        <v>24381</v>
      </c>
      <c r="M8" s="276">
        <f>'22-23 NC'!U8</f>
        <v>25542</v>
      </c>
      <c r="N8" s="276">
        <f>'22-23 NC'!V8</f>
        <v>26703</v>
      </c>
      <c r="O8" s="276">
        <f>'22-23 NC'!W8</f>
        <v>27864</v>
      </c>
      <c r="P8" s="276">
        <f>'22-23 NC'!D8</f>
        <v>24768</v>
      </c>
      <c r="Q8" s="294">
        <f>'22-23 Asst'!L9</f>
        <v>17684</v>
      </c>
      <c r="R8" s="283">
        <f>'22-23 Asst'!O9</f>
        <v>19158</v>
      </c>
      <c r="S8" s="283">
        <f>'22-23 Asst'!R9</f>
        <v>20632</v>
      </c>
      <c r="T8" s="283">
        <f>'22-23 Asst'!X9</f>
        <v>23579</v>
      </c>
      <c r="U8" s="275">
        <f>'22-23 Cert'!B9</f>
        <v>43420</v>
      </c>
      <c r="V8" s="276">
        <f>'22-23 Cert'!C9</f>
        <v>47680</v>
      </c>
      <c r="W8" s="276">
        <f>'22-23 Cert'!D9</f>
        <v>52155</v>
      </c>
      <c r="X8" s="276">
        <f>'22-23 Cert'!E9</f>
        <v>54180</v>
      </c>
      <c r="Y8" s="276">
        <f>'22-23 Cert'!F9</f>
        <v>59925</v>
      </c>
      <c r="Z8" s="276">
        <f>'22-23 Cert'!H9</f>
        <v>45591</v>
      </c>
      <c r="AA8" s="276">
        <f>'22-23 Cert'!I9</f>
        <v>50064</v>
      </c>
      <c r="AB8" s="276">
        <f>'22-23 Cert'!J9</f>
        <v>54763</v>
      </c>
      <c r="AC8" s="276">
        <f>'22-23 Cert'!K9</f>
        <v>56889</v>
      </c>
      <c r="AD8" s="276">
        <f>'22-23 Cert'!L9</f>
        <v>62921</v>
      </c>
      <c r="AE8" s="276">
        <f>'22-23 Cert'!N9</f>
        <v>47762</v>
      </c>
      <c r="AF8" s="276">
        <f>'22-23 Cert'!O9</f>
        <v>52448</v>
      </c>
      <c r="AG8" s="276">
        <f>'22-23 Cert'!P9</f>
        <v>57371</v>
      </c>
      <c r="AH8" s="276">
        <f>'22-23 Cert'!Q9</f>
        <v>59598</v>
      </c>
      <c r="AI8" s="276">
        <f>'22-23 Cert'!R9</f>
        <v>65918</v>
      </c>
      <c r="AJ8" s="276">
        <f>'22-23 Cert'!T9</f>
        <v>49933</v>
      </c>
      <c r="AK8" s="276">
        <f>'22-23 Cert'!U9</f>
        <v>54832</v>
      </c>
      <c r="AL8" s="276">
        <f>'22-23 Cert'!V9</f>
        <v>59978</v>
      </c>
      <c r="AM8" s="276">
        <f>'22-23 Cert'!W9</f>
        <v>62307</v>
      </c>
      <c r="AN8" s="276">
        <f>'22-23 Cert'!X9</f>
        <v>68914</v>
      </c>
      <c r="AO8" s="276">
        <f>'22-23 Cert'!Z9</f>
        <v>52104</v>
      </c>
      <c r="AP8" s="276">
        <f>'22-23 Cert'!AA9</f>
        <v>57216</v>
      </c>
      <c r="AQ8" s="276">
        <f>'22-23 Cert'!AB9</f>
        <v>62586</v>
      </c>
      <c r="AR8" s="276">
        <f>'22-23 Cert'!AC9</f>
        <v>65016</v>
      </c>
      <c r="AS8" s="277">
        <f>'22-23 Cert'!AD9</f>
        <v>71910</v>
      </c>
      <c r="AT8" s="276">
        <f>'22-23 Cert'!B54</f>
        <v>48125</v>
      </c>
      <c r="AU8" s="276">
        <f>'22-23 Cert'!C54</f>
        <v>54315</v>
      </c>
      <c r="AV8" s="276">
        <f>'22-23 Cert'!D54</f>
        <v>60520</v>
      </c>
      <c r="AW8" s="276">
        <f>'22-23 Cert'!E54</f>
        <v>62140</v>
      </c>
      <c r="AX8" s="276">
        <f>'22-23 Cert'!F54</f>
        <v>65055</v>
      </c>
      <c r="AY8" s="276">
        <f>'22-23 Cert'!H54</f>
        <v>50531</v>
      </c>
      <c r="AZ8" s="276">
        <f>'22-23 Cert'!I54</f>
        <v>57031</v>
      </c>
      <c r="BA8" s="276">
        <f>'22-23 Cert'!J54</f>
        <v>63546</v>
      </c>
      <c r="BB8" s="276">
        <f>'22-23 Cert'!K54</f>
        <v>65247</v>
      </c>
      <c r="BC8" s="276">
        <f>'22-23 Cert'!L54</f>
        <v>68308</v>
      </c>
      <c r="BD8" s="276">
        <f>'22-23 Cert'!N54</f>
        <v>52938</v>
      </c>
      <c r="BE8" s="276">
        <f>'22-23 Cert'!O54</f>
        <v>59747</v>
      </c>
      <c r="BF8" s="276">
        <f>'22-23 Cert'!P54</f>
        <v>66572</v>
      </c>
      <c r="BG8" s="276">
        <f>'22-23 Cert'!Q54</f>
        <v>68354</v>
      </c>
      <c r="BH8" s="276">
        <f>'22-23 Cert'!R54</f>
        <v>71561</v>
      </c>
      <c r="BI8" s="276">
        <f>'22-23 Cert'!T54</f>
        <v>55344</v>
      </c>
      <c r="BJ8" s="276">
        <f>'22-23 Cert'!U54</f>
        <v>62462</v>
      </c>
      <c r="BK8" s="276">
        <f>'22-23 Cert'!V54</f>
        <v>69598</v>
      </c>
      <c r="BL8" s="276">
        <f>'22-23 Cert'!W54</f>
        <v>71461</v>
      </c>
      <c r="BM8" s="276">
        <f>'22-23 Cert'!X54</f>
        <v>74813</v>
      </c>
      <c r="BN8" s="276">
        <f>'22-23 Cert'!Z54</f>
        <v>57750</v>
      </c>
      <c r="BO8" s="276">
        <f>'22-23 Cert'!AA54</f>
        <v>65178</v>
      </c>
      <c r="BP8" s="276">
        <f>'22-23 Cert'!AB54</f>
        <v>72624</v>
      </c>
      <c r="BQ8" s="276">
        <f>'22-23 Cert'!AC54</f>
        <v>74568</v>
      </c>
      <c r="BR8" s="276">
        <f>'22-23 Cert'!AD54</f>
        <v>78066</v>
      </c>
      <c r="BS8" s="271">
        <f>'22-23 Cert'!Z96</f>
        <v>52248</v>
      </c>
      <c r="BT8" s="272">
        <f>'22-23 Cert'!AA96</f>
        <v>57546</v>
      </c>
      <c r="BU8" s="272">
        <f>'22-23 Cert'!AB96</f>
        <v>61998</v>
      </c>
      <c r="BV8" s="272">
        <f>'22-23 Cert'!AC96</f>
        <v>64044</v>
      </c>
      <c r="BW8" s="272">
        <f>'22-23 Cert'!AD96</f>
        <v>69888</v>
      </c>
      <c r="BX8" s="272">
        <f>'22-23 Cert'!Z138</f>
        <v>54888</v>
      </c>
      <c r="BY8" s="272">
        <f>'22-23 Cert'!AA138</f>
        <v>60198</v>
      </c>
      <c r="BZ8" s="272">
        <f>'22-23 Cert'!AB138</f>
        <v>64650</v>
      </c>
      <c r="CA8" s="272">
        <f>'22-23 Cert'!AC138</f>
        <v>66678</v>
      </c>
      <c r="CB8" s="272">
        <f>'22-23 Cert'!AD138</f>
        <v>72516</v>
      </c>
      <c r="CC8" s="272">
        <f>'22-23 Cert'!Z180</f>
        <v>57522</v>
      </c>
      <c r="CD8" s="272">
        <f>'22-23 Cert'!AA180</f>
        <v>62838</v>
      </c>
      <c r="CE8" s="272">
        <f>'22-23 Cert'!AB180</f>
        <v>67284</v>
      </c>
      <c r="CF8" s="272">
        <f>'22-23 Cert'!AC180</f>
        <v>69330</v>
      </c>
      <c r="CG8" s="273">
        <f>'22-23 Cert'!AD180</f>
        <v>75168</v>
      </c>
      <c r="CH8" s="284">
        <f t="shared" si="2"/>
        <v>55380</v>
      </c>
      <c r="CI8" s="284">
        <f t="shared" si="1"/>
        <v>60918</v>
      </c>
      <c r="CJ8" s="284">
        <f t="shared" si="1"/>
        <v>66456</v>
      </c>
      <c r="CK8" s="284">
        <f t="shared" si="1"/>
        <v>64340</v>
      </c>
      <c r="CL8" s="284">
        <f t="shared" si="1"/>
        <v>77208</v>
      </c>
    </row>
    <row r="9" spans="1:91" x14ac:dyDescent="0.25">
      <c r="A9" s="262">
        <v>5</v>
      </c>
      <c r="B9" s="275">
        <f>Bus!H9</f>
        <v>12560</v>
      </c>
      <c r="C9" s="275">
        <f>Cafe!F10</f>
        <v>15.469999999999999</v>
      </c>
      <c r="D9" s="275">
        <f>'22-23 NC'!C9</f>
        <v>29940</v>
      </c>
      <c r="E9" s="276">
        <f>'22-23 NC'!F9</f>
        <v>29940</v>
      </c>
      <c r="F9" s="276">
        <f>'22-23 NC'!H9</f>
        <v>31344</v>
      </c>
      <c r="G9" s="276">
        <f>'22-23 NC'!J9</f>
        <v>33840</v>
      </c>
      <c r="H9" s="276">
        <f>'22-23 NC'!L9</f>
        <v>34656</v>
      </c>
      <c r="I9" s="276">
        <f>'22-23 NC'!S9</f>
        <v>23450</v>
      </c>
      <c r="J9" s="276">
        <f>'22-23 NC'!N9</f>
        <v>29160</v>
      </c>
      <c r="K9" s="276">
        <f>'22-23 NC'!Q9</f>
        <v>33840</v>
      </c>
      <c r="L9" s="276">
        <f>'22-23 NC'!T9</f>
        <v>24623</v>
      </c>
      <c r="M9" s="276">
        <f>'22-23 NC'!U9</f>
        <v>25795</v>
      </c>
      <c r="N9" s="276">
        <f>'22-23 NC'!V9</f>
        <v>26968</v>
      </c>
      <c r="O9" s="276">
        <f>'22-23 NC'!W9</f>
        <v>28140</v>
      </c>
      <c r="P9" s="276">
        <f>'22-23 NC'!D9</f>
        <v>24950</v>
      </c>
      <c r="Q9" s="294">
        <f>'22-23 Asst'!L10</f>
        <v>18122</v>
      </c>
      <c r="R9" s="283">
        <f>'22-23 Asst'!O10</f>
        <v>19633</v>
      </c>
      <c r="S9" s="283">
        <f>'22-23 Asst'!R10</f>
        <v>21143</v>
      </c>
      <c r="T9" s="283">
        <f>'22-23 Asst'!X10</f>
        <v>24163</v>
      </c>
      <c r="U9" s="275">
        <f>'22-23 Cert'!B10</f>
        <v>43765</v>
      </c>
      <c r="V9" s="276">
        <f>'22-23 Cert'!C10</f>
        <v>49080</v>
      </c>
      <c r="W9" s="276">
        <f>'22-23 Cert'!D10</f>
        <v>53690</v>
      </c>
      <c r="X9" s="276">
        <f>'22-23 Cert'!E10</f>
        <v>55775</v>
      </c>
      <c r="Y9" s="276">
        <f>'22-23 Cert'!F10</f>
        <v>61695</v>
      </c>
      <c r="Z9" s="276">
        <f>'22-23 Cert'!H10</f>
        <v>45953</v>
      </c>
      <c r="AA9" s="276">
        <f>'22-23 Cert'!I10</f>
        <v>51534</v>
      </c>
      <c r="AB9" s="276">
        <f>'22-23 Cert'!J10</f>
        <v>56375</v>
      </c>
      <c r="AC9" s="276">
        <f>'22-23 Cert'!K10</f>
        <v>58564</v>
      </c>
      <c r="AD9" s="276">
        <f>'22-23 Cert'!L10</f>
        <v>64780</v>
      </c>
      <c r="AE9" s="276">
        <f>'22-23 Cert'!N10</f>
        <v>48142</v>
      </c>
      <c r="AF9" s="276">
        <f>'22-23 Cert'!O10</f>
        <v>53988</v>
      </c>
      <c r="AG9" s="276">
        <f>'22-23 Cert'!P10</f>
        <v>59059</v>
      </c>
      <c r="AH9" s="276">
        <f>'22-23 Cert'!Q10</f>
        <v>61353</v>
      </c>
      <c r="AI9" s="276">
        <f>'22-23 Cert'!R10</f>
        <v>67865</v>
      </c>
      <c r="AJ9" s="276">
        <f>'22-23 Cert'!T10</f>
        <v>50330</v>
      </c>
      <c r="AK9" s="276">
        <f>'22-23 Cert'!U10</f>
        <v>56442</v>
      </c>
      <c r="AL9" s="276">
        <f>'22-23 Cert'!V10</f>
        <v>61744</v>
      </c>
      <c r="AM9" s="276">
        <f>'22-23 Cert'!W10</f>
        <v>64141</v>
      </c>
      <c r="AN9" s="276">
        <f>'22-23 Cert'!X10</f>
        <v>70949</v>
      </c>
      <c r="AO9" s="276">
        <f>'22-23 Cert'!Z10</f>
        <v>52518</v>
      </c>
      <c r="AP9" s="276">
        <f>'22-23 Cert'!AA10</f>
        <v>58896</v>
      </c>
      <c r="AQ9" s="276">
        <f>'22-23 Cert'!AB10</f>
        <v>64428</v>
      </c>
      <c r="AR9" s="276">
        <f>'22-23 Cert'!AC10</f>
        <v>66930</v>
      </c>
      <c r="AS9" s="277">
        <f>'22-23 Cert'!AD10</f>
        <v>74034</v>
      </c>
      <c r="AT9" s="276">
        <f>'22-23 Cert'!B55</f>
        <v>49535</v>
      </c>
      <c r="AU9" s="276">
        <f>'22-23 Cert'!C55</f>
        <v>55900</v>
      </c>
      <c r="AV9" s="276">
        <f>'22-23 Cert'!D55</f>
        <v>62305</v>
      </c>
      <c r="AW9" s="276">
        <f>'22-23 Cert'!E55</f>
        <v>63975</v>
      </c>
      <c r="AX9" s="276">
        <f>'22-23 Cert'!F55</f>
        <v>66975</v>
      </c>
      <c r="AY9" s="276">
        <f>'22-23 Cert'!H55</f>
        <v>52012</v>
      </c>
      <c r="AZ9" s="276">
        <f>'22-23 Cert'!I55</f>
        <v>58695</v>
      </c>
      <c r="BA9" s="276">
        <f>'22-23 Cert'!J55</f>
        <v>65420</v>
      </c>
      <c r="BB9" s="276">
        <f>'22-23 Cert'!K55</f>
        <v>67174</v>
      </c>
      <c r="BC9" s="276">
        <f>'22-23 Cert'!L55</f>
        <v>70324</v>
      </c>
      <c r="BD9" s="276">
        <f>'22-23 Cert'!N55</f>
        <v>54489</v>
      </c>
      <c r="BE9" s="276">
        <f>'22-23 Cert'!O55</f>
        <v>61490</v>
      </c>
      <c r="BF9" s="276">
        <f>'22-23 Cert'!P55</f>
        <v>68536</v>
      </c>
      <c r="BG9" s="276">
        <f>'22-23 Cert'!Q55</f>
        <v>70373</v>
      </c>
      <c r="BH9" s="276">
        <f>'22-23 Cert'!R55</f>
        <v>73673</v>
      </c>
      <c r="BI9" s="276">
        <f>'22-23 Cert'!T55</f>
        <v>56965</v>
      </c>
      <c r="BJ9" s="276">
        <f>'22-23 Cert'!U55</f>
        <v>64285</v>
      </c>
      <c r="BK9" s="276">
        <f>'22-23 Cert'!V55</f>
        <v>71651</v>
      </c>
      <c r="BL9" s="276">
        <f>'22-23 Cert'!W55</f>
        <v>73571</v>
      </c>
      <c r="BM9" s="276">
        <f>'22-23 Cert'!X55</f>
        <v>77021</v>
      </c>
      <c r="BN9" s="276">
        <f>'22-23 Cert'!Z55</f>
        <v>59442</v>
      </c>
      <c r="BO9" s="276">
        <f>'22-23 Cert'!AA55</f>
        <v>67080</v>
      </c>
      <c r="BP9" s="276">
        <f>'22-23 Cert'!AB55</f>
        <v>74766</v>
      </c>
      <c r="BQ9" s="276">
        <f>'22-23 Cert'!AC55</f>
        <v>76770</v>
      </c>
      <c r="BR9" s="276">
        <f>'22-23 Cert'!AD55</f>
        <v>80370</v>
      </c>
      <c r="BS9" s="275">
        <f>'22-23 Cert'!Z97</f>
        <v>53838</v>
      </c>
      <c r="BT9" s="276">
        <f>'22-23 Cert'!AA97</f>
        <v>59556</v>
      </c>
      <c r="BU9" s="276">
        <f>'22-23 Cert'!AB97</f>
        <v>64368</v>
      </c>
      <c r="BV9" s="276">
        <f>'22-23 Cert'!AC97</f>
        <v>66576</v>
      </c>
      <c r="BW9" s="276">
        <f>'22-23 Cert'!AD97</f>
        <v>72888</v>
      </c>
      <c r="BX9" s="276">
        <f>'22-23 Cert'!Z139</f>
        <v>56688</v>
      </c>
      <c r="BY9" s="276">
        <f>'22-23 Cert'!AA139</f>
        <v>62424</v>
      </c>
      <c r="BZ9" s="276">
        <f>'22-23 Cert'!AB139</f>
        <v>67230</v>
      </c>
      <c r="CA9" s="276">
        <f>'22-23 Cert'!AC139</f>
        <v>69420</v>
      </c>
      <c r="CB9" s="276">
        <f>'22-23 Cert'!AD139</f>
        <v>75726</v>
      </c>
      <c r="CC9" s="276">
        <f>'22-23 Cert'!Z181</f>
        <v>59532</v>
      </c>
      <c r="CD9" s="276">
        <f>'22-23 Cert'!AA181</f>
        <v>65274</v>
      </c>
      <c r="CE9" s="276">
        <f>'22-23 Cert'!AB181</f>
        <v>70074</v>
      </c>
      <c r="CF9" s="276">
        <f>'22-23 Cert'!AC181</f>
        <v>72282</v>
      </c>
      <c r="CG9" s="277">
        <f>'22-23 Cert'!AD181</f>
        <v>78588</v>
      </c>
      <c r="CH9" s="284">
        <f t="shared" si="2"/>
        <v>55380</v>
      </c>
      <c r="CI9" s="284">
        <f t="shared" si="1"/>
        <v>60918</v>
      </c>
      <c r="CJ9" s="284">
        <f t="shared" si="1"/>
        <v>66456</v>
      </c>
      <c r="CK9" s="284">
        <f t="shared" si="1"/>
        <v>64340</v>
      </c>
      <c r="CL9" s="284">
        <f t="shared" si="1"/>
        <v>77208</v>
      </c>
    </row>
    <row r="10" spans="1:91" x14ac:dyDescent="0.25">
      <c r="A10" s="262">
        <v>6</v>
      </c>
      <c r="B10" s="275">
        <f>Bus!H10</f>
        <v>12970</v>
      </c>
      <c r="C10" s="275">
        <f>Cafe!F11</f>
        <v>15.690000000000001</v>
      </c>
      <c r="D10" s="275">
        <f>'22-23 NC'!C10</f>
        <v>30420</v>
      </c>
      <c r="E10" s="276">
        <f>'22-23 NC'!F10</f>
        <v>30480</v>
      </c>
      <c r="F10" s="276">
        <f>'22-23 NC'!H10</f>
        <v>31968</v>
      </c>
      <c r="G10" s="276">
        <f>'22-23 NC'!J10</f>
        <v>34572</v>
      </c>
      <c r="H10" s="276">
        <f>'22-23 NC'!L10</f>
        <v>35388</v>
      </c>
      <c r="I10" s="276">
        <f>'22-23 NC'!S10</f>
        <v>23850</v>
      </c>
      <c r="J10" s="276">
        <f>'22-23 NC'!N10</f>
        <v>29748</v>
      </c>
      <c r="K10" s="276">
        <f>'22-23 NC'!Q10</f>
        <v>34572</v>
      </c>
      <c r="L10" s="276">
        <f>'22-23 NC'!T10</f>
        <v>25043</v>
      </c>
      <c r="M10" s="276">
        <f>'22-23 NC'!U10</f>
        <v>26235</v>
      </c>
      <c r="N10" s="276">
        <f>'22-23 NC'!V10</f>
        <v>27428</v>
      </c>
      <c r="O10" s="276">
        <f>'22-23 NC'!W10</f>
        <v>28620</v>
      </c>
      <c r="P10" s="276">
        <f>'22-23 NC'!D10</f>
        <v>25350</v>
      </c>
      <c r="Q10" s="294">
        <f>'22-23 Asst'!L11</f>
        <v>18493</v>
      </c>
      <c r="R10" s="283">
        <f>'22-23 Asst'!O11</f>
        <v>20034</v>
      </c>
      <c r="S10" s="283">
        <f>'22-23 Asst'!R11</f>
        <v>21575</v>
      </c>
      <c r="T10" s="283">
        <f>'22-23 Asst'!X11</f>
        <v>24657</v>
      </c>
      <c r="U10" s="275">
        <f>'22-23 Cert'!B11</f>
        <v>44830</v>
      </c>
      <c r="V10" s="276">
        <f>'22-23 Cert'!C11</f>
        <v>50275</v>
      </c>
      <c r="W10" s="276">
        <f>'22-23 Cert'!D11</f>
        <v>55000</v>
      </c>
      <c r="X10" s="276">
        <f>'22-23 Cert'!E11</f>
        <v>57145</v>
      </c>
      <c r="Y10" s="276">
        <f>'22-23 Cert'!F11</f>
        <v>63210</v>
      </c>
      <c r="Z10" s="276">
        <f>'22-23 Cert'!H11</f>
        <v>47072</v>
      </c>
      <c r="AA10" s="276">
        <f>'22-23 Cert'!I11</f>
        <v>52789</v>
      </c>
      <c r="AB10" s="276">
        <f>'22-23 Cert'!J11</f>
        <v>57750</v>
      </c>
      <c r="AC10" s="276">
        <f>'22-23 Cert'!K11</f>
        <v>60002</v>
      </c>
      <c r="AD10" s="276">
        <f>'22-23 Cert'!L11</f>
        <v>66371</v>
      </c>
      <c r="AE10" s="276">
        <f>'22-23 Cert'!N11</f>
        <v>49313</v>
      </c>
      <c r="AF10" s="276">
        <f>'22-23 Cert'!O11</f>
        <v>55303</v>
      </c>
      <c r="AG10" s="276">
        <f>'22-23 Cert'!P11</f>
        <v>60500</v>
      </c>
      <c r="AH10" s="276">
        <f>'22-23 Cert'!Q11</f>
        <v>62860</v>
      </c>
      <c r="AI10" s="276">
        <f>'22-23 Cert'!R11</f>
        <v>69531</v>
      </c>
      <c r="AJ10" s="276">
        <f>'22-23 Cert'!T11</f>
        <v>51555</v>
      </c>
      <c r="AK10" s="276">
        <f>'22-23 Cert'!U11</f>
        <v>57816</v>
      </c>
      <c r="AL10" s="276">
        <f>'22-23 Cert'!V11</f>
        <v>63250</v>
      </c>
      <c r="AM10" s="276">
        <f>'22-23 Cert'!W11</f>
        <v>65717</v>
      </c>
      <c r="AN10" s="276">
        <f>'22-23 Cert'!X11</f>
        <v>72692</v>
      </c>
      <c r="AO10" s="276">
        <f>'22-23 Cert'!Z11</f>
        <v>53796</v>
      </c>
      <c r="AP10" s="276">
        <f>'22-23 Cert'!AA11</f>
        <v>60330</v>
      </c>
      <c r="AQ10" s="276">
        <f>'22-23 Cert'!AB11</f>
        <v>66000</v>
      </c>
      <c r="AR10" s="276">
        <f>'22-23 Cert'!AC11</f>
        <v>68574</v>
      </c>
      <c r="AS10" s="277">
        <f>'22-23 Cert'!AD11</f>
        <v>75852</v>
      </c>
      <c r="AT10" s="276">
        <f>'22-23 Cert'!B56</f>
        <v>50745</v>
      </c>
      <c r="AU10" s="276">
        <f>'22-23 Cert'!C56</f>
        <v>57280</v>
      </c>
      <c r="AV10" s="276">
        <f>'22-23 Cert'!D56</f>
        <v>63830</v>
      </c>
      <c r="AW10" s="276">
        <f>'22-23 Cert'!E56</f>
        <v>65540</v>
      </c>
      <c r="AX10" s="276">
        <f>'22-23 Cert'!F56</f>
        <v>68625</v>
      </c>
      <c r="AY10" s="276">
        <f>'22-23 Cert'!H56</f>
        <v>53282</v>
      </c>
      <c r="AZ10" s="276">
        <f>'22-23 Cert'!I56</f>
        <v>60144</v>
      </c>
      <c r="BA10" s="276">
        <f>'22-23 Cert'!J56</f>
        <v>67022</v>
      </c>
      <c r="BB10" s="276">
        <f>'22-23 Cert'!K56</f>
        <v>68817</v>
      </c>
      <c r="BC10" s="276">
        <f>'22-23 Cert'!L56</f>
        <v>72056</v>
      </c>
      <c r="BD10" s="276">
        <f>'22-23 Cert'!N56</f>
        <v>55820</v>
      </c>
      <c r="BE10" s="276">
        <f>'22-23 Cert'!O56</f>
        <v>63008</v>
      </c>
      <c r="BF10" s="276">
        <f>'22-23 Cert'!P56</f>
        <v>70213</v>
      </c>
      <c r="BG10" s="276">
        <f>'22-23 Cert'!Q56</f>
        <v>72094</v>
      </c>
      <c r="BH10" s="276">
        <f>'22-23 Cert'!R56</f>
        <v>75488</v>
      </c>
      <c r="BI10" s="276">
        <f>'22-23 Cert'!T56</f>
        <v>58357</v>
      </c>
      <c r="BJ10" s="276">
        <f>'22-23 Cert'!U56</f>
        <v>65872</v>
      </c>
      <c r="BK10" s="276">
        <f>'22-23 Cert'!V56</f>
        <v>73405</v>
      </c>
      <c r="BL10" s="276">
        <f>'22-23 Cert'!W56</f>
        <v>75371</v>
      </c>
      <c r="BM10" s="276">
        <f>'22-23 Cert'!X56</f>
        <v>78919</v>
      </c>
      <c r="BN10" s="276">
        <f>'22-23 Cert'!Z56</f>
        <v>60894</v>
      </c>
      <c r="BO10" s="276">
        <f>'22-23 Cert'!AA56</f>
        <v>68736</v>
      </c>
      <c r="BP10" s="276">
        <f>'22-23 Cert'!AB56</f>
        <v>76596</v>
      </c>
      <c r="BQ10" s="276">
        <f>'22-23 Cert'!AC56</f>
        <v>78648</v>
      </c>
      <c r="BR10" s="276">
        <f>'22-23 Cert'!AD56</f>
        <v>82350</v>
      </c>
      <c r="BS10" s="275">
        <f>'22-23 Cert'!Z98</f>
        <v>55938</v>
      </c>
      <c r="BT10" s="276">
        <f>'22-23 Cert'!AA98</f>
        <v>61890</v>
      </c>
      <c r="BU10" s="276">
        <f>'22-23 Cert'!AB98</f>
        <v>66888</v>
      </c>
      <c r="BV10" s="276">
        <f>'22-23 Cert'!AC98</f>
        <v>69186</v>
      </c>
      <c r="BW10" s="276">
        <f>'22-23 Cert'!AD98</f>
        <v>75750</v>
      </c>
      <c r="BX10" s="276">
        <f>'22-23 Cert'!Z140</f>
        <v>58902</v>
      </c>
      <c r="BY10" s="276">
        <f>'22-23 Cert'!AA140</f>
        <v>64866</v>
      </c>
      <c r="BZ10" s="276">
        <f>'22-23 Cert'!AB140</f>
        <v>69870</v>
      </c>
      <c r="CA10" s="276">
        <f>'22-23 Cert'!AC140</f>
        <v>72150</v>
      </c>
      <c r="CB10" s="276">
        <f>'22-23 Cert'!AD140</f>
        <v>78702</v>
      </c>
      <c r="CC10" s="276">
        <f>'22-23 Cert'!Z182</f>
        <v>61860</v>
      </c>
      <c r="CD10" s="276">
        <f>'22-23 Cert'!AA182</f>
        <v>67830</v>
      </c>
      <c r="CE10" s="276">
        <f>'22-23 Cert'!AB182</f>
        <v>72828</v>
      </c>
      <c r="CF10" s="276">
        <f>'22-23 Cert'!AC182</f>
        <v>75120</v>
      </c>
      <c r="CG10" s="277">
        <f>'22-23 Cert'!AD182</f>
        <v>81678</v>
      </c>
      <c r="CH10" s="284">
        <f t="shared" si="2"/>
        <v>55380</v>
      </c>
      <c r="CI10" s="284">
        <f t="shared" si="1"/>
        <v>60918</v>
      </c>
      <c r="CJ10" s="284">
        <f t="shared" si="1"/>
        <v>66456</v>
      </c>
      <c r="CK10" s="284">
        <f t="shared" si="1"/>
        <v>64340</v>
      </c>
      <c r="CL10" s="284">
        <f t="shared" si="1"/>
        <v>77208</v>
      </c>
    </row>
    <row r="11" spans="1:91" x14ac:dyDescent="0.25">
      <c r="A11" s="262">
        <v>7</v>
      </c>
      <c r="B11" s="275">
        <f>Bus!H11</f>
        <v>13230</v>
      </c>
      <c r="C11" s="275">
        <f>Cafe!F12</f>
        <v>15.91</v>
      </c>
      <c r="D11" s="275">
        <f>'22-23 NC'!C11</f>
        <v>30780</v>
      </c>
      <c r="E11" s="276">
        <f>'22-23 NC'!F11</f>
        <v>30960</v>
      </c>
      <c r="F11" s="276">
        <f>'22-23 NC'!H11</f>
        <v>32652</v>
      </c>
      <c r="G11" s="276">
        <f>'22-23 NC'!J11</f>
        <v>35328</v>
      </c>
      <c r="H11" s="276">
        <f>'22-23 NC'!L11</f>
        <v>36336</v>
      </c>
      <c r="I11" s="276">
        <f>'22-23 NC'!S11</f>
        <v>24150</v>
      </c>
      <c r="J11" s="276">
        <f>'22-23 NC'!N11</f>
        <v>30324</v>
      </c>
      <c r="K11" s="276">
        <f>'22-23 NC'!Q11</f>
        <v>35328</v>
      </c>
      <c r="L11" s="276">
        <f>'22-23 NC'!T11</f>
        <v>25358</v>
      </c>
      <c r="M11" s="276">
        <f>'22-23 NC'!U11</f>
        <v>26565</v>
      </c>
      <c r="N11" s="276">
        <f>'22-23 NC'!V11</f>
        <v>27773</v>
      </c>
      <c r="O11" s="276">
        <f>'22-23 NC'!W11</f>
        <v>28980</v>
      </c>
      <c r="P11" s="276">
        <f>'22-23 NC'!D11</f>
        <v>25650</v>
      </c>
      <c r="Q11" s="294">
        <f>'22-23 Asst'!L12</f>
        <v>18864</v>
      </c>
      <c r="R11" s="283">
        <f>'22-23 Asst'!O12</f>
        <v>20436</v>
      </c>
      <c r="S11" s="283">
        <f>'22-23 Asst'!R12</f>
        <v>22008</v>
      </c>
      <c r="T11" s="283">
        <f>'22-23 Asst'!X12</f>
        <v>25152</v>
      </c>
      <c r="U11" s="275">
        <f>'22-23 Cert'!B12</f>
        <v>45045</v>
      </c>
      <c r="V11" s="276">
        <f>'22-23 Cert'!C12</f>
        <v>50520</v>
      </c>
      <c r="W11" s="276">
        <f>'22-23 Cert'!D12</f>
        <v>55270</v>
      </c>
      <c r="X11" s="276">
        <f>'22-23 Cert'!E12</f>
        <v>57420</v>
      </c>
      <c r="Y11" s="276">
        <f>'22-23 Cert'!F12</f>
        <v>63515</v>
      </c>
      <c r="Z11" s="276">
        <f>'22-23 Cert'!H12</f>
        <v>47297</v>
      </c>
      <c r="AA11" s="276">
        <f>'22-23 Cert'!I12</f>
        <v>53046</v>
      </c>
      <c r="AB11" s="276">
        <f>'22-23 Cert'!J12</f>
        <v>58034</v>
      </c>
      <c r="AC11" s="276">
        <f>'22-23 Cert'!K12</f>
        <v>60291</v>
      </c>
      <c r="AD11" s="276">
        <f>'22-23 Cert'!L12</f>
        <v>66691</v>
      </c>
      <c r="AE11" s="276">
        <f>'22-23 Cert'!N12</f>
        <v>49550</v>
      </c>
      <c r="AF11" s="276">
        <f>'22-23 Cert'!O12</f>
        <v>55572</v>
      </c>
      <c r="AG11" s="276">
        <f>'22-23 Cert'!P12</f>
        <v>60797</v>
      </c>
      <c r="AH11" s="276">
        <f>'22-23 Cert'!Q12</f>
        <v>63162</v>
      </c>
      <c r="AI11" s="276">
        <f>'22-23 Cert'!R12</f>
        <v>69867</v>
      </c>
      <c r="AJ11" s="276">
        <f>'22-23 Cert'!T12</f>
        <v>51802</v>
      </c>
      <c r="AK11" s="276">
        <f>'22-23 Cert'!U12</f>
        <v>58098</v>
      </c>
      <c r="AL11" s="276">
        <f>'22-23 Cert'!V12</f>
        <v>63561</v>
      </c>
      <c r="AM11" s="276">
        <f>'22-23 Cert'!W12</f>
        <v>66033</v>
      </c>
      <c r="AN11" s="276">
        <f>'22-23 Cert'!X12</f>
        <v>73042</v>
      </c>
      <c r="AO11" s="276">
        <f>'22-23 Cert'!Z12</f>
        <v>54054</v>
      </c>
      <c r="AP11" s="276">
        <f>'22-23 Cert'!AA12</f>
        <v>60624</v>
      </c>
      <c r="AQ11" s="276">
        <f>'22-23 Cert'!AB12</f>
        <v>66324</v>
      </c>
      <c r="AR11" s="276">
        <f>'22-23 Cert'!AC12</f>
        <v>68904</v>
      </c>
      <c r="AS11" s="277">
        <f>'22-23 Cert'!AD12</f>
        <v>76218</v>
      </c>
      <c r="AT11" s="276">
        <f>'22-23 Cert'!B57</f>
        <v>51995</v>
      </c>
      <c r="AU11" s="276">
        <f>'22-23 Cert'!C57</f>
        <v>58680</v>
      </c>
      <c r="AV11" s="276">
        <f>'22-23 Cert'!D57</f>
        <v>65400</v>
      </c>
      <c r="AW11" s="276">
        <f>'22-23 Cert'!E57</f>
        <v>67155</v>
      </c>
      <c r="AX11" s="276">
        <f>'22-23 Cert'!F57</f>
        <v>70310</v>
      </c>
      <c r="AY11" s="276">
        <f>'22-23 Cert'!H57</f>
        <v>54595</v>
      </c>
      <c r="AZ11" s="276">
        <f>'22-23 Cert'!I57</f>
        <v>61614</v>
      </c>
      <c r="BA11" s="276">
        <f>'22-23 Cert'!J57</f>
        <v>68670</v>
      </c>
      <c r="BB11" s="276">
        <f>'22-23 Cert'!K57</f>
        <v>70513</v>
      </c>
      <c r="BC11" s="276">
        <f>'22-23 Cert'!L57</f>
        <v>73826</v>
      </c>
      <c r="BD11" s="276">
        <f>'22-23 Cert'!N57</f>
        <v>57195</v>
      </c>
      <c r="BE11" s="276">
        <f>'22-23 Cert'!O57</f>
        <v>64548</v>
      </c>
      <c r="BF11" s="276">
        <f>'22-23 Cert'!P57</f>
        <v>71940</v>
      </c>
      <c r="BG11" s="276">
        <f>'22-23 Cert'!Q57</f>
        <v>73871</v>
      </c>
      <c r="BH11" s="276">
        <f>'22-23 Cert'!R57</f>
        <v>77341</v>
      </c>
      <c r="BI11" s="276">
        <f>'22-23 Cert'!T57</f>
        <v>59794</v>
      </c>
      <c r="BJ11" s="276">
        <f>'22-23 Cert'!U57</f>
        <v>67482</v>
      </c>
      <c r="BK11" s="276">
        <f>'22-23 Cert'!V57</f>
        <v>75210</v>
      </c>
      <c r="BL11" s="276">
        <f>'22-23 Cert'!W57</f>
        <v>77228</v>
      </c>
      <c r="BM11" s="276">
        <f>'22-23 Cert'!X57</f>
        <v>80857</v>
      </c>
      <c r="BN11" s="276">
        <f>'22-23 Cert'!Z57</f>
        <v>62394</v>
      </c>
      <c r="BO11" s="276">
        <f>'22-23 Cert'!AA57</f>
        <v>70416</v>
      </c>
      <c r="BP11" s="276">
        <f>'22-23 Cert'!AB57</f>
        <v>78480</v>
      </c>
      <c r="BQ11" s="276">
        <f>'22-23 Cert'!AC57</f>
        <v>80586</v>
      </c>
      <c r="BR11" s="276">
        <f>'22-23 Cert'!AD57</f>
        <v>84372</v>
      </c>
      <c r="BS11" s="275">
        <f>'22-23 Cert'!Z99</f>
        <v>56622</v>
      </c>
      <c r="BT11" s="276">
        <f>'22-23 Cert'!AA99</f>
        <v>62646</v>
      </c>
      <c r="BU11" s="276">
        <f>'22-23 Cert'!AB99</f>
        <v>67710</v>
      </c>
      <c r="BV11" s="276">
        <f>'22-23 Cert'!AC99</f>
        <v>70038</v>
      </c>
      <c r="BW11" s="276">
        <f>'22-23 Cert'!AD99</f>
        <v>76680</v>
      </c>
      <c r="BX11" s="276">
        <f>'22-23 Cert'!Z141</f>
        <v>59622</v>
      </c>
      <c r="BY11" s="276">
        <f>'22-23 Cert'!AA141</f>
        <v>65664</v>
      </c>
      <c r="BZ11" s="276">
        <f>'22-23 Cert'!AB141</f>
        <v>70722</v>
      </c>
      <c r="CA11" s="276">
        <f>'22-23 Cert'!AC141</f>
        <v>73038</v>
      </c>
      <c r="CB11" s="276">
        <f>'22-23 Cert'!AD141</f>
        <v>79674</v>
      </c>
      <c r="CC11" s="276">
        <f>'22-23 Cert'!Z183</f>
        <v>62616</v>
      </c>
      <c r="CD11" s="276">
        <f>'22-23 Cert'!AA183</f>
        <v>68664</v>
      </c>
      <c r="CE11" s="276">
        <f>'22-23 Cert'!AB183</f>
        <v>73722</v>
      </c>
      <c r="CF11" s="276">
        <f>'22-23 Cert'!AC183</f>
        <v>76056</v>
      </c>
      <c r="CG11" s="277">
        <f>'22-23 Cert'!AD183</f>
        <v>82686</v>
      </c>
      <c r="CH11" s="284">
        <f t="shared" si="2"/>
        <v>55380</v>
      </c>
      <c r="CI11" s="284">
        <f t="shared" si="1"/>
        <v>60918</v>
      </c>
      <c r="CJ11" s="284">
        <f t="shared" si="1"/>
        <v>66456</v>
      </c>
      <c r="CK11" s="284">
        <f t="shared" si="1"/>
        <v>64340</v>
      </c>
      <c r="CL11" s="284">
        <f t="shared" si="1"/>
        <v>77208</v>
      </c>
    </row>
    <row r="12" spans="1:91" x14ac:dyDescent="0.25">
      <c r="A12" s="262">
        <v>8</v>
      </c>
      <c r="B12" s="275">
        <f>Bus!H12</f>
        <v>13550</v>
      </c>
      <c r="C12" s="275">
        <f>Cafe!F13</f>
        <v>16.28</v>
      </c>
      <c r="D12" s="275">
        <f>'22-23 NC'!C12</f>
        <v>30960</v>
      </c>
      <c r="E12" s="276">
        <f>'22-23 NC'!F12</f>
        <v>31920</v>
      </c>
      <c r="F12" s="276">
        <f>'22-23 NC'!H12</f>
        <v>33780</v>
      </c>
      <c r="G12" s="276">
        <f>'22-23 NC'!J12</f>
        <v>36672</v>
      </c>
      <c r="H12" s="276">
        <f>'22-23 NC'!L12</f>
        <v>37548</v>
      </c>
      <c r="I12" s="276">
        <f>'22-23 NC'!S12</f>
        <v>24300</v>
      </c>
      <c r="J12" s="276">
        <f>'22-23 NC'!N12</f>
        <v>31368</v>
      </c>
      <c r="K12" s="276">
        <f>'22-23 NC'!Q12</f>
        <v>36672</v>
      </c>
      <c r="L12" s="276">
        <f>'22-23 NC'!T12</f>
        <v>25515</v>
      </c>
      <c r="M12" s="276">
        <f>'22-23 NC'!U12</f>
        <v>26730</v>
      </c>
      <c r="N12" s="276">
        <f>'22-23 NC'!V12</f>
        <v>27945</v>
      </c>
      <c r="O12" s="276">
        <f>'22-23 NC'!W12</f>
        <v>29160</v>
      </c>
      <c r="P12" s="276">
        <f>'22-23 NC'!D12</f>
        <v>25800</v>
      </c>
      <c r="Q12" s="294">
        <f>'22-23 Asst'!L13</f>
        <v>19493</v>
      </c>
      <c r="R12" s="283">
        <f>'22-23 Asst'!O13</f>
        <v>21117</v>
      </c>
      <c r="S12" s="283">
        <f>'22-23 Asst'!R13</f>
        <v>22741</v>
      </c>
      <c r="T12" s="283">
        <f>'22-23 Asst'!X13</f>
        <v>25990</v>
      </c>
      <c r="U12" s="275">
        <f>'22-23 Cert'!B13</f>
        <v>46815</v>
      </c>
      <c r="V12" s="276">
        <f>'22-23 Cert'!C13</f>
        <v>52495</v>
      </c>
      <c r="W12" s="276">
        <f>'22-23 Cert'!D13</f>
        <v>57435</v>
      </c>
      <c r="X12" s="276">
        <f>'22-23 Cert'!E13</f>
        <v>59680</v>
      </c>
      <c r="Y12" s="276">
        <f>'22-23 Cert'!F13</f>
        <v>66000</v>
      </c>
      <c r="Z12" s="276">
        <f>'22-23 Cert'!H13</f>
        <v>49156</v>
      </c>
      <c r="AA12" s="276">
        <f>'22-23 Cert'!I13</f>
        <v>55120</v>
      </c>
      <c r="AB12" s="276">
        <f>'22-23 Cert'!J13</f>
        <v>60307</v>
      </c>
      <c r="AC12" s="276">
        <f>'22-23 Cert'!K13</f>
        <v>62664</v>
      </c>
      <c r="AD12" s="276">
        <f>'22-23 Cert'!L13</f>
        <v>69300</v>
      </c>
      <c r="AE12" s="276">
        <f>'22-23 Cert'!N13</f>
        <v>51497</v>
      </c>
      <c r="AF12" s="276">
        <f>'22-23 Cert'!O13</f>
        <v>57745</v>
      </c>
      <c r="AG12" s="276">
        <f>'22-23 Cert'!P13</f>
        <v>63179</v>
      </c>
      <c r="AH12" s="276">
        <f>'22-23 Cert'!Q13</f>
        <v>65648</v>
      </c>
      <c r="AI12" s="276">
        <f>'22-23 Cert'!R13</f>
        <v>72600</v>
      </c>
      <c r="AJ12" s="276">
        <f>'22-23 Cert'!T13</f>
        <v>53837</v>
      </c>
      <c r="AK12" s="276">
        <f>'22-23 Cert'!U13</f>
        <v>60369</v>
      </c>
      <c r="AL12" s="276">
        <f>'22-23 Cert'!V13</f>
        <v>66050</v>
      </c>
      <c r="AM12" s="276">
        <f>'22-23 Cert'!W13</f>
        <v>68632</v>
      </c>
      <c r="AN12" s="276">
        <f>'22-23 Cert'!X13</f>
        <v>75900</v>
      </c>
      <c r="AO12" s="276">
        <f>'22-23 Cert'!Z13</f>
        <v>56178</v>
      </c>
      <c r="AP12" s="276">
        <f>'22-23 Cert'!AA13</f>
        <v>62994</v>
      </c>
      <c r="AQ12" s="276">
        <f>'22-23 Cert'!AB13</f>
        <v>68922</v>
      </c>
      <c r="AR12" s="276">
        <f>'22-23 Cert'!AC13</f>
        <v>71616</v>
      </c>
      <c r="AS12" s="277">
        <f>'22-23 Cert'!AD13</f>
        <v>79200</v>
      </c>
      <c r="AT12" s="276">
        <f>'22-23 Cert'!B58</f>
        <v>54030</v>
      </c>
      <c r="AU12" s="276">
        <f>'22-23 Cert'!C58</f>
        <v>60995</v>
      </c>
      <c r="AV12" s="276">
        <f>'22-23 Cert'!D58</f>
        <v>67975</v>
      </c>
      <c r="AW12" s="276">
        <f>'22-23 Cert'!E58</f>
        <v>69795</v>
      </c>
      <c r="AX12" s="276">
        <f>'22-23 Cert'!F58</f>
        <v>73080</v>
      </c>
      <c r="AY12" s="276">
        <f>'22-23 Cert'!H58</f>
        <v>56732</v>
      </c>
      <c r="AZ12" s="276">
        <f>'22-23 Cert'!I58</f>
        <v>64045</v>
      </c>
      <c r="BA12" s="276">
        <f>'22-23 Cert'!J58</f>
        <v>71374</v>
      </c>
      <c r="BB12" s="276">
        <f>'22-23 Cert'!K58</f>
        <v>73285</v>
      </c>
      <c r="BC12" s="276">
        <f>'22-23 Cert'!L58</f>
        <v>76734</v>
      </c>
      <c r="BD12" s="276">
        <f>'22-23 Cert'!N58</f>
        <v>59433</v>
      </c>
      <c r="BE12" s="276">
        <f>'22-23 Cert'!O58</f>
        <v>67095</v>
      </c>
      <c r="BF12" s="276">
        <f>'22-23 Cert'!P58</f>
        <v>74773</v>
      </c>
      <c r="BG12" s="276">
        <f>'22-23 Cert'!Q58</f>
        <v>76775</v>
      </c>
      <c r="BH12" s="276">
        <f>'22-23 Cert'!R58</f>
        <v>80388</v>
      </c>
      <c r="BI12" s="276">
        <f>'22-23 Cert'!T58</f>
        <v>62135</v>
      </c>
      <c r="BJ12" s="276">
        <f>'22-23 Cert'!U58</f>
        <v>70144</v>
      </c>
      <c r="BK12" s="276">
        <f>'22-23 Cert'!V58</f>
        <v>78171</v>
      </c>
      <c r="BL12" s="276">
        <f>'22-23 Cert'!W58</f>
        <v>80264</v>
      </c>
      <c r="BM12" s="276">
        <f>'22-23 Cert'!X58</f>
        <v>84042</v>
      </c>
      <c r="BN12" s="276">
        <f>'22-23 Cert'!Z58</f>
        <v>64836</v>
      </c>
      <c r="BO12" s="276">
        <f>'22-23 Cert'!AA58</f>
        <v>73194</v>
      </c>
      <c r="BP12" s="276">
        <f>'22-23 Cert'!AB58</f>
        <v>81570</v>
      </c>
      <c r="BQ12" s="276">
        <f>'22-23 Cert'!AC58</f>
        <v>83754</v>
      </c>
      <c r="BR12" s="276">
        <f>'22-23 Cert'!AD58</f>
        <v>87696</v>
      </c>
      <c r="BS12" s="275">
        <f>'22-23 Cert'!Z100</f>
        <v>57300</v>
      </c>
      <c r="BT12" s="276">
        <f>'22-23 Cert'!AA100</f>
        <v>63408</v>
      </c>
      <c r="BU12" s="276">
        <f>'22-23 Cert'!AB100</f>
        <v>68532</v>
      </c>
      <c r="BV12" s="276">
        <f>'22-23 Cert'!AC100</f>
        <v>70878</v>
      </c>
      <c r="BW12" s="276">
        <f>'22-23 Cert'!AD100</f>
        <v>77610</v>
      </c>
      <c r="BX12" s="276">
        <f>'22-23 Cert'!Z142</f>
        <v>60342</v>
      </c>
      <c r="BY12" s="276">
        <f>'22-23 Cert'!AA142</f>
        <v>66456</v>
      </c>
      <c r="BZ12" s="276">
        <f>'22-23 Cert'!AB142</f>
        <v>71574</v>
      </c>
      <c r="CA12" s="276">
        <f>'22-23 Cert'!AC142</f>
        <v>73920</v>
      </c>
      <c r="CB12" s="276">
        <f>'22-23 Cert'!AD142</f>
        <v>80646</v>
      </c>
      <c r="CC12" s="276">
        <f>'22-23 Cert'!Z184</f>
        <v>63372</v>
      </c>
      <c r="CD12" s="276">
        <f>'22-23 Cert'!AA184</f>
        <v>69492</v>
      </c>
      <c r="CE12" s="276">
        <f>'22-23 Cert'!AB184</f>
        <v>74610</v>
      </c>
      <c r="CF12" s="276">
        <f>'22-23 Cert'!AC184</f>
        <v>76968</v>
      </c>
      <c r="CG12" s="277">
        <f>'22-23 Cert'!AD184</f>
        <v>83688</v>
      </c>
      <c r="CH12" s="284">
        <f t="shared" si="2"/>
        <v>55380</v>
      </c>
      <c r="CI12" s="284">
        <f t="shared" si="1"/>
        <v>60918</v>
      </c>
      <c r="CJ12" s="284">
        <f t="shared" si="1"/>
        <v>66456</v>
      </c>
      <c r="CK12" s="284">
        <f t="shared" si="1"/>
        <v>64340</v>
      </c>
      <c r="CL12" s="284">
        <f t="shared" si="1"/>
        <v>77208</v>
      </c>
    </row>
    <row r="13" spans="1:91" x14ac:dyDescent="0.25">
      <c r="A13" s="262">
        <v>9</v>
      </c>
      <c r="B13" s="275">
        <f>Bus!H13</f>
        <v>13820</v>
      </c>
      <c r="C13" s="275">
        <f>Cafe!F14</f>
        <v>16.440000000000001</v>
      </c>
      <c r="D13" s="275">
        <f>'22-23 NC'!C13</f>
        <v>31140</v>
      </c>
      <c r="E13" s="276">
        <f>'22-23 NC'!F13</f>
        <v>32340</v>
      </c>
      <c r="F13" s="276">
        <f>'22-23 NC'!H13</f>
        <v>34152</v>
      </c>
      <c r="G13" s="276">
        <f>'22-23 NC'!J13</f>
        <v>37272</v>
      </c>
      <c r="H13" s="276">
        <f>'22-23 NC'!L13</f>
        <v>38160</v>
      </c>
      <c r="I13" s="276">
        <f>'22-23 NC'!S13</f>
        <v>24500</v>
      </c>
      <c r="J13" s="276">
        <f>'22-23 NC'!N13</f>
        <v>31692</v>
      </c>
      <c r="K13" s="276">
        <f>'22-23 NC'!Q13</f>
        <v>37080</v>
      </c>
      <c r="L13" s="276">
        <f>'22-23 NC'!T13</f>
        <v>25725</v>
      </c>
      <c r="M13" s="276">
        <f>'22-23 NC'!U13</f>
        <v>26950</v>
      </c>
      <c r="N13" s="276">
        <f>'22-23 NC'!V13</f>
        <v>28175</v>
      </c>
      <c r="O13" s="276">
        <f>'22-23 NC'!W13</f>
        <v>29400</v>
      </c>
      <c r="P13" s="276">
        <f>'22-23 NC'!D13</f>
        <v>25950</v>
      </c>
      <c r="Q13" s="294">
        <f>'22-23 Asst'!L14</f>
        <v>19740</v>
      </c>
      <c r="R13" s="283">
        <f>'22-23 Asst'!O14</f>
        <v>21385</v>
      </c>
      <c r="S13" s="283">
        <f>'22-23 Asst'!R14</f>
        <v>23030</v>
      </c>
      <c r="T13" s="283">
        <f>'22-23 Asst'!X14</f>
        <v>26320</v>
      </c>
      <c r="U13" s="275">
        <f>'22-23 Cert'!B14</f>
        <v>47500</v>
      </c>
      <c r="V13" s="276">
        <f>'22-23 Cert'!C14</f>
        <v>53265</v>
      </c>
      <c r="W13" s="276">
        <f>'22-23 Cert'!D14</f>
        <v>58280</v>
      </c>
      <c r="X13" s="276">
        <f>'22-23 Cert'!E14</f>
        <v>60555</v>
      </c>
      <c r="Y13" s="276">
        <f>'22-23 Cert'!F14</f>
        <v>66975</v>
      </c>
      <c r="Z13" s="276">
        <f>'22-23 Cert'!H14</f>
        <v>49875</v>
      </c>
      <c r="AA13" s="276">
        <f>'22-23 Cert'!I14</f>
        <v>55928</v>
      </c>
      <c r="AB13" s="276">
        <f>'22-23 Cert'!J14</f>
        <v>61194</v>
      </c>
      <c r="AC13" s="276">
        <f>'22-23 Cert'!K14</f>
        <v>63583</v>
      </c>
      <c r="AD13" s="276">
        <f>'22-23 Cert'!L14</f>
        <v>70324</v>
      </c>
      <c r="AE13" s="276">
        <f>'22-23 Cert'!N14</f>
        <v>52250</v>
      </c>
      <c r="AF13" s="276">
        <f>'22-23 Cert'!O14</f>
        <v>58592</v>
      </c>
      <c r="AG13" s="276">
        <f>'22-23 Cert'!P14</f>
        <v>64108</v>
      </c>
      <c r="AH13" s="276">
        <f>'22-23 Cert'!Q14</f>
        <v>66611</v>
      </c>
      <c r="AI13" s="276">
        <f>'22-23 Cert'!R14</f>
        <v>73673</v>
      </c>
      <c r="AJ13" s="276">
        <f>'22-23 Cert'!T14</f>
        <v>54625</v>
      </c>
      <c r="AK13" s="276">
        <f>'22-23 Cert'!U14</f>
        <v>61255</v>
      </c>
      <c r="AL13" s="276">
        <f>'22-23 Cert'!V14</f>
        <v>67022</v>
      </c>
      <c r="AM13" s="276">
        <f>'22-23 Cert'!W14</f>
        <v>69638</v>
      </c>
      <c r="AN13" s="276">
        <f>'22-23 Cert'!X14</f>
        <v>77021</v>
      </c>
      <c r="AO13" s="276">
        <f>'22-23 Cert'!Z14</f>
        <v>57000</v>
      </c>
      <c r="AP13" s="276">
        <f>'22-23 Cert'!AA14</f>
        <v>63918</v>
      </c>
      <c r="AQ13" s="276">
        <f>'22-23 Cert'!AB14</f>
        <v>69936</v>
      </c>
      <c r="AR13" s="276">
        <f>'22-23 Cert'!AC14</f>
        <v>72666</v>
      </c>
      <c r="AS13" s="277">
        <f>'22-23 Cert'!AD14</f>
        <v>80370</v>
      </c>
      <c r="AT13" s="276">
        <f>'22-23 Cert'!B59</f>
        <v>54825</v>
      </c>
      <c r="AU13" s="276">
        <f>'22-23 Cert'!C59</f>
        <v>61885</v>
      </c>
      <c r="AV13" s="276">
        <f>'22-23 Cert'!D59</f>
        <v>68980</v>
      </c>
      <c r="AW13" s="276">
        <f>'22-23 Cert'!E59</f>
        <v>70825</v>
      </c>
      <c r="AX13" s="276">
        <f>'22-23 Cert'!F59</f>
        <v>74165</v>
      </c>
      <c r="AY13" s="276">
        <f>'22-23 Cert'!H59</f>
        <v>57566</v>
      </c>
      <c r="AZ13" s="276">
        <f>'22-23 Cert'!I59</f>
        <v>64979</v>
      </c>
      <c r="BA13" s="276">
        <f>'22-23 Cert'!J59</f>
        <v>72429</v>
      </c>
      <c r="BB13" s="276">
        <f>'22-23 Cert'!K59</f>
        <v>74366</v>
      </c>
      <c r="BC13" s="276">
        <f>'22-23 Cert'!L59</f>
        <v>77873</v>
      </c>
      <c r="BD13" s="276">
        <f>'22-23 Cert'!N59</f>
        <v>60308</v>
      </c>
      <c r="BE13" s="276">
        <f>'22-23 Cert'!O59</f>
        <v>68074</v>
      </c>
      <c r="BF13" s="276">
        <f>'22-23 Cert'!P59</f>
        <v>75878</v>
      </c>
      <c r="BG13" s="276">
        <f>'22-23 Cert'!Q59</f>
        <v>77908</v>
      </c>
      <c r="BH13" s="276">
        <f>'22-23 Cert'!R59</f>
        <v>81582</v>
      </c>
      <c r="BI13" s="276">
        <f>'22-23 Cert'!T59</f>
        <v>63049</v>
      </c>
      <c r="BJ13" s="276">
        <f>'22-23 Cert'!U59</f>
        <v>71168</v>
      </c>
      <c r="BK13" s="276">
        <f>'22-23 Cert'!V59</f>
        <v>79327</v>
      </c>
      <c r="BL13" s="276">
        <f>'22-23 Cert'!W59</f>
        <v>81449</v>
      </c>
      <c r="BM13" s="276">
        <f>'22-23 Cert'!X59</f>
        <v>85290</v>
      </c>
      <c r="BN13" s="276">
        <f>'22-23 Cert'!Z59</f>
        <v>65790</v>
      </c>
      <c r="BO13" s="276">
        <f>'22-23 Cert'!AA59</f>
        <v>74262</v>
      </c>
      <c r="BP13" s="276">
        <f>'22-23 Cert'!AB59</f>
        <v>82776</v>
      </c>
      <c r="BQ13" s="276">
        <f>'22-23 Cert'!AC59</f>
        <v>84990</v>
      </c>
      <c r="BR13" s="276">
        <f>'22-23 Cert'!AD59</f>
        <v>88998</v>
      </c>
      <c r="BS13" s="275">
        <f>'22-23 Cert'!Z101</f>
        <v>58980</v>
      </c>
      <c r="BT13" s="276">
        <f>'22-23 Cert'!AA101</f>
        <v>65268</v>
      </c>
      <c r="BU13" s="276">
        <f>'22-23 Cert'!AB101</f>
        <v>70542</v>
      </c>
      <c r="BV13" s="276">
        <f>'22-23 Cert'!AC101</f>
        <v>72966</v>
      </c>
      <c r="BW13" s="276">
        <f>'22-23 Cert'!AD101</f>
        <v>79902</v>
      </c>
      <c r="BX13" s="276">
        <f>'22-23 Cert'!Z143</f>
        <v>62112</v>
      </c>
      <c r="BY13" s="276">
        <f>'22-23 Cert'!AA143</f>
        <v>68400</v>
      </c>
      <c r="BZ13" s="276">
        <f>'22-23 Cert'!AB143</f>
        <v>73692</v>
      </c>
      <c r="CA13" s="276">
        <f>'22-23 Cert'!AC143</f>
        <v>76092</v>
      </c>
      <c r="CB13" s="276">
        <f>'22-23 Cert'!AD143</f>
        <v>83022</v>
      </c>
      <c r="CC13" s="276">
        <f>'22-23 Cert'!Z185</f>
        <v>65238</v>
      </c>
      <c r="CD13" s="276">
        <f>'22-23 Cert'!AA185</f>
        <v>71532</v>
      </c>
      <c r="CE13" s="276">
        <f>'22-23 Cert'!AB185</f>
        <v>76812</v>
      </c>
      <c r="CF13" s="276">
        <f>'22-23 Cert'!AC185</f>
        <v>79242</v>
      </c>
      <c r="CG13" s="277">
        <f>'22-23 Cert'!AD185</f>
        <v>86166</v>
      </c>
      <c r="CH13" s="284">
        <f t="shared" si="2"/>
        <v>55380</v>
      </c>
      <c r="CI13" s="284">
        <f t="shared" si="1"/>
        <v>60918</v>
      </c>
      <c r="CJ13" s="284">
        <f t="shared" si="1"/>
        <v>66456</v>
      </c>
      <c r="CK13" s="284">
        <f t="shared" si="1"/>
        <v>64340</v>
      </c>
      <c r="CL13" s="284">
        <f t="shared" si="1"/>
        <v>77208</v>
      </c>
    </row>
    <row r="14" spans="1:91" x14ac:dyDescent="0.25">
      <c r="A14" s="262">
        <v>10</v>
      </c>
      <c r="B14" s="275">
        <f>Bus!H14</f>
        <v>14280</v>
      </c>
      <c r="C14" s="275">
        <f>Cafe!F15</f>
        <v>16.57</v>
      </c>
      <c r="D14" s="275">
        <f>'22-23 NC'!C14</f>
        <v>31500</v>
      </c>
      <c r="E14" s="276">
        <f>'22-23 NC'!F14</f>
        <v>32700</v>
      </c>
      <c r="F14" s="276">
        <f>'22-23 NC'!H14</f>
        <v>34584</v>
      </c>
      <c r="G14" s="276">
        <f>'22-23 NC'!J14</f>
        <v>37812</v>
      </c>
      <c r="H14" s="276">
        <f>'22-23 NC'!L14</f>
        <v>38760</v>
      </c>
      <c r="I14" s="276">
        <f>'22-23 NC'!S14</f>
        <v>24750</v>
      </c>
      <c r="J14" s="276">
        <f>'22-23 NC'!N14</f>
        <v>32136</v>
      </c>
      <c r="K14" s="276">
        <f>'22-23 NC'!Q14</f>
        <v>37548</v>
      </c>
      <c r="L14" s="276">
        <f>'22-23 NC'!T14</f>
        <v>25988</v>
      </c>
      <c r="M14" s="276">
        <f>'22-23 NC'!U14</f>
        <v>27225</v>
      </c>
      <c r="N14" s="276">
        <f>'22-23 NC'!V14</f>
        <v>28463</v>
      </c>
      <c r="O14" s="276">
        <f>'22-23 NC'!W14</f>
        <v>29700</v>
      </c>
      <c r="P14" s="276">
        <f>'22-23 NC'!D14</f>
        <v>26250</v>
      </c>
      <c r="Q14" s="294">
        <f>'22-23 Asst'!L15</f>
        <v>19987</v>
      </c>
      <c r="R14" s="283">
        <f>'22-23 Asst'!O15</f>
        <v>21652</v>
      </c>
      <c r="S14" s="283">
        <f>'22-23 Asst'!R15</f>
        <v>23318</v>
      </c>
      <c r="T14" s="283">
        <f>'22-23 Asst'!X15</f>
        <v>26649</v>
      </c>
      <c r="U14" s="275">
        <f>'22-23 Cert'!B15</f>
        <v>48190</v>
      </c>
      <c r="V14" s="276">
        <f>'22-23 Cert'!C15</f>
        <v>54055</v>
      </c>
      <c r="W14" s="276">
        <f>'22-23 Cert'!D15</f>
        <v>59130</v>
      </c>
      <c r="X14" s="276">
        <f>'22-23 Cert'!E15</f>
        <v>61435</v>
      </c>
      <c r="Y14" s="276">
        <f>'22-23 Cert'!F15</f>
        <v>67970</v>
      </c>
      <c r="Z14" s="276">
        <f>'22-23 Cert'!H15</f>
        <v>50600</v>
      </c>
      <c r="AA14" s="276">
        <f>'22-23 Cert'!I15</f>
        <v>56758</v>
      </c>
      <c r="AB14" s="276">
        <f>'22-23 Cert'!J15</f>
        <v>62087</v>
      </c>
      <c r="AC14" s="276">
        <f>'22-23 Cert'!K15</f>
        <v>64507</v>
      </c>
      <c r="AD14" s="276">
        <f>'22-23 Cert'!L15</f>
        <v>71369</v>
      </c>
      <c r="AE14" s="276">
        <f>'22-23 Cert'!N15</f>
        <v>53009</v>
      </c>
      <c r="AF14" s="276">
        <f>'22-23 Cert'!O15</f>
        <v>59461</v>
      </c>
      <c r="AG14" s="276">
        <f>'22-23 Cert'!P15</f>
        <v>65043</v>
      </c>
      <c r="AH14" s="276">
        <f>'22-23 Cert'!Q15</f>
        <v>67579</v>
      </c>
      <c r="AI14" s="276">
        <f>'22-23 Cert'!R15</f>
        <v>74767</v>
      </c>
      <c r="AJ14" s="276">
        <f>'22-23 Cert'!T15</f>
        <v>55419</v>
      </c>
      <c r="AK14" s="276">
        <f>'22-23 Cert'!U15</f>
        <v>62163</v>
      </c>
      <c r="AL14" s="276">
        <f>'22-23 Cert'!V15</f>
        <v>68000</v>
      </c>
      <c r="AM14" s="276">
        <f>'22-23 Cert'!W15</f>
        <v>70650</v>
      </c>
      <c r="AN14" s="276">
        <f>'22-23 Cert'!X15</f>
        <v>78166</v>
      </c>
      <c r="AO14" s="276">
        <f>'22-23 Cert'!Z15</f>
        <v>57828</v>
      </c>
      <c r="AP14" s="276">
        <f>'22-23 Cert'!AA15</f>
        <v>64866</v>
      </c>
      <c r="AQ14" s="276">
        <f>'22-23 Cert'!AB15</f>
        <v>70956</v>
      </c>
      <c r="AR14" s="276">
        <f>'22-23 Cert'!AC15</f>
        <v>73722</v>
      </c>
      <c r="AS14" s="277">
        <f>'22-23 Cert'!AD15</f>
        <v>81564</v>
      </c>
      <c r="AT14" s="276">
        <f>'22-23 Cert'!B60</f>
        <v>55630</v>
      </c>
      <c r="AU14" s="276">
        <f>'22-23 Cert'!C60</f>
        <v>62805</v>
      </c>
      <c r="AV14" s="276">
        <f>'22-23 Cert'!D60</f>
        <v>69995</v>
      </c>
      <c r="AW14" s="276">
        <f>'22-23 Cert'!E60</f>
        <v>71875</v>
      </c>
      <c r="AX14" s="276">
        <f>'22-23 Cert'!F60</f>
        <v>75255</v>
      </c>
      <c r="AY14" s="276">
        <f>'22-23 Cert'!H60</f>
        <v>58412</v>
      </c>
      <c r="AZ14" s="276">
        <f>'22-23 Cert'!I60</f>
        <v>65945</v>
      </c>
      <c r="BA14" s="276">
        <f>'22-23 Cert'!J60</f>
        <v>73495</v>
      </c>
      <c r="BB14" s="276">
        <f>'22-23 Cert'!K60</f>
        <v>75469</v>
      </c>
      <c r="BC14" s="276">
        <f>'22-23 Cert'!L60</f>
        <v>79018</v>
      </c>
      <c r="BD14" s="276">
        <f>'22-23 Cert'!N60</f>
        <v>61193</v>
      </c>
      <c r="BE14" s="276">
        <f>'22-23 Cert'!O60</f>
        <v>69086</v>
      </c>
      <c r="BF14" s="276">
        <f>'22-23 Cert'!P60</f>
        <v>76995</v>
      </c>
      <c r="BG14" s="276">
        <f>'22-23 Cert'!Q60</f>
        <v>79063</v>
      </c>
      <c r="BH14" s="276">
        <f>'22-23 Cert'!R60</f>
        <v>82781</v>
      </c>
      <c r="BI14" s="276">
        <f>'22-23 Cert'!T60</f>
        <v>63975</v>
      </c>
      <c r="BJ14" s="276">
        <f>'22-23 Cert'!U60</f>
        <v>72226</v>
      </c>
      <c r="BK14" s="276">
        <f>'22-23 Cert'!V60</f>
        <v>80494</v>
      </c>
      <c r="BL14" s="276">
        <f>'22-23 Cert'!W60</f>
        <v>82656</v>
      </c>
      <c r="BM14" s="276">
        <f>'22-23 Cert'!X60</f>
        <v>86543</v>
      </c>
      <c r="BN14" s="276">
        <f>'22-23 Cert'!Z60</f>
        <v>66756</v>
      </c>
      <c r="BO14" s="276">
        <f>'22-23 Cert'!AA60</f>
        <v>75366</v>
      </c>
      <c r="BP14" s="276">
        <f>'22-23 Cert'!AB60</f>
        <v>83994</v>
      </c>
      <c r="BQ14" s="276">
        <f>'22-23 Cert'!AC60</f>
        <v>86250</v>
      </c>
      <c r="BR14" s="276">
        <f>'22-23 Cert'!AD60</f>
        <v>90306</v>
      </c>
      <c r="BS14" s="275">
        <f>'22-23 Cert'!Z102</f>
        <v>60426</v>
      </c>
      <c r="BT14" s="276">
        <f>'22-23 Cert'!AA102</f>
        <v>66870</v>
      </c>
      <c r="BU14" s="276">
        <f>'22-23 Cert'!AB102</f>
        <v>72276</v>
      </c>
      <c r="BV14" s="276">
        <f>'22-23 Cert'!AC102</f>
        <v>74766</v>
      </c>
      <c r="BW14" s="276">
        <f>'22-23 Cert'!AD102</f>
        <v>81864</v>
      </c>
      <c r="BX14" s="276">
        <f>'22-23 Cert'!Z144</f>
        <v>63636</v>
      </c>
      <c r="BY14" s="276">
        <f>'22-23 Cert'!AA144</f>
        <v>70080</v>
      </c>
      <c r="BZ14" s="276">
        <f>'22-23 Cert'!AB144</f>
        <v>75492</v>
      </c>
      <c r="CA14" s="276">
        <f>'22-23 Cert'!AC144</f>
        <v>77970</v>
      </c>
      <c r="CB14" s="276">
        <f>'22-23 Cert'!AD144</f>
        <v>85062</v>
      </c>
      <c r="CC14" s="276">
        <f>'22-23 Cert'!Z186</f>
        <v>66840</v>
      </c>
      <c r="CD14" s="276">
        <f>'22-23 Cert'!AA186</f>
        <v>73290</v>
      </c>
      <c r="CE14" s="276">
        <f>'22-23 Cert'!AB186</f>
        <v>78702</v>
      </c>
      <c r="CF14" s="276">
        <f>'22-23 Cert'!AC186</f>
        <v>81180</v>
      </c>
      <c r="CG14" s="277">
        <f>'22-23 Cert'!AD186</f>
        <v>88284</v>
      </c>
      <c r="CH14" s="284">
        <f t="shared" si="2"/>
        <v>55380</v>
      </c>
      <c r="CI14" s="284">
        <f t="shared" si="1"/>
        <v>60918</v>
      </c>
      <c r="CJ14" s="284">
        <f t="shared" si="1"/>
        <v>66456</v>
      </c>
      <c r="CK14" s="284">
        <f t="shared" si="1"/>
        <v>64340</v>
      </c>
      <c r="CL14" s="284">
        <f t="shared" si="1"/>
        <v>77208</v>
      </c>
    </row>
    <row r="15" spans="1:91" x14ac:dyDescent="0.25">
      <c r="A15" s="262">
        <v>11</v>
      </c>
      <c r="B15" s="275">
        <f>Bus!H15</f>
        <v>14590</v>
      </c>
      <c r="C15" s="275">
        <f>Cafe!F16</f>
        <v>16.830000000000002</v>
      </c>
      <c r="D15" s="275">
        <f>'22-23 NC'!C15</f>
        <v>31800</v>
      </c>
      <c r="E15" s="276">
        <f>'22-23 NC'!F15</f>
        <v>33240</v>
      </c>
      <c r="F15" s="276">
        <f>'22-23 NC'!H15</f>
        <v>35208</v>
      </c>
      <c r="G15" s="276">
        <f>'22-23 NC'!J15</f>
        <v>38760</v>
      </c>
      <c r="H15" s="276">
        <f>'22-23 NC'!L15</f>
        <v>39564</v>
      </c>
      <c r="I15" s="276">
        <f>'22-23 NC'!S15</f>
        <v>25000</v>
      </c>
      <c r="J15" s="276">
        <f>'22-23 NC'!N15</f>
        <v>32724</v>
      </c>
      <c r="K15" s="276">
        <f>'22-23 NC'!Q15</f>
        <v>38616</v>
      </c>
      <c r="L15" s="276">
        <f>'22-23 NC'!T15</f>
        <v>26250</v>
      </c>
      <c r="M15" s="276">
        <f>'22-23 NC'!U15</f>
        <v>27500</v>
      </c>
      <c r="N15" s="276">
        <f>'22-23 NC'!V15</f>
        <v>28750</v>
      </c>
      <c r="O15" s="276">
        <f>'22-23 NC'!W15</f>
        <v>30000</v>
      </c>
      <c r="P15" s="276">
        <f>'22-23 NC'!D15</f>
        <v>26500</v>
      </c>
      <c r="Q15" s="294">
        <f>'22-23 Asst'!L16</f>
        <v>20425</v>
      </c>
      <c r="R15" s="283">
        <f>'22-23 Asst'!O16</f>
        <v>22127</v>
      </c>
      <c r="S15" s="283">
        <f>'22-23 Asst'!R16</f>
        <v>23829</v>
      </c>
      <c r="T15" s="283">
        <f>'22-23 Asst'!X16</f>
        <v>27233</v>
      </c>
      <c r="U15" s="275">
        <f>'22-23 Cert'!B16</f>
        <v>49370</v>
      </c>
      <c r="V15" s="276">
        <f>'22-23 Cert'!C16</f>
        <v>55380</v>
      </c>
      <c r="W15" s="276">
        <f>'22-23 Cert'!D16</f>
        <v>60585</v>
      </c>
      <c r="X15" s="276">
        <f>'22-23 Cert'!E16</f>
        <v>62935</v>
      </c>
      <c r="Y15" s="276">
        <f>'22-23 Cert'!F16</f>
        <v>69640</v>
      </c>
      <c r="Z15" s="276">
        <f>'22-23 Cert'!H16</f>
        <v>51839</v>
      </c>
      <c r="AA15" s="276">
        <f>'22-23 Cert'!I16</f>
        <v>58149</v>
      </c>
      <c r="AB15" s="276">
        <f>'22-23 Cert'!J16</f>
        <v>63614</v>
      </c>
      <c r="AC15" s="276">
        <f>'22-23 Cert'!K16</f>
        <v>66082</v>
      </c>
      <c r="AD15" s="276">
        <f>'22-23 Cert'!L16</f>
        <v>73122</v>
      </c>
      <c r="AE15" s="276">
        <f>'22-23 Cert'!N16</f>
        <v>54307</v>
      </c>
      <c r="AF15" s="276">
        <f>'22-23 Cert'!O16</f>
        <v>60918</v>
      </c>
      <c r="AG15" s="276">
        <f>'22-23 Cert'!P16</f>
        <v>66644</v>
      </c>
      <c r="AH15" s="276">
        <f>'22-23 Cert'!Q16</f>
        <v>69229</v>
      </c>
      <c r="AI15" s="276">
        <f>'22-23 Cert'!R16</f>
        <v>76604</v>
      </c>
      <c r="AJ15" s="276">
        <f>'22-23 Cert'!T16</f>
        <v>56776</v>
      </c>
      <c r="AK15" s="276">
        <f>'22-23 Cert'!U16</f>
        <v>63687</v>
      </c>
      <c r="AL15" s="276">
        <f>'22-23 Cert'!V16</f>
        <v>69673</v>
      </c>
      <c r="AM15" s="276">
        <f>'22-23 Cert'!W16</f>
        <v>72375</v>
      </c>
      <c r="AN15" s="276">
        <f>'22-23 Cert'!X16</f>
        <v>80086</v>
      </c>
      <c r="AO15" s="276">
        <f>'22-23 Cert'!Z16</f>
        <v>59244</v>
      </c>
      <c r="AP15" s="276">
        <f>'22-23 Cert'!AA16</f>
        <v>66456</v>
      </c>
      <c r="AQ15" s="276">
        <f>'22-23 Cert'!AB16</f>
        <v>72702</v>
      </c>
      <c r="AR15" s="276">
        <f>'22-23 Cert'!AC16</f>
        <v>75522</v>
      </c>
      <c r="AS15" s="277">
        <f>'22-23 Cert'!AD16</f>
        <v>83568</v>
      </c>
      <c r="AT15" s="276">
        <f>'22-23 Cert'!B61</f>
        <v>56980</v>
      </c>
      <c r="AU15" s="276">
        <f>'22-23 Cert'!C61</f>
        <v>64340</v>
      </c>
      <c r="AV15" s="276">
        <f>'22-23 Cert'!D61</f>
        <v>71725</v>
      </c>
      <c r="AW15" s="276">
        <f>'22-23 Cert'!E61</f>
        <v>73640</v>
      </c>
      <c r="AX15" s="276">
        <f>'22-23 Cert'!F61</f>
        <v>77110</v>
      </c>
      <c r="AY15" s="276">
        <f>'22-23 Cert'!H61</f>
        <v>59829</v>
      </c>
      <c r="AZ15" s="276">
        <f>'22-23 Cert'!I61</f>
        <v>67557</v>
      </c>
      <c r="BA15" s="276">
        <f>'22-23 Cert'!J61</f>
        <v>75311</v>
      </c>
      <c r="BB15" s="276">
        <f>'22-23 Cert'!K61</f>
        <v>77322</v>
      </c>
      <c r="BC15" s="276">
        <f>'22-23 Cert'!L61</f>
        <v>80966</v>
      </c>
      <c r="BD15" s="276">
        <f>'22-23 Cert'!N61</f>
        <v>62678</v>
      </c>
      <c r="BE15" s="276">
        <f>'22-23 Cert'!O61</f>
        <v>70774</v>
      </c>
      <c r="BF15" s="276">
        <f>'22-23 Cert'!P61</f>
        <v>78898</v>
      </c>
      <c r="BG15" s="276">
        <f>'22-23 Cert'!Q61</f>
        <v>81004</v>
      </c>
      <c r="BH15" s="276">
        <f>'22-23 Cert'!R61</f>
        <v>84821</v>
      </c>
      <c r="BI15" s="276">
        <f>'22-23 Cert'!T61</f>
        <v>65527</v>
      </c>
      <c r="BJ15" s="276">
        <f>'22-23 Cert'!U61</f>
        <v>73991</v>
      </c>
      <c r="BK15" s="276">
        <f>'22-23 Cert'!V61</f>
        <v>82484</v>
      </c>
      <c r="BL15" s="276">
        <f>'22-23 Cert'!W61</f>
        <v>84686</v>
      </c>
      <c r="BM15" s="276">
        <f>'22-23 Cert'!X61</f>
        <v>88677</v>
      </c>
      <c r="BN15" s="276">
        <f>'22-23 Cert'!Z61</f>
        <v>68376</v>
      </c>
      <c r="BO15" s="276">
        <f>'22-23 Cert'!AA61</f>
        <v>77208</v>
      </c>
      <c r="BP15" s="276">
        <f>'22-23 Cert'!AB61</f>
        <v>86070</v>
      </c>
      <c r="BQ15" s="276">
        <f>'22-23 Cert'!AC61</f>
        <v>88368</v>
      </c>
      <c r="BR15" s="276">
        <f>'22-23 Cert'!AD61</f>
        <v>92532</v>
      </c>
      <c r="BS15" s="275">
        <f>'22-23 Cert'!Z103</f>
        <v>61908</v>
      </c>
      <c r="BT15" s="276">
        <f>'22-23 Cert'!AA103</f>
        <v>68508</v>
      </c>
      <c r="BU15" s="276">
        <f>'22-23 Cert'!AB103</f>
        <v>74058</v>
      </c>
      <c r="BV15" s="276">
        <f>'22-23 Cert'!AC103</f>
        <v>76596</v>
      </c>
      <c r="BW15" s="276">
        <f>'22-23 Cert'!AD103</f>
        <v>83880</v>
      </c>
      <c r="BX15" s="276">
        <f>'22-23 Cert'!Z145</f>
        <v>65190</v>
      </c>
      <c r="BY15" s="276">
        <f>'22-23 Cert'!AA145</f>
        <v>71796</v>
      </c>
      <c r="BZ15" s="276">
        <f>'22-23 Cert'!AB145</f>
        <v>77346</v>
      </c>
      <c r="CA15" s="276">
        <f>'22-23 Cert'!AC145</f>
        <v>79884</v>
      </c>
      <c r="CB15" s="276">
        <f>'22-23 Cert'!AD145</f>
        <v>87168</v>
      </c>
      <c r="CC15" s="276">
        <f>'22-23 Cert'!Z187</f>
        <v>68472</v>
      </c>
      <c r="CD15" s="276">
        <f>'22-23 Cert'!AA187</f>
        <v>75096</v>
      </c>
      <c r="CE15" s="276">
        <f>'22-23 Cert'!AB187</f>
        <v>80646</v>
      </c>
      <c r="CF15" s="276">
        <f>'22-23 Cert'!AC187</f>
        <v>83178</v>
      </c>
      <c r="CG15" s="277">
        <f>'22-23 Cert'!AD187</f>
        <v>90456</v>
      </c>
      <c r="CH15" s="284">
        <f t="shared" si="2"/>
        <v>55380</v>
      </c>
      <c r="CI15" s="284">
        <f t="shared" si="1"/>
        <v>60918</v>
      </c>
      <c r="CJ15" s="284">
        <f t="shared" si="1"/>
        <v>66456</v>
      </c>
      <c r="CK15" s="284">
        <f t="shared" si="1"/>
        <v>64340</v>
      </c>
      <c r="CL15" s="284">
        <f t="shared" si="1"/>
        <v>77208</v>
      </c>
    </row>
    <row r="16" spans="1:91" x14ac:dyDescent="0.25">
      <c r="A16" s="262">
        <v>12</v>
      </c>
      <c r="B16" s="275">
        <f>Bus!H16</f>
        <v>14900</v>
      </c>
      <c r="C16" s="275">
        <f>Cafe!F17</f>
        <v>18.080000000000002</v>
      </c>
      <c r="D16" s="275">
        <f>'22-23 NC'!C16</f>
        <v>33000</v>
      </c>
      <c r="E16" s="276">
        <f>'22-23 NC'!F16</f>
        <v>34740</v>
      </c>
      <c r="F16" s="276">
        <f>'22-23 NC'!H16</f>
        <v>36840</v>
      </c>
      <c r="G16" s="276">
        <f>'22-23 NC'!J16</f>
        <v>40512</v>
      </c>
      <c r="H16" s="276">
        <f>'22-23 NC'!L16</f>
        <v>41592</v>
      </c>
      <c r="I16" s="276">
        <f>'22-23 NC'!S16</f>
        <v>26150</v>
      </c>
      <c r="J16" s="276">
        <f>'22-23 NC'!N16</f>
        <v>34992</v>
      </c>
      <c r="K16" s="276">
        <f>'22-23 NC'!Q16</f>
        <v>42192</v>
      </c>
      <c r="L16" s="276">
        <f>'22-23 NC'!T16</f>
        <v>27458</v>
      </c>
      <c r="M16" s="276">
        <f>'22-23 NC'!U16</f>
        <v>28765</v>
      </c>
      <c r="N16" s="276">
        <f>'22-23 NC'!V16</f>
        <v>30073</v>
      </c>
      <c r="O16" s="276">
        <f>'22-23 NC'!W16</f>
        <v>31380</v>
      </c>
      <c r="P16" s="276">
        <f>'22-23 NC'!D16</f>
        <v>27500</v>
      </c>
      <c r="Q16" s="294">
        <f>'22-23 Asst'!L17</f>
        <v>21402</v>
      </c>
      <c r="R16" s="283">
        <f>'22-23 Asst'!O17</f>
        <v>23186</v>
      </c>
      <c r="S16" s="283">
        <f>'22-23 Asst'!R17</f>
        <v>24969</v>
      </c>
      <c r="T16" s="283">
        <f>'22-23 Asst'!X17</f>
        <v>28536</v>
      </c>
      <c r="U16" s="275">
        <f>'22-23 Cert'!B17</f>
        <v>49520</v>
      </c>
      <c r="V16" s="276">
        <f>'22-23 Cert'!C17</f>
        <v>55550</v>
      </c>
      <c r="W16" s="276">
        <f>'22-23 Cert'!D17</f>
        <v>60775</v>
      </c>
      <c r="X16" s="276">
        <f>'22-23 Cert'!E17</f>
        <v>63150</v>
      </c>
      <c r="Y16" s="276">
        <f>'22-23 Cert'!F17</f>
        <v>69855</v>
      </c>
      <c r="Z16" s="276">
        <f>'22-23 Cert'!H17</f>
        <v>51996</v>
      </c>
      <c r="AA16" s="276">
        <f>'22-23 Cert'!I17</f>
        <v>58328</v>
      </c>
      <c r="AB16" s="276">
        <f>'22-23 Cert'!J17</f>
        <v>63814</v>
      </c>
      <c r="AC16" s="276">
        <f>'22-23 Cert'!K17</f>
        <v>66308</v>
      </c>
      <c r="AD16" s="276">
        <f>'22-23 Cert'!L17</f>
        <v>73348</v>
      </c>
      <c r="AE16" s="276">
        <f>'22-23 Cert'!N17</f>
        <v>54472</v>
      </c>
      <c r="AF16" s="276">
        <f>'22-23 Cert'!O17</f>
        <v>61105</v>
      </c>
      <c r="AG16" s="276">
        <f>'22-23 Cert'!P17</f>
        <v>66853</v>
      </c>
      <c r="AH16" s="276">
        <f>'22-23 Cert'!Q17</f>
        <v>69465</v>
      </c>
      <c r="AI16" s="276">
        <f>'22-23 Cert'!R17</f>
        <v>76841</v>
      </c>
      <c r="AJ16" s="276">
        <f>'22-23 Cert'!T17</f>
        <v>56948</v>
      </c>
      <c r="AK16" s="276">
        <f>'22-23 Cert'!U17</f>
        <v>63883</v>
      </c>
      <c r="AL16" s="276">
        <f>'22-23 Cert'!V17</f>
        <v>69891</v>
      </c>
      <c r="AM16" s="276">
        <f>'22-23 Cert'!W17</f>
        <v>72623</v>
      </c>
      <c r="AN16" s="276">
        <f>'22-23 Cert'!X17</f>
        <v>80333</v>
      </c>
      <c r="AO16" s="276">
        <f>'22-23 Cert'!Z17</f>
        <v>59424</v>
      </c>
      <c r="AP16" s="276">
        <f>'22-23 Cert'!AA17</f>
        <v>66660</v>
      </c>
      <c r="AQ16" s="276">
        <f>'22-23 Cert'!AB17</f>
        <v>72930</v>
      </c>
      <c r="AR16" s="276">
        <f>'22-23 Cert'!AC17</f>
        <v>75780</v>
      </c>
      <c r="AS16" s="277">
        <f>'22-23 Cert'!AD17</f>
        <v>83826</v>
      </c>
      <c r="AT16" s="276">
        <f>'22-23 Cert'!B62</f>
        <v>58110</v>
      </c>
      <c r="AU16" s="276">
        <f>'22-23 Cert'!C62</f>
        <v>65605</v>
      </c>
      <c r="AV16" s="276">
        <f>'22-23 Cert'!D62</f>
        <v>73125</v>
      </c>
      <c r="AW16" s="276">
        <f>'22-23 Cert'!E62</f>
        <v>75090</v>
      </c>
      <c r="AX16" s="276">
        <f>'22-23 Cert'!F62</f>
        <v>78630</v>
      </c>
      <c r="AY16" s="276">
        <f>'22-23 Cert'!H62</f>
        <v>61016</v>
      </c>
      <c r="AZ16" s="276">
        <f>'22-23 Cert'!I62</f>
        <v>68885</v>
      </c>
      <c r="BA16" s="276">
        <f>'22-23 Cert'!J62</f>
        <v>76781</v>
      </c>
      <c r="BB16" s="276">
        <f>'22-23 Cert'!K62</f>
        <v>78845</v>
      </c>
      <c r="BC16" s="276">
        <f>'22-23 Cert'!L62</f>
        <v>82562</v>
      </c>
      <c r="BD16" s="276">
        <f>'22-23 Cert'!N62</f>
        <v>63921</v>
      </c>
      <c r="BE16" s="276">
        <f>'22-23 Cert'!O62</f>
        <v>72166</v>
      </c>
      <c r="BF16" s="276">
        <f>'22-23 Cert'!P62</f>
        <v>80438</v>
      </c>
      <c r="BG16" s="276">
        <f>'22-23 Cert'!Q62</f>
        <v>82599</v>
      </c>
      <c r="BH16" s="276">
        <f>'22-23 Cert'!R62</f>
        <v>86493</v>
      </c>
      <c r="BI16" s="276">
        <f>'22-23 Cert'!T62</f>
        <v>66827</v>
      </c>
      <c r="BJ16" s="276">
        <f>'22-23 Cert'!U62</f>
        <v>75446</v>
      </c>
      <c r="BK16" s="276">
        <f>'22-23 Cert'!V62</f>
        <v>84094</v>
      </c>
      <c r="BL16" s="276">
        <f>'22-23 Cert'!W62</f>
        <v>86354</v>
      </c>
      <c r="BM16" s="276">
        <f>'22-23 Cert'!X62</f>
        <v>90425</v>
      </c>
      <c r="BN16" s="276">
        <f>'22-23 Cert'!Z62</f>
        <v>69732</v>
      </c>
      <c r="BO16" s="276">
        <f>'22-23 Cert'!AA62</f>
        <v>78726</v>
      </c>
      <c r="BP16" s="276">
        <f>'22-23 Cert'!AB62</f>
        <v>87750</v>
      </c>
      <c r="BQ16" s="276">
        <f>'22-23 Cert'!AC62</f>
        <v>90108</v>
      </c>
      <c r="BR16" s="276">
        <f>'22-23 Cert'!AD62</f>
        <v>94356</v>
      </c>
      <c r="BS16" s="275">
        <f>'22-23 Cert'!Z104</f>
        <v>64332</v>
      </c>
      <c r="BT16" s="276">
        <f>'22-23 Cert'!AA104</f>
        <v>71196</v>
      </c>
      <c r="BU16" s="276">
        <f>'22-23 Cert'!AB104</f>
        <v>76956</v>
      </c>
      <c r="BV16" s="276">
        <f>'22-23 Cert'!AC104</f>
        <v>79614</v>
      </c>
      <c r="BW16" s="276">
        <f>'22-23 Cert'!AD104</f>
        <v>87186</v>
      </c>
      <c r="BX16" s="276">
        <f>'22-23 Cert'!Z146</f>
        <v>67740</v>
      </c>
      <c r="BY16" s="276">
        <f>'22-23 Cert'!AA146</f>
        <v>74616</v>
      </c>
      <c r="BZ16" s="276">
        <f>'22-23 Cert'!AB146</f>
        <v>80388</v>
      </c>
      <c r="CA16" s="276">
        <f>'22-23 Cert'!AC146</f>
        <v>83028</v>
      </c>
      <c r="CB16" s="276">
        <f>'22-23 Cert'!AD146</f>
        <v>90588</v>
      </c>
      <c r="CC16" s="276">
        <f>'22-23 Cert'!Z188</f>
        <v>71166</v>
      </c>
      <c r="CD16" s="276">
        <f>'22-23 Cert'!AA188</f>
        <v>78048</v>
      </c>
      <c r="CE16" s="276">
        <f>'22-23 Cert'!AB188</f>
        <v>83814</v>
      </c>
      <c r="CF16" s="276">
        <f>'22-23 Cert'!AC188</f>
        <v>86454</v>
      </c>
      <c r="CG16" s="277">
        <f>'22-23 Cert'!AD188</f>
        <v>94026</v>
      </c>
      <c r="CH16" s="284">
        <f t="shared" si="2"/>
        <v>55380</v>
      </c>
      <c r="CI16" s="284">
        <f t="shared" si="1"/>
        <v>60918</v>
      </c>
      <c r="CJ16" s="284">
        <f t="shared" si="1"/>
        <v>66456</v>
      </c>
      <c r="CK16" s="284">
        <f t="shared" si="1"/>
        <v>64340</v>
      </c>
      <c r="CL16" s="284">
        <f t="shared" si="1"/>
        <v>77208</v>
      </c>
    </row>
    <row r="17" spans="1:90" x14ac:dyDescent="0.25">
      <c r="A17" s="262">
        <v>13</v>
      </c>
      <c r="B17" s="275">
        <f>Bus!H17</f>
        <v>15240</v>
      </c>
      <c r="C17" s="275">
        <f>Cafe!F18</f>
        <v>18.82</v>
      </c>
      <c r="D17" s="275">
        <f>'22-23 NC'!C17</f>
        <v>33540</v>
      </c>
      <c r="E17" s="276">
        <f>'22-23 NC'!F17</f>
        <v>35280</v>
      </c>
      <c r="F17" s="276">
        <f>'22-23 NC'!H17</f>
        <v>37644</v>
      </c>
      <c r="G17" s="276">
        <f>'22-23 NC'!J17</f>
        <v>41316</v>
      </c>
      <c r="H17" s="276">
        <f>'22-23 NC'!L17</f>
        <v>42468</v>
      </c>
      <c r="I17" s="276">
        <f>'22-23 NC'!S17</f>
        <v>27050</v>
      </c>
      <c r="J17" s="276">
        <f>'22-23 NC'!N17</f>
        <v>36156</v>
      </c>
      <c r="K17" s="276">
        <f>'22-23 NC'!Q17</f>
        <v>44892</v>
      </c>
      <c r="L17" s="276">
        <f>'22-23 NC'!T17</f>
        <v>28403</v>
      </c>
      <c r="M17" s="276">
        <f>'22-23 NC'!U17</f>
        <v>29755</v>
      </c>
      <c r="N17" s="276">
        <f>'22-23 NC'!V17</f>
        <v>31108</v>
      </c>
      <c r="O17" s="276">
        <f>'22-23 NC'!W17</f>
        <v>32460</v>
      </c>
      <c r="P17" s="276">
        <f>'22-23 NC'!D17</f>
        <v>27950</v>
      </c>
      <c r="Q17" s="294">
        <f>'22-23 Asst'!L18</f>
        <v>21728</v>
      </c>
      <c r="R17" s="283">
        <f>'22-23 Asst'!O18</f>
        <v>23539</v>
      </c>
      <c r="S17" s="283">
        <f>'22-23 Asst'!R18</f>
        <v>25349</v>
      </c>
      <c r="T17" s="283">
        <f>'22-23 Asst'!X18</f>
        <v>28970</v>
      </c>
      <c r="U17" s="275">
        <f>'22-23 Cert'!B18</f>
        <v>50230</v>
      </c>
      <c r="V17" s="276">
        <f>'22-23 Cert'!C18</f>
        <v>55695</v>
      </c>
      <c r="W17" s="276">
        <f>'22-23 Cert'!D18</f>
        <v>60910</v>
      </c>
      <c r="X17" s="276">
        <f>'22-23 Cert'!E18</f>
        <v>63260</v>
      </c>
      <c r="Y17" s="276">
        <f>'22-23 Cert'!F18</f>
        <v>69980</v>
      </c>
      <c r="Z17" s="276">
        <f>'22-23 Cert'!H18</f>
        <v>52742</v>
      </c>
      <c r="AA17" s="276">
        <f>'22-23 Cert'!I18</f>
        <v>58480</v>
      </c>
      <c r="AB17" s="276">
        <f>'22-23 Cert'!J18</f>
        <v>63956</v>
      </c>
      <c r="AC17" s="276">
        <f>'22-23 Cert'!K18</f>
        <v>66423</v>
      </c>
      <c r="AD17" s="276">
        <f>'22-23 Cert'!L18</f>
        <v>73479</v>
      </c>
      <c r="AE17" s="276">
        <f>'22-23 Cert'!N18</f>
        <v>55253</v>
      </c>
      <c r="AF17" s="276">
        <f>'22-23 Cert'!O18</f>
        <v>61265</v>
      </c>
      <c r="AG17" s="276">
        <f>'22-23 Cert'!P18</f>
        <v>67001</v>
      </c>
      <c r="AH17" s="276">
        <f>'22-23 Cert'!Q18</f>
        <v>69586</v>
      </c>
      <c r="AI17" s="276">
        <f>'22-23 Cert'!R18</f>
        <v>76978</v>
      </c>
      <c r="AJ17" s="276">
        <f>'22-23 Cert'!T18</f>
        <v>57765</v>
      </c>
      <c r="AK17" s="276">
        <f>'22-23 Cert'!U18</f>
        <v>64049</v>
      </c>
      <c r="AL17" s="276">
        <f>'22-23 Cert'!V18</f>
        <v>70047</v>
      </c>
      <c r="AM17" s="276">
        <f>'22-23 Cert'!W18</f>
        <v>72749</v>
      </c>
      <c r="AN17" s="276">
        <f>'22-23 Cert'!X18</f>
        <v>80477</v>
      </c>
      <c r="AO17" s="276">
        <f>'22-23 Cert'!Z18</f>
        <v>60276</v>
      </c>
      <c r="AP17" s="276">
        <f>'22-23 Cert'!AA18</f>
        <v>66834</v>
      </c>
      <c r="AQ17" s="276">
        <f>'22-23 Cert'!AB18</f>
        <v>73092</v>
      </c>
      <c r="AR17" s="276">
        <f>'22-23 Cert'!AC18</f>
        <v>75912</v>
      </c>
      <c r="AS17" s="277">
        <f>'22-23 Cert'!AD18</f>
        <v>83976</v>
      </c>
      <c r="AT17" s="276">
        <f>'22-23 Cert'!B63</f>
        <v>58965</v>
      </c>
      <c r="AU17" s="276">
        <f>'22-23 Cert'!C63</f>
        <v>66510</v>
      </c>
      <c r="AV17" s="276">
        <f>'22-23 Cert'!D63</f>
        <v>74050</v>
      </c>
      <c r="AW17" s="276">
        <f>'22-23 Cert'!E63</f>
        <v>76000</v>
      </c>
      <c r="AX17" s="276">
        <f>'22-23 Cert'!F63</f>
        <v>79530</v>
      </c>
      <c r="AY17" s="276">
        <f>'22-23 Cert'!H63</f>
        <v>61913</v>
      </c>
      <c r="AZ17" s="276">
        <f>'22-23 Cert'!I63</f>
        <v>69836</v>
      </c>
      <c r="BA17" s="276">
        <f>'22-23 Cert'!J63</f>
        <v>77753</v>
      </c>
      <c r="BB17" s="276">
        <f>'22-23 Cert'!K63</f>
        <v>79800</v>
      </c>
      <c r="BC17" s="276">
        <f>'22-23 Cert'!L63</f>
        <v>83507</v>
      </c>
      <c r="BD17" s="276">
        <f>'22-23 Cert'!N63</f>
        <v>64862</v>
      </c>
      <c r="BE17" s="276">
        <f>'22-23 Cert'!O63</f>
        <v>73161</v>
      </c>
      <c r="BF17" s="276">
        <f>'22-23 Cert'!P63</f>
        <v>81455</v>
      </c>
      <c r="BG17" s="276">
        <f>'22-23 Cert'!Q63</f>
        <v>83600</v>
      </c>
      <c r="BH17" s="276">
        <f>'22-23 Cert'!R63</f>
        <v>87483</v>
      </c>
      <c r="BI17" s="276">
        <f>'22-23 Cert'!T63</f>
        <v>67810</v>
      </c>
      <c r="BJ17" s="276">
        <f>'22-23 Cert'!U63</f>
        <v>76487</v>
      </c>
      <c r="BK17" s="276">
        <f>'22-23 Cert'!V63</f>
        <v>85158</v>
      </c>
      <c r="BL17" s="276">
        <f>'22-23 Cert'!W63</f>
        <v>87400</v>
      </c>
      <c r="BM17" s="276">
        <f>'22-23 Cert'!X63</f>
        <v>91460</v>
      </c>
      <c r="BN17" s="276">
        <f>'22-23 Cert'!Z63</f>
        <v>70758</v>
      </c>
      <c r="BO17" s="276">
        <f>'22-23 Cert'!AA63</f>
        <v>79812</v>
      </c>
      <c r="BP17" s="276">
        <f>'22-23 Cert'!AB63</f>
        <v>88860</v>
      </c>
      <c r="BQ17" s="276">
        <f>'22-23 Cert'!AC63</f>
        <v>91200</v>
      </c>
      <c r="BR17" s="276">
        <f>'22-23 Cert'!AD63</f>
        <v>95436</v>
      </c>
      <c r="BS17" s="275">
        <f>'22-23 Cert'!Z105</f>
        <v>65274</v>
      </c>
      <c r="BT17" s="276">
        <f>'22-23 Cert'!AA105</f>
        <v>72240</v>
      </c>
      <c r="BU17" s="276">
        <f>'22-23 Cert'!AB105</f>
        <v>78084</v>
      </c>
      <c r="BV17" s="276">
        <f>'22-23 Cert'!AC105</f>
        <v>80784</v>
      </c>
      <c r="BW17" s="276">
        <f>'22-23 Cert'!AD105</f>
        <v>88464</v>
      </c>
      <c r="BX17" s="276">
        <f>'22-23 Cert'!Z147</f>
        <v>68742</v>
      </c>
      <c r="BY17" s="276">
        <f>'22-23 Cert'!AA147</f>
        <v>75732</v>
      </c>
      <c r="BZ17" s="276">
        <f>'22-23 Cert'!AB147</f>
        <v>81588</v>
      </c>
      <c r="CA17" s="276">
        <f>'22-23 Cert'!AC147</f>
        <v>84246</v>
      </c>
      <c r="CB17" s="276">
        <f>'22-23 Cert'!AD147</f>
        <v>91938</v>
      </c>
      <c r="CC17" s="276">
        <f>'22-23 Cert'!Z189</f>
        <v>72216</v>
      </c>
      <c r="CD17" s="276">
        <f>'22-23 Cert'!AA189</f>
        <v>79194</v>
      </c>
      <c r="CE17" s="276">
        <f>'22-23 Cert'!AB189</f>
        <v>85044</v>
      </c>
      <c r="CF17" s="276">
        <f>'22-23 Cert'!AC189</f>
        <v>87738</v>
      </c>
      <c r="CG17" s="277">
        <f>'22-23 Cert'!AD189</f>
        <v>95418</v>
      </c>
      <c r="CH17" s="284">
        <f t="shared" si="2"/>
        <v>55380</v>
      </c>
      <c r="CI17" s="284">
        <f t="shared" si="1"/>
        <v>60918</v>
      </c>
      <c r="CJ17" s="284">
        <f t="shared" si="1"/>
        <v>66456</v>
      </c>
      <c r="CK17" s="284">
        <f t="shared" si="1"/>
        <v>64340</v>
      </c>
      <c r="CL17" s="284">
        <f t="shared" si="1"/>
        <v>77208</v>
      </c>
    </row>
    <row r="18" spans="1:90" x14ac:dyDescent="0.25">
      <c r="A18" s="262">
        <v>14</v>
      </c>
      <c r="B18" s="275">
        <f>Bus!H18</f>
        <v>15560</v>
      </c>
      <c r="C18" s="275">
        <f>Cafe!F19</f>
        <v>19.580000000000002</v>
      </c>
      <c r="D18" s="275">
        <f>'22-23 NC'!C18</f>
        <v>34020</v>
      </c>
      <c r="E18" s="276">
        <f>'22-23 NC'!F18</f>
        <v>35820</v>
      </c>
      <c r="F18" s="276">
        <f>'22-23 NC'!H18</f>
        <v>38640</v>
      </c>
      <c r="G18" s="276">
        <f>'22-23 NC'!J18</f>
        <v>42072</v>
      </c>
      <c r="H18" s="276">
        <f>'22-23 NC'!L18</f>
        <v>43212</v>
      </c>
      <c r="I18" s="276">
        <f>'22-23 NC'!S18</f>
        <v>27750</v>
      </c>
      <c r="J18" s="276">
        <f>'22-23 NC'!N18</f>
        <v>37320</v>
      </c>
      <c r="K18" s="276">
        <f>'22-23 NC'!Q18</f>
        <v>47520</v>
      </c>
      <c r="L18" s="276">
        <f>'22-23 NC'!T18</f>
        <v>29138</v>
      </c>
      <c r="M18" s="276">
        <f>'22-23 NC'!U18</f>
        <v>30525</v>
      </c>
      <c r="N18" s="276">
        <f>'22-23 NC'!V18</f>
        <v>31913</v>
      </c>
      <c r="O18" s="276">
        <f>'22-23 NC'!W18</f>
        <v>33300</v>
      </c>
      <c r="P18" s="276">
        <f>'22-23 NC'!D18</f>
        <v>28350</v>
      </c>
      <c r="Q18" s="294">
        <f>'22-23 Asst'!L19</f>
        <v>21964</v>
      </c>
      <c r="R18" s="283">
        <f>'22-23 Asst'!O19</f>
        <v>23794</v>
      </c>
      <c r="S18" s="283">
        <f>'22-23 Asst'!R19</f>
        <v>25624</v>
      </c>
      <c r="T18" s="283">
        <f>'22-23 Asst'!X19</f>
        <v>29285</v>
      </c>
      <c r="U18" s="275">
        <f>'22-23 Cert'!B19</f>
        <v>50495</v>
      </c>
      <c r="V18" s="276">
        <f>'22-23 Cert'!C19</f>
        <v>56080</v>
      </c>
      <c r="W18" s="276">
        <f>'22-23 Cert'!D19</f>
        <v>61305</v>
      </c>
      <c r="X18" s="276">
        <f>'22-23 Cert'!E19</f>
        <v>63640</v>
      </c>
      <c r="Y18" s="276">
        <f>'22-23 Cert'!F19</f>
        <v>70355</v>
      </c>
      <c r="Z18" s="276">
        <f>'22-23 Cert'!H19</f>
        <v>53020</v>
      </c>
      <c r="AA18" s="276">
        <f>'22-23 Cert'!I19</f>
        <v>58884</v>
      </c>
      <c r="AB18" s="276">
        <f>'22-23 Cert'!J19</f>
        <v>64370</v>
      </c>
      <c r="AC18" s="276">
        <f>'22-23 Cert'!K19</f>
        <v>66822</v>
      </c>
      <c r="AD18" s="276">
        <f>'22-23 Cert'!L19</f>
        <v>73873</v>
      </c>
      <c r="AE18" s="276">
        <f>'22-23 Cert'!N19</f>
        <v>55545</v>
      </c>
      <c r="AF18" s="276">
        <f>'22-23 Cert'!O19</f>
        <v>61688</v>
      </c>
      <c r="AG18" s="276">
        <f>'22-23 Cert'!P19</f>
        <v>67436</v>
      </c>
      <c r="AH18" s="276">
        <f>'22-23 Cert'!Q19</f>
        <v>70004</v>
      </c>
      <c r="AI18" s="276">
        <f>'22-23 Cert'!R19</f>
        <v>77391</v>
      </c>
      <c r="AJ18" s="276">
        <f>'22-23 Cert'!T19</f>
        <v>58069</v>
      </c>
      <c r="AK18" s="276">
        <f>'22-23 Cert'!U19</f>
        <v>64492</v>
      </c>
      <c r="AL18" s="276">
        <f>'22-23 Cert'!V19</f>
        <v>70501</v>
      </c>
      <c r="AM18" s="276">
        <f>'22-23 Cert'!W19</f>
        <v>73186</v>
      </c>
      <c r="AN18" s="276">
        <f>'22-23 Cert'!X19</f>
        <v>80908</v>
      </c>
      <c r="AO18" s="276">
        <f>'22-23 Cert'!Z19</f>
        <v>60594</v>
      </c>
      <c r="AP18" s="276">
        <f>'22-23 Cert'!AA19</f>
        <v>67296</v>
      </c>
      <c r="AQ18" s="276">
        <f>'22-23 Cert'!AB19</f>
        <v>73566</v>
      </c>
      <c r="AR18" s="276">
        <f>'22-23 Cert'!AC19</f>
        <v>76368</v>
      </c>
      <c r="AS18" s="277">
        <f>'22-23 Cert'!AD19</f>
        <v>84426</v>
      </c>
      <c r="AT18" s="276">
        <f>'22-23 Cert'!B64</f>
        <v>59815</v>
      </c>
      <c r="AU18" s="276">
        <f>'22-23 Cert'!C64</f>
        <v>67445</v>
      </c>
      <c r="AV18" s="276">
        <f>'22-23 Cert'!D64</f>
        <v>74970</v>
      </c>
      <c r="AW18" s="276">
        <f>'22-23 Cert'!E64</f>
        <v>76905</v>
      </c>
      <c r="AX18" s="276">
        <f>'22-23 Cert'!F64</f>
        <v>80430</v>
      </c>
      <c r="AY18" s="276">
        <f>'22-23 Cert'!H64</f>
        <v>62806</v>
      </c>
      <c r="AZ18" s="276">
        <f>'22-23 Cert'!I64</f>
        <v>70817</v>
      </c>
      <c r="BA18" s="276">
        <f>'22-23 Cert'!J64</f>
        <v>78719</v>
      </c>
      <c r="BB18" s="276">
        <f>'22-23 Cert'!K64</f>
        <v>80750</v>
      </c>
      <c r="BC18" s="276">
        <f>'22-23 Cert'!L64</f>
        <v>84452</v>
      </c>
      <c r="BD18" s="276">
        <f>'22-23 Cert'!N64</f>
        <v>65797</v>
      </c>
      <c r="BE18" s="276">
        <f>'22-23 Cert'!O64</f>
        <v>74190</v>
      </c>
      <c r="BF18" s="276">
        <f>'22-23 Cert'!P64</f>
        <v>82467</v>
      </c>
      <c r="BG18" s="276">
        <f>'22-23 Cert'!Q64</f>
        <v>84596</v>
      </c>
      <c r="BH18" s="276">
        <f>'22-23 Cert'!R64</f>
        <v>88473</v>
      </c>
      <c r="BI18" s="276">
        <f>'22-23 Cert'!T64</f>
        <v>68787</v>
      </c>
      <c r="BJ18" s="276">
        <f>'22-23 Cert'!U64</f>
        <v>77562</v>
      </c>
      <c r="BK18" s="276">
        <f>'22-23 Cert'!V64</f>
        <v>86216</v>
      </c>
      <c r="BL18" s="276">
        <f>'22-23 Cert'!W64</f>
        <v>88441</v>
      </c>
      <c r="BM18" s="276">
        <f>'22-23 Cert'!X64</f>
        <v>92495</v>
      </c>
      <c r="BN18" s="276">
        <f>'22-23 Cert'!Z64</f>
        <v>71778</v>
      </c>
      <c r="BO18" s="276">
        <f>'22-23 Cert'!AA64</f>
        <v>80934</v>
      </c>
      <c r="BP18" s="276">
        <f>'22-23 Cert'!AB64</f>
        <v>89964</v>
      </c>
      <c r="BQ18" s="276">
        <f>'22-23 Cert'!AC64</f>
        <v>92286</v>
      </c>
      <c r="BR18" s="276">
        <f>'22-23 Cert'!AD64</f>
        <v>96516</v>
      </c>
      <c r="BS18" s="275">
        <f>'22-23 Cert'!Z106</f>
        <v>66228</v>
      </c>
      <c r="BT18" s="276">
        <f>'22-23 Cert'!AA106</f>
        <v>73308</v>
      </c>
      <c r="BU18" s="276">
        <f>'22-23 Cert'!AB106</f>
        <v>79248</v>
      </c>
      <c r="BV18" s="276">
        <f>'22-23 Cert'!AC106</f>
        <v>81978</v>
      </c>
      <c r="BW18" s="276">
        <f>'22-23 Cert'!AD106</f>
        <v>89766</v>
      </c>
      <c r="BX18" s="276">
        <f>'22-23 Cert'!Z148</f>
        <v>69750</v>
      </c>
      <c r="BY18" s="276">
        <f>'22-23 Cert'!AA148</f>
        <v>76848</v>
      </c>
      <c r="BZ18" s="276">
        <f>'22-23 Cert'!AB148</f>
        <v>82788</v>
      </c>
      <c r="CA18" s="276">
        <f>'22-23 Cert'!AC148</f>
        <v>85506</v>
      </c>
      <c r="CB18" s="276">
        <f>'22-23 Cert'!AD148</f>
        <v>93288</v>
      </c>
      <c r="CC18" s="276">
        <f>'22-23 Cert'!Z190</f>
        <v>73272</v>
      </c>
      <c r="CD18" s="276">
        <f>'22-23 Cert'!AA190</f>
        <v>80364</v>
      </c>
      <c r="CE18" s="276">
        <f>'22-23 Cert'!AB190</f>
        <v>86310</v>
      </c>
      <c r="CF18" s="276">
        <f>'22-23 Cert'!AC190</f>
        <v>89040</v>
      </c>
      <c r="CG18" s="277">
        <f>'22-23 Cert'!AD190</f>
        <v>96822</v>
      </c>
      <c r="CH18" s="284">
        <f t="shared" si="2"/>
        <v>55380</v>
      </c>
      <c r="CI18" s="284">
        <f t="shared" si="1"/>
        <v>60918</v>
      </c>
      <c r="CJ18" s="284">
        <f t="shared" si="1"/>
        <v>66456</v>
      </c>
      <c r="CK18" s="284">
        <f t="shared" si="1"/>
        <v>64340</v>
      </c>
      <c r="CL18" s="284">
        <f t="shared" si="1"/>
        <v>77208</v>
      </c>
    </row>
    <row r="19" spans="1:90" x14ac:dyDescent="0.25">
      <c r="A19" s="262">
        <v>15</v>
      </c>
      <c r="B19" s="275">
        <f>Bus!H19</f>
        <v>15990</v>
      </c>
      <c r="C19" s="275">
        <f>Cafe!F20</f>
        <v>20.16</v>
      </c>
      <c r="D19" s="275">
        <f>'22-23 NC'!C19</f>
        <v>34560</v>
      </c>
      <c r="E19" s="276">
        <f>'22-23 NC'!F19</f>
        <v>36360</v>
      </c>
      <c r="F19" s="276">
        <f>'22-23 NC'!H19</f>
        <v>39300</v>
      </c>
      <c r="G19" s="276">
        <f>'22-23 NC'!J19</f>
        <v>42876</v>
      </c>
      <c r="H19" s="276">
        <f>'22-23 NC'!L19</f>
        <v>44280</v>
      </c>
      <c r="I19" s="276">
        <f>'22-23 NC'!S19</f>
        <v>28650</v>
      </c>
      <c r="J19" s="276">
        <f>'22-23 NC'!N19</f>
        <v>38292</v>
      </c>
      <c r="K19" s="276">
        <f>'22-23 NC'!Q19</f>
        <v>50412</v>
      </c>
      <c r="L19" s="276">
        <f>'22-23 NC'!T19</f>
        <v>30083</v>
      </c>
      <c r="M19" s="276">
        <f>'22-23 NC'!U19</f>
        <v>31515</v>
      </c>
      <c r="N19" s="276">
        <f>'22-23 NC'!V19</f>
        <v>32948</v>
      </c>
      <c r="O19" s="276">
        <f>'22-23 NC'!W19</f>
        <v>34380</v>
      </c>
      <c r="P19" s="276">
        <f>'22-23 NC'!D19</f>
        <v>28800</v>
      </c>
      <c r="Q19" s="294">
        <f>'22-23 Asst'!L20</f>
        <v>22347</v>
      </c>
      <c r="R19" s="283">
        <f>'22-23 Asst'!O20</f>
        <v>24210</v>
      </c>
      <c r="S19" s="283">
        <f>'22-23 Asst'!R20</f>
        <v>26072</v>
      </c>
      <c r="T19" s="283">
        <f>'22-23 Asst'!X20</f>
        <v>29796</v>
      </c>
      <c r="U19" s="275">
        <f>'22-23 Cert'!B20</f>
        <v>50755</v>
      </c>
      <c r="V19" s="276">
        <f>'22-23 Cert'!C20</f>
        <v>56850</v>
      </c>
      <c r="W19" s="276">
        <f>'22-23 Cert'!D20</f>
        <v>62075</v>
      </c>
      <c r="X19" s="276">
        <f>'22-23 Cert'!E20</f>
        <v>64405</v>
      </c>
      <c r="Y19" s="276">
        <f>'22-23 Cert'!F20</f>
        <v>71120</v>
      </c>
      <c r="Z19" s="276">
        <f>'22-23 Cert'!H20</f>
        <v>53293</v>
      </c>
      <c r="AA19" s="276">
        <f>'22-23 Cert'!I20</f>
        <v>59693</v>
      </c>
      <c r="AB19" s="276">
        <f>'22-23 Cert'!J20</f>
        <v>65179</v>
      </c>
      <c r="AC19" s="276">
        <f>'22-23 Cert'!K20</f>
        <v>67625</v>
      </c>
      <c r="AD19" s="276">
        <f>'22-23 Cert'!L20</f>
        <v>74676</v>
      </c>
      <c r="AE19" s="276">
        <f>'22-23 Cert'!N20</f>
        <v>55831</v>
      </c>
      <c r="AF19" s="276">
        <f>'22-23 Cert'!O20</f>
        <v>62535</v>
      </c>
      <c r="AG19" s="276">
        <f>'22-23 Cert'!P20</f>
        <v>68283</v>
      </c>
      <c r="AH19" s="276">
        <f>'22-23 Cert'!Q20</f>
        <v>70846</v>
      </c>
      <c r="AI19" s="276">
        <f>'22-23 Cert'!R20</f>
        <v>78232</v>
      </c>
      <c r="AJ19" s="276">
        <f>'22-23 Cert'!T20</f>
        <v>58368</v>
      </c>
      <c r="AK19" s="276">
        <f>'22-23 Cert'!U20</f>
        <v>65378</v>
      </c>
      <c r="AL19" s="276">
        <f>'22-23 Cert'!V20</f>
        <v>71386</v>
      </c>
      <c r="AM19" s="276">
        <f>'22-23 Cert'!W20</f>
        <v>74066</v>
      </c>
      <c r="AN19" s="276">
        <f>'22-23 Cert'!X20</f>
        <v>81788</v>
      </c>
      <c r="AO19" s="276">
        <f>'22-23 Cert'!Z20</f>
        <v>60906</v>
      </c>
      <c r="AP19" s="276">
        <f>'22-23 Cert'!AA20</f>
        <v>68220</v>
      </c>
      <c r="AQ19" s="276">
        <f>'22-23 Cert'!AB20</f>
        <v>74490</v>
      </c>
      <c r="AR19" s="276">
        <f>'22-23 Cert'!AC20</f>
        <v>77286</v>
      </c>
      <c r="AS19" s="277">
        <f>'22-23 Cert'!AD20</f>
        <v>85344</v>
      </c>
      <c r="AT19" s="276">
        <f>'22-23 Cert'!B65</f>
        <v>60700</v>
      </c>
      <c r="AU19" s="276">
        <f>'22-23 Cert'!C65</f>
        <v>68325</v>
      </c>
      <c r="AV19" s="276">
        <f>'22-23 Cert'!D65</f>
        <v>75870</v>
      </c>
      <c r="AW19" s="276">
        <f>'22-23 Cert'!E65</f>
        <v>77830</v>
      </c>
      <c r="AX19" s="276">
        <f>'22-23 Cert'!F65</f>
        <v>81350</v>
      </c>
      <c r="AY19" s="276">
        <f>'22-23 Cert'!H65</f>
        <v>63735</v>
      </c>
      <c r="AZ19" s="276">
        <f>'22-23 Cert'!I65</f>
        <v>71741</v>
      </c>
      <c r="BA19" s="276">
        <f>'22-23 Cert'!J65</f>
        <v>79664</v>
      </c>
      <c r="BB19" s="276">
        <f>'22-23 Cert'!K65</f>
        <v>81722</v>
      </c>
      <c r="BC19" s="276">
        <f>'22-23 Cert'!L65</f>
        <v>85418</v>
      </c>
      <c r="BD19" s="276">
        <f>'22-23 Cert'!N65</f>
        <v>66770</v>
      </c>
      <c r="BE19" s="276">
        <f>'22-23 Cert'!O65</f>
        <v>75158</v>
      </c>
      <c r="BF19" s="276">
        <f>'22-23 Cert'!P65</f>
        <v>83457</v>
      </c>
      <c r="BG19" s="276">
        <f>'22-23 Cert'!Q65</f>
        <v>85613</v>
      </c>
      <c r="BH19" s="276">
        <f>'22-23 Cert'!R65</f>
        <v>89485</v>
      </c>
      <c r="BI19" s="276">
        <f>'22-23 Cert'!T65</f>
        <v>69805</v>
      </c>
      <c r="BJ19" s="276">
        <f>'22-23 Cert'!U65</f>
        <v>78574</v>
      </c>
      <c r="BK19" s="276">
        <f>'22-23 Cert'!V65</f>
        <v>87251</v>
      </c>
      <c r="BL19" s="276">
        <f>'22-23 Cert'!W65</f>
        <v>89505</v>
      </c>
      <c r="BM19" s="276">
        <f>'22-23 Cert'!X65</f>
        <v>93553</v>
      </c>
      <c r="BN19" s="276">
        <f>'22-23 Cert'!Z65</f>
        <v>72840</v>
      </c>
      <c r="BO19" s="276">
        <f>'22-23 Cert'!AA65</f>
        <v>81990</v>
      </c>
      <c r="BP19" s="276">
        <f>'22-23 Cert'!AB65</f>
        <v>91044</v>
      </c>
      <c r="BQ19" s="276">
        <f>'22-23 Cert'!AC65</f>
        <v>93396</v>
      </c>
      <c r="BR19" s="276">
        <f>'22-23 Cert'!AD65</f>
        <v>97620</v>
      </c>
      <c r="BS19" s="275">
        <f>'22-23 Cert'!Z107</f>
        <v>67860</v>
      </c>
      <c r="BT19" s="276">
        <f>'22-23 Cert'!AA107</f>
        <v>75108</v>
      </c>
      <c r="BU19" s="276">
        <f>'22-23 Cert'!AB107</f>
        <v>81210</v>
      </c>
      <c r="BV19" s="276">
        <f>'22-23 Cert'!AC107</f>
        <v>83994</v>
      </c>
      <c r="BW19" s="276">
        <f>'22-23 Cert'!AD107</f>
        <v>91998</v>
      </c>
      <c r="BX19" s="276">
        <f>'22-23 Cert'!Z149</f>
        <v>71472</v>
      </c>
      <c r="BY19" s="276">
        <f>'22-23 Cert'!AA149</f>
        <v>78732</v>
      </c>
      <c r="BZ19" s="276">
        <f>'22-23 Cert'!AB149</f>
        <v>84816</v>
      </c>
      <c r="CA19" s="276">
        <f>'22-23 Cert'!AC149</f>
        <v>87594</v>
      </c>
      <c r="CB19" s="276">
        <f>'22-23 Cert'!AD149</f>
        <v>95598</v>
      </c>
      <c r="CC19" s="276">
        <f>'22-23 Cert'!Z191</f>
        <v>75072</v>
      </c>
      <c r="CD19" s="276">
        <f>'22-23 Cert'!AA191</f>
        <v>82350</v>
      </c>
      <c r="CE19" s="276">
        <f>'22-23 Cert'!AB191</f>
        <v>88434</v>
      </c>
      <c r="CF19" s="276">
        <f>'22-23 Cert'!AC191</f>
        <v>91236</v>
      </c>
      <c r="CG19" s="277">
        <f>'22-23 Cert'!AD191</f>
        <v>99210</v>
      </c>
      <c r="CH19" s="284">
        <f t="shared" si="2"/>
        <v>55380</v>
      </c>
      <c r="CI19" s="284">
        <f t="shared" si="1"/>
        <v>60918</v>
      </c>
      <c r="CJ19" s="284">
        <f t="shared" si="1"/>
        <v>66456</v>
      </c>
      <c r="CK19" s="284">
        <f t="shared" si="1"/>
        <v>64340</v>
      </c>
      <c r="CL19" s="284">
        <f t="shared" si="1"/>
        <v>77208</v>
      </c>
    </row>
    <row r="20" spans="1:90" x14ac:dyDescent="0.25">
      <c r="A20" s="262">
        <v>16</v>
      </c>
      <c r="B20" s="275">
        <f>Bus!H20</f>
        <v>16530</v>
      </c>
      <c r="C20" s="275">
        <f>Cafe!F21</f>
        <v>20.790000000000003</v>
      </c>
      <c r="D20" s="275">
        <f>'22-23 NC'!C20</f>
        <v>35160</v>
      </c>
      <c r="E20" s="276">
        <f>'22-23 NC'!F20</f>
        <v>37020</v>
      </c>
      <c r="F20" s="276">
        <f>'22-23 NC'!H20</f>
        <v>40236</v>
      </c>
      <c r="G20" s="276">
        <f>'22-23 NC'!J20</f>
        <v>43476</v>
      </c>
      <c r="H20" s="276">
        <f>'22-23 NC'!L20</f>
        <v>45228</v>
      </c>
      <c r="I20" s="276">
        <f>'22-23 NC'!S20</f>
        <v>29500</v>
      </c>
      <c r="J20" s="276">
        <f>'22-23 NC'!N20</f>
        <v>39336</v>
      </c>
      <c r="K20" s="276">
        <f>'22-23 NC'!Q20</f>
        <v>52776</v>
      </c>
      <c r="L20" s="276">
        <f>'22-23 NC'!T20</f>
        <v>30975</v>
      </c>
      <c r="M20" s="276">
        <f>'22-23 NC'!U20</f>
        <v>32450</v>
      </c>
      <c r="N20" s="276">
        <f>'22-23 NC'!V20</f>
        <v>33925</v>
      </c>
      <c r="O20" s="276">
        <f>'22-23 NC'!W20</f>
        <v>35400</v>
      </c>
      <c r="P20" s="276">
        <f>'22-23 NC'!D20</f>
        <v>29300</v>
      </c>
      <c r="Q20" s="294">
        <f>'22-23 Asst'!L21</f>
        <v>22590</v>
      </c>
      <c r="R20" s="283">
        <f>'22-23 Asst'!O21</f>
        <v>24472</v>
      </c>
      <c r="S20" s="283">
        <f>'22-23 Asst'!R21</f>
        <v>26355</v>
      </c>
      <c r="T20" s="283">
        <f>'22-23 Asst'!X21</f>
        <v>30120</v>
      </c>
      <c r="U20" s="275">
        <f>'22-23 Cert'!B21</f>
        <v>51495</v>
      </c>
      <c r="V20" s="276">
        <f>'22-23 Cert'!C21</f>
        <v>57690</v>
      </c>
      <c r="W20" s="276">
        <f>'22-23 Cert'!D21</f>
        <v>62850</v>
      </c>
      <c r="X20" s="276">
        <f>'22-23 Cert'!E21</f>
        <v>65215</v>
      </c>
      <c r="Y20" s="276">
        <f>'22-23 Cert'!F21</f>
        <v>72010</v>
      </c>
      <c r="Z20" s="276">
        <f>'22-23 Cert'!H21</f>
        <v>54070</v>
      </c>
      <c r="AA20" s="276">
        <f>'22-23 Cert'!I21</f>
        <v>60575</v>
      </c>
      <c r="AB20" s="276">
        <f>'22-23 Cert'!J21</f>
        <v>65993</v>
      </c>
      <c r="AC20" s="276">
        <f>'22-23 Cert'!K21</f>
        <v>68476</v>
      </c>
      <c r="AD20" s="276">
        <f>'22-23 Cert'!L21</f>
        <v>75611</v>
      </c>
      <c r="AE20" s="276">
        <f>'22-23 Cert'!N21</f>
        <v>56645</v>
      </c>
      <c r="AF20" s="276">
        <f>'22-23 Cert'!O21</f>
        <v>63459</v>
      </c>
      <c r="AG20" s="276">
        <f>'22-23 Cert'!P21</f>
        <v>69135</v>
      </c>
      <c r="AH20" s="276">
        <f>'22-23 Cert'!Q21</f>
        <v>71737</v>
      </c>
      <c r="AI20" s="276">
        <f>'22-23 Cert'!R21</f>
        <v>79211</v>
      </c>
      <c r="AJ20" s="276">
        <f>'22-23 Cert'!T21</f>
        <v>59219</v>
      </c>
      <c r="AK20" s="276">
        <f>'22-23 Cert'!U21</f>
        <v>66344</v>
      </c>
      <c r="AL20" s="276">
        <f>'22-23 Cert'!V21</f>
        <v>72278</v>
      </c>
      <c r="AM20" s="276">
        <f>'22-23 Cert'!W21</f>
        <v>74997</v>
      </c>
      <c r="AN20" s="276">
        <f>'22-23 Cert'!X21</f>
        <v>82812</v>
      </c>
      <c r="AO20" s="276">
        <f>'22-23 Cert'!Z21</f>
        <v>61794</v>
      </c>
      <c r="AP20" s="276">
        <f>'22-23 Cert'!AA21</f>
        <v>69228</v>
      </c>
      <c r="AQ20" s="276">
        <f>'22-23 Cert'!AB21</f>
        <v>75420</v>
      </c>
      <c r="AR20" s="276">
        <f>'22-23 Cert'!AC21</f>
        <v>78258</v>
      </c>
      <c r="AS20" s="277">
        <f>'22-23 Cert'!AD21</f>
        <v>86412</v>
      </c>
      <c r="AT20" s="276">
        <f>'22-23 Cert'!B66</f>
        <v>61560</v>
      </c>
      <c r="AU20" s="276">
        <f>'22-23 Cert'!C66</f>
        <v>69235</v>
      </c>
      <c r="AV20" s="276">
        <f>'22-23 Cert'!D66</f>
        <v>76765</v>
      </c>
      <c r="AW20" s="276">
        <f>'22-23 Cert'!E66</f>
        <v>78715</v>
      </c>
      <c r="AX20" s="276">
        <f>'22-23 Cert'!F66</f>
        <v>82240</v>
      </c>
      <c r="AY20" s="276">
        <f>'22-23 Cert'!H66</f>
        <v>64638</v>
      </c>
      <c r="AZ20" s="276">
        <f>'22-23 Cert'!I66</f>
        <v>72697</v>
      </c>
      <c r="BA20" s="276">
        <f>'22-23 Cert'!J66</f>
        <v>80603</v>
      </c>
      <c r="BB20" s="276">
        <f>'22-23 Cert'!K66</f>
        <v>82651</v>
      </c>
      <c r="BC20" s="276">
        <f>'22-23 Cert'!L66</f>
        <v>86352</v>
      </c>
      <c r="BD20" s="276">
        <f>'22-23 Cert'!N66</f>
        <v>67716</v>
      </c>
      <c r="BE20" s="276">
        <f>'22-23 Cert'!O66</f>
        <v>76159</v>
      </c>
      <c r="BF20" s="276">
        <f>'22-23 Cert'!P66</f>
        <v>84442</v>
      </c>
      <c r="BG20" s="276">
        <f>'22-23 Cert'!Q66</f>
        <v>86587</v>
      </c>
      <c r="BH20" s="276">
        <f>'22-23 Cert'!R66</f>
        <v>90464</v>
      </c>
      <c r="BI20" s="276">
        <f>'22-23 Cert'!T66</f>
        <v>70794</v>
      </c>
      <c r="BJ20" s="276">
        <f>'22-23 Cert'!U66</f>
        <v>79620</v>
      </c>
      <c r="BK20" s="276">
        <f>'22-23 Cert'!V66</f>
        <v>88280</v>
      </c>
      <c r="BL20" s="276">
        <f>'22-23 Cert'!W66</f>
        <v>90522</v>
      </c>
      <c r="BM20" s="276">
        <f>'22-23 Cert'!X66</f>
        <v>94576</v>
      </c>
      <c r="BN20" s="276">
        <f>'22-23 Cert'!Z66</f>
        <v>73872</v>
      </c>
      <c r="BO20" s="276">
        <f>'22-23 Cert'!AA66</f>
        <v>83082</v>
      </c>
      <c r="BP20" s="276">
        <f>'22-23 Cert'!AB66</f>
        <v>92118</v>
      </c>
      <c r="BQ20" s="276">
        <f>'22-23 Cert'!AC66</f>
        <v>94458</v>
      </c>
      <c r="BR20" s="276">
        <f>'22-23 Cert'!AD66</f>
        <v>98688</v>
      </c>
      <c r="BS20" s="275">
        <f>'22-23 Cert'!Z108</f>
        <v>69204</v>
      </c>
      <c r="BT20" s="276">
        <f>'22-23 Cert'!AA108</f>
        <v>76578</v>
      </c>
      <c r="BU20" s="276">
        <f>'22-23 Cert'!AB108</f>
        <v>82794</v>
      </c>
      <c r="BV20" s="276">
        <f>'22-23 Cert'!AC108</f>
        <v>85662</v>
      </c>
      <c r="BW20" s="276">
        <f>'22-23 Cert'!AD108</f>
        <v>93798</v>
      </c>
      <c r="BX20" s="276">
        <f>'22-23 Cert'!Z150</f>
        <v>72876</v>
      </c>
      <c r="BY20" s="276">
        <f>'22-23 Cert'!AA150</f>
        <v>80274</v>
      </c>
      <c r="BZ20" s="276">
        <f>'22-23 Cert'!AB150</f>
        <v>86490</v>
      </c>
      <c r="CA20" s="276">
        <f>'22-23 Cert'!AC150</f>
        <v>89334</v>
      </c>
      <c r="CB20" s="276">
        <f>'22-23 Cert'!AD150</f>
        <v>97470</v>
      </c>
      <c r="CC20" s="276">
        <f>'22-23 Cert'!Z192</f>
        <v>76554</v>
      </c>
      <c r="CD20" s="276">
        <f>'22-23 Cert'!AA192</f>
        <v>83976</v>
      </c>
      <c r="CE20" s="276">
        <f>'22-23 Cert'!AB192</f>
        <v>90162</v>
      </c>
      <c r="CF20" s="276">
        <f>'22-23 Cert'!AC192</f>
        <v>93018</v>
      </c>
      <c r="CG20" s="277">
        <f>'22-23 Cert'!AD192</f>
        <v>101172</v>
      </c>
      <c r="CH20" s="284">
        <f t="shared" si="2"/>
        <v>55380</v>
      </c>
      <c r="CI20" s="284">
        <f t="shared" si="1"/>
        <v>60918</v>
      </c>
      <c r="CJ20" s="284">
        <f t="shared" si="1"/>
        <v>66456</v>
      </c>
      <c r="CK20" s="284">
        <f t="shared" si="1"/>
        <v>64340</v>
      </c>
      <c r="CL20" s="284">
        <f t="shared" si="1"/>
        <v>77208</v>
      </c>
    </row>
    <row r="21" spans="1:90" x14ac:dyDescent="0.25">
      <c r="A21" s="262">
        <v>17</v>
      </c>
      <c r="B21" s="275">
        <f>Bus!H21</f>
        <v>16880</v>
      </c>
      <c r="C21" s="275">
        <f>Cafe!F22</f>
        <v>21.092400000000001</v>
      </c>
      <c r="D21" s="275">
        <f>'22-23 NC'!C21</f>
        <v>35760</v>
      </c>
      <c r="E21" s="276">
        <f>'22-23 NC'!F21</f>
        <v>37740</v>
      </c>
      <c r="F21" s="276">
        <f>'22-23 NC'!H21</f>
        <v>40920</v>
      </c>
      <c r="G21" s="276">
        <f>'22-23 NC'!J21</f>
        <v>44616</v>
      </c>
      <c r="H21" s="276">
        <f>'22-23 NC'!L21</f>
        <v>46236</v>
      </c>
      <c r="I21" s="276">
        <f>'22-23 NC'!S21</f>
        <v>30620</v>
      </c>
      <c r="J21" s="276">
        <f>'22-23 NC'!N21</f>
        <v>40764</v>
      </c>
      <c r="K21" s="276">
        <f>'22-23 NC'!Q21</f>
        <v>54600</v>
      </c>
      <c r="L21" s="276">
        <f>'22-23 NC'!T21</f>
        <v>32151</v>
      </c>
      <c r="M21" s="276">
        <f>'22-23 NC'!U21</f>
        <v>33682</v>
      </c>
      <c r="N21" s="276">
        <f>'22-23 NC'!V21</f>
        <v>35213</v>
      </c>
      <c r="O21" s="276">
        <f>'22-23 NC'!W21</f>
        <v>36744</v>
      </c>
      <c r="P21" s="276">
        <f>'22-23 NC'!D21</f>
        <v>29800</v>
      </c>
      <c r="Q21" s="294">
        <f>'22-23 Asst'!L22</f>
        <v>22978</v>
      </c>
      <c r="R21" s="283">
        <f>'22-23 Asst'!O22</f>
        <v>24893</v>
      </c>
      <c r="S21" s="283">
        <f>'22-23 Asst'!R22</f>
        <v>26808</v>
      </c>
      <c r="T21" s="283">
        <f>'22-23 Asst'!X22</f>
        <v>30637</v>
      </c>
      <c r="U21" s="275">
        <f>'22-23 Cert'!B22</f>
        <v>52330</v>
      </c>
      <c r="V21" s="276">
        <f>'22-23 Cert'!C22</f>
        <v>58610</v>
      </c>
      <c r="W21" s="276">
        <f>'22-23 Cert'!D22</f>
        <v>63805</v>
      </c>
      <c r="X21" s="276">
        <f>'22-23 Cert'!E22</f>
        <v>66100</v>
      </c>
      <c r="Y21" s="276">
        <f>'22-23 Cert'!F22</f>
        <v>72875</v>
      </c>
      <c r="Z21" s="276">
        <f>'22-23 Cert'!H22</f>
        <v>54947</v>
      </c>
      <c r="AA21" s="276">
        <f>'22-23 Cert'!I22</f>
        <v>61541</v>
      </c>
      <c r="AB21" s="276">
        <f>'22-23 Cert'!J22</f>
        <v>66995</v>
      </c>
      <c r="AC21" s="276">
        <f>'22-23 Cert'!K22</f>
        <v>69405</v>
      </c>
      <c r="AD21" s="276">
        <f>'22-23 Cert'!L22</f>
        <v>76519</v>
      </c>
      <c r="AE21" s="276">
        <f>'22-23 Cert'!N22</f>
        <v>57563</v>
      </c>
      <c r="AF21" s="276">
        <f>'22-23 Cert'!O22</f>
        <v>64471</v>
      </c>
      <c r="AG21" s="276">
        <f>'22-23 Cert'!P22</f>
        <v>70186</v>
      </c>
      <c r="AH21" s="276">
        <f>'22-23 Cert'!Q22</f>
        <v>72710</v>
      </c>
      <c r="AI21" s="276">
        <f>'22-23 Cert'!R22</f>
        <v>80163</v>
      </c>
      <c r="AJ21" s="276">
        <f>'22-23 Cert'!T22</f>
        <v>60180</v>
      </c>
      <c r="AK21" s="276">
        <f>'22-23 Cert'!U22</f>
        <v>67402</v>
      </c>
      <c r="AL21" s="276">
        <f>'22-23 Cert'!V22</f>
        <v>73376</v>
      </c>
      <c r="AM21" s="276">
        <f>'22-23 Cert'!W22</f>
        <v>76015</v>
      </c>
      <c r="AN21" s="276">
        <f>'22-23 Cert'!X22</f>
        <v>83806</v>
      </c>
      <c r="AO21" s="276">
        <f>'22-23 Cert'!Z22</f>
        <v>62796</v>
      </c>
      <c r="AP21" s="276">
        <f>'22-23 Cert'!AA22</f>
        <v>70332</v>
      </c>
      <c r="AQ21" s="276">
        <f>'22-23 Cert'!AB22</f>
        <v>76566</v>
      </c>
      <c r="AR21" s="276">
        <f>'22-23 Cert'!AC22</f>
        <v>79320</v>
      </c>
      <c r="AS21" s="277">
        <f>'22-23 Cert'!AD22</f>
        <v>87450</v>
      </c>
      <c r="AT21" s="276">
        <f>'22-23 Cert'!B67</f>
        <v>62430</v>
      </c>
      <c r="AU21" s="276">
        <f>'22-23 Cert'!C67</f>
        <v>70145</v>
      </c>
      <c r="AV21" s="276">
        <f>'22-23 Cert'!D67</f>
        <v>77680</v>
      </c>
      <c r="AW21" s="276">
        <f>'22-23 Cert'!E67</f>
        <v>79620</v>
      </c>
      <c r="AX21" s="276">
        <f>'22-23 Cert'!F67</f>
        <v>83180</v>
      </c>
      <c r="AY21" s="276">
        <f>'22-23 Cert'!H67</f>
        <v>65552</v>
      </c>
      <c r="AZ21" s="276">
        <f>'22-23 Cert'!I67</f>
        <v>73652</v>
      </c>
      <c r="BA21" s="276">
        <f>'22-23 Cert'!J67</f>
        <v>81564</v>
      </c>
      <c r="BB21" s="276">
        <f>'22-23 Cert'!K67</f>
        <v>83601</v>
      </c>
      <c r="BC21" s="276">
        <f>'22-23 Cert'!L67</f>
        <v>87339</v>
      </c>
      <c r="BD21" s="276">
        <f>'22-23 Cert'!N67</f>
        <v>68673</v>
      </c>
      <c r="BE21" s="276">
        <f>'22-23 Cert'!O67</f>
        <v>77160</v>
      </c>
      <c r="BF21" s="276">
        <f>'22-23 Cert'!P67</f>
        <v>85448</v>
      </c>
      <c r="BG21" s="276">
        <f>'22-23 Cert'!Q67</f>
        <v>87582</v>
      </c>
      <c r="BH21" s="276">
        <f>'22-23 Cert'!R67</f>
        <v>91498</v>
      </c>
      <c r="BI21" s="276">
        <f>'22-23 Cert'!T67</f>
        <v>71795</v>
      </c>
      <c r="BJ21" s="276">
        <f>'22-23 Cert'!U67</f>
        <v>80667</v>
      </c>
      <c r="BK21" s="276">
        <f>'22-23 Cert'!V67</f>
        <v>89332</v>
      </c>
      <c r="BL21" s="276">
        <f>'22-23 Cert'!W67</f>
        <v>91563</v>
      </c>
      <c r="BM21" s="276">
        <f>'22-23 Cert'!X67</f>
        <v>95657</v>
      </c>
      <c r="BN21" s="276">
        <f>'22-23 Cert'!Z67</f>
        <v>74916</v>
      </c>
      <c r="BO21" s="276">
        <f>'22-23 Cert'!AA67</f>
        <v>84174</v>
      </c>
      <c r="BP21" s="276">
        <f>'22-23 Cert'!AB67</f>
        <v>93216</v>
      </c>
      <c r="BQ21" s="276">
        <f>'22-23 Cert'!AC67</f>
        <v>95544</v>
      </c>
      <c r="BR21" s="276">
        <f>'22-23 Cert'!AD67</f>
        <v>99816</v>
      </c>
      <c r="BS21" s="275">
        <f>'22-23 Cert'!Z109</f>
        <v>70164</v>
      </c>
      <c r="BT21" s="276">
        <f>'22-23 Cert'!AA109</f>
        <v>77706</v>
      </c>
      <c r="BU21" s="276">
        <f>'22-23 Cert'!AB109</f>
        <v>83970</v>
      </c>
      <c r="BV21" s="276">
        <f>'22-23 Cert'!AC109</f>
        <v>86706</v>
      </c>
      <c r="BW21" s="276">
        <f>'22-23 Cert'!AD109</f>
        <v>94806</v>
      </c>
      <c r="BX21" s="276">
        <f>'22-23 Cert'!Z151</f>
        <v>73872</v>
      </c>
      <c r="BY21" s="276">
        <f>'22-23 Cert'!AA151</f>
        <v>81402</v>
      </c>
      <c r="BZ21" s="276">
        <f>'22-23 Cert'!AB151</f>
        <v>87654</v>
      </c>
      <c r="CA21" s="276">
        <f>'22-23 Cert'!AC151</f>
        <v>90390</v>
      </c>
      <c r="CB21" s="276">
        <f>'22-23 Cert'!AD151</f>
        <v>98502</v>
      </c>
      <c r="CC21" s="276">
        <f>'22-23 Cert'!Z193</f>
        <v>77550</v>
      </c>
      <c r="CD21" s="276">
        <f>'22-23 Cert'!AA193</f>
        <v>85080</v>
      </c>
      <c r="CE21" s="276">
        <f>'22-23 Cert'!AB193</f>
        <v>91320</v>
      </c>
      <c r="CF21" s="276">
        <f>'22-23 Cert'!AC193</f>
        <v>94074</v>
      </c>
      <c r="CG21" s="277">
        <f>'22-23 Cert'!AD193</f>
        <v>102186</v>
      </c>
      <c r="CH21" s="284">
        <f t="shared" si="2"/>
        <v>55380</v>
      </c>
      <c r="CI21" s="284">
        <f t="shared" si="2"/>
        <v>60918</v>
      </c>
      <c r="CJ21" s="284">
        <f t="shared" si="2"/>
        <v>66456</v>
      </c>
      <c r="CK21" s="284">
        <f t="shared" si="2"/>
        <v>64340</v>
      </c>
      <c r="CL21" s="284">
        <f t="shared" si="2"/>
        <v>77208</v>
      </c>
    </row>
    <row r="22" spans="1:90" x14ac:dyDescent="0.25">
      <c r="A22" s="262">
        <v>18</v>
      </c>
      <c r="B22" s="275">
        <f>Bus!H22</f>
        <v>17240</v>
      </c>
      <c r="C22" s="275">
        <f>Cafe!F23</f>
        <v>21.1572</v>
      </c>
      <c r="D22" s="275">
        <f>'22-23 NC'!C22</f>
        <v>36300</v>
      </c>
      <c r="E22" s="276">
        <f>'22-23 NC'!F22</f>
        <v>38220</v>
      </c>
      <c r="F22" s="276">
        <f>'22-23 NC'!H22</f>
        <v>41928</v>
      </c>
      <c r="G22" s="276">
        <f>'22-23 NC'!J22</f>
        <v>45432</v>
      </c>
      <c r="H22" s="276">
        <f>'22-23 NC'!L22</f>
        <v>47928</v>
      </c>
      <c r="I22" s="276">
        <f>'22-23 NC'!S22</f>
        <v>31430</v>
      </c>
      <c r="J22" s="276">
        <f>'22-23 NC'!N22</f>
        <v>42252</v>
      </c>
      <c r="K22" s="276">
        <f>'22-23 NC'!Q22</f>
        <v>55944</v>
      </c>
      <c r="L22" s="276">
        <f>'22-23 NC'!T22</f>
        <v>33002</v>
      </c>
      <c r="M22" s="276">
        <f>'22-23 NC'!U22</f>
        <v>34573</v>
      </c>
      <c r="N22" s="276">
        <f>'22-23 NC'!V22</f>
        <v>36145</v>
      </c>
      <c r="O22" s="276">
        <f>'22-23 NC'!W22</f>
        <v>37716</v>
      </c>
      <c r="P22" s="276">
        <f>'22-23 NC'!D22</f>
        <v>30250</v>
      </c>
      <c r="Q22" s="294">
        <f>'22-23 Asst'!L23</f>
        <v>23124</v>
      </c>
      <c r="R22" s="283">
        <f>'22-23 Asst'!O23</f>
        <v>25051</v>
      </c>
      <c r="S22" s="283">
        <f>'22-23 Asst'!R23</f>
        <v>26978</v>
      </c>
      <c r="T22" s="283">
        <f>'22-23 Asst'!X23</f>
        <v>30832</v>
      </c>
      <c r="U22" s="275">
        <f>'22-23 Cert'!B23</f>
        <v>53210</v>
      </c>
      <c r="V22" s="276">
        <f>'22-23 Cert'!C23</f>
        <v>59530</v>
      </c>
      <c r="W22" s="276">
        <f>'22-23 Cert'!D23</f>
        <v>64725</v>
      </c>
      <c r="X22" s="276">
        <f>'22-23 Cert'!E23</f>
        <v>67050</v>
      </c>
      <c r="Y22" s="276">
        <f>'22-23 Cert'!F23</f>
        <v>73820</v>
      </c>
      <c r="Z22" s="276">
        <f>'22-23 Cert'!H23</f>
        <v>55871</v>
      </c>
      <c r="AA22" s="276">
        <f>'22-23 Cert'!I23</f>
        <v>62507</v>
      </c>
      <c r="AB22" s="276">
        <f>'22-23 Cert'!J23</f>
        <v>67961</v>
      </c>
      <c r="AC22" s="276">
        <f>'22-23 Cert'!K23</f>
        <v>70403</v>
      </c>
      <c r="AD22" s="276">
        <f>'22-23 Cert'!L23</f>
        <v>77511</v>
      </c>
      <c r="AE22" s="276">
        <f>'22-23 Cert'!N23</f>
        <v>58531</v>
      </c>
      <c r="AF22" s="276">
        <f>'22-23 Cert'!O23</f>
        <v>65483</v>
      </c>
      <c r="AG22" s="276">
        <f>'22-23 Cert'!P23</f>
        <v>71198</v>
      </c>
      <c r="AH22" s="276">
        <f>'22-23 Cert'!Q23</f>
        <v>73755</v>
      </c>
      <c r="AI22" s="276">
        <f>'22-23 Cert'!R23</f>
        <v>81202</v>
      </c>
      <c r="AJ22" s="276">
        <f>'22-23 Cert'!T23</f>
        <v>61192</v>
      </c>
      <c r="AK22" s="276">
        <f>'22-23 Cert'!U23</f>
        <v>68460</v>
      </c>
      <c r="AL22" s="276">
        <f>'22-23 Cert'!V23</f>
        <v>74434</v>
      </c>
      <c r="AM22" s="276">
        <f>'22-23 Cert'!W23</f>
        <v>77108</v>
      </c>
      <c r="AN22" s="276">
        <f>'22-23 Cert'!X23</f>
        <v>84893</v>
      </c>
      <c r="AO22" s="276">
        <f>'22-23 Cert'!Z23</f>
        <v>63852</v>
      </c>
      <c r="AP22" s="276">
        <f>'22-23 Cert'!AA23</f>
        <v>71436</v>
      </c>
      <c r="AQ22" s="276">
        <f>'22-23 Cert'!AB23</f>
        <v>77670</v>
      </c>
      <c r="AR22" s="276">
        <f>'22-23 Cert'!AC23</f>
        <v>80460</v>
      </c>
      <c r="AS22" s="277">
        <f>'22-23 Cert'!AD23</f>
        <v>88584</v>
      </c>
      <c r="AT22" s="276">
        <f>'22-23 Cert'!B68</f>
        <v>63300</v>
      </c>
      <c r="AU22" s="276">
        <f>'22-23 Cert'!C68</f>
        <v>71060</v>
      </c>
      <c r="AV22" s="276">
        <f>'22-23 Cert'!D68</f>
        <v>78610</v>
      </c>
      <c r="AW22" s="276">
        <f>'22-23 Cert'!E68</f>
        <v>80545</v>
      </c>
      <c r="AX22" s="276">
        <f>'22-23 Cert'!F68</f>
        <v>84085</v>
      </c>
      <c r="AY22" s="276">
        <f>'22-23 Cert'!H68</f>
        <v>66465</v>
      </c>
      <c r="AZ22" s="276">
        <f>'22-23 Cert'!I68</f>
        <v>74613</v>
      </c>
      <c r="BA22" s="276">
        <f>'22-23 Cert'!J68</f>
        <v>82541</v>
      </c>
      <c r="BB22" s="276">
        <f>'22-23 Cert'!K68</f>
        <v>84572</v>
      </c>
      <c r="BC22" s="276">
        <f>'22-23 Cert'!L68</f>
        <v>88289</v>
      </c>
      <c r="BD22" s="276">
        <f>'22-23 Cert'!N68</f>
        <v>69630</v>
      </c>
      <c r="BE22" s="276">
        <f>'22-23 Cert'!O68</f>
        <v>78166</v>
      </c>
      <c r="BF22" s="276">
        <f>'22-23 Cert'!P68</f>
        <v>86471</v>
      </c>
      <c r="BG22" s="276">
        <f>'22-23 Cert'!Q68</f>
        <v>88600</v>
      </c>
      <c r="BH22" s="276">
        <f>'22-23 Cert'!R68</f>
        <v>92494</v>
      </c>
      <c r="BI22" s="276">
        <f>'22-23 Cert'!T68</f>
        <v>72795</v>
      </c>
      <c r="BJ22" s="276">
        <f>'22-23 Cert'!U68</f>
        <v>81719</v>
      </c>
      <c r="BK22" s="276">
        <f>'22-23 Cert'!V68</f>
        <v>90402</v>
      </c>
      <c r="BL22" s="276">
        <f>'22-23 Cert'!W68</f>
        <v>92627</v>
      </c>
      <c r="BM22" s="276">
        <f>'22-23 Cert'!X68</f>
        <v>96698</v>
      </c>
      <c r="BN22" s="276">
        <f>'22-23 Cert'!Z68</f>
        <v>75960</v>
      </c>
      <c r="BO22" s="276">
        <f>'22-23 Cert'!AA68</f>
        <v>85272</v>
      </c>
      <c r="BP22" s="276">
        <f>'22-23 Cert'!AB68</f>
        <v>94332</v>
      </c>
      <c r="BQ22" s="276">
        <f>'22-23 Cert'!AC68</f>
        <v>96654</v>
      </c>
      <c r="BR22" s="276">
        <f>'22-23 Cert'!AD68</f>
        <v>100902</v>
      </c>
      <c r="BS22" s="275">
        <f>'22-23 Cert'!Z110</f>
        <v>71226</v>
      </c>
      <c r="BT22" s="276">
        <f>'22-23 Cert'!AA110</f>
        <v>78792</v>
      </c>
      <c r="BU22" s="276">
        <f>'22-23 Cert'!AB110</f>
        <v>85044</v>
      </c>
      <c r="BV22" s="276">
        <f>'22-23 Cert'!AC110</f>
        <v>87852</v>
      </c>
      <c r="BW22" s="276">
        <f>'22-23 Cert'!AD110</f>
        <v>95964</v>
      </c>
      <c r="BX22" s="276">
        <f>'22-23 Cert'!Z152</f>
        <v>74916</v>
      </c>
      <c r="BY22" s="276">
        <f>'22-23 Cert'!AA152</f>
        <v>82488</v>
      </c>
      <c r="BZ22" s="276">
        <f>'22-23 Cert'!AB152</f>
        <v>88746</v>
      </c>
      <c r="CA22" s="276">
        <f>'22-23 Cert'!AC152</f>
        <v>91530</v>
      </c>
      <c r="CB22" s="276">
        <f>'22-23 Cert'!AD152</f>
        <v>99666</v>
      </c>
      <c r="CC22" s="276">
        <f>'22-23 Cert'!Z194</f>
        <v>78624</v>
      </c>
      <c r="CD22" s="276">
        <f>'22-23 Cert'!AA194</f>
        <v>86172</v>
      </c>
      <c r="CE22" s="276">
        <f>'22-23 Cert'!AB194</f>
        <v>92418</v>
      </c>
      <c r="CF22" s="276">
        <f>'22-23 Cert'!AC194</f>
        <v>95208</v>
      </c>
      <c r="CG22" s="277">
        <f>'22-23 Cert'!AD194</f>
        <v>103356</v>
      </c>
      <c r="CH22" s="284">
        <f t="shared" ref="CH22:CL37" si="3">CH21</f>
        <v>55380</v>
      </c>
      <c r="CI22" s="284">
        <f t="shared" si="3"/>
        <v>60918</v>
      </c>
      <c r="CJ22" s="284">
        <f t="shared" si="3"/>
        <v>66456</v>
      </c>
      <c r="CK22" s="284">
        <f t="shared" si="3"/>
        <v>64340</v>
      </c>
      <c r="CL22" s="284">
        <f t="shared" si="3"/>
        <v>77208</v>
      </c>
    </row>
    <row r="23" spans="1:90" x14ac:dyDescent="0.25">
      <c r="A23" s="262">
        <v>19</v>
      </c>
      <c r="B23" s="275">
        <f>Bus!H23</f>
        <v>17580</v>
      </c>
      <c r="C23" s="275">
        <f>Cafe!F24</f>
        <v>21.330000000000005</v>
      </c>
      <c r="D23" s="275">
        <f>'22-23 NC'!C23</f>
        <v>36660</v>
      </c>
      <c r="E23" s="276">
        <f>'22-23 NC'!F23</f>
        <v>39144</v>
      </c>
      <c r="F23" s="276">
        <f>'22-23 NC'!H23</f>
        <v>42936</v>
      </c>
      <c r="G23" s="276">
        <f>'22-23 NC'!J23</f>
        <v>46704</v>
      </c>
      <c r="H23" s="276">
        <f>'22-23 NC'!L23</f>
        <v>48876</v>
      </c>
      <c r="I23" s="276">
        <f>'22-23 NC'!S23</f>
        <v>32830</v>
      </c>
      <c r="J23" s="276">
        <f>'22-23 NC'!N23</f>
        <v>43416</v>
      </c>
      <c r="K23" s="276">
        <f>'22-23 NC'!Q23</f>
        <v>57564</v>
      </c>
      <c r="L23" s="276">
        <f>'22-23 NC'!T23</f>
        <v>34472</v>
      </c>
      <c r="M23" s="276">
        <f>'22-23 NC'!U23</f>
        <v>36113</v>
      </c>
      <c r="N23" s="276">
        <f>'22-23 NC'!V23</f>
        <v>37755</v>
      </c>
      <c r="O23" s="276">
        <f>'22-23 NC'!W23</f>
        <v>39396</v>
      </c>
      <c r="P23" s="276">
        <f>'22-23 NC'!D23</f>
        <v>30550</v>
      </c>
      <c r="Q23" s="294">
        <f>'22-23 Asst'!L24</f>
        <v>23269</v>
      </c>
      <c r="R23" s="283">
        <f>'22-23 Asst'!O24</f>
        <v>25208</v>
      </c>
      <c r="S23" s="283">
        <f>'22-23 Asst'!R24</f>
        <v>27147</v>
      </c>
      <c r="T23" s="283">
        <f>'22-23 Asst'!X24</f>
        <v>31026</v>
      </c>
      <c r="U23" s="275">
        <f>'22-23 Cert'!B24</f>
        <v>54090</v>
      </c>
      <c r="V23" s="276">
        <f>'22-23 Cert'!C24</f>
        <v>60480</v>
      </c>
      <c r="W23" s="276">
        <f>'22-23 Cert'!D24</f>
        <v>65615</v>
      </c>
      <c r="X23" s="276">
        <f>'22-23 Cert'!E24</f>
        <v>67995</v>
      </c>
      <c r="Y23" s="276">
        <f>'22-23 Cert'!F24</f>
        <v>74730</v>
      </c>
      <c r="Z23" s="276">
        <f>'22-23 Cert'!H24</f>
        <v>56795</v>
      </c>
      <c r="AA23" s="276">
        <f>'22-23 Cert'!I24</f>
        <v>63504</v>
      </c>
      <c r="AB23" s="276">
        <f>'22-23 Cert'!J24</f>
        <v>68896</v>
      </c>
      <c r="AC23" s="276">
        <f>'22-23 Cert'!K24</f>
        <v>71395</v>
      </c>
      <c r="AD23" s="276">
        <f>'22-23 Cert'!L24</f>
        <v>78467</v>
      </c>
      <c r="AE23" s="276">
        <f>'22-23 Cert'!N24</f>
        <v>59499</v>
      </c>
      <c r="AF23" s="276">
        <f>'22-23 Cert'!O24</f>
        <v>66528</v>
      </c>
      <c r="AG23" s="276">
        <f>'22-23 Cert'!P24</f>
        <v>72177</v>
      </c>
      <c r="AH23" s="276">
        <f>'22-23 Cert'!Q24</f>
        <v>74795</v>
      </c>
      <c r="AI23" s="276">
        <f>'22-23 Cert'!R24</f>
        <v>82203</v>
      </c>
      <c r="AJ23" s="276">
        <f>'22-23 Cert'!T24</f>
        <v>62204</v>
      </c>
      <c r="AK23" s="276">
        <f>'22-23 Cert'!U24</f>
        <v>69552</v>
      </c>
      <c r="AL23" s="276">
        <f>'22-23 Cert'!V24</f>
        <v>75457</v>
      </c>
      <c r="AM23" s="276">
        <f>'22-23 Cert'!W24</f>
        <v>78194</v>
      </c>
      <c r="AN23" s="276">
        <f>'22-23 Cert'!X24</f>
        <v>85940</v>
      </c>
      <c r="AO23" s="276">
        <f>'22-23 Cert'!Z24</f>
        <v>64908</v>
      </c>
      <c r="AP23" s="276">
        <f>'22-23 Cert'!AA24</f>
        <v>72576</v>
      </c>
      <c r="AQ23" s="276">
        <f>'22-23 Cert'!AB24</f>
        <v>78738</v>
      </c>
      <c r="AR23" s="276">
        <f>'22-23 Cert'!AC24</f>
        <v>81594</v>
      </c>
      <c r="AS23" s="277">
        <f>'22-23 Cert'!AD24</f>
        <v>89676</v>
      </c>
      <c r="AT23" s="276">
        <f>'22-23 Cert'!B69</f>
        <v>64155</v>
      </c>
      <c r="AU23" s="276">
        <f>'22-23 Cert'!C69</f>
        <v>71980</v>
      </c>
      <c r="AV23" s="276">
        <f>'22-23 Cert'!D69</f>
        <v>79505</v>
      </c>
      <c r="AW23" s="276">
        <f>'22-23 Cert'!E69</f>
        <v>81490</v>
      </c>
      <c r="AX23" s="276">
        <f>'22-23 Cert'!F69</f>
        <v>85010</v>
      </c>
      <c r="AY23" s="276">
        <f>'22-23 Cert'!H69</f>
        <v>67363</v>
      </c>
      <c r="AZ23" s="276">
        <f>'22-23 Cert'!I69</f>
        <v>75579</v>
      </c>
      <c r="BA23" s="276">
        <f>'22-23 Cert'!J69</f>
        <v>83480</v>
      </c>
      <c r="BB23" s="276">
        <f>'22-23 Cert'!K69</f>
        <v>85565</v>
      </c>
      <c r="BC23" s="276">
        <f>'22-23 Cert'!L69</f>
        <v>89261</v>
      </c>
      <c r="BD23" s="276">
        <f>'22-23 Cert'!N69</f>
        <v>70571</v>
      </c>
      <c r="BE23" s="276">
        <f>'22-23 Cert'!O69</f>
        <v>79178</v>
      </c>
      <c r="BF23" s="276">
        <f>'22-23 Cert'!P69</f>
        <v>87456</v>
      </c>
      <c r="BG23" s="276">
        <f>'22-23 Cert'!Q69</f>
        <v>89639</v>
      </c>
      <c r="BH23" s="276">
        <f>'22-23 Cert'!R69</f>
        <v>93511</v>
      </c>
      <c r="BI23" s="276">
        <f>'22-23 Cert'!T69</f>
        <v>73778</v>
      </c>
      <c r="BJ23" s="276">
        <f>'22-23 Cert'!U69</f>
        <v>82777</v>
      </c>
      <c r="BK23" s="276">
        <f>'22-23 Cert'!V69</f>
        <v>91431</v>
      </c>
      <c r="BL23" s="276">
        <f>'22-23 Cert'!W69</f>
        <v>93714</v>
      </c>
      <c r="BM23" s="276">
        <f>'22-23 Cert'!X69</f>
        <v>97762</v>
      </c>
      <c r="BN23" s="276">
        <f>'22-23 Cert'!Z69</f>
        <v>76986</v>
      </c>
      <c r="BO23" s="276">
        <f>'22-23 Cert'!AA69</f>
        <v>86376</v>
      </c>
      <c r="BP23" s="276">
        <f>'22-23 Cert'!AB69</f>
        <v>95406</v>
      </c>
      <c r="BQ23" s="276">
        <f>'22-23 Cert'!AC69</f>
        <v>97788</v>
      </c>
      <c r="BR23" s="276">
        <f>'22-23 Cert'!AD69</f>
        <v>102012</v>
      </c>
      <c r="BS23" s="275">
        <f>'22-23 Cert'!Z111</f>
        <v>72258</v>
      </c>
      <c r="BT23" s="276">
        <f>'22-23 Cert'!AA111</f>
        <v>79932</v>
      </c>
      <c r="BU23" s="276">
        <f>'22-23 Cert'!AB111</f>
        <v>86130</v>
      </c>
      <c r="BV23" s="276">
        <f>'22-23 Cert'!AC111</f>
        <v>88962</v>
      </c>
      <c r="BW23" s="276">
        <f>'22-23 Cert'!AD111</f>
        <v>97044</v>
      </c>
      <c r="BX23" s="276">
        <f>'22-23 Cert'!Z153</f>
        <v>75960</v>
      </c>
      <c r="BY23" s="276">
        <f>'22-23 Cert'!AA153</f>
        <v>83622</v>
      </c>
      <c r="BZ23" s="276">
        <f>'22-23 Cert'!AB153</f>
        <v>89820</v>
      </c>
      <c r="CA23" s="276">
        <f>'22-23 Cert'!AC153</f>
        <v>92664</v>
      </c>
      <c r="CB23" s="276">
        <f>'22-23 Cert'!AD153</f>
        <v>100434</v>
      </c>
      <c r="CC23" s="276">
        <f>'22-23 Cert'!Z195</f>
        <v>79638</v>
      </c>
      <c r="CD23" s="276">
        <f>'22-23 Cert'!AA195</f>
        <v>87300</v>
      </c>
      <c r="CE23" s="276">
        <f>'22-23 Cert'!AB195</f>
        <v>93492</v>
      </c>
      <c r="CF23" s="276">
        <f>'22-23 Cert'!AC195</f>
        <v>96372</v>
      </c>
      <c r="CG23" s="277">
        <f>'22-23 Cert'!AD195</f>
        <v>104412</v>
      </c>
      <c r="CH23" s="284">
        <f t="shared" si="3"/>
        <v>55380</v>
      </c>
      <c r="CI23" s="284">
        <f t="shared" si="3"/>
        <v>60918</v>
      </c>
      <c r="CJ23" s="284">
        <f t="shared" si="3"/>
        <v>66456</v>
      </c>
      <c r="CK23" s="284">
        <f t="shared" si="3"/>
        <v>64340</v>
      </c>
      <c r="CL23" s="284">
        <f t="shared" si="3"/>
        <v>77208</v>
      </c>
    </row>
    <row r="24" spans="1:90" x14ac:dyDescent="0.25">
      <c r="A24" s="262">
        <v>20</v>
      </c>
      <c r="B24" s="275">
        <f>Bus!H24</f>
        <v>17900</v>
      </c>
      <c r="C24" s="275">
        <f>Cafe!F25</f>
        <v>21.427199999999999</v>
      </c>
      <c r="D24" s="275">
        <f>'22-23 NC'!C24</f>
        <v>37140</v>
      </c>
      <c r="E24" s="276">
        <f>'22-23 NC'!F24</f>
        <v>40116</v>
      </c>
      <c r="F24" s="276">
        <f>'22-23 NC'!H24</f>
        <v>43812</v>
      </c>
      <c r="G24" s="276">
        <f>'22-23 NC'!J24</f>
        <v>48132</v>
      </c>
      <c r="H24" s="276">
        <f>'22-23 NC'!L24</f>
        <v>50220</v>
      </c>
      <c r="I24" s="276">
        <f>'22-23 NC'!S24</f>
        <v>33800</v>
      </c>
      <c r="J24" s="276">
        <f>'22-23 NC'!N24</f>
        <v>44772</v>
      </c>
      <c r="K24" s="276">
        <f>'22-23 NC'!Q24</f>
        <v>59256</v>
      </c>
      <c r="L24" s="276">
        <f>'22-23 NC'!T24</f>
        <v>35490</v>
      </c>
      <c r="M24" s="276">
        <f>'22-23 NC'!U24</f>
        <v>37180</v>
      </c>
      <c r="N24" s="276">
        <f>'22-23 NC'!V24</f>
        <v>38870</v>
      </c>
      <c r="O24" s="276">
        <f>'22-23 NC'!W24</f>
        <v>40560</v>
      </c>
      <c r="P24" s="276">
        <f>'22-23 NC'!D24</f>
        <v>30950</v>
      </c>
      <c r="Q24" s="294">
        <f>'22-23 Asst'!L25</f>
        <v>23645</v>
      </c>
      <c r="R24" s="283">
        <f>'22-23 Asst'!O25</f>
        <v>25616</v>
      </c>
      <c r="S24" s="283">
        <f>'22-23 Asst'!R25</f>
        <v>27586</v>
      </c>
      <c r="T24" s="283">
        <f>'22-23 Asst'!X25</f>
        <v>31527</v>
      </c>
      <c r="U24" s="275">
        <f>'22-23 Cert'!B25</f>
        <v>54930</v>
      </c>
      <c r="V24" s="276">
        <f>'22-23 Cert'!C25</f>
        <v>61375</v>
      </c>
      <c r="W24" s="276">
        <f>'22-23 Cert'!D25</f>
        <v>66505</v>
      </c>
      <c r="X24" s="276">
        <f>'22-23 Cert'!E25</f>
        <v>68920</v>
      </c>
      <c r="Y24" s="276">
        <f>'22-23 Cert'!F25</f>
        <v>75620</v>
      </c>
      <c r="Z24" s="276">
        <f>'22-23 Cert'!H25</f>
        <v>57677</v>
      </c>
      <c r="AA24" s="276">
        <f>'22-23 Cert'!I25</f>
        <v>64444</v>
      </c>
      <c r="AB24" s="276">
        <f>'22-23 Cert'!J25</f>
        <v>69830</v>
      </c>
      <c r="AC24" s="276">
        <f>'22-23 Cert'!K25</f>
        <v>72366</v>
      </c>
      <c r="AD24" s="276">
        <f>'22-23 Cert'!L25</f>
        <v>79401</v>
      </c>
      <c r="AE24" s="276">
        <f>'22-23 Cert'!N25</f>
        <v>60423</v>
      </c>
      <c r="AF24" s="276">
        <f>'22-23 Cert'!O25</f>
        <v>67513</v>
      </c>
      <c r="AG24" s="276">
        <f>'22-23 Cert'!P25</f>
        <v>73156</v>
      </c>
      <c r="AH24" s="276">
        <f>'22-23 Cert'!Q25</f>
        <v>75812</v>
      </c>
      <c r="AI24" s="276">
        <f>'22-23 Cert'!R25</f>
        <v>83182</v>
      </c>
      <c r="AJ24" s="276">
        <f>'22-23 Cert'!T25</f>
        <v>63170</v>
      </c>
      <c r="AK24" s="276">
        <f>'22-23 Cert'!U25</f>
        <v>70581</v>
      </c>
      <c r="AL24" s="276">
        <f>'22-23 Cert'!V25</f>
        <v>76481</v>
      </c>
      <c r="AM24" s="276">
        <f>'22-23 Cert'!W25</f>
        <v>79258</v>
      </c>
      <c r="AN24" s="276">
        <f>'22-23 Cert'!X25</f>
        <v>86963</v>
      </c>
      <c r="AO24" s="276">
        <f>'22-23 Cert'!Z25</f>
        <v>65916</v>
      </c>
      <c r="AP24" s="276">
        <f>'22-23 Cert'!AA25</f>
        <v>73650</v>
      </c>
      <c r="AQ24" s="276">
        <f>'22-23 Cert'!AB25</f>
        <v>79806</v>
      </c>
      <c r="AR24" s="276">
        <f>'22-23 Cert'!AC25</f>
        <v>82704</v>
      </c>
      <c r="AS24" s="277">
        <f>'22-23 Cert'!AD25</f>
        <v>90744</v>
      </c>
      <c r="AT24" s="276">
        <f>'22-23 Cert'!B70</f>
        <v>65050</v>
      </c>
      <c r="AU24" s="276">
        <f>'22-23 Cert'!C70</f>
        <v>72925</v>
      </c>
      <c r="AV24" s="276">
        <f>'22-23 Cert'!D70</f>
        <v>80450</v>
      </c>
      <c r="AW24" s="276">
        <f>'22-23 Cert'!E70</f>
        <v>82370</v>
      </c>
      <c r="AX24" s="276">
        <f>'22-23 Cert'!F70</f>
        <v>85935</v>
      </c>
      <c r="AY24" s="276">
        <f>'22-23 Cert'!H70</f>
        <v>68303</v>
      </c>
      <c r="AZ24" s="276">
        <f>'22-23 Cert'!I70</f>
        <v>76571</v>
      </c>
      <c r="BA24" s="276">
        <f>'22-23 Cert'!J70</f>
        <v>84473</v>
      </c>
      <c r="BB24" s="276">
        <f>'22-23 Cert'!K70</f>
        <v>86489</v>
      </c>
      <c r="BC24" s="276">
        <f>'22-23 Cert'!L70</f>
        <v>90232</v>
      </c>
      <c r="BD24" s="276">
        <f>'22-23 Cert'!N70</f>
        <v>71555</v>
      </c>
      <c r="BE24" s="276">
        <f>'22-23 Cert'!O70</f>
        <v>80218</v>
      </c>
      <c r="BF24" s="276">
        <f>'22-23 Cert'!P70</f>
        <v>88495</v>
      </c>
      <c r="BG24" s="276">
        <f>'22-23 Cert'!Q70</f>
        <v>90607</v>
      </c>
      <c r="BH24" s="276">
        <f>'22-23 Cert'!R70</f>
        <v>94529</v>
      </c>
      <c r="BI24" s="276">
        <f>'22-23 Cert'!T70</f>
        <v>74808</v>
      </c>
      <c r="BJ24" s="276">
        <f>'22-23 Cert'!U70</f>
        <v>83864</v>
      </c>
      <c r="BK24" s="276">
        <f>'22-23 Cert'!V70</f>
        <v>92518</v>
      </c>
      <c r="BL24" s="276">
        <f>'22-23 Cert'!W70</f>
        <v>94726</v>
      </c>
      <c r="BM24" s="276">
        <f>'22-23 Cert'!X70</f>
        <v>98825</v>
      </c>
      <c r="BN24" s="276">
        <f>'22-23 Cert'!Z70</f>
        <v>78060</v>
      </c>
      <c r="BO24" s="276">
        <f>'22-23 Cert'!AA70</f>
        <v>87510</v>
      </c>
      <c r="BP24" s="276">
        <f>'22-23 Cert'!AB70</f>
        <v>96540</v>
      </c>
      <c r="BQ24" s="276">
        <f>'22-23 Cert'!AC70</f>
        <v>98844</v>
      </c>
      <c r="BR24" s="276">
        <f>'22-23 Cert'!AD70</f>
        <v>103122</v>
      </c>
      <c r="BS24" s="275">
        <f>'22-23 Cert'!Z112</f>
        <v>73284</v>
      </c>
      <c r="BT24" s="276">
        <f>'22-23 Cert'!AA112</f>
        <v>81024</v>
      </c>
      <c r="BU24" s="276">
        <f>'22-23 Cert'!AB112</f>
        <v>87192</v>
      </c>
      <c r="BV24" s="276">
        <f>'22-23 Cert'!AC112</f>
        <v>90066</v>
      </c>
      <c r="BW24" s="276">
        <f>'22-23 Cert'!AD112</f>
        <v>98124</v>
      </c>
      <c r="BX24" s="276">
        <f>'22-23 Cert'!Z154</f>
        <v>76974</v>
      </c>
      <c r="BY24" s="276">
        <f>'22-23 Cert'!AA154</f>
        <v>84720</v>
      </c>
      <c r="BZ24" s="276">
        <f>'22-23 Cert'!AB154</f>
        <v>90876</v>
      </c>
      <c r="CA24" s="276">
        <f>'22-23 Cert'!AC154</f>
        <v>93750</v>
      </c>
      <c r="CB24" s="276">
        <f>'22-23 Cert'!AD154</f>
        <v>101838</v>
      </c>
      <c r="CC24" s="276">
        <f>'22-23 Cert'!Z196</f>
        <v>80670</v>
      </c>
      <c r="CD24" s="276">
        <f>'22-23 Cert'!AA196</f>
        <v>88404</v>
      </c>
      <c r="CE24" s="276">
        <f>'22-23 Cert'!AB196</f>
        <v>94554</v>
      </c>
      <c r="CF24" s="276">
        <f>'22-23 Cert'!AC196</f>
        <v>97440</v>
      </c>
      <c r="CG24" s="277">
        <f>'22-23 Cert'!AD196</f>
        <v>105516</v>
      </c>
      <c r="CH24" s="284">
        <f t="shared" si="3"/>
        <v>55380</v>
      </c>
      <c r="CI24" s="284">
        <f t="shared" si="3"/>
        <v>60918</v>
      </c>
      <c r="CJ24" s="284">
        <f t="shared" si="3"/>
        <v>66456</v>
      </c>
      <c r="CK24" s="284">
        <f t="shared" si="3"/>
        <v>64340</v>
      </c>
      <c r="CL24" s="284">
        <f t="shared" si="3"/>
        <v>77208</v>
      </c>
    </row>
    <row r="25" spans="1:90" x14ac:dyDescent="0.25">
      <c r="A25" s="262">
        <v>21</v>
      </c>
      <c r="B25" s="275">
        <f>Bus!H25</f>
        <v>18240</v>
      </c>
      <c r="C25" s="275">
        <f>Cafe!F26</f>
        <v>21.556800000000003</v>
      </c>
      <c r="D25" s="275">
        <f>'22-23 NC'!C25</f>
        <v>37860</v>
      </c>
      <c r="E25" s="276">
        <f>'22-23 NC'!F25</f>
        <v>41148</v>
      </c>
      <c r="F25" s="276">
        <f>'22-23 NC'!H25</f>
        <v>44616</v>
      </c>
      <c r="G25" s="276">
        <f>'22-23 NC'!J25</f>
        <v>48876</v>
      </c>
      <c r="H25" s="276">
        <f>'22-23 NC'!L25</f>
        <v>51420</v>
      </c>
      <c r="I25" s="276">
        <f>'22-23 NC'!S25</f>
        <v>34560</v>
      </c>
      <c r="J25" s="276">
        <f>'22-23 NC'!N25</f>
        <v>46200</v>
      </c>
      <c r="K25" s="276">
        <f>'22-23 NC'!Q25</f>
        <v>61128</v>
      </c>
      <c r="L25" s="276">
        <f>'22-23 NC'!T25</f>
        <v>36288</v>
      </c>
      <c r="M25" s="276">
        <f>'22-23 NC'!U25</f>
        <v>38016</v>
      </c>
      <c r="N25" s="276">
        <f>'22-23 NC'!V25</f>
        <v>39744</v>
      </c>
      <c r="O25" s="276">
        <f>'22-23 NC'!W25</f>
        <v>41472</v>
      </c>
      <c r="P25" s="276">
        <f>'22-23 NC'!D25</f>
        <v>31550</v>
      </c>
      <c r="Q25" s="294">
        <f>'22-23 Asst'!L26</f>
        <v>24046</v>
      </c>
      <c r="R25" s="283">
        <f>'22-23 Asst'!O26</f>
        <v>26049</v>
      </c>
      <c r="S25" s="283">
        <f>'22-23 Asst'!R26</f>
        <v>28053</v>
      </c>
      <c r="T25" s="283">
        <f>'22-23 Asst'!X26</f>
        <v>32061</v>
      </c>
      <c r="U25" s="275">
        <f>'22-23 Cert'!B26</f>
        <v>55900</v>
      </c>
      <c r="V25" s="276">
        <f>'22-23 Cert'!C26</f>
        <v>62325</v>
      </c>
      <c r="W25" s="276">
        <f>'22-23 Cert'!D26</f>
        <v>67455</v>
      </c>
      <c r="X25" s="276">
        <f>'22-23 Cert'!E26</f>
        <v>69810</v>
      </c>
      <c r="Y25" s="276">
        <f>'22-23 Cert'!F26</f>
        <v>76560</v>
      </c>
      <c r="Z25" s="276">
        <f>'22-23 Cert'!H26</f>
        <v>58695</v>
      </c>
      <c r="AA25" s="276">
        <f>'22-23 Cert'!I26</f>
        <v>65441</v>
      </c>
      <c r="AB25" s="276">
        <f>'22-23 Cert'!J26</f>
        <v>70828</v>
      </c>
      <c r="AC25" s="276">
        <f>'22-23 Cert'!K26</f>
        <v>73301</v>
      </c>
      <c r="AD25" s="276">
        <f>'22-23 Cert'!L26</f>
        <v>80388</v>
      </c>
      <c r="AE25" s="276">
        <f>'22-23 Cert'!N26</f>
        <v>61490</v>
      </c>
      <c r="AF25" s="276">
        <f>'22-23 Cert'!O26</f>
        <v>68558</v>
      </c>
      <c r="AG25" s="276">
        <f>'22-23 Cert'!P26</f>
        <v>74201</v>
      </c>
      <c r="AH25" s="276">
        <f>'22-23 Cert'!Q26</f>
        <v>76791</v>
      </c>
      <c r="AI25" s="276">
        <f>'22-23 Cert'!R26</f>
        <v>84216</v>
      </c>
      <c r="AJ25" s="276">
        <f>'22-23 Cert'!T26</f>
        <v>64285</v>
      </c>
      <c r="AK25" s="276">
        <f>'22-23 Cert'!U26</f>
        <v>71674</v>
      </c>
      <c r="AL25" s="276">
        <f>'22-23 Cert'!V26</f>
        <v>77573</v>
      </c>
      <c r="AM25" s="276">
        <f>'22-23 Cert'!W26</f>
        <v>80282</v>
      </c>
      <c r="AN25" s="276">
        <f>'22-23 Cert'!X26</f>
        <v>88044</v>
      </c>
      <c r="AO25" s="276">
        <f>'22-23 Cert'!Z26</f>
        <v>67080</v>
      </c>
      <c r="AP25" s="276">
        <f>'22-23 Cert'!AA26</f>
        <v>74790</v>
      </c>
      <c r="AQ25" s="276">
        <f>'22-23 Cert'!AB26</f>
        <v>80946</v>
      </c>
      <c r="AR25" s="276">
        <f>'22-23 Cert'!AC26</f>
        <v>83772</v>
      </c>
      <c r="AS25" s="277">
        <f>'22-23 Cert'!AD26</f>
        <v>91872</v>
      </c>
      <c r="AT25" s="276">
        <f>'22-23 Cert'!B71</f>
        <v>65945</v>
      </c>
      <c r="AU25" s="276">
        <f>'22-23 Cert'!C71</f>
        <v>73820</v>
      </c>
      <c r="AV25" s="276">
        <f>'22-23 Cert'!D71</f>
        <v>81350</v>
      </c>
      <c r="AW25" s="276">
        <f>'22-23 Cert'!E71</f>
        <v>83305</v>
      </c>
      <c r="AX25" s="276">
        <f>'22-23 Cert'!F71</f>
        <v>86810</v>
      </c>
      <c r="AY25" s="276">
        <f>'22-23 Cert'!H71</f>
        <v>69242</v>
      </c>
      <c r="AZ25" s="276">
        <f>'22-23 Cert'!I71</f>
        <v>77511</v>
      </c>
      <c r="BA25" s="276">
        <f>'22-23 Cert'!J71</f>
        <v>85418</v>
      </c>
      <c r="BB25" s="276">
        <f>'22-23 Cert'!K71</f>
        <v>87470</v>
      </c>
      <c r="BC25" s="276">
        <f>'22-23 Cert'!L71</f>
        <v>91151</v>
      </c>
      <c r="BD25" s="276">
        <f>'22-23 Cert'!N71</f>
        <v>72540</v>
      </c>
      <c r="BE25" s="276">
        <f>'22-23 Cert'!O71</f>
        <v>81202</v>
      </c>
      <c r="BF25" s="276">
        <f>'22-23 Cert'!P71</f>
        <v>89485</v>
      </c>
      <c r="BG25" s="276">
        <f>'22-23 Cert'!Q71</f>
        <v>91636</v>
      </c>
      <c r="BH25" s="276">
        <f>'22-23 Cert'!R71</f>
        <v>95491</v>
      </c>
      <c r="BI25" s="276">
        <f>'22-23 Cert'!T71</f>
        <v>75837</v>
      </c>
      <c r="BJ25" s="276">
        <f>'22-23 Cert'!U71</f>
        <v>84893</v>
      </c>
      <c r="BK25" s="276">
        <f>'22-23 Cert'!V71</f>
        <v>93553</v>
      </c>
      <c r="BL25" s="276">
        <f>'22-23 Cert'!W71</f>
        <v>95801</v>
      </c>
      <c r="BM25" s="276">
        <f>'22-23 Cert'!X71</f>
        <v>99832</v>
      </c>
      <c r="BN25" s="276">
        <f>'22-23 Cert'!Z71</f>
        <v>79134</v>
      </c>
      <c r="BO25" s="276">
        <f>'22-23 Cert'!AA71</f>
        <v>88584</v>
      </c>
      <c r="BP25" s="276">
        <f>'22-23 Cert'!AB71</f>
        <v>97620</v>
      </c>
      <c r="BQ25" s="276">
        <f>'22-23 Cert'!AC71</f>
        <v>99966</v>
      </c>
      <c r="BR25" s="276">
        <f>'22-23 Cert'!AD71</f>
        <v>104172</v>
      </c>
      <c r="BS25" s="275">
        <f>'22-23 Cert'!Z113</f>
        <v>74286</v>
      </c>
      <c r="BT25" s="276">
        <f>'22-23 Cert'!AA113</f>
        <v>82098</v>
      </c>
      <c r="BU25" s="276">
        <f>'22-23 Cert'!AB113</f>
        <v>88302</v>
      </c>
      <c r="BV25" s="276">
        <f>'22-23 Cert'!AC113</f>
        <v>91968</v>
      </c>
      <c r="BW25" s="276">
        <f>'22-23 Cert'!AD113</f>
        <v>99252</v>
      </c>
      <c r="BX25" s="276">
        <f>'22-23 Cert'!Z155</f>
        <v>77982</v>
      </c>
      <c r="BY25" s="276">
        <f>'22-23 Cert'!AA155</f>
        <v>85776</v>
      </c>
      <c r="BZ25" s="276">
        <f>'22-23 Cert'!AB155</f>
        <v>92004</v>
      </c>
      <c r="CA25" s="276">
        <f>'22-23 Cert'!AC155</f>
        <v>94848</v>
      </c>
      <c r="CB25" s="276">
        <f>'22-23 Cert'!AD155</f>
        <v>102954</v>
      </c>
      <c r="CC25" s="276">
        <f>'22-23 Cert'!Z197</f>
        <v>81684</v>
      </c>
      <c r="CD25" s="276">
        <f>'22-23 Cert'!AA197</f>
        <v>89460</v>
      </c>
      <c r="CE25" s="276">
        <f>'22-23 Cert'!AB197</f>
        <v>95682</v>
      </c>
      <c r="CF25" s="276">
        <f>'22-23 Cert'!AC197</f>
        <v>98544</v>
      </c>
      <c r="CG25" s="277">
        <f>'22-23 Cert'!AD197</f>
        <v>106626</v>
      </c>
      <c r="CH25" s="284">
        <f t="shared" si="3"/>
        <v>55380</v>
      </c>
      <c r="CI25" s="284">
        <f t="shared" si="3"/>
        <v>60918</v>
      </c>
      <c r="CJ25" s="284">
        <f t="shared" si="3"/>
        <v>66456</v>
      </c>
      <c r="CK25" s="284">
        <f t="shared" si="3"/>
        <v>64340</v>
      </c>
      <c r="CL25" s="284">
        <f t="shared" si="3"/>
        <v>77208</v>
      </c>
    </row>
    <row r="26" spans="1:90" x14ac:dyDescent="0.25">
      <c r="A26" s="262">
        <v>22</v>
      </c>
      <c r="B26" s="275">
        <f>Bus!H26</f>
        <v>18580</v>
      </c>
      <c r="C26" s="275">
        <f>Cafe!F27</f>
        <v>21.632400000000001</v>
      </c>
      <c r="D26" s="275">
        <f>'22-23 NC'!C26</f>
        <v>38580</v>
      </c>
      <c r="E26" s="276">
        <f>'22-23 NC'!F26</f>
        <v>41796</v>
      </c>
      <c r="F26" s="276">
        <f>'22-23 NC'!H26</f>
        <v>45300</v>
      </c>
      <c r="G26" s="276">
        <f>'22-23 NC'!J26</f>
        <v>50016</v>
      </c>
      <c r="H26" s="276">
        <f>'22-23 NC'!L26</f>
        <v>52704</v>
      </c>
      <c r="I26" s="276">
        <f>'22-23 NC'!S26</f>
        <v>35800</v>
      </c>
      <c r="J26" s="276">
        <f>'22-23 NC'!N26</f>
        <v>47628</v>
      </c>
      <c r="K26" s="276">
        <f>'22-23 NC'!Q26</f>
        <v>62484</v>
      </c>
      <c r="L26" s="276">
        <f>'22-23 NC'!T26</f>
        <v>37590</v>
      </c>
      <c r="M26" s="276">
        <f>'22-23 NC'!U26</f>
        <v>39380</v>
      </c>
      <c r="N26" s="276">
        <f>'22-23 NC'!V26</f>
        <v>41170</v>
      </c>
      <c r="O26" s="276">
        <f>'22-23 NC'!W26</f>
        <v>42960</v>
      </c>
      <c r="P26" s="276">
        <f>'22-23 NC'!D26</f>
        <v>32150</v>
      </c>
      <c r="Q26" s="294">
        <f>'22-23 Asst'!L27</f>
        <v>24373</v>
      </c>
      <c r="R26" s="283">
        <f>'22-23 Asst'!O27</f>
        <v>26404</v>
      </c>
      <c r="S26" s="283">
        <f>'22-23 Asst'!R27</f>
        <v>28435</v>
      </c>
      <c r="T26" s="283">
        <f>'22-23 Asst'!X27</f>
        <v>32497</v>
      </c>
      <c r="U26" s="275">
        <f>'22-23 Cert'!B27</f>
        <v>57155</v>
      </c>
      <c r="V26" s="276">
        <f>'22-23 Cert'!C27</f>
        <v>63590</v>
      </c>
      <c r="W26" s="276">
        <f>'22-23 Cert'!D27</f>
        <v>68755</v>
      </c>
      <c r="X26" s="276">
        <f>'22-23 Cert'!E27</f>
        <v>71120</v>
      </c>
      <c r="Y26" s="276">
        <f>'22-23 Cert'!F27</f>
        <v>77855</v>
      </c>
      <c r="Z26" s="276">
        <f>'22-23 Cert'!H27</f>
        <v>60013</v>
      </c>
      <c r="AA26" s="276">
        <f>'22-23 Cert'!I27</f>
        <v>66770</v>
      </c>
      <c r="AB26" s="276">
        <f>'22-23 Cert'!J27</f>
        <v>72193</v>
      </c>
      <c r="AC26" s="276">
        <f>'22-23 Cert'!K27</f>
        <v>74676</v>
      </c>
      <c r="AD26" s="276">
        <f>'22-23 Cert'!L27</f>
        <v>81748</v>
      </c>
      <c r="AE26" s="276">
        <f>'22-23 Cert'!N27</f>
        <v>62871</v>
      </c>
      <c r="AF26" s="276">
        <f>'22-23 Cert'!O27</f>
        <v>69949</v>
      </c>
      <c r="AG26" s="276">
        <f>'22-23 Cert'!P27</f>
        <v>75631</v>
      </c>
      <c r="AH26" s="276">
        <f>'22-23 Cert'!Q27</f>
        <v>78232</v>
      </c>
      <c r="AI26" s="276">
        <f>'22-23 Cert'!R27</f>
        <v>85641</v>
      </c>
      <c r="AJ26" s="276">
        <f>'22-23 Cert'!T27</f>
        <v>65728</v>
      </c>
      <c r="AK26" s="276">
        <f>'22-23 Cert'!U27</f>
        <v>73129</v>
      </c>
      <c r="AL26" s="276">
        <f>'22-23 Cert'!V27</f>
        <v>79068</v>
      </c>
      <c r="AM26" s="276">
        <f>'22-23 Cert'!W27</f>
        <v>81788</v>
      </c>
      <c r="AN26" s="276">
        <f>'22-23 Cert'!X27</f>
        <v>89533</v>
      </c>
      <c r="AO26" s="276">
        <f>'22-23 Cert'!Z27</f>
        <v>68586</v>
      </c>
      <c r="AP26" s="276">
        <f>'22-23 Cert'!AA27</f>
        <v>76308</v>
      </c>
      <c r="AQ26" s="276">
        <f>'22-23 Cert'!AB27</f>
        <v>82506</v>
      </c>
      <c r="AR26" s="276">
        <f>'22-23 Cert'!AC27</f>
        <v>85344</v>
      </c>
      <c r="AS26" s="277">
        <f>'22-23 Cert'!AD27</f>
        <v>93426</v>
      </c>
      <c r="AT26" s="276">
        <f>'22-23 Cert'!B72</f>
        <v>66755</v>
      </c>
      <c r="AU26" s="276">
        <f>'22-23 Cert'!C72</f>
        <v>74740</v>
      </c>
      <c r="AV26" s="276">
        <f>'22-23 Cert'!D72</f>
        <v>82240</v>
      </c>
      <c r="AW26" s="276">
        <f>'22-23 Cert'!E72</f>
        <v>84220</v>
      </c>
      <c r="AX26" s="276">
        <f>'22-23 Cert'!F72</f>
        <v>87710</v>
      </c>
      <c r="AY26" s="276">
        <f>'22-23 Cert'!H72</f>
        <v>70093</v>
      </c>
      <c r="AZ26" s="276">
        <f>'22-23 Cert'!I72</f>
        <v>78477</v>
      </c>
      <c r="BA26" s="276">
        <f>'22-23 Cert'!J72</f>
        <v>86352</v>
      </c>
      <c r="BB26" s="276">
        <f>'22-23 Cert'!K72</f>
        <v>88431</v>
      </c>
      <c r="BC26" s="276">
        <f>'22-23 Cert'!L72</f>
        <v>92096</v>
      </c>
      <c r="BD26" s="276">
        <f>'22-23 Cert'!N72</f>
        <v>73431</v>
      </c>
      <c r="BE26" s="276">
        <f>'22-23 Cert'!O72</f>
        <v>82214</v>
      </c>
      <c r="BF26" s="276">
        <f>'22-23 Cert'!P72</f>
        <v>90464</v>
      </c>
      <c r="BG26" s="276">
        <f>'22-23 Cert'!Q72</f>
        <v>92642</v>
      </c>
      <c r="BH26" s="276">
        <f>'22-23 Cert'!R72</f>
        <v>96481</v>
      </c>
      <c r="BI26" s="276">
        <f>'22-23 Cert'!T72</f>
        <v>76768</v>
      </c>
      <c r="BJ26" s="276">
        <f>'22-23 Cert'!U72</f>
        <v>85951</v>
      </c>
      <c r="BK26" s="276">
        <f>'22-23 Cert'!V72</f>
        <v>94576</v>
      </c>
      <c r="BL26" s="276">
        <f>'22-23 Cert'!W72</f>
        <v>96853</v>
      </c>
      <c r="BM26" s="276">
        <f>'22-23 Cert'!X72</f>
        <v>100867</v>
      </c>
      <c r="BN26" s="276">
        <f>'22-23 Cert'!Z72</f>
        <v>80106</v>
      </c>
      <c r="BO26" s="276">
        <f>'22-23 Cert'!AA72</f>
        <v>89688</v>
      </c>
      <c r="BP26" s="276">
        <f>'22-23 Cert'!AB72</f>
        <v>98688</v>
      </c>
      <c r="BQ26" s="276">
        <f>'22-23 Cert'!AC72</f>
        <v>101064</v>
      </c>
      <c r="BR26" s="276">
        <f>'22-23 Cert'!AD72</f>
        <v>105252</v>
      </c>
      <c r="BS26" s="275">
        <f>'22-23 Cert'!Z114</f>
        <v>75306</v>
      </c>
      <c r="BT26" s="276">
        <f>'22-23 Cert'!AA114</f>
        <v>83196</v>
      </c>
      <c r="BU26" s="276">
        <f>'22-23 Cert'!AB114</f>
        <v>89430</v>
      </c>
      <c r="BV26" s="276">
        <f>'22-23 Cert'!AC114</f>
        <v>92274</v>
      </c>
      <c r="BW26" s="276">
        <f>'22-23 Cert'!AD114</f>
        <v>100338</v>
      </c>
      <c r="BX26" s="276">
        <f>'22-23 Cert'!Z156</f>
        <v>79020</v>
      </c>
      <c r="BY26" s="276">
        <f>'22-23 Cert'!AA156</f>
        <v>86868</v>
      </c>
      <c r="BZ26" s="276">
        <f>'22-23 Cert'!AB156</f>
        <v>93132</v>
      </c>
      <c r="CA26" s="276">
        <f>'22-23 Cert'!AC156</f>
        <v>95940</v>
      </c>
      <c r="CB26" s="276">
        <f>'22-23 Cert'!AD156</f>
        <v>104034</v>
      </c>
      <c r="CC26" s="276">
        <f>'22-23 Cert'!Z198</f>
        <v>82716</v>
      </c>
      <c r="CD26" s="276">
        <f>'22-23 Cert'!AA198</f>
        <v>90552</v>
      </c>
      <c r="CE26" s="276">
        <f>'22-23 Cert'!AB198</f>
        <v>96810</v>
      </c>
      <c r="CF26" s="276">
        <f>'22-23 Cert'!AC198</f>
        <v>99648</v>
      </c>
      <c r="CG26" s="277">
        <f>'22-23 Cert'!AD198</f>
        <v>107718</v>
      </c>
      <c r="CH26" s="284">
        <f t="shared" si="3"/>
        <v>55380</v>
      </c>
      <c r="CI26" s="284">
        <f t="shared" si="3"/>
        <v>60918</v>
      </c>
      <c r="CJ26" s="284">
        <f t="shared" si="3"/>
        <v>66456</v>
      </c>
      <c r="CK26" s="284">
        <f t="shared" si="3"/>
        <v>64340</v>
      </c>
      <c r="CL26" s="284">
        <f t="shared" si="3"/>
        <v>77208</v>
      </c>
    </row>
    <row r="27" spans="1:90" x14ac:dyDescent="0.25">
      <c r="A27" s="262">
        <v>23</v>
      </c>
      <c r="B27" s="275">
        <f>Bus!H27</f>
        <v>18920</v>
      </c>
      <c r="C27" s="275">
        <f>Cafe!F28</f>
        <v>21.762</v>
      </c>
      <c r="D27" s="275">
        <f>'22-23 NC'!C27</f>
        <v>38880</v>
      </c>
      <c r="E27" s="276">
        <f>'22-23 NC'!F27</f>
        <v>42768</v>
      </c>
      <c r="F27" s="276">
        <f>'22-23 NC'!H27</f>
        <v>46176</v>
      </c>
      <c r="G27" s="276">
        <f>'22-23 NC'!J27</f>
        <v>51024</v>
      </c>
      <c r="H27" s="276">
        <f>'22-23 NC'!L27</f>
        <v>53988</v>
      </c>
      <c r="I27" s="276">
        <f>'22-23 NC'!S27</f>
        <v>37040</v>
      </c>
      <c r="J27" s="276">
        <f>'22-23 NC'!N27</f>
        <v>49056</v>
      </c>
      <c r="K27" s="276">
        <f>'22-23 NC'!Q27</f>
        <v>64164</v>
      </c>
      <c r="L27" s="276">
        <f>'22-23 NC'!T27</f>
        <v>38892</v>
      </c>
      <c r="M27" s="276">
        <f>'22-23 NC'!U27</f>
        <v>40744</v>
      </c>
      <c r="N27" s="276">
        <f>'22-23 NC'!V27</f>
        <v>42596</v>
      </c>
      <c r="O27" s="276">
        <f>'22-23 NC'!W27</f>
        <v>44448</v>
      </c>
      <c r="P27" s="276">
        <f>'22-23 NC'!D27</f>
        <v>32400</v>
      </c>
      <c r="Q27" s="294">
        <f>'22-23 Asst'!L28</f>
        <v>24810</v>
      </c>
      <c r="R27" s="283">
        <f>'22-23 Asst'!O28</f>
        <v>26877</v>
      </c>
      <c r="S27" s="283">
        <f>'22-23 Asst'!R28</f>
        <v>28945</v>
      </c>
      <c r="T27" s="283">
        <f>'22-23 Asst'!X28</f>
        <v>33080</v>
      </c>
      <c r="U27" s="275">
        <f>'22-23 Cert'!B28</f>
        <v>58290</v>
      </c>
      <c r="V27" s="276">
        <f>'22-23 Cert'!C28</f>
        <v>64840</v>
      </c>
      <c r="W27" s="276">
        <f>'22-23 Cert'!D28</f>
        <v>70105</v>
      </c>
      <c r="X27" s="276">
        <f>'22-23 Cert'!E28</f>
        <v>72350</v>
      </c>
      <c r="Y27" s="276">
        <f>'22-23 Cert'!F28</f>
        <v>79140</v>
      </c>
      <c r="Z27" s="276">
        <f>'22-23 Cert'!H28</f>
        <v>61205</v>
      </c>
      <c r="AA27" s="276">
        <f>'22-23 Cert'!I28</f>
        <v>68082</v>
      </c>
      <c r="AB27" s="276">
        <f>'22-23 Cert'!J28</f>
        <v>73610</v>
      </c>
      <c r="AC27" s="276">
        <f>'22-23 Cert'!K28</f>
        <v>75968</v>
      </c>
      <c r="AD27" s="276">
        <f>'22-23 Cert'!L28</f>
        <v>83097</v>
      </c>
      <c r="AE27" s="276">
        <f>'22-23 Cert'!N28</f>
        <v>64119</v>
      </c>
      <c r="AF27" s="276">
        <f>'22-23 Cert'!O28</f>
        <v>71324</v>
      </c>
      <c r="AG27" s="276">
        <f>'22-23 Cert'!P28</f>
        <v>77116</v>
      </c>
      <c r="AH27" s="276">
        <f>'22-23 Cert'!Q28</f>
        <v>79585</v>
      </c>
      <c r="AI27" s="276">
        <f>'22-23 Cert'!R28</f>
        <v>87054</v>
      </c>
      <c r="AJ27" s="276">
        <f>'22-23 Cert'!T28</f>
        <v>67034</v>
      </c>
      <c r="AK27" s="276">
        <f>'22-23 Cert'!U28</f>
        <v>74566</v>
      </c>
      <c r="AL27" s="276">
        <f>'22-23 Cert'!V28</f>
        <v>80621</v>
      </c>
      <c r="AM27" s="276">
        <f>'22-23 Cert'!W28</f>
        <v>83203</v>
      </c>
      <c r="AN27" s="276">
        <f>'22-23 Cert'!X28</f>
        <v>91011</v>
      </c>
      <c r="AO27" s="276">
        <f>'22-23 Cert'!Z28</f>
        <v>69948</v>
      </c>
      <c r="AP27" s="276">
        <f>'22-23 Cert'!AA28</f>
        <v>77808</v>
      </c>
      <c r="AQ27" s="276">
        <f>'22-23 Cert'!AB28</f>
        <v>84126</v>
      </c>
      <c r="AR27" s="276">
        <f>'22-23 Cert'!AC28</f>
        <v>86820</v>
      </c>
      <c r="AS27" s="277">
        <f>'22-23 Cert'!AD28</f>
        <v>94968</v>
      </c>
      <c r="AT27" s="276">
        <f>'22-23 Cert'!B73</f>
        <v>67620</v>
      </c>
      <c r="AU27" s="276">
        <f>'22-23 Cert'!C73</f>
        <v>75640</v>
      </c>
      <c r="AV27" s="276">
        <f>'22-23 Cert'!D73</f>
        <v>83180</v>
      </c>
      <c r="AW27" s="276">
        <f>'22-23 Cert'!E73</f>
        <v>85080</v>
      </c>
      <c r="AX27" s="276">
        <f>'22-23 Cert'!F73</f>
        <v>88665</v>
      </c>
      <c r="AY27" s="276">
        <f>'22-23 Cert'!H73</f>
        <v>71001</v>
      </c>
      <c r="AZ27" s="276">
        <f>'22-23 Cert'!I73</f>
        <v>79422</v>
      </c>
      <c r="BA27" s="276">
        <f>'22-23 Cert'!J73</f>
        <v>87339</v>
      </c>
      <c r="BB27" s="276">
        <f>'22-23 Cert'!K73</f>
        <v>89334</v>
      </c>
      <c r="BC27" s="276">
        <f>'22-23 Cert'!L73</f>
        <v>93098</v>
      </c>
      <c r="BD27" s="276">
        <f>'22-23 Cert'!N73</f>
        <v>74382</v>
      </c>
      <c r="BE27" s="276">
        <f>'22-23 Cert'!O73</f>
        <v>83204</v>
      </c>
      <c r="BF27" s="276">
        <f>'22-23 Cert'!P73</f>
        <v>91498</v>
      </c>
      <c r="BG27" s="276">
        <f>'22-23 Cert'!Q73</f>
        <v>93588</v>
      </c>
      <c r="BH27" s="276">
        <f>'22-23 Cert'!R73</f>
        <v>97532</v>
      </c>
      <c r="BI27" s="276">
        <f>'22-23 Cert'!T73</f>
        <v>77763</v>
      </c>
      <c r="BJ27" s="276">
        <f>'22-23 Cert'!U73</f>
        <v>86986</v>
      </c>
      <c r="BK27" s="276">
        <f>'22-23 Cert'!V73</f>
        <v>95657</v>
      </c>
      <c r="BL27" s="276">
        <f>'22-23 Cert'!W73</f>
        <v>97842</v>
      </c>
      <c r="BM27" s="276">
        <f>'22-23 Cert'!X73</f>
        <v>101965</v>
      </c>
      <c r="BN27" s="276">
        <f>'22-23 Cert'!Z73</f>
        <v>81144</v>
      </c>
      <c r="BO27" s="276">
        <f>'22-23 Cert'!AA73</f>
        <v>90768</v>
      </c>
      <c r="BP27" s="276">
        <f>'22-23 Cert'!AB73</f>
        <v>99816</v>
      </c>
      <c r="BQ27" s="276">
        <f>'22-23 Cert'!AC73</f>
        <v>102096</v>
      </c>
      <c r="BR27" s="276">
        <f>'22-23 Cert'!AD73</f>
        <v>106398</v>
      </c>
      <c r="BS27" s="275">
        <f>'22-23 Cert'!Z115</f>
        <v>76386</v>
      </c>
      <c r="BT27" s="276">
        <f>'22-23 Cert'!AA115</f>
        <v>84258</v>
      </c>
      <c r="BU27" s="276">
        <f>'22-23 Cert'!AB115</f>
        <v>90576</v>
      </c>
      <c r="BV27" s="276">
        <f>'22-23 Cert'!AC115</f>
        <v>93288</v>
      </c>
      <c r="BW27" s="276">
        <f>'22-23 Cert'!AD115</f>
        <v>101424</v>
      </c>
      <c r="BX27" s="276">
        <f>'22-23 Cert'!Z157</f>
        <v>80082</v>
      </c>
      <c r="BY27" s="276">
        <f>'22-23 Cert'!AA157</f>
        <v>87948</v>
      </c>
      <c r="BZ27" s="276">
        <f>'22-23 Cert'!AB157</f>
        <v>94272</v>
      </c>
      <c r="CA27" s="276">
        <f>'22-23 Cert'!AC157</f>
        <v>97002</v>
      </c>
      <c r="CB27" s="276">
        <f>'22-23 Cert'!AD157</f>
        <v>105090</v>
      </c>
      <c r="CC27" s="276">
        <f>'22-23 Cert'!Z199</f>
        <v>83754</v>
      </c>
      <c r="CD27" s="276">
        <f>'22-23 Cert'!AA199</f>
        <v>91656</v>
      </c>
      <c r="CE27" s="276">
        <f>'22-23 Cert'!AB199</f>
        <v>97932</v>
      </c>
      <c r="CF27" s="276">
        <f>'22-23 Cert'!AC199</f>
        <v>100692</v>
      </c>
      <c r="CG27" s="277">
        <f>'22-23 Cert'!AD199</f>
        <v>108774</v>
      </c>
      <c r="CH27" s="284">
        <f t="shared" si="3"/>
        <v>55380</v>
      </c>
      <c r="CI27" s="284">
        <f t="shared" si="3"/>
        <v>60918</v>
      </c>
      <c r="CJ27" s="284">
        <f t="shared" si="3"/>
        <v>66456</v>
      </c>
      <c r="CK27" s="284">
        <f t="shared" si="3"/>
        <v>64340</v>
      </c>
      <c r="CL27" s="284">
        <f t="shared" si="3"/>
        <v>77208</v>
      </c>
    </row>
    <row r="28" spans="1:90" x14ac:dyDescent="0.25">
      <c r="A28" s="262">
        <v>24</v>
      </c>
      <c r="B28" s="275">
        <f>Bus!H28</f>
        <v>19260</v>
      </c>
      <c r="C28" s="275">
        <f>Cafe!F29</f>
        <v>21.870000000000005</v>
      </c>
      <c r="D28" s="275">
        <f>'22-23 NC'!C28</f>
        <v>39468</v>
      </c>
      <c r="E28" s="276">
        <f>'22-23 NC'!F28</f>
        <v>43476</v>
      </c>
      <c r="F28" s="276">
        <f>'22-23 NC'!H28</f>
        <v>47124</v>
      </c>
      <c r="G28" s="276">
        <f>'22-23 NC'!J28</f>
        <v>52032</v>
      </c>
      <c r="H28" s="276">
        <f>'22-23 NC'!L28</f>
        <v>55344</v>
      </c>
      <c r="I28" s="276">
        <f>'22-23 NC'!S28</f>
        <v>38070</v>
      </c>
      <c r="J28" s="276">
        <f>'22-23 NC'!N28</f>
        <v>50280</v>
      </c>
      <c r="K28" s="276">
        <f>'22-23 NC'!Q28</f>
        <v>65784</v>
      </c>
      <c r="L28" s="276">
        <f>'22-23 NC'!T28</f>
        <v>39974</v>
      </c>
      <c r="M28" s="276">
        <f>'22-23 NC'!U28</f>
        <v>41877</v>
      </c>
      <c r="N28" s="276">
        <f>'22-23 NC'!V28</f>
        <v>43781</v>
      </c>
      <c r="O28" s="276">
        <f>'22-23 NC'!W28</f>
        <v>45684</v>
      </c>
      <c r="P28" s="276">
        <f>'22-23 NC'!D28</f>
        <v>32890</v>
      </c>
      <c r="Q28" s="294">
        <f>'22-23 Asst'!L29</f>
        <v>25125</v>
      </c>
      <c r="R28" s="283">
        <f>'22-23 Asst'!O29</f>
        <v>27219</v>
      </c>
      <c r="S28" s="283">
        <f>'22-23 Asst'!R29</f>
        <v>29313</v>
      </c>
      <c r="T28" s="283">
        <f>'22-23 Asst'!X29</f>
        <v>33500</v>
      </c>
      <c r="U28" s="275">
        <f>'22-23 Cert'!B29</f>
        <v>59210</v>
      </c>
      <c r="V28" s="276">
        <f>'22-23 Cert'!C29</f>
        <v>65775</v>
      </c>
      <c r="W28" s="276">
        <f>'22-23 Cert'!D29</f>
        <v>70945</v>
      </c>
      <c r="X28" s="276">
        <f>'22-23 Cert'!E29</f>
        <v>73310</v>
      </c>
      <c r="Y28" s="276">
        <f>'22-23 Cert'!F29</f>
        <v>80095</v>
      </c>
      <c r="Z28" s="276">
        <f>'22-23 Cert'!H29</f>
        <v>62171</v>
      </c>
      <c r="AA28" s="276">
        <f>'22-23 Cert'!I29</f>
        <v>69064</v>
      </c>
      <c r="AB28" s="276">
        <f>'22-23 Cert'!J29</f>
        <v>74492</v>
      </c>
      <c r="AC28" s="276">
        <f>'22-23 Cert'!K29</f>
        <v>76976</v>
      </c>
      <c r="AD28" s="276">
        <f>'22-23 Cert'!L29</f>
        <v>84100</v>
      </c>
      <c r="AE28" s="276">
        <f>'22-23 Cert'!N29</f>
        <v>65131</v>
      </c>
      <c r="AF28" s="276">
        <f>'22-23 Cert'!O29</f>
        <v>72353</v>
      </c>
      <c r="AG28" s="276">
        <f>'22-23 Cert'!P29</f>
        <v>78040</v>
      </c>
      <c r="AH28" s="276">
        <f>'22-23 Cert'!Q29</f>
        <v>80641</v>
      </c>
      <c r="AI28" s="276">
        <f>'22-23 Cert'!R29</f>
        <v>88105</v>
      </c>
      <c r="AJ28" s="276">
        <f>'22-23 Cert'!T29</f>
        <v>68092</v>
      </c>
      <c r="AK28" s="276">
        <f>'22-23 Cert'!U29</f>
        <v>75641</v>
      </c>
      <c r="AL28" s="276">
        <f>'22-23 Cert'!V29</f>
        <v>81587</v>
      </c>
      <c r="AM28" s="276">
        <f>'22-23 Cert'!W29</f>
        <v>84307</v>
      </c>
      <c r="AN28" s="276">
        <f>'22-23 Cert'!X29</f>
        <v>92109</v>
      </c>
      <c r="AO28" s="276">
        <f>'22-23 Cert'!Z29</f>
        <v>71052</v>
      </c>
      <c r="AP28" s="276">
        <f>'22-23 Cert'!AA29</f>
        <v>78930</v>
      </c>
      <c r="AQ28" s="276">
        <f>'22-23 Cert'!AB29</f>
        <v>85134</v>
      </c>
      <c r="AR28" s="276">
        <f>'22-23 Cert'!AC29</f>
        <v>87972</v>
      </c>
      <c r="AS28" s="277">
        <f>'22-23 Cert'!AD29</f>
        <v>96114</v>
      </c>
      <c r="AT28" s="276">
        <f>'22-23 Cert'!B74</f>
        <v>68510</v>
      </c>
      <c r="AU28" s="276">
        <f>'22-23 Cert'!C74</f>
        <v>76540</v>
      </c>
      <c r="AV28" s="276">
        <f>'22-23 Cert'!D74</f>
        <v>84085</v>
      </c>
      <c r="AW28" s="276">
        <f>'22-23 Cert'!E74</f>
        <v>86035</v>
      </c>
      <c r="AX28" s="276">
        <f>'22-23 Cert'!F74</f>
        <v>89595</v>
      </c>
      <c r="AY28" s="276">
        <f>'22-23 Cert'!H74</f>
        <v>71936</v>
      </c>
      <c r="AZ28" s="276">
        <f>'22-23 Cert'!I74</f>
        <v>80367</v>
      </c>
      <c r="BA28" s="276">
        <f>'22-23 Cert'!J74</f>
        <v>88289</v>
      </c>
      <c r="BB28" s="276">
        <f>'22-23 Cert'!K74</f>
        <v>90337</v>
      </c>
      <c r="BC28" s="276">
        <f>'22-23 Cert'!L74</f>
        <v>94075</v>
      </c>
      <c r="BD28" s="276">
        <f>'22-23 Cert'!N74</f>
        <v>75361</v>
      </c>
      <c r="BE28" s="276">
        <f>'22-23 Cert'!O74</f>
        <v>84194</v>
      </c>
      <c r="BF28" s="276">
        <f>'22-23 Cert'!P74</f>
        <v>92494</v>
      </c>
      <c r="BG28" s="276">
        <f>'22-23 Cert'!Q74</f>
        <v>94639</v>
      </c>
      <c r="BH28" s="276">
        <f>'22-23 Cert'!R74</f>
        <v>98555</v>
      </c>
      <c r="BI28" s="276">
        <f>'22-23 Cert'!T74</f>
        <v>78787</v>
      </c>
      <c r="BJ28" s="276">
        <f>'22-23 Cert'!U74</f>
        <v>88021</v>
      </c>
      <c r="BK28" s="276">
        <f>'22-23 Cert'!V74</f>
        <v>96698</v>
      </c>
      <c r="BL28" s="276">
        <f>'22-23 Cert'!W74</f>
        <v>98940</v>
      </c>
      <c r="BM28" s="276">
        <f>'22-23 Cert'!X74</f>
        <v>103034</v>
      </c>
      <c r="BN28" s="276">
        <f>'22-23 Cert'!Z74</f>
        <v>82212</v>
      </c>
      <c r="BO28" s="276">
        <f>'22-23 Cert'!AA74</f>
        <v>91848</v>
      </c>
      <c r="BP28" s="276">
        <f>'22-23 Cert'!AB74</f>
        <v>100902</v>
      </c>
      <c r="BQ28" s="276">
        <f>'22-23 Cert'!AC74</f>
        <v>103242</v>
      </c>
      <c r="BR28" s="276">
        <f>'22-23 Cert'!AD74</f>
        <v>107514</v>
      </c>
      <c r="BS28" s="275">
        <f>'22-23 Cert'!Z116</f>
        <v>77448</v>
      </c>
      <c r="BT28" s="276">
        <f>'22-23 Cert'!AA116</f>
        <v>85308</v>
      </c>
      <c r="BU28" s="276">
        <f>'22-23 Cert'!AB116</f>
        <v>91578</v>
      </c>
      <c r="BV28" s="276">
        <f>'22-23 Cert'!AC116</f>
        <v>94434</v>
      </c>
      <c r="BW28" s="276">
        <f>'22-23 Cert'!AD116</f>
        <v>102552</v>
      </c>
      <c r="BX28" s="276">
        <f>'22-23 Cert'!Z158</f>
        <v>81138</v>
      </c>
      <c r="BY28" s="276">
        <f>'22-23 Cert'!AA158</f>
        <v>89004</v>
      </c>
      <c r="BZ28" s="276">
        <f>'22-23 Cert'!AB158</f>
        <v>95262</v>
      </c>
      <c r="CA28" s="276">
        <f>'22-23 Cert'!AC158</f>
        <v>98124</v>
      </c>
      <c r="CB28" s="276">
        <f>'22-23 Cert'!AD158</f>
        <v>106242</v>
      </c>
      <c r="CC28" s="276">
        <f>'22-23 Cert'!Z200</f>
        <v>84816</v>
      </c>
      <c r="CD28" s="276">
        <f>'22-23 Cert'!AA200</f>
        <v>92700</v>
      </c>
      <c r="CE28" s="276">
        <f>'22-23 Cert'!AB200</f>
        <v>98970</v>
      </c>
      <c r="CF28" s="276">
        <f>'22-23 Cert'!AC200</f>
        <v>101832</v>
      </c>
      <c r="CG28" s="277">
        <f>'22-23 Cert'!AD200</f>
        <v>109908</v>
      </c>
      <c r="CH28" s="284">
        <f t="shared" si="3"/>
        <v>55380</v>
      </c>
      <c r="CI28" s="284">
        <f t="shared" si="3"/>
        <v>60918</v>
      </c>
      <c r="CJ28" s="284">
        <f t="shared" si="3"/>
        <v>66456</v>
      </c>
      <c r="CK28" s="284">
        <f t="shared" si="3"/>
        <v>64340</v>
      </c>
      <c r="CL28" s="284">
        <f t="shared" si="3"/>
        <v>77208</v>
      </c>
    </row>
    <row r="29" spans="1:90" x14ac:dyDescent="0.25">
      <c r="A29" s="262">
        <v>25</v>
      </c>
      <c r="B29" s="275">
        <f>Bus!H29</f>
        <v>19590</v>
      </c>
      <c r="C29" s="275">
        <f>Cafe!F30</f>
        <v>21.967199999999998</v>
      </c>
      <c r="D29" s="275">
        <f>'22-23 NC'!C29</f>
        <v>40116</v>
      </c>
      <c r="E29" s="276">
        <f>'22-23 NC'!F29</f>
        <v>44448</v>
      </c>
      <c r="F29" s="276">
        <f>'22-23 NC'!H29</f>
        <v>48132</v>
      </c>
      <c r="G29" s="276">
        <f>'22-23 NC'!J29</f>
        <v>53040</v>
      </c>
      <c r="H29" s="276">
        <f>'22-23 NC'!L29</f>
        <v>56688</v>
      </c>
      <c r="I29" s="276">
        <f>'22-23 NC'!S29</f>
        <v>39310</v>
      </c>
      <c r="J29" s="276">
        <f>'22-23 NC'!N29</f>
        <v>52032</v>
      </c>
      <c r="K29" s="276">
        <f>'22-23 NC'!Q29</f>
        <v>67260</v>
      </c>
      <c r="L29" s="276">
        <f>'22-23 NC'!T29</f>
        <v>41276</v>
      </c>
      <c r="M29" s="276">
        <f>'22-23 NC'!U29</f>
        <v>43241</v>
      </c>
      <c r="N29" s="276">
        <f>'22-23 NC'!V29</f>
        <v>45207</v>
      </c>
      <c r="O29" s="276">
        <f>'22-23 NC'!W29</f>
        <v>47172</v>
      </c>
      <c r="P29" s="276">
        <f>'22-23 NC'!D29</f>
        <v>33430</v>
      </c>
      <c r="Q29" s="294">
        <f>'22-23 Asst'!L30</f>
        <v>25271</v>
      </c>
      <c r="R29" s="283">
        <f>'22-23 Asst'!O30</f>
        <v>27377</v>
      </c>
      <c r="S29" s="283">
        <f>'22-23 Asst'!R30</f>
        <v>29483</v>
      </c>
      <c r="T29" s="283">
        <f>'22-23 Asst'!X30</f>
        <v>33694</v>
      </c>
      <c r="U29" s="275">
        <f>'22-23 Cert'!B30</f>
        <v>60370</v>
      </c>
      <c r="V29" s="276">
        <f>'22-23 Cert'!C30</f>
        <v>67050</v>
      </c>
      <c r="W29" s="276">
        <f>'22-23 Cert'!D30</f>
        <v>72285</v>
      </c>
      <c r="X29" s="276">
        <f>'22-23 Cert'!E30</f>
        <v>74595</v>
      </c>
      <c r="Y29" s="276">
        <f>'22-23 Cert'!F30</f>
        <v>81395</v>
      </c>
      <c r="Z29" s="276">
        <f>'22-23 Cert'!H30</f>
        <v>63389</v>
      </c>
      <c r="AA29" s="276">
        <f>'22-23 Cert'!I30</f>
        <v>70403</v>
      </c>
      <c r="AB29" s="276">
        <f>'22-23 Cert'!J30</f>
        <v>75899</v>
      </c>
      <c r="AC29" s="276">
        <f>'22-23 Cert'!K30</f>
        <v>78325</v>
      </c>
      <c r="AD29" s="276">
        <f>'22-23 Cert'!L30</f>
        <v>85465</v>
      </c>
      <c r="AE29" s="276">
        <f>'22-23 Cert'!N30</f>
        <v>66407</v>
      </c>
      <c r="AF29" s="276">
        <f>'22-23 Cert'!O30</f>
        <v>73755</v>
      </c>
      <c r="AG29" s="276">
        <f>'22-23 Cert'!P30</f>
        <v>79514</v>
      </c>
      <c r="AH29" s="276">
        <f>'22-23 Cert'!Q30</f>
        <v>82055</v>
      </c>
      <c r="AI29" s="276">
        <f>'22-23 Cert'!R30</f>
        <v>89535</v>
      </c>
      <c r="AJ29" s="276">
        <f>'22-23 Cert'!T30</f>
        <v>69426</v>
      </c>
      <c r="AK29" s="276">
        <f>'22-23 Cert'!U30</f>
        <v>77108</v>
      </c>
      <c r="AL29" s="276">
        <f>'22-23 Cert'!V30</f>
        <v>83128</v>
      </c>
      <c r="AM29" s="276">
        <f>'22-23 Cert'!W30</f>
        <v>85784</v>
      </c>
      <c r="AN29" s="276">
        <f>'22-23 Cert'!X30</f>
        <v>93604</v>
      </c>
      <c r="AO29" s="276">
        <f>'22-23 Cert'!Z30</f>
        <v>72444</v>
      </c>
      <c r="AP29" s="276">
        <f>'22-23 Cert'!AA30</f>
        <v>80460</v>
      </c>
      <c r="AQ29" s="276">
        <f>'22-23 Cert'!AB30</f>
        <v>86742</v>
      </c>
      <c r="AR29" s="276">
        <f>'22-23 Cert'!AC30</f>
        <v>89514</v>
      </c>
      <c r="AS29" s="277">
        <f>'22-23 Cert'!AD30</f>
        <v>97674</v>
      </c>
      <c r="AT29" s="276">
        <f>'22-23 Cert'!B75</f>
        <v>69370</v>
      </c>
      <c r="AU29" s="276">
        <f>'22-23 Cert'!C75</f>
        <v>77475</v>
      </c>
      <c r="AV29" s="276">
        <f>'22-23 Cert'!D75</f>
        <v>85010</v>
      </c>
      <c r="AW29" s="276">
        <f>'22-23 Cert'!E75</f>
        <v>86960</v>
      </c>
      <c r="AX29" s="276">
        <f>'22-23 Cert'!F75</f>
        <v>90480</v>
      </c>
      <c r="AY29" s="276">
        <f>'22-23 Cert'!H75</f>
        <v>72839</v>
      </c>
      <c r="AZ29" s="276">
        <f>'22-23 Cert'!I75</f>
        <v>81349</v>
      </c>
      <c r="BA29" s="276">
        <f>'22-23 Cert'!J75</f>
        <v>89261</v>
      </c>
      <c r="BB29" s="276">
        <f>'22-23 Cert'!K75</f>
        <v>91308</v>
      </c>
      <c r="BC29" s="276">
        <f>'22-23 Cert'!L75</f>
        <v>95004</v>
      </c>
      <c r="BD29" s="276">
        <f>'22-23 Cert'!N75</f>
        <v>76307</v>
      </c>
      <c r="BE29" s="276">
        <f>'22-23 Cert'!O75</f>
        <v>85223</v>
      </c>
      <c r="BF29" s="276">
        <f>'22-23 Cert'!P75</f>
        <v>93511</v>
      </c>
      <c r="BG29" s="276">
        <f>'22-23 Cert'!Q75</f>
        <v>95656</v>
      </c>
      <c r="BH29" s="276">
        <f>'22-23 Cert'!R75</f>
        <v>99528</v>
      </c>
      <c r="BI29" s="276">
        <f>'22-23 Cert'!T75</f>
        <v>79776</v>
      </c>
      <c r="BJ29" s="276">
        <f>'22-23 Cert'!U75</f>
        <v>89096</v>
      </c>
      <c r="BK29" s="276">
        <f>'22-23 Cert'!V75</f>
        <v>97762</v>
      </c>
      <c r="BL29" s="276">
        <f>'22-23 Cert'!W75</f>
        <v>100004</v>
      </c>
      <c r="BM29" s="276">
        <f>'22-23 Cert'!X75</f>
        <v>104052</v>
      </c>
      <c r="BN29" s="276">
        <f>'22-23 Cert'!Z75</f>
        <v>83244</v>
      </c>
      <c r="BO29" s="276">
        <f>'22-23 Cert'!AA75</f>
        <v>92970</v>
      </c>
      <c r="BP29" s="276">
        <f>'22-23 Cert'!AB75</f>
        <v>102012</v>
      </c>
      <c r="BQ29" s="276">
        <f>'22-23 Cert'!AC75</f>
        <v>104352</v>
      </c>
      <c r="BR29" s="276">
        <f>'22-23 Cert'!AD75</f>
        <v>108576</v>
      </c>
      <c r="BS29" s="275">
        <f>'22-23 Cert'!Z117</f>
        <v>78444</v>
      </c>
      <c r="BT29" s="276">
        <f>'22-23 Cert'!AA117</f>
        <v>86454</v>
      </c>
      <c r="BU29" s="276">
        <f>'22-23 Cert'!AB117</f>
        <v>92736</v>
      </c>
      <c r="BV29" s="276">
        <f>'22-23 Cert'!AC117</f>
        <v>95508</v>
      </c>
      <c r="BW29" s="276">
        <f>'22-23 Cert'!AD117</f>
        <v>103674</v>
      </c>
      <c r="BX29" s="276">
        <f>'22-23 Cert'!Z159</f>
        <v>82140</v>
      </c>
      <c r="BY29" s="276">
        <f>'22-23 Cert'!AA159</f>
        <v>90144</v>
      </c>
      <c r="BZ29" s="276">
        <f>'22-23 Cert'!AB159</f>
        <v>96438</v>
      </c>
      <c r="CA29" s="276">
        <f>'22-23 Cert'!AC159</f>
        <v>99204</v>
      </c>
      <c r="CB29" s="276">
        <f>'22-23 Cert'!AD159</f>
        <v>107382</v>
      </c>
      <c r="CC29" s="276">
        <f>'22-23 Cert'!Z201</f>
        <v>85824</v>
      </c>
      <c r="CD29" s="276">
        <f>'22-23 Cert'!AA201</f>
        <v>93828</v>
      </c>
      <c r="CE29" s="276">
        <f>'22-23 Cert'!AB201</f>
        <v>100098</v>
      </c>
      <c r="CF29" s="276">
        <f>'22-23 Cert'!AC201</f>
        <v>102900</v>
      </c>
      <c r="CG29" s="277">
        <f>'22-23 Cert'!AD201</f>
        <v>111054</v>
      </c>
      <c r="CH29" s="284">
        <f t="shared" si="3"/>
        <v>55380</v>
      </c>
      <c r="CI29" s="284">
        <f t="shared" si="3"/>
        <v>60918</v>
      </c>
      <c r="CJ29" s="284">
        <f t="shared" si="3"/>
        <v>66456</v>
      </c>
      <c r="CK29" s="284">
        <f t="shared" si="3"/>
        <v>64340</v>
      </c>
      <c r="CL29" s="284">
        <f t="shared" si="3"/>
        <v>77208</v>
      </c>
    </row>
    <row r="30" spans="1:90" x14ac:dyDescent="0.25">
      <c r="A30" s="262">
        <v>26</v>
      </c>
      <c r="B30" s="275">
        <f>Bus!H30</f>
        <v>19970</v>
      </c>
      <c r="C30" s="275">
        <f>Cafe!F31</f>
        <v>22.064400000000003</v>
      </c>
      <c r="D30" s="275">
        <f>'22-23 NC'!C30</f>
        <v>40956</v>
      </c>
      <c r="E30" s="276">
        <f>'22-23 NC'!F30</f>
        <v>45420</v>
      </c>
      <c r="F30" s="276">
        <f>'22-23 NC'!H30</f>
        <v>48876</v>
      </c>
      <c r="G30" s="276">
        <f>'22-23 NC'!J30</f>
        <v>54120</v>
      </c>
      <c r="H30" s="276">
        <f>'22-23 NC'!L30</f>
        <v>57564</v>
      </c>
      <c r="I30" s="276">
        <f>'22-23 NC'!S30</f>
        <v>40450</v>
      </c>
      <c r="J30" s="276">
        <f>'22-23 NC'!N30</f>
        <v>53268</v>
      </c>
      <c r="K30" s="276">
        <f>'22-23 NC'!Q30</f>
        <v>68952</v>
      </c>
      <c r="L30" s="276">
        <f>'22-23 NC'!T30</f>
        <v>42473</v>
      </c>
      <c r="M30" s="276">
        <f>'22-23 NC'!U30</f>
        <v>44495</v>
      </c>
      <c r="N30" s="276">
        <f>'22-23 NC'!V30</f>
        <v>46518</v>
      </c>
      <c r="O30" s="276">
        <f>'22-23 NC'!W30</f>
        <v>48540</v>
      </c>
      <c r="P30" s="276">
        <f>'22-23 NC'!D30</f>
        <v>34130</v>
      </c>
      <c r="Q30" s="294">
        <f>'22-23 Asst'!L31</f>
        <v>25416</v>
      </c>
      <c r="R30" s="283">
        <f>'22-23 Asst'!O31</f>
        <v>27534</v>
      </c>
      <c r="S30" s="283">
        <f>'22-23 Asst'!R31</f>
        <v>29652</v>
      </c>
      <c r="T30" s="283">
        <f>'22-23 Asst'!X31</f>
        <v>33888</v>
      </c>
      <c r="U30" s="275">
        <f>'22-23 Cert'!B31</f>
        <v>61330</v>
      </c>
      <c r="V30" s="276">
        <f>'22-23 Cert'!C31</f>
        <v>67995</v>
      </c>
      <c r="W30" s="276">
        <f>'22-23 Cert'!D31</f>
        <v>73185</v>
      </c>
      <c r="X30" s="276">
        <f>'22-23 Cert'!E31</f>
        <v>75540</v>
      </c>
      <c r="Y30" s="276">
        <f>'22-23 Cert'!F31</f>
        <v>82280</v>
      </c>
      <c r="Z30" s="276">
        <f>'22-23 Cert'!H31</f>
        <v>64397</v>
      </c>
      <c r="AA30" s="276">
        <f>'22-23 Cert'!I31</f>
        <v>71395</v>
      </c>
      <c r="AB30" s="276">
        <f>'22-23 Cert'!J31</f>
        <v>76844</v>
      </c>
      <c r="AC30" s="276">
        <f>'22-23 Cert'!K31</f>
        <v>79317</v>
      </c>
      <c r="AD30" s="276">
        <f>'22-23 Cert'!L31</f>
        <v>86394</v>
      </c>
      <c r="AE30" s="276">
        <f>'22-23 Cert'!N31</f>
        <v>67463</v>
      </c>
      <c r="AF30" s="276">
        <f>'22-23 Cert'!O31</f>
        <v>74795</v>
      </c>
      <c r="AG30" s="276">
        <f>'22-23 Cert'!P31</f>
        <v>80504</v>
      </c>
      <c r="AH30" s="276">
        <f>'22-23 Cert'!Q31</f>
        <v>83094</v>
      </c>
      <c r="AI30" s="276">
        <f>'22-23 Cert'!R31</f>
        <v>90508</v>
      </c>
      <c r="AJ30" s="276">
        <f>'22-23 Cert'!T31</f>
        <v>70530</v>
      </c>
      <c r="AK30" s="276">
        <f>'22-23 Cert'!U31</f>
        <v>78194</v>
      </c>
      <c r="AL30" s="276">
        <f>'22-23 Cert'!V31</f>
        <v>84163</v>
      </c>
      <c r="AM30" s="276">
        <f>'22-23 Cert'!W31</f>
        <v>86871</v>
      </c>
      <c r="AN30" s="276">
        <f>'22-23 Cert'!X31</f>
        <v>94622</v>
      </c>
      <c r="AO30" s="276">
        <f>'22-23 Cert'!Z31</f>
        <v>73596</v>
      </c>
      <c r="AP30" s="276">
        <f>'22-23 Cert'!AA31</f>
        <v>81594</v>
      </c>
      <c r="AQ30" s="276">
        <f>'22-23 Cert'!AB31</f>
        <v>87822</v>
      </c>
      <c r="AR30" s="276">
        <f>'22-23 Cert'!AC31</f>
        <v>90648</v>
      </c>
      <c r="AS30" s="277">
        <f>'22-23 Cert'!AD31</f>
        <v>98736</v>
      </c>
      <c r="AT30" s="276">
        <f>'22-23 Cert'!B76</f>
        <v>70215</v>
      </c>
      <c r="AU30" s="276">
        <f>'22-23 Cert'!C76</f>
        <v>78415</v>
      </c>
      <c r="AV30" s="276">
        <f>'22-23 Cert'!D76</f>
        <v>85935</v>
      </c>
      <c r="AW30" s="276">
        <f>'22-23 Cert'!E76</f>
        <v>87885</v>
      </c>
      <c r="AX30" s="276">
        <f>'22-23 Cert'!F76</f>
        <v>91400</v>
      </c>
      <c r="AY30" s="276">
        <f>'22-23 Cert'!H76</f>
        <v>73726</v>
      </c>
      <c r="AZ30" s="276">
        <f>'22-23 Cert'!I76</f>
        <v>82336</v>
      </c>
      <c r="BA30" s="276">
        <f>'22-23 Cert'!J76</f>
        <v>90232</v>
      </c>
      <c r="BB30" s="276">
        <f>'22-23 Cert'!K76</f>
        <v>92279</v>
      </c>
      <c r="BC30" s="276">
        <f>'22-23 Cert'!L76</f>
        <v>95970</v>
      </c>
      <c r="BD30" s="276">
        <f>'22-23 Cert'!N76</f>
        <v>77237</v>
      </c>
      <c r="BE30" s="276">
        <f>'22-23 Cert'!O76</f>
        <v>86257</v>
      </c>
      <c r="BF30" s="276">
        <f>'22-23 Cert'!P76</f>
        <v>94529</v>
      </c>
      <c r="BG30" s="276">
        <f>'22-23 Cert'!Q76</f>
        <v>96674</v>
      </c>
      <c r="BH30" s="276">
        <f>'22-23 Cert'!R76</f>
        <v>100540</v>
      </c>
      <c r="BI30" s="276">
        <f>'22-23 Cert'!T76</f>
        <v>80747</v>
      </c>
      <c r="BJ30" s="276">
        <f>'22-23 Cert'!U76</f>
        <v>90177</v>
      </c>
      <c r="BK30" s="276">
        <f>'22-23 Cert'!V76</f>
        <v>98825</v>
      </c>
      <c r="BL30" s="276">
        <f>'22-23 Cert'!W76</f>
        <v>101068</v>
      </c>
      <c r="BM30" s="276">
        <f>'22-23 Cert'!X76</f>
        <v>105110</v>
      </c>
      <c r="BN30" s="276">
        <f>'22-23 Cert'!Z76</f>
        <v>84258</v>
      </c>
      <c r="BO30" s="276">
        <f>'22-23 Cert'!AA76</f>
        <v>94098</v>
      </c>
      <c r="BP30" s="276">
        <f>'22-23 Cert'!AB76</f>
        <v>103122</v>
      </c>
      <c r="BQ30" s="276">
        <f>'22-23 Cert'!AC76</f>
        <v>105462</v>
      </c>
      <c r="BR30" s="276">
        <f>'22-23 Cert'!AD76</f>
        <v>109680</v>
      </c>
      <c r="BS30" s="275">
        <f>'22-23 Cert'!Z118</f>
        <v>79536</v>
      </c>
      <c r="BT30" s="276">
        <f>'22-23 Cert'!AA118</f>
        <v>87582</v>
      </c>
      <c r="BU30" s="276">
        <f>'22-23 Cert'!AB118</f>
        <v>93804</v>
      </c>
      <c r="BV30" s="276">
        <f>'22-23 Cert'!AC118</f>
        <v>96642</v>
      </c>
      <c r="BW30" s="276">
        <f>'22-23 Cert'!AD118</f>
        <v>104736</v>
      </c>
      <c r="BX30" s="276">
        <f>'22-23 Cert'!Z160</f>
        <v>83214</v>
      </c>
      <c r="BY30" s="276">
        <f>'22-23 Cert'!AA160</f>
        <v>91278</v>
      </c>
      <c r="BZ30" s="276">
        <f>'22-23 Cert'!AB160</f>
        <v>97494</v>
      </c>
      <c r="CA30" s="276">
        <f>'22-23 Cert'!AC160</f>
        <v>100338</v>
      </c>
      <c r="CB30" s="276">
        <f>'22-23 Cert'!AD160</f>
        <v>108414</v>
      </c>
      <c r="CC30" s="276">
        <f>'22-23 Cert'!Z202</f>
        <v>86904</v>
      </c>
      <c r="CD30" s="276">
        <f>'22-23 Cert'!AA202</f>
        <v>94980</v>
      </c>
      <c r="CE30" s="276">
        <f>'22-23 Cert'!AB202</f>
        <v>101196</v>
      </c>
      <c r="CF30" s="276">
        <f>'22-23 Cert'!AC202</f>
        <v>104034</v>
      </c>
      <c r="CG30" s="277">
        <f>'22-23 Cert'!AD202</f>
        <v>112098</v>
      </c>
      <c r="CH30" s="284">
        <f t="shared" si="3"/>
        <v>55380</v>
      </c>
      <c r="CI30" s="284">
        <f t="shared" si="3"/>
        <v>60918</v>
      </c>
      <c r="CJ30" s="284">
        <f t="shared" si="3"/>
        <v>66456</v>
      </c>
      <c r="CK30" s="284">
        <f t="shared" si="3"/>
        <v>64340</v>
      </c>
      <c r="CL30" s="284">
        <f t="shared" si="3"/>
        <v>77208</v>
      </c>
    </row>
    <row r="31" spans="1:90" x14ac:dyDescent="0.25">
      <c r="A31" s="262">
        <v>27</v>
      </c>
      <c r="B31" s="275">
        <f>Bus!H31</f>
        <v>20300</v>
      </c>
      <c r="C31" s="275">
        <f>Cafe!F32</f>
        <v>22.1616</v>
      </c>
      <c r="D31" s="275">
        <f>'22-23 NC'!C31</f>
        <v>41664</v>
      </c>
      <c r="E31" s="276">
        <f>'22-23 NC'!F31</f>
        <v>46140</v>
      </c>
      <c r="F31" s="276">
        <f>'22-23 NC'!H31</f>
        <v>49824</v>
      </c>
      <c r="G31" s="276">
        <f>'22-23 NC'!J31</f>
        <v>55344</v>
      </c>
      <c r="H31" s="276">
        <f>'22-23 NC'!L31</f>
        <v>58836</v>
      </c>
      <c r="I31" s="276">
        <f>'22-23 NC'!S31</f>
        <v>41690</v>
      </c>
      <c r="J31" s="276">
        <f>'22-23 NC'!N31</f>
        <v>54300</v>
      </c>
      <c r="K31" s="276">
        <f>'22-23 NC'!Q31</f>
        <v>70704</v>
      </c>
      <c r="L31" s="276">
        <f>'22-23 NC'!T31</f>
        <v>43775</v>
      </c>
      <c r="M31" s="276">
        <f>'22-23 NC'!U31</f>
        <v>45859</v>
      </c>
      <c r="N31" s="276">
        <f>'22-23 NC'!V31</f>
        <v>47944</v>
      </c>
      <c r="O31" s="276">
        <f>'22-23 NC'!W31</f>
        <v>50028</v>
      </c>
      <c r="P31" s="276">
        <f>'22-23 NC'!D31</f>
        <v>34720</v>
      </c>
      <c r="Q31" s="294">
        <f>'22-23 Asst'!L32</f>
        <v>25574</v>
      </c>
      <c r="R31" s="283">
        <f>'22-23 Asst'!O32</f>
        <v>27705</v>
      </c>
      <c r="S31" s="283">
        <f>'22-23 Asst'!R32</f>
        <v>29836</v>
      </c>
      <c r="T31" s="283">
        <f>'22-23 Asst'!X32</f>
        <v>34099</v>
      </c>
      <c r="U31" s="275">
        <f>'22-23 Cert'!B32</f>
        <v>62530</v>
      </c>
      <c r="V31" s="276">
        <f>'22-23 Cert'!C32</f>
        <v>69295</v>
      </c>
      <c r="W31" s="276">
        <f>'22-23 Cert'!D32</f>
        <v>74490</v>
      </c>
      <c r="X31" s="276">
        <f>'22-23 Cert'!E32</f>
        <v>76840</v>
      </c>
      <c r="Y31" s="276">
        <f>'22-23 Cert'!F32</f>
        <v>83590</v>
      </c>
      <c r="Z31" s="276">
        <f>'22-23 Cert'!H32</f>
        <v>65657</v>
      </c>
      <c r="AA31" s="276">
        <f>'22-23 Cert'!I32</f>
        <v>72760</v>
      </c>
      <c r="AB31" s="276">
        <f>'22-23 Cert'!J32</f>
        <v>78215</v>
      </c>
      <c r="AC31" s="276">
        <f>'22-23 Cert'!K32</f>
        <v>80682</v>
      </c>
      <c r="AD31" s="276">
        <f>'22-23 Cert'!L32</f>
        <v>87770</v>
      </c>
      <c r="AE31" s="276">
        <f>'22-23 Cert'!N32</f>
        <v>68783</v>
      </c>
      <c r="AF31" s="276">
        <f>'22-23 Cert'!O32</f>
        <v>76225</v>
      </c>
      <c r="AG31" s="276">
        <f>'22-23 Cert'!P32</f>
        <v>81939</v>
      </c>
      <c r="AH31" s="276">
        <f>'22-23 Cert'!Q32</f>
        <v>84524</v>
      </c>
      <c r="AI31" s="276">
        <f>'22-23 Cert'!R32</f>
        <v>91949</v>
      </c>
      <c r="AJ31" s="276">
        <f>'22-23 Cert'!T32</f>
        <v>71910</v>
      </c>
      <c r="AK31" s="276">
        <f>'22-23 Cert'!U32</f>
        <v>79689</v>
      </c>
      <c r="AL31" s="276">
        <f>'22-23 Cert'!V32</f>
        <v>85664</v>
      </c>
      <c r="AM31" s="276">
        <f>'22-23 Cert'!W32</f>
        <v>88366</v>
      </c>
      <c r="AN31" s="276">
        <f>'22-23 Cert'!X32</f>
        <v>96129</v>
      </c>
      <c r="AO31" s="276">
        <f>'22-23 Cert'!Z32</f>
        <v>75036</v>
      </c>
      <c r="AP31" s="276">
        <f>'22-23 Cert'!AA32</f>
        <v>83154</v>
      </c>
      <c r="AQ31" s="276">
        <f>'22-23 Cert'!AB32</f>
        <v>89388</v>
      </c>
      <c r="AR31" s="276">
        <f>'22-23 Cert'!AC32</f>
        <v>92208</v>
      </c>
      <c r="AS31" s="277">
        <f>'22-23 Cert'!AD32</f>
        <v>100308</v>
      </c>
      <c r="AT31" s="276">
        <f>'22-23 Cert'!B77</f>
        <v>71075</v>
      </c>
      <c r="AU31" s="276">
        <f>'22-23 Cert'!C77</f>
        <v>79310</v>
      </c>
      <c r="AV31" s="276">
        <f>'22-23 Cert'!D77</f>
        <v>86810</v>
      </c>
      <c r="AW31" s="276">
        <f>'22-23 Cert'!E77</f>
        <v>88775</v>
      </c>
      <c r="AX31" s="276">
        <f>'22-23 Cert'!F77</f>
        <v>92330</v>
      </c>
      <c r="AY31" s="276">
        <f>'22-23 Cert'!H77</f>
        <v>74629</v>
      </c>
      <c r="AZ31" s="276">
        <f>'22-23 Cert'!I77</f>
        <v>83276</v>
      </c>
      <c r="BA31" s="276">
        <f>'22-23 Cert'!J77</f>
        <v>91151</v>
      </c>
      <c r="BB31" s="276">
        <f>'22-23 Cert'!K77</f>
        <v>93214</v>
      </c>
      <c r="BC31" s="276">
        <f>'22-23 Cert'!L77</f>
        <v>96947</v>
      </c>
      <c r="BD31" s="276">
        <f>'22-23 Cert'!N77</f>
        <v>78183</v>
      </c>
      <c r="BE31" s="276">
        <f>'22-23 Cert'!O77</f>
        <v>87241</v>
      </c>
      <c r="BF31" s="276">
        <f>'22-23 Cert'!P77</f>
        <v>95491</v>
      </c>
      <c r="BG31" s="276">
        <f>'22-23 Cert'!Q77</f>
        <v>97653</v>
      </c>
      <c r="BH31" s="276">
        <f>'22-23 Cert'!R77</f>
        <v>101563</v>
      </c>
      <c r="BI31" s="276">
        <f>'22-23 Cert'!T77</f>
        <v>81736</v>
      </c>
      <c r="BJ31" s="276">
        <f>'22-23 Cert'!U77</f>
        <v>91207</v>
      </c>
      <c r="BK31" s="276">
        <f>'22-23 Cert'!V77</f>
        <v>99832</v>
      </c>
      <c r="BL31" s="276">
        <f>'22-23 Cert'!W77</f>
        <v>102091</v>
      </c>
      <c r="BM31" s="276">
        <f>'22-23 Cert'!X77</f>
        <v>106180</v>
      </c>
      <c r="BN31" s="276">
        <f>'22-23 Cert'!Z77</f>
        <v>85290</v>
      </c>
      <c r="BO31" s="276">
        <f>'22-23 Cert'!AA77</f>
        <v>95172</v>
      </c>
      <c r="BP31" s="276">
        <f>'22-23 Cert'!AB77</f>
        <v>104172</v>
      </c>
      <c r="BQ31" s="276">
        <f>'22-23 Cert'!AC77</f>
        <v>106530</v>
      </c>
      <c r="BR31" s="276">
        <f>'22-23 Cert'!AD77</f>
        <v>110796</v>
      </c>
      <c r="BS31" s="275">
        <f>'22-23 Cert'!Z119</f>
        <v>80580</v>
      </c>
      <c r="BT31" s="276">
        <f>'22-23 Cert'!AA119</f>
        <v>88692</v>
      </c>
      <c r="BU31" s="276">
        <f>'22-23 Cert'!AB119</f>
        <v>94914</v>
      </c>
      <c r="BV31" s="276">
        <f>'22-23 Cert'!AC119</f>
        <v>97746</v>
      </c>
      <c r="BW31" s="276">
        <f>'22-23 Cert'!AD119</f>
        <v>105822</v>
      </c>
      <c r="BX31" s="276">
        <f>'22-23 Cert'!Z161</f>
        <v>84246</v>
      </c>
      <c r="BY31" s="276">
        <f>'22-23 Cert'!AA161</f>
        <v>92376</v>
      </c>
      <c r="BZ31" s="276">
        <f>'22-23 Cert'!AB161</f>
        <v>98604</v>
      </c>
      <c r="CA31" s="276">
        <f>'22-23 Cert'!AC161</f>
        <v>101424</v>
      </c>
      <c r="CB31" s="276">
        <f>'22-23 Cert'!AD161</f>
        <v>109524</v>
      </c>
      <c r="CC31" s="276">
        <f>'22-23 Cert'!Z203</f>
        <v>87948</v>
      </c>
      <c r="CD31" s="276">
        <f>'22-23 Cert'!AA203</f>
        <v>96078</v>
      </c>
      <c r="CE31" s="276">
        <f>'22-23 Cert'!AB203</f>
        <v>102270</v>
      </c>
      <c r="CF31" s="276">
        <f>'22-23 Cert'!AC203</f>
        <v>105114</v>
      </c>
      <c r="CG31" s="277">
        <f>'22-23 Cert'!AD203</f>
        <v>113226</v>
      </c>
      <c r="CH31" s="284">
        <f t="shared" si="3"/>
        <v>55380</v>
      </c>
      <c r="CI31" s="284">
        <f t="shared" si="3"/>
        <v>60918</v>
      </c>
      <c r="CJ31" s="284">
        <f t="shared" si="3"/>
        <v>66456</v>
      </c>
      <c r="CK31" s="284">
        <f t="shared" si="3"/>
        <v>64340</v>
      </c>
      <c r="CL31" s="284">
        <f t="shared" si="3"/>
        <v>77208</v>
      </c>
    </row>
    <row r="32" spans="1:90" x14ac:dyDescent="0.25">
      <c r="A32" s="262">
        <v>28</v>
      </c>
      <c r="B32" s="275">
        <f>Bus!H32</f>
        <v>20640</v>
      </c>
      <c r="C32" s="275">
        <f>Cafe!F33</f>
        <v>22.226400000000002</v>
      </c>
      <c r="D32" s="275">
        <f>'22-23 NC'!C32</f>
        <v>42444</v>
      </c>
      <c r="E32" s="276">
        <f>'22-23 NC'!F32</f>
        <v>47040</v>
      </c>
      <c r="F32" s="276">
        <f>'22-23 NC'!H32</f>
        <v>50688</v>
      </c>
      <c r="G32" s="276">
        <f>'22-23 NC'!J32</f>
        <v>56412</v>
      </c>
      <c r="H32" s="276">
        <f>'22-23 NC'!L32</f>
        <v>60120</v>
      </c>
      <c r="I32" s="276">
        <f>'22-23 NC'!S32</f>
        <v>42820</v>
      </c>
      <c r="J32" s="276">
        <f>'22-23 NC'!N32</f>
        <v>56112</v>
      </c>
      <c r="K32" s="276">
        <f>'22-23 NC'!Q32</f>
        <v>72192</v>
      </c>
      <c r="L32" s="276">
        <f>'22-23 NC'!T32</f>
        <v>44961</v>
      </c>
      <c r="M32" s="276">
        <f>'22-23 NC'!U32</f>
        <v>47102</v>
      </c>
      <c r="N32" s="276">
        <f>'22-23 NC'!V32</f>
        <v>49243</v>
      </c>
      <c r="O32" s="276">
        <f>'22-23 NC'!W32</f>
        <v>51384</v>
      </c>
      <c r="P32" s="276">
        <f>'22-23 NC'!D32</f>
        <v>35370</v>
      </c>
      <c r="Q32" s="294">
        <f>'22-23 Asst'!L33</f>
        <v>25720</v>
      </c>
      <c r="R32" s="283">
        <f>'22-23 Asst'!O33</f>
        <v>27863</v>
      </c>
      <c r="S32" s="283">
        <f>'22-23 Asst'!R33</f>
        <v>30006</v>
      </c>
      <c r="T32" s="283">
        <f>'22-23 Asst'!X33</f>
        <v>34293</v>
      </c>
      <c r="U32" s="275">
        <f>'22-23 Cert'!B33</f>
        <v>62910</v>
      </c>
      <c r="V32" s="276">
        <f>'22-23 Cert'!C33</f>
        <v>69685</v>
      </c>
      <c r="W32" s="276">
        <f>'22-23 Cert'!D33</f>
        <v>74870</v>
      </c>
      <c r="X32" s="276">
        <f>'22-23 Cert'!E33</f>
        <v>77220</v>
      </c>
      <c r="Y32" s="276">
        <f>'22-23 Cert'!F33</f>
        <v>83965</v>
      </c>
      <c r="Z32" s="276">
        <f>'22-23 Cert'!H33</f>
        <v>66056</v>
      </c>
      <c r="AA32" s="276">
        <f>'22-23 Cert'!I33</f>
        <v>73169</v>
      </c>
      <c r="AB32" s="276">
        <f>'22-23 Cert'!J33</f>
        <v>78614</v>
      </c>
      <c r="AC32" s="276">
        <f>'22-23 Cert'!K33</f>
        <v>81081</v>
      </c>
      <c r="AD32" s="276">
        <f>'22-23 Cert'!L33</f>
        <v>88163</v>
      </c>
      <c r="AE32" s="276">
        <f>'22-23 Cert'!N33</f>
        <v>69201</v>
      </c>
      <c r="AF32" s="276">
        <f>'22-23 Cert'!O33</f>
        <v>76654</v>
      </c>
      <c r="AG32" s="276">
        <f>'22-23 Cert'!P33</f>
        <v>82357</v>
      </c>
      <c r="AH32" s="276">
        <f>'22-23 Cert'!Q33</f>
        <v>84942</v>
      </c>
      <c r="AI32" s="276">
        <f>'22-23 Cert'!R33</f>
        <v>92362</v>
      </c>
      <c r="AJ32" s="276">
        <f>'22-23 Cert'!T33</f>
        <v>72347</v>
      </c>
      <c r="AK32" s="276">
        <f>'22-23 Cert'!U33</f>
        <v>80138</v>
      </c>
      <c r="AL32" s="276">
        <f>'22-23 Cert'!V33</f>
        <v>86101</v>
      </c>
      <c r="AM32" s="276">
        <f>'22-23 Cert'!W33</f>
        <v>88803</v>
      </c>
      <c r="AN32" s="276">
        <f>'22-23 Cert'!X33</f>
        <v>96560</v>
      </c>
      <c r="AO32" s="276">
        <f>'22-23 Cert'!Z33</f>
        <v>75492</v>
      </c>
      <c r="AP32" s="276">
        <f>'22-23 Cert'!AA33</f>
        <v>83622</v>
      </c>
      <c r="AQ32" s="276">
        <f>'22-23 Cert'!AB33</f>
        <v>89844</v>
      </c>
      <c r="AR32" s="276">
        <f>'22-23 Cert'!AC33</f>
        <v>92664</v>
      </c>
      <c r="AS32" s="277">
        <f>'22-23 Cert'!AD33</f>
        <v>100758</v>
      </c>
      <c r="AT32" s="276">
        <f>'22-23 Cert'!B78</f>
        <v>71460</v>
      </c>
      <c r="AU32" s="276">
        <f>'22-23 Cert'!C78</f>
        <v>79695</v>
      </c>
      <c r="AV32" s="276">
        <f>'22-23 Cert'!D78</f>
        <v>87200</v>
      </c>
      <c r="AW32" s="276">
        <f>'22-23 Cert'!E78</f>
        <v>89170</v>
      </c>
      <c r="AX32" s="276">
        <f>'22-23 Cert'!F78</f>
        <v>92730</v>
      </c>
      <c r="AY32" s="276">
        <f>'22-23 Cert'!H78</f>
        <v>75033</v>
      </c>
      <c r="AZ32" s="276">
        <f>'22-23 Cert'!I78</f>
        <v>83680</v>
      </c>
      <c r="BA32" s="276">
        <f>'22-23 Cert'!J78</f>
        <v>91560</v>
      </c>
      <c r="BB32" s="276">
        <f>'22-23 Cert'!K78</f>
        <v>93629</v>
      </c>
      <c r="BC32" s="276">
        <f>'22-23 Cert'!L78</f>
        <v>97367</v>
      </c>
      <c r="BD32" s="276">
        <f>'22-23 Cert'!N78</f>
        <v>78606</v>
      </c>
      <c r="BE32" s="276">
        <f>'22-23 Cert'!O78</f>
        <v>87665</v>
      </c>
      <c r="BF32" s="276">
        <f>'22-23 Cert'!P78</f>
        <v>95920</v>
      </c>
      <c r="BG32" s="276">
        <f>'22-23 Cert'!Q78</f>
        <v>98087</v>
      </c>
      <c r="BH32" s="276">
        <f>'22-23 Cert'!R78</f>
        <v>102003</v>
      </c>
      <c r="BI32" s="276">
        <f>'22-23 Cert'!T78</f>
        <v>82179</v>
      </c>
      <c r="BJ32" s="276">
        <f>'22-23 Cert'!U78</f>
        <v>91649</v>
      </c>
      <c r="BK32" s="276">
        <f>'22-23 Cert'!V78</f>
        <v>100280</v>
      </c>
      <c r="BL32" s="276">
        <f>'22-23 Cert'!W78</f>
        <v>102546</v>
      </c>
      <c r="BM32" s="276">
        <f>'22-23 Cert'!X78</f>
        <v>106640</v>
      </c>
      <c r="BN32" s="276">
        <f>'22-23 Cert'!Z78</f>
        <v>85752</v>
      </c>
      <c r="BO32" s="276">
        <f>'22-23 Cert'!AA78</f>
        <v>95634</v>
      </c>
      <c r="BP32" s="276">
        <f>'22-23 Cert'!AB78</f>
        <v>104640</v>
      </c>
      <c r="BQ32" s="276">
        <f>'22-23 Cert'!AC78</f>
        <v>107004</v>
      </c>
      <c r="BR32" s="276">
        <f>'22-23 Cert'!AD78</f>
        <v>111276</v>
      </c>
      <c r="BS32" s="275">
        <f>'22-23 Cert'!Z120</f>
        <v>81024</v>
      </c>
      <c r="BT32" s="276">
        <f>'22-23 Cert'!AA120</f>
        <v>89154</v>
      </c>
      <c r="BU32" s="276">
        <f>'22-23 Cert'!AB120</f>
        <v>95370</v>
      </c>
      <c r="BV32" s="276">
        <f>'22-23 Cert'!AC120</f>
        <v>98202</v>
      </c>
      <c r="BW32" s="276">
        <f>'22-23 Cert'!AD120</f>
        <v>106308</v>
      </c>
      <c r="BX32" s="276">
        <f>'22-23 Cert'!Z162</f>
        <v>84720</v>
      </c>
      <c r="BY32" s="276">
        <f>'22-23 Cert'!AA162</f>
        <v>92826</v>
      </c>
      <c r="BZ32" s="276">
        <f>'22-23 Cert'!AB162</f>
        <v>99060</v>
      </c>
      <c r="CA32" s="276">
        <f>'22-23 Cert'!AC162</f>
        <v>101892</v>
      </c>
      <c r="CB32" s="276">
        <f>'22-23 Cert'!AD162</f>
        <v>109992</v>
      </c>
      <c r="CC32" s="276">
        <f>'22-23 Cert'!Z204</f>
        <v>88404</v>
      </c>
      <c r="CD32" s="276">
        <f>'22-23 Cert'!AA204</f>
        <v>96516</v>
      </c>
      <c r="CE32" s="276">
        <f>'22-23 Cert'!AB204</f>
        <v>102744</v>
      </c>
      <c r="CF32" s="276">
        <f>'22-23 Cert'!AC204</f>
        <v>105552</v>
      </c>
      <c r="CG32" s="277">
        <f>'22-23 Cert'!AD204</f>
        <v>113676</v>
      </c>
      <c r="CH32" s="284">
        <f t="shared" si="3"/>
        <v>55380</v>
      </c>
      <c r="CI32" s="284">
        <f t="shared" si="3"/>
        <v>60918</v>
      </c>
      <c r="CJ32" s="284">
        <f t="shared" si="3"/>
        <v>66456</v>
      </c>
      <c r="CK32" s="284">
        <f t="shared" si="3"/>
        <v>64340</v>
      </c>
      <c r="CL32" s="284">
        <f t="shared" si="3"/>
        <v>77208</v>
      </c>
    </row>
    <row r="33" spans="1:90" x14ac:dyDescent="0.25">
      <c r="A33" s="262">
        <v>29</v>
      </c>
      <c r="B33" s="275">
        <f>Bus!H33</f>
        <v>21000</v>
      </c>
      <c r="C33" s="275">
        <f>Cafe!F34</f>
        <v>22.302000000000003</v>
      </c>
      <c r="D33" s="275">
        <f>'22-23 NC'!C33</f>
        <v>43092</v>
      </c>
      <c r="E33" s="276">
        <f>'22-23 NC'!F33</f>
        <v>48012</v>
      </c>
      <c r="F33" s="276">
        <f>'22-23 NC'!H33</f>
        <v>51420</v>
      </c>
      <c r="G33" s="276">
        <f>'22-23 NC'!J33</f>
        <v>57492</v>
      </c>
      <c r="H33" s="276">
        <f>'22-23 NC'!L33</f>
        <v>61344</v>
      </c>
      <c r="I33" s="276">
        <f>'22-23 NC'!S33</f>
        <v>43900</v>
      </c>
      <c r="J33" s="276">
        <f>'22-23 NC'!N33</f>
        <v>57084</v>
      </c>
      <c r="K33" s="276">
        <f>'22-23 NC'!Q33</f>
        <v>73740</v>
      </c>
      <c r="L33" s="276">
        <f>'22-23 NC'!T33</f>
        <v>46095</v>
      </c>
      <c r="M33" s="276">
        <f>'22-23 NC'!U33</f>
        <v>48290</v>
      </c>
      <c r="N33" s="276">
        <f>'22-23 NC'!V33</f>
        <v>50485</v>
      </c>
      <c r="O33" s="276">
        <f>'22-23 NC'!W33</f>
        <v>52680</v>
      </c>
      <c r="P33" s="276">
        <f>'22-23 NC'!D33</f>
        <v>35910</v>
      </c>
      <c r="Q33" s="294">
        <f>'22-23 Asst'!L34</f>
        <v>25902</v>
      </c>
      <c r="R33" s="283">
        <f>'22-23 Asst'!O34</f>
        <v>28060</v>
      </c>
      <c r="S33" s="283">
        <f>'22-23 Asst'!R34</f>
        <v>30218</v>
      </c>
      <c r="T33" s="283">
        <f>'22-23 Asst'!X34</f>
        <v>34535</v>
      </c>
      <c r="U33" s="275">
        <f>'22-23 Cert'!B34</f>
        <v>63305</v>
      </c>
      <c r="V33" s="276">
        <f>'22-23 Cert'!C34</f>
        <v>70060</v>
      </c>
      <c r="W33" s="276">
        <f>'22-23 Cert'!D34</f>
        <v>75250</v>
      </c>
      <c r="X33" s="276">
        <f>'22-23 Cert'!E34</f>
        <v>77610</v>
      </c>
      <c r="Y33" s="276">
        <f>'22-23 Cert'!F34</f>
        <v>84355</v>
      </c>
      <c r="Z33" s="276">
        <f>'22-23 Cert'!H34</f>
        <v>66470</v>
      </c>
      <c r="AA33" s="276">
        <f>'22-23 Cert'!I34</f>
        <v>73563</v>
      </c>
      <c r="AB33" s="276">
        <f>'22-23 Cert'!J34</f>
        <v>79013</v>
      </c>
      <c r="AC33" s="276">
        <f>'22-23 Cert'!K34</f>
        <v>81491</v>
      </c>
      <c r="AD33" s="276">
        <f>'22-23 Cert'!L34</f>
        <v>88573</v>
      </c>
      <c r="AE33" s="276">
        <f>'22-23 Cert'!N34</f>
        <v>69636</v>
      </c>
      <c r="AF33" s="276">
        <f>'22-23 Cert'!O34</f>
        <v>77066</v>
      </c>
      <c r="AG33" s="276">
        <f>'22-23 Cert'!P34</f>
        <v>82775</v>
      </c>
      <c r="AH33" s="276">
        <f>'22-23 Cert'!Q34</f>
        <v>85371</v>
      </c>
      <c r="AI33" s="276">
        <f>'22-23 Cert'!R34</f>
        <v>92791</v>
      </c>
      <c r="AJ33" s="276">
        <f>'22-23 Cert'!T34</f>
        <v>72801</v>
      </c>
      <c r="AK33" s="276">
        <f>'22-23 Cert'!U34</f>
        <v>80569</v>
      </c>
      <c r="AL33" s="276">
        <f>'22-23 Cert'!V34</f>
        <v>86538</v>
      </c>
      <c r="AM33" s="276">
        <f>'22-23 Cert'!W34</f>
        <v>89252</v>
      </c>
      <c r="AN33" s="276">
        <f>'22-23 Cert'!X34</f>
        <v>97008</v>
      </c>
      <c r="AO33" s="276">
        <f>'22-23 Cert'!Z34</f>
        <v>75966</v>
      </c>
      <c r="AP33" s="276">
        <f>'22-23 Cert'!AA34</f>
        <v>84072</v>
      </c>
      <c r="AQ33" s="276">
        <f>'22-23 Cert'!AB34</f>
        <v>90300</v>
      </c>
      <c r="AR33" s="276">
        <f>'22-23 Cert'!AC34</f>
        <v>93132</v>
      </c>
      <c r="AS33" s="277">
        <f>'22-23 Cert'!AD34</f>
        <v>101226</v>
      </c>
      <c r="AT33" s="276">
        <f>'22-23 Cert'!B79</f>
        <v>71830</v>
      </c>
      <c r="AU33" s="276">
        <f>'22-23 Cert'!C79</f>
        <v>80075</v>
      </c>
      <c r="AV33" s="276">
        <f>'22-23 Cert'!D79</f>
        <v>87570</v>
      </c>
      <c r="AW33" s="276">
        <f>'22-23 Cert'!E79</f>
        <v>89560</v>
      </c>
      <c r="AX33" s="276">
        <f>'22-23 Cert'!F79</f>
        <v>93105</v>
      </c>
      <c r="AY33" s="276">
        <f>'22-23 Cert'!H79</f>
        <v>75422</v>
      </c>
      <c r="AZ33" s="276">
        <f>'22-23 Cert'!I79</f>
        <v>84079</v>
      </c>
      <c r="BA33" s="276">
        <f>'22-23 Cert'!J79</f>
        <v>91949</v>
      </c>
      <c r="BB33" s="276">
        <f>'22-23 Cert'!K79</f>
        <v>94038</v>
      </c>
      <c r="BC33" s="276">
        <f>'22-23 Cert'!L79</f>
        <v>97760</v>
      </c>
      <c r="BD33" s="276">
        <f>'22-23 Cert'!N79</f>
        <v>79013</v>
      </c>
      <c r="BE33" s="276">
        <f>'22-23 Cert'!O79</f>
        <v>88083</v>
      </c>
      <c r="BF33" s="276">
        <f>'22-23 Cert'!P79</f>
        <v>96327</v>
      </c>
      <c r="BG33" s="276">
        <f>'22-23 Cert'!Q79</f>
        <v>98516</v>
      </c>
      <c r="BH33" s="276">
        <f>'22-23 Cert'!R79</f>
        <v>102416</v>
      </c>
      <c r="BI33" s="276">
        <f>'22-23 Cert'!T79</f>
        <v>82605</v>
      </c>
      <c r="BJ33" s="276">
        <f>'22-23 Cert'!U79</f>
        <v>92086</v>
      </c>
      <c r="BK33" s="276">
        <f>'22-23 Cert'!V79</f>
        <v>100706</v>
      </c>
      <c r="BL33" s="276">
        <f>'22-23 Cert'!W79</f>
        <v>102994</v>
      </c>
      <c r="BM33" s="276">
        <f>'22-23 Cert'!X79</f>
        <v>107071</v>
      </c>
      <c r="BN33" s="276">
        <f>'22-23 Cert'!Z79</f>
        <v>86196</v>
      </c>
      <c r="BO33" s="276">
        <f>'22-23 Cert'!AA79</f>
        <v>96090</v>
      </c>
      <c r="BP33" s="276">
        <f>'22-23 Cert'!AB79</f>
        <v>105084</v>
      </c>
      <c r="BQ33" s="276">
        <f>'22-23 Cert'!AC79</f>
        <v>107472</v>
      </c>
      <c r="BR33" s="276">
        <f>'22-23 Cert'!AD79</f>
        <v>111726</v>
      </c>
      <c r="BS33" s="275">
        <f>'22-23 Cert'!Z121</f>
        <v>81498</v>
      </c>
      <c r="BT33" s="276">
        <f>'22-23 Cert'!AA121</f>
        <v>89622</v>
      </c>
      <c r="BU33" s="276">
        <f>'22-23 Cert'!AB121</f>
        <v>95832</v>
      </c>
      <c r="BV33" s="276">
        <f>'22-23 Cert'!AC121</f>
        <v>98646</v>
      </c>
      <c r="BW33" s="276">
        <f>'22-23 Cert'!AD121</f>
        <v>106764</v>
      </c>
      <c r="BX33" s="276">
        <f>'22-23 Cert'!Z163</f>
        <v>85182</v>
      </c>
      <c r="BY33" s="276">
        <f>'22-23 Cert'!AA163</f>
        <v>93288</v>
      </c>
      <c r="BZ33" s="276">
        <f>'22-23 Cert'!AB163</f>
        <v>99504</v>
      </c>
      <c r="CA33" s="276">
        <f>'22-23 Cert'!AC163</f>
        <v>102366</v>
      </c>
      <c r="CB33" s="276">
        <f>'22-23 Cert'!AD163</f>
        <v>110454</v>
      </c>
      <c r="CC33" s="276">
        <f>'22-23 Cert'!Z205</f>
        <v>88872</v>
      </c>
      <c r="CD33" s="276">
        <f>'22-23 Cert'!AA205</f>
        <v>96990</v>
      </c>
      <c r="CE33" s="276">
        <f>'22-23 Cert'!AB205</f>
        <v>103212</v>
      </c>
      <c r="CF33" s="276">
        <f>'22-23 Cert'!AC205</f>
        <v>106038</v>
      </c>
      <c r="CG33" s="277">
        <f>'22-23 Cert'!AD205</f>
        <v>114126</v>
      </c>
      <c r="CH33" s="284">
        <f t="shared" si="3"/>
        <v>55380</v>
      </c>
      <c r="CI33" s="284">
        <f t="shared" si="3"/>
        <v>60918</v>
      </c>
      <c r="CJ33" s="284">
        <f t="shared" si="3"/>
        <v>66456</v>
      </c>
      <c r="CK33" s="284">
        <f t="shared" si="3"/>
        <v>64340</v>
      </c>
      <c r="CL33" s="284">
        <f t="shared" si="3"/>
        <v>77208</v>
      </c>
    </row>
    <row r="34" spans="1:90" ht="15.75" thickBot="1" x14ac:dyDescent="0.3">
      <c r="A34" s="262">
        <v>30</v>
      </c>
      <c r="B34" s="275">
        <f>Bus!H34</f>
        <v>21330</v>
      </c>
      <c r="C34" s="275">
        <f>Cafe!F35</f>
        <v>22.377600000000001</v>
      </c>
      <c r="D34" s="275">
        <f>'22-23 NC'!C34</f>
        <v>43932</v>
      </c>
      <c r="E34" s="276">
        <f>'22-23 NC'!F34</f>
        <v>48984</v>
      </c>
      <c r="F34" s="276">
        <f>'22-23 NC'!H34</f>
        <v>52512</v>
      </c>
      <c r="G34" s="276">
        <f>'22-23 NC'!J34</f>
        <v>58704</v>
      </c>
      <c r="H34" s="276">
        <f>'22-23 NC'!L34</f>
        <v>62484</v>
      </c>
      <c r="I34" s="276">
        <f>'22-23 NC'!S34</f>
        <v>45040</v>
      </c>
      <c r="J34" s="276">
        <f>'22-23 NC'!N34</f>
        <v>58452</v>
      </c>
      <c r="K34" s="276">
        <f>'22-23 NC'!Q34</f>
        <v>75348</v>
      </c>
      <c r="L34" s="276">
        <f>'22-23 NC'!T34</f>
        <v>47292</v>
      </c>
      <c r="M34" s="276">
        <f>'22-23 NC'!U34</f>
        <v>49544</v>
      </c>
      <c r="N34" s="276">
        <f>'22-23 NC'!V34</f>
        <v>51796</v>
      </c>
      <c r="O34" s="276">
        <f>'22-23 NC'!W34</f>
        <v>54048</v>
      </c>
      <c r="P34" s="276">
        <f>'22-23 NC'!D34</f>
        <v>36610</v>
      </c>
      <c r="Q34" s="295">
        <f>'22-23 Asst'!L35</f>
        <v>26047</v>
      </c>
      <c r="R34" s="288">
        <f>'22-23 Asst'!O35</f>
        <v>28218</v>
      </c>
      <c r="S34" s="288">
        <f>'22-23 Asst'!R35</f>
        <v>30388</v>
      </c>
      <c r="T34" s="288">
        <f>'22-23 Asst'!X35</f>
        <v>34729</v>
      </c>
      <c r="U34" s="275">
        <f>'22-23 Cert'!B35</f>
        <v>63690</v>
      </c>
      <c r="V34" s="276">
        <f>'22-23 Cert'!C35</f>
        <v>70450</v>
      </c>
      <c r="W34" s="276">
        <f>'22-23 Cert'!D35</f>
        <v>75620</v>
      </c>
      <c r="X34" s="276">
        <f>'22-23 Cert'!E35</f>
        <v>78005</v>
      </c>
      <c r="Y34" s="276">
        <f>'22-23 Cert'!F35</f>
        <v>84730</v>
      </c>
      <c r="Z34" s="276">
        <f>'22-23 Cert'!H35</f>
        <v>66875</v>
      </c>
      <c r="AA34" s="276">
        <f>'22-23 Cert'!I35</f>
        <v>73973</v>
      </c>
      <c r="AB34" s="276">
        <f>'22-23 Cert'!J35</f>
        <v>79401</v>
      </c>
      <c r="AC34" s="276">
        <f>'22-23 Cert'!K35</f>
        <v>81905</v>
      </c>
      <c r="AD34" s="276">
        <f>'22-23 Cert'!L35</f>
        <v>88967</v>
      </c>
      <c r="AE34" s="276">
        <f>'22-23 Cert'!N35</f>
        <v>70059</v>
      </c>
      <c r="AF34" s="276">
        <f>'22-23 Cert'!O35</f>
        <v>77495</v>
      </c>
      <c r="AG34" s="276">
        <f>'22-23 Cert'!P35</f>
        <v>83182</v>
      </c>
      <c r="AH34" s="276">
        <f>'22-23 Cert'!Q35</f>
        <v>85806</v>
      </c>
      <c r="AI34" s="276">
        <f>'22-23 Cert'!R35</f>
        <v>93203</v>
      </c>
      <c r="AJ34" s="276">
        <f>'22-23 Cert'!T35</f>
        <v>73244</v>
      </c>
      <c r="AK34" s="276">
        <f>'22-23 Cert'!U35</f>
        <v>81018</v>
      </c>
      <c r="AL34" s="276">
        <f>'22-23 Cert'!V35</f>
        <v>86963</v>
      </c>
      <c r="AM34" s="276">
        <f>'22-23 Cert'!W35</f>
        <v>89706</v>
      </c>
      <c r="AN34" s="276">
        <f>'22-23 Cert'!X35</f>
        <v>97440</v>
      </c>
      <c r="AO34" s="276">
        <f>'22-23 Cert'!Z35</f>
        <v>76428</v>
      </c>
      <c r="AP34" s="276">
        <f>'22-23 Cert'!AA35</f>
        <v>84540</v>
      </c>
      <c r="AQ34" s="276">
        <f>'22-23 Cert'!AB35</f>
        <v>90744</v>
      </c>
      <c r="AR34" s="276">
        <f>'22-23 Cert'!AC35</f>
        <v>93606</v>
      </c>
      <c r="AS34" s="277">
        <f>'22-23 Cert'!AD35</f>
        <v>101676</v>
      </c>
      <c r="AT34" s="276">
        <f>'22-23 Cert'!B80</f>
        <v>72225</v>
      </c>
      <c r="AU34" s="276">
        <f>'22-23 Cert'!C80</f>
        <v>80450</v>
      </c>
      <c r="AV34" s="276">
        <f>'22-23 Cert'!D80</f>
        <v>87950</v>
      </c>
      <c r="AW34" s="276">
        <f>'22-23 Cert'!E80</f>
        <v>89935</v>
      </c>
      <c r="AX34" s="276">
        <f>'22-23 Cert'!F80</f>
        <v>93490</v>
      </c>
      <c r="AY34" s="276">
        <f>'22-23 Cert'!H80</f>
        <v>75836</v>
      </c>
      <c r="AZ34" s="276">
        <f>'22-23 Cert'!I80</f>
        <v>84473</v>
      </c>
      <c r="BA34" s="276">
        <f>'22-23 Cert'!J80</f>
        <v>92348</v>
      </c>
      <c r="BB34" s="276">
        <f>'22-23 Cert'!K80</f>
        <v>94432</v>
      </c>
      <c r="BC34" s="276">
        <f>'22-23 Cert'!L80</f>
        <v>98165</v>
      </c>
      <c r="BD34" s="276">
        <f>'22-23 Cert'!N80</f>
        <v>79448</v>
      </c>
      <c r="BE34" s="276">
        <f>'22-23 Cert'!O80</f>
        <v>88495</v>
      </c>
      <c r="BF34" s="276">
        <f>'22-23 Cert'!P80</f>
        <v>96745</v>
      </c>
      <c r="BG34" s="276">
        <f>'22-23 Cert'!Q80</f>
        <v>98929</v>
      </c>
      <c r="BH34" s="276">
        <f>'22-23 Cert'!R80</f>
        <v>102839</v>
      </c>
      <c r="BI34" s="276">
        <f>'22-23 Cert'!T80</f>
        <v>83059</v>
      </c>
      <c r="BJ34" s="276">
        <f>'22-23 Cert'!U80</f>
        <v>92518</v>
      </c>
      <c r="BK34" s="276">
        <f>'22-23 Cert'!V80</f>
        <v>101143</v>
      </c>
      <c r="BL34" s="276">
        <f>'22-23 Cert'!W80</f>
        <v>103425</v>
      </c>
      <c r="BM34" s="276">
        <f>'22-23 Cert'!X80</f>
        <v>107514</v>
      </c>
      <c r="BN34" s="276">
        <f>'22-23 Cert'!Z80</f>
        <v>86670</v>
      </c>
      <c r="BO34" s="276">
        <f>'22-23 Cert'!AA80</f>
        <v>96540</v>
      </c>
      <c r="BP34" s="276">
        <f>'22-23 Cert'!AB80</f>
        <v>105540</v>
      </c>
      <c r="BQ34" s="276">
        <f>'22-23 Cert'!AC80</f>
        <v>107922</v>
      </c>
      <c r="BR34" s="276">
        <f>'22-23 Cert'!AD80</f>
        <v>112188</v>
      </c>
      <c r="BS34" s="275">
        <f>'22-23 Cert'!Z122</f>
        <v>81954</v>
      </c>
      <c r="BT34" s="276">
        <f>'22-23 Cert'!AA122</f>
        <v>90066</v>
      </c>
      <c r="BU34" s="276">
        <f>'22-23 Cert'!AB122</f>
        <v>96288</v>
      </c>
      <c r="BV34" s="276">
        <f>'22-23 Cert'!AC122</f>
        <v>99126</v>
      </c>
      <c r="BW34" s="276">
        <f>'22-23 Cert'!AD122</f>
        <v>107214</v>
      </c>
      <c r="BX34" s="276">
        <f>'22-23 Cert'!Z164</f>
        <v>85662</v>
      </c>
      <c r="BY34" s="276">
        <f>'22-23 Cert'!AA164</f>
        <v>93750</v>
      </c>
      <c r="BZ34" s="276">
        <f>'22-23 Cert'!AB164</f>
        <v>99984</v>
      </c>
      <c r="CA34" s="276">
        <f>'22-23 Cert'!AC164</f>
        <v>102810</v>
      </c>
      <c r="CB34" s="276">
        <f>'22-23 Cert'!AD164</f>
        <v>110904</v>
      </c>
      <c r="CC34" s="276">
        <f>'22-23 Cert'!Z206</f>
        <v>89334</v>
      </c>
      <c r="CD34" s="276">
        <f>'22-23 Cert'!AA206</f>
        <v>97440</v>
      </c>
      <c r="CE34" s="276">
        <f>'22-23 Cert'!AB206</f>
        <v>103674</v>
      </c>
      <c r="CF34" s="276">
        <f>'22-23 Cert'!AC206</f>
        <v>106500</v>
      </c>
      <c r="CG34" s="277">
        <f>'22-23 Cert'!AD206</f>
        <v>114606</v>
      </c>
      <c r="CH34" s="284">
        <f t="shared" si="3"/>
        <v>55380</v>
      </c>
      <c r="CI34" s="284">
        <f t="shared" si="3"/>
        <v>60918</v>
      </c>
      <c r="CJ34" s="284">
        <f t="shared" si="3"/>
        <v>66456</v>
      </c>
      <c r="CK34" s="284">
        <f t="shared" si="3"/>
        <v>64340</v>
      </c>
      <c r="CL34" s="284">
        <f t="shared" si="3"/>
        <v>77208</v>
      </c>
    </row>
    <row r="35" spans="1:90" x14ac:dyDescent="0.25">
      <c r="A35" s="262">
        <v>31</v>
      </c>
      <c r="B35" s="275">
        <f>Bus!H35</f>
        <v>21690</v>
      </c>
      <c r="C35" s="275">
        <f>Cafe!F36</f>
        <v>22.453200000000002</v>
      </c>
      <c r="D35" s="275">
        <f>'22-23 NC'!C35</f>
        <v>44448</v>
      </c>
      <c r="E35" s="276">
        <f>'22-23 NC'!F35</f>
        <v>49704</v>
      </c>
      <c r="F35" s="276">
        <f>'22-23 NC'!H35</f>
        <v>53316</v>
      </c>
      <c r="G35" s="276">
        <f>'22-23 NC'!J35</f>
        <v>59724</v>
      </c>
      <c r="H35" s="276">
        <f>'22-23 NC'!L35</f>
        <v>63636</v>
      </c>
      <c r="I35" s="276">
        <f>'22-23 NC'!S35</f>
        <v>46170</v>
      </c>
      <c r="J35" s="276">
        <f>'22-23 NC'!N35</f>
        <v>60000</v>
      </c>
      <c r="K35" s="276">
        <f>'22-23 NC'!Q35</f>
        <v>76908</v>
      </c>
      <c r="L35" s="276">
        <f>'22-23 NC'!T35</f>
        <v>48479</v>
      </c>
      <c r="M35" s="276">
        <f>'22-23 NC'!U35</f>
        <v>50787</v>
      </c>
      <c r="N35" s="276">
        <f>'22-23 NC'!V35</f>
        <v>53096</v>
      </c>
      <c r="O35" s="276">
        <f>'22-23 NC'!W35</f>
        <v>55404</v>
      </c>
      <c r="P35" s="277">
        <f>'22-23 NC'!D35</f>
        <v>37040</v>
      </c>
      <c r="Q35" s="289">
        <f>$Q$34</f>
        <v>26047</v>
      </c>
      <c r="R35" s="289">
        <f>$R$34</f>
        <v>28218</v>
      </c>
      <c r="S35" s="289">
        <f>$S$34</f>
        <v>30388</v>
      </c>
      <c r="T35" s="289">
        <f>$T$34</f>
        <v>34729</v>
      </c>
      <c r="U35" s="275">
        <f>'22-23 Cert'!B36</f>
        <v>64070</v>
      </c>
      <c r="V35" s="276">
        <f>'22-23 Cert'!C36</f>
        <v>70825</v>
      </c>
      <c r="W35" s="276">
        <f>'22-23 Cert'!D36</f>
        <v>76020</v>
      </c>
      <c r="X35" s="276">
        <f>'22-23 Cert'!E36</f>
        <v>78375</v>
      </c>
      <c r="Y35" s="276">
        <f>'22-23 Cert'!F36</f>
        <v>85125</v>
      </c>
      <c r="Z35" s="276">
        <f>'22-23 Cert'!H36</f>
        <v>67274</v>
      </c>
      <c r="AA35" s="276">
        <f>'22-23 Cert'!I36</f>
        <v>74366</v>
      </c>
      <c r="AB35" s="276">
        <f>'22-23 Cert'!J36</f>
        <v>79821</v>
      </c>
      <c r="AC35" s="276">
        <f>'22-23 Cert'!K36</f>
        <v>82294</v>
      </c>
      <c r="AD35" s="276">
        <f>'22-23 Cert'!L36</f>
        <v>89381</v>
      </c>
      <c r="AE35" s="276">
        <f>'22-23 Cert'!N36</f>
        <v>70477</v>
      </c>
      <c r="AF35" s="276">
        <f>'22-23 Cert'!O36</f>
        <v>77908</v>
      </c>
      <c r="AG35" s="276">
        <f>'22-23 Cert'!P36</f>
        <v>83622</v>
      </c>
      <c r="AH35" s="276">
        <f>'22-23 Cert'!Q36</f>
        <v>86213</v>
      </c>
      <c r="AI35" s="276">
        <f>'22-23 Cert'!R36</f>
        <v>93638</v>
      </c>
      <c r="AJ35" s="276">
        <f>'22-23 Cert'!T36</f>
        <v>73681</v>
      </c>
      <c r="AK35" s="276">
        <f>'22-23 Cert'!U36</f>
        <v>81449</v>
      </c>
      <c r="AL35" s="276">
        <f>'22-23 Cert'!V36</f>
        <v>87423</v>
      </c>
      <c r="AM35" s="276">
        <f>'22-23 Cert'!W36</f>
        <v>90131</v>
      </c>
      <c r="AN35" s="276">
        <f>'22-23 Cert'!X36</f>
        <v>97894</v>
      </c>
      <c r="AO35" s="276">
        <f>'22-23 Cert'!Z36</f>
        <v>76884</v>
      </c>
      <c r="AP35" s="276">
        <f>'22-23 Cert'!AA36</f>
        <v>84990</v>
      </c>
      <c r="AQ35" s="276">
        <f>'22-23 Cert'!AB36</f>
        <v>91224</v>
      </c>
      <c r="AR35" s="276">
        <f>'22-23 Cert'!AC36</f>
        <v>94050</v>
      </c>
      <c r="AS35" s="277">
        <f>'22-23 Cert'!AD36</f>
        <v>102150</v>
      </c>
      <c r="AT35" s="276">
        <f>'22-23 Cert'!B81</f>
        <v>72625</v>
      </c>
      <c r="AU35" s="276">
        <f>'22-23 Cert'!C81</f>
        <v>80840</v>
      </c>
      <c r="AV35" s="276">
        <f>'22-23 Cert'!D81</f>
        <v>88350</v>
      </c>
      <c r="AW35" s="276">
        <f>'22-23 Cert'!E81</f>
        <v>90335</v>
      </c>
      <c r="AX35" s="276">
        <f>'22-23 Cert'!F81</f>
        <v>93870</v>
      </c>
      <c r="AY35" s="276">
        <f>'22-23 Cert'!H81</f>
        <v>76256</v>
      </c>
      <c r="AZ35" s="276">
        <f>'22-23 Cert'!I81</f>
        <v>84882</v>
      </c>
      <c r="BA35" s="276">
        <f>'22-23 Cert'!J81</f>
        <v>92768</v>
      </c>
      <c r="BB35" s="276">
        <f>'22-23 Cert'!K81</f>
        <v>94852</v>
      </c>
      <c r="BC35" s="276">
        <f>'22-23 Cert'!L81</f>
        <v>98564</v>
      </c>
      <c r="BD35" s="276">
        <f>'22-23 Cert'!N81</f>
        <v>79888</v>
      </c>
      <c r="BE35" s="276">
        <f>'22-23 Cert'!O81</f>
        <v>88924</v>
      </c>
      <c r="BF35" s="276">
        <f>'22-23 Cert'!P81</f>
        <v>97185</v>
      </c>
      <c r="BG35" s="276">
        <f>'22-23 Cert'!Q81</f>
        <v>99369</v>
      </c>
      <c r="BH35" s="276">
        <f>'22-23 Cert'!R81</f>
        <v>103257</v>
      </c>
      <c r="BI35" s="276">
        <f>'22-23 Cert'!T81</f>
        <v>83519</v>
      </c>
      <c r="BJ35" s="276">
        <f>'22-23 Cert'!U81</f>
        <v>92966</v>
      </c>
      <c r="BK35" s="276">
        <f>'22-23 Cert'!V81</f>
        <v>101603</v>
      </c>
      <c r="BL35" s="276">
        <f>'22-23 Cert'!W81</f>
        <v>103885</v>
      </c>
      <c r="BM35" s="276">
        <f>'22-23 Cert'!X81</f>
        <v>107951</v>
      </c>
      <c r="BN35" s="276">
        <f>'22-23 Cert'!Z81</f>
        <v>87150</v>
      </c>
      <c r="BO35" s="276">
        <f>'22-23 Cert'!AA81</f>
        <v>97008</v>
      </c>
      <c r="BP35" s="276">
        <f>'22-23 Cert'!AB81</f>
        <v>106020</v>
      </c>
      <c r="BQ35" s="276">
        <f>'22-23 Cert'!AC81</f>
        <v>108402</v>
      </c>
      <c r="BR35" s="276">
        <f>'22-23 Cert'!AD81</f>
        <v>112644</v>
      </c>
      <c r="BS35" s="275">
        <f>'22-23 Cert'!Z123</f>
        <v>82410</v>
      </c>
      <c r="BT35" s="276">
        <f>'22-23 Cert'!AA123</f>
        <v>90540</v>
      </c>
      <c r="BU35" s="276">
        <f>'22-23 Cert'!AB123</f>
        <v>96768</v>
      </c>
      <c r="BV35" s="276">
        <f>'22-23 Cert'!AC123</f>
        <v>99570</v>
      </c>
      <c r="BW35" s="276">
        <f>'22-23 Cert'!AD123</f>
        <v>107700</v>
      </c>
      <c r="BX35" s="276">
        <f>'22-23 Cert'!Z165</f>
        <v>86112</v>
      </c>
      <c r="BY35" s="276">
        <f>'22-23 Cert'!AA165</f>
        <v>94218</v>
      </c>
      <c r="BZ35" s="276">
        <f>'22-23 Cert'!AB165</f>
        <v>100434</v>
      </c>
      <c r="CA35" s="276">
        <f>'22-23 Cert'!AC165</f>
        <v>103272</v>
      </c>
      <c r="CB35" s="276">
        <f>'22-23 Cert'!AD165</f>
        <v>111372</v>
      </c>
      <c r="CC35" s="276">
        <f>'22-23 Cert'!Z207</f>
        <v>89766</v>
      </c>
      <c r="CD35" s="276">
        <f>'22-23 Cert'!AA207</f>
        <v>97896</v>
      </c>
      <c r="CE35" s="276">
        <f>'22-23 Cert'!AB207</f>
        <v>104136</v>
      </c>
      <c r="CF35" s="276">
        <f>'22-23 Cert'!AC207</f>
        <v>106950</v>
      </c>
      <c r="CG35" s="277">
        <f>'22-23 Cert'!AD207</f>
        <v>115050</v>
      </c>
      <c r="CH35" s="284">
        <f t="shared" si="3"/>
        <v>55380</v>
      </c>
      <c r="CI35" s="284">
        <f t="shared" si="3"/>
        <v>60918</v>
      </c>
      <c r="CJ35" s="284">
        <f t="shared" si="3"/>
        <v>66456</v>
      </c>
      <c r="CK35" s="284">
        <f t="shared" si="3"/>
        <v>64340</v>
      </c>
      <c r="CL35" s="284">
        <f t="shared" si="3"/>
        <v>77208</v>
      </c>
    </row>
    <row r="36" spans="1:90" x14ac:dyDescent="0.25">
      <c r="A36" s="262">
        <v>32</v>
      </c>
      <c r="B36" s="275">
        <f>Bus!H36</f>
        <v>22040</v>
      </c>
      <c r="C36" s="275">
        <f>Cafe!F37</f>
        <v>22.528800000000004</v>
      </c>
      <c r="D36" s="275">
        <f>'22-23 NC'!C36</f>
        <v>45096</v>
      </c>
      <c r="E36" s="276">
        <f>'22-23 NC'!F36</f>
        <v>50604</v>
      </c>
      <c r="F36" s="276">
        <f>'22-23 NC'!H36</f>
        <v>54060</v>
      </c>
      <c r="G36" s="276">
        <f>'22-23 NC'!J36</f>
        <v>60792</v>
      </c>
      <c r="H36" s="276">
        <f>'22-23 NC'!L36</f>
        <v>64836</v>
      </c>
      <c r="I36" s="276">
        <f>'22-23 NC'!S36</f>
        <v>47360</v>
      </c>
      <c r="J36" s="276">
        <f>'22-23 NC'!N36</f>
        <v>61176</v>
      </c>
      <c r="K36" s="276">
        <f>'22-23 NC'!Q36</f>
        <v>78588</v>
      </c>
      <c r="L36" s="276">
        <f>'22-23 NC'!T36</f>
        <v>49728</v>
      </c>
      <c r="M36" s="276">
        <f>'22-23 NC'!U36</f>
        <v>52096</v>
      </c>
      <c r="N36" s="276">
        <f>'22-23 NC'!V36</f>
        <v>54464</v>
      </c>
      <c r="O36" s="276">
        <f>'22-23 NC'!W36</f>
        <v>56832</v>
      </c>
      <c r="P36" s="277">
        <f>'22-23 NC'!D36</f>
        <v>37580</v>
      </c>
      <c r="Q36" s="289">
        <f t="shared" ref="Q36:Q64" si="4">$Q$34</f>
        <v>26047</v>
      </c>
      <c r="R36" s="289">
        <f t="shared" ref="R36:R64" si="5">$R$34</f>
        <v>28218</v>
      </c>
      <c r="S36" s="289">
        <f t="shared" ref="S36:S64" si="6">$S$34</f>
        <v>30388</v>
      </c>
      <c r="T36" s="289">
        <f t="shared" ref="T36:T64" si="7">$T$34</f>
        <v>34729</v>
      </c>
      <c r="U36" s="275">
        <f>'22-23 Cert'!B37</f>
        <v>64840</v>
      </c>
      <c r="V36" s="276">
        <f>'22-23 Cert'!C37</f>
        <v>71590</v>
      </c>
      <c r="W36" s="276">
        <f>'22-23 Cert'!D37</f>
        <v>76775</v>
      </c>
      <c r="X36" s="276">
        <f>'22-23 Cert'!E37</f>
        <v>79150</v>
      </c>
      <c r="Y36" s="276">
        <f>'22-23 Cert'!F37</f>
        <v>85890</v>
      </c>
      <c r="Z36" s="276">
        <f>'22-23 Cert'!H37</f>
        <v>68082</v>
      </c>
      <c r="AA36" s="276">
        <f>'22-23 Cert'!I37</f>
        <v>75170</v>
      </c>
      <c r="AB36" s="276">
        <f>'22-23 Cert'!J37</f>
        <v>80614</v>
      </c>
      <c r="AC36" s="276">
        <f>'22-23 Cert'!K37</f>
        <v>83108</v>
      </c>
      <c r="AD36" s="276">
        <f>'22-23 Cert'!L37</f>
        <v>90185</v>
      </c>
      <c r="AE36" s="276">
        <f>'22-23 Cert'!N37</f>
        <v>71324</v>
      </c>
      <c r="AF36" s="276">
        <f>'22-23 Cert'!O37</f>
        <v>78749</v>
      </c>
      <c r="AG36" s="276">
        <f>'22-23 Cert'!P37</f>
        <v>84453</v>
      </c>
      <c r="AH36" s="276">
        <f>'22-23 Cert'!Q37</f>
        <v>87065</v>
      </c>
      <c r="AI36" s="276">
        <f>'22-23 Cert'!R37</f>
        <v>94479</v>
      </c>
      <c r="AJ36" s="276">
        <f>'22-23 Cert'!T37</f>
        <v>74566</v>
      </c>
      <c r="AK36" s="276">
        <f>'22-23 Cert'!U37</f>
        <v>82329</v>
      </c>
      <c r="AL36" s="276">
        <f>'22-23 Cert'!V37</f>
        <v>88291</v>
      </c>
      <c r="AM36" s="276">
        <f>'22-23 Cert'!W37</f>
        <v>91023</v>
      </c>
      <c r="AN36" s="276">
        <f>'22-23 Cert'!X37</f>
        <v>98774</v>
      </c>
      <c r="AO36" s="276">
        <f>'22-23 Cert'!Z37</f>
        <v>77808</v>
      </c>
      <c r="AP36" s="276">
        <f>'22-23 Cert'!AA37</f>
        <v>85908</v>
      </c>
      <c r="AQ36" s="276">
        <f>'22-23 Cert'!AB37</f>
        <v>92130</v>
      </c>
      <c r="AR36" s="276">
        <f>'22-23 Cert'!AC37</f>
        <v>94980</v>
      </c>
      <c r="AS36" s="277">
        <f>'22-23 Cert'!AD37</f>
        <v>103068</v>
      </c>
      <c r="AT36" s="276">
        <f>'22-23 Cert'!B82</f>
        <v>72990</v>
      </c>
      <c r="AU36" s="276">
        <f>'22-23 Cert'!C82</f>
        <v>81220</v>
      </c>
      <c r="AV36" s="276">
        <f>'22-23 Cert'!D82</f>
        <v>88735</v>
      </c>
      <c r="AW36" s="276">
        <f>'22-23 Cert'!E82</f>
        <v>90710</v>
      </c>
      <c r="AX36" s="276">
        <f>'22-23 Cert'!F82</f>
        <v>94260</v>
      </c>
      <c r="AY36" s="276">
        <f>'22-23 Cert'!H82</f>
        <v>76640</v>
      </c>
      <c r="AZ36" s="276">
        <f>'22-23 Cert'!I82</f>
        <v>85281</v>
      </c>
      <c r="BA36" s="276">
        <f>'22-23 Cert'!J82</f>
        <v>93172</v>
      </c>
      <c r="BB36" s="276">
        <f>'22-23 Cert'!K82</f>
        <v>95246</v>
      </c>
      <c r="BC36" s="276">
        <f>'22-23 Cert'!L82</f>
        <v>98973</v>
      </c>
      <c r="BD36" s="276">
        <f>'22-23 Cert'!N82</f>
        <v>80289</v>
      </c>
      <c r="BE36" s="276">
        <f>'22-23 Cert'!O82</f>
        <v>89342</v>
      </c>
      <c r="BF36" s="276">
        <f>'22-23 Cert'!P82</f>
        <v>97609</v>
      </c>
      <c r="BG36" s="276">
        <f>'22-23 Cert'!Q82</f>
        <v>99781</v>
      </c>
      <c r="BH36" s="276">
        <f>'22-23 Cert'!R82</f>
        <v>103686</v>
      </c>
      <c r="BI36" s="276">
        <f>'22-23 Cert'!T82</f>
        <v>83939</v>
      </c>
      <c r="BJ36" s="276">
        <f>'22-23 Cert'!U82</f>
        <v>93403</v>
      </c>
      <c r="BK36" s="276">
        <f>'22-23 Cert'!V82</f>
        <v>102045</v>
      </c>
      <c r="BL36" s="276">
        <f>'22-23 Cert'!W82</f>
        <v>104317</v>
      </c>
      <c r="BM36" s="276">
        <f>'22-23 Cert'!X82</f>
        <v>108399</v>
      </c>
      <c r="BN36" s="276">
        <f>'22-23 Cert'!Z82</f>
        <v>87588</v>
      </c>
      <c r="BO36" s="276">
        <f>'22-23 Cert'!AA82</f>
        <v>97464</v>
      </c>
      <c r="BP36" s="276">
        <f>'22-23 Cert'!AB82</f>
        <v>106482</v>
      </c>
      <c r="BQ36" s="276">
        <f>'22-23 Cert'!AC82</f>
        <v>108852</v>
      </c>
      <c r="BR36" s="276">
        <f>'22-23 Cert'!AD82</f>
        <v>113112</v>
      </c>
      <c r="BS36" s="275">
        <f>'22-23 Cert'!Z124</f>
        <v>82884</v>
      </c>
      <c r="BT36" s="276">
        <f>'22-23 Cert'!AA124</f>
        <v>90978</v>
      </c>
      <c r="BU36" s="276">
        <f>'22-23 Cert'!AB124</f>
        <v>97200</v>
      </c>
      <c r="BV36" s="276">
        <f>'22-23 Cert'!AC124</f>
        <v>100038</v>
      </c>
      <c r="BW36" s="276">
        <f>'22-23 Cert'!AD124</f>
        <v>108138</v>
      </c>
      <c r="BX36" s="276">
        <f>'22-23 Cert'!Z166</f>
        <v>86580</v>
      </c>
      <c r="BY36" s="276">
        <f>'22-23 Cert'!AA166</f>
        <v>94680</v>
      </c>
      <c r="BZ36" s="276">
        <f>'22-23 Cert'!AB166</f>
        <v>100908</v>
      </c>
      <c r="CA36" s="276">
        <f>'22-23 Cert'!AC166</f>
        <v>103728</v>
      </c>
      <c r="CB36" s="276">
        <f>'22-23 Cert'!AD166</f>
        <v>111828</v>
      </c>
      <c r="CC36" s="276">
        <f>'22-23 Cert'!Z208</f>
        <v>90258</v>
      </c>
      <c r="CD36" s="276">
        <f>'22-23 Cert'!AA208</f>
        <v>98358</v>
      </c>
      <c r="CE36" s="276">
        <f>'22-23 Cert'!AB208</f>
        <v>104598</v>
      </c>
      <c r="CF36" s="276">
        <f>'22-23 Cert'!AC208</f>
        <v>107436</v>
      </c>
      <c r="CG36" s="277">
        <f>'22-23 Cert'!AD208</f>
        <v>115518</v>
      </c>
      <c r="CH36" s="284">
        <f t="shared" si="3"/>
        <v>55380</v>
      </c>
      <c r="CI36" s="284">
        <f t="shared" si="3"/>
        <v>60918</v>
      </c>
      <c r="CJ36" s="284">
        <f t="shared" si="3"/>
        <v>66456</v>
      </c>
      <c r="CK36" s="284">
        <f t="shared" si="3"/>
        <v>64340</v>
      </c>
      <c r="CL36" s="284">
        <f t="shared" si="3"/>
        <v>77208</v>
      </c>
    </row>
    <row r="37" spans="1:90" ht="15.75" thickBot="1" x14ac:dyDescent="0.3">
      <c r="A37" s="262">
        <v>33</v>
      </c>
      <c r="B37" s="275">
        <f>Bus!H37</f>
        <v>22360</v>
      </c>
      <c r="C37" s="285">
        <f>Cafe!F38</f>
        <v>22.615200000000002</v>
      </c>
      <c r="D37" s="275">
        <f>'22-23 NC'!C37</f>
        <v>46008</v>
      </c>
      <c r="E37" s="276">
        <f>'22-23 NC'!F37</f>
        <v>51456</v>
      </c>
      <c r="F37" s="276">
        <f>'22-23 NC'!H37</f>
        <v>54936</v>
      </c>
      <c r="G37" s="276">
        <f>'22-23 NC'!J37</f>
        <v>61872</v>
      </c>
      <c r="H37" s="276">
        <f>'22-23 NC'!L37</f>
        <v>66192</v>
      </c>
      <c r="I37" s="276">
        <f>'22-23 NC'!S37</f>
        <v>48170</v>
      </c>
      <c r="J37" s="276">
        <f>'22-23 NC'!N37</f>
        <v>62268</v>
      </c>
      <c r="K37" s="276">
        <f>'22-23 NC'!Q37</f>
        <v>80148</v>
      </c>
      <c r="L37" s="276">
        <f>'22-23 NC'!T37</f>
        <v>50579</v>
      </c>
      <c r="M37" s="276">
        <f>'22-23 NC'!U37</f>
        <v>52987</v>
      </c>
      <c r="N37" s="276">
        <f>'22-23 NC'!V37</f>
        <v>55396</v>
      </c>
      <c r="O37" s="276">
        <f>'22-23 NC'!W37</f>
        <v>57804</v>
      </c>
      <c r="P37" s="277">
        <f>'22-23 NC'!D37</f>
        <v>38340</v>
      </c>
      <c r="Q37" s="289">
        <f t="shared" si="4"/>
        <v>26047</v>
      </c>
      <c r="R37" s="289">
        <f t="shared" si="5"/>
        <v>28218</v>
      </c>
      <c r="S37" s="289">
        <f t="shared" si="6"/>
        <v>30388</v>
      </c>
      <c r="T37" s="289">
        <f t="shared" si="7"/>
        <v>34729</v>
      </c>
      <c r="U37" s="275">
        <f>'22-23 Cert'!B38</f>
        <v>65210</v>
      </c>
      <c r="V37" s="276">
        <f>'22-23 Cert'!C38</f>
        <v>71985</v>
      </c>
      <c r="W37" s="276">
        <f>'22-23 Cert'!D38</f>
        <v>77175</v>
      </c>
      <c r="X37" s="276">
        <f>'22-23 Cert'!E38</f>
        <v>79525</v>
      </c>
      <c r="Y37" s="276">
        <f>'22-23 Cert'!F38</f>
        <v>86280</v>
      </c>
      <c r="Z37" s="276">
        <f>'22-23 Cert'!H38</f>
        <v>68471</v>
      </c>
      <c r="AA37" s="276">
        <f>'22-23 Cert'!I38</f>
        <v>75584</v>
      </c>
      <c r="AB37" s="276">
        <f>'22-23 Cert'!J38</f>
        <v>81034</v>
      </c>
      <c r="AC37" s="276">
        <f>'22-23 Cert'!K38</f>
        <v>83501</v>
      </c>
      <c r="AD37" s="276">
        <f>'22-23 Cert'!L38</f>
        <v>90594</v>
      </c>
      <c r="AE37" s="276">
        <f>'22-23 Cert'!N38</f>
        <v>71731</v>
      </c>
      <c r="AF37" s="276">
        <f>'22-23 Cert'!O38</f>
        <v>79184</v>
      </c>
      <c r="AG37" s="276">
        <f>'22-23 Cert'!P38</f>
        <v>84893</v>
      </c>
      <c r="AH37" s="276">
        <f>'22-23 Cert'!Q38</f>
        <v>87478</v>
      </c>
      <c r="AI37" s="276">
        <f>'22-23 Cert'!R38</f>
        <v>94908</v>
      </c>
      <c r="AJ37" s="276">
        <f>'22-23 Cert'!T38</f>
        <v>74992</v>
      </c>
      <c r="AK37" s="276">
        <f>'22-23 Cert'!U38</f>
        <v>82783</v>
      </c>
      <c r="AL37" s="276">
        <f>'22-23 Cert'!V38</f>
        <v>88751</v>
      </c>
      <c r="AM37" s="276">
        <f>'22-23 Cert'!W38</f>
        <v>91454</v>
      </c>
      <c r="AN37" s="276">
        <f>'22-23 Cert'!X38</f>
        <v>99222</v>
      </c>
      <c r="AO37" s="276">
        <f>'22-23 Cert'!Z38</f>
        <v>78252</v>
      </c>
      <c r="AP37" s="276">
        <f>'22-23 Cert'!AA38</f>
        <v>86382</v>
      </c>
      <c r="AQ37" s="276">
        <f>'22-23 Cert'!AB38</f>
        <v>92610</v>
      </c>
      <c r="AR37" s="276">
        <f>'22-23 Cert'!AC38</f>
        <v>95430</v>
      </c>
      <c r="AS37" s="277">
        <f>'22-23 Cert'!AD38</f>
        <v>103536</v>
      </c>
      <c r="AT37" s="276">
        <f>'22-23 Cert'!B83</f>
        <v>73380</v>
      </c>
      <c r="AU37" s="276">
        <f>'22-23 Cert'!C83</f>
        <v>81605</v>
      </c>
      <c r="AV37" s="276">
        <f>'22-23 Cert'!D83</f>
        <v>89110</v>
      </c>
      <c r="AW37" s="276">
        <f>'22-23 Cert'!E83</f>
        <v>91075</v>
      </c>
      <c r="AX37" s="276">
        <f>'22-23 Cert'!F83</f>
        <v>94625</v>
      </c>
      <c r="AY37" s="276">
        <f>'22-23 Cert'!H83</f>
        <v>77049</v>
      </c>
      <c r="AZ37" s="276">
        <f>'22-23 Cert'!I83</f>
        <v>85685</v>
      </c>
      <c r="BA37" s="276">
        <f>'22-23 Cert'!J83</f>
        <v>93566</v>
      </c>
      <c r="BB37" s="276">
        <f>'22-23 Cert'!K83</f>
        <v>95629</v>
      </c>
      <c r="BC37" s="276">
        <f>'22-23 Cert'!L83</f>
        <v>99356</v>
      </c>
      <c r="BD37" s="276">
        <f>'22-23 Cert'!N83</f>
        <v>80718</v>
      </c>
      <c r="BE37" s="276">
        <f>'22-23 Cert'!O83</f>
        <v>89766</v>
      </c>
      <c r="BF37" s="276">
        <f>'22-23 Cert'!P83</f>
        <v>98021</v>
      </c>
      <c r="BG37" s="276">
        <f>'22-23 Cert'!Q83</f>
        <v>100183</v>
      </c>
      <c r="BH37" s="276">
        <f>'22-23 Cert'!R83</f>
        <v>104088</v>
      </c>
      <c r="BI37" s="276">
        <f>'22-23 Cert'!T83</f>
        <v>84387</v>
      </c>
      <c r="BJ37" s="276">
        <f>'22-23 Cert'!U83</f>
        <v>93846</v>
      </c>
      <c r="BK37" s="276">
        <f>'22-23 Cert'!V83</f>
        <v>102477</v>
      </c>
      <c r="BL37" s="276">
        <f>'22-23 Cert'!W83</f>
        <v>104736</v>
      </c>
      <c r="BM37" s="276">
        <f>'22-23 Cert'!X83</f>
        <v>108819</v>
      </c>
      <c r="BN37" s="276">
        <f>'22-23 Cert'!Z83</f>
        <v>88056</v>
      </c>
      <c r="BO37" s="276">
        <f>'22-23 Cert'!AA83</f>
        <v>97926</v>
      </c>
      <c r="BP37" s="276">
        <f>'22-23 Cert'!AB83</f>
        <v>106932</v>
      </c>
      <c r="BQ37" s="276">
        <f>'22-23 Cert'!AC83</f>
        <v>109290</v>
      </c>
      <c r="BR37" s="276">
        <f>'22-23 Cert'!AD83</f>
        <v>113550</v>
      </c>
      <c r="BS37" s="275">
        <f>'22-23 Cert'!Z125</f>
        <v>83340</v>
      </c>
      <c r="BT37" s="276">
        <f>'22-23 Cert'!AA125</f>
        <v>91452</v>
      </c>
      <c r="BU37" s="276">
        <f>'22-23 Cert'!AB125</f>
        <v>97674</v>
      </c>
      <c r="BV37" s="276">
        <f>'22-23 Cert'!AC125</f>
        <v>100500</v>
      </c>
      <c r="BW37" s="276">
        <f>'22-23 Cert'!AD125</f>
        <v>108606</v>
      </c>
      <c r="BX37" s="276">
        <f>'22-23 Cert'!Z167</f>
        <v>87012</v>
      </c>
      <c r="BY37" s="276">
        <f>'22-23 Cert'!AA167</f>
        <v>95148</v>
      </c>
      <c r="BZ37" s="276">
        <f>'22-23 Cert'!AB167</f>
        <v>101376</v>
      </c>
      <c r="CA37" s="276">
        <f>'22-23 Cert'!AC167</f>
        <v>104184</v>
      </c>
      <c r="CB37" s="276">
        <f>'22-23 Cert'!AD167</f>
        <v>112296</v>
      </c>
      <c r="CC37" s="276">
        <f>'22-23 Cert'!Z209</f>
        <v>90720</v>
      </c>
      <c r="CD37" s="276">
        <f>'22-23 Cert'!AA209</f>
        <v>98826</v>
      </c>
      <c r="CE37" s="276">
        <f>'22-23 Cert'!AB209</f>
        <v>105054</v>
      </c>
      <c r="CF37" s="276">
        <f>'22-23 Cert'!AC209</f>
        <v>107898</v>
      </c>
      <c r="CG37" s="277">
        <f>'22-23 Cert'!AD209</f>
        <v>115986</v>
      </c>
      <c r="CH37" s="284">
        <f t="shared" si="3"/>
        <v>55380</v>
      </c>
      <c r="CI37" s="284">
        <f t="shared" si="3"/>
        <v>60918</v>
      </c>
      <c r="CJ37" s="284">
        <f t="shared" si="3"/>
        <v>66456</v>
      </c>
      <c r="CK37" s="284">
        <f t="shared" si="3"/>
        <v>64340</v>
      </c>
      <c r="CL37" s="284">
        <f t="shared" si="3"/>
        <v>77208</v>
      </c>
    </row>
    <row r="38" spans="1:90" ht="15.75" thickBot="1" x14ac:dyDescent="0.3">
      <c r="A38" s="262">
        <v>34</v>
      </c>
      <c r="B38" s="282">
        <f>Bus!H38</f>
        <v>22830</v>
      </c>
      <c r="C38" s="285">
        <f>Cafe!F39</f>
        <v>22.690800000000003</v>
      </c>
      <c r="D38" s="275">
        <f>'22-23 NC'!C38</f>
        <v>46920</v>
      </c>
      <c r="E38" s="276">
        <f>'22-23 NC'!F38</f>
        <v>52032</v>
      </c>
      <c r="F38" s="276">
        <f>'22-23 NC'!H38</f>
        <v>55884</v>
      </c>
      <c r="G38" s="276">
        <f>'22-23 NC'!J38</f>
        <v>62820</v>
      </c>
      <c r="H38" s="276">
        <f>'22-23 NC'!L38</f>
        <v>67464</v>
      </c>
      <c r="I38" s="276">
        <f>'22-23 NC'!S38</f>
        <v>49090</v>
      </c>
      <c r="J38" s="276">
        <f>'22-23 NC'!N38</f>
        <v>63372</v>
      </c>
      <c r="K38" s="276">
        <f>'22-23 NC'!Q38</f>
        <v>81828</v>
      </c>
      <c r="L38" s="276">
        <f>'22-23 NC'!T38</f>
        <v>51545</v>
      </c>
      <c r="M38" s="276">
        <f>'22-23 NC'!U38</f>
        <v>53999</v>
      </c>
      <c r="N38" s="276">
        <f>'22-23 NC'!V38</f>
        <v>56454</v>
      </c>
      <c r="O38" s="276">
        <f>'22-23 NC'!W38</f>
        <v>58908</v>
      </c>
      <c r="P38" s="277">
        <f>'22-23 NC'!D38</f>
        <v>39100</v>
      </c>
      <c r="Q38" s="289">
        <f t="shared" si="4"/>
        <v>26047</v>
      </c>
      <c r="R38" s="289">
        <f t="shared" si="5"/>
        <v>28218</v>
      </c>
      <c r="S38" s="289">
        <f t="shared" si="6"/>
        <v>30388</v>
      </c>
      <c r="T38" s="289">
        <f t="shared" si="7"/>
        <v>34729</v>
      </c>
      <c r="U38" s="275">
        <f>'22-23 Cert'!B39</f>
        <v>65605</v>
      </c>
      <c r="V38" s="276">
        <f>'22-23 Cert'!C39</f>
        <v>72350</v>
      </c>
      <c r="W38" s="276">
        <f>'22-23 Cert'!D39</f>
        <v>77550</v>
      </c>
      <c r="X38" s="276">
        <f>'22-23 Cert'!E39</f>
        <v>79910</v>
      </c>
      <c r="Y38" s="276">
        <f>'22-23 Cert'!F39</f>
        <v>86665</v>
      </c>
      <c r="Z38" s="276">
        <f>'22-23 Cert'!H39</f>
        <v>68885</v>
      </c>
      <c r="AA38" s="276">
        <f>'22-23 Cert'!I39</f>
        <v>75968</v>
      </c>
      <c r="AB38" s="276">
        <f>'22-23 Cert'!J39</f>
        <v>81428</v>
      </c>
      <c r="AC38" s="276">
        <f>'22-23 Cert'!K39</f>
        <v>83906</v>
      </c>
      <c r="AD38" s="276">
        <f>'22-23 Cert'!L39</f>
        <v>90998</v>
      </c>
      <c r="AE38" s="276">
        <f>'22-23 Cert'!N39</f>
        <v>72166</v>
      </c>
      <c r="AF38" s="276">
        <f>'22-23 Cert'!O39</f>
        <v>79585</v>
      </c>
      <c r="AG38" s="276">
        <f>'22-23 Cert'!P39</f>
        <v>85305</v>
      </c>
      <c r="AH38" s="276">
        <f>'22-23 Cert'!Q39</f>
        <v>87901</v>
      </c>
      <c r="AI38" s="276">
        <f>'22-23 Cert'!R39</f>
        <v>95332</v>
      </c>
      <c r="AJ38" s="276">
        <f>'22-23 Cert'!T39</f>
        <v>75446</v>
      </c>
      <c r="AK38" s="276">
        <f>'22-23 Cert'!U39</f>
        <v>83203</v>
      </c>
      <c r="AL38" s="276">
        <f>'22-23 Cert'!V39</f>
        <v>89183</v>
      </c>
      <c r="AM38" s="276">
        <f>'22-23 Cert'!W39</f>
        <v>91897</v>
      </c>
      <c r="AN38" s="276">
        <f>'22-23 Cert'!X39</f>
        <v>99665</v>
      </c>
      <c r="AO38" s="276">
        <f>'22-23 Cert'!Z39</f>
        <v>78726</v>
      </c>
      <c r="AP38" s="276">
        <f>'22-23 Cert'!AA39</f>
        <v>86820</v>
      </c>
      <c r="AQ38" s="276">
        <f>'22-23 Cert'!AB39</f>
        <v>93060</v>
      </c>
      <c r="AR38" s="276">
        <f>'22-23 Cert'!AC39</f>
        <v>95892</v>
      </c>
      <c r="AS38" s="277">
        <f>'22-23 Cert'!AD39</f>
        <v>103998</v>
      </c>
      <c r="AT38" s="276">
        <f>'22-23 Cert'!B84</f>
        <v>73765</v>
      </c>
      <c r="AU38" s="276">
        <f>'22-23 Cert'!C84</f>
        <v>81975</v>
      </c>
      <c r="AV38" s="276">
        <f>'22-23 Cert'!D84</f>
        <v>89515</v>
      </c>
      <c r="AW38" s="276">
        <f>'22-23 Cert'!E84</f>
        <v>91475</v>
      </c>
      <c r="AX38" s="276">
        <f>'22-23 Cert'!F84</f>
        <v>95030</v>
      </c>
      <c r="AY38" s="276">
        <f>'22-23 Cert'!H84</f>
        <v>77453</v>
      </c>
      <c r="AZ38" s="276">
        <f>'22-23 Cert'!I84</f>
        <v>86074</v>
      </c>
      <c r="BA38" s="276">
        <f>'22-23 Cert'!J84</f>
        <v>93991</v>
      </c>
      <c r="BB38" s="276">
        <f>'22-23 Cert'!K84</f>
        <v>96049</v>
      </c>
      <c r="BC38" s="276">
        <f>'22-23 Cert'!L84</f>
        <v>99782</v>
      </c>
      <c r="BD38" s="276">
        <f>'22-23 Cert'!N84</f>
        <v>81142</v>
      </c>
      <c r="BE38" s="276">
        <f>'22-23 Cert'!O84</f>
        <v>90173</v>
      </c>
      <c r="BF38" s="276">
        <f>'22-23 Cert'!P84</f>
        <v>98467</v>
      </c>
      <c r="BG38" s="276">
        <f>'22-23 Cert'!Q84</f>
        <v>100623</v>
      </c>
      <c r="BH38" s="276">
        <f>'22-23 Cert'!R84</f>
        <v>104533</v>
      </c>
      <c r="BI38" s="276">
        <f>'22-23 Cert'!T84</f>
        <v>84830</v>
      </c>
      <c r="BJ38" s="276">
        <f>'22-23 Cert'!U84</f>
        <v>94271</v>
      </c>
      <c r="BK38" s="276">
        <f>'22-23 Cert'!V84</f>
        <v>102942</v>
      </c>
      <c r="BL38" s="276">
        <f>'22-23 Cert'!W84</f>
        <v>105196</v>
      </c>
      <c r="BM38" s="276">
        <f>'22-23 Cert'!X84</f>
        <v>109285</v>
      </c>
      <c r="BN38" s="276">
        <f>'22-23 Cert'!Z84</f>
        <v>88518</v>
      </c>
      <c r="BO38" s="276">
        <f>'22-23 Cert'!AA84</f>
        <v>98370</v>
      </c>
      <c r="BP38" s="276">
        <f>'22-23 Cert'!AB84</f>
        <v>107418</v>
      </c>
      <c r="BQ38" s="276">
        <f>'22-23 Cert'!AC84</f>
        <v>109770</v>
      </c>
      <c r="BR38" s="276">
        <f>'22-23 Cert'!AD84</f>
        <v>114036</v>
      </c>
      <c r="BS38" s="275">
        <f>'22-23 Cert'!Z126</f>
        <v>83778</v>
      </c>
      <c r="BT38" s="276">
        <f>'22-23 Cert'!AA126</f>
        <v>91920</v>
      </c>
      <c r="BU38" s="276">
        <f>'22-23 Cert'!AB126</f>
        <v>98124</v>
      </c>
      <c r="BV38" s="276">
        <f>'22-23 Cert'!AC126</f>
        <v>100980</v>
      </c>
      <c r="BW38" s="276">
        <f>'22-23 Cert'!AD126</f>
        <v>109056</v>
      </c>
      <c r="BX38" s="276">
        <f>'22-23 Cert'!Z168</f>
        <v>87492</v>
      </c>
      <c r="BY38" s="276">
        <f>'22-23 Cert'!AA168</f>
        <v>95616</v>
      </c>
      <c r="BZ38" s="276">
        <f>'22-23 Cert'!AB168</f>
        <v>101838</v>
      </c>
      <c r="CA38" s="276">
        <f>'22-23 Cert'!AC168</f>
        <v>104652</v>
      </c>
      <c r="CB38" s="276">
        <f>'22-23 Cert'!AD168</f>
        <v>112764</v>
      </c>
      <c r="CC38" s="276">
        <f>'22-23 Cert'!Z210</f>
        <v>91188</v>
      </c>
      <c r="CD38" s="276">
        <f>'22-23 Cert'!AA210</f>
        <v>99288</v>
      </c>
      <c r="CE38" s="276">
        <f>'22-23 Cert'!AB210</f>
        <v>105516</v>
      </c>
      <c r="CF38" s="276">
        <f>'22-23 Cert'!AC210</f>
        <v>108372</v>
      </c>
      <c r="CG38" s="277">
        <f>'22-23 Cert'!AD210</f>
        <v>116460</v>
      </c>
      <c r="CH38" s="284">
        <f t="shared" ref="CH38:CL53" si="8">CH37</f>
        <v>55380</v>
      </c>
      <c r="CI38" s="284">
        <f t="shared" si="8"/>
        <v>60918</v>
      </c>
      <c r="CJ38" s="284">
        <f t="shared" si="8"/>
        <v>66456</v>
      </c>
      <c r="CK38" s="284">
        <f t="shared" si="8"/>
        <v>64340</v>
      </c>
      <c r="CL38" s="284">
        <f t="shared" si="8"/>
        <v>77208</v>
      </c>
    </row>
    <row r="39" spans="1:90" x14ac:dyDescent="0.25">
      <c r="A39" s="262">
        <v>35</v>
      </c>
      <c r="B39" s="282">
        <f>Bus!H39</f>
        <v>23230</v>
      </c>
      <c r="C39" s="284">
        <f t="shared" ref="C39:C64" si="9">$C$37</f>
        <v>22.615200000000002</v>
      </c>
      <c r="D39" s="275">
        <f>'22-23 NC'!C39</f>
        <v>47760</v>
      </c>
      <c r="E39" s="276">
        <f>'22-23 NC'!F39</f>
        <v>52680</v>
      </c>
      <c r="F39" s="276">
        <f>'22-23 NC'!H39</f>
        <v>56688</v>
      </c>
      <c r="G39" s="276">
        <f>'22-23 NC'!J39</f>
        <v>63828</v>
      </c>
      <c r="H39" s="276">
        <f>'22-23 NC'!L39</f>
        <v>68748</v>
      </c>
      <c r="I39" s="276">
        <f>'22-23 NC'!S39</f>
        <v>50110</v>
      </c>
      <c r="J39" s="276">
        <f>'22-23 NC'!N39</f>
        <v>64800</v>
      </c>
      <c r="K39" s="276">
        <f>'22-23 NC'!Q39</f>
        <v>83436</v>
      </c>
      <c r="L39" s="276">
        <f>'22-23 NC'!T39</f>
        <v>52616</v>
      </c>
      <c r="M39" s="276">
        <f>'22-23 NC'!U39</f>
        <v>55121</v>
      </c>
      <c r="N39" s="276">
        <f>'22-23 NC'!V39</f>
        <v>57627</v>
      </c>
      <c r="O39" s="276">
        <f>'22-23 NC'!W39</f>
        <v>60132</v>
      </c>
      <c r="P39" s="277">
        <f>'22-23 NC'!D39</f>
        <v>39800</v>
      </c>
      <c r="Q39" s="289">
        <f t="shared" si="4"/>
        <v>26047</v>
      </c>
      <c r="R39" s="289">
        <f t="shared" si="5"/>
        <v>28218</v>
      </c>
      <c r="S39" s="289">
        <f t="shared" si="6"/>
        <v>30388</v>
      </c>
      <c r="T39" s="289">
        <f t="shared" si="7"/>
        <v>34729</v>
      </c>
      <c r="U39" s="275">
        <f>'22-23 Cert'!B40</f>
        <v>65990</v>
      </c>
      <c r="V39" s="276">
        <f>'22-23 Cert'!C40</f>
        <v>72745</v>
      </c>
      <c r="W39" s="276">
        <f>'22-23 Cert'!D40</f>
        <v>77925</v>
      </c>
      <c r="X39" s="276">
        <f>'22-23 Cert'!E40</f>
        <v>80310</v>
      </c>
      <c r="Y39" s="276">
        <f>'22-23 Cert'!F40</f>
        <v>87035</v>
      </c>
      <c r="Z39" s="276">
        <f>'22-23 Cert'!H40</f>
        <v>69290</v>
      </c>
      <c r="AA39" s="276">
        <f>'22-23 Cert'!I40</f>
        <v>76382</v>
      </c>
      <c r="AB39" s="276">
        <f>'22-23 Cert'!J40</f>
        <v>81821</v>
      </c>
      <c r="AC39" s="276">
        <f>'22-23 Cert'!K40</f>
        <v>84326</v>
      </c>
      <c r="AD39" s="276">
        <f>'22-23 Cert'!L40</f>
        <v>91387</v>
      </c>
      <c r="AE39" s="276">
        <f>'22-23 Cert'!N40</f>
        <v>72589</v>
      </c>
      <c r="AF39" s="276">
        <f>'22-23 Cert'!O40</f>
        <v>80020</v>
      </c>
      <c r="AG39" s="276">
        <f>'22-23 Cert'!P40</f>
        <v>85718</v>
      </c>
      <c r="AH39" s="276">
        <f>'22-23 Cert'!Q40</f>
        <v>88341</v>
      </c>
      <c r="AI39" s="276">
        <f>'22-23 Cert'!R40</f>
        <v>95739</v>
      </c>
      <c r="AJ39" s="276">
        <f>'22-23 Cert'!T40</f>
        <v>75889</v>
      </c>
      <c r="AK39" s="276">
        <f>'22-23 Cert'!U40</f>
        <v>83657</v>
      </c>
      <c r="AL39" s="276">
        <f>'22-23 Cert'!V40</f>
        <v>89614</v>
      </c>
      <c r="AM39" s="276">
        <f>'22-23 Cert'!W40</f>
        <v>92357</v>
      </c>
      <c r="AN39" s="276">
        <f>'22-23 Cert'!X40</f>
        <v>100090</v>
      </c>
      <c r="AO39" s="276">
        <f>'22-23 Cert'!Z40</f>
        <v>79188</v>
      </c>
      <c r="AP39" s="276">
        <f>'22-23 Cert'!AA40</f>
        <v>87294</v>
      </c>
      <c r="AQ39" s="276">
        <f>'22-23 Cert'!AB40</f>
        <v>93510</v>
      </c>
      <c r="AR39" s="276">
        <f>'22-23 Cert'!AC40</f>
        <v>96372</v>
      </c>
      <c r="AS39" s="277">
        <f>'22-23 Cert'!AD40</f>
        <v>104442</v>
      </c>
      <c r="AT39" s="276">
        <f>'22-23 Cert'!B85</f>
        <v>74135</v>
      </c>
      <c r="AU39" s="276">
        <f>'22-23 Cert'!C85</f>
        <v>82370</v>
      </c>
      <c r="AV39" s="276">
        <f>'22-23 Cert'!D85</f>
        <v>89900</v>
      </c>
      <c r="AW39" s="276">
        <f>'22-23 Cert'!E85</f>
        <v>91865</v>
      </c>
      <c r="AX39" s="276">
        <f>'22-23 Cert'!F85</f>
        <v>95405</v>
      </c>
      <c r="AY39" s="276">
        <f>'22-23 Cert'!H85</f>
        <v>77842</v>
      </c>
      <c r="AZ39" s="276">
        <f>'22-23 Cert'!I85</f>
        <v>86489</v>
      </c>
      <c r="BA39" s="276">
        <f>'22-23 Cert'!J85</f>
        <v>94395</v>
      </c>
      <c r="BB39" s="276">
        <f>'22-23 Cert'!K85</f>
        <v>96458</v>
      </c>
      <c r="BC39" s="276">
        <f>'22-23 Cert'!L85</f>
        <v>100175</v>
      </c>
      <c r="BD39" s="276">
        <f>'22-23 Cert'!N85</f>
        <v>81549</v>
      </c>
      <c r="BE39" s="276">
        <f>'22-23 Cert'!O85</f>
        <v>90607</v>
      </c>
      <c r="BF39" s="276">
        <f>'22-23 Cert'!P85</f>
        <v>98890</v>
      </c>
      <c r="BG39" s="276">
        <f>'22-23 Cert'!Q85</f>
        <v>101052</v>
      </c>
      <c r="BH39" s="276">
        <f>'22-23 Cert'!R85</f>
        <v>104946</v>
      </c>
      <c r="BI39" s="276">
        <f>'22-23 Cert'!T85</f>
        <v>85255</v>
      </c>
      <c r="BJ39" s="276">
        <f>'22-23 Cert'!U85</f>
        <v>94726</v>
      </c>
      <c r="BK39" s="276">
        <f>'22-23 Cert'!V85</f>
        <v>103385</v>
      </c>
      <c r="BL39" s="276">
        <f>'22-23 Cert'!W85</f>
        <v>105645</v>
      </c>
      <c r="BM39" s="276">
        <f>'22-23 Cert'!X85</f>
        <v>109716</v>
      </c>
      <c r="BN39" s="276">
        <f>'22-23 Cert'!Z85</f>
        <v>88962</v>
      </c>
      <c r="BO39" s="276">
        <f>'22-23 Cert'!AA85</f>
        <v>98844</v>
      </c>
      <c r="BP39" s="276">
        <f>'22-23 Cert'!AB85</f>
        <v>107880</v>
      </c>
      <c r="BQ39" s="276">
        <f>'22-23 Cert'!AC85</f>
        <v>110238</v>
      </c>
      <c r="BR39" s="276">
        <f>'22-23 Cert'!AD85</f>
        <v>114486</v>
      </c>
      <c r="BS39" s="275">
        <f>'22-23 Cert'!Z127</f>
        <v>84246</v>
      </c>
      <c r="BT39" s="276">
        <f>'22-23 Cert'!AA127</f>
        <v>92376</v>
      </c>
      <c r="BU39" s="276">
        <f>'22-23 Cert'!AB127</f>
        <v>98604</v>
      </c>
      <c r="BV39" s="276">
        <f>'22-23 Cert'!AC127</f>
        <v>101424</v>
      </c>
      <c r="BW39" s="276">
        <f>'22-23 Cert'!AD127</f>
        <v>109524</v>
      </c>
      <c r="BX39" s="276">
        <f>'22-23 Cert'!Z169</f>
        <v>87948</v>
      </c>
      <c r="BY39" s="276">
        <f>'22-23 Cert'!AA169</f>
        <v>96078</v>
      </c>
      <c r="BZ39" s="276">
        <f>'22-23 Cert'!AB169</f>
        <v>102270</v>
      </c>
      <c r="CA39" s="276">
        <f>'22-23 Cert'!AC169</f>
        <v>105114</v>
      </c>
      <c r="CB39" s="276">
        <f>'22-23 Cert'!AD169</f>
        <v>113226</v>
      </c>
      <c r="CC39" s="276">
        <f>'22-23 Cert'!Z211</f>
        <v>91656</v>
      </c>
      <c r="CD39" s="276">
        <f>'22-23 Cert'!AA211</f>
        <v>99744</v>
      </c>
      <c r="CE39" s="276">
        <f>'22-23 Cert'!AB211</f>
        <v>105972</v>
      </c>
      <c r="CF39" s="276">
        <f>'22-23 Cert'!AC211</f>
        <v>108798</v>
      </c>
      <c r="CG39" s="277">
        <f>'22-23 Cert'!AD211</f>
        <v>116898</v>
      </c>
      <c r="CH39" s="284">
        <f t="shared" si="8"/>
        <v>55380</v>
      </c>
      <c r="CI39" s="284">
        <f t="shared" si="8"/>
        <v>60918</v>
      </c>
      <c r="CJ39" s="284">
        <f t="shared" si="8"/>
        <v>66456</v>
      </c>
      <c r="CK39" s="284">
        <f t="shared" si="8"/>
        <v>64340</v>
      </c>
      <c r="CL39" s="284">
        <f t="shared" si="8"/>
        <v>77208</v>
      </c>
    </row>
    <row r="40" spans="1:90" x14ac:dyDescent="0.25">
      <c r="A40" s="262">
        <v>36</v>
      </c>
      <c r="B40" s="282">
        <f>Bus!H40</f>
        <v>23590</v>
      </c>
      <c r="C40" s="284">
        <f t="shared" si="9"/>
        <v>22.615200000000002</v>
      </c>
      <c r="D40" s="275">
        <f>'22-23 NC'!C40</f>
        <v>48600</v>
      </c>
      <c r="E40" s="276">
        <f>'22-23 NC'!F40</f>
        <v>53520</v>
      </c>
      <c r="F40" s="276">
        <f>'22-23 NC'!H40</f>
        <v>57420</v>
      </c>
      <c r="G40" s="276">
        <f>'22-23 NC'!J40</f>
        <v>64836</v>
      </c>
      <c r="H40" s="276">
        <f>'22-23 NC'!L40</f>
        <v>70164</v>
      </c>
      <c r="I40" s="276">
        <f>'22-23 NC'!S40</f>
        <v>50980</v>
      </c>
      <c r="J40" s="276">
        <f>'22-23 NC'!N40</f>
        <v>65904</v>
      </c>
      <c r="K40" s="276">
        <f>'22-23 NC'!Q40</f>
        <v>85056</v>
      </c>
      <c r="L40" s="276">
        <f>'22-23 NC'!T40</f>
        <v>53529</v>
      </c>
      <c r="M40" s="276">
        <f>'22-23 NC'!U40</f>
        <v>56078</v>
      </c>
      <c r="N40" s="276">
        <f>'22-23 NC'!V40</f>
        <v>58627</v>
      </c>
      <c r="O40" s="276">
        <f>'22-23 NC'!W40</f>
        <v>61176</v>
      </c>
      <c r="P40" s="277">
        <f>'22-23 NC'!D40</f>
        <v>40500</v>
      </c>
      <c r="Q40" s="289">
        <f t="shared" si="4"/>
        <v>26047</v>
      </c>
      <c r="R40" s="289">
        <f t="shared" si="5"/>
        <v>28218</v>
      </c>
      <c r="S40" s="289">
        <f t="shared" si="6"/>
        <v>30388</v>
      </c>
      <c r="T40" s="289">
        <f t="shared" si="7"/>
        <v>34729</v>
      </c>
      <c r="U40" s="275">
        <f>'22-23 Cert'!B41</f>
        <v>66370</v>
      </c>
      <c r="V40" s="276">
        <f>'22-23 Cert'!C41</f>
        <v>73125</v>
      </c>
      <c r="W40" s="276">
        <f>'22-23 Cert'!D41</f>
        <v>78325</v>
      </c>
      <c r="X40" s="276">
        <f>'22-23 Cert'!E41</f>
        <v>80680</v>
      </c>
      <c r="Y40" s="276">
        <f>'22-23 Cert'!F41</f>
        <v>87425</v>
      </c>
      <c r="Z40" s="276">
        <f>'22-23 Cert'!H41</f>
        <v>69689</v>
      </c>
      <c r="AA40" s="276">
        <f>'22-23 Cert'!I41</f>
        <v>76781</v>
      </c>
      <c r="AB40" s="276">
        <f>'22-23 Cert'!J41</f>
        <v>82241</v>
      </c>
      <c r="AC40" s="276">
        <f>'22-23 Cert'!K41</f>
        <v>84714</v>
      </c>
      <c r="AD40" s="276">
        <f>'22-23 Cert'!L41</f>
        <v>91796</v>
      </c>
      <c r="AE40" s="276">
        <f>'22-23 Cert'!N41</f>
        <v>73007</v>
      </c>
      <c r="AF40" s="276">
        <f>'22-23 Cert'!O41</f>
        <v>80438</v>
      </c>
      <c r="AG40" s="276">
        <f>'22-23 Cert'!P41</f>
        <v>86158</v>
      </c>
      <c r="AH40" s="276">
        <f>'22-23 Cert'!Q41</f>
        <v>88748</v>
      </c>
      <c r="AI40" s="276">
        <f>'22-23 Cert'!R41</f>
        <v>96168</v>
      </c>
      <c r="AJ40" s="276">
        <f>'22-23 Cert'!T41</f>
        <v>76326</v>
      </c>
      <c r="AK40" s="276">
        <f>'22-23 Cert'!U41</f>
        <v>84094</v>
      </c>
      <c r="AL40" s="276">
        <f>'22-23 Cert'!V41</f>
        <v>90074</v>
      </c>
      <c r="AM40" s="276">
        <f>'22-23 Cert'!W41</f>
        <v>92782</v>
      </c>
      <c r="AN40" s="276">
        <f>'22-23 Cert'!X41</f>
        <v>100539</v>
      </c>
      <c r="AO40" s="276">
        <f>'22-23 Cert'!Z41</f>
        <v>79644</v>
      </c>
      <c r="AP40" s="276">
        <f>'22-23 Cert'!AA41</f>
        <v>87750</v>
      </c>
      <c r="AQ40" s="276">
        <f>'22-23 Cert'!AB41</f>
        <v>93990</v>
      </c>
      <c r="AR40" s="276">
        <f>'22-23 Cert'!AC41</f>
        <v>96816</v>
      </c>
      <c r="AS40" s="277">
        <f>'22-23 Cert'!AD41</f>
        <v>104910</v>
      </c>
      <c r="AT40" s="276">
        <f>'22-23 Cert'!B86</f>
        <v>74525</v>
      </c>
      <c r="AU40" s="276">
        <f>'22-23 Cert'!C86</f>
        <v>82755</v>
      </c>
      <c r="AV40" s="276">
        <f>'22-23 Cert'!D86</f>
        <v>90270</v>
      </c>
      <c r="AW40" s="276">
        <f>'22-23 Cert'!E86</f>
        <v>92245</v>
      </c>
      <c r="AX40" s="276">
        <f>'22-23 Cert'!F86</f>
        <v>95795</v>
      </c>
      <c r="AY40" s="276">
        <f>'22-23 Cert'!H86</f>
        <v>78251</v>
      </c>
      <c r="AZ40" s="276">
        <f>'22-23 Cert'!I86</f>
        <v>86893</v>
      </c>
      <c r="BA40" s="276">
        <f>'22-23 Cert'!J86</f>
        <v>94784</v>
      </c>
      <c r="BB40" s="276">
        <f>'22-23 Cert'!K86</f>
        <v>96857</v>
      </c>
      <c r="BC40" s="276">
        <f>'22-23 Cert'!L86</f>
        <v>100585</v>
      </c>
      <c r="BD40" s="276">
        <f>'22-23 Cert'!N86</f>
        <v>81978</v>
      </c>
      <c r="BE40" s="276">
        <f>'22-23 Cert'!O86</f>
        <v>91031</v>
      </c>
      <c r="BF40" s="276">
        <f>'22-23 Cert'!P86</f>
        <v>99297</v>
      </c>
      <c r="BG40" s="276">
        <f>'22-23 Cert'!Q86</f>
        <v>101470</v>
      </c>
      <c r="BH40" s="276">
        <f>'22-23 Cert'!R86</f>
        <v>105375</v>
      </c>
      <c r="BI40" s="276">
        <f>'22-23 Cert'!T86</f>
        <v>85704</v>
      </c>
      <c r="BJ40" s="276">
        <f>'22-23 Cert'!U86</f>
        <v>95168</v>
      </c>
      <c r="BK40" s="276">
        <f>'22-23 Cert'!V86</f>
        <v>103811</v>
      </c>
      <c r="BL40" s="276">
        <f>'22-23 Cert'!W86</f>
        <v>106082</v>
      </c>
      <c r="BM40" s="276">
        <f>'22-23 Cert'!X86</f>
        <v>110164</v>
      </c>
      <c r="BN40" s="276">
        <f>'22-23 Cert'!Z86</f>
        <v>89430</v>
      </c>
      <c r="BO40" s="276">
        <f>'22-23 Cert'!AA86</f>
        <v>99306</v>
      </c>
      <c r="BP40" s="276">
        <f>'22-23 Cert'!AB86</f>
        <v>108324</v>
      </c>
      <c r="BQ40" s="276">
        <f>'22-23 Cert'!AC86</f>
        <v>110694</v>
      </c>
      <c r="BR40" s="276">
        <f>'22-23 Cert'!AD86</f>
        <v>114954</v>
      </c>
      <c r="BS40" s="275">
        <f>'22-23 Cert'!Z128</f>
        <v>84720</v>
      </c>
      <c r="BT40" s="276">
        <f>'22-23 Cert'!AA128</f>
        <v>92826</v>
      </c>
      <c r="BU40" s="276">
        <f>'22-23 Cert'!AB128</f>
        <v>99060</v>
      </c>
      <c r="BV40" s="276">
        <f>'22-23 Cert'!AC128</f>
        <v>101892</v>
      </c>
      <c r="BW40" s="276">
        <f>'22-23 Cert'!AD128</f>
        <v>109992</v>
      </c>
      <c r="BX40" s="276">
        <f>'22-23 Cert'!Z170</f>
        <v>88404</v>
      </c>
      <c r="BY40" s="276">
        <f>'22-23 Cert'!AA170</f>
        <v>96516</v>
      </c>
      <c r="BZ40" s="276">
        <f>'22-23 Cert'!AB170</f>
        <v>102744</v>
      </c>
      <c r="CA40" s="276">
        <f>'22-23 Cert'!AC170</f>
        <v>105552</v>
      </c>
      <c r="CB40" s="276">
        <f>'22-23 Cert'!AD170</f>
        <v>113676</v>
      </c>
      <c r="CC40" s="276">
        <f>'22-23 Cert'!Z212</f>
        <v>92100</v>
      </c>
      <c r="CD40" s="276">
        <f>'22-23 Cert'!AA212</f>
        <v>100206</v>
      </c>
      <c r="CE40" s="276">
        <f>'22-23 Cert'!AB212</f>
        <v>106434</v>
      </c>
      <c r="CF40" s="276">
        <f>'22-23 Cert'!AC212</f>
        <v>109266</v>
      </c>
      <c r="CG40" s="277">
        <f>'22-23 Cert'!AD212</f>
        <v>117378</v>
      </c>
      <c r="CH40" s="284">
        <f t="shared" si="8"/>
        <v>55380</v>
      </c>
      <c r="CI40" s="284">
        <f t="shared" si="8"/>
        <v>60918</v>
      </c>
      <c r="CJ40" s="284">
        <f t="shared" si="8"/>
        <v>66456</v>
      </c>
      <c r="CK40" s="284">
        <f t="shared" si="8"/>
        <v>64340</v>
      </c>
      <c r="CL40" s="284">
        <f t="shared" si="8"/>
        <v>77208</v>
      </c>
    </row>
    <row r="41" spans="1:90" x14ac:dyDescent="0.25">
      <c r="A41" s="262">
        <v>37</v>
      </c>
      <c r="B41" s="282">
        <f>Bus!H41</f>
        <v>23980</v>
      </c>
      <c r="C41" s="284">
        <f t="shared" si="9"/>
        <v>22.615200000000002</v>
      </c>
      <c r="D41" s="275">
        <f>'22-23 NC'!C41</f>
        <v>49512</v>
      </c>
      <c r="E41" s="276">
        <f>'22-23 NC'!F41</f>
        <v>54108</v>
      </c>
      <c r="F41" s="276">
        <f>'22-23 NC'!H41</f>
        <v>58440</v>
      </c>
      <c r="G41" s="276">
        <f>'22-23 NC'!J41</f>
        <v>65844</v>
      </c>
      <c r="H41" s="276">
        <f>'22-23 NC'!L41</f>
        <v>71580</v>
      </c>
      <c r="I41" s="276">
        <f>'22-23 NC'!S41</f>
        <v>51890</v>
      </c>
      <c r="J41" s="276">
        <f>'22-23 NC'!N41</f>
        <v>66876</v>
      </c>
      <c r="K41" s="276">
        <f>'22-23 NC'!Q41</f>
        <v>86736</v>
      </c>
      <c r="L41" s="276">
        <f>'22-23 NC'!T41</f>
        <v>54485</v>
      </c>
      <c r="M41" s="276">
        <f>'22-23 NC'!U41</f>
        <v>57079</v>
      </c>
      <c r="N41" s="276">
        <f>'22-23 NC'!V41</f>
        <v>59674</v>
      </c>
      <c r="O41" s="276">
        <f>'22-23 NC'!W41</f>
        <v>62268</v>
      </c>
      <c r="P41" s="277">
        <f>'22-23 NC'!D41</f>
        <v>41260</v>
      </c>
      <c r="Q41" s="289">
        <f t="shared" si="4"/>
        <v>26047</v>
      </c>
      <c r="R41" s="289">
        <f t="shared" si="5"/>
        <v>28218</v>
      </c>
      <c r="S41" s="289">
        <f t="shared" si="6"/>
        <v>30388</v>
      </c>
      <c r="T41" s="289">
        <f t="shared" si="7"/>
        <v>34729</v>
      </c>
      <c r="U41" s="275">
        <f>'22-23 Cert'!B42</f>
        <v>67150</v>
      </c>
      <c r="V41" s="276">
        <f>'22-23 Cert'!C42</f>
        <v>73910</v>
      </c>
      <c r="W41" s="276">
        <f>'22-23 Cert'!D42</f>
        <v>79095</v>
      </c>
      <c r="X41" s="276">
        <f>'22-23 Cert'!E42</f>
        <v>81455</v>
      </c>
      <c r="Y41" s="276">
        <f>'22-23 Cert'!F42</f>
        <v>88185</v>
      </c>
      <c r="Z41" s="276">
        <f>'22-23 Cert'!H42</f>
        <v>70508</v>
      </c>
      <c r="AA41" s="276">
        <f>'22-23 Cert'!I42</f>
        <v>77606</v>
      </c>
      <c r="AB41" s="276">
        <f>'22-23 Cert'!J42</f>
        <v>83050</v>
      </c>
      <c r="AC41" s="276">
        <f>'22-23 Cert'!K42</f>
        <v>85528</v>
      </c>
      <c r="AD41" s="276">
        <f>'22-23 Cert'!L42</f>
        <v>92594</v>
      </c>
      <c r="AE41" s="276">
        <f>'22-23 Cert'!N42</f>
        <v>73865</v>
      </c>
      <c r="AF41" s="276">
        <f>'22-23 Cert'!O42</f>
        <v>81301</v>
      </c>
      <c r="AG41" s="276">
        <f>'22-23 Cert'!P42</f>
        <v>87005</v>
      </c>
      <c r="AH41" s="276">
        <f>'22-23 Cert'!Q42</f>
        <v>89601</v>
      </c>
      <c r="AI41" s="276">
        <f>'22-23 Cert'!R42</f>
        <v>97004</v>
      </c>
      <c r="AJ41" s="276">
        <f>'22-23 Cert'!T42</f>
        <v>77223</v>
      </c>
      <c r="AK41" s="276">
        <f>'22-23 Cert'!U42</f>
        <v>84997</v>
      </c>
      <c r="AL41" s="276">
        <f>'22-23 Cert'!V42</f>
        <v>90959</v>
      </c>
      <c r="AM41" s="276">
        <f>'22-23 Cert'!W42</f>
        <v>93673</v>
      </c>
      <c r="AN41" s="276">
        <f>'22-23 Cert'!X42</f>
        <v>101413</v>
      </c>
      <c r="AO41" s="276">
        <f>'22-23 Cert'!Z42</f>
        <v>80580</v>
      </c>
      <c r="AP41" s="276">
        <f>'22-23 Cert'!AA42</f>
        <v>88692</v>
      </c>
      <c r="AQ41" s="276">
        <f>'22-23 Cert'!AB42</f>
        <v>94914</v>
      </c>
      <c r="AR41" s="276">
        <f>'22-23 Cert'!AC42</f>
        <v>97746</v>
      </c>
      <c r="AS41" s="277">
        <f>'22-23 Cert'!AD42</f>
        <v>105822</v>
      </c>
      <c r="AT41" s="276">
        <f>'22-23 Cert'!B87</f>
        <v>74920</v>
      </c>
      <c r="AU41" s="276">
        <f>'22-23 Cert'!C87</f>
        <v>83150</v>
      </c>
      <c r="AV41" s="276">
        <f>'22-23 Cert'!D87</f>
        <v>90645</v>
      </c>
      <c r="AW41" s="276">
        <f>'22-23 Cert'!E87</f>
        <v>92630</v>
      </c>
      <c r="AX41" s="276">
        <f>'22-23 Cert'!F87</f>
        <v>96185</v>
      </c>
      <c r="AY41" s="276">
        <f>'22-23 Cert'!H87</f>
        <v>78666</v>
      </c>
      <c r="AZ41" s="276">
        <f>'22-23 Cert'!I87</f>
        <v>87308</v>
      </c>
      <c r="BA41" s="276">
        <f>'22-23 Cert'!J87</f>
        <v>95177</v>
      </c>
      <c r="BB41" s="276">
        <f>'22-23 Cert'!K87</f>
        <v>97262</v>
      </c>
      <c r="BC41" s="276">
        <f>'22-23 Cert'!L87</f>
        <v>100994</v>
      </c>
      <c r="BD41" s="276">
        <f>'22-23 Cert'!N87</f>
        <v>82412</v>
      </c>
      <c r="BE41" s="276">
        <f>'22-23 Cert'!O87</f>
        <v>91465</v>
      </c>
      <c r="BF41" s="276">
        <f>'22-23 Cert'!P87</f>
        <v>99710</v>
      </c>
      <c r="BG41" s="276">
        <f>'22-23 Cert'!Q87</f>
        <v>101893</v>
      </c>
      <c r="BH41" s="276">
        <f>'22-23 Cert'!R87</f>
        <v>105804</v>
      </c>
      <c r="BI41" s="276">
        <f>'22-23 Cert'!T87</f>
        <v>86158</v>
      </c>
      <c r="BJ41" s="276">
        <f>'22-23 Cert'!U87</f>
        <v>95623</v>
      </c>
      <c r="BK41" s="276">
        <f>'22-23 Cert'!V87</f>
        <v>104242</v>
      </c>
      <c r="BL41" s="276">
        <f>'22-23 Cert'!W87</f>
        <v>106525</v>
      </c>
      <c r="BM41" s="276">
        <f>'22-23 Cert'!X87</f>
        <v>110613</v>
      </c>
      <c r="BN41" s="276">
        <f>'22-23 Cert'!Z87</f>
        <v>89904</v>
      </c>
      <c r="BO41" s="276">
        <f>'22-23 Cert'!AA87</f>
        <v>99780</v>
      </c>
      <c r="BP41" s="276">
        <f>'22-23 Cert'!AB87</f>
        <v>108774</v>
      </c>
      <c r="BQ41" s="276">
        <f>'22-23 Cert'!AC87</f>
        <v>111156</v>
      </c>
      <c r="BR41" s="276">
        <f>'22-23 Cert'!AD87</f>
        <v>115422</v>
      </c>
      <c r="BS41" s="275">
        <f>'22-23 Cert'!Z129</f>
        <v>85182</v>
      </c>
      <c r="BT41" s="276">
        <f>'22-23 Cert'!AA129</f>
        <v>93288</v>
      </c>
      <c r="BU41" s="276">
        <f>'22-23 Cert'!AB129</f>
        <v>99504</v>
      </c>
      <c r="BV41" s="276">
        <f>'22-23 Cert'!AC129</f>
        <v>102366</v>
      </c>
      <c r="BW41" s="276">
        <f>'22-23 Cert'!AD129</f>
        <v>110454</v>
      </c>
      <c r="BX41" s="276">
        <f>'22-23 Cert'!Z171</f>
        <v>88872</v>
      </c>
      <c r="BY41" s="276">
        <f>'22-23 Cert'!AA171</f>
        <v>96984</v>
      </c>
      <c r="BZ41" s="276">
        <f>'22-23 Cert'!AB171</f>
        <v>103212</v>
      </c>
      <c r="CA41" s="276">
        <f>'22-23 Cert'!AC171</f>
        <v>106038</v>
      </c>
      <c r="CB41" s="276">
        <f>'22-23 Cert'!AD171</f>
        <v>114126</v>
      </c>
      <c r="CC41" s="276">
        <f>'22-23 Cert'!Z213</f>
        <v>92562</v>
      </c>
      <c r="CD41" s="276">
        <f>'22-23 Cert'!AA213</f>
        <v>100680</v>
      </c>
      <c r="CE41" s="276">
        <f>'22-23 Cert'!AB213</f>
        <v>106908</v>
      </c>
      <c r="CF41" s="276">
        <f>'22-23 Cert'!AC213</f>
        <v>109722</v>
      </c>
      <c r="CG41" s="277">
        <f>'22-23 Cert'!AD213</f>
        <v>117828</v>
      </c>
      <c r="CH41" s="284">
        <f t="shared" si="8"/>
        <v>55380</v>
      </c>
      <c r="CI41" s="284">
        <f t="shared" si="8"/>
        <v>60918</v>
      </c>
      <c r="CJ41" s="284">
        <f t="shared" si="8"/>
        <v>66456</v>
      </c>
      <c r="CK41" s="284">
        <f t="shared" si="8"/>
        <v>64340</v>
      </c>
      <c r="CL41" s="284">
        <f t="shared" si="8"/>
        <v>77208</v>
      </c>
    </row>
    <row r="42" spans="1:90" ht="15.75" thickBot="1" x14ac:dyDescent="0.3">
      <c r="A42" s="262">
        <v>38</v>
      </c>
      <c r="B42" s="290">
        <f>Bus!H42</f>
        <v>24350</v>
      </c>
      <c r="C42" s="284">
        <f t="shared" si="9"/>
        <v>22.615200000000002</v>
      </c>
      <c r="D42" s="275">
        <f>'22-23 NC'!C42</f>
        <v>50412</v>
      </c>
      <c r="E42" s="276">
        <f>'22-23 NC'!F42</f>
        <v>54816</v>
      </c>
      <c r="F42" s="276">
        <f>'22-23 NC'!H42</f>
        <v>59172</v>
      </c>
      <c r="G42" s="276">
        <f>'22-23 NC'!J42</f>
        <v>67008</v>
      </c>
      <c r="H42" s="276">
        <f>'22-23 NC'!L42</f>
        <v>73068</v>
      </c>
      <c r="I42" s="276">
        <f>'22-23 NC'!S42</f>
        <v>52700</v>
      </c>
      <c r="J42" s="276">
        <f>'22-23 NC'!N42</f>
        <v>68040</v>
      </c>
      <c r="K42" s="276">
        <f>'22-23 NC'!Q42</f>
        <v>88236</v>
      </c>
      <c r="L42" s="276">
        <f>'22-23 NC'!T42</f>
        <v>55335</v>
      </c>
      <c r="M42" s="276">
        <f>'22-23 NC'!U42</f>
        <v>57970</v>
      </c>
      <c r="N42" s="276">
        <f>'22-23 NC'!V42</f>
        <v>60605</v>
      </c>
      <c r="O42" s="276">
        <f>'22-23 NC'!W42</f>
        <v>63240</v>
      </c>
      <c r="P42" s="277">
        <f>'22-23 NC'!D42</f>
        <v>42010</v>
      </c>
      <c r="Q42" s="289">
        <f t="shared" si="4"/>
        <v>26047</v>
      </c>
      <c r="R42" s="289">
        <f t="shared" si="5"/>
        <v>28218</v>
      </c>
      <c r="S42" s="289">
        <f t="shared" si="6"/>
        <v>30388</v>
      </c>
      <c r="T42" s="289">
        <f t="shared" si="7"/>
        <v>34729</v>
      </c>
      <c r="U42" s="275">
        <f>'22-23 Cert'!B43</f>
        <v>67885</v>
      </c>
      <c r="V42" s="276">
        <f>'22-23 Cert'!C43</f>
        <v>74685</v>
      </c>
      <c r="W42" s="276">
        <f>'22-23 Cert'!D43</f>
        <v>79865</v>
      </c>
      <c r="X42" s="276">
        <f>'22-23 Cert'!E43</f>
        <v>82210</v>
      </c>
      <c r="Y42" s="276">
        <f>'22-23 Cert'!F43</f>
        <v>88960</v>
      </c>
      <c r="Z42" s="276">
        <f>'22-23 Cert'!H43</f>
        <v>71279</v>
      </c>
      <c r="AA42" s="276">
        <f>'22-23 Cert'!I43</f>
        <v>78419</v>
      </c>
      <c r="AB42" s="276">
        <f>'22-23 Cert'!J43</f>
        <v>83858</v>
      </c>
      <c r="AC42" s="276">
        <f>'22-23 Cert'!K43</f>
        <v>86321</v>
      </c>
      <c r="AD42" s="276">
        <f>'22-23 Cert'!L43</f>
        <v>93408</v>
      </c>
      <c r="AE42" s="276">
        <f>'22-23 Cert'!N43</f>
        <v>74674</v>
      </c>
      <c r="AF42" s="276">
        <f>'22-23 Cert'!O43</f>
        <v>82154</v>
      </c>
      <c r="AG42" s="276">
        <f>'22-23 Cert'!P43</f>
        <v>87852</v>
      </c>
      <c r="AH42" s="276">
        <f>'22-23 Cert'!Q43</f>
        <v>90431</v>
      </c>
      <c r="AI42" s="276">
        <f>'22-23 Cert'!R43</f>
        <v>97856</v>
      </c>
      <c r="AJ42" s="276">
        <f>'22-23 Cert'!T43</f>
        <v>78068</v>
      </c>
      <c r="AK42" s="276">
        <f>'22-23 Cert'!U43</f>
        <v>85888</v>
      </c>
      <c r="AL42" s="276">
        <f>'22-23 Cert'!V43</f>
        <v>91845</v>
      </c>
      <c r="AM42" s="276">
        <f>'22-23 Cert'!W43</f>
        <v>94542</v>
      </c>
      <c r="AN42" s="276">
        <f>'22-23 Cert'!X43</f>
        <v>102304</v>
      </c>
      <c r="AO42" s="276">
        <f>'22-23 Cert'!Z43</f>
        <v>81462</v>
      </c>
      <c r="AP42" s="276">
        <f>'22-23 Cert'!AA43</f>
        <v>89622</v>
      </c>
      <c r="AQ42" s="276">
        <f>'22-23 Cert'!AB43</f>
        <v>95838</v>
      </c>
      <c r="AR42" s="276">
        <f>'22-23 Cert'!AC43</f>
        <v>98652</v>
      </c>
      <c r="AS42" s="277">
        <f>'22-23 Cert'!AD43</f>
        <v>106752</v>
      </c>
      <c r="AT42" s="286">
        <f>'22-23 Cert'!B88</f>
        <v>75300</v>
      </c>
      <c r="AU42" s="286">
        <f>'22-23 Cert'!C88</f>
        <v>83515</v>
      </c>
      <c r="AV42" s="286">
        <f>'22-23 Cert'!D88</f>
        <v>91040</v>
      </c>
      <c r="AW42" s="286">
        <f>'22-23 Cert'!E88</f>
        <v>93030</v>
      </c>
      <c r="AX42" s="286">
        <f>'22-23 Cert'!F88</f>
        <v>96565</v>
      </c>
      <c r="AY42" s="286">
        <f>'22-23 Cert'!H88</f>
        <v>79065</v>
      </c>
      <c r="AZ42" s="286">
        <f>'22-23 Cert'!I88</f>
        <v>87691</v>
      </c>
      <c r="BA42" s="286">
        <f>'22-23 Cert'!J88</f>
        <v>95592</v>
      </c>
      <c r="BB42" s="286">
        <f>'22-23 Cert'!K88</f>
        <v>97682</v>
      </c>
      <c r="BC42" s="286">
        <f>'22-23 Cert'!L88</f>
        <v>101393</v>
      </c>
      <c r="BD42" s="286">
        <f>'22-23 Cert'!N88</f>
        <v>82830</v>
      </c>
      <c r="BE42" s="286">
        <f>'22-23 Cert'!O88</f>
        <v>91867</v>
      </c>
      <c r="BF42" s="286">
        <f>'22-23 Cert'!P88</f>
        <v>100144</v>
      </c>
      <c r="BG42" s="286">
        <f>'22-23 Cert'!Q88</f>
        <v>102333</v>
      </c>
      <c r="BH42" s="286">
        <f>'22-23 Cert'!R88</f>
        <v>106222</v>
      </c>
      <c r="BI42" s="286">
        <f>'22-23 Cert'!T88</f>
        <v>86595</v>
      </c>
      <c r="BJ42" s="286">
        <f>'22-23 Cert'!U88</f>
        <v>96042</v>
      </c>
      <c r="BK42" s="286">
        <f>'22-23 Cert'!V88</f>
        <v>104696</v>
      </c>
      <c r="BL42" s="286">
        <f>'22-23 Cert'!W88</f>
        <v>106985</v>
      </c>
      <c r="BM42" s="286">
        <f>'22-23 Cert'!X88</f>
        <v>111050</v>
      </c>
      <c r="BN42" s="286">
        <f>'22-23 Cert'!Z88</f>
        <v>90360</v>
      </c>
      <c r="BO42" s="286">
        <f>'22-23 Cert'!AA88</f>
        <v>100218</v>
      </c>
      <c r="BP42" s="286">
        <f>'22-23 Cert'!AB88</f>
        <v>109248</v>
      </c>
      <c r="BQ42" s="286">
        <f>'22-23 Cert'!AC88</f>
        <v>111636</v>
      </c>
      <c r="BR42" s="286">
        <f>'22-23 Cert'!AD88</f>
        <v>115878</v>
      </c>
      <c r="BS42" s="285">
        <f>'22-23 Cert'!Z130</f>
        <v>85662</v>
      </c>
      <c r="BT42" s="286">
        <f>'22-23 Cert'!AA130</f>
        <v>93750</v>
      </c>
      <c r="BU42" s="286">
        <f>'22-23 Cert'!AB130</f>
        <v>99984</v>
      </c>
      <c r="BV42" s="286">
        <f>'22-23 Cert'!AC130</f>
        <v>102810</v>
      </c>
      <c r="BW42" s="286">
        <f>'22-23 Cert'!AD130</f>
        <v>110904</v>
      </c>
      <c r="BX42" s="286">
        <f>'22-23 Cert'!Z172</f>
        <v>89340</v>
      </c>
      <c r="BY42" s="286">
        <f>'22-23 Cert'!AA172</f>
        <v>97440</v>
      </c>
      <c r="BZ42" s="286">
        <f>'22-23 Cert'!AB172</f>
        <v>103674</v>
      </c>
      <c r="CA42" s="286">
        <f>'22-23 Cert'!AC172</f>
        <v>106518</v>
      </c>
      <c r="CB42" s="286">
        <f>'22-23 Cert'!AD172</f>
        <v>114606</v>
      </c>
      <c r="CC42" s="286">
        <f>'22-23 Cert'!Z214</f>
        <v>93006</v>
      </c>
      <c r="CD42" s="286">
        <f>'22-23 Cert'!AA214</f>
        <v>101154</v>
      </c>
      <c r="CE42" s="286">
        <f>'22-23 Cert'!AB214</f>
        <v>107388</v>
      </c>
      <c r="CF42" s="286">
        <f>'22-23 Cert'!AC214</f>
        <v>110160</v>
      </c>
      <c r="CG42" s="287">
        <f>'22-23 Cert'!AD214</f>
        <v>118272</v>
      </c>
      <c r="CH42" s="284">
        <f t="shared" si="8"/>
        <v>55380</v>
      </c>
      <c r="CI42" s="284">
        <f t="shared" si="8"/>
        <v>60918</v>
      </c>
      <c r="CJ42" s="284">
        <f t="shared" si="8"/>
        <v>66456</v>
      </c>
      <c r="CK42" s="284">
        <f t="shared" si="8"/>
        <v>64340</v>
      </c>
      <c r="CL42" s="284">
        <f t="shared" si="8"/>
        <v>77208</v>
      </c>
    </row>
    <row r="43" spans="1:90" ht="15.75" thickBot="1" x14ac:dyDescent="0.3">
      <c r="A43" s="262">
        <v>39</v>
      </c>
      <c r="B43" s="290">
        <f>Bus!H43</f>
        <v>24690</v>
      </c>
      <c r="C43" s="284">
        <f t="shared" si="9"/>
        <v>22.615200000000002</v>
      </c>
      <c r="D43" s="275">
        <f>'22-23 NC'!C43</f>
        <v>51252</v>
      </c>
      <c r="E43" s="276">
        <f>'22-23 NC'!F43</f>
        <v>55596</v>
      </c>
      <c r="F43" s="276">
        <f>'22-23 NC'!H43</f>
        <v>60456</v>
      </c>
      <c r="G43" s="276">
        <f>'22-23 NC'!J43</f>
        <v>68076</v>
      </c>
      <c r="H43" s="276">
        <f>'22-23 NC'!L43</f>
        <v>74340</v>
      </c>
      <c r="I43" s="276">
        <f>'22-23 NC'!S43</f>
        <v>53730</v>
      </c>
      <c r="J43" s="276">
        <f>'22-23 NC'!N43</f>
        <v>69144</v>
      </c>
      <c r="K43" s="276">
        <f>'22-23 NC'!Q43</f>
        <v>89496</v>
      </c>
      <c r="L43" s="276">
        <f>'22-23 NC'!T43</f>
        <v>56417</v>
      </c>
      <c r="M43" s="276">
        <f>'22-23 NC'!U43</f>
        <v>59103</v>
      </c>
      <c r="N43" s="276">
        <f>'22-23 NC'!V43</f>
        <v>61790</v>
      </c>
      <c r="O43" s="276">
        <f>'22-23 NC'!W43</f>
        <v>64476</v>
      </c>
      <c r="P43" s="277">
        <f>'22-23 NC'!D43</f>
        <v>42710</v>
      </c>
      <c r="Q43" s="289">
        <f t="shared" si="4"/>
        <v>26047</v>
      </c>
      <c r="R43" s="289">
        <f t="shared" si="5"/>
        <v>28218</v>
      </c>
      <c r="S43" s="289">
        <f t="shared" si="6"/>
        <v>30388</v>
      </c>
      <c r="T43" s="289">
        <f t="shared" si="7"/>
        <v>34729</v>
      </c>
      <c r="U43" s="285">
        <f>'22-23 Cert'!B44</f>
        <v>68665</v>
      </c>
      <c r="V43" s="286">
        <f>'22-23 Cert'!C44</f>
        <v>75455</v>
      </c>
      <c r="W43" s="286">
        <f>'22-23 Cert'!D44</f>
        <v>80650</v>
      </c>
      <c r="X43" s="286">
        <f>'22-23 Cert'!E44</f>
        <v>82975</v>
      </c>
      <c r="Y43" s="286">
        <f>'22-23 Cert'!F44</f>
        <v>89725</v>
      </c>
      <c r="Z43" s="286">
        <f>'22-23 Cert'!H44</f>
        <v>72098</v>
      </c>
      <c r="AA43" s="286">
        <f>'22-23 Cert'!I44</f>
        <v>79228</v>
      </c>
      <c r="AB43" s="286">
        <f>'22-23 Cert'!J44</f>
        <v>84683</v>
      </c>
      <c r="AC43" s="286">
        <f>'22-23 Cert'!K44</f>
        <v>87124</v>
      </c>
      <c r="AD43" s="286">
        <f>'22-23 Cert'!L44</f>
        <v>94211</v>
      </c>
      <c r="AE43" s="286">
        <f>'22-23 Cert'!N44</f>
        <v>75532</v>
      </c>
      <c r="AF43" s="286">
        <f>'22-23 Cert'!O44</f>
        <v>83001</v>
      </c>
      <c r="AG43" s="286">
        <f>'22-23 Cert'!P44</f>
        <v>88715</v>
      </c>
      <c r="AH43" s="286">
        <f>'22-23 Cert'!Q44</f>
        <v>91273</v>
      </c>
      <c r="AI43" s="286">
        <f>'22-23 Cert'!R44</f>
        <v>98698</v>
      </c>
      <c r="AJ43" s="286">
        <f>'22-23 Cert'!T44</f>
        <v>78965</v>
      </c>
      <c r="AK43" s="286">
        <f>'22-23 Cert'!U44</f>
        <v>86773</v>
      </c>
      <c r="AL43" s="286">
        <f>'22-23 Cert'!V44</f>
        <v>92748</v>
      </c>
      <c r="AM43" s="286">
        <f>'22-23 Cert'!W44</f>
        <v>95421</v>
      </c>
      <c r="AN43" s="286">
        <f>'22-23 Cert'!X44</f>
        <v>103184</v>
      </c>
      <c r="AO43" s="286">
        <f>'22-23 Cert'!Z44</f>
        <v>82398</v>
      </c>
      <c r="AP43" s="286">
        <f>'22-23 Cert'!AA44</f>
        <v>90546</v>
      </c>
      <c r="AQ43" s="286">
        <f>'22-23 Cert'!AB44</f>
        <v>96780</v>
      </c>
      <c r="AR43" s="286">
        <f>'22-23 Cert'!AC44</f>
        <v>99570</v>
      </c>
      <c r="AS43" s="287">
        <f>'22-23 Cert'!AD44</f>
        <v>107670</v>
      </c>
      <c r="AT43" s="286">
        <f>'22-23 Cert'!B89</f>
        <v>76070</v>
      </c>
      <c r="AU43" s="286">
        <f>'22-23 Cert'!C89</f>
        <v>84295</v>
      </c>
      <c r="AV43" s="286">
        <f>'22-23 Cert'!D89</f>
        <v>91805</v>
      </c>
      <c r="AW43" s="286">
        <f>'22-23 Cert'!E89</f>
        <v>93795</v>
      </c>
      <c r="AX43" s="286">
        <f>'22-23 Cert'!F89</f>
        <v>97330</v>
      </c>
      <c r="AY43" s="286">
        <f>'22-23 Cert'!H89</f>
        <v>79874</v>
      </c>
      <c r="AZ43" s="286">
        <f>'22-23 Cert'!I89</f>
        <v>88510</v>
      </c>
      <c r="BA43" s="286">
        <f>'22-23 Cert'!J89</f>
        <v>96395</v>
      </c>
      <c r="BB43" s="286">
        <f>'22-23 Cert'!K89</f>
        <v>98485</v>
      </c>
      <c r="BC43" s="286">
        <f>'22-23 Cert'!L89</f>
        <v>102197</v>
      </c>
      <c r="BD43" s="286">
        <f>'22-23 Cert'!N89</f>
        <v>83677</v>
      </c>
      <c r="BE43" s="286">
        <f>'22-23 Cert'!O89</f>
        <v>92725</v>
      </c>
      <c r="BF43" s="286">
        <f>'22-23 Cert'!P89</f>
        <v>100986</v>
      </c>
      <c r="BG43" s="286">
        <f>'22-23 Cert'!Q89</f>
        <v>103175</v>
      </c>
      <c r="BH43" s="286">
        <f>'22-23 Cert'!R89</f>
        <v>107063</v>
      </c>
      <c r="BI43" s="286">
        <f>'22-23 Cert'!T89</f>
        <v>87481</v>
      </c>
      <c r="BJ43" s="286">
        <f>'22-23 Cert'!U89</f>
        <v>96939</v>
      </c>
      <c r="BK43" s="286">
        <f>'22-23 Cert'!V89</f>
        <v>105576</v>
      </c>
      <c r="BL43" s="286">
        <f>'22-23 Cert'!W89</f>
        <v>107864</v>
      </c>
      <c r="BM43" s="286">
        <f>'22-23 Cert'!X89</f>
        <v>111930</v>
      </c>
      <c r="BN43" s="286">
        <f>'22-23 Cert'!Z89</f>
        <v>91284</v>
      </c>
      <c r="BO43" s="286">
        <f>'22-23 Cert'!AA89</f>
        <v>101154</v>
      </c>
      <c r="BP43" s="286">
        <f>'22-23 Cert'!AB89</f>
        <v>110166</v>
      </c>
      <c r="BQ43" s="286">
        <f>'22-23 Cert'!AC89</f>
        <v>112554</v>
      </c>
      <c r="BR43" s="286">
        <f>'22-23 Cert'!AD89</f>
        <v>116796</v>
      </c>
      <c r="BS43" s="285">
        <f>'22-23 Cert'!Z131</f>
        <v>86586</v>
      </c>
      <c r="BT43" s="286">
        <f>'22-23 Cert'!AA131</f>
        <v>94674</v>
      </c>
      <c r="BU43" s="286">
        <f>'22-23 Cert'!AB131</f>
        <v>100902</v>
      </c>
      <c r="BV43" s="286">
        <f>'22-23 Cert'!AC131</f>
        <v>103734</v>
      </c>
      <c r="BW43" s="286">
        <f>'22-23 Cert'!AD131</f>
        <v>111840</v>
      </c>
      <c r="BX43" s="286">
        <f>'22-23 Cert'!Z173</f>
        <v>90264</v>
      </c>
      <c r="BY43" s="286">
        <f>'22-23 Cert'!AA173</f>
        <v>98352</v>
      </c>
      <c r="BZ43" s="286">
        <f>'22-23 Cert'!AB173</f>
        <v>104598</v>
      </c>
      <c r="CA43" s="286">
        <f>'22-23 Cert'!AC173</f>
        <v>107454</v>
      </c>
      <c r="CB43" s="286">
        <f>'22-23 Cert'!AD173</f>
        <v>115518</v>
      </c>
      <c r="CC43" s="286">
        <f>'22-23 Cert'!Z215</f>
        <v>93942</v>
      </c>
      <c r="CD43" s="286">
        <f>'22-23 Cert'!AA215</f>
        <v>102072</v>
      </c>
      <c r="CE43" s="286">
        <f>'22-23 Cert'!AB215</f>
        <v>108294</v>
      </c>
      <c r="CF43" s="286">
        <f>'22-23 Cert'!AC215</f>
        <v>111096</v>
      </c>
      <c r="CG43" s="287">
        <f>'22-23 Cert'!AD215</f>
        <v>119196</v>
      </c>
      <c r="CH43" s="284">
        <f t="shared" si="8"/>
        <v>55380</v>
      </c>
      <c r="CI43" s="284">
        <f t="shared" si="8"/>
        <v>60918</v>
      </c>
      <c r="CJ43" s="284">
        <f t="shared" si="8"/>
        <v>66456</v>
      </c>
      <c r="CK43" s="284">
        <f t="shared" si="8"/>
        <v>64340</v>
      </c>
      <c r="CL43" s="284">
        <f t="shared" si="8"/>
        <v>77208</v>
      </c>
    </row>
    <row r="44" spans="1:90" x14ac:dyDescent="0.25">
      <c r="A44" s="262">
        <v>40</v>
      </c>
      <c r="B44" s="284">
        <f t="shared" ref="B44:B64" si="10">$B$42</f>
        <v>24350</v>
      </c>
      <c r="C44" s="284">
        <f t="shared" si="9"/>
        <v>22.615200000000002</v>
      </c>
      <c r="D44" s="275">
        <f>'22-23 NC'!C44</f>
        <v>52488</v>
      </c>
      <c r="E44" s="276">
        <f>'22-23 NC'!F44</f>
        <v>56640</v>
      </c>
      <c r="F44" s="276">
        <f>'22-23 NC'!H44</f>
        <v>61404</v>
      </c>
      <c r="G44" s="276">
        <f>'22-23 NC'!J44</f>
        <v>68952</v>
      </c>
      <c r="H44" s="276">
        <f>'22-23 NC'!L44</f>
        <v>75348</v>
      </c>
      <c r="I44" s="276">
        <f>'22-23 NC'!S44</f>
        <v>54540</v>
      </c>
      <c r="J44" s="276">
        <f>'22-23 NC'!N44</f>
        <v>70368</v>
      </c>
      <c r="K44" s="276">
        <f>'22-23 NC'!Q44</f>
        <v>90516</v>
      </c>
      <c r="L44" s="276">
        <f>'22-23 NC'!T44</f>
        <v>57267</v>
      </c>
      <c r="M44" s="276">
        <f>'22-23 NC'!U44</f>
        <v>59994</v>
      </c>
      <c r="N44" s="276">
        <f>'22-23 NC'!V44</f>
        <v>62721</v>
      </c>
      <c r="O44" s="276">
        <f>'22-23 NC'!W44</f>
        <v>65448</v>
      </c>
      <c r="P44" s="277">
        <f>'22-23 NC'!D44</f>
        <v>43740</v>
      </c>
      <c r="Q44" s="289">
        <f t="shared" si="4"/>
        <v>26047</v>
      </c>
      <c r="R44" s="289">
        <f t="shared" si="5"/>
        <v>28218</v>
      </c>
      <c r="S44" s="289">
        <f t="shared" si="6"/>
        <v>30388</v>
      </c>
      <c r="T44" s="289">
        <f t="shared" si="7"/>
        <v>34729</v>
      </c>
      <c r="U44" s="284">
        <f t="shared" ref="U44:AJ59" si="11">U43</f>
        <v>68665</v>
      </c>
      <c r="V44" s="284">
        <f t="shared" ref="V44:AS53" si="12">V43</f>
        <v>75455</v>
      </c>
      <c r="W44" s="284">
        <f t="shared" si="12"/>
        <v>80650</v>
      </c>
      <c r="X44" s="284">
        <f t="shared" si="12"/>
        <v>82975</v>
      </c>
      <c r="Y44" s="284">
        <f t="shared" si="12"/>
        <v>89725</v>
      </c>
      <c r="Z44" s="284">
        <f t="shared" si="12"/>
        <v>72098</v>
      </c>
      <c r="AA44" s="284">
        <f t="shared" si="12"/>
        <v>79228</v>
      </c>
      <c r="AB44" s="284">
        <f t="shared" si="12"/>
        <v>84683</v>
      </c>
      <c r="AC44" s="284">
        <f t="shared" si="12"/>
        <v>87124</v>
      </c>
      <c r="AD44" s="284">
        <f t="shared" si="12"/>
        <v>94211</v>
      </c>
      <c r="AE44" s="284">
        <f t="shared" si="12"/>
        <v>75532</v>
      </c>
      <c r="AF44" s="284">
        <f t="shared" si="12"/>
        <v>83001</v>
      </c>
      <c r="AG44" s="284">
        <f t="shared" si="12"/>
        <v>88715</v>
      </c>
      <c r="AH44" s="284">
        <f t="shared" si="12"/>
        <v>91273</v>
      </c>
      <c r="AI44" s="284">
        <f t="shared" si="12"/>
        <v>98698</v>
      </c>
      <c r="AJ44" s="284">
        <f t="shared" si="12"/>
        <v>78965</v>
      </c>
      <c r="AK44" s="284">
        <f t="shared" si="12"/>
        <v>86773</v>
      </c>
      <c r="AL44" s="284">
        <f t="shared" si="12"/>
        <v>92748</v>
      </c>
      <c r="AM44" s="284">
        <f t="shared" si="12"/>
        <v>95421</v>
      </c>
      <c r="AN44" s="284">
        <f t="shared" si="12"/>
        <v>103184</v>
      </c>
      <c r="AO44" s="284">
        <f t="shared" si="12"/>
        <v>82398</v>
      </c>
      <c r="AP44" s="284">
        <f t="shared" si="12"/>
        <v>90546</v>
      </c>
      <c r="AQ44" s="284">
        <f t="shared" si="12"/>
        <v>96780</v>
      </c>
      <c r="AR44" s="284">
        <f t="shared" si="12"/>
        <v>99570</v>
      </c>
      <c r="AS44" s="284">
        <f t="shared" si="12"/>
        <v>107670</v>
      </c>
      <c r="AT44" s="284">
        <f t="shared" ref="AS44:BH59" si="13">AT43</f>
        <v>76070</v>
      </c>
      <c r="AU44" s="284">
        <f t="shared" ref="AU44:BR53" si="14">AU43</f>
        <v>84295</v>
      </c>
      <c r="AV44" s="284">
        <f t="shared" si="14"/>
        <v>91805</v>
      </c>
      <c r="AW44" s="284">
        <f t="shared" si="14"/>
        <v>93795</v>
      </c>
      <c r="AX44" s="284">
        <f t="shared" si="14"/>
        <v>97330</v>
      </c>
      <c r="AY44" s="284">
        <f t="shared" si="14"/>
        <v>79874</v>
      </c>
      <c r="AZ44" s="284">
        <f t="shared" si="14"/>
        <v>88510</v>
      </c>
      <c r="BA44" s="284">
        <f t="shared" si="14"/>
        <v>96395</v>
      </c>
      <c r="BB44" s="284">
        <f t="shared" si="14"/>
        <v>98485</v>
      </c>
      <c r="BC44" s="284">
        <f t="shared" si="14"/>
        <v>102197</v>
      </c>
      <c r="BD44" s="284">
        <f t="shared" si="14"/>
        <v>83677</v>
      </c>
      <c r="BE44" s="284">
        <f t="shared" si="14"/>
        <v>92725</v>
      </c>
      <c r="BF44" s="284">
        <f t="shared" si="14"/>
        <v>100986</v>
      </c>
      <c r="BG44" s="284">
        <f t="shared" si="14"/>
        <v>103175</v>
      </c>
      <c r="BH44" s="284">
        <f t="shared" si="14"/>
        <v>107063</v>
      </c>
      <c r="BI44" s="284">
        <f t="shared" si="14"/>
        <v>87481</v>
      </c>
      <c r="BJ44" s="284">
        <f t="shared" si="14"/>
        <v>96939</v>
      </c>
      <c r="BK44" s="284">
        <f t="shared" si="14"/>
        <v>105576</v>
      </c>
      <c r="BL44" s="284">
        <f t="shared" si="14"/>
        <v>107864</v>
      </c>
      <c r="BM44" s="284">
        <f t="shared" si="14"/>
        <v>111930</v>
      </c>
      <c r="BN44" s="284">
        <f t="shared" si="14"/>
        <v>91284</v>
      </c>
      <c r="BO44" s="284">
        <f t="shared" si="14"/>
        <v>101154</v>
      </c>
      <c r="BP44" s="284">
        <f t="shared" si="14"/>
        <v>110166</v>
      </c>
      <c r="BQ44" s="284">
        <f t="shared" si="14"/>
        <v>112554</v>
      </c>
      <c r="BR44" s="284">
        <f t="shared" si="14"/>
        <v>116796</v>
      </c>
      <c r="BS44" s="291">
        <f t="shared" ref="BS44:CH59" si="15">BS43</f>
        <v>86586</v>
      </c>
      <c r="BT44" s="291">
        <f t="shared" ref="BT44:BX58" si="16">BT43</f>
        <v>94674</v>
      </c>
      <c r="BU44" s="291">
        <f t="shared" si="16"/>
        <v>100902</v>
      </c>
      <c r="BV44" s="291">
        <f t="shared" si="16"/>
        <v>103734</v>
      </c>
      <c r="BW44" s="291">
        <f t="shared" si="16"/>
        <v>111840</v>
      </c>
      <c r="BX44" s="291">
        <f t="shared" si="16"/>
        <v>90264</v>
      </c>
      <c r="BY44" s="291">
        <f t="shared" ref="BY44:CC58" si="17">BY43</f>
        <v>98352</v>
      </c>
      <c r="BZ44" s="291">
        <f t="shared" si="17"/>
        <v>104598</v>
      </c>
      <c r="CA44" s="291">
        <f t="shared" si="17"/>
        <v>107454</v>
      </c>
      <c r="CB44" s="291">
        <f t="shared" si="17"/>
        <v>115518</v>
      </c>
      <c r="CC44" s="291">
        <f t="shared" si="17"/>
        <v>93942</v>
      </c>
      <c r="CD44" s="291">
        <f t="shared" ref="CD44:CL58" si="18">CD43</f>
        <v>102072</v>
      </c>
      <c r="CE44" s="291">
        <f t="shared" si="18"/>
        <v>108294</v>
      </c>
      <c r="CF44" s="291">
        <f t="shared" si="18"/>
        <v>111096</v>
      </c>
      <c r="CG44" s="291">
        <f t="shared" si="18"/>
        <v>119196</v>
      </c>
      <c r="CH44" s="284">
        <f t="shared" si="8"/>
        <v>55380</v>
      </c>
      <c r="CI44" s="284">
        <f t="shared" si="8"/>
        <v>60918</v>
      </c>
      <c r="CJ44" s="284">
        <f t="shared" si="8"/>
        <v>66456</v>
      </c>
      <c r="CK44" s="284">
        <f t="shared" si="8"/>
        <v>64340</v>
      </c>
      <c r="CL44" s="284">
        <f t="shared" si="8"/>
        <v>77208</v>
      </c>
    </row>
    <row r="45" spans="1:90" x14ac:dyDescent="0.25">
      <c r="A45" s="262">
        <v>41</v>
      </c>
      <c r="B45" s="284">
        <f t="shared" si="10"/>
        <v>24350</v>
      </c>
      <c r="C45" s="284">
        <f t="shared" si="9"/>
        <v>22.615200000000002</v>
      </c>
      <c r="D45" s="275">
        <f>'22-23 NC'!C45</f>
        <v>53196</v>
      </c>
      <c r="E45" s="276">
        <f>'22-23 NC'!F45</f>
        <v>57480</v>
      </c>
      <c r="F45" s="276">
        <f>'22-23 NC'!H45</f>
        <v>62484</v>
      </c>
      <c r="G45" s="276">
        <f>'22-23 NC'!J45</f>
        <v>70164</v>
      </c>
      <c r="H45" s="276">
        <f>'22-23 NC'!L45</f>
        <v>76296</v>
      </c>
      <c r="I45" s="276">
        <f>'22-23 NC'!S45</f>
        <v>55350</v>
      </c>
      <c r="J45" s="276">
        <f>'22-23 NC'!N45</f>
        <v>71280</v>
      </c>
      <c r="K45" s="276">
        <f>'22-23 NC'!Q45</f>
        <v>91596</v>
      </c>
      <c r="L45" s="276">
        <f>'22-23 NC'!T45</f>
        <v>58118</v>
      </c>
      <c r="M45" s="276">
        <f>'22-23 NC'!U45</f>
        <v>60885</v>
      </c>
      <c r="N45" s="276">
        <f>'22-23 NC'!V45</f>
        <v>63653</v>
      </c>
      <c r="O45" s="276">
        <f>'22-23 NC'!W45</f>
        <v>66420</v>
      </c>
      <c r="P45" s="277">
        <f>'22-23 NC'!D45</f>
        <v>44330</v>
      </c>
      <c r="Q45" s="289">
        <f t="shared" si="4"/>
        <v>26047</v>
      </c>
      <c r="R45" s="289">
        <f t="shared" si="5"/>
        <v>28218</v>
      </c>
      <c r="S45" s="289">
        <f t="shared" si="6"/>
        <v>30388</v>
      </c>
      <c r="T45" s="289">
        <f t="shared" si="7"/>
        <v>34729</v>
      </c>
      <c r="U45" s="284">
        <f t="shared" si="11"/>
        <v>68665</v>
      </c>
      <c r="V45" s="284">
        <f t="shared" si="12"/>
        <v>75455</v>
      </c>
      <c r="W45" s="284">
        <f t="shared" si="12"/>
        <v>80650</v>
      </c>
      <c r="X45" s="284">
        <f t="shared" si="12"/>
        <v>82975</v>
      </c>
      <c r="Y45" s="284">
        <f t="shared" si="12"/>
        <v>89725</v>
      </c>
      <c r="Z45" s="284">
        <f t="shared" si="12"/>
        <v>72098</v>
      </c>
      <c r="AA45" s="284">
        <f t="shared" si="12"/>
        <v>79228</v>
      </c>
      <c r="AB45" s="284">
        <f t="shared" si="12"/>
        <v>84683</v>
      </c>
      <c r="AC45" s="284">
        <f t="shared" si="12"/>
        <v>87124</v>
      </c>
      <c r="AD45" s="284">
        <f t="shared" si="12"/>
        <v>94211</v>
      </c>
      <c r="AE45" s="284">
        <f t="shared" si="12"/>
        <v>75532</v>
      </c>
      <c r="AF45" s="284">
        <f t="shared" si="12"/>
        <v>83001</v>
      </c>
      <c r="AG45" s="284">
        <f t="shared" si="12"/>
        <v>88715</v>
      </c>
      <c r="AH45" s="284">
        <f t="shared" si="12"/>
        <v>91273</v>
      </c>
      <c r="AI45" s="284">
        <f t="shared" si="12"/>
        <v>98698</v>
      </c>
      <c r="AJ45" s="284">
        <f t="shared" si="12"/>
        <v>78965</v>
      </c>
      <c r="AK45" s="284">
        <f t="shared" si="12"/>
        <v>86773</v>
      </c>
      <c r="AL45" s="284">
        <f t="shared" si="12"/>
        <v>92748</v>
      </c>
      <c r="AM45" s="284">
        <f t="shared" si="12"/>
        <v>95421</v>
      </c>
      <c r="AN45" s="284">
        <f t="shared" si="12"/>
        <v>103184</v>
      </c>
      <c r="AO45" s="284">
        <f t="shared" si="12"/>
        <v>82398</v>
      </c>
      <c r="AP45" s="284">
        <f t="shared" si="12"/>
        <v>90546</v>
      </c>
      <c r="AQ45" s="284">
        <f t="shared" si="12"/>
        <v>96780</v>
      </c>
      <c r="AR45" s="284">
        <f t="shared" si="12"/>
        <v>99570</v>
      </c>
      <c r="AS45" s="284">
        <f t="shared" si="13"/>
        <v>107670</v>
      </c>
      <c r="AT45" s="284">
        <f t="shared" si="13"/>
        <v>76070</v>
      </c>
      <c r="AU45" s="284">
        <f t="shared" si="14"/>
        <v>84295</v>
      </c>
      <c r="AV45" s="284">
        <f t="shared" si="14"/>
        <v>91805</v>
      </c>
      <c r="AW45" s="284">
        <f t="shared" si="14"/>
        <v>93795</v>
      </c>
      <c r="AX45" s="284">
        <f t="shared" si="14"/>
        <v>97330</v>
      </c>
      <c r="AY45" s="284">
        <f t="shared" si="14"/>
        <v>79874</v>
      </c>
      <c r="AZ45" s="284">
        <f t="shared" si="14"/>
        <v>88510</v>
      </c>
      <c r="BA45" s="284">
        <f t="shared" si="14"/>
        <v>96395</v>
      </c>
      <c r="BB45" s="284">
        <f t="shared" si="14"/>
        <v>98485</v>
      </c>
      <c r="BC45" s="284">
        <f t="shared" si="14"/>
        <v>102197</v>
      </c>
      <c r="BD45" s="284">
        <f t="shared" si="14"/>
        <v>83677</v>
      </c>
      <c r="BE45" s="284">
        <f t="shared" si="14"/>
        <v>92725</v>
      </c>
      <c r="BF45" s="284">
        <f t="shared" si="14"/>
        <v>100986</v>
      </c>
      <c r="BG45" s="284">
        <f t="shared" si="14"/>
        <v>103175</v>
      </c>
      <c r="BH45" s="284">
        <f t="shared" si="14"/>
        <v>107063</v>
      </c>
      <c r="BI45" s="284">
        <f t="shared" si="14"/>
        <v>87481</v>
      </c>
      <c r="BJ45" s="284">
        <f t="shared" si="14"/>
        <v>96939</v>
      </c>
      <c r="BK45" s="284">
        <f t="shared" si="14"/>
        <v>105576</v>
      </c>
      <c r="BL45" s="284">
        <f t="shared" si="14"/>
        <v>107864</v>
      </c>
      <c r="BM45" s="284">
        <f t="shared" si="14"/>
        <v>111930</v>
      </c>
      <c r="BN45" s="284">
        <f t="shared" si="14"/>
        <v>91284</v>
      </c>
      <c r="BO45" s="284">
        <f t="shared" si="14"/>
        <v>101154</v>
      </c>
      <c r="BP45" s="284">
        <f t="shared" si="14"/>
        <v>110166</v>
      </c>
      <c r="BQ45" s="284">
        <f t="shared" si="14"/>
        <v>112554</v>
      </c>
      <c r="BR45" s="284">
        <f t="shared" si="14"/>
        <v>116796</v>
      </c>
      <c r="BS45" s="291">
        <f t="shared" si="15"/>
        <v>86586</v>
      </c>
      <c r="BT45" s="291">
        <f t="shared" si="16"/>
        <v>94674</v>
      </c>
      <c r="BU45" s="291">
        <f t="shared" si="16"/>
        <v>100902</v>
      </c>
      <c r="BV45" s="291">
        <f t="shared" si="16"/>
        <v>103734</v>
      </c>
      <c r="BW45" s="291">
        <f t="shared" si="16"/>
        <v>111840</v>
      </c>
      <c r="BX45" s="291">
        <f t="shared" si="16"/>
        <v>90264</v>
      </c>
      <c r="BY45" s="291">
        <f t="shared" si="17"/>
        <v>98352</v>
      </c>
      <c r="BZ45" s="291">
        <f t="shared" si="17"/>
        <v>104598</v>
      </c>
      <c r="CA45" s="291">
        <f t="shared" si="17"/>
        <v>107454</v>
      </c>
      <c r="CB45" s="291">
        <f t="shared" si="17"/>
        <v>115518</v>
      </c>
      <c r="CC45" s="291">
        <f t="shared" si="17"/>
        <v>93942</v>
      </c>
      <c r="CD45" s="291">
        <f t="shared" si="18"/>
        <v>102072</v>
      </c>
      <c r="CE45" s="291">
        <f t="shared" si="18"/>
        <v>108294</v>
      </c>
      <c r="CF45" s="291">
        <f t="shared" si="18"/>
        <v>111096</v>
      </c>
      <c r="CG45" s="291">
        <f t="shared" si="18"/>
        <v>119196</v>
      </c>
      <c r="CH45" s="284">
        <f t="shared" si="8"/>
        <v>55380</v>
      </c>
      <c r="CI45" s="284">
        <f t="shared" si="8"/>
        <v>60918</v>
      </c>
      <c r="CJ45" s="284">
        <f t="shared" si="8"/>
        <v>66456</v>
      </c>
      <c r="CK45" s="284">
        <f t="shared" si="8"/>
        <v>64340</v>
      </c>
      <c r="CL45" s="284">
        <f t="shared" si="8"/>
        <v>77208</v>
      </c>
    </row>
    <row r="46" spans="1:90" x14ac:dyDescent="0.25">
      <c r="A46" s="262">
        <v>42</v>
      </c>
      <c r="B46" s="284">
        <f t="shared" si="10"/>
        <v>24350</v>
      </c>
      <c r="C46" s="284">
        <f t="shared" si="9"/>
        <v>22.615200000000002</v>
      </c>
      <c r="D46" s="275">
        <f>'22-23 NC'!C46</f>
        <v>54108</v>
      </c>
      <c r="E46" s="276">
        <f>'22-23 NC'!F46</f>
        <v>58452</v>
      </c>
      <c r="F46" s="276">
        <f>'22-23 NC'!H46</f>
        <v>63300</v>
      </c>
      <c r="G46" s="276">
        <f>'22-23 NC'!J46</f>
        <v>70968</v>
      </c>
      <c r="H46" s="276">
        <f>'22-23 NC'!L46</f>
        <v>77244</v>
      </c>
      <c r="I46" s="276">
        <f>'22-23 NC'!S46</f>
        <v>56050</v>
      </c>
      <c r="J46" s="276">
        <f>'22-23 NC'!N46</f>
        <v>72252</v>
      </c>
      <c r="K46" s="276">
        <f>'22-23 NC'!Q46</f>
        <v>92532</v>
      </c>
      <c r="L46" s="276">
        <f>'22-23 NC'!T46</f>
        <v>58853</v>
      </c>
      <c r="M46" s="276">
        <f>'22-23 NC'!U46</f>
        <v>61655</v>
      </c>
      <c r="N46" s="276">
        <f>'22-23 NC'!V46</f>
        <v>64458</v>
      </c>
      <c r="O46" s="276">
        <f>'22-23 NC'!W46</f>
        <v>67260</v>
      </c>
      <c r="P46" s="277">
        <f>'22-23 NC'!D46</f>
        <v>45090</v>
      </c>
      <c r="Q46" s="289">
        <f t="shared" si="4"/>
        <v>26047</v>
      </c>
      <c r="R46" s="289">
        <f t="shared" si="5"/>
        <v>28218</v>
      </c>
      <c r="S46" s="289">
        <f t="shared" si="6"/>
        <v>30388</v>
      </c>
      <c r="T46" s="289">
        <f t="shared" si="7"/>
        <v>34729</v>
      </c>
      <c r="U46" s="284">
        <f t="shared" si="11"/>
        <v>68665</v>
      </c>
      <c r="V46" s="284">
        <f t="shared" si="12"/>
        <v>75455</v>
      </c>
      <c r="W46" s="284">
        <f t="shared" si="12"/>
        <v>80650</v>
      </c>
      <c r="X46" s="284">
        <f t="shared" si="12"/>
        <v>82975</v>
      </c>
      <c r="Y46" s="284">
        <f t="shared" si="12"/>
        <v>89725</v>
      </c>
      <c r="Z46" s="284">
        <f t="shared" si="12"/>
        <v>72098</v>
      </c>
      <c r="AA46" s="284">
        <f t="shared" si="12"/>
        <v>79228</v>
      </c>
      <c r="AB46" s="284">
        <f t="shared" si="12"/>
        <v>84683</v>
      </c>
      <c r="AC46" s="284">
        <f t="shared" si="12"/>
        <v>87124</v>
      </c>
      <c r="AD46" s="284">
        <f t="shared" si="12"/>
        <v>94211</v>
      </c>
      <c r="AE46" s="284">
        <f t="shared" si="12"/>
        <v>75532</v>
      </c>
      <c r="AF46" s="284">
        <f t="shared" si="12"/>
        <v>83001</v>
      </c>
      <c r="AG46" s="284">
        <f t="shared" si="12"/>
        <v>88715</v>
      </c>
      <c r="AH46" s="284">
        <f t="shared" si="12"/>
        <v>91273</v>
      </c>
      <c r="AI46" s="284">
        <f t="shared" si="12"/>
        <v>98698</v>
      </c>
      <c r="AJ46" s="284">
        <f t="shared" si="12"/>
        <v>78965</v>
      </c>
      <c r="AK46" s="284">
        <f t="shared" si="12"/>
        <v>86773</v>
      </c>
      <c r="AL46" s="284">
        <f t="shared" si="12"/>
        <v>92748</v>
      </c>
      <c r="AM46" s="284">
        <f t="shared" si="12"/>
        <v>95421</v>
      </c>
      <c r="AN46" s="284">
        <f t="shared" si="12"/>
        <v>103184</v>
      </c>
      <c r="AO46" s="284">
        <f t="shared" si="12"/>
        <v>82398</v>
      </c>
      <c r="AP46" s="284">
        <f t="shared" si="12"/>
        <v>90546</v>
      </c>
      <c r="AQ46" s="284">
        <f t="shared" si="12"/>
        <v>96780</v>
      </c>
      <c r="AR46" s="284">
        <f t="shared" si="12"/>
        <v>99570</v>
      </c>
      <c r="AS46" s="284">
        <f t="shared" si="13"/>
        <v>107670</v>
      </c>
      <c r="AT46" s="284">
        <f t="shared" si="13"/>
        <v>76070</v>
      </c>
      <c r="AU46" s="284">
        <f t="shared" si="14"/>
        <v>84295</v>
      </c>
      <c r="AV46" s="284">
        <f t="shared" si="14"/>
        <v>91805</v>
      </c>
      <c r="AW46" s="284">
        <f t="shared" si="14"/>
        <v>93795</v>
      </c>
      <c r="AX46" s="284">
        <f t="shared" si="14"/>
        <v>97330</v>
      </c>
      <c r="AY46" s="284">
        <f t="shared" si="14"/>
        <v>79874</v>
      </c>
      <c r="AZ46" s="284">
        <f t="shared" si="14"/>
        <v>88510</v>
      </c>
      <c r="BA46" s="284">
        <f t="shared" si="14"/>
        <v>96395</v>
      </c>
      <c r="BB46" s="284">
        <f t="shared" si="14"/>
        <v>98485</v>
      </c>
      <c r="BC46" s="284">
        <f t="shared" si="14"/>
        <v>102197</v>
      </c>
      <c r="BD46" s="284">
        <f t="shared" si="14"/>
        <v>83677</v>
      </c>
      <c r="BE46" s="284">
        <f t="shared" si="14"/>
        <v>92725</v>
      </c>
      <c r="BF46" s="284">
        <f t="shared" si="14"/>
        <v>100986</v>
      </c>
      <c r="BG46" s="284">
        <f t="shared" si="14"/>
        <v>103175</v>
      </c>
      <c r="BH46" s="284">
        <f t="shared" si="14"/>
        <v>107063</v>
      </c>
      <c r="BI46" s="284">
        <f t="shared" si="14"/>
        <v>87481</v>
      </c>
      <c r="BJ46" s="284">
        <f t="shared" si="14"/>
        <v>96939</v>
      </c>
      <c r="BK46" s="284">
        <f t="shared" si="14"/>
        <v>105576</v>
      </c>
      <c r="BL46" s="284">
        <f t="shared" si="14"/>
        <v>107864</v>
      </c>
      <c r="BM46" s="284">
        <f t="shared" si="14"/>
        <v>111930</v>
      </c>
      <c r="BN46" s="284">
        <f t="shared" si="14"/>
        <v>91284</v>
      </c>
      <c r="BO46" s="284">
        <f t="shared" si="14"/>
        <v>101154</v>
      </c>
      <c r="BP46" s="284">
        <f t="shared" si="14"/>
        <v>110166</v>
      </c>
      <c r="BQ46" s="284">
        <f t="shared" si="14"/>
        <v>112554</v>
      </c>
      <c r="BR46" s="284">
        <f t="shared" si="14"/>
        <v>116796</v>
      </c>
      <c r="BS46" s="291">
        <f t="shared" si="15"/>
        <v>86586</v>
      </c>
      <c r="BT46" s="291">
        <f t="shared" si="16"/>
        <v>94674</v>
      </c>
      <c r="BU46" s="291">
        <f t="shared" si="16"/>
        <v>100902</v>
      </c>
      <c r="BV46" s="291">
        <f t="shared" si="16"/>
        <v>103734</v>
      </c>
      <c r="BW46" s="291">
        <f t="shared" si="16"/>
        <v>111840</v>
      </c>
      <c r="BX46" s="291">
        <f t="shared" si="16"/>
        <v>90264</v>
      </c>
      <c r="BY46" s="291">
        <f t="shared" si="17"/>
        <v>98352</v>
      </c>
      <c r="BZ46" s="291">
        <f t="shared" si="17"/>
        <v>104598</v>
      </c>
      <c r="CA46" s="291">
        <f t="shared" si="17"/>
        <v>107454</v>
      </c>
      <c r="CB46" s="291">
        <f t="shared" si="17"/>
        <v>115518</v>
      </c>
      <c r="CC46" s="291">
        <f t="shared" si="17"/>
        <v>93942</v>
      </c>
      <c r="CD46" s="291">
        <f t="shared" si="18"/>
        <v>102072</v>
      </c>
      <c r="CE46" s="291">
        <f t="shared" si="18"/>
        <v>108294</v>
      </c>
      <c r="CF46" s="291">
        <f t="shared" si="18"/>
        <v>111096</v>
      </c>
      <c r="CG46" s="291">
        <f t="shared" si="18"/>
        <v>119196</v>
      </c>
      <c r="CH46" s="284">
        <f t="shared" si="8"/>
        <v>55380</v>
      </c>
      <c r="CI46" s="284">
        <f t="shared" si="8"/>
        <v>60918</v>
      </c>
      <c r="CJ46" s="284">
        <f t="shared" si="8"/>
        <v>66456</v>
      </c>
      <c r="CK46" s="284">
        <f t="shared" si="8"/>
        <v>64340</v>
      </c>
      <c r="CL46" s="284">
        <f t="shared" si="8"/>
        <v>77208</v>
      </c>
    </row>
    <row r="47" spans="1:90" ht="15.75" thickBot="1" x14ac:dyDescent="0.3">
      <c r="A47" s="262">
        <v>43</v>
      </c>
      <c r="B47" s="284">
        <f t="shared" si="10"/>
        <v>24350</v>
      </c>
      <c r="C47" s="284">
        <f t="shared" si="9"/>
        <v>22.615200000000002</v>
      </c>
      <c r="D47" s="285">
        <f>'22-23 NC'!C47</f>
        <v>54888</v>
      </c>
      <c r="E47" s="286">
        <f>'22-23 NC'!F47</f>
        <v>59292</v>
      </c>
      <c r="F47" s="286">
        <f>'22-23 NC'!H47</f>
        <v>64164</v>
      </c>
      <c r="G47" s="286">
        <f>'22-23 NC'!J47</f>
        <v>71784</v>
      </c>
      <c r="H47" s="286">
        <f>'22-23 NC'!L47</f>
        <v>78192</v>
      </c>
      <c r="I47" s="286">
        <f>'22-23 NC'!S47</f>
        <v>56750</v>
      </c>
      <c r="J47" s="286">
        <f>'22-23 NC'!N47</f>
        <v>73032</v>
      </c>
      <c r="K47" s="286">
        <f>'22-23 NC'!Q47</f>
        <v>93480</v>
      </c>
      <c r="L47" s="286">
        <f>'22-23 NC'!T47</f>
        <v>59588</v>
      </c>
      <c r="M47" s="286">
        <f>'22-23 NC'!U47</f>
        <v>62425</v>
      </c>
      <c r="N47" s="286">
        <f>'22-23 NC'!V47</f>
        <v>65263</v>
      </c>
      <c r="O47" s="286">
        <f>'22-23 NC'!W47</f>
        <v>68100</v>
      </c>
      <c r="P47" s="287">
        <f>'22-23 NC'!D47</f>
        <v>45740</v>
      </c>
      <c r="Q47" s="289">
        <f t="shared" si="4"/>
        <v>26047</v>
      </c>
      <c r="R47" s="289">
        <f t="shared" si="5"/>
        <v>28218</v>
      </c>
      <c r="S47" s="289">
        <f t="shared" si="6"/>
        <v>30388</v>
      </c>
      <c r="T47" s="289">
        <f t="shared" si="7"/>
        <v>34729</v>
      </c>
      <c r="U47" s="284">
        <f t="shared" si="11"/>
        <v>68665</v>
      </c>
      <c r="V47" s="284">
        <f t="shared" si="12"/>
        <v>75455</v>
      </c>
      <c r="W47" s="284">
        <f t="shared" si="12"/>
        <v>80650</v>
      </c>
      <c r="X47" s="284">
        <f t="shared" si="12"/>
        <v>82975</v>
      </c>
      <c r="Y47" s="284">
        <f t="shared" si="12"/>
        <v>89725</v>
      </c>
      <c r="Z47" s="284">
        <f t="shared" si="12"/>
        <v>72098</v>
      </c>
      <c r="AA47" s="284">
        <f t="shared" si="12"/>
        <v>79228</v>
      </c>
      <c r="AB47" s="284">
        <f t="shared" si="12"/>
        <v>84683</v>
      </c>
      <c r="AC47" s="284">
        <f t="shared" si="12"/>
        <v>87124</v>
      </c>
      <c r="AD47" s="284">
        <f t="shared" si="12"/>
        <v>94211</v>
      </c>
      <c r="AE47" s="284">
        <f t="shared" si="12"/>
        <v>75532</v>
      </c>
      <c r="AF47" s="284">
        <f t="shared" si="12"/>
        <v>83001</v>
      </c>
      <c r="AG47" s="284">
        <f t="shared" si="12"/>
        <v>88715</v>
      </c>
      <c r="AH47" s="284">
        <f t="shared" si="12"/>
        <v>91273</v>
      </c>
      <c r="AI47" s="284">
        <f t="shared" si="12"/>
        <v>98698</v>
      </c>
      <c r="AJ47" s="284">
        <f t="shared" si="12"/>
        <v>78965</v>
      </c>
      <c r="AK47" s="284">
        <f t="shared" si="12"/>
        <v>86773</v>
      </c>
      <c r="AL47" s="284">
        <f t="shared" si="12"/>
        <v>92748</v>
      </c>
      <c r="AM47" s="284">
        <f t="shared" si="12"/>
        <v>95421</v>
      </c>
      <c r="AN47" s="284">
        <f t="shared" si="12"/>
        <v>103184</v>
      </c>
      <c r="AO47" s="284">
        <f t="shared" si="12"/>
        <v>82398</v>
      </c>
      <c r="AP47" s="284">
        <f t="shared" si="12"/>
        <v>90546</v>
      </c>
      <c r="AQ47" s="284">
        <f t="shared" si="12"/>
        <v>96780</v>
      </c>
      <c r="AR47" s="284">
        <f t="shared" si="12"/>
        <v>99570</v>
      </c>
      <c r="AS47" s="284">
        <f t="shared" si="13"/>
        <v>107670</v>
      </c>
      <c r="AT47" s="284">
        <f t="shared" si="13"/>
        <v>76070</v>
      </c>
      <c r="AU47" s="284">
        <f t="shared" si="14"/>
        <v>84295</v>
      </c>
      <c r="AV47" s="284">
        <f t="shared" si="14"/>
        <v>91805</v>
      </c>
      <c r="AW47" s="284">
        <f t="shared" si="14"/>
        <v>93795</v>
      </c>
      <c r="AX47" s="284">
        <f t="shared" si="14"/>
        <v>97330</v>
      </c>
      <c r="AY47" s="284">
        <f t="shared" si="14"/>
        <v>79874</v>
      </c>
      <c r="AZ47" s="284">
        <f t="shared" si="14"/>
        <v>88510</v>
      </c>
      <c r="BA47" s="284">
        <f t="shared" si="14"/>
        <v>96395</v>
      </c>
      <c r="BB47" s="284">
        <f t="shared" si="14"/>
        <v>98485</v>
      </c>
      <c r="BC47" s="284">
        <f t="shared" si="14"/>
        <v>102197</v>
      </c>
      <c r="BD47" s="284">
        <f t="shared" si="14"/>
        <v>83677</v>
      </c>
      <c r="BE47" s="284">
        <f t="shared" si="14"/>
        <v>92725</v>
      </c>
      <c r="BF47" s="284">
        <f t="shared" si="14"/>
        <v>100986</v>
      </c>
      <c r="BG47" s="284">
        <f t="shared" si="14"/>
        <v>103175</v>
      </c>
      <c r="BH47" s="284">
        <f t="shared" si="14"/>
        <v>107063</v>
      </c>
      <c r="BI47" s="284">
        <f t="shared" si="14"/>
        <v>87481</v>
      </c>
      <c r="BJ47" s="284">
        <f t="shared" si="14"/>
        <v>96939</v>
      </c>
      <c r="BK47" s="284">
        <f t="shared" si="14"/>
        <v>105576</v>
      </c>
      <c r="BL47" s="284">
        <f t="shared" si="14"/>
        <v>107864</v>
      </c>
      <c r="BM47" s="284">
        <f t="shared" si="14"/>
        <v>111930</v>
      </c>
      <c r="BN47" s="284">
        <f t="shared" si="14"/>
        <v>91284</v>
      </c>
      <c r="BO47" s="284">
        <f t="shared" si="14"/>
        <v>101154</v>
      </c>
      <c r="BP47" s="284">
        <f t="shared" si="14"/>
        <v>110166</v>
      </c>
      <c r="BQ47" s="284">
        <f t="shared" si="14"/>
        <v>112554</v>
      </c>
      <c r="BR47" s="284">
        <f t="shared" si="14"/>
        <v>116796</v>
      </c>
      <c r="BS47" s="291">
        <f t="shared" si="15"/>
        <v>86586</v>
      </c>
      <c r="BT47" s="291">
        <f t="shared" si="16"/>
        <v>94674</v>
      </c>
      <c r="BU47" s="291">
        <f t="shared" si="16"/>
        <v>100902</v>
      </c>
      <c r="BV47" s="291">
        <f t="shared" si="16"/>
        <v>103734</v>
      </c>
      <c r="BW47" s="291">
        <f t="shared" si="16"/>
        <v>111840</v>
      </c>
      <c r="BX47" s="291">
        <f t="shared" si="16"/>
        <v>90264</v>
      </c>
      <c r="BY47" s="291">
        <f t="shared" si="17"/>
        <v>98352</v>
      </c>
      <c r="BZ47" s="291">
        <f t="shared" si="17"/>
        <v>104598</v>
      </c>
      <c r="CA47" s="291">
        <f t="shared" si="17"/>
        <v>107454</v>
      </c>
      <c r="CB47" s="291">
        <f t="shared" si="17"/>
        <v>115518</v>
      </c>
      <c r="CC47" s="291">
        <f t="shared" si="17"/>
        <v>93942</v>
      </c>
      <c r="CD47" s="291">
        <f t="shared" si="18"/>
        <v>102072</v>
      </c>
      <c r="CE47" s="291">
        <f t="shared" si="18"/>
        <v>108294</v>
      </c>
      <c r="CF47" s="291">
        <f t="shared" si="18"/>
        <v>111096</v>
      </c>
      <c r="CG47" s="291">
        <f t="shared" si="18"/>
        <v>119196</v>
      </c>
      <c r="CH47" s="284">
        <f t="shared" si="8"/>
        <v>55380</v>
      </c>
      <c r="CI47" s="284">
        <f t="shared" si="8"/>
        <v>60918</v>
      </c>
      <c r="CJ47" s="284">
        <f t="shared" si="8"/>
        <v>66456</v>
      </c>
      <c r="CK47" s="284">
        <f t="shared" si="8"/>
        <v>64340</v>
      </c>
      <c r="CL47" s="284">
        <f t="shared" si="8"/>
        <v>77208</v>
      </c>
    </row>
    <row r="48" spans="1:90" ht="15.75" thickBot="1" x14ac:dyDescent="0.3">
      <c r="A48" s="262">
        <v>44</v>
      </c>
      <c r="B48" s="284">
        <f t="shared" si="10"/>
        <v>24350</v>
      </c>
      <c r="C48" s="284">
        <f t="shared" si="9"/>
        <v>22.615200000000002</v>
      </c>
      <c r="D48" s="285">
        <f>'22-23 NC'!C48</f>
        <v>55788</v>
      </c>
      <c r="E48" s="286">
        <f>'22-23 NC'!F48</f>
        <v>60132</v>
      </c>
      <c r="F48" s="286">
        <f>'22-23 NC'!H48</f>
        <v>65052</v>
      </c>
      <c r="G48" s="286">
        <f>'22-23 NC'!J48</f>
        <v>72588</v>
      </c>
      <c r="H48" s="286">
        <f>'22-23 NC'!L48</f>
        <v>78996</v>
      </c>
      <c r="I48" s="286">
        <f>'22-23 NC'!S48</f>
        <v>57460</v>
      </c>
      <c r="J48" s="286">
        <f>'22-23 NC'!N48</f>
        <v>73812</v>
      </c>
      <c r="K48" s="286">
        <f>'22-23 NC'!Q48</f>
        <v>94224</v>
      </c>
      <c r="L48" s="286">
        <f>'22-23 NC'!T48</f>
        <v>60333</v>
      </c>
      <c r="M48" s="286">
        <f>'22-23 NC'!U48</f>
        <v>63206</v>
      </c>
      <c r="N48" s="286">
        <f>'22-23 NC'!V48</f>
        <v>66079</v>
      </c>
      <c r="O48" s="286">
        <f>'22-23 NC'!W48</f>
        <v>68952</v>
      </c>
      <c r="P48" s="287">
        <f>'22-23 NC'!D48</f>
        <v>46490</v>
      </c>
      <c r="Q48" s="289">
        <f t="shared" si="4"/>
        <v>26047</v>
      </c>
      <c r="R48" s="289">
        <f t="shared" si="5"/>
        <v>28218</v>
      </c>
      <c r="S48" s="289">
        <f t="shared" si="6"/>
        <v>30388</v>
      </c>
      <c r="T48" s="289">
        <f t="shared" si="7"/>
        <v>34729</v>
      </c>
      <c r="U48" s="284">
        <f t="shared" si="11"/>
        <v>68665</v>
      </c>
      <c r="V48" s="284">
        <f t="shared" si="12"/>
        <v>75455</v>
      </c>
      <c r="W48" s="284">
        <f t="shared" si="12"/>
        <v>80650</v>
      </c>
      <c r="X48" s="284">
        <f t="shared" si="12"/>
        <v>82975</v>
      </c>
      <c r="Y48" s="284">
        <f t="shared" si="12"/>
        <v>89725</v>
      </c>
      <c r="Z48" s="284">
        <f t="shared" si="12"/>
        <v>72098</v>
      </c>
      <c r="AA48" s="284">
        <f t="shared" si="12"/>
        <v>79228</v>
      </c>
      <c r="AB48" s="284">
        <f t="shared" si="12"/>
        <v>84683</v>
      </c>
      <c r="AC48" s="284">
        <f t="shared" si="12"/>
        <v>87124</v>
      </c>
      <c r="AD48" s="284">
        <f t="shared" si="12"/>
        <v>94211</v>
      </c>
      <c r="AE48" s="284">
        <f t="shared" si="12"/>
        <v>75532</v>
      </c>
      <c r="AF48" s="284">
        <f t="shared" si="12"/>
        <v>83001</v>
      </c>
      <c r="AG48" s="284">
        <f t="shared" si="12"/>
        <v>88715</v>
      </c>
      <c r="AH48" s="284">
        <f t="shared" si="12"/>
        <v>91273</v>
      </c>
      <c r="AI48" s="284">
        <f t="shared" si="12"/>
        <v>98698</v>
      </c>
      <c r="AJ48" s="284">
        <f t="shared" si="12"/>
        <v>78965</v>
      </c>
      <c r="AK48" s="284">
        <f t="shared" si="12"/>
        <v>86773</v>
      </c>
      <c r="AL48" s="284">
        <f t="shared" si="12"/>
        <v>92748</v>
      </c>
      <c r="AM48" s="284">
        <f t="shared" si="12"/>
        <v>95421</v>
      </c>
      <c r="AN48" s="284">
        <f t="shared" si="12"/>
        <v>103184</v>
      </c>
      <c r="AO48" s="284">
        <f t="shared" si="12"/>
        <v>82398</v>
      </c>
      <c r="AP48" s="284">
        <f t="shared" si="12"/>
        <v>90546</v>
      </c>
      <c r="AQ48" s="284">
        <f t="shared" si="12"/>
        <v>96780</v>
      </c>
      <c r="AR48" s="284">
        <f t="shared" si="12"/>
        <v>99570</v>
      </c>
      <c r="AS48" s="284">
        <f t="shared" si="13"/>
        <v>107670</v>
      </c>
      <c r="AT48" s="284">
        <f t="shared" si="13"/>
        <v>76070</v>
      </c>
      <c r="AU48" s="284">
        <f t="shared" si="14"/>
        <v>84295</v>
      </c>
      <c r="AV48" s="284">
        <f t="shared" si="14"/>
        <v>91805</v>
      </c>
      <c r="AW48" s="284">
        <f t="shared" si="14"/>
        <v>93795</v>
      </c>
      <c r="AX48" s="284">
        <f t="shared" si="14"/>
        <v>97330</v>
      </c>
      <c r="AY48" s="284">
        <f t="shared" si="14"/>
        <v>79874</v>
      </c>
      <c r="AZ48" s="284">
        <f t="shared" si="14"/>
        <v>88510</v>
      </c>
      <c r="BA48" s="284">
        <f t="shared" si="14"/>
        <v>96395</v>
      </c>
      <c r="BB48" s="284">
        <f t="shared" si="14"/>
        <v>98485</v>
      </c>
      <c r="BC48" s="284">
        <f t="shared" si="14"/>
        <v>102197</v>
      </c>
      <c r="BD48" s="284">
        <f t="shared" si="14"/>
        <v>83677</v>
      </c>
      <c r="BE48" s="284">
        <f t="shared" si="14"/>
        <v>92725</v>
      </c>
      <c r="BF48" s="284">
        <f t="shared" si="14"/>
        <v>100986</v>
      </c>
      <c r="BG48" s="284">
        <f t="shared" si="14"/>
        <v>103175</v>
      </c>
      <c r="BH48" s="284">
        <f t="shared" si="14"/>
        <v>107063</v>
      </c>
      <c r="BI48" s="284">
        <f t="shared" si="14"/>
        <v>87481</v>
      </c>
      <c r="BJ48" s="284">
        <f t="shared" si="14"/>
        <v>96939</v>
      </c>
      <c r="BK48" s="284">
        <f t="shared" si="14"/>
        <v>105576</v>
      </c>
      <c r="BL48" s="284">
        <f t="shared" si="14"/>
        <v>107864</v>
      </c>
      <c r="BM48" s="284">
        <f t="shared" si="14"/>
        <v>111930</v>
      </c>
      <c r="BN48" s="284">
        <f t="shared" si="14"/>
        <v>91284</v>
      </c>
      <c r="BO48" s="284">
        <f t="shared" si="14"/>
        <v>101154</v>
      </c>
      <c r="BP48" s="284">
        <f t="shared" si="14"/>
        <v>110166</v>
      </c>
      <c r="BQ48" s="284">
        <f t="shared" si="14"/>
        <v>112554</v>
      </c>
      <c r="BR48" s="284">
        <f t="shared" si="14"/>
        <v>116796</v>
      </c>
      <c r="BS48" s="291">
        <f t="shared" si="15"/>
        <v>86586</v>
      </c>
      <c r="BT48" s="291">
        <f t="shared" si="16"/>
        <v>94674</v>
      </c>
      <c r="BU48" s="291">
        <f t="shared" si="16"/>
        <v>100902</v>
      </c>
      <c r="BV48" s="291">
        <f t="shared" si="16"/>
        <v>103734</v>
      </c>
      <c r="BW48" s="291">
        <f t="shared" si="16"/>
        <v>111840</v>
      </c>
      <c r="BX48" s="291">
        <f t="shared" si="16"/>
        <v>90264</v>
      </c>
      <c r="BY48" s="291">
        <f t="shared" si="17"/>
        <v>98352</v>
      </c>
      <c r="BZ48" s="291">
        <f t="shared" si="17"/>
        <v>104598</v>
      </c>
      <c r="CA48" s="291">
        <f t="shared" si="17"/>
        <v>107454</v>
      </c>
      <c r="CB48" s="291">
        <f t="shared" si="17"/>
        <v>115518</v>
      </c>
      <c r="CC48" s="291">
        <f t="shared" si="17"/>
        <v>93942</v>
      </c>
      <c r="CD48" s="291">
        <f t="shared" si="18"/>
        <v>102072</v>
      </c>
      <c r="CE48" s="291">
        <f t="shared" si="18"/>
        <v>108294</v>
      </c>
      <c r="CF48" s="291">
        <f t="shared" si="18"/>
        <v>111096</v>
      </c>
      <c r="CG48" s="291">
        <f t="shared" si="18"/>
        <v>119196</v>
      </c>
      <c r="CH48" s="284">
        <f t="shared" si="8"/>
        <v>55380</v>
      </c>
      <c r="CI48" s="284">
        <f t="shared" si="8"/>
        <v>60918</v>
      </c>
      <c r="CJ48" s="284">
        <f t="shared" si="8"/>
        <v>66456</v>
      </c>
      <c r="CK48" s="284">
        <f t="shared" si="8"/>
        <v>64340</v>
      </c>
      <c r="CL48" s="284">
        <f t="shared" si="8"/>
        <v>77208</v>
      </c>
    </row>
    <row r="49" spans="1:90" x14ac:dyDescent="0.25">
      <c r="A49" s="262">
        <v>45</v>
      </c>
      <c r="B49" s="284">
        <f t="shared" si="10"/>
        <v>24350</v>
      </c>
      <c r="C49" s="284">
        <f t="shared" si="9"/>
        <v>22.615200000000002</v>
      </c>
      <c r="D49" s="284">
        <f t="shared" ref="D49:P64" si="19">D48</f>
        <v>55788</v>
      </c>
      <c r="E49" s="284">
        <f t="shared" ref="E49:P63" si="20">E48</f>
        <v>60132</v>
      </c>
      <c r="F49" s="284">
        <f t="shared" si="20"/>
        <v>65052</v>
      </c>
      <c r="G49" s="284">
        <f t="shared" si="20"/>
        <v>72588</v>
      </c>
      <c r="H49" s="284">
        <f t="shared" si="20"/>
        <v>78996</v>
      </c>
      <c r="I49" s="284">
        <f t="shared" si="20"/>
        <v>57460</v>
      </c>
      <c r="J49" s="284">
        <f t="shared" si="20"/>
        <v>73812</v>
      </c>
      <c r="K49" s="284">
        <f t="shared" si="20"/>
        <v>94224</v>
      </c>
      <c r="L49" s="284">
        <f t="shared" si="20"/>
        <v>60333</v>
      </c>
      <c r="M49" s="284">
        <f t="shared" si="20"/>
        <v>63206</v>
      </c>
      <c r="N49" s="284">
        <f t="shared" si="20"/>
        <v>66079</v>
      </c>
      <c r="O49" s="284">
        <f t="shared" si="20"/>
        <v>68952</v>
      </c>
      <c r="P49" s="284">
        <f t="shared" si="20"/>
        <v>46490</v>
      </c>
      <c r="Q49" s="289">
        <f t="shared" si="4"/>
        <v>26047</v>
      </c>
      <c r="R49" s="289">
        <f t="shared" si="5"/>
        <v>28218</v>
      </c>
      <c r="S49" s="289">
        <f t="shared" si="6"/>
        <v>30388</v>
      </c>
      <c r="T49" s="289">
        <f t="shared" si="7"/>
        <v>34729</v>
      </c>
      <c r="U49" s="284">
        <f t="shared" si="11"/>
        <v>68665</v>
      </c>
      <c r="V49" s="284">
        <f t="shared" si="12"/>
        <v>75455</v>
      </c>
      <c r="W49" s="284">
        <f t="shared" si="12"/>
        <v>80650</v>
      </c>
      <c r="X49" s="284">
        <f t="shared" si="12"/>
        <v>82975</v>
      </c>
      <c r="Y49" s="284">
        <f t="shared" si="12"/>
        <v>89725</v>
      </c>
      <c r="Z49" s="284">
        <f t="shared" si="12"/>
        <v>72098</v>
      </c>
      <c r="AA49" s="284">
        <f t="shared" si="12"/>
        <v>79228</v>
      </c>
      <c r="AB49" s="284">
        <f t="shared" si="12"/>
        <v>84683</v>
      </c>
      <c r="AC49" s="284">
        <f t="shared" si="12"/>
        <v>87124</v>
      </c>
      <c r="AD49" s="284">
        <f t="shared" si="12"/>
        <v>94211</v>
      </c>
      <c r="AE49" s="284">
        <f t="shared" si="12"/>
        <v>75532</v>
      </c>
      <c r="AF49" s="284">
        <f t="shared" si="12"/>
        <v>83001</v>
      </c>
      <c r="AG49" s="284">
        <f t="shared" si="12"/>
        <v>88715</v>
      </c>
      <c r="AH49" s="284">
        <f t="shared" si="12"/>
        <v>91273</v>
      </c>
      <c r="AI49" s="284">
        <f t="shared" si="12"/>
        <v>98698</v>
      </c>
      <c r="AJ49" s="284">
        <f t="shared" si="12"/>
        <v>78965</v>
      </c>
      <c r="AK49" s="284">
        <f t="shared" si="12"/>
        <v>86773</v>
      </c>
      <c r="AL49" s="284">
        <f t="shared" si="12"/>
        <v>92748</v>
      </c>
      <c r="AM49" s="284">
        <f t="shared" si="12"/>
        <v>95421</v>
      </c>
      <c r="AN49" s="284">
        <f t="shared" si="12"/>
        <v>103184</v>
      </c>
      <c r="AO49" s="284">
        <f t="shared" si="12"/>
        <v>82398</v>
      </c>
      <c r="AP49" s="284">
        <f t="shared" si="12"/>
        <v>90546</v>
      </c>
      <c r="AQ49" s="284">
        <f t="shared" si="12"/>
        <v>96780</v>
      </c>
      <c r="AR49" s="284">
        <f t="shared" si="12"/>
        <v>99570</v>
      </c>
      <c r="AS49" s="284">
        <f t="shared" si="13"/>
        <v>107670</v>
      </c>
      <c r="AT49" s="284">
        <f t="shared" si="13"/>
        <v>76070</v>
      </c>
      <c r="AU49" s="284">
        <f t="shared" si="14"/>
        <v>84295</v>
      </c>
      <c r="AV49" s="284">
        <f t="shared" si="14"/>
        <v>91805</v>
      </c>
      <c r="AW49" s="284">
        <f t="shared" si="14"/>
        <v>93795</v>
      </c>
      <c r="AX49" s="284">
        <f t="shared" si="14"/>
        <v>97330</v>
      </c>
      <c r="AY49" s="284">
        <f t="shared" si="14"/>
        <v>79874</v>
      </c>
      <c r="AZ49" s="284">
        <f t="shared" si="14"/>
        <v>88510</v>
      </c>
      <c r="BA49" s="284">
        <f t="shared" si="14"/>
        <v>96395</v>
      </c>
      <c r="BB49" s="284">
        <f t="shared" si="14"/>
        <v>98485</v>
      </c>
      <c r="BC49" s="284">
        <f t="shared" si="14"/>
        <v>102197</v>
      </c>
      <c r="BD49" s="284">
        <f t="shared" si="14"/>
        <v>83677</v>
      </c>
      <c r="BE49" s="284">
        <f t="shared" si="14"/>
        <v>92725</v>
      </c>
      <c r="BF49" s="284">
        <f t="shared" si="14"/>
        <v>100986</v>
      </c>
      <c r="BG49" s="284">
        <f t="shared" si="14"/>
        <v>103175</v>
      </c>
      <c r="BH49" s="284">
        <f t="shared" si="14"/>
        <v>107063</v>
      </c>
      <c r="BI49" s="284">
        <f t="shared" si="14"/>
        <v>87481</v>
      </c>
      <c r="BJ49" s="284">
        <f t="shared" si="14"/>
        <v>96939</v>
      </c>
      <c r="BK49" s="284">
        <f t="shared" si="14"/>
        <v>105576</v>
      </c>
      <c r="BL49" s="284">
        <f t="shared" si="14"/>
        <v>107864</v>
      </c>
      <c r="BM49" s="284">
        <f t="shared" si="14"/>
        <v>111930</v>
      </c>
      <c r="BN49" s="284">
        <f t="shared" si="14"/>
        <v>91284</v>
      </c>
      <c r="BO49" s="284">
        <f t="shared" si="14"/>
        <v>101154</v>
      </c>
      <c r="BP49" s="284">
        <f t="shared" si="14"/>
        <v>110166</v>
      </c>
      <c r="BQ49" s="284">
        <f t="shared" si="14"/>
        <v>112554</v>
      </c>
      <c r="BR49" s="284">
        <f t="shared" si="14"/>
        <v>116796</v>
      </c>
      <c r="BS49" s="291">
        <f t="shared" si="15"/>
        <v>86586</v>
      </c>
      <c r="BT49" s="291">
        <f t="shared" si="16"/>
        <v>94674</v>
      </c>
      <c r="BU49" s="291">
        <f t="shared" si="16"/>
        <v>100902</v>
      </c>
      <c r="BV49" s="291">
        <f t="shared" si="16"/>
        <v>103734</v>
      </c>
      <c r="BW49" s="291">
        <f t="shared" si="16"/>
        <v>111840</v>
      </c>
      <c r="BX49" s="291">
        <f t="shared" si="16"/>
        <v>90264</v>
      </c>
      <c r="BY49" s="291">
        <f t="shared" si="17"/>
        <v>98352</v>
      </c>
      <c r="BZ49" s="291">
        <f t="shared" si="17"/>
        <v>104598</v>
      </c>
      <c r="CA49" s="291">
        <f t="shared" si="17"/>
        <v>107454</v>
      </c>
      <c r="CB49" s="291">
        <f t="shared" si="17"/>
        <v>115518</v>
      </c>
      <c r="CC49" s="291">
        <f t="shared" si="17"/>
        <v>93942</v>
      </c>
      <c r="CD49" s="291">
        <f t="shared" si="18"/>
        <v>102072</v>
      </c>
      <c r="CE49" s="291">
        <f t="shared" si="18"/>
        <v>108294</v>
      </c>
      <c r="CF49" s="291">
        <f t="shared" si="18"/>
        <v>111096</v>
      </c>
      <c r="CG49" s="291">
        <f t="shared" si="18"/>
        <v>119196</v>
      </c>
      <c r="CH49" s="284">
        <f t="shared" si="8"/>
        <v>55380</v>
      </c>
      <c r="CI49" s="284">
        <f t="shared" si="8"/>
        <v>60918</v>
      </c>
      <c r="CJ49" s="284">
        <f t="shared" si="8"/>
        <v>66456</v>
      </c>
      <c r="CK49" s="284">
        <f t="shared" si="8"/>
        <v>64340</v>
      </c>
      <c r="CL49" s="284">
        <f t="shared" si="8"/>
        <v>77208</v>
      </c>
    </row>
    <row r="50" spans="1:90" x14ac:dyDescent="0.25">
      <c r="A50" s="262">
        <v>46</v>
      </c>
      <c r="B50" s="284">
        <f t="shared" si="10"/>
        <v>24350</v>
      </c>
      <c r="C50" s="284">
        <f t="shared" si="9"/>
        <v>22.615200000000002</v>
      </c>
      <c r="D50" s="284">
        <f t="shared" si="19"/>
        <v>55788</v>
      </c>
      <c r="E50" s="284">
        <f t="shared" si="20"/>
        <v>60132</v>
      </c>
      <c r="F50" s="284">
        <f t="shared" si="20"/>
        <v>65052</v>
      </c>
      <c r="G50" s="284">
        <f t="shared" si="20"/>
        <v>72588</v>
      </c>
      <c r="H50" s="284">
        <f t="shared" si="20"/>
        <v>78996</v>
      </c>
      <c r="I50" s="284">
        <f t="shared" si="20"/>
        <v>57460</v>
      </c>
      <c r="J50" s="284">
        <f t="shared" si="20"/>
        <v>73812</v>
      </c>
      <c r="K50" s="284">
        <f t="shared" si="20"/>
        <v>94224</v>
      </c>
      <c r="L50" s="284">
        <f t="shared" si="20"/>
        <v>60333</v>
      </c>
      <c r="M50" s="284">
        <f t="shared" si="20"/>
        <v>63206</v>
      </c>
      <c r="N50" s="284">
        <f t="shared" si="20"/>
        <v>66079</v>
      </c>
      <c r="O50" s="284">
        <f t="shared" si="20"/>
        <v>68952</v>
      </c>
      <c r="P50" s="284">
        <f t="shared" si="20"/>
        <v>46490</v>
      </c>
      <c r="Q50" s="289">
        <f t="shared" si="4"/>
        <v>26047</v>
      </c>
      <c r="R50" s="289">
        <f t="shared" si="5"/>
        <v>28218</v>
      </c>
      <c r="S50" s="289">
        <f t="shared" si="6"/>
        <v>30388</v>
      </c>
      <c r="T50" s="289">
        <f t="shared" si="7"/>
        <v>34729</v>
      </c>
      <c r="U50" s="284">
        <f t="shared" si="11"/>
        <v>68665</v>
      </c>
      <c r="V50" s="284">
        <f t="shared" si="12"/>
        <v>75455</v>
      </c>
      <c r="W50" s="284">
        <f t="shared" si="12"/>
        <v>80650</v>
      </c>
      <c r="X50" s="284">
        <f t="shared" si="12"/>
        <v>82975</v>
      </c>
      <c r="Y50" s="284">
        <f t="shared" si="12"/>
        <v>89725</v>
      </c>
      <c r="Z50" s="284">
        <f t="shared" si="12"/>
        <v>72098</v>
      </c>
      <c r="AA50" s="284">
        <f t="shared" si="12"/>
        <v>79228</v>
      </c>
      <c r="AB50" s="284">
        <f t="shared" si="12"/>
        <v>84683</v>
      </c>
      <c r="AC50" s="284">
        <f t="shared" si="12"/>
        <v>87124</v>
      </c>
      <c r="AD50" s="284">
        <f t="shared" si="12"/>
        <v>94211</v>
      </c>
      <c r="AE50" s="284">
        <f t="shared" si="12"/>
        <v>75532</v>
      </c>
      <c r="AF50" s="284">
        <f t="shared" si="12"/>
        <v>83001</v>
      </c>
      <c r="AG50" s="284">
        <f t="shared" si="12"/>
        <v>88715</v>
      </c>
      <c r="AH50" s="284">
        <f t="shared" si="12"/>
        <v>91273</v>
      </c>
      <c r="AI50" s="284">
        <f t="shared" si="12"/>
        <v>98698</v>
      </c>
      <c r="AJ50" s="284">
        <f t="shared" si="12"/>
        <v>78965</v>
      </c>
      <c r="AK50" s="284">
        <f t="shared" si="12"/>
        <v>86773</v>
      </c>
      <c r="AL50" s="284">
        <f t="shared" si="12"/>
        <v>92748</v>
      </c>
      <c r="AM50" s="284">
        <f t="shared" si="12"/>
        <v>95421</v>
      </c>
      <c r="AN50" s="284">
        <f t="shared" si="12"/>
        <v>103184</v>
      </c>
      <c r="AO50" s="284">
        <f t="shared" si="12"/>
        <v>82398</v>
      </c>
      <c r="AP50" s="284">
        <f t="shared" si="12"/>
        <v>90546</v>
      </c>
      <c r="AQ50" s="284">
        <f t="shared" si="12"/>
        <v>96780</v>
      </c>
      <c r="AR50" s="284">
        <f t="shared" si="12"/>
        <v>99570</v>
      </c>
      <c r="AS50" s="284">
        <f t="shared" si="13"/>
        <v>107670</v>
      </c>
      <c r="AT50" s="284">
        <f t="shared" si="13"/>
        <v>76070</v>
      </c>
      <c r="AU50" s="284">
        <f t="shared" si="14"/>
        <v>84295</v>
      </c>
      <c r="AV50" s="284">
        <f t="shared" si="14"/>
        <v>91805</v>
      </c>
      <c r="AW50" s="284">
        <f t="shared" si="14"/>
        <v>93795</v>
      </c>
      <c r="AX50" s="284">
        <f t="shared" si="14"/>
        <v>97330</v>
      </c>
      <c r="AY50" s="284">
        <f t="shared" si="14"/>
        <v>79874</v>
      </c>
      <c r="AZ50" s="284">
        <f t="shared" si="14"/>
        <v>88510</v>
      </c>
      <c r="BA50" s="284">
        <f t="shared" si="14"/>
        <v>96395</v>
      </c>
      <c r="BB50" s="284">
        <f t="shared" si="14"/>
        <v>98485</v>
      </c>
      <c r="BC50" s="284">
        <f t="shared" si="14"/>
        <v>102197</v>
      </c>
      <c r="BD50" s="284">
        <f t="shared" si="14"/>
        <v>83677</v>
      </c>
      <c r="BE50" s="284">
        <f t="shared" si="14"/>
        <v>92725</v>
      </c>
      <c r="BF50" s="284">
        <f t="shared" si="14"/>
        <v>100986</v>
      </c>
      <c r="BG50" s="284">
        <f t="shared" si="14"/>
        <v>103175</v>
      </c>
      <c r="BH50" s="284">
        <f t="shared" si="14"/>
        <v>107063</v>
      </c>
      <c r="BI50" s="284">
        <f t="shared" si="14"/>
        <v>87481</v>
      </c>
      <c r="BJ50" s="284">
        <f t="shared" si="14"/>
        <v>96939</v>
      </c>
      <c r="BK50" s="284">
        <f t="shared" si="14"/>
        <v>105576</v>
      </c>
      <c r="BL50" s="284">
        <f t="shared" si="14"/>
        <v>107864</v>
      </c>
      <c r="BM50" s="284">
        <f t="shared" si="14"/>
        <v>111930</v>
      </c>
      <c r="BN50" s="284">
        <f t="shared" si="14"/>
        <v>91284</v>
      </c>
      <c r="BO50" s="284">
        <f t="shared" si="14"/>
        <v>101154</v>
      </c>
      <c r="BP50" s="284">
        <f t="shared" si="14"/>
        <v>110166</v>
      </c>
      <c r="BQ50" s="284">
        <f t="shared" si="14"/>
        <v>112554</v>
      </c>
      <c r="BR50" s="284">
        <f t="shared" si="14"/>
        <v>116796</v>
      </c>
      <c r="BS50" s="291">
        <f t="shared" si="15"/>
        <v>86586</v>
      </c>
      <c r="BT50" s="291">
        <f t="shared" si="16"/>
        <v>94674</v>
      </c>
      <c r="BU50" s="291">
        <f t="shared" si="16"/>
        <v>100902</v>
      </c>
      <c r="BV50" s="291">
        <f t="shared" si="16"/>
        <v>103734</v>
      </c>
      <c r="BW50" s="291">
        <f t="shared" si="16"/>
        <v>111840</v>
      </c>
      <c r="BX50" s="291">
        <f t="shared" si="16"/>
        <v>90264</v>
      </c>
      <c r="BY50" s="291">
        <f t="shared" si="17"/>
        <v>98352</v>
      </c>
      <c r="BZ50" s="291">
        <f t="shared" si="17"/>
        <v>104598</v>
      </c>
      <c r="CA50" s="291">
        <f t="shared" si="17"/>
        <v>107454</v>
      </c>
      <c r="CB50" s="291">
        <f t="shared" si="17"/>
        <v>115518</v>
      </c>
      <c r="CC50" s="291">
        <f t="shared" si="17"/>
        <v>93942</v>
      </c>
      <c r="CD50" s="291">
        <f t="shared" si="18"/>
        <v>102072</v>
      </c>
      <c r="CE50" s="291">
        <f t="shared" si="18"/>
        <v>108294</v>
      </c>
      <c r="CF50" s="291">
        <f t="shared" si="18"/>
        <v>111096</v>
      </c>
      <c r="CG50" s="291">
        <f t="shared" si="18"/>
        <v>119196</v>
      </c>
      <c r="CH50" s="284">
        <f t="shared" si="8"/>
        <v>55380</v>
      </c>
      <c r="CI50" s="284">
        <f t="shared" si="8"/>
        <v>60918</v>
      </c>
      <c r="CJ50" s="284">
        <f t="shared" si="8"/>
        <v>66456</v>
      </c>
      <c r="CK50" s="284">
        <f t="shared" si="8"/>
        <v>64340</v>
      </c>
      <c r="CL50" s="284">
        <f t="shared" si="8"/>
        <v>77208</v>
      </c>
    </row>
    <row r="51" spans="1:90" x14ac:dyDescent="0.25">
      <c r="A51" s="262">
        <v>47</v>
      </c>
      <c r="B51" s="284">
        <f t="shared" si="10"/>
        <v>24350</v>
      </c>
      <c r="C51" s="284">
        <f t="shared" si="9"/>
        <v>22.615200000000002</v>
      </c>
      <c r="D51" s="284">
        <f t="shared" si="19"/>
        <v>55788</v>
      </c>
      <c r="E51" s="284">
        <f t="shared" si="20"/>
        <v>60132</v>
      </c>
      <c r="F51" s="284">
        <f t="shared" si="20"/>
        <v>65052</v>
      </c>
      <c r="G51" s="284">
        <f t="shared" si="20"/>
        <v>72588</v>
      </c>
      <c r="H51" s="284">
        <f t="shared" si="20"/>
        <v>78996</v>
      </c>
      <c r="I51" s="284">
        <f t="shared" si="20"/>
        <v>57460</v>
      </c>
      <c r="J51" s="284">
        <f t="shared" si="20"/>
        <v>73812</v>
      </c>
      <c r="K51" s="284">
        <f t="shared" si="20"/>
        <v>94224</v>
      </c>
      <c r="L51" s="284">
        <f t="shared" si="20"/>
        <v>60333</v>
      </c>
      <c r="M51" s="284">
        <f t="shared" si="20"/>
        <v>63206</v>
      </c>
      <c r="N51" s="284">
        <f t="shared" si="20"/>
        <v>66079</v>
      </c>
      <c r="O51" s="284">
        <f t="shared" si="20"/>
        <v>68952</v>
      </c>
      <c r="P51" s="284">
        <f t="shared" si="20"/>
        <v>46490</v>
      </c>
      <c r="Q51" s="289">
        <f t="shared" si="4"/>
        <v>26047</v>
      </c>
      <c r="R51" s="289">
        <f t="shared" si="5"/>
        <v>28218</v>
      </c>
      <c r="S51" s="289">
        <f t="shared" si="6"/>
        <v>30388</v>
      </c>
      <c r="T51" s="289">
        <f t="shared" si="7"/>
        <v>34729</v>
      </c>
      <c r="U51" s="284">
        <f t="shared" si="11"/>
        <v>68665</v>
      </c>
      <c r="V51" s="284">
        <f t="shared" si="12"/>
        <v>75455</v>
      </c>
      <c r="W51" s="284">
        <f t="shared" si="12"/>
        <v>80650</v>
      </c>
      <c r="X51" s="284">
        <f t="shared" si="12"/>
        <v>82975</v>
      </c>
      <c r="Y51" s="284">
        <f t="shared" si="12"/>
        <v>89725</v>
      </c>
      <c r="Z51" s="284">
        <f t="shared" si="12"/>
        <v>72098</v>
      </c>
      <c r="AA51" s="284">
        <f t="shared" si="12"/>
        <v>79228</v>
      </c>
      <c r="AB51" s="284">
        <f t="shared" si="12"/>
        <v>84683</v>
      </c>
      <c r="AC51" s="284">
        <f t="shared" si="12"/>
        <v>87124</v>
      </c>
      <c r="AD51" s="284">
        <f t="shared" si="12"/>
        <v>94211</v>
      </c>
      <c r="AE51" s="284">
        <f t="shared" si="12"/>
        <v>75532</v>
      </c>
      <c r="AF51" s="284">
        <f t="shared" si="12"/>
        <v>83001</v>
      </c>
      <c r="AG51" s="284">
        <f t="shared" si="12"/>
        <v>88715</v>
      </c>
      <c r="AH51" s="284">
        <f t="shared" si="12"/>
        <v>91273</v>
      </c>
      <c r="AI51" s="284">
        <f t="shared" si="12"/>
        <v>98698</v>
      </c>
      <c r="AJ51" s="284">
        <f t="shared" si="12"/>
        <v>78965</v>
      </c>
      <c r="AK51" s="284">
        <f t="shared" si="12"/>
        <v>86773</v>
      </c>
      <c r="AL51" s="284">
        <f t="shared" si="12"/>
        <v>92748</v>
      </c>
      <c r="AM51" s="284">
        <f t="shared" si="12"/>
        <v>95421</v>
      </c>
      <c r="AN51" s="284">
        <f t="shared" si="12"/>
        <v>103184</v>
      </c>
      <c r="AO51" s="284">
        <f t="shared" si="12"/>
        <v>82398</v>
      </c>
      <c r="AP51" s="284">
        <f t="shared" si="12"/>
        <v>90546</v>
      </c>
      <c r="AQ51" s="284">
        <f t="shared" si="12"/>
        <v>96780</v>
      </c>
      <c r="AR51" s="284">
        <f t="shared" si="12"/>
        <v>99570</v>
      </c>
      <c r="AS51" s="284">
        <f t="shared" si="13"/>
        <v>107670</v>
      </c>
      <c r="AT51" s="284">
        <f t="shared" si="13"/>
        <v>76070</v>
      </c>
      <c r="AU51" s="284">
        <f t="shared" si="14"/>
        <v>84295</v>
      </c>
      <c r="AV51" s="284">
        <f t="shared" si="14"/>
        <v>91805</v>
      </c>
      <c r="AW51" s="284">
        <f t="shared" si="14"/>
        <v>93795</v>
      </c>
      <c r="AX51" s="284">
        <f t="shared" si="14"/>
        <v>97330</v>
      </c>
      <c r="AY51" s="284">
        <f t="shared" si="14"/>
        <v>79874</v>
      </c>
      <c r="AZ51" s="284">
        <f t="shared" si="14"/>
        <v>88510</v>
      </c>
      <c r="BA51" s="284">
        <f t="shared" si="14"/>
        <v>96395</v>
      </c>
      <c r="BB51" s="284">
        <f t="shared" si="14"/>
        <v>98485</v>
      </c>
      <c r="BC51" s="284">
        <f t="shared" si="14"/>
        <v>102197</v>
      </c>
      <c r="BD51" s="284">
        <f t="shared" si="14"/>
        <v>83677</v>
      </c>
      <c r="BE51" s="284">
        <f t="shared" si="14"/>
        <v>92725</v>
      </c>
      <c r="BF51" s="284">
        <f t="shared" si="14"/>
        <v>100986</v>
      </c>
      <c r="BG51" s="284">
        <f t="shared" si="14"/>
        <v>103175</v>
      </c>
      <c r="BH51" s="284">
        <f t="shared" si="14"/>
        <v>107063</v>
      </c>
      <c r="BI51" s="284">
        <f t="shared" si="14"/>
        <v>87481</v>
      </c>
      <c r="BJ51" s="284">
        <f t="shared" si="14"/>
        <v>96939</v>
      </c>
      <c r="BK51" s="284">
        <f t="shared" si="14"/>
        <v>105576</v>
      </c>
      <c r="BL51" s="284">
        <f t="shared" si="14"/>
        <v>107864</v>
      </c>
      <c r="BM51" s="284">
        <f t="shared" si="14"/>
        <v>111930</v>
      </c>
      <c r="BN51" s="284">
        <f t="shared" si="14"/>
        <v>91284</v>
      </c>
      <c r="BO51" s="284">
        <f t="shared" si="14"/>
        <v>101154</v>
      </c>
      <c r="BP51" s="284">
        <f t="shared" si="14"/>
        <v>110166</v>
      </c>
      <c r="BQ51" s="284">
        <f t="shared" si="14"/>
        <v>112554</v>
      </c>
      <c r="BR51" s="284">
        <f t="shared" si="14"/>
        <v>116796</v>
      </c>
      <c r="BS51" s="291">
        <f t="shared" si="15"/>
        <v>86586</v>
      </c>
      <c r="BT51" s="291">
        <f t="shared" si="16"/>
        <v>94674</v>
      </c>
      <c r="BU51" s="291">
        <f t="shared" si="16"/>
        <v>100902</v>
      </c>
      <c r="BV51" s="291">
        <f t="shared" si="16"/>
        <v>103734</v>
      </c>
      <c r="BW51" s="291">
        <f t="shared" si="16"/>
        <v>111840</v>
      </c>
      <c r="BX51" s="291">
        <f t="shared" si="16"/>
        <v>90264</v>
      </c>
      <c r="BY51" s="291">
        <f t="shared" si="17"/>
        <v>98352</v>
      </c>
      <c r="BZ51" s="291">
        <f t="shared" si="17"/>
        <v>104598</v>
      </c>
      <c r="CA51" s="291">
        <f t="shared" si="17"/>
        <v>107454</v>
      </c>
      <c r="CB51" s="291">
        <f t="shared" si="17"/>
        <v>115518</v>
      </c>
      <c r="CC51" s="291">
        <f t="shared" si="17"/>
        <v>93942</v>
      </c>
      <c r="CD51" s="291">
        <f t="shared" si="18"/>
        <v>102072</v>
      </c>
      <c r="CE51" s="291">
        <f t="shared" si="18"/>
        <v>108294</v>
      </c>
      <c r="CF51" s="291">
        <f t="shared" si="18"/>
        <v>111096</v>
      </c>
      <c r="CG51" s="291">
        <f t="shared" si="18"/>
        <v>119196</v>
      </c>
      <c r="CH51" s="284">
        <f t="shared" si="8"/>
        <v>55380</v>
      </c>
      <c r="CI51" s="284">
        <f t="shared" si="8"/>
        <v>60918</v>
      </c>
      <c r="CJ51" s="284">
        <f t="shared" si="8"/>
        <v>66456</v>
      </c>
      <c r="CK51" s="284">
        <f t="shared" si="8"/>
        <v>64340</v>
      </c>
      <c r="CL51" s="284">
        <f t="shared" si="8"/>
        <v>77208</v>
      </c>
    </row>
    <row r="52" spans="1:90" x14ac:dyDescent="0.25">
      <c r="A52" s="262">
        <v>48</v>
      </c>
      <c r="B52" s="284">
        <f t="shared" si="10"/>
        <v>24350</v>
      </c>
      <c r="C52" s="284">
        <f t="shared" si="9"/>
        <v>22.615200000000002</v>
      </c>
      <c r="D52" s="284">
        <f t="shared" si="19"/>
        <v>55788</v>
      </c>
      <c r="E52" s="284">
        <f t="shared" si="20"/>
        <v>60132</v>
      </c>
      <c r="F52" s="284">
        <f t="shared" si="20"/>
        <v>65052</v>
      </c>
      <c r="G52" s="284">
        <f t="shared" si="20"/>
        <v>72588</v>
      </c>
      <c r="H52" s="284">
        <f t="shared" si="20"/>
        <v>78996</v>
      </c>
      <c r="I52" s="284">
        <f t="shared" si="20"/>
        <v>57460</v>
      </c>
      <c r="J52" s="284">
        <f t="shared" si="20"/>
        <v>73812</v>
      </c>
      <c r="K52" s="284">
        <f t="shared" si="20"/>
        <v>94224</v>
      </c>
      <c r="L52" s="284">
        <f t="shared" si="20"/>
        <v>60333</v>
      </c>
      <c r="M52" s="284">
        <f t="shared" si="20"/>
        <v>63206</v>
      </c>
      <c r="N52" s="284">
        <f t="shared" si="20"/>
        <v>66079</v>
      </c>
      <c r="O52" s="284">
        <f t="shared" si="20"/>
        <v>68952</v>
      </c>
      <c r="P52" s="284">
        <f t="shared" si="20"/>
        <v>46490</v>
      </c>
      <c r="Q52" s="289">
        <f t="shared" si="4"/>
        <v>26047</v>
      </c>
      <c r="R52" s="289">
        <f t="shared" si="5"/>
        <v>28218</v>
      </c>
      <c r="S52" s="289">
        <f t="shared" si="6"/>
        <v>30388</v>
      </c>
      <c r="T52" s="289">
        <f t="shared" si="7"/>
        <v>34729</v>
      </c>
      <c r="U52" s="284">
        <f t="shared" si="11"/>
        <v>68665</v>
      </c>
      <c r="V52" s="284">
        <f t="shared" si="12"/>
        <v>75455</v>
      </c>
      <c r="W52" s="284">
        <f t="shared" si="12"/>
        <v>80650</v>
      </c>
      <c r="X52" s="284">
        <f t="shared" si="12"/>
        <v>82975</v>
      </c>
      <c r="Y52" s="284">
        <f t="shared" si="12"/>
        <v>89725</v>
      </c>
      <c r="Z52" s="284">
        <f t="shared" si="12"/>
        <v>72098</v>
      </c>
      <c r="AA52" s="284">
        <f t="shared" si="12"/>
        <v>79228</v>
      </c>
      <c r="AB52" s="284">
        <f t="shared" si="12"/>
        <v>84683</v>
      </c>
      <c r="AC52" s="284">
        <f t="shared" si="12"/>
        <v>87124</v>
      </c>
      <c r="AD52" s="284">
        <f t="shared" si="12"/>
        <v>94211</v>
      </c>
      <c r="AE52" s="284">
        <f t="shared" si="12"/>
        <v>75532</v>
      </c>
      <c r="AF52" s="284">
        <f t="shared" si="12"/>
        <v>83001</v>
      </c>
      <c r="AG52" s="284">
        <f t="shared" si="12"/>
        <v>88715</v>
      </c>
      <c r="AH52" s="284">
        <f t="shared" si="12"/>
        <v>91273</v>
      </c>
      <c r="AI52" s="284">
        <f t="shared" si="12"/>
        <v>98698</v>
      </c>
      <c r="AJ52" s="284">
        <f t="shared" si="12"/>
        <v>78965</v>
      </c>
      <c r="AK52" s="284">
        <f t="shared" si="12"/>
        <v>86773</v>
      </c>
      <c r="AL52" s="284">
        <f t="shared" si="12"/>
        <v>92748</v>
      </c>
      <c r="AM52" s="284">
        <f t="shared" si="12"/>
        <v>95421</v>
      </c>
      <c r="AN52" s="284">
        <f t="shared" si="12"/>
        <v>103184</v>
      </c>
      <c r="AO52" s="284">
        <f t="shared" si="12"/>
        <v>82398</v>
      </c>
      <c r="AP52" s="284">
        <f t="shared" si="12"/>
        <v>90546</v>
      </c>
      <c r="AQ52" s="284">
        <f t="shared" si="12"/>
        <v>96780</v>
      </c>
      <c r="AR52" s="284">
        <f t="shared" si="12"/>
        <v>99570</v>
      </c>
      <c r="AS52" s="284">
        <f t="shared" si="13"/>
        <v>107670</v>
      </c>
      <c r="AT52" s="284">
        <f t="shared" si="13"/>
        <v>76070</v>
      </c>
      <c r="AU52" s="284">
        <f t="shared" si="14"/>
        <v>84295</v>
      </c>
      <c r="AV52" s="284">
        <f t="shared" si="14"/>
        <v>91805</v>
      </c>
      <c r="AW52" s="284">
        <f t="shared" si="14"/>
        <v>93795</v>
      </c>
      <c r="AX52" s="284">
        <f t="shared" si="14"/>
        <v>97330</v>
      </c>
      <c r="AY52" s="284">
        <f t="shared" si="14"/>
        <v>79874</v>
      </c>
      <c r="AZ52" s="284">
        <f t="shared" si="14"/>
        <v>88510</v>
      </c>
      <c r="BA52" s="284">
        <f t="shared" si="14"/>
        <v>96395</v>
      </c>
      <c r="BB52" s="284">
        <f t="shared" si="14"/>
        <v>98485</v>
      </c>
      <c r="BC52" s="284">
        <f t="shared" si="14"/>
        <v>102197</v>
      </c>
      <c r="BD52" s="284">
        <f t="shared" si="14"/>
        <v>83677</v>
      </c>
      <c r="BE52" s="284">
        <f t="shared" si="14"/>
        <v>92725</v>
      </c>
      <c r="BF52" s="284">
        <f t="shared" si="14"/>
        <v>100986</v>
      </c>
      <c r="BG52" s="284">
        <f t="shared" si="14"/>
        <v>103175</v>
      </c>
      <c r="BH52" s="284">
        <f t="shared" si="14"/>
        <v>107063</v>
      </c>
      <c r="BI52" s="284">
        <f t="shared" si="14"/>
        <v>87481</v>
      </c>
      <c r="BJ52" s="284">
        <f t="shared" si="14"/>
        <v>96939</v>
      </c>
      <c r="BK52" s="284">
        <f t="shared" si="14"/>
        <v>105576</v>
      </c>
      <c r="BL52" s="284">
        <f t="shared" si="14"/>
        <v>107864</v>
      </c>
      <c r="BM52" s="284">
        <f t="shared" si="14"/>
        <v>111930</v>
      </c>
      <c r="BN52" s="284">
        <f t="shared" si="14"/>
        <v>91284</v>
      </c>
      <c r="BO52" s="284">
        <f t="shared" si="14"/>
        <v>101154</v>
      </c>
      <c r="BP52" s="284">
        <f t="shared" si="14"/>
        <v>110166</v>
      </c>
      <c r="BQ52" s="284">
        <f t="shared" si="14"/>
        <v>112554</v>
      </c>
      <c r="BR52" s="284">
        <f t="shared" si="14"/>
        <v>116796</v>
      </c>
      <c r="BS52" s="291">
        <f t="shared" si="15"/>
        <v>86586</v>
      </c>
      <c r="BT52" s="291">
        <f t="shared" si="16"/>
        <v>94674</v>
      </c>
      <c r="BU52" s="291">
        <f t="shared" si="16"/>
        <v>100902</v>
      </c>
      <c r="BV52" s="291">
        <f t="shared" si="16"/>
        <v>103734</v>
      </c>
      <c r="BW52" s="291">
        <f t="shared" si="16"/>
        <v>111840</v>
      </c>
      <c r="BX52" s="291">
        <f t="shared" si="16"/>
        <v>90264</v>
      </c>
      <c r="BY52" s="291">
        <f t="shared" si="17"/>
        <v>98352</v>
      </c>
      <c r="BZ52" s="291">
        <f t="shared" si="17"/>
        <v>104598</v>
      </c>
      <c r="CA52" s="291">
        <f t="shared" si="17"/>
        <v>107454</v>
      </c>
      <c r="CB52" s="291">
        <f t="shared" si="17"/>
        <v>115518</v>
      </c>
      <c r="CC52" s="291">
        <f t="shared" si="17"/>
        <v>93942</v>
      </c>
      <c r="CD52" s="291">
        <f t="shared" si="18"/>
        <v>102072</v>
      </c>
      <c r="CE52" s="291">
        <f t="shared" si="18"/>
        <v>108294</v>
      </c>
      <c r="CF52" s="291">
        <f t="shared" si="18"/>
        <v>111096</v>
      </c>
      <c r="CG52" s="291">
        <f t="shared" si="18"/>
        <v>119196</v>
      </c>
      <c r="CH52" s="284">
        <f t="shared" si="8"/>
        <v>55380</v>
      </c>
      <c r="CI52" s="284">
        <f t="shared" si="8"/>
        <v>60918</v>
      </c>
      <c r="CJ52" s="284">
        <f t="shared" si="8"/>
        <v>66456</v>
      </c>
      <c r="CK52" s="284">
        <f t="shared" si="8"/>
        <v>64340</v>
      </c>
      <c r="CL52" s="284">
        <f t="shared" si="8"/>
        <v>77208</v>
      </c>
    </row>
    <row r="53" spans="1:90" x14ac:dyDescent="0.25">
      <c r="A53" s="262">
        <v>49</v>
      </c>
      <c r="B53" s="284">
        <f t="shared" si="10"/>
        <v>24350</v>
      </c>
      <c r="C53" s="284">
        <f t="shared" si="9"/>
        <v>22.615200000000002</v>
      </c>
      <c r="D53" s="284">
        <f t="shared" si="19"/>
        <v>55788</v>
      </c>
      <c r="E53" s="284">
        <f t="shared" si="20"/>
        <v>60132</v>
      </c>
      <c r="F53" s="284">
        <f t="shared" si="20"/>
        <v>65052</v>
      </c>
      <c r="G53" s="284">
        <f t="shared" si="20"/>
        <v>72588</v>
      </c>
      <c r="H53" s="284">
        <f t="shared" si="20"/>
        <v>78996</v>
      </c>
      <c r="I53" s="284">
        <f t="shared" si="20"/>
        <v>57460</v>
      </c>
      <c r="J53" s="284">
        <f t="shared" si="20"/>
        <v>73812</v>
      </c>
      <c r="K53" s="284">
        <f t="shared" si="20"/>
        <v>94224</v>
      </c>
      <c r="L53" s="284">
        <f t="shared" si="20"/>
        <v>60333</v>
      </c>
      <c r="M53" s="284">
        <f t="shared" si="20"/>
        <v>63206</v>
      </c>
      <c r="N53" s="284">
        <f t="shared" si="20"/>
        <v>66079</v>
      </c>
      <c r="O53" s="284">
        <f t="shared" si="20"/>
        <v>68952</v>
      </c>
      <c r="P53" s="284">
        <f t="shared" si="20"/>
        <v>46490</v>
      </c>
      <c r="Q53" s="289">
        <f t="shared" si="4"/>
        <v>26047</v>
      </c>
      <c r="R53" s="289">
        <f t="shared" si="5"/>
        <v>28218</v>
      </c>
      <c r="S53" s="289">
        <f t="shared" si="6"/>
        <v>30388</v>
      </c>
      <c r="T53" s="289">
        <f t="shared" si="7"/>
        <v>34729</v>
      </c>
      <c r="U53" s="284">
        <f t="shared" si="11"/>
        <v>68665</v>
      </c>
      <c r="V53" s="284">
        <f t="shared" si="12"/>
        <v>75455</v>
      </c>
      <c r="W53" s="284">
        <f t="shared" si="12"/>
        <v>80650</v>
      </c>
      <c r="X53" s="284">
        <f t="shared" si="12"/>
        <v>82975</v>
      </c>
      <c r="Y53" s="284">
        <f t="shared" si="12"/>
        <v>89725</v>
      </c>
      <c r="Z53" s="284">
        <f t="shared" si="12"/>
        <v>72098</v>
      </c>
      <c r="AA53" s="284">
        <f t="shared" si="12"/>
        <v>79228</v>
      </c>
      <c r="AB53" s="284">
        <f t="shared" si="12"/>
        <v>84683</v>
      </c>
      <c r="AC53" s="284">
        <f t="shared" si="12"/>
        <v>87124</v>
      </c>
      <c r="AD53" s="284">
        <f t="shared" si="12"/>
        <v>94211</v>
      </c>
      <c r="AE53" s="284">
        <f t="shared" si="12"/>
        <v>75532</v>
      </c>
      <c r="AF53" s="284">
        <f t="shared" si="12"/>
        <v>83001</v>
      </c>
      <c r="AG53" s="284">
        <f t="shared" si="12"/>
        <v>88715</v>
      </c>
      <c r="AH53" s="284">
        <f t="shared" si="12"/>
        <v>91273</v>
      </c>
      <c r="AI53" s="284">
        <f t="shared" si="12"/>
        <v>98698</v>
      </c>
      <c r="AJ53" s="284">
        <f t="shared" si="12"/>
        <v>78965</v>
      </c>
      <c r="AK53" s="284">
        <f t="shared" si="12"/>
        <v>86773</v>
      </c>
      <c r="AL53" s="284">
        <f t="shared" si="12"/>
        <v>92748</v>
      </c>
      <c r="AM53" s="284">
        <f t="shared" si="12"/>
        <v>95421</v>
      </c>
      <c r="AN53" s="284">
        <f t="shared" si="12"/>
        <v>103184</v>
      </c>
      <c r="AO53" s="284">
        <f t="shared" si="12"/>
        <v>82398</v>
      </c>
      <c r="AP53" s="284">
        <f t="shared" si="12"/>
        <v>90546</v>
      </c>
      <c r="AQ53" s="284">
        <f t="shared" si="12"/>
        <v>96780</v>
      </c>
      <c r="AR53" s="284">
        <f t="shared" si="12"/>
        <v>99570</v>
      </c>
      <c r="AS53" s="284">
        <f t="shared" si="13"/>
        <v>107670</v>
      </c>
      <c r="AT53" s="284">
        <f t="shared" si="13"/>
        <v>76070</v>
      </c>
      <c r="AU53" s="284">
        <f t="shared" si="14"/>
        <v>84295</v>
      </c>
      <c r="AV53" s="284">
        <f t="shared" si="14"/>
        <v>91805</v>
      </c>
      <c r="AW53" s="284">
        <f t="shared" si="14"/>
        <v>93795</v>
      </c>
      <c r="AX53" s="284">
        <f t="shared" si="14"/>
        <v>97330</v>
      </c>
      <c r="AY53" s="284">
        <f t="shared" si="14"/>
        <v>79874</v>
      </c>
      <c r="AZ53" s="284">
        <f t="shared" si="14"/>
        <v>88510</v>
      </c>
      <c r="BA53" s="284">
        <f t="shared" si="14"/>
        <v>96395</v>
      </c>
      <c r="BB53" s="284">
        <f t="shared" si="14"/>
        <v>98485</v>
      </c>
      <c r="BC53" s="284">
        <f t="shared" si="14"/>
        <v>102197</v>
      </c>
      <c r="BD53" s="284">
        <f t="shared" si="14"/>
        <v>83677</v>
      </c>
      <c r="BE53" s="284">
        <f t="shared" si="14"/>
        <v>92725</v>
      </c>
      <c r="BF53" s="284">
        <f t="shared" si="14"/>
        <v>100986</v>
      </c>
      <c r="BG53" s="284">
        <f t="shared" si="14"/>
        <v>103175</v>
      </c>
      <c r="BH53" s="284">
        <f t="shared" si="14"/>
        <v>107063</v>
      </c>
      <c r="BI53" s="284">
        <f t="shared" si="14"/>
        <v>87481</v>
      </c>
      <c r="BJ53" s="284">
        <f t="shared" ref="BJ53:BY64" si="21">BJ52</f>
        <v>96939</v>
      </c>
      <c r="BK53" s="284">
        <f t="shared" si="21"/>
        <v>105576</v>
      </c>
      <c r="BL53" s="284">
        <f t="shared" si="21"/>
        <v>107864</v>
      </c>
      <c r="BM53" s="284">
        <f t="shared" si="21"/>
        <v>111930</v>
      </c>
      <c r="BN53" s="284">
        <f t="shared" si="21"/>
        <v>91284</v>
      </c>
      <c r="BO53" s="284">
        <f t="shared" si="21"/>
        <v>101154</v>
      </c>
      <c r="BP53" s="284">
        <f t="shared" si="21"/>
        <v>110166</v>
      </c>
      <c r="BQ53" s="284">
        <f t="shared" si="21"/>
        <v>112554</v>
      </c>
      <c r="BR53" s="284">
        <f t="shared" si="21"/>
        <v>116796</v>
      </c>
      <c r="BS53" s="291">
        <f t="shared" si="15"/>
        <v>86586</v>
      </c>
      <c r="BT53" s="291">
        <f t="shared" si="16"/>
        <v>94674</v>
      </c>
      <c r="BU53" s="291">
        <f t="shared" si="16"/>
        <v>100902</v>
      </c>
      <c r="BV53" s="291">
        <f t="shared" si="16"/>
        <v>103734</v>
      </c>
      <c r="BW53" s="291">
        <f t="shared" si="16"/>
        <v>111840</v>
      </c>
      <c r="BX53" s="291">
        <f t="shared" si="16"/>
        <v>90264</v>
      </c>
      <c r="BY53" s="291">
        <f t="shared" si="17"/>
        <v>98352</v>
      </c>
      <c r="BZ53" s="291">
        <f t="shared" si="17"/>
        <v>104598</v>
      </c>
      <c r="CA53" s="291">
        <f t="shared" si="17"/>
        <v>107454</v>
      </c>
      <c r="CB53" s="291">
        <f t="shared" si="17"/>
        <v>115518</v>
      </c>
      <c r="CC53" s="291">
        <f t="shared" si="17"/>
        <v>93942</v>
      </c>
      <c r="CD53" s="291">
        <f t="shared" si="18"/>
        <v>102072</v>
      </c>
      <c r="CE53" s="291">
        <f t="shared" si="18"/>
        <v>108294</v>
      </c>
      <c r="CF53" s="291">
        <f t="shared" si="18"/>
        <v>111096</v>
      </c>
      <c r="CG53" s="291">
        <f t="shared" si="18"/>
        <v>119196</v>
      </c>
      <c r="CH53" s="284">
        <f t="shared" si="8"/>
        <v>55380</v>
      </c>
      <c r="CI53" s="284">
        <f t="shared" si="8"/>
        <v>60918</v>
      </c>
      <c r="CJ53" s="284">
        <f t="shared" si="8"/>
        <v>66456</v>
      </c>
      <c r="CK53" s="284">
        <f t="shared" si="8"/>
        <v>64340</v>
      </c>
      <c r="CL53" s="284">
        <f t="shared" si="8"/>
        <v>77208</v>
      </c>
    </row>
    <row r="54" spans="1:90" x14ac:dyDescent="0.25">
      <c r="A54" s="262">
        <v>50</v>
      </c>
      <c r="B54" s="284">
        <f t="shared" si="10"/>
        <v>24350</v>
      </c>
      <c r="C54" s="284">
        <f t="shared" si="9"/>
        <v>22.615200000000002</v>
      </c>
      <c r="D54" s="284">
        <f t="shared" si="19"/>
        <v>55788</v>
      </c>
      <c r="E54" s="284">
        <f t="shared" si="20"/>
        <v>60132</v>
      </c>
      <c r="F54" s="284">
        <f t="shared" si="20"/>
        <v>65052</v>
      </c>
      <c r="G54" s="284">
        <f t="shared" si="20"/>
        <v>72588</v>
      </c>
      <c r="H54" s="284">
        <f t="shared" si="20"/>
        <v>78996</v>
      </c>
      <c r="I54" s="284">
        <f t="shared" si="20"/>
        <v>57460</v>
      </c>
      <c r="J54" s="284">
        <f t="shared" si="20"/>
        <v>73812</v>
      </c>
      <c r="K54" s="284">
        <f t="shared" si="20"/>
        <v>94224</v>
      </c>
      <c r="L54" s="284">
        <f t="shared" si="20"/>
        <v>60333</v>
      </c>
      <c r="M54" s="284">
        <f t="shared" si="20"/>
        <v>63206</v>
      </c>
      <c r="N54" s="284">
        <f t="shared" si="20"/>
        <v>66079</v>
      </c>
      <c r="O54" s="284">
        <f t="shared" si="20"/>
        <v>68952</v>
      </c>
      <c r="P54" s="284">
        <f t="shared" si="20"/>
        <v>46490</v>
      </c>
      <c r="Q54" s="289">
        <f t="shared" si="4"/>
        <v>26047</v>
      </c>
      <c r="R54" s="289">
        <f t="shared" si="5"/>
        <v>28218</v>
      </c>
      <c r="S54" s="289">
        <f t="shared" si="6"/>
        <v>30388</v>
      </c>
      <c r="T54" s="289">
        <f t="shared" si="7"/>
        <v>34729</v>
      </c>
      <c r="U54" s="284">
        <f t="shared" si="11"/>
        <v>68665</v>
      </c>
      <c r="V54" s="284">
        <f t="shared" si="11"/>
        <v>75455</v>
      </c>
      <c r="W54" s="284">
        <f t="shared" si="11"/>
        <v>80650</v>
      </c>
      <c r="X54" s="284">
        <f t="shared" si="11"/>
        <v>82975</v>
      </c>
      <c r="Y54" s="284">
        <f t="shared" si="11"/>
        <v>89725</v>
      </c>
      <c r="Z54" s="284">
        <f t="shared" si="11"/>
        <v>72098</v>
      </c>
      <c r="AA54" s="284">
        <f t="shared" si="11"/>
        <v>79228</v>
      </c>
      <c r="AB54" s="284">
        <f t="shared" si="11"/>
        <v>84683</v>
      </c>
      <c r="AC54" s="284">
        <f t="shared" si="11"/>
        <v>87124</v>
      </c>
      <c r="AD54" s="284">
        <f t="shared" si="11"/>
        <v>94211</v>
      </c>
      <c r="AE54" s="284">
        <f t="shared" si="11"/>
        <v>75532</v>
      </c>
      <c r="AF54" s="284">
        <f t="shared" si="11"/>
        <v>83001</v>
      </c>
      <c r="AG54" s="284">
        <f t="shared" si="11"/>
        <v>88715</v>
      </c>
      <c r="AH54" s="284">
        <f t="shared" si="11"/>
        <v>91273</v>
      </c>
      <c r="AI54" s="284">
        <f t="shared" si="11"/>
        <v>98698</v>
      </c>
      <c r="AJ54" s="284">
        <f t="shared" si="11"/>
        <v>78965</v>
      </c>
      <c r="AK54" s="284">
        <f t="shared" ref="AK54:AZ64" si="22">AK53</f>
        <v>86773</v>
      </c>
      <c r="AL54" s="284">
        <f t="shared" si="22"/>
        <v>92748</v>
      </c>
      <c r="AM54" s="284">
        <f t="shared" si="22"/>
        <v>95421</v>
      </c>
      <c r="AN54" s="284">
        <f t="shared" si="22"/>
        <v>103184</v>
      </c>
      <c r="AO54" s="284">
        <f t="shared" si="22"/>
        <v>82398</v>
      </c>
      <c r="AP54" s="284">
        <f t="shared" si="22"/>
        <v>90546</v>
      </c>
      <c r="AQ54" s="284">
        <f t="shared" si="22"/>
        <v>96780</v>
      </c>
      <c r="AR54" s="284">
        <f t="shared" si="22"/>
        <v>99570</v>
      </c>
      <c r="AS54" s="284">
        <f t="shared" si="13"/>
        <v>107670</v>
      </c>
      <c r="AT54" s="284">
        <f t="shared" si="13"/>
        <v>76070</v>
      </c>
      <c r="AU54" s="284">
        <f t="shared" si="13"/>
        <v>84295</v>
      </c>
      <c r="AV54" s="284">
        <f t="shared" si="13"/>
        <v>91805</v>
      </c>
      <c r="AW54" s="284">
        <f t="shared" si="13"/>
        <v>93795</v>
      </c>
      <c r="AX54" s="284">
        <f t="shared" si="13"/>
        <v>97330</v>
      </c>
      <c r="AY54" s="284">
        <f t="shared" si="13"/>
        <v>79874</v>
      </c>
      <c r="AZ54" s="284">
        <f t="shared" si="13"/>
        <v>88510</v>
      </c>
      <c r="BA54" s="284">
        <f t="shared" si="13"/>
        <v>96395</v>
      </c>
      <c r="BB54" s="284">
        <f t="shared" si="13"/>
        <v>98485</v>
      </c>
      <c r="BC54" s="284">
        <f t="shared" si="13"/>
        <v>102197</v>
      </c>
      <c r="BD54" s="284">
        <f t="shared" si="13"/>
        <v>83677</v>
      </c>
      <c r="BE54" s="284">
        <f t="shared" si="13"/>
        <v>92725</v>
      </c>
      <c r="BF54" s="284">
        <f t="shared" si="13"/>
        <v>100986</v>
      </c>
      <c r="BG54" s="284">
        <f t="shared" si="13"/>
        <v>103175</v>
      </c>
      <c r="BH54" s="284">
        <f t="shared" si="13"/>
        <v>107063</v>
      </c>
      <c r="BI54" s="284">
        <f t="shared" ref="BI54:BI64" si="23">BI53</f>
        <v>87481</v>
      </c>
      <c r="BJ54" s="284">
        <f t="shared" si="21"/>
        <v>96939</v>
      </c>
      <c r="BK54" s="284">
        <f t="shared" si="21"/>
        <v>105576</v>
      </c>
      <c r="BL54" s="284">
        <f t="shared" si="21"/>
        <v>107864</v>
      </c>
      <c r="BM54" s="284">
        <f t="shared" si="21"/>
        <v>111930</v>
      </c>
      <c r="BN54" s="284">
        <f t="shared" si="21"/>
        <v>91284</v>
      </c>
      <c r="BO54" s="284">
        <f t="shared" si="21"/>
        <v>101154</v>
      </c>
      <c r="BP54" s="284">
        <f t="shared" si="21"/>
        <v>110166</v>
      </c>
      <c r="BQ54" s="284">
        <f t="shared" si="21"/>
        <v>112554</v>
      </c>
      <c r="BR54" s="284">
        <f t="shared" si="21"/>
        <v>116796</v>
      </c>
      <c r="BS54" s="291">
        <f t="shared" si="15"/>
        <v>86586</v>
      </c>
      <c r="BT54" s="291">
        <f t="shared" si="16"/>
        <v>94674</v>
      </c>
      <c r="BU54" s="291">
        <f t="shared" si="16"/>
        <v>100902</v>
      </c>
      <c r="BV54" s="291">
        <f t="shared" si="16"/>
        <v>103734</v>
      </c>
      <c r="BW54" s="291">
        <f t="shared" si="16"/>
        <v>111840</v>
      </c>
      <c r="BX54" s="291">
        <f t="shared" si="16"/>
        <v>90264</v>
      </c>
      <c r="BY54" s="291">
        <f t="shared" si="17"/>
        <v>98352</v>
      </c>
      <c r="BZ54" s="291">
        <f t="shared" si="17"/>
        <v>104598</v>
      </c>
      <c r="CA54" s="291">
        <f t="shared" si="17"/>
        <v>107454</v>
      </c>
      <c r="CB54" s="291">
        <f t="shared" si="17"/>
        <v>115518</v>
      </c>
      <c r="CC54" s="291">
        <f t="shared" si="17"/>
        <v>93942</v>
      </c>
      <c r="CD54" s="291">
        <f t="shared" si="18"/>
        <v>102072</v>
      </c>
      <c r="CE54" s="291">
        <f t="shared" si="18"/>
        <v>108294</v>
      </c>
      <c r="CF54" s="291">
        <f t="shared" si="18"/>
        <v>111096</v>
      </c>
      <c r="CG54" s="291">
        <f t="shared" si="18"/>
        <v>119196</v>
      </c>
      <c r="CH54" s="284">
        <f t="shared" si="18"/>
        <v>55380</v>
      </c>
      <c r="CI54" s="284">
        <f t="shared" si="18"/>
        <v>60918</v>
      </c>
      <c r="CJ54" s="284">
        <f t="shared" si="18"/>
        <v>66456</v>
      </c>
      <c r="CK54" s="284">
        <f t="shared" si="18"/>
        <v>64340</v>
      </c>
      <c r="CL54" s="284">
        <f t="shared" si="18"/>
        <v>77208</v>
      </c>
    </row>
    <row r="55" spans="1:90" x14ac:dyDescent="0.25">
      <c r="A55" s="262">
        <v>51</v>
      </c>
      <c r="B55" s="284">
        <f t="shared" si="10"/>
        <v>24350</v>
      </c>
      <c r="C55" s="284">
        <f t="shared" si="9"/>
        <v>22.615200000000002</v>
      </c>
      <c r="D55" s="284">
        <f t="shared" si="19"/>
        <v>55788</v>
      </c>
      <c r="E55" s="284">
        <f t="shared" si="20"/>
        <v>60132</v>
      </c>
      <c r="F55" s="284">
        <f t="shared" si="20"/>
        <v>65052</v>
      </c>
      <c r="G55" s="284">
        <f t="shared" si="20"/>
        <v>72588</v>
      </c>
      <c r="H55" s="284">
        <f t="shared" si="20"/>
        <v>78996</v>
      </c>
      <c r="I55" s="284">
        <f t="shared" si="20"/>
        <v>57460</v>
      </c>
      <c r="J55" s="284">
        <f t="shared" si="20"/>
        <v>73812</v>
      </c>
      <c r="K55" s="284">
        <f t="shared" si="20"/>
        <v>94224</v>
      </c>
      <c r="L55" s="284">
        <f t="shared" si="20"/>
        <v>60333</v>
      </c>
      <c r="M55" s="284">
        <f t="shared" si="20"/>
        <v>63206</v>
      </c>
      <c r="N55" s="284">
        <f t="shared" si="20"/>
        <v>66079</v>
      </c>
      <c r="O55" s="284">
        <f t="shared" si="20"/>
        <v>68952</v>
      </c>
      <c r="P55" s="284">
        <f t="shared" si="20"/>
        <v>46490</v>
      </c>
      <c r="Q55" s="289">
        <f t="shared" si="4"/>
        <v>26047</v>
      </c>
      <c r="R55" s="289">
        <f t="shared" si="5"/>
        <v>28218</v>
      </c>
      <c r="S55" s="289">
        <f t="shared" si="6"/>
        <v>30388</v>
      </c>
      <c r="T55" s="289">
        <f t="shared" si="7"/>
        <v>34729</v>
      </c>
      <c r="U55" s="284">
        <f t="shared" si="11"/>
        <v>68665</v>
      </c>
      <c r="V55" s="284">
        <f t="shared" si="11"/>
        <v>75455</v>
      </c>
      <c r="W55" s="284">
        <f t="shared" si="11"/>
        <v>80650</v>
      </c>
      <c r="X55" s="284">
        <f t="shared" si="11"/>
        <v>82975</v>
      </c>
      <c r="Y55" s="284">
        <f t="shared" si="11"/>
        <v>89725</v>
      </c>
      <c r="Z55" s="284">
        <f t="shared" si="11"/>
        <v>72098</v>
      </c>
      <c r="AA55" s="284">
        <f t="shared" si="11"/>
        <v>79228</v>
      </c>
      <c r="AB55" s="284">
        <f t="shared" si="11"/>
        <v>84683</v>
      </c>
      <c r="AC55" s="284">
        <f t="shared" si="11"/>
        <v>87124</v>
      </c>
      <c r="AD55" s="284">
        <f t="shared" si="11"/>
        <v>94211</v>
      </c>
      <c r="AE55" s="284">
        <f t="shared" si="11"/>
        <v>75532</v>
      </c>
      <c r="AF55" s="284">
        <f t="shared" si="11"/>
        <v>83001</v>
      </c>
      <c r="AG55" s="284">
        <f t="shared" si="11"/>
        <v>88715</v>
      </c>
      <c r="AH55" s="284">
        <f t="shared" si="11"/>
        <v>91273</v>
      </c>
      <c r="AI55" s="284">
        <f t="shared" si="11"/>
        <v>98698</v>
      </c>
      <c r="AJ55" s="284">
        <f t="shared" si="11"/>
        <v>78965</v>
      </c>
      <c r="AK55" s="284">
        <f t="shared" si="22"/>
        <v>86773</v>
      </c>
      <c r="AL55" s="284">
        <f t="shared" si="22"/>
        <v>92748</v>
      </c>
      <c r="AM55" s="284">
        <f t="shared" si="22"/>
        <v>95421</v>
      </c>
      <c r="AN55" s="284">
        <f t="shared" si="22"/>
        <v>103184</v>
      </c>
      <c r="AO55" s="284">
        <f t="shared" si="22"/>
        <v>82398</v>
      </c>
      <c r="AP55" s="284">
        <f t="shared" si="22"/>
        <v>90546</v>
      </c>
      <c r="AQ55" s="284">
        <f t="shared" si="22"/>
        <v>96780</v>
      </c>
      <c r="AR55" s="284">
        <f t="shared" si="22"/>
        <v>99570</v>
      </c>
      <c r="AS55" s="284">
        <f t="shared" si="13"/>
        <v>107670</v>
      </c>
      <c r="AT55" s="284">
        <f t="shared" si="13"/>
        <v>76070</v>
      </c>
      <c r="AU55" s="284">
        <f t="shared" si="13"/>
        <v>84295</v>
      </c>
      <c r="AV55" s="284">
        <f t="shared" si="13"/>
        <v>91805</v>
      </c>
      <c r="AW55" s="284">
        <f t="shared" si="13"/>
        <v>93795</v>
      </c>
      <c r="AX55" s="284">
        <f t="shared" si="13"/>
        <v>97330</v>
      </c>
      <c r="AY55" s="284">
        <f t="shared" si="13"/>
        <v>79874</v>
      </c>
      <c r="AZ55" s="284">
        <f t="shared" si="13"/>
        <v>88510</v>
      </c>
      <c r="BA55" s="284">
        <f t="shared" si="13"/>
        <v>96395</v>
      </c>
      <c r="BB55" s="284">
        <f t="shared" si="13"/>
        <v>98485</v>
      </c>
      <c r="BC55" s="284">
        <f t="shared" si="13"/>
        <v>102197</v>
      </c>
      <c r="BD55" s="284">
        <f t="shared" si="13"/>
        <v>83677</v>
      </c>
      <c r="BE55" s="284">
        <f t="shared" si="13"/>
        <v>92725</v>
      </c>
      <c r="BF55" s="284">
        <f t="shared" si="13"/>
        <v>100986</v>
      </c>
      <c r="BG55" s="284">
        <f t="shared" si="13"/>
        <v>103175</v>
      </c>
      <c r="BH55" s="284">
        <f t="shared" si="13"/>
        <v>107063</v>
      </c>
      <c r="BI55" s="284">
        <f t="shared" si="23"/>
        <v>87481</v>
      </c>
      <c r="BJ55" s="284">
        <f t="shared" si="21"/>
        <v>96939</v>
      </c>
      <c r="BK55" s="284">
        <f t="shared" si="21"/>
        <v>105576</v>
      </c>
      <c r="BL55" s="284">
        <f t="shared" si="21"/>
        <v>107864</v>
      </c>
      <c r="BM55" s="284">
        <f t="shared" si="21"/>
        <v>111930</v>
      </c>
      <c r="BN55" s="284">
        <f t="shared" si="21"/>
        <v>91284</v>
      </c>
      <c r="BO55" s="284">
        <f t="shared" si="21"/>
        <v>101154</v>
      </c>
      <c r="BP55" s="284">
        <f t="shared" si="21"/>
        <v>110166</v>
      </c>
      <c r="BQ55" s="284">
        <f t="shared" si="21"/>
        <v>112554</v>
      </c>
      <c r="BR55" s="284">
        <f t="shared" si="21"/>
        <v>116796</v>
      </c>
      <c r="BS55" s="291">
        <f t="shared" si="15"/>
        <v>86586</v>
      </c>
      <c r="BT55" s="291">
        <f t="shared" si="16"/>
        <v>94674</v>
      </c>
      <c r="BU55" s="291">
        <f t="shared" si="16"/>
        <v>100902</v>
      </c>
      <c r="BV55" s="291">
        <f t="shared" si="16"/>
        <v>103734</v>
      </c>
      <c r="BW55" s="291">
        <f t="shared" si="16"/>
        <v>111840</v>
      </c>
      <c r="BX55" s="291">
        <f t="shared" si="16"/>
        <v>90264</v>
      </c>
      <c r="BY55" s="291">
        <f t="shared" si="17"/>
        <v>98352</v>
      </c>
      <c r="BZ55" s="291">
        <f t="shared" si="17"/>
        <v>104598</v>
      </c>
      <c r="CA55" s="291">
        <f t="shared" si="17"/>
        <v>107454</v>
      </c>
      <c r="CB55" s="291">
        <f t="shared" si="17"/>
        <v>115518</v>
      </c>
      <c r="CC55" s="291">
        <f t="shared" si="17"/>
        <v>93942</v>
      </c>
      <c r="CD55" s="291">
        <f t="shared" si="18"/>
        <v>102072</v>
      </c>
      <c r="CE55" s="291">
        <f t="shared" si="18"/>
        <v>108294</v>
      </c>
      <c r="CF55" s="291">
        <f t="shared" si="18"/>
        <v>111096</v>
      </c>
      <c r="CG55" s="291">
        <f t="shared" si="18"/>
        <v>119196</v>
      </c>
      <c r="CH55" s="284">
        <f t="shared" si="18"/>
        <v>55380</v>
      </c>
      <c r="CI55" s="284">
        <f t="shared" si="18"/>
        <v>60918</v>
      </c>
      <c r="CJ55" s="284">
        <f t="shared" si="18"/>
        <v>66456</v>
      </c>
      <c r="CK55" s="284">
        <f t="shared" si="18"/>
        <v>64340</v>
      </c>
      <c r="CL55" s="284">
        <f t="shared" si="18"/>
        <v>77208</v>
      </c>
    </row>
    <row r="56" spans="1:90" x14ac:dyDescent="0.25">
      <c r="A56" s="262">
        <v>52</v>
      </c>
      <c r="B56" s="284">
        <f t="shared" si="10"/>
        <v>24350</v>
      </c>
      <c r="C56" s="284">
        <f t="shared" si="9"/>
        <v>22.615200000000002</v>
      </c>
      <c r="D56" s="284">
        <f t="shared" si="19"/>
        <v>55788</v>
      </c>
      <c r="E56" s="284">
        <f t="shared" si="20"/>
        <v>60132</v>
      </c>
      <c r="F56" s="284">
        <f t="shared" si="20"/>
        <v>65052</v>
      </c>
      <c r="G56" s="284">
        <f t="shared" si="20"/>
        <v>72588</v>
      </c>
      <c r="H56" s="284">
        <f t="shared" si="20"/>
        <v>78996</v>
      </c>
      <c r="I56" s="284">
        <f t="shared" si="20"/>
        <v>57460</v>
      </c>
      <c r="J56" s="284">
        <f t="shared" si="20"/>
        <v>73812</v>
      </c>
      <c r="K56" s="284">
        <f t="shared" si="20"/>
        <v>94224</v>
      </c>
      <c r="L56" s="284">
        <f t="shared" si="20"/>
        <v>60333</v>
      </c>
      <c r="M56" s="284">
        <f t="shared" si="20"/>
        <v>63206</v>
      </c>
      <c r="N56" s="284">
        <f t="shared" si="20"/>
        <v>66079</v>
      </c>
      <c r="O56" s="284">
        <f t="shared" si="20"/>
        <v>68952</v>
      </c>
      <c r="P56" s="284">
        <f t="shared" si="20"/>
        <v>46490</v>
      </c>
      <c r="Q56" s="289">
        <f t="shared" si="4"/>
        <v>26047</v>
      </c>
      <c r="R56" s="289">
        <f t="shared" si="5"/>
        <v>28218</v>
      </c>
      <c r="S56" s="289">
        <f t="shared" si="6"/>
        <v>30388</v>
      </c>
      <c r="T56" s="289">
        <f t="shared" si="7"/>
        <v>34729</v>
      </c>
      <c r="U56" s="284">
        <f t="shared" si="11"/>
        <v>68665</v>
      </c>
      <c r="V56" s="284">
        <f t="shared" si="11"/>
        <v>75455</v>
      </c>
      <c r="W56" s="284">
        <f t="shared" si="11"/>
        <v>80650</v>
      </c>
      <c r="X56" s="284">
        <f t="shared" si="11"/>
        <v>82975</v>
      </c>
      <c r="Y56" s="284">
        <f t="shared" si="11"/>
        <v>89725</v>
      </c>
      <c r="Z56" s="284">
        <f t="shared" si="11"/>
        <v>72098</v>
      </c>
      <c r="AA56" s="284">
        <f t="shared" si="11"/>
        <v>79228</v>
      </c>
      <c r="AB56" s="284">
        <f t="shared" si="11"/>
        <v>84683</v>
      </c>
      <c r="AC56" s="284">
        <f t="shared" si="11"/>
        <v>87124</v>
      </c>
      <c r="AD56" s="284">
        <f t="shared" si="11"/>
        <v>94211</v>
      </c>
      <c r="AE56" s="284">
        <f t="shared" si="11"/>
        <v>75532</v>
      </c>
      <c r="AF56" s="284">
        <f t="shared" si="11"/>
        <v>83001</v>
      </c>
      <c r="AG56" s="284">
        <f t="shared" si="11"/>
        <v>88715</v>
      </c>
      <c r="AH56" s="284">
        <f t="shared" si="11"/>
        <v>91273</v>
      </c>
      <c r="AI56" s="284">
        <f t="shared" si="11"/>
        <v>98698</v>
      </c>
      <c r="AJ56" s="284">
        <f t="shared" si="11"/>
        <v>78965</v>
      </c>
      <c r="AK56" s="284">
        <f t="shared" si="22"/>
        <v>86773</v>
      </c>
      <c r="AL56" s="284">
        <f t="shared" si="22"/>
        <v>92748</v>
      </c>
      <c r="AM56" s="284">
        <f t="shared" si="22"/>
        <v>95421</v>
      </c>
      <c r="AN56" s="284">
        <f t="shared" si="22"/>
        <v>103184</v>
      </c>
      <c r="AO56" s="284">
        <f t="shared" si="22"/>
        <v>82398</v>
      </c>
      <c r="AP56" s="284">
        <f t="shared" si="22"/>
        <v>90546</v>
      </c>
      <c r="AQ56" s="284">
        <f t="shared" si="22"/>
        <v>96780</v>
      </c>
      <c r="AR56" s="284">
        <f t="shared" si="22"/>
        <v>99570</v>
      </c>
      <c r="AS56" s="284">
        <f t="shared" si="13"/>
        <v>107670</v>
      </c>
      <c r="AT56" s="284">
        <f t="shared" si="13"/>
        <v>76070</v>
      </c>
      <c r="AU56" s="284">
        <f t="shared" si="13"/>
        <v>84295</v>
      </c>
      <c r="AV56" s="284">
        <f t="shared" si="13"/>
        <v>91805</v>
      </c>
      <c r="AW56" s="284">
        <f t="shared" si="13"/>
        <v>93795</v>
      </c>
      <c r="AX56" s="284">
        <f t="shared" si="13"/>
        <v>97330</v>
      </c>
      <c r="AY56" s="284">
        <f t="shared" si="13"/>
        <v>79874</v>
      </c>
      <c r="AZ56" s="284">
        <f t="shared" si="13"/>
        <v>88510</v>
      </c>
      <c r="BA56" s="284">
        <f t="shared" si="13"/>
        <v>96395</v>
      </c>
      <c r="BB56" s="284">
        <f t="shared" si="13"/>
        <v>98485</v>
      </c>
      <c r="BC56" s="284">
        <f t="shared" si="13"/>
        <v>102197</v>
      </c>
      <c r="BD56" s="284">
        <f t="shared" si="13"/>
        <v>83677</v>
      </c>
      <c r="BE56" s="284">
        <f t="shared" si="13"/>
        <v>92725</v>
      </c>
      <c r="BF56" s="284">
        <f t="shared" si="13"/>
        <v>100986</v>
      </c>
      <c r="BG56" s="284">
        <f t="shared" si="13"/>
        <v>103175</v>
      </c>
      <c r="BH56" s="284">
        <f t="shared" si="13"/>
        <v>107063</v>
      </c>
      <c r="BI56" s="284">
        <f t="shared" si="23"/>
        <v>87481</v>
      </c>
      <c r="BJ56" s="284">
        <f t="shared" si="21"/>
        <v>96939</v>
      </c>
      <c r="BK56" s="284">
        <f t="shared" si="21"/>
        <v>105576</v>
      </c>
      <c r="BL56" s="284">
        <f t="shared" si="21"/>
        <v>107864</v>
      </c>
      <c r="BM56" s="284">
        <f t="shared" si="21"/>
        <v>111930</v>
      </c>
      <c r="BN56" s="284">
        <f t="shared" si="21"/>
        <v>91284</v>
      </c>
      <c r="BO56" s="284">
        <f t="shared" si="21"/>
        <v>101154</v>
      </c>
      <c r="BP56" s="284">
        <f t="shared" si="21"/>
        <v>110166</v>
      </c>
      <c r="BQ56" s="284">
        <f t="shared" si="21"/>
        <v>112554</v>
      </c>
      <c r="BR56" s="284">
        <f t="shared" si="21"/>
        <v>116796</v>
      </c>
      <c r="BS56" s="291">
        <f t="shared" si="15"/>
        <v>86586</v>
      </c>
      <c r="BT56" s="291">
        <f t="shared" si="16"/>
        <v>94674</v>
      </c>
      <c r="BU56" s="291">
        <f t="shared" si="16"/>
        <v>100902</v>
      </c>
      <c r="BV56" s="291">
        <f t="shared" si="16"/>
        <v>103734</v>
      </c>
      <c r="BW56" s="291">
        <f t="shared" si="16"/>
        <v>111840</v>
      </c>
      <c r="BX56" s="291">
        <f t="shared" si="16"/>
        <v>90264</v>
      </c>
      <c r="BY56" s="291">
        <f t="shared" si="17"/>
        <v>98352</v>
      </c>
      <c r="BZ56" s="291">
        <f t="shared" si="17"/>
        <v>104598</v>
      </c>
      <c r="CA56" s="291">
        <f t="shared" si="17"/>
        <v>107454</v>
      </c>
      <c r="CB56" s="291">
        <f t="shared" si="17"/>
        <v>115518</v>
      </c>
      <c r="CC56" s="291">
        <f t="shared" si="17"/>
        <v>93942</v>
      </c>
      <c r="CD56" s="291">
        <f t="shared" si="18"/>
        <v>102072</v>
      </c>
      <c r="CE56" s="291">
        <f t="shared" si="18"/>
        <v>108294</v>
      </c>
      <c r="CF56" s="291">
        <f t="shared" si="18"/>
        <v>111096</v>
      </c>
      <c r="CG56" s="291">
        <f t="shared" si="18"/>
        <v>119196</v>
      </c>
      <c r="CH56" s="284">
        <f t="shared" si="18"/>
        <v>55380</v>
      </c>
      <c r="CI56" s="284">
        <f t="shared" si="18"/>
        <v>60918</v>
      </c>
      <c r="CJ56" s="284">
        <f t="shared" si="18"/>
        <v>66456</v>
      </c>
      <c r="CK56" s="284">
        <f t="shared" si="18"/>
        <v>64340</v>
      </c>
      <c r="CL56" s="284">
        <f t="shared" si="18"/>
        <v>77208</v>
      </c>
    </row>
    <row r="57" spans="1:90" x14ac:dyDescent="0.25">
      <c r="A57" s="262">
        <v>53</v>
      </c>
      <c r="B57" s="284">
        <f t="shared" si="10"/>
        <v>24350</v>
      </c>
      <c r="C57" s="284">
        <f t="shared" si="9"/>
        <v>22.615200000000002</v>
      </c>
      <c r="D57" s="284">
        <f t="shared" si="19"/>
        <v>55788</v>
      </c>
      <c r="E57" s="284">
        <f t="shared" si="20"/>
        <v>60132</v>
      </c>
      <c r="F57" s="284">
        <f t="shared" si="20"/>
        <v>65052</v>
      </c>
      <c r="G57" s="284">
        <f t="shared" si="20"/>
        <v>72588</v>
      </c>
      <c r="H57" s="284">
        <f t="shared" si="20"/>
        <v>78996</v>
      </c>
      <c r="I57" s="284">
        <f t="shared" si="20"/>
        <v>57460</v>
      </c>
      <c r="J57" s="284">
        <f t="shared" si="20"/>
        <v>73812</v>
      </c>
      <c r="K57" s="284">
        <f t="shared" si="20"/>
        <v>94224</v>
      </c>
      <c r="L57" s="284">
        <f t="shared" si="20"/>
        <v>60333</v>
      </c>
      <c r="M57" s="284">
        <f t="shared" si="20"/>
        <v>63206</v>
      </c>
      <c r="N57" s="284">
        <f t="shared" si="20"/>
        <v>66079</v>
      </c>
      <c r="O57" s="284">
        <f t="shared" si="20"/>
        <v>68952</v>
      </c>
      <c r="P57" s="284">
        <f t="shared" si="20"/>
        <v>46490</v>
      </c>
      <c r="Q57" s="289">
        <f t="shared" si="4"/>
        <v>26047</v>
      </c>
      <c r="R57" s="289">
        <f t="shared" si="5"/>
        <v>28218</v>
      </c>
      <c r="S57" s="289">
        <f t="shared" si="6"/>
        <v>30388</v>
      </c>
      <c r="T57" s="289">
        <f t="shared" si="7"/>
        <v>34729</v>
      </c>
      <c r="U57" s="284">
        <f t="shared" si="11"/>
        <v>68665</v>
      </c>
      <c r="V57" s="284">
        <f t="shared" si="11"/>
        <v>75455</v>
      </c>
      <c r="W57" s="284">
        <f t="shared" si="11"/>
        <v>80650</v>
      </c>
      <c r="X57" s="284">
        <f t="shared" si="11"/>
        <v>82975</v>
      </c>
      <c r="Y57" s="284">
        <f t="shared" si="11"/>
        <v>89725</v>
      </c>
      <c r="Z57" s="284">
        <f t="shared" si="11"/>
        <v>72098</v>
      </c>
      <c r="AA57" s="284">
        <f t="shared" si="11"/>
        <v>79228</v>
      </c>
      <c r="AB57" s="284">
        <f t="shared" si="11"/>
        <v>84683</v>
      </c>
      <c r="AC57" s="284">
        <f t="shared" si="11"/>
        <v>87124</v>
      </c>
      <c r="AD57" s="284">
        <f t="shared" si="11"/>
        <v>94211</v>
      </c>
      <c r="AE57" s="284">
        <f t="shared" si="11"/>
        <v>75532</v>
      </c>
      <c r="AF57" s="284">
        <f t="shared" si="11"/>
        <v>83001</v>
      </c>
      <c r="AG57" s="284">
        <f t="shared" si="11"/>
        <v>88715</v>
      </c>
      <c r="AH57" s="284">
        <f t="shared" si="11"/>
        <v>91273</v>
      </c>
      <c r="AI57" s="284">
        <f t="shared" si="11"/>
        <v>98698</v>
      </c>
      <c r="AJ57" s="284">
        <f t="shared" si="11"/>
        <v>78965</v>
      </c>
      <c r="AK57" s="284">
        <f t="shared" si="22"/>
        <v>86773</v>
      </c>
      <c r="AL57" s="284">
        <f t="shared" si="22"/>
        <v>92748</v>
      </c>
      <c r="AM57" s="284">
        <f t="shared" si="22"/>
        <v>95421</v>
      </c>
      <c r="AN57" s="284">
        <f t="shared" si="22"/>
        <v>103184</v>
      </c>
      <c r="AO57" s="284">
        <f t="shared" si="22"/>
        <v>82398</v>
      </c>
      <c r="AP57" s="284">
        <f t="shared" si="22"/>
        <v>90546</v>
      </c>
      <c r="AQ57" s="284">
        <f t="shared" si="22"/>
        <v>96780</v>
      </c>
      <c r="AR57" s="284">
        <f t="shared" si="22"/>
        <v>99570</v>
      </c>
      <c r="AS57" s="284">
        <f t="shared" si="13"/>
        <v>107670</v>
      </c>
      <c r="AT57" s="284">
        <f t="shared" si="13"/>
        <v>76070</v>
      </c>
      <c r="AU57" s="284">
        <f t="shared" si="13"/>
        <v>84295</v>
      </c>
      <c r="AV57" s="284">
        <f t="shared" si="13"/>
        <v>91805</v>
      </c>
      <c r="AW57" s="284">
        <f t="shared" si="13"/>
        <v>93795</v>
      </c>
      <c r="AX57" s="284">
        <f t="shared" si="13"/>
        <v>97330</v>
      </c>
      <c r="AY57" s="284">
        <f t="shared" si="13"/>
        <v>79874</v>
      </c>
      <c r="AZ57" s="284">
        <f t="shared" si="13"/>
        <v>88510</v>
      </c>
      <c r="BA57" s="284">
        <f t="shared" si="13"/>
        <v>96395</v>
      </c>
      <c r="BB57" s="284">
        <f t="shared" si="13"/>
        <v>98485</v>
      </c>
      <c r="BC57" s="284">
        <f t="shared" si="13"/>
        <v>102197</v>
      </c>
      <c r="BD57" s="284">
        <f t="shared" si="13"/>
        <v>83677</v>
      </c>
      <c r="BE57" s="284">
        <f t="shared" si="13"/>
        <v>92725</v>
      </c>
      <c r="BF57" s="284">
        <f t="shared" si="13"/>
        <v>100986</v>
      </c>
      <c r="BG57" s="284">
        <f t="shared" si="13"/>
        <v>103175</v>
      </c>
      <c r="BH57" s="284">
        <f t="shared" si="13"/>
        <v>107063</v>
      </c>
      <c r="BI57" s="284">
        <f t="shared" si="23"/>
        <v>87481</v>
      </c>
      <c r="BJ57" s="284">
        <f t="shared" si="21"/>
        <v>96939</v>
      </c>
      <c r="BK57" s="284">
        <f t="shared" si="21"/>
        <v>105576</v>
      </c>
      <c r="BL57" s="284">
        <f t="shared" si="21"/>
        <v>107864</v>
      </c>
      <c r="BM57" s="284">
        <f t="shared" si="21"/>
        <v>111930</v>
      </c>
      <c r="BN57" s="284">
        <f t="shared" si="21"/>
        <v>91284</v>
      </c>
      <c r="BO57" s="284">
        <f t="shared" si="21"/>
        <v>101154</v>
      </c>
      <c r="BP57" s="284">
        <f t="shared" si="21"/>
        <v>110166</v>
      </c>
      <c r="BQ57" s="284">
        <f t="shared" si="21"/>
        <v>112554</v>
      </c>
      <c r="BR57" s="284">
        <f t="shared" si="21"/>
        <v>116796</v>
      </c>
      <c r="BS57" s="291">
        <f t="shared" si="15"/>
        <v>86586</v>
      </c>
      <c r="BT57" s="291">
        <f t="shared" si="16"/>
        <v>94674</v>
      </c>
      <c r="BU57" s="291">
        <f t="shared" si="16"/>
        <v>100902</v>
      </c>
      <c r="BV57" s="291">
        <f t="shared" si="16"/>
        <v>103734</v>
      </c>
      <c r="BW57" s="291">
        <f t="shared" si="16"/>
        <v>111840</v>
      </c>
      <c r="BX57" s="291">
        <f t="shared" si="16"/>
        <v>90264</v>
      </c>
      <c r="BY57" s="291">
        <f t="shared" si="17"/>
        <v>98352</v>
      </c>
      <c r="BZ57" s="291">
        <f t="shared" si="17"/>
        <v>104598</v>
      </c>
      <c r="CA57" s="291">
        <f t="shared" si="17"/>
        <v>107454</v>
      </c>
      <c r="CB57" s="291">
        <f t="shared" si="17"/>
        <v>115518</v>
      </c>
      <c r="CC57" s="291">
        <f t="shared" si="17"/>
        <v>93942</v>
      </c>
      <c r="CD57" s="291">
        <f t="shared" si="18"/>
        <v>102072</v>
      </c>
      <c r="CE57" s="291">
        <f t="shared" si="18"/>
        <v>108294</v>
      </c>
      <c r="CF57" s="291">
        <f t="shared" si="18"/>
        <v>111096</v>
      </c>
      <c r="CG57" s="291">
        <f t="shared" si="18"/>
        <v>119196</v>
      </c>
      <c r="CH57" s="284">
        <f t="shared" si="18"/>
        <v>55380</v>
      </c>
      <c r="CI57" s="284">
        <f t="shared" si="18"/>
        <v>60918</v>
      </c>
      <c r="CJ57" s="284">
        <f t="shared" si="18"/>
        <v>66456</v>
      </c>
      <c r="CK57" s="284">
        <f t="shared" si="18"/>
        <v>64340</v>
      </c>
      <c r="CL57" s="284">
        <f t="shared" si="18"/>
        <v>77208</v>
      </c>
    </row>
    <row r="58" spans="1:90" x14ac:dyDescent="0.25">
      <c r="A58" s="262">
        <v>54</v>
      </c>
      <c r="B58" s="284">
        <f t="shared" si="10"/>
        <v>24350</v>
      </c>
      <c r="C58" s="284">
        <f t="shared" si="9"/>
        <v>22.615200000000002</v>
      </c>
      <c r="D58" s="284">
        <f t="shared" si="19"/>
        <v>55788</v>
      </c>
      <c r="E58" s="284">
        <f t="shared" si="20"/>
        <v>60132</v>
      </c>
      <c r="F58" s="284">
        <f t="shared" si="20"/>
        <v>65052</v>
      </c>
      <c r="G58" s="284">
        <f t="shared" si="20"/>
        <v>72588</v>
      </c>
      <c r="H58" s="284">
        <f t="shared" si="20"/>
        <v>78996</v>
      </c>
      <c r="I58" s="284">
        <f t="shared" si="20"/>
        <v>57460</v>
      </c>
      <c r="J58" s="284">
        <f t="shared" si="20"/>
        <v>73812</v>
      </c>
      <c r="K58" s="284">
        <f t="shared" si="20"/>
        <v>94224</v>
      </c>
      <c r="L58" s="284">
        <f t="shared" si="20"/>
        <v>60333</v>
      </c>
      <c r="M58" s="284">
        <f t="shared" si="20"/>
        <v>63206</v>
      </c>
      <c r="N58" s="284">
        <f t="shared" si="20"/>
        <v>66079</v>
      </c>
      <c r="O58" s="284">
        <f t="shared" si="20"/>
        <v>68952</v>
      </c>
      <c r="P58" s="284">
        <f t="shared" si="20"/>
        <v>46490</v>
      </c>
      <c r="Q58" s="289">
        <f t="shared" si="4"/>
        <v>26047</v>
      </c>
      <c r="R58" s="289">
        <f t="shared" si="5"/>
        <v>28218</v>
      </c>
      <c r="S58" s="289">
        <f t="shared" si="6"/>
        <v>30388</v>
      </c>
      <c r="T58" s="289">
        <f t="shared" si="7"/>
        <v>34729</v>
      </c>
      <c r="U58" s="284">
        <f t="shared" si="11"/>
        <v>68665</v>
      </c>
      <c r="V58" s="284">
        <f t="shared" si="11"/>
        <v>75455</v>
      </c>
      <c r="W58" s="284">
        <f t="shared" si="11"/>
        <v>80650</v>
      </c>
      <c r="X58" s="284">
        <f t="shared" si="11"/>
        <v>82975</v>
      </c>
      <c r="Y58" s="284">
        <f t="shared" si="11"/>
        <v>89725</v>
      </c>
      <c r="Z58" s="284">
        <f t="shared" si="11"/>
        <v>72098</v>
      </c>
      <c r="AA58" s="284">
        <f t="shared" si="11"/>
        <v>79228</v>
      </c>
      <c r="AB58" s="284">
        <f t="shared" si="11"/>
        <v>84683</v>
      </c>
      <c r="AC58" s="284">
        <f t="shared" si="11"/>
        <v>87124</v>
      </c>
      <c r="AD58" s="284">
        <f t="shared" si="11"/>
        <v>94211</v>
      </c>
      <c r="AE58" s="284">
        <f t="shared" si="11"/>
        <v>75532</v>
      </c>
      <c r="AF58" s="284">
        <f t="shared" si="11"/>
        <v>83001</v>
      </c>
      <c r="AG58" s="284">
        <f t="shared" si="11"/>
        <v>88715</v>
      </c>
      <c r="AH58" s="284">
        <f t="shared" si="11"/>
        <v>91273</v>
      </c>
      <c r="AI58" s="284">
        <f t="shared" si="11"/>
        <v>98698</v>
      </c>
      <c r="AJ58" s="284">
        <f t="shared" si="11"/>
        <v>78965</v>
      </c>
      <c r="AK58" s="284">
        <f t="shared" si="22"/>
        <v>86773</v>
      </c>
      <c r="AL58" s="284">
        <f t="shared" si="22"/>
        <v>92748</v>
      </c>
      <c r="AM58" s="284">
        <f t="shared" si="22"/>
        <v>95421</v>
      </c>
      <c r="AN58" s="284">
        <f t="shared" si="22"/>
        <v>103184</v>
      </c>
      <c r="AO58" s="284">
        <f t="shared" si="22"/>
        <v>82398</v>
      </c>
      <c r="AP58" s="284">
        <f t="shared" si="22"/>
        <v>90546</v>
      </c>
      <c r="AQ58" s="284">
        <f t="shared" si="22"/>
        <v>96780</v>
      </c>
      <c r="AR58" s="284">
        <f t="shared" si="22"/>
        <v>99570</v>
      </c>
      <c r="AS58" s="284">
        <f t="shared" si="13"/>
        <v>107670</v>
      </c>
      <c r="AT58" s="284">
        <f t="shared" si="13"/>
        <v>76070</v>
      </c>
      <c r="AU58" s="284">
        <f t="shared" si="13"/>
        <v>84295</v>
      </c>
      <c r="AV58" s="284">
        <f t="shared" si="13"/>
        <v>91805</v>
      </c>
      <c r="AW58" s="284">
        <f t="shared" si="13"/>
        <v>93795</v>
      </c>
      <c r="AX58" s="284">
        <f t="shared" si="13"/>
        <v>97330</v>
      </c>
      <c r="AY58" s="284">
        <f t="shared" si="13"/>
        <v>79874</v>
      </c>
      <c r="AZ58" s="284">
        <f t="shared" si="13"/>
        <v>88510</v>
      </c>
      <c r="BA58" s="284">
        <f t="shared" si="13"/>
        <v>96395</v>
      </c>
      <c r="BB58" s="284">
        <f t="shared" si="13"/>
        <v>98485</v>
      </c>
      <c r="BC58" s="284">
        <f t="shared" si="13"/>
        <v>102197</v>
      </c>
      <c r="BD58" s="284">
        <f t="shared" si="13"/>
        <v>83677</v>
      </c>
      <c r="BE58" s="284">
        <f t="shared" si="13"/>
        <v>92725</v>
      </c>
      <c r="BF58" s="284">
        <f t="shared" si="13"/>
        <v>100986</v>
      </c>
      <c r="BG58" s="284">
        <f t="shared" si="13"/>
        <v>103175</v>
      </c>
      <c r="BH58" s="284">
        <f t="shared" si="13"/>
        <v>107063</v>
      </c>
      <c r="BI58" s="284">
        <f t="shared" si="23"/>
        <v>87481</v>
      </c>
      <c r="BJ58" s="284">
        <f t="shared" si="21"/>
        <v>96939</v>
      </c>
      <c r="BK58" s="284">
        <f t="shared" si="21"/>
        <v>105576</v>
      </c>
      <c r="BL58" s="284">
        <f t="shared" si="21"/>
        <v>107864</v>
      </c>
      <c r="BM58" s="284">
        <f t="shared" si="21"/>
        <v>111930</v>
      </c>
      <c r="BN58" s="284">
        <f t="shared" si="21"/>
        <v>91284</v>
      </c>
      <c r="BO58" s="284">
        <f t="shared" si="21"/>
        <v>101154</v>
      </c>
      <c r="BP58" s="284">
        <f t="shared" si="21"/>
        <v>110166</v>
      </c>
      <c r="BQ58" s="284">
        <f t="shared" si="21"/>
        <v>112554</v>
      </c>
      <c r="BR58" s="284">
        <f t="shared" si="21"/>
        <v>116796</v>
      </c>
      <c r="BS58" s="291">
        <f t="shared" si="15"/>
        <v>86586</v>
      </c>
      <c r="BT58" s="291">
        <f t="shared" si="16"/>
        <v>94674</v>
      </c>
      <c r="BU58" s="291">
        <f t="shared" si="16"/>
        <v>100902</v>
      </c>
      <c r="BV58" s="291">
        <f t="shared" si="16"/>
        <v>103734</v>
      </c>
      <c r="BW58" s="291">
        <f t="shared" si="16"/>
        <v>111840</v>
      </c>
      <c r="BX58" s="291">
        <f t="shared" si="16"/>
        <v>90264</v>
      </c>
      <c r="BY58" s="291">
        <f t="shared" si="17"/>
        <v>98352</v>
      </c>
      <c r="BZ58" s="291">
        <f t="shared" si="17"/>
        <v>104598</v>
      </c>
      <c r="CA58" s="291">
        <f t="shared" si="17"/>
        <v>107454</v>
      </c>
      <c r="CB58" s="291">
        <f t="shared" si="17"/>
        <v>115518</v>
      </c>
      <c r="CC58" s="291">
        <f t="shared" si="17"/>
        <v>93942</v>
      </c>
      <c r="CD58" s="291">
        <f t="shared" si="18"/>
        <v>102072</v>
      </c>
      <c r="CE58" s="291">
        <f t="shared" si="18"/>
        <v>108294</v>
      </c>
      <c r="CF58" s="291">
        <f t="shared" si="18"/>
        <v>111096</v>
      </c>
      <c r="CG58" s="291">
        <f t="shared" si="18"/>
        <v>119196</v>
      </c>
      <c r="CH58" s="284">
        <f t="shared" si="18"/>
        <v>55380</v>
      </c>
      <c r="CI58" s="284">
        <f t="shared" si="18"/>
        <v>60918</v>
      </c>
      <c r="CJ58" s="284">
        <f t="shared" si="18"/>
        <v>66456</v>
      </c>
      <c r="CK58" s="284">
        <f t="shared" si="18"/>
        <v>64340</v>
      </c>
      <c r="CL58" s="284">
        <f t="shared" si="18"/>
        <v>77208</v>
      </c>
    </row>
    <row r="59" spans="1:90" x14ac:dyDescent="0.25">
      <c r="A59" s="262">
        <v>55</v>
      </c>
      <c r="B59" s="284">
        <f t="shared" si="10"/>
        <v>24350</v>
      </c>
      <c r="C59" s="284">
        <f t="shared" si="9"/>
        <v>22.615200000000002</v>
      </c>
      <c r="D59" s="284">
        <f t="shared" si="19"/>
        <v>55788</v>
      </c>
      <c r="E59" s="284">
        <f t="shared" si="20"/>
        <v>60132</v>
      </c>
      <c r="F59" s="284">
        <f t="shared" si="20"/>
        <v>65052</v>
      </c>
      <c r="G59" s="284">
        <f t="shared" si="20"/>
        <v>72588</v>
      </c>
      <c r="H59" s="284">
        <f t="shared" si="20"/>
        <v>78996</v>
      </c>
      <c r="I59" s="284">
        <f t="shared" si="20"/>
        <v>57460</v>
      </c>
      <c r="J59" s="284">
        <f t="shared" si="20"/>
        <v>73812</v>
      </c>
      <c r="K59" s="284">
        <f t="shared" si="20"/>
        <v>94224</v>
      </c>
      <c r="L59" s="284">
        <f t="shared" si="20"/>
        <v>60333</v>
      </c>
      <c r="M59" s="284">
        <f t="shared" si="20"/>
        <v>63206</v>
      </c>
      <c r="N59" s="284">
        <f t="shared" si="20"/>
        <v>66079</v>
      </c>
      <c r="O59" s="284">
        <f t="shared" si="20"/>
        <v>68952</v>
      </c>
      <c r="P59" s="284">
        <f t="shared" si="20"/>
        <v>46490</v>
      </c>
      <c r="Q59" s="289">
        <f t="shared" si="4"/>
        <v>26047</v>
      </c>
      <c r="R59" s="289">
        <f t="shared" si="5"/>
        <v>28218</v>
      </c>
      <c r="S59" s="289">
        <f t="shared" si="6"/>
        <v>30388</v>
      </c>
      <c r="T59" s="289">
        <f t="shared" si="7"/>
        <v>34729</v>
      </c>
      <c r="U59" s="284">
        <f t="shared" si="11"/>
        <v>68665</v>
      </c>
      <c r="V59" s="284">
        <f t="shared" si="11"/>
        <v>75455</v>
      </c>
      <c r="W59" s="284">
        <f t="shared" si="11"/>
        <v>80650</v>
      </c>
      <c r="X59" s="284">
        <f t="shared" si="11"/>
        <v>82975</v>
      </c>
      <c r="Y59" s="284">
        <f t="shared" si="11"/>
        <v>89725</v>
      </c>
      <c r="Z59" s="284">
        <f t="shared" si="11"/>
        <v>72098</v>
      </c>
      <c r="AA59" s="284">
        <f t="shared" si="11"/>
        <v>79228</v>
      </c>
      <c r="AB59" s="284">
        <f t="shared" si="11"/>
        <v>84683</v>
      </c>
      <c r="AC59" s="284">
        <f t="shared" si="11"/>
        <v>87124</v>
      </c>
      <c r="AD59" s="284">
        <f t="shared" si="11"/>
        <v>94211</v>
      </c>
      <c r="AE59" s="284">
        <f t="shared" si="11"/>
        <v>75532</v>
      </c>
      <c r="AF59" s="284">
        <f t="shared" si="11"/>
        <v>83001</v>
      </c>
      <c r="AG59" s="284">
        <f t="shared" si="11"/>
        <v>88715</v>
      </c>
      <c r="AH59" s="284">
        <f t="shared" si="11"/>
        <v>91273</v>
      </c>
      <c r="AI59" s="284">
        <f t="shared" si="11"/>
        <v>98698</v>
      </c>
      <c r="AJ59" s="284">
        <f t="shared" si="11"/>
        <v>78965</v>
      </c>
      <c r="AK59" s="284">
        <f t="shared" si="22"/>
        <v>86773</v>
      </c>
      <c r="AL59" s="284">
        <f t="shared" si="22"/>
        <v>92748</v>
      </c>
      <c r="AM59" s="284">
        <f t="shared" si="22"/>
        <v>95421</v>
      </c>
      <c r="AN59" s="284">
        <f t="shared" si="22"/>
        <v>103184</v>
      </c>
      <c r="AO59" s="284">
        <f t="shared" si="22"/>
        <v>82398</v>
      </c>
      <c r="AP59" s="284">
        <f t="shared" si="22"/>
        <v>90546</v>
      </c>
      <c r="AQ59" s="284">
        <f t="shared" si="22"/>
        <v>96780</v>
      </c>
      <c r="AR59" s="284">
        <f t="shared" si="22"/>
        <v>99570</v>
      </c>
      <c r="AS59" s="284">
        <f t="shared" si="13"/>
        <v>107670</v>
      </c>
      <c r="AT59" s="284">
        <f t="shared" si="13"/>
        <v>76070</v>
      </c>
      <c r="AU59" s="284">
        <f t="shared" si="13"/>
        <v>84295</v>
      </c>
      <c r="AV59" s="284">
        <f t="shared" si="13"/>
        <v>91805</v>
      </c>
      <c r="AW59" s="284">
        <f t="shared" si="13"/>
        <v>93795</v>
      </c>
      <c r="AX59" s="284">
        <f t="shared" si="13"/>
        <v>97330</v>
      </c>
      <c r="AY59" s="284">
        <f t="shared" si="13"/>
        <v>79874</v>
      </c>
      <c r="AZ59" s="284">
        <f t="shared" si="13"/>
        <v>88510</v>
      </c>
      <c r="BA59" s="284">
        <f t="shared" si="13"/>
        <v>96395</v>
      </c>
      <c r="BB59" s="284">
        <f t="shared" si="13"/>
        <v>98485</v>
      </c>
      <c r="BC59" s="284">
        <f t="shared" si="13"/>
        <v>102197</v>
      </c>
      <c r="BD59" s="284">
        <f t="shared" si="13"/>
        <v>83677</v>
      </c>
      <c r="BE59" s="284">
        <f t="shared" si="13"/>
        <v>92725</v>
      </c>
      <c r="BF59" s="284">
        <f t="shared" si="13"/>
        <v>100986</v>
      </c>
      <c r="BG59" s="284">
        <f t="shared" si="13"/>
        <v>103175</v>
      </c>
      <c r="BH59" s="284">
        <f t="shared" si="13"/>
        <v>107063</v>
      </c>
      <c r="BI59" s="284">
        <f t="shared" si="23"/>
        <v>87481</v>
      </c>
      <c r="BJ59" s="284">
        <f t="shared" si="21"/>
        <v>96939</v>
      </c>
      <c r="BK59" s="284">
        <f t="shared" si="21"/>
        <v>105576</v>
      </c>
      <c r="BL59" s="284">
        <f t="shared" si="21"/>
        <v>107864</v>
      </c>
      <c r="BM59" s="284">
        <f t="shared" si="21"/>
        <v>111930</v>
      </c>
      <c r="BN59" s="284">
        <f t="shared" si="21"/>
        <v>91284</v>
      </c>
      <c r="BO59" s="284">
        <f t="shared" si="21"/>
        <v>101154</v>
      </c>
      <c r="BP59" s="284">
        <f t="shared" si="21"/>
        <v>110166</v>
      </c>
      <c r="BQ59" s="284">
        <f t="shared" si="21"/>
        <v>112554</v>
      </c>
      <c r="BR59" s="284">
        <f t="shared" si="21"/>
        <v>116796</v>
      </c>
      <c r="BS59" s="291">
        <f t="shared" si="15"/>
        <v>86586</v>
      </c>
      <c r="BT59" s="291">
        <f t="shared" si="15"/>
        <v>94674</v>
      </c>
      <c r="BU59" s="291">
        <f t="shared" si="15"/>
        <v>100902</v>
      </c>
      <c r="BV59" s="291">
        <f t="shared" si="15"/>
        <v>103734</v>
      </c>
      <c r="BW59" s="291">
        <f t="shared" si="15"/>
        <v>111840</v>
      </c>
      <c r="BX59" s="291">
        <f t="shared" si="15"/>
        <v>90264</v>
      </c>
      <c r="BY59" s="291">
        <f t="shared" si="15"/>
        <v>98352</v>
      </c>
      <c r="BZ59" s="291">
        <f t="shared" si="15"/>
        <v>104598</v>
      </c>
      <c r="CA59" s="291">
        <f t="shared" si="15"/>
        <v>107454</v>
      </c>
      <c r="CB59" s="291">
        <f t="shared" si="15"/>
        <v>115518</v>
      </c>
      <c r="CC59" s="291">
        <f t="shared" si="15"/>
        <v>93942</v>
      </c>
      <c r="CD59" s="291">
        <f t="shared" si="15"/>
        <v>102072</v>
      </c>
      <c r="CE59" s="291">
        <f t="shared" si="15"/>
        <v>108294</v>
      </c>
      <c r="CF59" s="291">
        <f t="shared" si="15"/>
        <v>111096</v>
      </c>
      <c r="CG59" s="291">
        <f t="shared" si="15"/>
        <v>119196</v>
      </c>
      <c r="CH59" s="284">
        <f t="shared" si="15"/>
        <v>55380</v>
      </c>
      <c r="CI59" s="284">
        <f t="shared" ref="CI59:CL64" si="24">CI58</f>
        <v>60918</v>
      </c>
      <c r="CJ59" s="284">
        <f t="shared" si="24"/>
        <v>66456</v>
      </c>
      <c r="CK59" s="284">
        <f t="shared" si="24"/>
        <v>64340</v>
      </c>
      <c r="CL59" s="284">
        <f t="shared" si="24"/>
        <v>77208</v>
      </c>
    </row>
    <row r="60" spans="1:90" x14ac:dyDescent="0.25">
      <c r="A60" s="262">
        <v>56</v>
      </c>
      <c r="B60" s="284">
        <f t="shared" si="10"/>
        <v>24350</v>
      </c>
      <c r="C60" s="284">
        <f t="shared" si="9"/>
        <v>22.615200000000002</v>
      </c>
      <c r="D60" s="284">
        <f t="shared" si="19"/>
        <v>55788</v>
      </c>
      <c r="E60" s="284">
        <f t="shared" si="20"/>
        <v>60132</v>
      </c>
      <c r="F60" s="284">
        <f t="shared" si="20"/>
        <v>65052</v>
      </c>
      <c r="G60" s="284">
        <f t="shared" si="20"/>
        <v>72588</v>
      </c>
      <c r="H60" s="284">
        <f t="shared" si="20"/>
        <v>78996</v>
      </c>
      <c r="I60" s="284">
        <f t="shared" si="20"/>
        <v>57460</v>
      </c>
      <c r="J60" s="284">
        <f t="shared" si="20"/>
        <v>73812</v>
      </c>
      <c r="K60" s="284">
        <f t="shared" si="20"/>
        <v>94224</v>
      </c>
      <c r="L60" s="284">
        <f t="shared" si="20"/>
        <v>60333</v>
      </c>
      <c r="M60" s="284">
        <f t="shared" si="20"/>
        <v>63206</v>
      </c>
      <c r="N60" s="284">
        <f t="shared" si="20"/>
        <v>66079</v>
      </c>
      <c r="O60" s="284">
        <f t="shared" si="20"/>
        <v>68952</v>
      </c>
      <c r="P60" s="284">
        <f t="shared" si="20"/>
        <v>46490</v>
      </c>
      <c r="Q60" s="289">
        <f t="shared" si="4"/>
        <v>26047</v>
      </c>
      <c r="R60" s="289">
        <f t="shared" si="5"/>
        <v>28218</v>
      </c>
      <c r="S60" s="289">
        <f t="shared" si="6"/>
        <v>30388</v>
      </c>
      <c r="T60" s="289">
        <f t="shared" si="7"/>
        <v>34729</v>
      </c>
      <c r="U60" s="284">
        <f t="shared" ref="U60:AJ64" si="25">U59</f>
        <v>68665</v>
      </c>
      <c r="V60" s="284">
        <f t="shared" si="25"/>
        <v>75455</v>
      </c>
      <c r="W60" s="284">
        <f t="shared" si="25"/>
        <v>80650</v>
      </c>
      <c r="X60" s="284">
        <f t="shared" si="25"/>
        <v>82975</v>
      </c>
      <c r="Y60" s="284">
        <f t="shared" si="25"/>
        <v>89725</v>
      </c>
      <c r="Z60" s="284">
        <f t="shared" si="25"/>
        <v>72098</v>
      </c>
      <c r="AA60" s="284">
        <f t="shared" si="25"/>
        <v>79228</v>
      </c>
      <c r="AB60" s="284">
        <f t="shared" si="25"/>
        <v>84683</v>
      </c>
      <c r="AC60" s="284">
        <f t="shared" si="25"/>
        <v>87124</v>
      </c>
      <c r="AD60" s="284">
        <f t="shared" si="25"/>
        <v>94211</v>
      </c>
      <c r="AE60" s="284">
        <f t="shared" si="25"/>
        <v>75532</v>
      </c>
      <c r="AF60" s="284">
        <f t="shared" si="25"/>
        <v>83001</v>
      </c>
      <c r="AG60" s="284">
        <f t="shared" si="25"/>
        <v>88715</v>
      </c>
      <c r="AH60" s="284">
        <f t="shared" si="25"/>
        <v>91273</v>
      </c>
      <c r="AI60" s="284">
        <f t="shared" si="25"/>
        <v>98698</v>
      </c>
      <c r="AJ60" s="284">
        <f t="shared" si="25"/>
        <v>78965</v>
      </c>
      <c r="AK60" s="284">
        <f t="shared" si="22"/>
        <v>86773</v>
      </c>
      <c r="AL60" s="284">
        <f t="shared" si="22"/>
        <v>92748</v>
      </c>
      <c r="AM60" s="284">
        <f t="shared" si="22"/>
        <v>95421</v>
      </c>
      <c r="AN60" s="284">
        <f t="shared" si="22"/>
        <v>103184</v>
      </c>
      <c r="AO60" s="284">
        <f t="shared" si="22"/>
        <v>82398</v>
      </c>
      <c r="AP60" s="284">
        <f t="shared" si="22"/>
        <v>90546</v>
      </c>
      <c r="AQ60" s="284">
        <f t="shared" si="22"/>
        <v>96780</v>
      </c>
      <c r="AR60" s="284">
        <f t="shared" si="22"/>
        <v>99570</v>
      </c>
      <c r="AS60" s="284">
        <f t="shared" si="22"/>
        <v>107670</v>
      </c>
      <c r="AT60" s="284">
        <f t="shared" si="22"/>
        <v>76070</v>
      </c>
      <c r="AU60" s="284">
        <f t="shared" si="22"/>
        <v>84295</v>
      </c>
      <c r="AV60" s="284">
        <f t="shared" si="22"/>
        <v>91805</v>
      </c>
      <c r="AW60" s="284">
        <f t="shared" si="22"/>
        <v>93795</v>
      </c>
      <c r="AX60" s="284">
        <f t="shared" si="22"/>
        <v>97330</v>
      </c>
      <c r="AY60" s="284">
        <f t="shared" si="22"/>
        <v>79874</v>
      </c>
      <c r="AZ60" s="284">
        <f t="shared" si="22"/>
        <v>88510</v>
      </c>
      <c r="BA60" s="284">
        <f t="shared" ref="BA60:BH64" si="26">BA59</f>
        <v>96395</v>
      </c>
      <c r="BB60" s="284">
        <f t="shared" si="26"/>
        <v>98485</v>
      </c>
      <c r="BC60" s="284">
        <f t="shared" si="26"/>
        <v>102197</v>
      </c>
      <c r="BD60" s="284">
        <f t="shared" si="26"/>
        <v>83677</v>
      </c>
      <c r="BE60" s="284">
        <f t="shared" si="26"/>
        <v>92725</v>
      </c>
      <c r="BF60" s="284">
        <f t="shared" si="26"/>
        <v>100986</v>
      </c>
      <c r="BG60" s="284">
        <f t="shared" si="26"/>
        <v>103175</v>
      </c>
      <c r="BH60" s="284">
        <f t="shared" si="26"/>
        <v>107063</v>
      </c>
      <c r="BI60" s="284">
        <f t="shared" si="23"/>
        <v>87481</v>
      </c>
      <c r="BJ60" s="284">
        <f t="shared" si="21"/>
        <v>96939</v>
      </c>
      <c r="BK60" s="284">
        <f t="shared" si="21"/>
        <v>105576</v>
      </c>
      <c r="BL60" s="284">
        <f t="shared" si="21"/>
        <v>107864</v>
      </c>
      <c r="BM60" s="284">
        <f t="shared" si="21"/>
        <v>111930</v>
      </c>
      <c r="BN60" s="284">
        <f t="shared" si="21"/>
        <v>91284</v>
      </c>
      <c r="BO60" s="284">
        <f t="shared" si="21"/>
        <v>101154</v>
      </c>
      <c r="BP60" s="284">
        <f t="shared" si="21"/>
        <v>110166</v>
      </c>
      <c r="BQ60" s="284">
        <f t="shared" si="21"/>
        <v>112554</v>
      </c>
      <c r="BR60" s="284">
        <f t="shared" si="21"/>
        <v>116796</v>
      </c>
      <c r="BS60" s="291">
        <f t="shared" si="21"/>
        <v>86586</v>
      </c>
      <c r="BT60" s="291">
        <f t="shared" si="21"/>
        <v>94674</v>
      </c>
      <c r="BU60" s="291">
        <f t="shared" si="21"/>
        <v>100902</v>
      </c>
      <c r="BV60" s="291">
        <f t="shared" si="21"/>
        <v>103734</v>
      </c>
      <c r="BW60" s="291">
        <f t="shared" si="21"/>
        <v>111840</v>
      </c>
      <c r="BX60" s="291">
        <f t="shared" si="21"/>
        <v>90264</v>
      </c>
      <c r="BY60" s="291">
        <f t="shared" si="21"/>
        <v>98352</v>
      </c>
      <c r="BZ60" s="291">
        <f t="shared" ref="BZ60:CH64" si="27">BZ59</f>
        <v>104598</v>
      </c>
      <c r="CA60" s="291">
        <f t="shared" si="27"/>
        <v>107454</v>
      </c>
      <c r="CB60" s="291">
        <f t="shared" si="27"/>
        <v>115518</v>
      </c>
      <c r="CC60" s="291">
        <f t="shared" si="27"/>
        <v>93942</v>
      </c>
      <c r="CD60" s="291">
        <f t="shared" si="27"/>
        <v>102072</v>
      </c>
      <c r="CE60" s="291">
        <f t="shared" si="27"/>
        <v>108294</v>
      </c>
      <c r="CF60" s="291">
        <f t="shared" si="27"/>
        <v>111096</v>
      </c>
      <c r="CG60" s="291">
        <f t="shared" si="27"/>
        <v>119196</v>
      </c>
      <c r="CH60" s="284">
        <f t="shared" si="27"/>
        <v>55380</v>
      </c>
      <c r="CI60" s="284">
        <f t="shared" si="24"/>
        <v>60918</v>
      </c>
      <c r="CJ60" s="284">
        <f t="shared" si="24"/>
        <v>66456</v>
      </c>
      <c r="CK60" s="284">
        <f t="shared" si="24"/>
        <v>64340</v>
      </c>
      <c r="CL60" s="284">
        <f t="shared" si="24"/>
        <v>77208</v>
      </c>
    </row>
    <row r="61" spans="1:90" x14ac:dyDescent="0.25">
      <c r="A61" s="262">
        <v>57</v>
      </c>
      <c r="B61" s="284">
        <f t="shared" si="10"/>
        <v>24350</v>
      </c>
      <c r="C61" s="284">
        <f t="shared" si="9"/>
        <v>22.615200000000002</v>
      </c>
      <c r="D61" s="284">
        <f t="shared" si="19"/>
        <v>55788</v>
      </c>
      <c r="E61" s="284">
        <f t="shared" si="20"/>
        <v>60132</v>
      </c>
      <c r="F61" s="284">
        <f t="shared" si="20"/>
        <v>65052</v>
      </c>
      <c r="G61" s="284">
        <f t="shared" si="20"/>
        <v>72588</v>
      </c>
      <c r="H61" s="284">
        <f t="shared" si="20"/>
        <v>78996</v>
      </c>
      <c r="I61" s="284">
        <f t="shared" si="20"/>
        <v>57460</v>
      </c>
      <c r="J61" s="284">
        <f t="shared" si="20"/>
        <v>73812</v>
      </c>
      <c r="K61" s="284">
        <f t="shared" si="20"/>
        <v>94224</v>
      </c>
      <c r="L61" s="284">
        <f t="shared" si="20"/>
        <v>60333</v>
      </c>
      <c r="M61" s="284">
        <f t="shared" si="20"/>
        <v>63206</v>
      </c>
      <c r="N61" s="284">
        <f t="shared" si="20"/>
        <v>66079</v>
      </c>
      <c r="O61" s="284">
        <f t="shared" si="20"/>
        <v>68952</v>
      </c>
      <c r="P61" s="284">
        <f t="shared" si="20"/>
        <v>46490</v>
      </c>
      <c r="Q61" s="289">
        <f t="shared" si="4"/>
        <v>26047</v>
      </c>
      <c r="R61" s="289">
        <f t="shared" si="5"/>
        <v>28218</v>
      </c>
      <c r="S61" s="289">
        <f t="shared" si="6"/>
        <v>30388</v>
      </c>
      <c r="T61" s="289">
        <f t="shared" si="7"/>
        <v>34729</v>
      </c>
      <c r="U61" s="284">
        <f t="shared" si="25"/>
        <v>68665</v>
      </c>
      <c r="V61" s="284">
        <f t="shared" si="25"/>
        <v>75455</v>
      </c>
      <c r="W61" s="284">
        <f t="shared" si="25"/>
        <v>80650</v>
      </c>
      <c r="X61" s="284">
        <f t="shared" si="25"/>
        <v>82975</v>
      </c>
      <c r="Y61" s="284">
        <f t="shared" si="25"/>
        <v>89725</v>
      </c>
      <c r="Z61" s="284">
        <f t="shared" si="25"/>
        <v>72098</v>
      </c>
      <c r="AA61" s="284">
        <f t="shared" si="25"/>
        <v>79228</v>
      </c>
      <c r="AB61" s="284">
        <f t="shared" si="25"/>
        <v>84683</v>
      </c>
      <c r="AC61" s="284">
        <f t="shared" si="25"/>
        <v>87124</v>
      </c>
      <c r="AD61" s="284">
        <f t="shared" si="25"/>
        <v>94211</v>
      </c>
      <c r="AE61" s="284">
        <f t="shared" si="25"/>
        <v>75532</v>
      </c>
      <c r="AF61" s="284">
        <f t="shared" si="25"/>
        <v>83001</v>
      </c>
      <c r="AG61" s="284">
        <f t="shared" si="25"/>
        <v>88715</v>
      </c>
      <c r="AH61" s="284">
        <f t="shared" si="25"/>
        <v>91273</v>
      </c>
      <c r="AI61" s="284">
        <f t="shared" si="25"/>
        <v>98698</v>
      </c>
      <c r="AJ61" s="284">
        <f t="shared" si="25"/>
        <v>78965</v>
      </c>
      <c r="AK61" s="284">
        <f t="shared" si="22"/>
        <v>86773</v>
      </c>
      <c r="AL61" s="284">
        <f t="shared" si="22"/>
        <v>92748</v>
      </c>
      <c r="AM61" s="284">
        <f t="shared" si="22"/>
        <v>95421</v>
      </c>
      <c r="AN61" s="284">
        <f t="shared" si="22"/>
        <v>103184</v>
      </c>
      <c r="AO61" s="284">
        <f t="shared" si="22"/>
        <v>82398</v>
      </c>
      <c r="AP61" s="284">
        <f t="shared" si="22"/>
        <v>90546</v>
      </c>
      <c r="AQ61" s="284">
        <f t="shared" si="22"/>
        <v>96780</v>
      </c>
      <c r="AR61" s="284">
        <f t="shared" si="22"/>
        <v>99570</v>
      </c>
      <c r="AS61" s="284">
        <f t="shared" si="22"/>
        <v>107670</v>
      </c>
      <c r="AT61" s="284">
        <f t="shared" si="22"/>
        <v>76070</v>
      </c>
      <c r="AU61" s="284">
        <f t="shared" si="22"/>
        <v>84295</v>
      </c>
      <c r="AV61" s="284">
        <f t="shared" si="22"/>
        <v>91805</v>
      </c>
      <c r="AW61" s="284">
        <f t="shared" si="22"/>
        <v>93795</v>
      </c>
      <c r="AX61" s="284">
        <f t="shared" si="22"/>
        <v>97330</v>
      </c>
      <c r="AY61" s="284">
        <f t="shared" si="22"/>
        <v>79874</v>
      </c>
      <c r="AZ61" s="284">
        <f t="shared" si="22"/>
        <v>88510</v>
      </c>
      <c r="BA61" s="284">
        <f t="shared" si="26"/>
        <v>96395</v>
      </c>
      <c r="BB61" s="284">
        <f t="shared" si="26"/>
        <v>98485</v>
      </c>
      <c r="BC61" s="284">
        <f t="shared" si="26"/>
        <v>102197</v>
      </c>
      <c r="BD61" s="284">
        <f t="shared" si="26"/>
        <v>83677</v>
      </c>
      <c r="BE61" s="284">
        <f t="shared" si="26"/>
        <v>92725</v>
      </c>
      <c r="BF61" s="284">
        <f t="shared" si="26"/>
        <v>100986</v>
      </c>
      <c r="BG61" s="284">
        <f t="shared" si="26"/>
        <v>103175</v>
      </c>
      <c r="BH61" s="284">
        <f t="shared" si="26"/>
        <v>107063</v>
      </c>
      <c r="BI61" s="284">
        <f t="shared" si="23"/>
        <v>87481</v>
      </c>
      <c r="BJ61" s="284">
        <f t="shared" si="21"/>
        <v>96939</v>
      </c>
      <c r="BK61" s="284">
        <f t="shared" si="21"/>
        <v>105576</v>
      </c>
      <c r="BL61" s="284">
        <f t="shared" si="21"/>
        <v>107864</v>
      </c>
      <c r="BM61" s="284">
        <f t="shared" si="21"/>
        <v>111930</v>
      </c>
      <c r="BN61" s="284">
        <f t="shared" si="21"/>
        <v>91284</v>
      </c>
      <c r="BO61" s="284">
        <f t="shared" si="21"/>
        <v>101154</v>
      </c>
      <c r="BP61" s="284">
        <f t="shared" si="21"/>
        <v>110166</v>
      </c>
      <c r="BQ61" s="284">
        <f t="shared" si="21"/>
        <v>112554</v>
      </c>
      <c r="BR61" s="284">
        <f t="shared" si="21"/>
        <v>116796</v>
      </c>
      <c r="BS61" s="291">
        <f t="shared" si="21"/>
        <v>86586</v>
      </c>
      <c r="BT61" s="291">
        <f t="shared" si="21"/>
        <v>94674</v>
      </c>
      <c r="BU61" s="291">
        <f t="shared" si="21"/>
        <v>100902</v>
      </c>
      <c r="BV61" s="291">
        <f t="shared" si="21"/>
        <v>103734</v>
      </c>
      <c r="BW61" s="291">
        <f t="shared" si="21"/>
        <v>111840</v>
      </c>
      <c r="BX61" s="291">
        <f t="shared" si="21"/>
        <v>90264</v>
      </c>
      <c r="BY61" s="291">
        <f t="shared" si="21"/>
        <v>98352</v>
      </c>
      <c r="BZ61" s="291">
        <f t="shared" si="27"/>
        <v>104598</v>
      </c>
      <c r="CA61" s="291">
        <f t="shared" si="27"/>
        <v>107454</v>
      </c>
      <c r="CB61" s="291">
        <f t="shared" si="27"/>
        <v>115518</v>
      </c>
      <c r="CC61" s="291">
        <f t="shared" si="27"/>
        <v>93942</v>
      </c>
      <c r="CD61" s="291">
        <f t="shared" si="27"/>
        <v>102072</v>
      </c>
      <c r="CE61" s="291">
        <f t="shared" si="27"/>
        <v>108294</v>
      </c>
      <c r="CF61" s="291">
        <f t="shared" si="27"/>
        <v>111096</v>
      </c>
      <c r="CG61" s="291">
        <f t="shared" si="27"/>
        <v>119196</v>
      </c>
      <c r="CH61" s="284">
        <f t="shared" si="27"/>
        <v>55380</v>
      </c>
      <c r="CI61" s="284">
        <f t="shared" si="24"/>
        <v>60918</v>
      </c>
      <c r="CJ61" s="284">
        <f t="shared" si="24"/>
        <v>66456</v>
      </c>
      <c r="CK61" s="284">
        <f t="shared" si="24"/>
        <v>64340</v>
      </c>
      <c r="CL61" s="284">
        <f t="shared" si="24"/>
        <v>77208</v>
      </c>
    </row>
    <row r="62" spans="1:90" x14ac:dyDescent="0.25">
      <c r="A62" s="262">
        <v>58</v>
      </c>
      <c r="B62" s="284">
        <f t="shared" si="10"/>
        <v>24350</v>
      </c>
      <c r="C62" s="284">
        <f t="shared" si="9"/>
        <v>22.615200000000002</v>
      </c>
      <c r="D62" s="284">
        <f t="shared" si="19"/>
        <v>55788</v>
      </c>
      <c r="E62" s="284">
        <f t="shared" si="20"/>
        <v>60132</v>
      </c>
      <c r="F62" s="284">
        <f t="shared" si="20"/>
        <v>65052</v>
      </c>
      <c r="G62" s="284">
        <f t="shared" si="20"/>
        <v>72588</v>
      </c>
      <c r="H62" s="284">
        <f t="shared" si="20"/>
        <v>78996</v>
      </c>
      <c r="I62" s="284">
        <f t="shared" si="20"/>
        <v>57460</v>
      </c>
      <c r="J62" s="284">
        <f t="shared" si="20"/>
        <v>73812</v>
      </c>
      <c r="K62" s="284">
        <f t="shared" si="20"/>
        <v>94224</v>
      </c>
      <c r="L62" s="284">
        <f t="shared" si="20"/>
        <v>60333</v>
      </c>
      <c r="M62" s="284">
        <f t="shared" si="20"/>
        <v>63206</v>
      </c>
      <c r="N62" s="284">
        <f t="shared" si="20"/>
        <v>66079</v>
      </c>
      <c r="O62" s="284">
        <f t="shared" si="20"/>
        <v>68952</v>
      </c>
      <c r="P62" s="284">
        <f t="shared" si="20"/>
        <v>46490</v>
      </c>
      <c r="Q62" s="289">
        <f t="shared" si="4"/>
        <v>26047</v>
      </c>
      <c r="R62" s="289">
        <f t="shared" si="5"/>
        <v>28218</v>
      </c>
      <c r="S62" s="289">
        <f t="shared" si="6"/>
        <v>30388</v>
      </c>
      <c r="T62" s="289">
        <f t="shared" si="7"/>
        <v>34729</v>
      </c>
      <c r="U62" s="284">
        <f t="shared" si="25"/>
        <v>68665</v>
      </c>
      <c r="V62" s="284">
        <f t="shared" si="25"/>
        <v>75455</v>
      </c>
      <c r="W62" s="284">
        <f t="shared" si="25"/>
        <v>80650</v>
      </c>
      <c r="X62" s="284">
        <f t="shared" si="25"/>
        <v>82975</v>
      </c>
      <c r="Y62" s="284">
        <f t="shared" si="25"/>
        <v>89725</v>
      </c>
      <c r="Z62" s="284">
        <f t="shared" si="25"/>
        <v>72098</v>
      </c>
      <c r="AA62" s="284">
        <f t="shared" si="25"/>
        <v>79228</v>
      </c>
      <c r="AB62" s="284">
        <f t="shared" si="25"/>
        <v>84683</v>
      </c>
      <c r="AC62" s="284">
        <f t="shared" si="25"/>
        <v>87124</v>
      </c>
      <c r="AD62" s="284">
        <f t="shared" si="25"/>
        <v>94211</v>
      </c>
      <c r="AE62" s="284">
        <f t="shared" si="25"/>
        <v>75532</v>
      </c>
      <c r="AF62" s="284">
        <f t="shared" si="25"/>
        <v>83001</v>
      </c>
      <c r="AG62" s="284">
        <f t="shared" si="25"/>
        <v>88715</v>
      </c>
      <c r="AH62" s="284">
        <f t="shared" si="25"/>
        <v>91273</v>
      </c>
      <c r="AI62" s="284">
        <f t="shared" si="25"/>
        <v>98698</v>
      </c>
      <c r="AJ62" s="284">
        <f t="shared" si="25"/>
        <v>78965</v>
      </c>
      <c r="AK62" s="284">
        <f t="shared" si="22"/>
        <v>86773</v>
      </c>
      <c r="AL62" s="284">
        <f t="shared" si="22"/>
        <v>92748</v>
      </c>
      <c r="AM62" s="284">
        <f t="shared" si="22"/>
        <v>95421</v>
      </c>
      <c r="AN62" s="284">
        <f t="shared" si="22"/>
        <v>103184</v>
      </c>
      <c r="AO62" s="284">
        <f t="shared" si="22"/>
        <v>82398</v>
      </c>
      <c r="AP62" s="284">
        <f t="shared" si="22"/>
        <v>90546</v>
      </c>
      <c r="AQ62" s="284">
        <f t="shared" si="22"/>
        <v>96780</v>
      </c>
      <c r="AR62" s="284">
        <f t="shared" si="22"/>
        <v>99570</v>
      </c>
      <c r="AS62" s="284">
        <f t="shared" si="22"/>
        <v>107670</v>
      </c>
      <c r="AT62" s="284">
        <f t="shared" si="22"/>
        <v>76070</v>
      </c>
      <c r="AU62" s="284">
        <f t="shared" si="22"/>
        <v>84295</v>
      </c>
      <c r="AV62" s="284">
        <f t="shared" si="22"/>
        <v>91805</v>
      </c>
      <c r="AW62" s="284">
        <f t="shared" si="22"/>
        <v>93795</v>
      </c>
      <c r="AX62" s="284">
        <f t="shared" si="22"/>
        <v>97330</v>
      </c>
      <c r="AY62" s="284">
        <f t="shared" si="22"/>
        <v>79874</v>
      </c>
      <c r="AZ62" s="284">
        <f t="shared" si="22"/>
        <v>88510</v>
      </c>
      <c r="BA62" s="284">
        <f t="shared" si="26"/>
        <v>96395</v>
      </c>
      <c r="BB62" s="284">
        <f t="shared" si="26"/>
        <v>98485</v>
      </c>
      <c r="BC62" s="284">
        <f t="shared" si="26"/>
        <v>102197</v>
      </c>
      <c r="BD62" s="284">
        <f t="shared" si="26"/>
        <v>83677</v>
      </c>
      <c r="BE62" s="284">
        <f t="shared" si="26"/>
        <v>92725</v>
      </c>
      <c r="BF62" s="284">
        <f t="shared" si="26"/>
        <v>100986</v>
      </c>
      <c r="BG62" s="284">
        <f t="shared" si="26"/>
        <v>103175</v>
      </c>
      <c r="BH62" s="284">
        <f t="shared" si="26"/>
        <v>107063</v>
      </c>
      <c r="BI62" s="284">
        <f t="shared" si="23"/>
        <v>87481</v>
      </c>
      <c r="BJ62" s="284">
        <f t="shared" si="21"/>
        <v>96939</v>
      </c>
      <c r="BK62" s="284">
        <f t="shared" si="21"/>
        <v>105576</v>
      </c>
      <c r="BL62" s="284">
        <f t="shared" si="21"/>
        <v>107864</v>
      </c>
      <c r="BM62" s="284">
        <f t="shared" si="21"/>
        <v>111930</v>
      </c>
      <c r="BN62" s="284">
        <f t="shared" si="21"/>
        <v>91284</v>
      </c>
      <c r="BO62" s="284">
        <f t="shared" si="21"/>
        <v>101154</v>
      </c>
      <c r="BP62" s="284">
        <f t="shared" si="21"/>
        <v>110166</v>
      </c>
      <c r="BQ62" s="284">
        <f t="shared" si="21"/>
        <v>112554</v>
      </c>
      <c r="BR62" s="284">
        <f t="shared" si="21"/>
        <v>116796</v>
      </c>
      <c r="BS62" s="291">
        <f t="shared" si="21"/>
        <v>86586</v>
      </c>
      <c r="BT62" s="291">
        <f t="shared" si="21"/>
        <v>94674</v>
      </c>
      <c r="BU62" s="291">
        <f t="shared" si="21"/>
        <v>100902</v>
      </c>
      <c r="BV62" s="291">
        <f t="shared" si="21"/>
        <v>103734</v>
      </c>
      <c r="BW62" s="291">
        <f t="shared" si="21"/>
        <v>111840</v>
      </c>
      <c r="BX62" s="291">
        <f t="shared" si="21"/>
        <v>90264</v>
      </c>
      <c r="BY62" s="291">
        <f t="shared" si="21"/>
        <v>98352</v>
      </c>
      <c r="BZ62" s="291">
        <f t="shared" si="27"/>
        <v>104598</v>
      </c>
      <c r="CA62" s="291">
        <f t="shared" si="27"/>
        <v>107454</v>
      </c>
      <c r="CB62" s="291">
        <f t="shared" si="27"/>
        <v>115518</v>
      </c>
      <c r="CC62" s="291">
        <f t="shared" si="27"/>
        <v>93942</v>
      </c>
      <c r="CD62" s="291">
        <f t="shared" si="27"/>
        <v>102072</v>
      </c>
      <c r="CE62" s="291">
        <f t="shared" si="27"/>
        <v>108294</v>
      </c>
      <c r="CF62" s="291">
        <f t="shared" si="27"/>
        <v>111096</v>
      </c>
      <c r="CG62" s="291">
        <f t="shared" si="27"/>
        <v>119196</v>
      </c>
      <c r="CH62" s="284">
        <f t="shared" si="27"/>
        <v>55380</v>
      </c>
      <c r="CI62" s="284">
        <f t="shared" si="24"/>
        <v>60918</v>
      </c>
      <c r="CJ62" s="284">
        <f t="shared" si="24"/>
        <v>66456</v>
      </c>
      <c r="CK62" s="284">
        <f t="shared" si="24"/>
        <v>64340</v>
      </c>
      <c r="CL62" s="284">
        <f t="shared" si="24"/>
        <v>77208</v>
      </c>
    </row>
    <row r="63" spans="1:90" x14ac:dyDescent="0.25">
      <c r="A63" s="262">
        <v>59</v>
      </c>
      <c r="B63" s="284">
        <f t="shared" si="10"/>
        <v>24350</v>
      </c>
      <c r="C63" s="284">
        <f t="shared" si="9"/>
        <v>22.615200000000002</v>
      </c>
      <c r="D63" s="284">
        <f t="shared" si="19"/>
        <v>55788</v>
      </c>
      <c r="E63" s="284">
        <f t="shared" si="20"/>
        <v>60132</v>
      </c>
      <c r="F63" s="284">
        <f t="shared" si="20"/>
        <v>65052</v>
      </c>
      <c r="G63" s="284">
        <f t="shared" si="20"/>
        <v>72588</v>
      </c>
      <c r="H63" s="284">
        <f t="shared" si="20"/>
        <v>78996</v>
      </c>
      <c r="I63" s="284">
        <f t="shared" si="20"/>
        <v>57460</v>
      </c>
      <c r="J63" s="284">
        <f t="shared" si="20"/>
        <v>73812</v>
      </c>
      <c r="K63" s="284">
        <f t="shared" si="20"/>
        <v>94224</v>
      </c>
      <c r="L63" s="284">
        <f t="shared" si="20"/>
        <v>60333</v>
      </c>
      <c r="M63" s="284">
        <f t="shared" si="20"/>
        <v>63206</v>
      </c>
      <c r="N63" s="284">
        <f t="shared" si="20"/>
        <v>66079</v>
      </c>
      <c r="O63" s="284">
        <f t="shared" si="20"/>
        <v>68952</v>
      </c>
      <c r="P63" s="284">
        <f t="shared" si="20"/>
        <v>46490</v>
      </c>
      <c r="Q63" s="289">
        <f t="shared" si="4"/>
        <v>26047</v>
      </c>
      <c r="R63" s="289">
        <f t="shared" si="5"/>
        <v>28218</v>
      </c>
      <c r="S63" s="289">
        <f t="shared" si="6"/>
        <v>30388</v>
      </c>
      <c r="T63" s="289">
        <f t="shared" si="7"/>
        <v>34729</v>
      </c>
      <c r="U63" s="284">
        <f t="shared" si="25"/>
        <v>68665</v>
      </c>
      <c r="V63" s="284">
        <f t="shared" si="25"/>
        <v>75455</v>
      </c>
      <c r="W63" s="284">
        <f t="shared" si="25"/>
        <v>80650</v>
      </c>
      <c r="X63" s="284">
        <f t="shared" si="25"/>
        <v>82975</v>
      </c>
      <c r="Y63" s="284">
        <f t="shared" si="25"/>
        <v>89725</v>
      </c>
      <c r="Z63" s="284">
        <f t="shared" si="25"/>
        <v>72098</v>
      </c>
      <c r="AA63" s="284">
        <f t="shared" si="25"/>
        <v>79228</v>
      </c>
      <c r="AB63" s="284">
        <f t="shared" si="25"/>
        <v>84683</v>
      </c>
      <c r="AC63" s="284">
        <f t="shared" si="25"/>
        <v>87124</v>
      </c>
      <c r="AD63" s="284">
        <f t="shared" si="25"/>
        <v>94211</v>
      </c>
      <c r="AE63" s="284">
        <f t="shared" si="25"/>
        <v>75532</v>
      </c>
      <c r="AF63" s="284">
        <f t="shared" si="25"/>
        <v>83001</v>
      </c>
      <c r="AG63" s="284">
        <f t="shared" si="25"/>
        <v>88715</v>
      </c>
      <c r="AH63" s="284">
        <f t="shared" si="25"/>
        <v>91273</v>
      </c>
      <c r="AI63" s="284">
        <f t="shared" si="25"/>
        <v>98698</v>
      </c>
      <c r="AJ63" s="284">
        <f t="shared" si="25"/>
        <v>78965</v>
      </c>
      <c r="AK63" s="284">
        <f t="shared" si="22"/>
        <v>86773</v>
      </c>
      <c r="AL63" s="284">
        <f t="shared" si="22"/>
        <v>92748</v>
      </c>
      <c r="AM63" s="284">
        <f t="shared" si="22"/>
        <v>95421</v>
      </c>
      <c r="AN63" s="284">
        <f t="shared" si="22"/>
        <v>103184</v>
      </c>
      <c r="AO63" s="284">
        <f t="shared" si="22"/>
        <v>82398</v>
      </c>
      <c r="AP63" s="284">
        <f t="shared" si="22"/>
        <v>90546</v>
      </c>
      <c r="AQ63" s="284">
        <f t="shared" si="22"/>
        <v>96780</v>
      </c>
      <c r="AR63" s="284">
        <f t="shared" si="22"/>
        <v>99570</v>
      </c>
      <c r="AS63" s="284">
        <f t="shared" si="22"/>
        <v>107670</v>
      </c>
      <c r="AT63" s="284">
        <f t="shared" si="22"/>
        <v>76070</v>
      </c>
      <c r="AU63" s="284">
        <f t="shared" si="22"/>
        <v>84295</v>
      </c>
      <c r="AV63" s="284">
        <f t="shared" si="22"/>
        <v>91805</v>
      </c>
      <c r="AW63" s="284">
        <f t="shared" si="22"/>
        <v>93795</v>
      </c>
      <c r="AX63" s="284">
        <f t="shared" si="22"/>
        <v>97330</v>
      </c>
      <c r="AY63" s="284">
        <f t="shared" si="22"/>
        <v>79874</v>
      </c>
      <c r="AZ63" s="284">
        <f t="shared" si="22"/>
        <v>88510</v>
      </c>
      <c r="BA63" s="284">
        <f t="shared" si="26"/>
        <v>96395</v>
      </c>
      <c r="BB63" s="284">
        <f t="shared" si="26"/>
        <v>98485</v>
      </c>
      <c r="BC63" s="284">
        <f t="shared" si="26"/>
        <v>102197</v>
      </c>
      <c r="BD63" s="284">
        <f t="shared" si="26"/>
        <v>83677</v>
      </c>
      <c r="BE63" s="284">
        <f t="shared" si="26"/>
        <v>92725</v>
      </c>
      <c r="BF63" s="284">
        <f t="shared" si="26"/>
        <v>100986</v>
      </c>
      <c r="BG63" s="284">
        <f t="shared" si="26"/>
        <v>103175</v>
      </c>
      <c r="BH63" s="284">
        <f t="shared" si="26"/>
        <v>107063</v>
      </c>
      <c r="BI63" s="284">
        <f t="shared" si="23"/>
        <v>87481</v>
      </c>
      <c r="BJ63" s="284">
        <f t="shared" si="21"/>
        <v>96939</v>
      </c>
      <c r="BK63" s="284">
        <f t="shared" si="21"/>
        <v>105576</v>
      </c>
      <c r="BL63" s="284">
        <f t="shared" si="21"/>
        <v>107864</v>
      </c>
      <c r="BM63" s="284">
        <f t="shared" si="21"/>
        <v>111930</v>
      </c>
      <c r="BN63" s="284">
        <f t="shared" si="21"/>
        <v>91284</v>
      </c>
      <c r="BO63" s="284">
        <f t="shared" si="21"/>
        <v>101154</v>
      </c>
      <c r="BP63" s="284">
        <f t="shared" si="21"/>
        <v>110166</v>
      </c>
      <c r="BQ63" s="284">
        <f t="shared" si="21"/>
        <v>112554</v>
      </c>
      <c r="BR63" s="284">
        <f t="shared" si="21"/>
        <v>116796</v>
      </c>
      <c r="BS63" s="291">
        <f t="shared" si="21"/>
        <v>86586</v>
      </c>
      <c r="BT63" s="291">
        <f t="shared" si="21"/>
        <v>94674</v>
      </c>
      <c r="BU63" s="291">
        <f t="shared" si="21"/>
        <v>100902</v>
      </c>
      <c r="BV63" s="291">
        <f t="shared" si="21"/>
        <v>103734</v>
      </c>
      <c r="BW63" s="291">
        <f t="shared" si="21"/>
        <v>111840</v>
      </c>
      <c r="BX63" s="291">
        <f t="shared" si="21"/>
        <v>90264</v>
      </c>
      <c r="BY63" s="291">
        <f t="shared" si="21"/>
        <v>98352</v>
      </c>
      <c r="BZ63" s="291">
        <f t="shared" si="27"/>
        <v>104598</v>
      </c>
      <c r="CA63" s="291">
        <f t="shared" si="27"/>
        <v>107454</v>
      </c>
      <c r="CB63" s="291">
        <f t="shared" si="27"/>
        <v>115518</v>
      </c>
      <c r="CC63" s="291">
        <f t="shared" si="27"/>
        <v>93942</v>
      </c>
      <c r="CD63" s="291">
        <f t="shared" si="27"/>
        <v>102072</v>
      </c>
      <c r="CE63" s="291">
        <f t="shared" si="27"/>
        <v>108294</v>
      </c>
      <c r="CF63" s="291">
        <f t="shared" si="27"/>
        <v>111096</v>
      </c>
      <c r="CG63" s="291">
        <f t="shared" si="27"/>
        <v>119196</v>
      </c>
      <c r="CH63" s="284">
        <f t="shared" si="27"/>
        <v>55380</v>
      </c>
      <c r="CI63" s="284">
        <f t="shared" si="24"/>
        <v>60918</v>
      </c>
      <c r="CJ63" s="284">
        <f t="shared" si="24"/>
        <v>66456</v>
      </c>
      <c r="CK63" s="284">
        <f t="shared" si="24"/>
        <v>64340</v>
      </c>
      <c r="CL63" s="284">
        <f t="shared" si="24"/>
        <v>77208</v>
      </c>
    </row>
    <row r="64" spans="1:90" x14ac:dyDescent="0.25">
      <c r="A64" s="262">
        <v>60</v>
      </c>
      <c r="B64" s="284">
        <f t="shared" si="10"/>
        <v>24350</v>
      </c>
      <c r="C64" s="284">
        <f t="shared" si="9"/>
        <v>22.615200000000002</v>
      </c>
      <c r="D64" s="284">
        <f t="shared" si="19"/>
        <v>55788</v>
      </c>
      <c r="E64" s="284">
        <f t="shared" si="19"/>
        <v>60132</v>
      </c>
      <c r="F64" s="284">
        <f t="shared" si="19"/>
        <v>65052</v>
      </c>
      <c r="G64" s="284">
        <f t="shared" si="19"/>
        <v>72588</v>
      </c>
      <c r="H64" s="284">
        <f t="shared" si="19"/>
        <v>78996</v>
      </c>
      <c r="I64" s="284">
        <f t="shared" si="19"/>
        <v>57460</v>
      </c>
      <c r="J64" s="284">
        <f t="shared" si="19"/>
        <v>73812</v>
      </c>
      <c r="K64" s="284">
        <f t="shared" si="19"/>
        <v>94224</v>
      </c>
      <c r="L64" s="284">
        <f t="shared" si="19"/>
        <v>60333</v>
      </c>
      <c r="M64" s="284">
        <f t="shared" si="19"/>
        <v>63206</v>
      </c>
      <c r="N64" s="284">
        <f t="shared" si="19"/>
        <v>66079</v>
      </c>
      <c r="O64" s="284">
        <f t="shared" si="19"/>
        <v>68952</v>
      </c>
      <c r="P64" s="284">
        <f t="shared" si="19"/>
        <v>46490</v>
      </c>
      <c r="Q64" s="289">
        <f t="shared" si="4"/>
        <v>26047</v>
      </c>
      <c r="R64" s="289">
        <f t="shared" si="5"/>
        <v>28218</v>
      </c>
      <c r="S64" s="289">
        <f t="shared" si="6"/>
        <v>30388</v>
      </c>
      <c r="T64" s="289">
        <f t="shared" si="7"/>
        <v>34729</v>
      </c>
      <c r="U64" s="284">
        <f t="shared" si="25"/>
        <v>68665</v>
      </c>
      <c r="V64" s="284">
        <f t="shared" si="25"/>
        <v>75455</v>
      </c>
      <c r="W64" s="284">
        <f t="shared" si="25"/>
        <v>80650</v>
      </c>
      <c r="X64" s="284">
        <f t="shared" si="25"/>
        <v>82975</v>
      </c>
      <c r="Y64" s="284">
        <f t="shared" si="25"/>
        <v>89725</v>
      </c>
      <c r="Z64" s="284">
        <f t="shared" si="25"/>
        <v>72098</v>
      </c>
      <c r="AA64" s="284">
        <f t="shared" si="25"/>
        <v>79228</v>
      </c>
      <c r="AB64" s="284">
        <f t="shared" si="25"/>
        <v>84683</v>
      </c>
      <c r="AC64" s="284">
        <f t="shared" si="25"/>
        <v>87124</v>
      </c>
      <c r="AD64" s="284">
        <f t="shared" si="25"/>
        <v>94211</v>
      </c>
      <c r="AE64" s="284">
        <f t="shared" si="25"/>
        <v>75532</v>
      </c>
      <c r="AF64" s="284">
        <f t="shared" si="25"/>
        <v>83001</v>
      </c>
      <c r="AG64" s="284">
        <f t="shared" si="25"/>
        <v>88715</v>
      </c>
      <c r="AH64" s="284">
        <f t="shared" si="25"/>
        <v>91273</v>
      </c>
      <c r="AI64" s="284">
        <f t="shared" si="25"/>
        <v>98698</v>
      </c>
      <c r="AJ64" s="284">
        <f t="shared" si="25"/>
        <v>78965</v>
      </c>
      <c r="AK64" s="284">
        <f t="shared" si="22"/>
        <v>86773</v>
      </c>
      <c r="AL64" s="284">
        <f t="shared" si="22"/>
        <v>92748</v>
      </c>
      <c r="AM64" s="284">
        <f t="shared" si="22"/>
        <v>95421</v>
      </c>
      <c r="AN64" s="284">
        <f t="shared" si="22"/>
        <v>103184</v>
      </c>
      <c r="AO64" s="284">
        <f t="shared" si="22"/>
        <v>82398</v>
      </c>
      <c r="AP64" s="284">
        <f t="shared" si="22"/>
        <v>90546</v>
      </c>
      <c r="AQ64" s="284">
        <f t="shared" si="22"/>
        <v>96780</v>
      </c>
      <c r="AR64" s="284">
        <f t="shared" si="22"/>
        <v>99570</v>
      </c>
      <c r="AS64" s="284">
        <f t="shared" si="22"/>
        <v>107670</v>
      </c>
      <c r="AT64" s="284">
        <f t="shared" si="22"/>
        <v>76070</v>
      </c>
      <c r="AU64" s="284">
        <f t="shared" si="22"/>
        <v>84295</v>
      </c>
      <c r="AV64" s="284">
        <f t="shared" si="22"/>
        <v>91805</v>
      </c>
      <c r="AW64" s="284">
        <f t="shared" si="22"/>
        <v>93795</v>
      </c>
      <c r="AX64" s="284">
        <f t="shared" si="22"/>
        <v>97330</v>
      </c>
      <c r="AY64" s="284">
        <f t="shared" si="22"/>
        <v>79874</v>
      </c>
      <c r="AZ64" s="284">
        <f t="shared" si="22"/>
        <v>88510</v>
      </c>
      <c r="BA64" s="284">
        <f t="shared" si="26"/>
        <v>96395</v>
      </c>
      <c r="BB64" s="284">
        <f t="shared" si="26"/>
        <v>98485</v>
      </c>
      <c r="BC64" s="284">
        <f t="shared" si="26"/>
        <v>102197</v>
      </c>
      <c r="BD64" s="284">
        <f t="shared" si="26"/>
        <v>83677</v>
      </c>
      <c r="BE64" s="284">
        <f t="shared" si="26"/>
        <v>92725</v>
      </c>
      <c r="BF64" s="284">
        <f t="shared" si="26"/>
        <v>100986</v>
      </c>
      <c r="BG64" s="284">
        <f t="shared" si="26"/>
        <v>103175</v>
      </c>
      <c r="BH64" s="284">
        <f t="shared" si="26"/>
        <v>107063</v>
      </c>
      <c r="BI64" s="284">
        <f t="shared" si="23"/>
        <v>87481</v>
      </c>
      <c r="BJ64" s="284">
        <f t="shared" si="21"/>
        <v>96939</v>
      </c>
      <c r="BK64" s="284">
        <f t="shared" si="21"/>
        <v>105576</v>
      </c>
      <c r="BL64" s="284">
        <f t="shared" si="21"/>
        <v>107864</v>
      </c>
      <c r="BM64" s="284">
        <f t="shared" si="21"/>
        <v>111930</v>
      </c>
      <c r="BN64" s="284">
        <f t="shared" si="21"/>
        <v>91284</v>
      </c>
      <c r="BO64" s="284">
        <f t="shared" si="21"/>
        <v>101154</v>
      </c>
      <c r="BP64" s="284">
        <f t="shared" si="21"/>
        <v>110166</v>
      </c>
      <c r="BQ64" s="284">
        <f t="shared" si="21"/>
        <v>112554</v>
      </c>
      <c r="BR64" s="284">
        <f t="shared" si="21"/>
        <v>116796</v>
      </c>
      <c r="BS64" s="291">
        <f t="shared" si="21"/>
        <v>86586</v>
      </c>
      <c r="BT64" s="291">
        <f t="shared" si="21"/>
        <v>94674</v>
      </c>
      <c r="BU64" s="291">
        <f t="shared" si="21"/>
        <v>100902</v>
      </c>
      <c r="BV64" s="291">
        <f t="shared" si="21"/>
        <v>103734</v>
      </c>
      <c r="BW64" s="291">
        <f t="shared" si="21"/>
        <v>111840</v>
      </c>
      <c r="BX64" s="291">
        <f t="shared" si="21"/>
        <v>90264</v>
      </c>
      <c r="BY64" s="291">
        <f t="shared" si="21"/>
        <v>98352</v>
      </c>
      <c r="BZ64" s="291">
        <f t="shared" si="27"/>
        <v>104598</v>
      </c>
      <c r="CA64" s="291">
        <f t="shared" si="27"/>
        <v>107454</v>
      </c>
      <c r="CB64" s="291">
        <f t="shared" si="27"/>
        <v>115518</v>
      </c>
      <c r="CC64" s="291">
        <f t="shared" si="27"/>
        <v>93942</v>
      </c>
      <c r="CD64" s="291">
        <f t="shared" si="27"/>
        <v>102072</v>
      </c>
      <c r="CE64" s="291">
        <f t="shared" si="27"/>
        <v>108294</v>
      </c>
      <c r="CF64" s="291">
        <f t="shared" si="27"/>
        <v>111096</v>
      </c>
      <c r="CG64" s="291">
        <f t="shared" si="27"/>
        <v>119196</v>
      </c>
      <c r="CH64" s="284">
        <f t="shared" si="27"/>
        <v>55380</v>
      </c>
      <c r="CI64" s="284">
        <f t="shared" si="24"/>
        <v>60918</v>
      </c>
      <c r="CJ64" s="284">
        <f t="shared" si="24"/>
        <v>66456</v>
      </c>
      <c r="CK64" s="284">
        <f t="shared" si="24"/>
        <v>64340</v>
      </c>
      <c r="CL64" s="284">
        <f t="shared" si="24"/>
        <v>77208</v>
      </c>
    </row>
  </sheetData>
  <mergeCells count="14">
    <mergeCell ref="AT1:AX1"/>
    <mergeCell ref="U1:Y1"/>
    <mergeCell ref="Z1:AD1"/>
    <mergeCell ref="AE1:AI1"/>
    <mergeCell ref="AJ1:AN1"/>
    <mergeCell ref="AO1:AS1"/>
    <mergeCell ref="CC1:CG1"/>
    <mergeCell ref="CH1:CL1"/>
    <mergeCell ref="AY1:BC1"/>
    <mergeCell ref="BD1:BH1"/>
    <mergeCell ref="BI1:BM1"/>
    <mergeCell ref="BN1:BR1"/>
    <mergeCell ref="BS1:BW1"/>
    <mergeCell ref="BX1:C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4"/>
  <sheetViews>
    <sheetView workbookViewId="0">
      <selection activeCell="L16" sqref="L16"/>
    </sheetView>
  </sheetViews>
  <sheetFormatPr defaultRowHeight="15" x14ac:dyDescent="0.25"/>
  <cols>
    <col min="1" max="1" width="7.85546875" customWidth="1"/>
    <col min="2" max="2" width="9.5703125" customWidth="1"/>
    <col min="3" max="3" width="10.5703125" customWidth="1"/>
    <col min="4" max="4" width="9.7109375" customWidth="1"/>
    <col min="5" max="5" width="7.42578125" customWidth="1"/>
    <col min="6" max="6" width="9" customWidth="1"/>
    <col min="7" max="7" width="9.7109375" customWidth="1"/>
    <col min="8" max="8" width="10.5703125" customWidth="1"/>
    <col min="9" max="11" width="9" customWidth="1"/>
    <col min="13" max="13" width="9.7109375" customWidth="1"/>
    <col min="14" max="14" width="7.42578125" customWidth="1"/>
    <col min="16" max="16" width="9.7109375" customWidth="1"/>
    <col min="17" max="17" width="9" customWidth="1"/>
    <col min="19" max="19" width="9.7109375" customWidth="1"/>
    <col min="20" max="20" width="7.42578125" customWidth="1"/>
    <col min="21" max="21" width="9.140625" bestFit="1" customWidth="1"/>
    <col min="22" max="22" width="8.42578125" bestFit="1" customWidth="1"/>
    <col min="23" max="23" width="7.42578125" customWidth="1"/>
    <col min="26" max="26" width="11.140625" bestFit="1" customWidth="1"/>
    <col min="32" max="32" width="10.5703125" bestFit="1" customWidth="1"/>
  </cols>
  <sheetData>
    <row r="1" spans="1:33" ht="15.75" thickBot="1" x14ac:dyDescent="0.3">
      <c r="A1" s="2" t="s">
        <v>70</v>
      </c>
      <c r="C1" s="3"/>
      <c r="D1" s="4"/>
      <c r="E1" s="5"/>
      <c r="F1" s="4"/>
      <c r="G1" s="347" t="s">
        <v>3327</v>
      </c>
      <c r="H1" s="348"/>
      <c r="I1" s="4"/>
      <c r="J1" s="343" t="s">
        <v>3382</v>
      </c>
      <c r="K1" s="4"/>
      <c r="L1" s="4"/>
      <c r="M1" s="4"/>
      <c r="N1" s="4"/>
      <c r="O1" s="4" t="s">
        <v>1</v>
      </c>
      <c r="P1" s="4"/>
      <c r="Q1" s="4"/>
      <c r="R1" s="4"/>
      <c r="S1" s="4"/>
      <c r="T1" s="4"/>
      <c r="U1" s="4"/>
      <c r="V1" s="4"/>
      <c r="W1" s="4"/>
    </row>
    <row r="2" spans="1:33" ht="15.75" thickBot="1" x14ac:dyDescent="0.3">
      <c r="A2" s="346">
        <v>0</v>
      </c>
      <c r="B2" s="344">
        <v>0.08</v>
      </c>
      <c r="C2" s="6" t="s">
        <v>2</v>
      </c>
      <c r="D2" s="7"/>
      <c r="E2" s="7"/>
      <c r="F2" s="7" t="s">
        <v>3</v>
      </c>
      <c r="G2" s="7"/>
      <c r="H2" s="7"/>
      <c r="I2" s="7" t="s">
        <v>3</v>
      </c>
      <c r="J2" s="7"/>
      <c r="K2" s="7"/>
      <c r="L2" s="7" t="s">
        <v>3</v>
      </c>
      <c r="M2" s="7"/>
      <c r="N2" s="7"/>
      <c r="O2" s="7" t="s">
        <v>3</v>
      </c>
      <c r="P2" s="7"/>
      <c r="Q2" s="7"/>
      <c r="R2" s="7" t="s">
        <v>3</v>
      </c>
      <c r="S2" s="7" t="s">
        <v>4</v>
      </c>
      <c r="T2" s="7" t="s">
        <v>5</v>
      </c>
      <c r="U2" s="7" t="s">
        <v>3</v>
      </c>
      <c r="V2" s="7" t="s">
        <v>4</v>
      </c>
      <c r="W2" s="7" t="s">
        <v>5</v>
      </c>
      <c r="X2" s="7" t="s">
        <v>3</v>
      </c>
      <c r="AF2" s="7"/>
    </row>
    <row r="3" spans="1:33" x14ac:dyDescent="0.25">
      <c r="C3" s="8" t="s">
        <v>6</v>
      </c>
      <c r="D3" s="9" t="s">
        <v>7</v>
      </c>
      <c r="E3" s="9" t="s">
        <v>8</v>
      </c>
      <c r="F3" s="10" t="s">
        <v>6</v>
      </c>
      <c r="G3" s="10" t="s">
        <v>7</v>
      </c>
      <c r="H3" s="10" t="s">
        <v>8</v>
      </c>
      <c r="I3" s="11" t="s">
        <v>6</v>
      </c>
      <c r="J3" s="11" t="s">
        <v>7</v>
      </c>
      <c r="K3" s="11" t="s">
        <v>8</v>
      </c>
      <c r="L3" s="12" t="s">
        <v>6</v>
      </c>
      <c r="M3" s="12" t="s">
        <v>7</v>
      </c>
      <c r="N3" s="12" t="s">
        <v>8</v>
      </c>
      <c r="O3" s="13" t="s">
        <v>6</v>
      </c>
      <c r="P3" s="13" t="s">
        <v>7</v>
      </c>
      <c r="Q3" s="13" t="s">
        <v>8</v>
      </c>
      <c r="R3" s="7" t="s">
        <v>6</v>
      </c>
      <c r="S3" s="7" t="s">
        <v>6</v>
      </c>
      <c r="T3" s="7" t="s">
        <v>6</v>
      </c>
      <c r="U3" s="14" t="s">
        <v>6</v>
      </c>
      <c r="V3" s="14" t="s">
        <v>6</v>
      </c>
      <c r="W3" s="14" t="s">
        <v>6</v>
      </c>
      <c r="X3" s="7" t="s">
        <v>6</v>
      </c>
      <c r="Z3" s="7" t="s">
        <v>9</v>
      </c>
      <c r="AA3" s="7" t="s">
        <v>9</v>
      </c>
      <c r="AB3" s="7" t="s">
        <v>9</v>
      </c>
      <c r="AF3" s="7"/>
    </row>
    <row r="4" spans="1:33" ht="15.75" thickBot="1" x14ac:dyDescent="0.3">
      <c r="A4" s="15" t="s">
        <v>10</v>
      </c>
      <c r="B4" s="15" t="s">
        <v>11</v>
      </c>
      <c r="C4" s="8" t="s">
        <v>12</v>
      </c>
      <c r="D4" s="9" t="s">
        <v>12</v>
      </c>
      <c r="E4" s="9" t="s">
        <v>12</v>
      </c>
      <c r="F4" s="10" t="s">
        <v>13</v>
      </c>
      <c r="G4" s="10" t="s">
        <v>13</v>
      </c>
      <c r="H4" s="10" t="s">
        <v>13</v>
      </c>
      <c r="I4" s="11" t="s">
        <v>14</v>
      </c>
      <c r="J4" s="11" t="s">
        <v>14</v>
      </c>
      <c r="K4" s="11" t="s">
        <v>15</v>
      </c>
      <c r="L4" s="12" t="s">
        <v>16</v>
      </c>
      <c r="M4" s="12" t="s">
        <v>16</v>
      </c>
      <c r="N4" s="12" t="s">
        <v>16</v>
      </c>
      <c r="O4" s="13" t="s">
        <v>17</v>
      </c>
      <c r="P4" s="13" t="s">
        <v>17</v>
      </c>
      <c r="Q4" s="13" t="s">
        <v>17</v>
      </c>
      <c r="R4" s="7" t="s">
        <v>18</v>
      </c>
      <c r="S4" s="7" t="s">
        <v>19</v>
      </c>
      <c r="T4" s="7" t="s">
        <v>19</v>
      </c>
      <c r="U4" s="14">
        <v>7.5</v>
      </c>
      <c r="V4" s="14">
        <v>7.5</v>
      </c>
      <c r="W4" s="14">
        <v>7.5</v>
      </c>
      <c r="X4" s="7" t="s">
        <v>20</v>
      </c>
      <c r="Z4" s="7" t="s">
        <v>16</v>
      </c>
      <c r="AA4" s="7" t="s">
        <v>17</v>
      </c>
      <c r="AB4" s="7" t="s">
        <v>18</v>
      </c>
      <c r="AC4" s="7"/>
      <c r="AF4" s="7"/>
    </row>
    <row r="5" spans="1:33" x14ac:dyDescent="0.25">
      <c r="A5" s="16">
        <v>0</v>
      </c>
      <c r="B5" s="307">
        <v>15</v>
      </c>
      <c r="C5" s="17">
        <f>ROUND(+B5*3*180,0)</f>
        <v>8100</v>
      </c>
      <c r="D5" s="18">
        <f>C5/10</f>
        <v>810</v>
      </c>
      <c r="E5" s="18">
        <f>ROUND(C5/180,2)</f>
        <v>45</v>
      </c>
      <c r="F5" s="19">
        <f>ROUND(B5*3.5*180,0)</f>
        <v>9450</v>
      </c>
      <c r="G5" s="20">
        <f>F5/10</f>
        <v>945</v>
      </c>
      <c r="H5" s="20">
        <f>ROUND(F5/180,2)</f>
        <v>52.5</v>
      </c>
      <c r="I5" s="21">
        <f>ROUND(B5*4*180,0)</f>
        <v>10800</v>
      </c>
      <c r="J5" s="22">
        <f>I5/10</f>
        <v>1080</v>
      </c>
      <c r="K5" s="22">
        <f>ROUND(I5/180,2)</f>
        <v>60</v>
      </c>
      <c r="L5" s="23">
        <f>ROUND(B5*6*180,0)</f>
        <v>16200</v>
      </c>
      <c r="M5" s="24">
        <f>L5/10</f>
        <v>1620</v>
      </c>
      <c r="N5" s="24">
        <f>ROUND(L5/180,2)</f>
        <v>90</v>
      </c>
      <c r="O5" s="25">
        <f>ROUND(B5*6.5*180,0)</f>
        <v>17550</v>
      </c>
      <c r="P5" s="26">
        <f>O5/10</f>
        <v>1755</v>
      </c>
      <c r="Q5" s="26">
        <f>ROUND(O5/180,2)</f>
        <v>97.5</v>
      </c>
      <c r="R5" s="27">
        <f>ROUND($B5*7*180,0)</f>
        <v>18900</v>
      </c>
      <c r="S5" s="28">
        <f>+R5/10</f>
        <v>1890</v>
      </c>
      <c r="T5" s="28">
        <f>ROUND(R5/180,2)</f>
        <v>105</v>
      </c>
      <c r="U5" s="29">
        <f>ROUND($B5*7.5*180,0)</f>
        <v>20250</v>
      </c>
      <c r="V5" s="29">
        <f>+U5/10</f>
        <v>2025</v>
      </c>
      <c r="W5" s="29">
        <f>ROUND(U5/180,2)</f>
        <v>112.5</v>
      </c>
      <c r="X5" s="30">
        <f>ROUND(B5*8*180,0)</f>
        <v>21600</v>
      </c>
      <c r="AF5" s="31"/>
      <c r="AG5" s="32"/>
    </row>
    <row r="6" spans="1:33" x14ac:dyDescent="0.25">
      <c r="A6" s="16">
        <v>1</v>
      </c>
      <c r="B6" s="345">
        <f>('21-22 Asst'!B5+'21-22 Asst'!B5*$A$2)+1.5</f>
        <v>15.55</v>
      </c>
      <c r="C6" s="34">
        <f t="shared" ref="C6:C35" si="0">ROUND(+B6*3*180,0)</f>
        <v>8397</v>
      </c>
      <c r="D6" s="35">
        <f>C6/10</f>
        <v>839.7</v>
      </c>
      <c r="E6" s="35">
        <f t="shared" ref="E6:E35" si="1">ROUND(C6/180,2)</f>
        <v>46.65</v>
      </c>
      <c r="F6" s="36">
        <f t="shared" ref="F6:F35" si="2">ROUND(B6*3.5*180,0)</f>
        <v>9797</v>
      </c>
      <c r="G6" s="37">
        <f t="shared" ref="G6:G35" si="3">F6/10</f>
        <v>979.7</v>
      </c>
      <c r="H6" s="37">
        <f t="shared" ref="H6:H35" si="4">ROUND(F6/180,2)</f>
        <v>54.43</v>
      </c>
      <c r="I6" s="38">
        <f t="shared" ref="I6:I35" si="5">ROUND(B6*4*180,0)</f>
        <v>11196</v>
      </c>
      <c r="J6" s="39">
        <f t="shared" ref="J6:J35" si="6">I6/10</f>
        <v>1119.5999999999999</v>
      </c>
      <c r="K6" s="39">
        <f t="shared" ref="K6:K35" si="7">ROUND(I6/180,2)</f>
        <v>62.2</v>
      </c>
      <c r="L6" s="40">
        <f t="shared" ref="L6:L35" si="8">ROUND(B6*6*180,0)</f>
        <v>16794</v>
      </c>
      <c r="M6" s="41">
        <f t="shared" ref="M6:M35" si="9">L6/10</f>
        <v>1679.4</v>
      </c>
      <c r="N6" s="41">
        <f t="shared" ref="N6:N35" si="10">ROUND(L6/180,2)</f>
        <v>93.3</v>
      </c>
      <c r="O6" s="42">
        <f t="shared" ref="O6:O35" si="11">ROUND(B6*6.5*180,0)</f>
        <v>18194</v>
      </c>
      <c r="P6" s="43">
        <f t="shared" ref="P6:P35" si="12">O6/10</f>
        <v>1819.4</v>
      </c>
      <c r="Q6" s="43">
        <f t="shared" ref="Q6:Q35" si="13">ROUND(O6/180,2)</f>
        <v>101.08</v>
      </c>
      <c r="R6" s="44">
        <f t="shared" ref="R6:R35" si="14">ROUND(B6*7*180,0)</f>
        <v>19593</v>
      </c>
      <c r="S6" s="5">
        <f t="shared" ref="S6:S35" si="15">+R6/10</f>
        <v>1959.3</v>
      </c>
      <c r="T6" s="5">
        <f t="shared" ref="T6:T35" si="16">ROUND(R6/180,2)</f>
        <v>108.85</v>
      </c>
      <c r="U6" s="14">
        <f t="shared" ref="U6:U32" si="17">ROUND($B6*7.5*180,0)</f>
        <v>20993</v>
      </c>
      <c r="V6" s="14">
        <f t="shared" ref="V6:V32" si="18">+U6/10</f>
        <v>2099.3000000000002</v>
      </c>
      <c r="W6" s="14">
        <f t="shared" ref="W6:W32" si="19">ROUND(U6/180,2)</f>
        <v>116.63</v>
      </c>
      <c r="X6" s="45">
        <f t="shared" ref="X6:X35" si="20">ROUND(B6*8*180,0)</f>
        <v>22392</v>
      </c>
      <c r="Z6" s="46">
        <f>(L6-'21-22 Asst'!L5)/'21-22 Asst'!L5</f>
        <v>0.10676156583629894</v>
      </c>
      <c r="AA6" s="46">
        <f>(M6-'21-22 Asst'!M5)/'21-22 Asst'!M5</f>
        <v>0.10676156583629892</v>
      </c>
      <c r="AB6" s="46">
        <f>(N6-'21-22 Asst'!N5)/'21-22 Asst'!N5</f>
        <v>0.10676156583629894</v>
      </c>
      <c r="AF6" s="31"/>
      <c r="AG6" s="32"/>
    </row>
    <row r="7" spans="1:33" x14ac:dyDescent="0.25">
      <c r="A7" s="16">
        <v>2</v>
      </c>
      <c r="B7" s="345">
        <f>('21-22 Asst'!B6+'21-22 Asst'!B6*$A$2)+1.5</f>
        <v>16.052</v>
      </c>
      <c r="C7" s="34">
        <f t="shared" si="0"/>
        <v>8668</v>
      </c>
      <c r="D7" s="35">
        <f>C7/10</f>
        <v>866.8</v>
      </c>
      <c r="E7" s="35">
        <f t="shared" si="1"/>
        <v>48.16</v>
      </c>
      <c r="F7" s="36">
        <f t="shared" si="2"/>
        <v>10113</v>
      </c>
      <c r="G7" s="37">
        <f t="shared" si="3"/>
        <v>1011.3</v>
      </c>
      <c r="H7" s="37">
        <f t="shared" si="4"/>
        <v>56.18</v>
      </c>
      <c r="I7" s="38">
        <f t="shared" si="5"/>
        <v>11557</v>
      </c>
      <c r="J7" s="39">
        <f t="shared" si="6"/>
        <v>1155.7</v>
      </c>
      <c r="K7" s="39">
        <f t="shared" si="7"/>
        <v>64.209999999999994</v>
      </c>
      <c r="L7" s="40">
        <f t="shared" si="8"/>
        <v>17336</v>
      </c>
      <c r="M7" s="41">
        <f t="shared" si="9"/>
        <v>1733.6</v>
      </c>
      <c r="N7" s="41">
        <f t="shared" si="10"/>
        <v>96.31</v>
      </c>
      <c r="O7" s="42">
        <f t="shared" si="11"/>
        <v>18781</v>
      </c>
      <c r="P7" s="43">
        <f t="shared" si="12"/>
        <v>1878.1</v>
      </c>
      <c r="Q7" s="43">
        <f t="shared" si="13"/>
        <v>104.34</v>
      </c>
      <c r="R7" s="44">
        <f t="shared" si="14"/>
        <v>20226</v>
      </c>
      <c r="S7" s="5">
        <f t="shared" si="15"/>
        <v>2022.6</v>
      </c>
      <c r="T7" s="5">
        <f t="shared" si="16"/>
        <v>112.37</v>
      </c>
      <c r="U7" s="14">
        <f t="shared" si="17"/>
        <v>21670</v>
      </c>
      <c r="V7" s="14">
        <f t="shared" si="18"/>
        <v>2167</v>
      </c>
      <c r="W7" s="14">
        <f t="shared" si="19"/>
        <v>120.39</v>
      </c>
      <c r="X7" s="45">
        <f t="shared" si="20"/>
        <v>23115</v>
      </c>
      <c r="Z7" s="46">
        <f>(L7-'21-22 Asst'!L6)/'21-22 Asst'!L6</f>
        <v>0.10307966403665055</v>
      </c>
      <c r="AA7" s="46">
        <f>(M7-'21-22 Asst'!M6)/'21-22 Asst'!M6</f>
        <v>0.10307966403665056</v>
      </c>
      <c r="AB7" s="46">
        <f>(N7-'21-22 Asst'!N6)/'21-22 Asst'!N6</f>
        <v>0.10308097583323789</v>
      </c>
      <c r="AF7" s="31"/>
      <c r="AG7" s="32"/>
    </row>
    <row r="8" spans="1:33" x14ac:dyDescent="0.25">
      <c r="A8" s="16">
        <v>3</v>
      </c>
      <c r="B8" s="345">
        <f>('21-22 Asst'!B7+'21-22 Asst'!B7*$A$2)+1.5</f>
        <v>16.218400000000003</v>
      </c>
      <c r="C8" s="34">
        <f t="shared" si="0"/>
        <v>8758</v>
      </c>
      <c r="D8" s="35">
        <f>C8/10</f>
        <v>875.8</v>
      </c>
      <c r="E8" s="35">
        <f t="shared" si="1"/>
        <v>48.66</v>
      </c>
      <c r="F8" s="36">
        <f t="shared" si="2"/>
        <v>10218</v>
      </c>
      <c r="G8" s="37">
        <f t="shared" si="3"/>
        <v>1021.8</v>
      </c>
      <c r="H8" s="37">
        <f t="shared" si="4"/>
        <v>56.77</v>
      </c>
      <c r="I8" s="38">
        <f t="shared" si="5"/>
        <v>11677</v>
      </c>
      <c r="J8" s="39">
        <f t="shared" si="6"/>
        <v>1167.7</v>
      </c>
      <c r="K8" s="39">
        <f t="shared" si="7"/>
        <v>64.87</v>
      </c>
      <c r="L8" s="40">
        <f t="shared" si="8"/>
        <v>17516</v>
      </c>
      <c r="M8" s="41">
        <f t="shared" si="9"/>
        <v>1751.6</v>
      </c>
      <c r="N8" s="41">
        <f t="shared" si="10"/>
        <v>97.31</v>
      </c>
      <c r="O8" s="42">
        <f t="shared" si="11"/>
        <v>18976</v>
      </c>
      <c r="P8" s="43">
        <f t="shared" si="12"/>
        <v>1897.6</v>
      </c>
      <c r="Q8" s="43">
        <f t="shared" si="13"/>
        <v>105.42</v>
      </c>
      <c r="R8" s="44">
        <f t="shared" si="14"/>
        <v>20435</v>
      </c>
      <c r="S8" s="5">
        <f t="shared" si="15"/>
        <v>2043.5</v>
      </c>
      <c r="T8" s="5">
        <f t="shared" si="16"/>
        <v>113.53</v>
      </c>
      <c r="U8" s="14">
        <f t="shared" si="17"/>
        <v>21895</v>
      </c>
      <c r="V8" s="14">
        <f t="shared" si="18"/>
        <v>2189.5</v>
      </c>
      <c r="W8" s="14">
        <f t="shared" si="19"/>
        <v>121.64</v>
      </c>
      <c r="X8" s="45">
        <f t="shared" si="20"/>
        <v>23354</v>
      </c>
      <c r="Z8" s="46">
        <f>(L8-'21-22 Asst'!L7)/'21-22 Asst'!L7</f>
        <v>0.10191243080020131</v>
      </c>
      <c r="AA8" s="46">
        <f>(M8-'21-22 Asst'!M7)/'21-22 Asst'!M7</f>
        <v>0.10191243080020132</v>
      </c>
      <c r="AB8" s="46">
        <f>(N8-'21-22 Asst'!N7)/'21-22 Asst'!N7</f>
        <v>0.10191371305627901</v>
      </c>
      <c r="AF8" s="31"/>
      <c r="AG8" s="32"/>
    </row>
    <row r="9" spans="1:33" x14ac:dyDescent="0.25">
      <c r="A9" s="16">
        <v>4</v>
      </c>
      <c r="B9" s="345">
        <f>('21-22 Asst'!B8+'21-22 Asst'!B8*$A$2)+1.5</f>
        <v>16.374400000000001</v>
      </c>
      <c r="C9" s="34">
        <f t="shared" si="0"/>
        <v>8842</v>
      </c>
      <c r="D9" s="35">
        <f t="shared" ref="D9:D13" si="21">C9/10</f>
        <v>884.2</v>
      </c>
      <c r="E9" s="35">
        <f t="shared" si="1"/>
        <v>49.12</v>
      </c>
      <c r="F9" s="36">
        <f t="shared" si="2"/>
        <v>10316</v>
      </c>
      <c r="G9" s="37">
        <f t="shared" si="3"/>
        <v>1031.5999999999999</v>
      </c>
      <c r="H9" s="37">
        <f t="shared" si="4"/>
        <v>57.31</v>
      </c>
      <c r="I9" s="38">
        <f t="shared" si="5"/>
        <v>11790</v>
      </c>
      <c r="J9" s="39">
        <f t="shared" si="6"/>
        <v>1179</v>
      </c>
      <c r="K9" s="39">
        <f t="shared" si="7"/>
        <v>65.5</v>
      </c>
      <c r="L9" s="40">
        <f t="shared" si="8"/>
        <v>17684</v>
      </c>
      <c r="M9" s="41">
        <f t="shared" si="9"/>
        <v>1768.4</v>
      </c>
      <c r="N9" s="41">
        <f t="shared" si="10"/>
        <v>98.24</v>
      </c>
      <c r="O9" s="42">
        <f t="shared" si="11"/>
        <v>19158</v>
      </c>
      <c r="P9" s="43">
        <f t="shared" si="12"/>
        <v>1915.8</v>
      </c>
      <c r="Q9" s="43">
        <f t="shared" si="13"/>
        <v>106.43</v>
      </c>
      <c r="R9" s="44">
        <f t="shared" si="14"/>
        <v>20632</v>
      </c>
      <c r="S9" s="5">
        <f t="shared" si="15"/>
        <v>2063.1999999999998</v>
      </c>
      <c r="T9" s="5">
        <f t="shared" si="16"/>
        <v>114.62</v>
      </c>
      <c r="U9" s="14">
        <f t="shared" si="17"/>
        <v>22105</v>
      </c>
      <c r="V9" s="14">
        <f t="shared" si="18"/>
        <v>2210.5</v>
      </c>
      <c r="W9" s="14">
        <f t="shared" si="19"/>
        <v>122.81</v>
      </c>
      <c r="X9" s="45">
        <f t="shared" si="20"/>
        <v>23579</v>
      </c>
      <c r="Z9" s="46">
        <f>(L9-'21-22 Asst'!L8)/'21-22 Asst'!L8</f>
        <v>0.10084661354581673</v>
      </c>
      <c r="AA9" s="46">
        <f>(M9-'21-22 Asst'!M8)/'21-22 Asst'!M8</f>
        <v>0.10084661354581673</v>
      </c>
      <c r="AB9" s="46">
        <f>(N9-'21-22 Asst'!N8)/'21-22 Asst'!N8</f>
        <v>0.10085163603765128</v>
      </c>
      <c r="AF9" s="31"/>
      <c r="AG9" s="32"/>
    </row>
    <row r="10" spans="1:33" x14ac:dyDescent="0.25">
      <c r="A10" s="16">
        <v>5</v>
      </c>
      <c r="B10" s="345">
        <f>('21-22 Asst'!B9+'21-22 Asst'!B9*$A$2)+1.5</f>
        <v>16.78</v>
      </c>
      <c r="C10" s="34">
        <f t="shared" si="0"/>
        <v>9061</v>
      </c>
      <c r="D10" s="35">
        <f t="shared" si="21"/>
        <v>906.1</v>
      </c>
      <c r="E10" s="35">
        <f t="shared" si="1"/>
        <v>50.34</v>
      </c>
      <c r="F10" s="36">
        <f t="shared" si="2"/>
        <v>10571</v>
      </c>
      <c r="G10" s="37">
        <f t="shared" si="3"/>
        <v>1057.0999999999999</v>
      </c>
      <c r="H10" s="37">
        <f t="shared" si="4"/>
        <v>58.73</v>
      </c>
      <c r="I10" s="38">
        <f t="shared" si="5"/>
        <v>12082</v>
      </c>
      <c r="J10" s="39">
        <f t="shared" si="6"/>
        <v>1208.2</v>
      </c>
      <c r="K10" s="39">
        <f t="shared" si="7"/>
        <v>67.12</v>
      </c>
      <c r="L10" s="40">
        <f t="shared" si="8"/>
        <v>18122</v>
      </c>
      <c r="M10" s="41">
        <f t="shared" si="9"/>
        <v>1812.2</v>
      </c>
      <c r="N10" s="41">
        <f t="shared" si="10"/>
        <v>100.68</v>
      </c>
      <c r="O10" s="42">
        <f t="shared" si="11"/>
        <v>19633</v>
      </c>
      <c r="P10" s="43">
        <f t="shared" si="12"/>
        <v>1963.3</v>
      </c>
      <c r="Q10" s="43">
        <f t="shared" si="13"/>
        <v>109.07</v>
      </c>
      <c r="R10" s="44">
        <f t="shared" si="14"/>
        <v>21143</v>
      </c>
      <c r="S10" s="5">
        <f t="shared" si="15"/>
        <v>2114.3000000000002</v>
      </c>
      <c r="T10" s="5">
        <f t="shared" si="16"/>
        <v>117.46</v>
      </c>
      <c r="U10" s="14">
        <f t="shared" si="17"/>
        <v>22653</v>
      </c>
      <c r="V10" s="14">
        <f t="shared" si="18"/>
        <v>2265.3000000000002</v>
      </c>
      <c r="W10" s="14">
        <f t="shared" si="19"/>
        <v>125.85</v>
      </c>
      <c r="X10" s="45">
        <f t="shared" si="20"/>
        <v>24163</v>
      </c>
      <c r="Z10" s="46">
        <f>(L10-'21-22 Asst'!L9)/'21-22 Asst'!L9</f>
        <v>9.8169918797721495E-2</v>
      </c>
      <c r="AA10" s="46">
        <f>(M10-'21-22 Asst'!M9)/'21-22 Asst'!M9</f>
        <v>9.8169918797721481E-2</v>
      </c>
      <c r="AB10" s="46">
        <f>(N10-'21-22 Asst'!N9)/'21-22 Asst'!N9</f>
        <v>9.8167539267015699E-2</v>
      </c>
      <c r="AF10" s="31"/>
      <c r="AG10" s="32"/>
    </row>
    <row r="11" spans="1:33" x14ac:dyDescent="0.25">
      <c r="A11" s="16">
        <v>6</v>
      </c>
      <c r="B11" s="345">
        <f>('21-22 Asst'!B10+'21-22 Asst'!B10*$A$2)+1.5</f>
        <v>17.123200000000001</v>
      </c>
      <c r="C11" s="34">
        <f t="shared" si="0"/>
        <v>9247</v>
      </c>
      <c r="D11" s="35">
        <f t="shared" si="21"/>
        <v>924.7</v>
      </c>
      <c r="E11" s="35">
        <f t="shared" si="1"/>
        <v>51.37</v>
      </c>
      <c r="F11" s="36">
        <f t="shared" si="2"/>
        <v>10788</v>
      </c>
      <c r="G11" s="37">
        <f t="shared" si="3"/>
        <v>1078.8</v>
      </c>
      <c r="H11" s="37">
        <f t="shared" si="4"/>
        <v>59.93</v>
      </c>
      <c r="I11" s="38">
        <f t="shared" si="5"/>
        <v>12329</v>
      </c>
      <c r="J11" s="39">
        <f t="shared" si="6"/>
        <v>1232.9000000000001</v>
      </c>
      <c r="K11" s="39">
        <f t="shared" si="7"/>
        <v>68.489999999999995</v>
      </c>
      <c r="L11" s="40">
        <f t="shared" si="8"/>
        <v>18493</v>
      </c>
      <c r="M11" s="41">
        <f t="shared" si="9"/>
        <v>1849.3</v>
      </c>
      <c r="N11" s="41">
        <f t="shared" si="10"/>
        <v>102.74</v>
      </c>
      <c r="O11" s="42">
        <f t="shared" si="11"/>
        <v>20034</v>
      </c>
      <c r="P11" s="43">
        <f t="shared" si="12"/>
        <v>2003.4</v>
      </c>
      <c r="Q11" s="43">
        <f t="shared" si="13"/>
        <v>111.3</v>
      </c>
      <c r="R11" s="44">
        <f t="shared" si="14"/>
        <v>21575</v>
      </c>
      <c r="S11" s="5">
        <f t="shared" si="15"/>
        <v>2157.5</v>
      </c>
      <c r="T11" s="5">
        <f t="shared" si="16"/>
        <v>119.86</v>
      </c>
      <c r="U11" s="14">
        <f t="shared" si="17"/>
        <v>23116</v>
      </c>
      <c r="V11" s="14">
        <f t="shared" si="18"/>
        <v>2311.6</v>
      </c>
      <c r="W11" s="14">
        <f t="shared" si="19"/>
        <v>128.41999999999999</v>
      </c>
      <c r="X11" s="45">
        <f t="shared" si="20"/>
        <v>24657</v>
      </c>
      <c r="Z11" s="46">
        <f>(L11-'21-22 Asst'!L10)/'21-22 Asst'!L10</f>
        <v>9.6011379126414984E-2</v>
      </c>
      <c r="AA11" s="46">
        <f>(M11-'21-22 Asst'!M10)/'21-22 Asst'!M10</f>
        <v>9.6011379126414984E-2</v>
      </c>
      <c r="AB11" s="46">
        <f>(N11-'21-22 Asst'!N10)/'21-22 Asst'!N10</f>
        <v>9.6010241092383194E-2</v>
      </c>
      <c r="AF11" s="31"/>
      <c r="AG11" s="32"/>
    </row>
    <row r="12" spans="1:33" x14ac:dyDescent="0.25">
      <c r="A12" s="16">
        <v>7</v>
      </c>
      <c r="B12" s="345">
        <f>('21-22 Asst'!B11+'21-22 Asst'!B11*$A$2)+1.5</f>
        <v>17.4664</v>
      </c>
      <c r="C12" s="34">
        <f t="shared" si="0"/>
        <v>9432</v>
      </c>
      <c r="D12" s="35">
        <f t="shared" si="21"/>
        <v>943.2</v>
      </c>
      <c r="E12" s="35">
        <f t="shared" si="1"/>
        <v>52.4</v>
      </c>
      <c r="F12" s="36">
        <f t="shared" si="2"/>
        <v>11004</v>
      </c>
      <c r="G12" s="37">
        <f t="shared" si="3"/>
        <v>1100.4000000000001</v>
      </c>
      <c r="H12" s="37">
        <f t="shared" si="4"/>
        <v>61.13</v>
      </c>
      <c r="I12" s="38">
        <f t="shared" si="5"/>
        <v>12576</v>
      </c>
      <c r="J12" s="39">
        <f t="shared" si="6"/>
        <v>1257.5999999999999</v>
      </c>
      <c r="K12" s="39">
        <f t="shared" si="7"/>
        <v>69.87</v>
      </c>
      <c r="L12" s="40">
        <f t="shared" si="8"/>
        <v>18864</v>
      </c>
      <c r="M12" s="41">
        <f t="shared" si="9"/>
        <v>1886.4</v>
      </c>
      <c r="N12" s="41">
        <f t="shared" si="10"/>
        <v>104.8</v>
      </c>
      <c r="O12" s="42">
        <f t="shared" si="11"/>
        <v>20436</v>
      </c>
      <c r="P12" s="43">
        <f t="shared" si="12"/>
        <v>2043.6</v>
      </c>
      <c r="Q12" s="43">
        <f t="shared" si="13"/>
        <v>113.53</v>
      </c>
      <c r="R12" s="44">
        <f t="shared" si="14"/>
        <v>22008</v>
      </c>
      <c r="S12" s="5">
        <f t="shared" si="15"/>
        <v>2200.8000000000002</v>
      </c>
      <c r="T12" s="5">
        <f t="shared" si="16"/>
        <v>122.27</v>
      </c>
      <c r="U12" s="14">
        <f t="shared" si="17"/>
        <v>23580</v>
      </c>
      <c r="V12" s="14">
        <f t="shared" si="18"/>
        <v>2358</v>
      </c>
      <c r="W12" s="14">
        <f t="shared" si="19"/>
        <v>131</v>
      </c>
      <c r="X12" s="45">
        <f t="shared" si="20"/>
        <v>25152</v>
      </c>
      <c r="Z12" s="46">
        <f>(L12-'21-22 Asst'!L11)/'21-22 Asst'!L11</f>
        <v>9.3945720250521919E-2</v>
      </c>
      <c r="AA12" s="46">
        <f>(M12-'21-22 Asst'!M11)/'21-22 Asst'!M11</f>
        <v>9.3945720250521919E-2</v>
      </c>
      <c r="AB12" s="46">
        <f>(N12-'21-22 Asst'!N11)/'21-22 Asst'!N11</f>
        <v>9.3945720250521919E-2</v>
      </c>
      <c r="AF12" s="31"/>
      <c r="AG12" s="32"/>
    </row>
    <row r="13" spans="1:33" x14ac:dyDescent="0.25">
      <c r="A13" s="47">
        <v>8</v>
      </c>
      <c r="B13" s="345">
        <f>('21-22 Asst'!B12+'21-22 Asst'!B12*$A$2)+1.5</f>
        <v>18.0488</v>
      </c>
      <c r="C13" s="34">
        <f t="shared" si="0"/>
        <v>9746</v>
      </c>
      <c r="D13" s="35">
        <f t="shared" si="21"/>
        <v>974.6</v>
      </c>
      <c r="E13" s="35">
        <f t="shared" si="1"/>
        <v>54.14</v>
      </c>
      <c r="F13" s="36">
        <f t="shared" si="2"/>
        <v>11371</v>
      </c>
      <c r="G13" s="37">
        <f t="shared" si="3"/>
        <v>1137.0999999999999</v>
      </c>
      <c r="H13" s="37">
        <f t="shared" si="4"/>
        <v>63.17</v>
      </c>
      <c r="I13" s="38">
        <f>ROUND(B13*4*180,0)</f>
        <v>12995</v>
      </c>
      <c r="J13" s="39">
        <f t="shared" si="6"/>
        <v>1299.5</v>
      </c>
      <c r="K13" s="39">
        <f t="shared" si="7"/>
        <v>72.19</v>
      </c>
      <c r="L13" s="40">
        <f t="shared" si="8"/>
        <v>19493</v>
      </c>
      <c r="M13" s="41">
        <f t="shared" si="9"/>
        <v>1949.3</v>
      </c>
      <c r="N13" s="41">
        <f t="shared" si="10"/>
        <v>108.29</v>
      </c>
      <c r="O13" s="42">
        <f t="shared" si="11"/>
        <v>21117</v>
      </c>
      <c r="P13" s="43">
        <f t="shared" si="12"/>
        <v>2111.6999999999998</v>
      </c>
      <c r="Q13" s="43">
        <f t="shared" si="13"/>
        <v>117.32</v>
      </c>
      <c r="R13" s="44">
        <f t="shared" si="14"/>
        <v>22741</v>
      </c>
      <c r="S13" s="5">
        <f t="shared" si="15"/>
        <v>2274.1</v>
      </c>
      <c r="T13" s="5">
        <f t="shared" si="16"/>
        <v>126.34</v>
      </c>
      <c r="U13" s="14">
        <f t="shared" si="17"/>
        <v>24366</v>
      </c>
      <c r="V13" s="14">
        <f t="shared" si="18"/>
        <v>2436.6</v>
      </c>
      <c r="W13" s="14">
        <f t="shared" si="19"/>
        <v>135.37</v>
      </c>
      <c r="X13" s="45">
        <f t="shared" si="20"/>
        <v>25990</v>
      </c>
      <c r="Z13" s="46">
        <f>(L13-'21-22 Asst'!L12)/'21-22 Asst'!L12</f>
        <v>9.0639512113243434E-2</v>
      </c>
      <c r="AA13" s="46">
        <f>(M13-'21-22 Asst'!M12)/'21-22 Asst'!M12</f>
        <v>9.0639512113243448E-2</v>
      </c>
      <c r="AB13" s="46">
        <f>(N13-'21-22 Asst'!N12)/'21-22 Asst'!N12</f>
        <v>9.0643569342330546E-2</v>
      </c>
      <c r="AF13" s="31"/>
      <c r="AG13" s="32"/>
    </row>
    <row r="14" spans="1:33" x14ac:dyDescent="0.25">
      <c r="A14" s="16">
        <v>9</v>
      </c>
      <c r="B14" s="345">
        <f>('21-22 Asst'!B13+'21-22 Asst'!B13*$A$2)+1.5</f>
        <v>18.2776</v>
      </c>
      <c r="C14" s="34">
        <f t="shared" si="0"/>
        <v>9870</v>
      </c>
      <c r="D14" s="35">
        <f>C14/10</f>
        <v>987</v>
      </c>
      <c r="E14" s="35">
        <f>ROUND(C14/180,2)</f>
        <v>54.83</v>
      </c>
      <c r="F14" s="36">
        <f t="shared" si="2"/>
        <v>11515</v>
      </c>
      <c r="G14" s="37">
        <f t="shared" si="3"/>
        <v>1151.5</v>
      </c>
      <c r="H14" s="37">
        <f t="shared" si="4"/>
        <v>63.97</v>
      </c>
      <c r="I14" s="38">
        <f t="shared" si="5"/>
        <v>13160</v>
      </c>
      <c r="J14" s="39">
        <f t="shared" si="6"/>
        <v>1316</v>
      </c>
      <c r="K14" s="39">
        <f t="shared" si="7"/>
        <v>73.11</v>
      </c>
      <c r="L14" s="40">
        <f t="shared" si="8"/>
        <v>19740</v>
      </c>
      <c r="M14" s="41">
        <f t="shared" si="9"/>
        <v>1974</v>
      </c>
      <c r="N14" s="41">
        <f t="shared" si="10"/>
        <v>109.67</v>
      </c>
      <c r="O14" s="42">
        <f t="shared" si="11"/>
        <v>21385</v>
      </c>
      <c r="P14" s="43">
        <f t="shared" si="12"/>
        <v>2138.5</v>
      </c>
      <c r="Q14" s="43">
        <f t="shared" si="13"/>
        <v>118.81</v>
      </c>
      <c r="R14" s="44">
        <f t="shared" si="14"/>
        <v>23030</v>
      </c>
      <c r="S14" s="5">
        <f t="shared" si="15"/>
        <v>2303</v>
      </c>
      <c r="T14" s="5">
        <f t="shared" si="16"/>
        <v>127.94</v>
      </c>
      <c r="U14" s="14">
        <f t="shared" si="17"/>
        <v>24675</v>
      </c>
      <c r="V14" s="14">
        <f t="shared" si="18"/>
        <v>2467.5</v>
      </c>
      <c r="W14" s="14">
        <f t="shared" si="19"/>
        <v>137.08000000000001</v>
      </c>
      <c r="X14" s="45">
        <f t="shared" si="20"/>
        <v>26320</v>
      </c>
      <c r="Z14" s="46">
        <f>(L14-'21-22 Asst'!L13)/'21-22 Asst'!L13</f>
        <v>8.9403973509933773E-2</v>
      </c>
      <c r="AA14" s="46">
        <f>(M14-'21-22 Asst'!M13)/'21-22 Asst'!M13</f>
        <v>8.9403973509933773E-2</v>
      </c>
      <c r="AB14" s="46">
        <f>(N14-'21-22 Asst'!N13)/'21-22 Asst'!N13</f>
        <v>8.9401013211483069E-2</v>
      </c>
      <c r="AF14" s="31"/>
      <c r="AG14" s="32"/>
    </row>
    <row r="15" spans="1:33" x14ac:dyDescent="0.25">
      <c r="A15" s="16">
        <v>10</v>
      </c>
      <c r="B15" s="345">
        <f>('21-22 Asst'!B14+'21-22 Asst'!B14*$A$2)+1.5</f>
        <v>18.506399999999999</v>
      </c>
      <c r="C15" s="34">
        <f t="shared" si="0"/>
        <v>9993</v>
      </c>
      <c r="D15" s="35">
        <f>C15/10</f>
        <v>999.3</v>
      </c>
      <c r="E15" s="35">
        <f t="shared" si="1"/>
        <v>55.52</v>
      </c>
      <c r="F15" s="36">
        <f t="shared" si="2"/>
        <v>11659</v>
      </c>
      <c r="G15" s="37">
        <f t="shared" si="3"/>
        <v>1165.9000000000001</v>
      </c>
      <c r="H15" s="37">
        <f t="shared" si="4"/>
        <v>64.77</v>
      </c>
      <c r="I15" s="38">
        <f t="shared" si="5"/>
        <v>13325</v>
      </c>
      <c r="J15" s="39">
        <f t="shared" si="6"/>
        <v>1332.5</v>
      </c>
      <c r="K15" s="39">
        <f t="shared" si="7"/>
        <v>74.03</v>
      </c>
      <c r="L15" s="40">
        <f t="shared" si="8"/>
        <v>19987</v>
      </c>
      <c r="M15" s="41">
        <f t="shared" si="9"/>
        <v>1998.7</v>
      </c>
      <c r="N15" s="41">
        <f t="shared" si="10"/>
        <v>111.04</v>
      </c>
      <c r="O15" s="42">
        <f t="shared" si="11"/>
        <v>21652</v>
      </c>
      <c r="P15" s="43">
        <f t="shared" si="12"/>
        <v>2165.1999999999998</v>
      </c>
      <c r="Q15" s="43">
        <f t="shared" si="13"/>
        <v>120.29</v>
      </c>
      <c r="R15" s="44">
        <f t="shared" si="14"/>
        <v>23318</v>
      </c>
      <c r="S15" s="5">
        <f t="shared" si="15"/>
        <v>2331.8000000000002</v>
      </c>
      <c r="T15" s="5">
        <f t="shared" si="16"/>
        <v>129.54</v>
      </c>
      <c r="U15" s="14">
        <f t="shared" si="17"/>
        <v>24984</v>
      </c>
      <c r="V15" s="14">
        <f t="shared" si="18"/>
        <v>2498.4</v>
      </c>
      <c r="W15" s="14">
        <f t="shared" si="19"/>
        <v>138.80000000000001</v>
      </c>
      <c r="X15" s="45">
        <f t="shared" si="20"/>
        <v>26649</v>
      </c>
      <c r="Z15" s="46">
        <f>(L15-'21-22 Asst'!L14)/'21-22 Asst'!L14</f>
        <v>8.8201666031469478E-2</v>
      </c>
      <c r="AA15" s="46">
        <f>(M15-'21-22 Asst'!M14)/'21-22 Asst'!M14</f>
        <v>8.8201666031469478E-2</v>
      </c>
      <c r="AB15" s="46">
        <f>(N15-'21-22 Asst'!N14)/'21-22 Asst'!N14</f>
        <v>8.8200705605644844E-2</v>
      </c>
      <c r="AF15" s="31"/>
      <c r="AG15" s="32"/>
    </row>
    <row r="16" spans="1:33" x14ac:dyDescent="0.25">
      <c r="A16" s="16">
        <v>11</v>
      </c>
      <c r="B16" s="345">
        <f>('21-22 Asst'!B15+'21-22 Asst'!B15*$A$2)+1.5</f>
        <v>18.911999999999999</v>
      </c>
      <c r="C16" s="34">
        <f t="shared" si="0"/>
        <v>10212</v>
      </c>
      <c r="D16" s="35">
        <f>C16/10</f>
        <v>1021.2</v>
      </c>
      <c r="E16" s="35">
        <f t="shared" si="1"/>
        <v>56.73</v>
      </c>
      <c r="F16" s="36">
        <f t="shared" si="2"/>
        <v>11915</v>
      </c>
      <c r="G16" s="37">
        <f t="shared" si="3"/>
        <v>1191.5</v>
      </c>
      <c r="H16" s="37">
        <f t="shared" si="4"/>
        <v>66.19</v>
      </c>
      <c r="I16" s="38">
        <f t="shared" si="5"/>
        <v>13617</v>
      </c>
      <c r="J16" s="39">
        <f t="shared" si="6"/>
        <v>1361.7</v>
      </c>
      <c r="K16" s="39">
        <f t="shared" si="7"/>
        <v>75.650000000000006</v>
      </c>
      <c r="L16" s="40">
        <f t="shared" si="8"/>
        <v>20425</v>
      </c>
      <c r="M16" s="41">
        <f t="shared" si="9"/>
        <v>2042.5</v>
      </c>
      <c r="N16" s="41">
        <f t="shared" si="10"/>
        <v>113.47</v>
      </c>
      <c r="O16" s="42">
        <f t="shared" si="11"/>
        <v>22127</v>
      </c>
      <c r="P16" s="43">
        <f t="shared" si="12"/>
        <v>2212.6999999999998</v>
      </c>
      <c r="Q16" s="43">
        <f t="shared" si="13"/>
        <v>122.93</v>
      </c>
      <c r="R16" s="44">
        <f t="shared" si="14"/>
        <v>23829</v>
      </c>
      <c r="S16" s="5">
        <f t="shared" si="15"/>
        <v>2382.9</v>
      </c>
      <c r="T16" s="5">
        <f t="shared" si="16"/>
        <v>132.38</v>
      </c>
      <c r="U16" s="14">
        <f t="shared" si="17"/>
        <v>25531</v>
      </c>
      <c r="V16" s="14">
        <f t="shared" si="18"/>
        <v>2553.1</v>
      </c>
      <c r="W16" s="14">
        <f t="shared" si="19"/>
        <v>141.84</v>
      </c>
      <c r="X16" s="45">
        <f t="shared" si="20"/>
        <v>27233</v>
      </c>
      <c r="Z16" s="46">
        <f>(L16-'21-22 Asst'!L15)/'21-22 Asst'!L15</f>
        <v>8.6147301249667643E-2</v>
      </c>
      <c r="AA16" s="46">
        <f>(M16-'21-22 Asst'!M15)/'21-22 Asst'!M15</f>
        <v>8.6147301249667643E-2</v>
      </c>
      <c r="AB16" s="46">
        <f>(N16-'21-22 Asst'!N15)/'21-22 Asst'!N15</f>
        <v>8.6149133722599788E-2</v>
      </c>
      <c r="AF16" s="31"/>
      <c r="AG16" s="32"/>
    </row>
    <row r="17" spans="1:33" x14ac:dyDescent="0.25">
      <c r="A17" s="16">
        <v>12</v>
      </c>
      <c r="B17" s="345">
        <f>('21-22 Asst'!B16+'21-22 Asst'!B16*$A$2)+1.5</f>
        <v>19.816800000000001</v>
      </c>
      <c r="C17" s="34">
        <f t="shared" si="0"/>
        <v>10701</v>
      </c>
      <c r="D17" s="35">
        <f>C17/10</f>
        <v>1070.0999999999999</v>
      </c>
      <c r="E17" s="35">
        <f t="shared" si="1"/>
        <v>59.45</v>
      </c>
      <c r="F17" s="36">
        <f t="shared" si="2"/>
        <v>12485</v>
      </c>
      <c r="G17" s="37">
        <f t="shared" si="3"/>
        <v>1248.5</v>
      </c>
      <c r="H17" s="37">
        <f t="shared" si="4"/>
        <v>69.36</v>
      </c>
      <c r="I17" s="38">
        <f t="shared" si="5"/>
        <v>14268</v>
      </c>
      <c r="J17" s="39">
        <f t="shared" si="6"/>
        <v>1426.8</v>
      </c>
      <c r="K17" s="39">
        <f t="shared" si="7"/>
        <v>79.27</v>
      </c>
      <c r="L17" s="40">
        <f t="shared" si="8"/>
        <v>21402</v>
      </c>
      <c r="M17" s="41">
        <f t="shared" si="9"/>
        <v>2140.1999999999998</v>
      </c>
      <c r="N17" s="41">
        <f t="shared" si="10"/>
        <v>118.9</v>
      </c>
      <c r="O17" s="42">
        <f t="shared" si="11"/>
        <v>23186</v>
      </c>
      <c r="P17" s="43">
        <f t="shared" si="12"/>
        <v>2318.6</v>
      </c>
      <c r="Q17" s="43">
        <f t="shared" si="13"/>
        <v>128.81</v>
      </c>
      <c r="R17" s="44">
        <f t="shared" si="14"/>
        <v>24969</v>
      </c>
      <c r="S17" s="5">
        <f t="shared" si="15"/>
        <v>2496.9</v>
      </c>
      <c r="T17" s="5">
        <f t="shared" si="16"/>
        <v>138.72</v>
      </c>
      <c r="U17" s="14">
        <f t="shared" si="17"/>
        <v>26753</v>
      </c>
      <c r="V17" s="14">
        <f t="shared" si="18"/>
        <v>2675.3</v>
      </c>
      <c r="W17" s="14">
        <f t="shared" si="19"/>
        <v>148.63</v>
      </c>
      <c r="X17" s="45">
        <f t="shared" si="20"/>
        <v>28536</v>
      </c>
      <c r="Z17" s="46">
        <f>(L17-'21-22 Asst'!L16)/'21-22 Asst'!L16</f>
        <v>8.1892629663330302E-2</v>
      </c>
      <c r="AA17" s="46">
        <f>(M17-'21-22 Asst'!M16)/'21-22 Asst'!M16</f>
        <v>8.1892629663330177E-2</v>
      </c>
      <c r="AB17" s="46">
        <f>(N17-'21-22 Asst'!N16)/'21-22 Asst'!N16</f>
        <v>8.1892629663330302E-2</v>
      </c>
      <c r="AF17" s="31"/>
      <c r="AG17" s="32"/>
    </row>
    <row r="18" spans="1:33" x14ac:dyDescent="0.25">
      <c r="A18" s="16">
        <v>13</v>
      </c>
      <c r="B18" s="345">
        <f>('21-22 Asst'!B17+'21-22 Asst'!B17*$A$2)+1.5</f>
        <v>20.118400000000001</v>
      </c>
      <c r="C18" s="34">
        <f t="shared" si="0"/>
        <v>10864</v>
      </c>
      <c r="D18" s="35">
        <f t="shared" ref="D18:D19" si="22">C18/10</f>
        <v>1086.4000000000001</v>
      </c>
      <c r="E18" s="35">
        <f t="shared" si="1"/>
        <v>60.36</v>
      </c>
      <c r="F18" s="36">
        <f t="shared" si="2"/>
        <v>12675</v>
      </c>
      <c r="G18" s="37">
        <f t="shared" si="3"/>
        <v>1267.5</v>
      </c>
      <c r="H18" s="37">
        <f t="shared" si="4"/>
        <v>70.42</v>
      </c>
      <c r="I18" s="38">
        <f t="shared" si="5"/>
        <v>14485</v>
      </c>
      <c r="J18" s="39">
        <f t="shared" si="6"/>
        <v>1448.5</v>
      </c>
      <c r="K18" s="39">
        <f t="shared" si="7"/>
        <v>80.47</v>
      </c>
      <c r="L18" s="40">
        <f t="shared" si="8"/>
        <v>21728</v>
      </c>
      <c r="M18" s="41">
        <f t="shared" si="9"/>
        <v>2172.8000000000002</v>
      </c>
      <c r="N18" s="41">
        <f t="shared" si="10"/>
        <v>120.71</v>
      </c>
      <c r="O18" s="42">
        <f t="shared" si="11"/>
        <v>23539</v>
      </c>
      <c r="P18" s="43">
        <f t="shared" si="12"/>
        <v>2353.9</v>
      </c>
      <c r="Q18" s="43">
        <f t="shared" si="13"/>
        <v>130.77000000000001</v>
      </c>
      <c r="R18" s="44">
        <f t="shared" si="14"/>
        <v>25349</v>
      </c>
      <c r="S18" s="5">
        <f t="shared" si="15"/>
        <v>2534.9</v>
      </c>
      <c r="T18" s="5">
        <f t="shared" si="16"/>
        <v>140.83000000000001</v>
      </c>
      <c r="U18" s="14">
        <f t="shared" si="17"/>
        <v>27160</v>
      </c>
      <c r="V18" s="14">
        <f t="shared" si="18"/>
        <v>2716</v>
      </c>
      <c r="W18" s="14">
        <f t="shared" si="19"/>
        <v>150.88999999999999</v>
      </c>
      <c r="X18" s="45">
        <f t="shared" si="20"/>
        <v>28970</v>
      </c>
      <c r="Z18" s="46">
        <f>(L18-'21-22 Asst'!L17)/'21-22 Asst'!L17</f>
        <v>8.0564949273920827E-2</v>
      </c>
      <c r="AA18" s="46">
        <f>(M18-'21-22 Asst'!M17)/'21-22 Asst'!M17</f>
        <v>8.0564949273920938E-2</v>
      </c>
      <c r="AB18" s="46">
        <f>(N18-'21-22 Asst'!N17)/'21-22 Asst'!N17</f>
        <v>8.0565750604243133E-2</v>
      </c>
      <c r="AF18" s="31"/>
      <c r="AG18" s="32"/>
    </row>
    <row r="19" spans="1:33" x14ac:dyDescent="0.25">
      <c r="A19" s="16">
        <v>14</v>
      </c>
      <c r="B19" s="345">
        <f>('21-22 Asst'!B18+'21-22 Asst'!B18*$A$2)+1.5</f>
        <v>20.3368</v>
      </c>
      <c r="C19" s="34">
        <f t="shared" si="0"/>
        <v>10982</v>
      </c>
      <c r="D19" s="35">
        <f t="shared" si="22"/>
        <v>1098.2</v>
      </c>
      <c r="E19" s="35">
        <f t="shared" si="1"/>
        <v>61.01</v>
      </c>
      <c r="F19" s="36">
        <f t="shared" si="2"/>
        <v>12812</v>
      </c>
      <c r="G19" s="37">
        <f t="shared" si="3"/>
        <v>1281.2</v>
      </c>
      <c r="H19" s="37">
        <f t="shared" si="4"/>
        <v>71.180000000000007</v>
      </c>
      <c r="I19" s="38">
        <f t="shared" si="5"/>
        <v>14642</v>
      </c>
      <c r="J19" s="39">
        <f t="shared" si="6"/>
        <v>1464.2</v>
      </c>
      <c r="K19" s="39">
        <f t="shared" si="7"/>
        <v>81.34</v>
      </c>
      <c r="L19" s="40">
        <f t="shared" si="8"/>
        <v>21964</v>
      </c>
      <c r="M19" s="41">
        <f t="shared" si="9"/>
        <v>2196.4</v>
      </c>
      <c r="N19" s="41">
        <f t="shared" si="10"/>
        <v>122.02</v>
      </c>
      <c r="O19" s="42">
        <f t="shared" si="11"/>
        <v>23794</v>
      </c>
      <c r="P19" s="43">
        <f t="shared" si="12"/>
        <v>2379.4</v>
      </c>
      <c r="Q19" s="43">
        <f t="shared" si="13"/>
        <v>132.19</v>
      </c>
      <c r="R19" s="44">
        <f t="shared" si="14"/>
        <v>25624</v>
      </c>
      <c r="S19" s="5">
        <f t="shared" si="15"/>
        <v>2562.4</v>
      </c>
      <c r="T19" s="5">
        <f t="shared" si="16"/>
        <v>142.36000000000001</v>
      </c>
      <c r="U19" s="14">
        <f t="shared" si="17"/>
        <v>27455</v>
      </c>
      <c r="V19" s="14">
        <f t="shared" si="18"/>
        <v>2745.5</v>
      </c>
      <c r="W19" s="14">
        <f t="shared" si="19"/>
        <v>152.53</v>
      </c>
      <c r="X19" s="45">
        <f t="shared" si="20"/>
        <v>29285</v>
      </c>
      <c r="Z19" s="46">
        <f>(L19-'21-22 Asst'!L18)/'21-22 Asst'!L18</f>
        <v>7.9630357845064878E-2</v>
      </c>
      <c r="AA19" s="46">
        <f>(M19-'21-22 Asst'!M18)/'21-22 Asst'!M18</f>
        <v>7.9630357845064878E-2</v>
      </c>
      <c r="AB19" s="46">
        <f>(N19-'21-22 Asst'!N18)/'21-22 Asst'!N18</f>
        <v>7.9631923553353398E-2</v>
      </c>
      <c r="AF19" s="31"/>
      <c r="AG19" s="32"/>
    </row>
    <row r="20" spans="1:33" x14ac:dyDescent="0.25">
      <c r="A20" s="16">
        <v>15</v>
      </c>
      <c r="B20" s="342">
        <f>('21-22 Asst'!B19+'21-22 Asst'!B19*$B$2)</f>
        <v>20.691936000000002</v>
      </c>
      <c r="C20" s="34">
        <f t="shared" si="0"/>
        <v>11174</v>
      </c>
      <c r="D20" s="35">
        <f>C20/10</f>
        <v>1117.4000000000001</v>
      </c>
      <c r="E20" s="35">
        <f>ROUND(C20/180,2)</f>
        <v>62.08</v>
      </c>
      <c r="F20" s="36">
        <f t="shared" si="2"/>
        <v>13036</v>
      </c>
      <c r="G20" s="37">
        <f t="shared" si="3"/>
        <v>1303.5999999999999</v>
      </c>
      <c r="H20" s="37">
        <f t="shared" si="4"/>
        <v>72.42</v>
      </c>
      <c r="I20" s="38">
        <f t="shared" si="5"/>
        <v>14898</v>
      </c>
      <c r="J20" s="39">
        <f t="shared" si="6"/>
        <v>1489.8</v>
      </c>
      <c r="K20" s="39">
        <f t="shared" si="7"/>
        <v>82.77</v>
      </c>
      <c r="L20" s="40">
        <f t="shared" si="8"/>
        <v>22347</v>
      </c>
      <c r="M20" s="41">
        <f t="shared" si="9"/>
        <v>2234.6999999999998</v>
      </c>
      <c r="N20" s="41">
        <f t="shared" si="10"/>
        <v>124.15</v>
      </c>
      <c r="O20" s="42">
        <f t="shared" si="11"/>
        <v>24210</v>
      </c>
      <c r="P20" s="43">
        <f t="shared" si="12"/>
        <v>2421</v>
      </c>
      <c r="Q20" s="43">
        <f t="shared" si="13"/>
        <v>134.5</v>
      </c>
      <c r="R20" s="44">
        <f t="shared" si="14"/>
        <v>26072</v>
      </c>
      <c r="S20" s="5">
        <f t="shared" si="15"/>
        <v>2607.1999999999998</v>
      </c>
      <c r="T20" s="5">
        <f t="shared" si="16"/>
        <v>144.84</v>
      </c>
      <c r="U20" s="14">
        <f t="shared" si="17"/>
        <v>27934</v>
      </c>
      <c r="V20" s="14">
        <f t="shared" si="18"/>
        <v>2793.4</v>
      </c>
      <c r="W20" s="14">
        <f t="shared" si="19"/>
        <v>155.19</v>
      </c>
      <c r="X20" s="45">
        <f t="shared" si="20"/>
        <v>29796</v>
      </c>
      <c r="Z20" s="46">
        <f>(L20-'21-22 Asst'!L19)/'21-22 Asst'!L19</f>
        <v>7.9982601971776535E-2</v>
      </c>
      <c r="AA20" s="46">
        <f>(M20-'21-22 Asst'!M19)/'21-22 Asst'!M19</f>
        <v>7.9982601971776535E-2</v>
      </c>
      <c r="AB20" s="46">
        <f>(N20-'21-22 Asst'!N19)/'21-22 Asst'!N19</f>
        <v>7.9940848990953481E-2</v>
      </c>
      <c r="AF20" s="31"/>
      <c r="AG20" s="32"/>
    </row>
    <row r="21" spans="1:33" x14ac:dyDescent="0.25">
      <c r="A21" s="16">
        <v>16</v>
      </c>
      <c r="B21" s="342">
        <f>('21-22 Asst'!B20+'21-22 Asst'!B20*$B$2)</f>
        <v>20.916575999999999</v>
      </c>
      <c r="C21" s="34">
        <f t="shared" si="0"/>
        <v>11295</v>
      </c>
      <c r="D21" s="35">
        <f>C21/10</f>
        <v>1129.5</v>
      </c>
      <c r="E21" s="35">
        <f t="shared" si="1"/>
        <v>62.75</v>
      </c>
      <c r="F21" s="36">
        <f t="shared" si="2"/>
        <v>13177</v>
      </c>
      <c r="G21" s="37">
        <f t="shared" si="3"/>
        <v>1317.7</v>
      </c>
      <c r="H21" s="37">
        <f t="shared" si="4"/>
        <v>73.209999999999994</v>
      </c>
      <c r="I21" s="38">
        <f t="shared" si="5"/>
        <v>15060</v>
      </c>
      <c r="J21" s="39">
        <f t="shared" si="6"/>
        <v>1506</v>
      </c>
      <c r="K21" s="39">
        <f t="shared" si="7"/>
        <v>83.67</v>
      </c>
      <c r="L21" s="40">
        <f t="shared" si="8"/>
        <v>22590</v>
      </c>
      <c r="M21" s="41">
        <f t="shared" si="9"/>
        <v>2259</v>
      </c>
      <c r="N21" s="41">
        <f t="shared" si="10"/>
        <v>125.5</v>
      </c>
      <c r="O21" s="42">
        <f t="shared" si="11"/>
        <v>24472</v>
      </c>
      <c r="P21" s="43">
        <f t="shared" si="12"/>
        <v>2447.1999999999998</v>
      </c>
      <c r="Q21" s="43">
        <f t="shared" si="13"/>
        <v>135.96</v>
      </c>
      <c r="R21" s="44">
        <f t="shared" si="14"/>
        <v>26355</v>
      </c>
      <c r="S21" s="5">
        <f t="shared" si="15"/>
        <v>2635.5</v>
      </c>
      <c r="T21" s="5">
        <f t="shared" si="16"/>
        <v>146.41999999999999</v>
      </c>
      <c r="U21" s="14">
        <f t="shared" si="17"/>
        <v>28237</v>
      </c>
      <c r="V21" s="14">
        <f t="shared" si="18"/>
        <v>2823.7</v>
      </c>
      <c r="W21" s="14">
        <f t="shared" si="19"/>
        <v>156.87</v>
      </c>
      <c r="X21" s="45">
        <f t="shared" si="20"/>
        <v>30120</v>
      </c>
      <c r="Z21" s="46">
        <f>(L21-'21-22 Asst'!L20)/'21-22 Asst'!L20</f>
        <v>7.9982789118898501E-2</v>
      </c>
      <c r="AA21" s="46">
        <f>(M21-'21-22 Asst'!M20)/'21-22 Asst'!M20</f>
        <v>7.9982789118898598E-2</v>
      </c>
      <c r="AB21" s="46">
        <f>(N21-'21-22 Asst'!N20)/'21-22 Asst'!N20</f>
        <v>7.9941485242233948E-2</v>
      </c>
      <c r="AF21" s="31"/>
      <c r="AG21" s="32"/>
    </row>
    <row r="22" spans="1:33" x14ac:dyDescent="0.25">
      <c r="A22" s="16">
        <v>17</v>
      </c>
      <c r="B22" s="342">
        <f>('21-22 Asst'!B21+'21-22 Asst'!B21*$B$2)</f>
        <v>21.276</v>
      </c>
      <c r="C22" s="34">
        <f t="shared" si="0"/>
        <v>11489</v>
      </c>
      <c r="D22" s="35">
        <f>C22/10</f>
        <v>1148.9000000000001</v>
      </c>
      <c r="E22" s="35">
        <f t="shared" si="1"/>
        <v>63.83</v>
      </c>
      <c r="F22" s="36">
        <f t="shared" si="2"/>
        <v>13404</v>
      </c>
      <c r="G22" s="37">
        <f t="shared" si="3"/>
        <v>1340.4</v>
      </c>
      <c r="H22" s="37">
        <f t="shared" si="4"/>
        <v>74.47</v>
      </c>
      <c r="I22" s="38">
        <f t="shared" si="5"/>
        <v>15319</v>
      </c>
      <c r="J22" s="39">
        <f t="shared" si="6"/>
        <v>1531.9</v>
      </c>
      <c r="K22" s="39">
        <f t="shared" si="7"/>
        <v>85.11</v>
      </c>
      <c r="L22" s="40">
        <f t="shared" si="8"/>
        <v>22978</v>
      </c>
      <c r="M22" s="41">
        <f t="shared" si="9"/>
        <v>2297.8000000000002</v>
      </c>
      <c r="N22" s="41">
        <f t="shared" si="10"/>
        <v>127.66</v>
      </c>
      <c r="O22" s="42">
        <f t="shared" si="11"/>
        <v>24893</v>
      </c>
      <c r="P22" s="43">
        <f t="shared" si="12"/>
        <v>2489.3000000000002</v>
      </c>
      <c r="Q22" s="43">
        <f t="shared" si="13"/>
        <v>138.29</v>
      </c>
      <c r="R22" s="44">
        <f t="shared" si="14"/>
        <v>26808</v>
      </c>
      <c r="S22" s="5">
        <f t="shared" si="15"/>
        <v>2680.8</v>
      </c>
      <c r="T22" s="5">
        <f t="shared" si="16"/>
        <v>148.93</v>
      </c>
      <c r="U22" s="14">
        <f t="shared" si="17"/>
        <v>28723</v>
      </c>
      <c r="V22" s="14">
        <f t="shared" si="18"/>
        <v>2872.3</v>
      </c>
      <c r="W22" s="14">
        <f t="shared" si="19"/>
        <v>159.57</v>
      </c>
      <c r="X22" s="45">
        <f t="shared" si="20"/>
        <v>30637</v>
      </c>
      <c r="Z22" s="46">
        <f>(L22-'21-22 Asst'!L21)/'21-22 Asst'!L21</f>
        <v>7.9996239894717047E-2</v>
      </c>
      <c r="AA22" s="46">
        <f>(M22-'21-22 Asst'!M21)/'21-22 Asst'!M21</f>
        <v>7.9996239894717186E-2</v>
      </c>
      <c r="AB22" s="46">
        <f>(N22-'21-22 Asst'!N21)/'21-22 Asst'!N21</f>
        <v>8.0033840947546481E-2</v>
      </c>
      <c r="AF22" s="31"/>
      <c r="AG22" s="32"/>
    </row>
    <row r="23" spans="1:33" x14ac:dyDescent="0.25">
      <c r="A23" s="16">
        <v>18</v>
      </c>
      <c r="B23" s="342">
        <f>('21-22 Asst'!B22+'21-22 Asst'!B22*$B$2)</f>
        <v>21.410784</v>
      </c>
      <c r="C23" s="34">
        <f t="shared" si="0"/>
        <v>11562</v>
      </c>
      <c r="D23" s="35">
        <f>C23/10</f>
        <v>1156.2</v>
      </c>
      <c r="E23" s="35">
        <f t="shared" si="1"/>
        <v>64.23</v>
      </c>
      <c r="F23" s="36">
        <f t="shared" si="2"/>
        <v>13489</v>
      </c>
      <c r="G23" s="37">
        <f t="shared" si="3"/>
        <v>1348.9</v>
      </c>
      <c r="H23" s="37">
        <f t="shared" si="4"/>
        <v>74.94</v>
      </c>
      <c r="I23" s="38">
        <f t="shared" si="5"/>
        <v>15416</v>
      </c>
      <c r="J23" s="39">
        <f t="shared" si="6"/>
        <v>1541.6</v>
      </c>
      <c r="K23" s="39">
        <f t="shared" si="7"/>
        <v>85.64</v>
      </c>
      <c r="L23" s="40">
        <f t="shared" si="8"/>
        <v>23124</v>
      </c>
      <c r="M23" s="41">
        <f t="shared" si="9"/>
        <v>2312.4</v>
      </c>
      <c r="N23" s="41">
        <f t="shared" si="10"/>
        <v>128.47</v>
      </c>
      <c r="O23" s="42">
        <f t="shared" si="11"/>
        <v>25051</v>
      </c>
      <c r="P23" s="43">
        <f t="shared" si="12"/>
        <v>2505.1</v>
      </c>
      <c r="Q23" s="43">
        <f t="shared" si="13"/>
        <v>139.16999999999999</v>
      </c>
      <c r="R23" s="44">
        <f t="shared" si="14"/>
        <v>26978</v>
      </c>
      <c r="S23" s="5">
        <f t="shared" si="15"/>
        <v>2697.8</v>
      </c>
      <c r="T23" s="5">
        <f t="shared" si="16"/>
        <v>149.88</v>
      </c>
      <c r="U23" s="14">
        <f t="shared" si="17"/>
        <v>28905</v>
      </c>
      <c r="V23" s="14">
        <f t="shared" si="18"/>
        <v>2890.5</v>
      </c>
      <c r="W23" s="14">
        <f t="shared" si="19"/>
        <v>160.58000000000001</v>
      </c>
      <c r="X23" s="45">
        <f t="shared" si="20"/>
        <v>30832</v>
      </c>
      <c r="Z23" s="46">
        <f>(L23-'21-22 Asst'!L22)/'21-22 Asst'!L22</f>
        <v>8.0005604595768526E-2</v>
      </c>
      <c r="AA23" s="46">
        <f>(M23-'21-22 Asst'!M22)/'21-22 Asst'!M22</f>
        <v>8.0005604595768623E-2</v>
      </c>
      <c r="AB23" s="46">
        <f>(N23-'21-22 Asst'!N22)/'21-22 Asst'!N22</f>
        <v>8.0033627574611146E-2</v>
      </c>
      <c r="AF23" s="31"/>
      <c r="AG23" s="32"/>
    </row>
    <row r="24" spans="1:33" x14ac:dyDescent="0.25">
      <c r="A24" s="16">
        <v>19</v>
      </c>
      <c r="B24" s="342">
        <f>('21-22 Asst'!B23+'21-22 Asst'!B23*$B$2)</f>
        <v>21.545567999999996</v>
      </c>
      <c r="C24" s="34">
        <f t="shared" si="0"/>
        <v>11635</v>
      </c>
      <c r="D24" s="35">
        <f t="shared" ref="D24:D28" si="23">C24/10</f>
        <v>1163.5</v>
      </c>
      <c r="E24" s="35">
        <f t="shared" si="1"/>
        <v>64.64</v>
      </c>
      <c r="F24" s="36">
        <f t="shared" si="2"/>
        <v>13574</v>
      </c>
      <c r="G24" s="37">
        <f t="shared" si="3"/>
        <v>1357.4</v>
      </c>
      <c r="H24" s="37">
        <f t="shared" si="4"/>
        <v>75.41</v>
      </c>
      <c r="I24" s="38">
        <f t="shared" si="5"/>
        <v>15513</v>
      </c>
      <c r="J24" s="39">
        <f t="shared" si="6"/>
        <v>1551.3</v>
      </c>
      <c r="K24" s="39">
        <f t="shared" si="7"/>
        <v>86.18</v>
      </c>
      <c r="L24" s="40">
        <f t="shared" si="8"/>
        <v>23269</v>
      </c>
      <c r="M24" s="41">
        <f t="shared" si="9"/>
        <v>2326.9</v>
      </c>
      <c r="N24" s="41">
        <f t="shared" si="10"/>
        <v>129.27000000000001</v>
      </c>
      <c r="O24" s="42">
        <f t="shared" si="11"/>
        <v>25208</v>
      </c>
      <c r="P24" s="43">
        <f t="shared" si="12"/>
        <v>2520.8000000000002</v>
      </c>
      <c r="Q24" s="43">
        <f t="shared" si="13"/>
        <v>140.04</v>
      </c>
      <c r="R24" s="44">
        <f t="shared" si="14"/>
        <v>27147</v>
      </c>
      <c r="S24" s="5">
        <f t="shared" si="15"/>
        <v>2714.7</v>
      </c>
      <c r="T24" s="5">
        <f t="shared" si="16"/>
        <v>150.82</v>
      </c>
      <c r="U24" s="14">
        <f t="shared" si="17"/>
        <v>29087</v>
      </c>
      <c r="V24" s="14">
        <f t="shared" si="18"/>
        <v>2908.7</v>
      </c>
      <c r="W24" s="14">
        <f t="shared" si="19"/>
        <v>161.59</v>
      </c>
      <c r="X24" s="45">
        <f t="shared" si="20"/>
        <v>31026</v>
      </c>
      <c r="Z24" s="46">
        <f>(L24-'21-22 Asst'!L23)/'21-22 Asst'!L23</f>
        <v>7.996843961756242E-2</v>
      </c>
      <c r="AA24" s="46">
        <f>(M24-'21-22 Asst'!M23)/'21-22 Asst'!M23</f>
        <v>7.9968439617562517E-2</v>
      </c>
      <c r="AB24" s="46">
        <f>(N24-'21-22 Asst'!N23)/'21-22 Asst'!N23</f>
        <v>7.9949874686716854E-2</v>
      </c>
      <c r="AF24" s="31"/>
      <c r="AG24" s="32"/>
    </row>
    <row r="25" spans="1:33" x14ac:dyDescent="0.25">
      <c r="A25" s="16">
        <v>20</v>
      </c>
      <c r="B25" s="342">
        <f>('21-22 Asst'!B24+'21-22 Asst'!B24*$B$2)</f>
        <v>21.89376</v>
      </c>
      <c r="C25" s="34">
        <f t="shared" si="0"/>
        <v>11823</v>
      </c>
      <c r="D25" s="35">
        <f t="shared" si="23"/>
        <v>1182.3</v>
      </c>
      <c r="E25" s="35">
        <f>ROUND(C25/180,2)</f>
        <v>65.680000000000007</v>
      </c>
      <c r="F25" s="36">
        <f t="shared" si="2"/>
        <v>13793</v>
      </c>
      <c r="G25" s="37">
        <f t="shared" si="3"/>
        <v>1379.3</v>
      </c>
      <c r="H25" s="37">
        <f t="shared" si="4"/>
        <v>76.63</v>
      </c>
      <c r="I25" s="38">
        <f t="shared" si="5"/>
        <v>15764</v>
      </c>
      <c r="J25" s="39">
        <f t="shared" si="6"/>
        <v>1576.4</v>
      </c>
      <c r="K25" s="39">
        <f t="shared" si="7"/>
        <v>87.58</v>
      </c>
      <c r="L25" s="40">
        <f t="shared" si="8"/>
        <v>23645</v>
      </c>
      <c r="M25" s="41">
        <f t="shared" si="9"/>
        <v>2364.5</v>
      </c>
      <c r="N25" s="41">
        <f t="shared" si="10"/>
        <v>131.36000000000001</v>
      </c>
      <c r="O25" s="42">
        <f t="shared" si="11"/>
        <v>25616</v>
      </c>
      <c r="P25" s="43">
        <f t="shared" si="12"/>
        <v>2561.6</v>
      </c>
      <c r="Q25" s="43">
        <f t="shared" si="13"/>
        <v>142.31</v>
      </c>
      <c r="R25" s="44">
        <f t="shared" si="14"/>
        <v>27586</v>
      </c>
      <c r="S25" s="5">
        <f t="shared" si="15"/>
        <v>2758.6</v>
      </c>
      <c r="T25" s="5">
        <f t="shared" si="16"/>
        <v>153.26</v>
      </c>
      <c r="U25" s="14">
        <f t="shared" si="17"/>
        <v>29557</v>
      </c>
      <c r="V25" s="14">
        <f t="shared" si="18"/>
        <v>2955.7</v>
      </c>
      <c r="W25" s="14">
        <f t="shared" si="19"/>
        <v>164.21</v>
      </c>
      <c r="X25" s="45">
        <f t="shared" si="20"/>
        <v>31527</v>
      </c>
      <c r="Z25" s="46">
        <f>(L25-'21-22 Asst'!L24)/'21-22 Asst'!L24</f>
        <v>7.9976249200694252E-2</v>
      </c>
      <c r="AA25" s="46">
        <f>(M25-'21-22 Asst'!M24)/'21-22 Asst'!M24</f>
        <v>7.9976249200694211E-2</v>
      </c>
      <c r="AB25" s="46">
        <f>(N25-'21-22 Asst'!N24)/'21-22 Asst'!N24</f>
        <v>7.9996711337663562E-2</v>
      </c>
      <c r="AF25" s="31"/>
      <c r="AG25" s="32"/>
    </row>
    <row r="26" spans="1:33" x14ac:dyDescent="0.25">
      <c r="A26" s="16">
        <v>21</v>
      </c>
      <c r="B26" s="342">
        <f>('21-22 Asst'!B25+'21-22 Asst'!B25*$B$2)</f>
        <v>22.264415999999997</v>
      </c>
      <c r="C26" s="34">
        <f t="shared" si="0"/>
        <v>12023</v>
      </c>
      <c r="D26" s="35">
        <f t="shared" si="23"/>
        <v>1202.3</v>
      </c>
      <c r="E26" s="35">
        <f t="shared" si="1"/>
        <v>66.790000000000006</v>
      </c>
      <c r="F26" s="36">
        <f t="shared" si="2"/>
        <v>14027</v>
      </c>
      <c r="G26" s="37">
        <f t="shared" si="3"/>
        <v>1402.7</v>
      </c>
      <c r="H26" s="37">
        <f t="shared" si="4"/>
        <v>77.930000000000007</v>
      </c>
      <c r="I26" s="38">
        <f t="shared" si="5"/>
        <v>16030</v>
      </c>
      <c r="J26" s="39">
        <f t="shared" si="6"/>
        <v>1603</v>
      </c>
      <c r="K26" s="39">
        <f t="shared" si="7"/>
        <v>89.06</v>
      </c>
      <c r="L26" s="40">
        <f t="shared" si="8"/>
        <v>24046</v>
      </c>
      <c r="M26" s="41">
        <f t="shared" si="9"/>
        <v>2404.6</v>
      </c>
      <c r="N26" s="41">
        <f t="shared" si="10"/>
        <v>133.59</v>
      </c>
      <c r="O26" s="42">
        <f t="shared" si="11"/>
        <v>26049</v>
      </c>
      <c r="P26" s="43">
        <f t="shared" si="12"/>
        <v>2604.9</v>
      </c>
      <c r="Q26" s="43">
        <f t="shared" si="13"/>
        <v>144.72</v>
      </c>
      <c r="R26" s="44">
        <f t="shared" si="14"/>
        <v>28053</v>
      </c>
      <c r="S26" s="5">
        <f t="shared" si="15"/>
        <v>2805.3</v>
      </c>
      <c r="T26" s="5">
        <f t="shared" si="16"/>
        <v>155.85</v>
      </c>
      <c r="U26" s="14">
        <f t="shared" si="17"/>
        <v>30057</v>
      </c>
      <c r="V26" s="14">
        <f t="shared" si="18"/>
        <v>3005.7</v>
      </c>
      <c r="W26" s="14">
        <f t="shared" si="19"/>
        <v>166.98</v>
      </c>
      <c r="X26" s="45">
        <f t="shared" si="20"/>
        <v>32061</v>
      </c>
      <c r="Z26" s="46">
        <f>(L26-'21-22 Asst'!L25)/'21-22 Asst'!L25</f>
        <v>8.0039525691699601E-2</v>
      </c>
      <c r="AA26" s="46">
        <f>(M26-'21-22 Asst'!M25)/'21-22 Asst'!M25</f>
        <v>8.0039525691699517E-2</v>
      </c>
      <c r="AB26" s="46">
        <f>(N26-'21-22 Asst'!N25)/'21-22 Asst'!N25</f>
        <v>8.0038806694154793E-2</v>
      </c>
      <c r="AF26" s="31"/>
      <c r="AG26" s="32"/>
    </row>
    <row r="27" spans="1:33" x14ac:dyDescent="0.25">
      <c r="A27" s="16">
        <v>22</v>
      </c>
      <c r="B27" s="342">
        <f>('21-22 Asst'!B26+'21-22 Asst'!B26*$B$2)</f>
        <v>22.567679999999996</v>
      </c>
      <c r="C27" s="34">
        <f t="shared" si="0"/>
        <v>12187</v>
      </c>
      <c r="D27" s="35">
        <f t="shared" si="23"/>
        <v>1218.7</v>
      </c>
      <c r="E27" s="35">
        <f t="shared" si="1"/>
        <v>67.709999999999994</v>
      </c>
      <c r="F27" s="36">
        <f t="shared" si="2"/>
        <v>14218</v>
      </c>
      <c r="G27" s="37">
        <f t="shared" si="3"/>
        <v>1421.8</v>
      </c>
      <c r="H27" s="37">
        <f t="shared" si="4"/>
        <v>78.989999999999995</v>
      </c>
      <c r="I27" s="38">
        <f t="shared" si="5"/>
        <v>16249</v>
      </c>
      <c r="J27" s="39">
        <f t="shared" si="6"/>
        <v>1624.9</v>
      </c>
      <c r="K27" s="39">
        <f t="shared" si="7"/>
        <v>90.27</v>
      </c>
      <c r="L27" s="40">
        <f t="shared" si="8"/>
        <v>24373</v>
      </c>
      <c r="M27" s="41">
        <f t="shared" si="9"/>
        <v>2437.3000000000002</v>
      </c>
      <c r="N27" s="41">
        <f t="shared" si="10"/>
        <v>135.41</v>
      </c>
      <c r="O27" s="42">
        <f t="shared" si="11"/>
        <v>26404</v>
      </c>
      <c r="P27" s="43">
        <f t="shared" si="12"/>
        <v>2640.4</v>
      </c>
      <c r="Q27" s="43">
        <f t="shared" si="13"/>
        <v>146.69</v>
      </c>
      <c r="R27" s="44">
        <f t="shared" si="14"/>
        <v>28435</v>
      </c>
      <c r="S27" s="5">
        <f t="shared" si="15"/>
        <v>2843.5</v>
      </c>
      <c r="T27" s="5">
        <f t="shared" si="16"/>
        <v>157.97</v>
      </c>
      <c r="U27" s="14">
        <f t="shared" si="17"/>
        <v>30466</v>
      </c>
      <c r="V27" s="14">
        <f t="shared" si="18"/>
        <v>3046.6</v>
      </c>
      <c r="W27" s="14">
        <f t="shared" si="19"/>
        <v>169.26</v>
      </c>
      <c r="X27" s="45">
        <f t="shared" si="20"/>
        <v>32497</v>
      </c>
      <c r="Z27" s="46">
        <f>(L27-'21-22 Asst'!L26)/'21-22 Asst'!L26</f>
        <v>7.9980503367600139E-2</v>
      </c>
      <c r="AA27" s="46">
        <f>(M27-'21-22 Asst'!M26)/'21-22 Asst'!M26</f>
        <v>7.9980503367600139E-2</v>
      </c>
      <c r="AB27" s="46">
        <f>(N27-'21-22 Asst'!N26)/'21-22 Asst'!N26</f>
        <v>7.9996809698516524E-2</v>
      </c>
      <c r="AF27" s="31"/>
      <c r="AG27" s="32"/>
    </row>
    <row r="28" spans="1:33" x14ac:dyDescent="0.25">
      <c r="A28" s="16">
        <v>23</v>
      </c>
      <c r="B28" s="342">
        <f>('21-22 Asst'!B27+'21-22 Asst'!B27*$B$2)</f>
        <v>22.972032000000002</v>
      </c>
      <c r="C28" s="34">
        <f t="shared" si="0"/>
        <v>12405</v>
      </c>
      <c r="D28" s="35">
        <f t="shared" si="23"/>
        <v>1240.5</v>
      </c>
      <c r="E28" s="35">
        <f t="shared" si="1"/>
        <v>68.92</v>
      </c>
      <c r="F28" s="36">
        <f t="shared" si="2"/>
        <v>14472</v>
      </c>
      <c r="G28" s="37">
        <f t="shared" si="3"/>
        <v>1447.2</v>
      </c>
      <c r="H28" s="37">
        <f t="shared" si="4"/>
        <v>80.400000000000006</v>
      </c>
      <c r="I28" s="38">
        <f t="shared" si="5"/>
        <v>16540</v>
      </c>
      <c r="J28" s="39">
        <f t="shared" si="6"/>
        <v>1654</v>
      </c>
      <c r="K28" s="39">
        <f t="shared" si="7"/>
        <v>91.89</v>
      </c>
      <c r="L28" s="40">
        <f t="shared" si="8"/>
        <v>24810</v>
      </c>
      <c r="M28" s="41">
        <f t="shared" si="9"/>
        <v>2481</v>
      </c>
      <c r="N28" s="41">
        <f t="shared" si="10"/>
        <v>137.83000000000001</v>
      </c>
      <c r="O28" s="42">
        <f t="shared" si="11"/>
        <v>26877</v>
      </c>
      <c r="P28" s="43">
        <f t="shared" si="12"/>
        <v>2687.7</v>
      </c>
      <c r="Q28" s="43">
        <f t="shared" si="13"/>
        <v>149.32</v>
      </c>
      <c r="R28" s="44">
        <f t="shared" si="14"/>
        <v>28945</v>
      </c>
      <c r="S28" s="5">
        <f t="shared" si="15"/>
        <v>2894.5</v>
      </c>
      <c r="T28" s="5">
        <f t="shared" si="16"/>
        <v>160.81</v>
      </c>
      <c r="U28" s="14">
        <f t="shared" si="17"/>
        <v>31012</v>
      </c>
      <c r="V28" s="14">
        <f t="shared" si="18"/>
        <v>3101.2</v>
      </c>
      <c r="W28" s="14">
        <f t="shared" si="19"/>
        <v>172.29</v>
      </c>
      <c r="X28" s="45">
        <f t="shared" si="20"/>
        <v>33080</v>
      </c>
      <c r="Z28" s="46">
        <f>(L28-'21-22 Asst'!L27)/'21-22 Asst'!L27</f>
        <v>8.001044750130594E-2</v>
      </c>
      <c r="AA28" s="46">
        <f>(M28-'21-22 Asst'!M27)/'21-22 Asst'!M27</f>
        <v>8.0010447501306023E-2</v>
      </c>
      <c r="AB28" s="46">
        <f>(N28-'21-22 Asst'!N27)/'21-22 Asst'!N27</f>
        <v>8.0003134304967929E-2</v>
      </c>
      <c r="AF28" s="31"/>
      <c r="AG28" s="32"/>
    </row>
    <row r="29" spans="1:33" x14ac:dyDescent="0.25">
      <c r="A29" s="16">
        <v>24</v>
      </c>
      <c r="B29" s="342">
        <f>('21-22 Asst'!B28+'21-22 Asst'!B28*$B$2)</f>
        <v>23.264064000000001</v>
      </c>
      <c r="C29" s="34">
        <f t="shared" si="0"/>
        <v>12563</v>
      </c>
      <c r="D29" s="35">
        <f>C29/10</f>
        <v>1256.3</v>
      </c>
      <c r="E29" s="35">
        <f t="shared" si="1"/>
        <v>69.790000000000006</v>
      </c>
      <c r="F29" s="36">
        <f t="shared" si="2"/>
        <v>14656</v>
      </c>
      <c r="G29" s="37">
        <f t="shared" si="3"/>
        <v>1465.6</v>
      </c>
      <c r="H29" s="37">
        <f t="shared" si="4"/>
        <v>81.42</v>
      </c>
      <c r="I29" s="38">
        <f t="shared" si="5"/>
        <v>16750</v>
      </c>
      <c r="J29" s="39">
        <f t="shared" si="6"/>
        <v>1675</v>
      </c>
      <c r="K29" s="39">
        <f t="shared" si="7"/>
        <v>93.06</v>
      </c>
      <c r="L29" s="40">
        <f t="shared" si="8"/>
        <v>25125</v>
      </c>
      <c r="M29" s="41">
        <f t="shared" si="9"/>
        <v>2512.5</v>
      </c>
      <c r="N29" s="41">
        <f t="shared" si="10"/>
        <v>139.58000000000001</v>
      </c>
      <c r="O29" s="42">
        <f t="shared" si="11"/>
        <v>27219</v>
      </c>
      <c r="P29" s="43">
        <f t="shared" si="12"/>
        <v>2721.9</v>
      </c>
      <c r="Q29" s="43">
        <f t="shared" si="13"/>
        <v>151.22</v>
      </c>
      <c r="R29" s="44">
        <f t="shared" si="14"/>
        <v>29313</v>
      </c>
      <c r="S29" s="5">
        <f t="shared" si="15"/>
        <v>2931.3</v>
      </c>
      <c r="T29" s="5">
        <f t="shared" si="16"/>
        <v>162.85</v>
      </c>
      <c r="U29" s="14">
        <f t="shared" si="17"/>
        <v>31406</v>
      </c>
      <c r="V29" s="14">
        <f t="shared" si="18"/>
        <v>3140.6</v>
      </c>
      <c r="W29" s="14">
        <f t="shared" si="19"/>
        <v>174.48</v>
      </c>
      <c r="X29" s="45">
        <f t="shared" si="20"/>
        <v>33500</v>
      </c>
      <c r="Z29" s="46">
        <f>(L29-'21-22 Asst'!L28)/'21-22 Asst'!L28</f>
        <v>7.9994841815680881E-2</v>
      </c>
      <c r="AA29" s="46">
        <f>(M29-'21-22 Asst'!M28)/'21-22 Asst'!M28</f>
        <v>7.9994841815680839E-2</v>
      </c>
      <c r="AB29" s="46">
        <f>(N29-'21-22 Asst'!N28)/'21-22 Asst'!N28</f>
        <v>8.0006190034045202E-2</v>
      </c>
      <c r="AF29" s="31"/>
      <c r="AG29" s="32"/>
    </row>
    <row r="30" spans="1:33" x14ac:dyDescent="0.25">
      <c r="A30" s="16">
        <v>25</v>
      </c>
      <c r="B30" s="342">
        <f>('21-22 Asst'!B29+'21-22 Asst'!B29*$B$2)</f>
        <v>23.398848000000001</v>
      </c>
      <c r="C30" s="34">
        <f t="shared" si="0"/>
        <v>12635</v>
      </c>
      <c r="D30" s="35">
        <f>C30/10</f>
        <v>1263.5</v>
      </c>
      <c r="E30" s="35">
        <f t="shared" si="1"/>
        <v>70.19</v>
      </c>
      <c r="F30" s="36">
        <f t="shared" si="2"/>
        <v>14741</v>
      </c>
      <c r="G30" s="37">
        <f t="shared" si="3"/>
        <v>1474.1</v>
      </c>
      <c r="H30" s="37">
        <f t="shared" si="4"/>
        <v>81.89</v>
      </c>
      <c r="I30" s="38">
        <f t="shared" si="5"/>
        <v>16847</v>
      </c>
      <c r="J30" s="39">
        <f t="shared" si="6"/>
        <v>1684.7</v>
      </c>
      <c r="K30" s="39">
        <f t="shared" si="7"/>
        <v>93.59</v>
      </c>
      <c r="L30" s="40">
        <f t="shared" si="8"/>
        <v>25271</v>
      </c>
      <c r="M30" s="41">
        <f t="shared" si="9"/>
        <v>2527.1</v>
      </c>
      <c r="N30" s="41">
        <f t="shared" si="10"/>
        <v>140.38999999999999</v>
      </c>
      <c r="O30" s="42">
        <f t="shared" si="11"/>
        <v>27377</v>
      </c>
      <c r="P30" s="43">
        <f t="shared" si="12"/>
        <v>2737.7</v>
      </c>
      <c r="Q30" s="43">
        <f t="shared" si="13"/>
        <v>152.09</v>
      </c>
      <c r="R30" s="44">
        <f t="shared" si="14"/>
        <v>29483</v>
      </c>
      <c r="S30" s="5">
        <f t="shared" si="15"/>
        <v>2948.3</v>
      </c>
      <c r="T30" s="5">
        <f t="shared" si="16"/>
        <v>163.79</v>
      </c>
      <c r="U30" s="14">
        <f t="shared" si="17"/>
        <v>31588</v>
      </c>
      <c r="V30" s="14">
        <f t="shared" si="18"/>
        <v>3158.8</v>
      </c>
      <c r="W30" s="14">
        <f t="shared" si="19"/>
        <v>175.49</v>
      </c>
      <c r="X30" s="45">
        <f t="shared" si="20"/>
        <v>33694</v>
      </c>
      <c r="Z30" s="46">
        <f>(L30-'21-22 Asst'!L29)/'21-22 Asst'!L29</f>
        <v>8.0003418949527755E-2</v>
      </c>
      <c r="AA30" s="46">
        <f>(M30-'21-22 Asst'!M29)/'21-22 Asst'!M29</f>
        <v>8.0003418949527672E-2</v>
      </c>
      <c r="AB30" s="46">
        <f>(N30-'21-22 Asst'!N29)/'21-22 Asst'!N29</f>
        <v>8.0006154319562858E-2</v>
      </c>
      <c r="AF30" s="31"/>
      <c r="AG30" s="32"/>
    </row>
    <row r="31" spans="1:33" x14ac:dyDescent="0.25">
      <c r="A31" s="16">
        <v>26</v>
      </c>
      <c r="B31" s="342">
        <f>('21-22 Asst'!B30+'21-22 Asst'!B30*$B$2)</f>
        <v>23.533632000000001</v>
      </c>
      <c r="C31" s="34">
        <f t="shared" si="0"/>
        <v>12708</v>
      </c>
      <c r="D31" s="35">
        <f>C31/10</f>
        <v>1270.8</v>
      </c>
      <c r="E31" s="35">
        <f t="shared" si="1"/>
        <v>70.599999999999994</v>
      </c>
      <c r="F31" s="36">
        <f t="shared" si="2"/>
        <v>14826</v>
      </c>
      <c r="G31" s="37">
        <f t="shared" si="3"/>
        <v>1482.6</v>
      </c>
      <c r="H31" s="37">
        <f t="shared" si="4"/>
        <v>82.37</v>
      </c>
      <c r="I31" s="38">
        <f t="shared" si="5"/>
        <v>16944</v>
      </c>
      <c r="J31" s="39">
        <f t="shared" si="6"/>
        <v>1694.4</v>
      </c>
      <c r="K31" s="39">
        <f t="shared" si="7"/>
        <v>94.13</v>
      </c>
      <c r="L31" s="40">
        <f t="shared" si="8"/>
        <v>25416</v>
      </c>
      <c r="M31" s="41">
        <f t="shared" si="9"/>
        <v>2541.6</v>
      </c>
      <c r="N31" s="41">
        <f t="shared" si="10"/>
        <v>141.19999999999999</v>
      </c>
      <c r="O31" s="42">
        <f t="shared" si="11"/>
        <v>27534</v>
      </c>
      <c r="P31" s="43">
        <f t="shared" si="12"/>
        <v>2753.4</v>
      </c>
      <c r="Q31" s="43">
        <f t="shared" si="13"/>
        <v>152.97</v>
      </c>
      <c r="R31" s="44">
        <f t="shared" si="14"/>
        <v>29652</v>
      </c>
      <c r="S31" s="5">
        <f t="shared" si="15"/>
        <v>2965.2</v>
      </c>
      <c r="T31" s="5">
        <f t="shared" si="16"/>
        <v>164.73</v>
      </c>
      <c r="U31" s="14">
        <f t="shared" si="17"/>
        <v>31770</v>
      </c>
      <c r="V31" s="14">
        <f t="shared" si="18"/>
        <v>3177</v>
      </c>
      <c r="W31" s="14">
        <f t="shared" si="19"/>
        <v>176.5</v>
      </c>
      <c r="X31" s="45">
        <f t="shared" si="20"/>
        <v>33888</v>
      </c>
      <c r="Z31" s="46">
        <f>(L31-'21-22 Asst'!L30)/'21-22 Asst'!L30</f>
        <v>7.9969405965836668E-2</v>
      </c>
      <c r="AA31" s="46">
        <f>(M31-'21-22 Asst'!M30)/'21-22 Asst'!M30</f>
        <v>7.9969405965836585E-2</v>
      </c>
      <c r="AB31" s="46">
        <f>(N31-'21-22 Asst'!N30)/'21-22 Asst'!N30</f>
        <v>8.000611901483845E-2</v>
      </c>
      <c r="AF31" s="31"/>
      <c r="AG31" s="32"/>
    </row>
    <row r="32" spans="1:33" x14ac:dyDescent="0.25">
      <c r="A32" s="47">
        <v>27</v>
      </c>
      <c r="B32" s="342">
        <f>('21-22 Asst'!B31+'21-22 Asst'!B31*$B$2)</f>
        <v>23.679648</v>
      </c>
      <c r="C32" s="34">
        <f t="shared" si="0"/>
        <v>12787</v>
      </c>
      <c r="D32" s="35">
        <f t="shared" ref="D32:D35" si="24">C32/10</f>
        <v>1278.7</v>
      </c>
      <c r="E32" s="35">
        <f t="shared" si="1"/>
        <v>71.040000000000006</v>
      </c>
      <c r="F32" s="36">
        <f t="shared" si="2"/>
        <v>14918</v>
      </c>
      <c r="G32" s="37">
        <f t="shared" si="3"/>
        <v>1491.8</v>
      </c>
      <c r="H32" s="37">
        <f t="shared" si="4"/>
        <v>82.88</v>
      </c>
      <c r="I32" s="38">
        <f t="shared" si="5"/>
        <v>17049</v>
      </c>
      <c r="J32" s="39">
        <f t="shared" si="6"/>
        <v>1704.9</v>
      </c>
      <c r="K32" s="39">
        <f t="shared" si="7"/>
        <v>94.72</v>
      </c>
      <c r="L32" s="40">
        <f t="shared" si="8"/>
        <v>25574</v>
      </c>
      <c r="M32" s="41">
        <f t="shared" si="9"/>
        <v>2557.4</v>
      </c>
      <c r="N32" s="41">
        <f t="shared" si="10"/>
        <v>142.08000000000001</v>
      </c>
      <c r="O32" s="42">
        <f t="shared" si="11"/>
        <v>27705</v>
      </c>
      <c r="P32" s="43">
        <f t="shared" si="12"/>
        <v>2770.5</v>
      </c>
      <c r="Q32" s="43">
        <f t="shared" si="13"/>
        <v>153.91999999999999</v>
      </c>
      <c r="R32" s="44">
        <f t="shared" si="14"/>
        <v>29836</v>
      </c>
      <c r="S32" s="5">
        <f t="shared" si="15"/>
        <v>2983.6</v>
      </c>
      <c r="T32" s="5">
        <f t="shared" si="16"/>
        <v>165.76</v>
      </c>
      <c r="U32" s="14">
        <f t="shared" si="17"/>
        <v>31968</v>
      </c>
      <c r="V32" s="14">
        <f t="shared" si="18"/>
        <v>3196.8</v>
      </c>
      <c r="W32" s="14">
        <f t="shared" si="19"/>
        <v>177.6</v>
      </c>
      <c r="X32" s="45">
        <f t="shared" si="20"/>
        <v>34099</v>
      </c>
      <c r="Z32" s="46">
        <f>(L32-'21-22 Asst'!L31)/'21-22 Asst'!L31</f>
        <v>7.9983108108108103E-2</v>
      </c>
      <c r="AA32" s="46">
        <f>(M32-'21-22 Asst'!M31)/'21-22 Asst'!M31</f>
        <v>7.9983108108108145E-2</v>
      </c>
      <c r="AB32" s="46">
        <f>(N32-'21-22 Asst'!N31)/'21-22 Asst'!N31</f>
        <v>7.9963514746123524E-2</v>
      </c>
      <c r="AF32" s="31"/>
      <c r="AG32" s="32"/>
    </row>
    <row r="33" spans="1:33" x14ac:dyDescent="0.25">
      <c r="A33" s="16">
        <v>28</v>
      </c>
      <c r="B33" s="342">
        <f>('21-22 Asst'!B32+'21-22 Asst'!B32*$B$2)</f>
        <v>23.814432000000004</v>
      </c>
      <c r="C33" s="34">
        <f t="shared" si="0"/>
        <v>12860</v>
      </c>
      <c r="D33" s="35">
        <f t="shared" si="24"/>
        <v>1286</v>
      </c>
      <c r="E33" s="35">
        <f t="shared" si="1"/>
        <v>71.44</v>
      </c>
      <c r="F33" s="36">
        <f t="shared" si="2"/>
        <v>15003</v>
      </c>
      <c r="G33" s="37">
        <f t="shared" si="3"/>
        <v>1500.3</v>
      </c>
      <c r="H33" s="37">
        <f t="shared" si="4"/>
        <v>83.35</v>
      </c>
      <c r="I33" s="38">
        <f t="shared" si="5"/>
        <v>17146</v>
      </c>
      <c r="J33" s="39">
        <f t="shared" si="6"/>
        <v>1714.6</v>
      </c>
      <c r="K33" s="39">
        <f t="shared" si="7"/>
        <v>95.26</v>
      </c>
      <c r="L33" s="40">
        <f t="shared" si="8"/>
        <v>25720</v>
      </c>
      <c r="M33" s="41">
        <f t="shared" si="9"/>
        <v>2572</v>
      </c>
      <c r="N33" s="41">
        <f t="shared" si="10"/>
        <v>142.88999999999999</v>
      </c>
      <c r="O33" s="42">
        <f t="shared" si="11"/>
        <v>27863</v>
      </c>
      <c r="P33" s="43">
        <f t="shared" si="12"/>
        <v>2786.3</v>
      </c>
      <c r="Q33" s="43">
        <f t="shared" si="13"/>
        <v>154.79</v>
      </c>
      <c r="R33" s="44">
        <f t="shared" si="14"/>
        <v>30006</v>
      </c>
      <c r="S33" s="5">
        <f t="shared" si="15"/>
        <v>3000.6</v>
      </c>
      <c r="T33" s="5">
        <f t="shared" si="16"/>
        <v>166.7</v>
      </c>
      <c r="U33" s="14">
        <f>ROUND($B33*7.5*180,0)</f>
        <v>32149</v>
      </c>
      <c r="V33" s="14">
        <f>+U33/10</f>
        <v>3214.9</v>
      </c>
      <c r="W33" s="14">
        <f>ROUND(U33/180,2)</f>
        <v>178.61</v>
      </c>
      <c r="X33" s="45">
        <f t="shared" si="20"/>
        <v>34293</v>
      </c>
      <c r="Z33" s="46">
        <f>(L33-'21-22 Asst'!L32)/'21-22 Asst'!L32</f>
        <v>8.0036953052826071E-2</v>
      </c>
      <c r="AA33" s="46">
        <f>(M33-'21-22 Asst'!M32)/'21-22 Asst'!M32</f>
        <v>8.0036953052826029E-2</v>
      </c>
      <c r="AB33" s="46">
        <f>(N33-'21-22 Asst'!N32)/'21-22 Asst'!N32</f>
        <v>8.0045351473922707E-2</v>
      </c>
      <c r="AF33" s="31"/>
      <c r="AG33" s="32"/>
    </row>
    <row r="34" spans="1:33" x14ac:dyDescent="0.25">
      <c r="A34" s="16">
        <v>29</v>
      </c>
      <c r="B34" s="342">
        <f>('21-22 Asst'!B33+'21-22 Asst'!B33*$B$2)</f>
        <v>23.982911999999999</v>
      </c>
      <c r="C34" s="34">
        <f t="shared" si="0"/>
        <v>12951</v>
      </c>
      <c r="D34" s="35">
        <f t="shared" si="24"/>
        <v>1295.0999999999999</v>
      </c>
      <c r="E34" s="35">
        <f t="shared" si="1"/>
        <v>71.95</v>
      </c>
      <c r="F34" s="36">
        <f t="shared" si="2"/>
        <v>15109</v>
      </c>
      <c r="G34" s="37">
        <f t="shared" si="3"/>
        <v>1510.9</v>
      </c>
      <c r="H34" s="37">
        <f t="shared" si="4"/>
        <v>83.94</v>
      </c>
      <c r="I34" s="38">
        <f t="shared" si="5"/>
        <v>17268</v>
      </c>
      <c r="J34" s="39">
        <f t="shared" si="6"/>
        <v>1726.8</v>
      </c>
      <c r="K34" s="39">
        <f t="shared" si="7"/>
        <v>95.93</v>
      </c>
      <c r="L34" s="40">
        <f t="shared" si="8"/>
        <v>25902</v>
      </c>
      <c r="M34" s="41">
        <f t="shared" si="9"/>
        <v>2590.1999999999998</v>
      </c>
      <c r="N34" s="41">
        <f t="shared" si="10"/>
        <v>143.9</v>
      </c>
      <c r="O34" s="42">
        <f t="shared" si="11"/>
        <v>28060</v>
      </c>
      <c r="P34" s="43">
        <f t="shared" si="12"/>
        <v>2806</v>
      </c>
      <c r="Q34" s="43">
        <f t="shared" si="13"/>
        <v>155.88999999999999</v>
      </c>
      <c r="R34" s="44">
        <f t="shared" si="14"/>
        <v>30218</v>
      </c>
      <c r="S34" s="5">
        <f t="shared" si="15"/>
        <v>3021.8</v>
      </c>
      <c r="T34" s="5">
        <f t="shared" si="16"/>
        <v>167.88</v>
      </c>
      <c r="U34" s="14">
        <f>ROUND($B34*7.5*180,0)</f>
        <v>32377</v>
      </c>
      <c r="V34" s="14">
        <f>+U34/10</f>
        <v>3237.7</v>
      </c>
      <c r="W34" s="14">
        <f>ROUND(U34/180,2)</f>
        <v>179.87</v>
      </c>
      <c r="X34" s="45">
        <f t="shared" si="20"/>
        <v>34535</v>
      </c>
      <c r="Z34" s="46">
        <f>(L34-'21-22 Asst'!L33)/'21-22 Asst'!L33</f>
        <v>8.0015010632531372E-2</v>
      </c>
      <c r="AA34" s="46">
        <f>(M34-'21-22 Asst'!M33)/'21-22 Asst'!M33</f>
        <v>8.0015010632531219E-2</v>
      </c>
      <c r="AB34" s="46">
        <f>(N34-'21-22 Asst'!N33)/'21-22 Asst'!N33</f>
        <v>8.000600420294203E-2</v>
      </c>
      <c r="AF34" s="31"/>
      <c r="AG34" s="32"/>
    </row>
    <row r="35" spans="1:33" ht="15.75" thickBot="1" x14ac:dyDescent="0.3">
      <c r="A35" s="47">
        <v>30</v>
      </c>
      <c r="B35" s="342">
        <f>('21-22 Asst'!B34+'21-22 Asst'!B34*$B$2)</f>
        <v>24.117696000000002</v>
      </c>
      <c r="C35" s="48">
        <f t="shared" si="0"/>
        <v>13024</v>
      </c>
      <c r="D35" s="49">
        <f t="shared" si="24"/>
        <v>1302.4000000000001</v>
      </c>
      <c r="E35" s="49">
        <f t="shared" si="1"/>
        <v>72.36</v>
      </c>
      <c r="F35" s="50">
        <f t="shared" si="2"/>
        <v>15194</v>
      </c>
      <c r="G35" s="51">
        <f t="shared" si="3"/>
        <v>1519.4</v>
      </c>
      <c r="H35" s="51">
        <f t="shared" si="4"/>
        <v>84.41</v>
      </c>
      <c r="I35" s="52">
        <f t="shared" si="5"/>
        <v>17365</v>
      </c>
      <c r="J35" s="53">
        <f t="shared" si="6"/>
        <v>1736.5</v>
      </c>
      <c r="K35" s="53">
        <f t="shared" si="7"/>
        <v>96.47</v>
      </c>
      <c r="L35" s="54">
        <f t="shared" si="8"/>
        <v>26047</v>
      </c>
      <c r="M35" s="55">
        <f t="shared" si="9"/>
        <v>2604.6999999999998</v>
      </c>
      <c r="N35" s="55">
        <f t="shared" si="10"/>
        <v>144.71</v>
      </c>
      <c r="O35" s="56">
        <f t="shared" si="11"/>
        <v>28218</v>
      </c>
      <c r="P35" s="57">
        <f t="shared" si="12"/>
        <v>2821.8</v>
      </c>
      <c r="Q35" s="57">
        <f t="shared" si="13"/>
        <v>156.77000000000001</v>
      </c>
      <c r="R35" s="58">
        <f t="shared" si="14"/>
        <v>30388</v>
      </c>
      <c r="S35" s="59">
        <f t="shared" si="15"/>
        <v>3038.8</v>
      </c>
      <c r="T35" s="59">
        <f t="shared" si="16"/>
        <v>168.82</v>
      </c>
      <c r="U35" s="60">
        <f>ROUND($B35*7.5*180,0)</f>
        <v>32559</v>
      </c>
      <c r="V35" s="60">
        <f>+U35/10</f>
        <v>3255.9</v>
      </c>
      <c r="W35" s="60">
        <f>ROUND(U35/180,2)</f>
        <v>180.88</v>
      </c>
      <c r="X35" s="61">
        <f t="shared" si="20"/>
        <v>34729</v>
      </c>
      <c r="Z35" s="46">
        <f>(L35-'21-22 Asst'!L34)/'21-22 Asst'!L34</f>
        <v>7.998175636454101E-2</v>
      </c>
      <c r="AA35" s="46">
        <f>(M35-'21-22 Asst'!M34)/'21-22 Asst'!M34</f>
        <v>7.9981756364540843E-2</v>
      </c>
      <c r="AB35" s="46">
        <f>(N35-'21-22 Asst'!N34)/'21-22 Asst'!N34</f>
        <v>8.0005970594820494E-2</v>
      </c>
      <c r="AF35" s="31"/>
      <c r="AG35" s="32"/>
    </row>
    <row r="36" spans="1:33" x14ac:dyDescent="0.25">
      <c r="A36" s="16"/>
      <c r="B36" s="33"/>
      <c r="C36" s="44"/>
      <c r="D36" s="33"/>
      <c r="E36" s="33"/>
      <c r="F36" s="44"/>
      <c r="G36" s="33"/>
      <c r="H36" s="33"/>
      <c r="I36" s="62"/>
      <c r="J36" s="33"/>
      <c r="K36" s="33"/>
      <c r="L36" s="44"/>
      <c r="M36" s="33"/>
      <c r="N36" s="33"/>
      <c r="O36" s="44"/>
      <c r="P36" s="33"/>
      <c r="Q36" s="33"/>
      <c r="R36" s="44"/>
      <c r="S36" s="5"/>
      <c r="T36" s="5"/>
      <c r="U36" s="5"/>
      <c r="V36" s="5"/>
      <c r="W36" s="5"/>
      <c r="X36" s="44"/>
      <c r="Z36" s="46"/>
      <c r="AA36" s="46"/>
      <c r="AB36" s="46"/>
      <c r="AF36" s="31"/>
      <c r="AG36" s="32"/>
    </row>
    <row r="37" spans="1:33" x14ac:dyDescent="0.25">
      <c r="A37" s="4"/>
      <c r="B37" s="4"/>
      <c r="C37" s="3" t="s">
        <v>21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3"/>
      <c r="R37" s="4"/>
      <c r="S37" s="4"/>
      <c r="T37" s="4"/>
      <c r="U37" s="4"/>
      <c r="V37" s="4"/>
      <c r="W37" s="4"/>
      <c r="AG37" s="63"/>
    </row>
    <row r="38" spans="1:33" x14ac:dyDescent="0.25">
      <c r="A38" s="64"/>
      <c r="B38" s="4"/>
      <c r="C38" s="65" t="s">
        <v>22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33" x14ac:dyDescent="0.25">
      <c r="A39" s="64"/>
      <c r="B39" s="4"/>
      <c r="C39" s="65" t="s">
        <v>23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33" x14ac:dyDescent="0.25">
      <c r="A40" s="64"/>
      <c r="B40" s="4"/>
      <c r="C40" s="65" t="s">
        <v>24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33" x14ac:dyDescent="0.25">
      <c r="A41" s="64"/>
      <c r="B41" s="4"/>
      <c r="C41" s="65" t="s">
        <v>25</v>
      </c>
      <c r="D41" s="4"/>
      <c r="E41" s="4"/>
      <c r="F41" s="4"/>
      <c r="G41" s="4"/>
      <c r="H41" s="4"/>
      <c r="I41" s="4"/>
      <c r="J41" s="4"/>
      <c r="K41" s="4"/>
      <c r="L41" s="4"/>
      <c r="M41" s="4"/>
      <c r="O41" s="4"/>
      <c r="P41" s="4"/>
      <c r="Q41" s="4"/>
      <c r="R41" s="4"/>
      <c r="S41" s="4"/>
      <c r="T41" s="4"/>
      <c r="U41" s="4"/>
      <c r="V41" s="4"/>
      <c r="W41" s="4"/>
    </row>
    <row r="42" spans="1:33" x14ac:dyDescent="0.25">
      <c r="M42" s="4"/>
    </row>
    <row r="44" spans="1:33" x14ac:dyDescent="0.25">
      <c r="M44" s="4"/>
    </row>
  </sheetData>
  <conditionalFormatting sqref="AG5:AG36">
    <cfRule type="cellIs" dxfId="1" priority="1" operator="lessThan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67"/>
  <sheetViews>
    <sheetView workbookViewId="0">
      <selection activeCell="S3" sqref="S3"/>
    </sheetView>
  </sheetViews>
  <sheetFormatPr defaultRowHeight="15" x14ac:dyDescent="0.25"/>
  <cols>
    <col min="1" max="1" width="10.28515625" style="75" bestFit="1" customWidth="1"/>
    <col min="3" max="4" width="9.140625" style="67" customWidth="1"/>
    <col min="5" max="5" width="11.140625" style="31" customWidth="1"/>
    <col min="6" max="6" width="10.5703125" bestFit="1" customWidth="1"/>
    <col min="7" max="10" width="10.5703125" customWidth="1"/>
    <col min="17" max="17" width="11.5703125" bestFit="1" customWidth="1"/>
    <col min="19" max="19" width="23" bestFit="1" customWidth="1"/>
  </cols>
  <sheetData>
    <row r="1" spans="1:20" ht="15.75" thickBot="1" x14ac:dyDescent="0.3">
      <c r="A1" s="66" t="s">
        <v>151</v>
      </c>
      <c r="B1" s="67"/>
      <c r="D1" s="351" t="s">
        <v>3328</v>
      </c>
      <c r="E1" s="352"/>
      <c r="G1" s="354">
        <v>0.08</v>
      </c>
      <c r="O1" s="103"/>
      <c r="P1" s="318" t="s">
        <v>3331</v>
      </c>
    </row>
    <row r="2" spans="1:20" ht="15.75" thickBot="1" x14ac:dyDescent="0.3">
      <c r="A2" s="350">
        <v>0.08</v>
      </c>
      <c r="B2" s="67"/>
      <c r="D2" s="31"/>
      <c r="E2"/>
      <c r="O2" s="103"/>
      <c r="P2" s="318" t="s">
        <v>3332</v>
      </c>
      <c r="S2" t="s">
        <v>3383</v>
      </c>
    </row>
    <row r="3" spans="1:20" x14ac:dyDescent="0.25">
      <c r="A3" s="68" t="s">
        <v>10</v>
      </c>
      <c r="B3" s="69" t="s">
        <v>71</v>
      </c>
      <c r="C3" s="69" t="s">
        <v>72</v>
      </c>
      <c r="D3" s="69" t="s">
        <v>73</v>
      </c>
      <c r="E3" s="69" t="s">
        <v>74</v>
      </c>
      <c r="F3" s="69" t="s">
        <v>75</v>
      </c>
      <c r="G3" s="69" t="s">
        <v>76</v>
      </c>
      <c r="H3" s="70" t="s">
        <v>107</v>
      </c>
      <c r="I3" s="70"/>
      <c r="O3" s="103"/>
      <c r="P3" s="310" t="s">
        <v>10</v>
      </c>
      <c r="Q3" s="310" t="s">
        <v>3329</v>
      </c>
      <c r="R3" s="310" t="s">
        <v>11</v>
      </c>
      <c r="S3" s="243" t="s">
        <v>3330</v>
      </c>
    </row>
    <row r="4" spans="1:20" s="317" customFormat="1" x14ac:dyDescent="0.25">
      <c r="A4" s="312">
        <v>0</v>
      </c>
      <c r="B4" s="313">
        <v>8000</v>
      </c>
      <c r="C4" s="313">
        <v>8000</v>
      </c>
      <c r="D4" s="313">
        <v>8000</v>
      </c>
      <c r="E4" s="313">
        <v>8000</v>
      </c>
      <c r="F4" s="313">
        <v>8160</v>
      </c>
      <c r="G4" s="313">
        <v>9240</v>
      </c>
      <c r="H4" s="314">
        <v>10800</v>
      </c>
      <c r="I4" s="315"/>
      <c r="J4" s="316">
        <f>(H4-G4)/G4</f>
        <v>0.16883116883116883</v>
      </c>
      <c r="P4" s="246">
        <v>0</v>
      </c>
      <c r="Q4" s="308">
        <v>10800</v>
      </c>
      <c r="R4" s="308">
        <v>15</v>
      </c>
      <c r="S4" s="311">
        <v>19.170000000000002</v>
      </c>
      <c r="T4" s="358"/>
    </row>
    <row r="5" spans="1:20" x14ac:dyDescent="0.25">
      <c r="A5" s="71">
        <v>1</v>
      </c>
      <c r="B5" s="72">
        <v>8850</v>
      </c>
      <c r="C5" s="72">
        <v>8850</v>
      </c>
      <c r="D5" s="72">
        <v>8850</v>
      </c>
      <c r="E5" s="72">
        <f>MROUND((E6-E4)/2+E4,5)</f>
        <v>8425</v>
      </c>
      <c r="F5" s="72">
        <v>8590</v>
      </c>
      <c r="G5" s="72">
        <v>9570</v>
      </c>
      <c r="H5" s="353">
        <v>10970</v>
      </c>
      <c r="I5" s="73"/>
      <c r="J5" s="74">
        <f>(H5-G4)/G4</f>
        <v>0.18722943722943722</v>
      </c>
      <c r="P5" s="246">
        <v>1</v>
      </c>
      <c r="Q5" s="308">
        <v>10970</v>
      </c>
      <c r="R5" s="308">
        <v>15.23</v>
      </c>
      <c r="S5" s="311">
        <v>19.399999999999999</v>
      </c>
      <c r="T5" s="358"/>
    </row>
    <row r="6" spans="1:20" x14ac:dyDescent="0.25">
      <c r="A6" s="71">
        <v>2</v>
      </c>
      <c r="B6" s="72">
        <v>9350</v>
      </c>
      <c r="C6" s="72">
        <v>9350</v>
      </c>
      <c r="D6" s="72">
        <v>9350</v>
      </c>
      <c r="E6" s="72">
        <v>8850</v>
      </c>
      <c r="F6" s="72">
        <v>9030</v>
      </c>
      <c r="G6" s="72">
        <v>10010</v>
      </c>
      <c r="H6" s="353">
        <v>11130</v>
      </c>
      <c r="I6" s="73"/>
      <c r="J6" s="74">
        <f>(H6-G5)/G5</f>
        <v>0.16300940438871472</v>
      </c>
      <c r="P6" s="246">
        <v>2</v>
      </c>
      <c r="Q6" s="308">
        <v>11130</v>
      </c>
      <c r="R6" s="308">
        <v>15.46</v>
      </c>
      <c r="S6" s="311">
        <v>19.63</v>
      </c>
      <c r="T6" s="358"/>
    </row>
    <row r="7" spans="1:20" x14ac:dyDescent="0.25">
      <c r="A7" s="71">
        <v>3</v>
      </c>
      <c r="B7" s="72">
        <v>9740</v>
      </c>
      <c r="C7" s="72">
        <v>9740</v>
      </c>
      <c r="D7" s="72">
        <v>9740</v>
      </c>
      <c r="E7" s="72">
        <v>9350</v>
      </c>
      <c r="F7" s="72">
        <v>9540</v>
      </c>
      <c r="G7" s="72">
        <v>10470</v>
      </c>
      <c r="H7" s="353">
        <v>11570</v>
      </c>
      <c r="I7" s="73"/>
      <c r="J7" s="74">
        <f t="shared" ref="J7:J44" si="0">(H7-G6)/G6</f>
        <v>0.15584415584415584</v>
      </c>
      <c r="P7" s="246">
        <v>3</v>
      </c>
      <c r="Q7" s="308">
        <v>11570</v>
      </c>
      <c r="R7" s="308">
        <v>16.07</v>
      </c>
      <c r="S7" s="311">
        <v>20.239999999999998</v>
      </c>
      <c r="T7" s="358"/>
    </row>
    <row r="8" spans="1:20" x14ac:dyDescent="0.25">
      <c r="A8" s="71">
        <v>4</v>
      </c>
      <c r="B8" s="72">
        <v>9985</v>
      </c>
      <c r="C8" s="72">
        <v>10030</v>
      </c>
      <c r="D8" s="72">
        <v>9980</v>
      </c>
      <c r="E8" s="72">
        <v>9740</v>
      </c>
      <c r="F8" s="72">
        <v>9930</v>
      </c>
      <c r="G8" s="72">
        <v>11000</v>
      </c>
      <c r="H8" s="353">
        <v>12030</v>
      </c>
      <c r="I8" s="73"/>
      <c r="J8" s="74">
        <f t="shared" si="0"/>
        <v>0.14899713467048711</v>
      </c>
      <c r="P8" s="246">
        <v>4</v>
      </c>
      <c r="Q8" s="308">
        <v>12030</v>
      </c>
      <c r="R8" s="308">
        <v>16.71</v>
      </c>
      <c r="S8" s="311">
        <v>20.88</v>
      </c>
      <c r="T8" s="358"/>
    </row>
    <row r="9" spans="1:20" x14ac:dyDescent="0.25">
      <c r="A9" s="71">
        <v>5</v>
      </c>
      <c r="B9" s="72">
        <v>10385</v>
      </c>
      <c r="C9" s="72">
        <v>10280</v>
      </c>
      <c r="D9" s="72">
        <v>10280</v>
      </c>
      <c r="E9" s="72">
        <v>9980</v>
      </c>
      <c r="F9" s="72">
        <v>10180</v>
      </c>
      <c r="G9" s="72">
        <v>11410</v>
      </c>
      <c r="H9" s="353">
        <v>12560</v>
      </c>
      <c r="I9" s="73"/>
      <c r="J9" s="74">
        <f t="shared" si="0"/>
        <v>0.14181818181818182</v>
      </c>
      <c r="P9" s="246">
        <v>5</v>
      </c>
      <c r="Q9" s="308">
        <v>12560</v>
      </c>
      <c r="R9" s="308">
        <v>17.45</v>
      </c>
      <c r="S9" s="311">
        <v>21.62</v>
      </c>
      <c r="T9" s="358"/>
    </row>
    <row r="10" spans="1:20" x14ac:dyDescent="0.25">
      <c r="A10" s="71">
        <v>6</v>
      </c>
      <c r="B10" s="72">
        <v>10670</v>
      </c>
      <c r="C10" s="72">
        <v>10700</v>
      </c>
      <c r="D10" s="72">
        <v>10540</v>
      </c>
      <c r="E10" s="72">
        <v>10280</v>
      </c>
      <c r="F10" s="72">
        <v>10490</v>
      </c>
      <c r="G10" s="72">
        <v>11670</v>
      </c>
      <c r="H10" s="353">
        <v>12970</v>
      </c>
      <c r="I10" s="73"/>
      <c r="J10" s="74">
        <f t="shared" si="0"/>
        <v>0.13672217353198948</v>
      </c>
      <c r="P10" s="246">
        <v>6</v>
      </c>
      <c r="Q10" s="308">
        <v>12970</v>
      </c>
      <c r="R10" s="308">
        <v>18.02</v>
      </c>
      <c r="S10" s="311">
        <v>22.19</v>
      </c>
      <c r="T10" s="358"/>
    </row>
    <row r="11" spans="1:20" x14ac:dyDescent="0.25">
      <c r="A11" s="71">
        <v>7</v>
      </c>
      <c r="B11" s="72">
        <v>10955</v>
      </c>
      <c r="C11" s="72">
        <v>10990</v>
      </c>
      <c r="D11" s="72">
        <v>10970</v>
      </c>
      <c r="E11" s="72">
        <v>10540</v>
      </c>
      <c r="F11" s="72">
        <v>10750</v>
      </c>
      <c r="G11" s="72">
        <v>11990</v>
      </c>
      <c r="H11" s="353">
        <v>13230</v>
      </c>
      <c r="I11" s="73"/>
      <c r="J11" s="74">
        <f t="shared" si="0"/>
        <v>0.13367609254498714</v>
      </c>
      <c r="P11" s="246">
        <v>7</v>
      </c>
      <c r="Q11" s="308">
        <v>13230</v>
      </c>
      <c r="R11" s="308">
        <v>18.38</v>
      </c>
      <c r="S11" s="311">
        <v>22.55</v>
      </c>
      <c r="T11" s="358"/>
    </row>
    <row r="12" spans="1:20" x14ac:dyDescent="0.25">
      <c r="A12" s="71">
        <v>8</v>
      </c>
      <c r="B12" s="72">
        <v>11245</v>
      </c>
      <c r="C12" s="72">
        <v>11280</v>
      </c>
      <c r="D12" s="72">
        <v>11260</v>
      </c>
      <c r="E12" s="72">
        <v>10970</v>
      </c>
      <c r="F12" s="72">
        <v>11190</v>
      </c>
      <c r="G12" s="72">
        <v>12260</v>
      </c>
      <c r="H12" s="353">
        <v>13550</v>
      </c>
      <c r="I12" s="73"/>
      <c r="J12" s="74">
        <f t="shared" si="0"/>
        <v>0.13010842368640535</v>
      </c>
      <c r="P12" s="246">
        <v>8</v>
      </c>
      <c r="Q12" s="308">
        <v>13550</v>
      </c>
      <c r="R12" s="308">
        <v>18.82</v>
      </c>
      <c r="S12" s="311">
        <v>22.99</v>
      </c>
      <c r="T12" s="358"/>
    </row>
    <row r="13" spans="1:20" x14ac:dyDescent="0.25">
      <c r="A13" s="71">
        <v>9</v>
      </c>
      <c r="B13" s="72">
        <v>11530</v>
      </c>
      <c r="C13" s="72">
        <v>11580</v>
      </c>
      <c r="D13" s="72">
        <v>11560</v>
      </c>
      <c r="E13" s="72">
        <v>11260</v>
      </c>
      <c r="F13" s="72">
        <v>11490</v>
      </c>
      <c r="G13" s="72">
        <v>12720</v>
      </c>
      <c r="H13" s="353">
        <v>13820</v>
      </c>
      <c r="I13" s="73"/>
      <c r="J13" s="74">
        <f t="shared" si="0"/>
        <v>0.12724306688417619</v>
      </c>
      <c r="P13" s="246">
        <v>9</v>
      </c>
      <c r="Q13" s="308">
        <v>13820</v>
      </c>
      <c r="R13" s="308">
        <v>19.2</v>
      </c>
      <c r="S13" s="311">
        <v>23.37</v>
      </c>
      <c r="T13" s="358"/>
    </row>
    <row r="14" spans="1:20" x14ac:dyDescent="0.25">
      <c r="A14" s="71">
        <v>10</v>
      </c>
      <c r="B14" s="72">
        <v>11920</v>
      </c>
      <c r="C14" s="72">
        <v>11880</v>
      </c>
      <c r="D14" s="72">
        <v>11870</v>
      </c>
      <c r="E14" s="72">
        <v>11560</v>
      </c>
      <c r="F14" s="72">
        <v>11790</v>
      </c>
      <c r="G14" s="72">
        <v>13030</v>
      </c>
      <c r="H14" s="353">
        <v>14280</v>
      </c>
      <c r="I14" s="73"/>
      <c r="J14" s="74">
        <f t="shared" si="0"/>
        <v>0.12264150943396226</v>
      </c>
      <c r="P14" s="246">
        <v>10</v>
      </c>
      <c r="Q14" s="308">
        <v>14280</v>
      </c>
      <c r="R14" s="308">
        <v>19.84</v>
      </c>
      <c r="S14" s="311">
        <v>24.01</v>
      </c>
      <c r="T14" s="358"/>
    </row>
    <row r="15" spans="1:20" x14ac:dyDescent="0.25">
      <c r="A15" s="71">
        <v>11</v>
      </c>
      <c r="B15" s="72">
        <v>12405</v>
      </c>
      <c r="C15" s="72">
        <v>12280</v>
      </c>
      <c r="D15" s="72">
        <v>12180</v>
      </c>
      <c r="E15" s="72">
        <v>11870</v>
      </c>
      <c r="F15" s="72">
        <v>12110</v>
      </c>
      <c r="G15" s="72">
        <v>13340</v>
      </c>
      <c r="H15" s="353">
        <v>14590</v>
      </c>
      <c r="I15" s="73"/>
      <c r="J15" s="74">
        <f t="shared" si="0"/>
        <v>0.11972371450498849</v>
      </c>
      <c r="P15" s="246">
        <v>11</v>
      </c>
      <c r="Q15" s="308">
        <v>14590</v>
      </c>
      <c r="R15" s="308">
        <v>20.27</v>
      </c>
      <c r="S15" s="311">
        <v>24.44</v>
      </c>
      <c r="T15" s="358"/>
    </row>
    <row r="16" spans="1:20" x14ac:dyDescent="0.25">
      <c r="A16" s="71">
        <v>12</v>
      </c>
      <c r="B16" s="72">
        <v>12710</v>
      </c>
      <c r="C16" s="72">
        <v>12780</v>
      </c>
      <c r="D16" s="72">
        <v>12590</v>
      </c>
      <c r="E16" s="72">
        <v>12180</v>
      </c>
      <c r="F16" s="72">
        <v>12420</v>
      </c>
      <c r="G16" s="72">
        <v>13670</v>
      </c>
      <c r="H16" s="353">
        <v>14900</v>
      </c>
      <c r="I16" s="73"/>
      <c r="J16" s="74">
        <f t="shared" si="0"/>
        <v>0.11694152923538231</v>
      </c>
      <c r="P16" s="246">
        <v>12</v>
      </c>
      <c r="Q16" s="308">
        <v>14900</v>
      </c>
      <c r="R16" s="308">
        <v>20.7</v>
      </c>
      <c r="S16" s="311">
        <v>24.87</v>
      </c>
      <c r="T16" s="358"/>
    </row>
    <row r="17" spans="1:20" x14ac:dyDescent="0.25">
      <c r="A17" s="71">
        <v>13</v>
      </c>
      <c r="B17" s="72">
        <v>13030</v>
      </c>
      <c r="C17" s="72">
        <v>13090</v>
      </c>
      <c r="D17" s="72">
        <v>13100</v>
      </c>
      <c r="E17" s="72">
        <v>12590</v>
      </c>
      <c r="F17" s="72">
        <v>12840</v>
      </c>
      <c r="G17" s="72">
        <v>14000</v>
      </c>
      <c r="H17" s="353">
        <v>15240</v>
      </c>
      <c r="I17" s="73"/>
      <c r="J17" s="74">
        <f t="shared" si="0"/>
        <v>0.11485003657644477</v>
      </c>
      <c r="P17" s="246">
        <v>13</v>
      </c>
      <c r="Q17" s="308">
        <v>15240</v>
      </c>
      <c r="R17" s="308">
        <v>21.16</v>
      </c>
      <c r="S17" s="311">
        <v>25.33</v>
      </c>
      <c r="T17" s="358"/>
    </row>
    <row r="18" spans="1:20" x14ac:dyDescent="0.25">
      <c r="A18" s="71">
        <v>14</v>
      </c>
      <c r="B18" s="72">
        <v>13335</v>
      </c>
      <c r="C18" s="72">
        <v>13420</v>
      </c>
      <c r="D18" s="72">
        <v>13420</v>
      </c>
      <c r="E18" s="72">
        <v>13100</v>
      </c>
      <c r="F18" s="72">
        <v>13360</v>
      </c>
      <c r="G18" s="72">
        <v>14430</v>
      </c>
      <c r="H18" s="353">
        <v>15560</v>
      </c>
      <c r="I18" s="73"/>
      <c r="J18" s="74">
        <f t="shared" si="0"/>
        <v>0.11142857142857143</v>
      </c>
      <c r="P18" s="246">
        <v>14</v>
      </c>
      <c r="Q18" s="308">
        <v>15560</v>
      </c>
      <c r="R18" s="308">
        <v>21.61</v>
      </c>
      <c r="S18" s="311">
        <v>25.78</v>
      </c>
      <c r="T18" s="358"/>
    </row>
    <row r="19" spans="1:20" x14ac:dyDescent="0.25">
      <c r="A19" s="71">
        <v>15</v>
      </c>
      <c r="B19" s="72">
        <v>13620</v>
      </c>
      <c r="C19" s="72">
        <v>13740</v>
      </c>
      <c r="D19" s="72">
        <v>13760</v>
      </c>
      <c r="E19" s="72">
        <v>13420</v>
      </c>
      <c r="F19" s="72">
        <v>13690</v>
      </c>
      <c r="G19" s="72">
        <v>14970</v>
      </c>
      <c r="H19" s="353">
        <v>15990</v>
      </c>
      <c r="I19" s="73"/>
      <c r="J19" s="74">
        <f t="shared" si="0"/>
        <v>0.10810810810810811</v>
      </c>
      <c r="P19" s="246">
        <v>15</v>
      </c>
      <c r="Q19" s="308">
        <v>15990</v>
      </c>
      <c r="R19" s="308">
        <v>22.21</v>
      </c>
      <c r="S19" s="311">
        <v>26.38</v>
      </c>
      <c r="T19" s="358"/>
    </row>
    <row r="20" spans="1:20" x14ac:dyDescent="0.25">
      <c r="A20" s="71">
        <v>16</v>
      </c>
      <c r="B20" s="72">
        <v>13930</v>
      </c>
      <c r="C20" s="72">
        <v>14030</v>
      </c>
      <c r="D20" s="72">
        <v>14080</v>
      </c>
      <c r="E20" s="72">
        <v>13760</v>
      </c>
      <c r="F20" s="72">
        <v>14040</v>
      </c>
      <c r="G20" s="72">
        <v>15320</v>
      </c>
      <c r="H20" s="353">
        <v>16530</v>
      </c>
      <c r="I20" s="73"/>
      <c r="J20" s="74">
        <f t="shared" si="0"/>
        <v>0.10420841683366733</v>
      </c>
      <c r="P20" s="246">
        <v>16</v>
      </c>
      <c r="Q20" s="308">
        <v>16530</v>
      </c>
      <c r="R20" s="308">
        <v>22.96</v>
      </c>
      <c r="S20" s="311">
        <v>27.13</v>
      </c>
      <c r="T20" s="358"/>
    </row>
    <row r="21" spans="1:20" x14ac:dyDescent="0.25">
      <c r="A21" s="71">
        <v>17</v>
      </c>
      <c r="B21" s="72">
        <v>14235</v>
      </c>
      <c r="C21" s="72">
        <v>14350</v>
      </c>
      <c r="D21" s="72">
        <v>14380</v>
      </c>
      <c r="E21" s="72">
        <v>14080</v>
      </c>
      <c r="F21" s="72">
        <v>14360</v>
      </c>
      <c r="G21" s="72">
        <v>15680</v>
      </c>
      <c r="H21" s="353">
        <v>16880</v>
      </c>
      <c r="I21" s="73"/>
      <c r="J21" s="74">
        <f t="shared" si="0"/>
        <v>0.10182767624020887</v>
      </c>
      <c r="P21" s="246">
        <v>17</v>
      </c>
      <c r="Q21" s="308">
        <v>16880</v>
      </c>
      <c r="R21" s="308">
        <v>23.45</v>
      </c>
      <c r="S21" s="311">
        <v>27.62</v>
      </c>
      <c r="T21" s="358"/>
    </row>
    <row r="22" spans="1:20" x14ac:dyDescent="0.25">
      <c r="A22" s="71">
        <v>18</v>
      </c>
      <c r="B22" s="72">
        <v>14535</v>
      </c>
      <c r="C22" s="72">
        <v>14660</v>
      </c>
      <c r="D22" s="72">
        <v>14710</v>
      </c>
      <c r="E22" s="72">
        <v>14380</v>
      </c>
      <c r="F22" s="72">
        <v>14670</v>
      </c>
      <c r="G22" s="72">
        <v>16010</v>
      </c>
      <c r="H22" s="353">
        <v>17240</v>
      </c>
      <c r="I22" s="73"/>
      <c r="J22" s="74">
        <f t="shared" si="0"/>
        <v>9.9489795918367346E-2</v>
      </c>
      <c r="P22" s="246">
        <v>18</v>
      </c>
      <c r="Q22" s="308">
        <v>17240</v>
      </c>
      <c r="R22" s="308">
        <v>23.95</v>
      </c>
      <c r="S22" s="311">
        <v>28.12</v>
      </c>
      <c r="T22" s="358"/>
    </row>
    <row r="23" spans="1:20" x14ac:dyDescent="0.25">
      <c r="A23" s="71">
        <v>19</v>
      </c>
      <c r="B23" s="72">
        <v>14840</v>
      </c>
      <c r="C23" s="72">
        <v>14970</v>
      </c>
      <c r="D23" s="72">
        <v>15030</v>
      </c>
      <c r="E23" s="72">
        <v>14710</v>
      </c>
      <c r="F23" s="72">
        <v>15000</v>
      </c>
      <c r="G23" s="72">
        <v>16340</v>
      </c>
      <c r="H23" s="353">
        <v>17580</v>
      </c>
      <c r="I23" s="73"/>
      <c r="J23" s="74">
        <f t="shared" si="0"/>
        <v>9.8063710181136785E-2</v>
      </c>
      <c r="P23" s="246">
        <v>19</v>
      </c>
      <c r="Q23" s="308">
        <v>17580</v>
      </c>
      <c r="R23" s="308">
        <v>24.41</v>
      </c>
      <c r="S23" s="311">
        <v>28.58</v>
      </c>
      <c r="T23" s="358"/>
    </row>
    <row r="24" spans="1:20" x14ac:dyDescent="0.25">
      <c r="A24" s="71">
        <v>20</v>
      </c>
      <c r="B24" s="72">
        <v>15140</v>
      </c>
      <c r="C24" s="72">
        <v>15290</v>
      </c>
      <c r="D24" s="72">
        <v>15340</v>
      </c>
      <c r="E24" s="72">
        <v>15030</v>
      </c>
      <c r="F24" s="72">
        <v>15330</v>
      </c>
      <c r="G24" s="72">
        <v>16680</v>
      </c>
      <c r="H24" s="353">
        <v>17900</v>
      </c>
      <c r="I24" s="73"/>
      <c r="J24" s="74">
        <f t="shared" si="0"/>
        <v>9.5471236230110154E-2</v>
      </c>
      <c r="P24" s="246">
        <v>20</v>
      </c>
      <c r="Q24" s="308">
        <v>17900</v>
      </c>
      <c r="R24" s="308">
        <v>24.86</v>
      </c>
      <c r="S24" s="311">
        <v>29.03</v>
      </c>
      <c r="T24" s="358"/>
    </row>
    <row r="25" spans="1:20" x14ac:dyDescent="0.25">
      <c r="A25" s="71">
        <v>21</v>
      </c>
      <c r="B25" s="72">
        <v>15455</v>
      </c>
      <c r="C25" s="72">
        <v>15590</v>
      </c>
      <c r="D25" s="72">
        <v>15670</v>
      </c>
      <c r="E25" s="72">
        <v>15340</v>
      </c>
      <c r="F25" s="72">
        <v>15650</v>
      </c>
      <c r="G25" s="72">
        <v>17020</v>
      </c>
      <c r="H25" s="353">
        <v>18240</v>
      </c>
      <c r="I25" s="73"/>
      <c r="J25" s="74">
        <f t="shared" si="0"/>
        <v>9.3525179856115109E-2</v>
      </c>
      <c r="P25" s="246">
        <v>21</v>
      </c>
      <c r="Q25" s="308">
        <v>18240</v>
      </c>
      <c r="R25" s="308">
        <v>25.34</v>
      </c>
      <c r="S25" s="311">
        <v>29.51</v>
      </c>
      <c r="T25" s="358"/>
    </row>
    <row r="26" spans="1:20" x14ac:dyDescent="0.25">
      <c r="A26" s="71">
        <v>22</v>
      </c>
      <c r="B26" s="72">
        <v>15765</v>
      </c>
      <c r="C26" s="72">
        <v>15920</v>
      </c>
      <c r="D26" s="72">
        <v>15980</v>
      </c>
      <c r="E26" s="72">
        <v>15670</v>
      </c>
      <c r="F26" s="72">
        <v>15980</v>
      </c>
      <c r="G26" s="72">
        <v>17360</v>
      </c>
      <c r="H26" s="353">
        <v>18580</v>
      </c>
      <c r="I26" s="73"/>
      <c r="J26" s="74">
        <f t="shared" si="0"/>
        <v>9.1656874265569913E-2</v>
      </c>
      <c r="P26" s="246">
        <v>22</v>
      </c>
      <c r="Q26" s="308">
        <v>18580</v>
      </c>
      <c r="R26" s="308">
        <v>25.81</v>
      </c>
      <c r="S26" s="311">
        <v>29.98</v>
      </c>
    </row>
    <row r="27" spans="1:20" x14ac:dyDescent="0.25">
      <c r="A27" s="71">
        <v>23</v>
      </c>
      <c r="B27" s="72">
        <v>16070</v>
      </c>
      <c r="C27" s="72">
        <v>16240</v>
      </c>
      <c r="D27" s="72">
        <v>16320</v>
      </c>
      <c r="E27" s="72">
        <v>15980</v>
      </c>
      <c r="F27" s="72">
        <v>16300</v>
      </c>
      <c r="G27" s="72">
        <v>17700</v>
      </c>
      <c r="H27" s="353">
        <v>18920</v>
      </c>
      <c r="I27" s="73"/>
      <c r="J27" s="74">
        <f t="shared" si="0"/>
        <v>8.9861751152073732E-2</v>
      </c>
      <c r="P27" s="246">
        <v>23</v>
      </c>
      <c r="Q27" s="308">
        <v>18920</v>
      </c>
      <c r="R27" s="308">
        <v>26.28</v>
      </c>
      <c r="S27" s="311">
        <v>30.45</v>
      </c>
    </row>
    <row r="28" spans="1:20" x14ac:dyDescent="0.25">
      <c r="A28" s="71">
        <v>24</v>
      </c>
      <c r="B28" s="72">
        <v>16390</v>
      </c>
      <c r="C28" s="72">
        <v>16550</v>
      </c>
      <c r="D28" s="72">
        <v>16650</v>
      </c>
      <c r="E28" s="72">
        <v>16320</v>
      </c>
      <c r="F28" s="72">
        <v>16650</v>
      </c>
      <c r="G28" s="72">
        <v>18030</v>
      </c>
      <c r="H28" s="353">
        <v>19260</v>
      </c>
      <c r="I28" s="73"/>
      <c r="J28" s="74">
        <f t="shared" si="0"/>
        <v>8.8135593220338981E-2</v>
      </c>
      <c r="P28" s="246">
        <v>24</v>
      </c>
      <c r="Q28" s="308">
        <v>19260</v>
      </c>
      <c r="R28" s="308">
        <v>26.75</v>
      </c>
      <c r="S28" s="311">
        <v>30.92</v>
      </c>
    </row>
    <row r="29" spans="1:20" x14ac:dyDescent="0.25">
      <c r="A29" s="71">
        <v>25</v>
      </c>
      <c r="B29" s="72">
        <v>16685</v>
      </c>
      <c r="C29" s="72">
        <v>16880</v>
      </c>
      <c r="D29" s="72">
        <v>16960</v>
      </c>
      <c r="E29" s="72">
        <v>16650</v>
      </c>
      <c r="F29" s="72">
        <v>16980</v>
      </c>
      <c r="G29" s="72">
        <v>18400</v>
      </c>
      <c r="H29" s="353">
        <v>19590</v>
      </c>
      <c r="I29" s="73"/>
      <c r="J29" s="74">
        <f t="shared" si="0"/>
        <v>8.6522462562396013E-2</v>
      </c>
      <c r="P29" s="246">
        <v>25</v>
      </c>
      <c r="Q29" s="308">
        <v>19590</v>
      </c>
      <c r="R29" s="308">
        <v>27.21</v>
      </c>
      <c r="S29" s="311">
        <v>31.38</v>
      </c>
    </row>
    <row r="30" spans="1:20" x14ac:dyDescent="0.25">
      <c r="A30" s="71">
        <v>26</v>
      </c>
      <c r="B30" s="72">
        <v>17005</v>
      </c>
      <c r="C30" s="72">
        <v>17190</v>
      </c>
      <c r="D30" s="72">
        <v>17300</v>
      </c>
      <c r="E30" s="72">
        <v>16960</v>
      </c>
      <c r="F30" s="72">
        <v>17300</v>
      </c>
      <c r="G30" s="72">
        <v>18740</v>
      </c>
      <c r="H30" s="353">
        <v>19970</v>
      </c>
      <c r="I30" s="73"/>
      <c r="J30" s="74">
        <f t="shared" si="0"/>
        <v>8.5326086956521732E-2</v>
      </c>
      <c r="P30" s="246">
        <v>26</v>
      </c>
      <c r="Q30" s="308">
        <v>19970</v>
      </c>
      <c r="R30" s="308">
        <v>27.73</v>
      </c>
      <c r="S30" s="311">
        <v>31.9</v>
      </c>
    </row>
    <row r="31" spans="1:20" x14ac:dyDescent="0.25">
      <c r="A31" s="71">
        <v>27</v>
      </c>
      <c r="B31" s="72">
        <v>17310</v>
      </c>
      <c r="C31" s="72">
        <v>17520</v>
      </c>
      <c r="D31" s="72">
        <v>17620</v>
      </c>
      <c r="E31" s="72">
        <v>17300</v>
      </c>
      <c r="F31" s="72">
        <v>17650</v>
      </c>
      <c r="G31" s="72">
        <v>19070</v>
      </c>
      <c r="H31" s="353">
        <v>20300</v>
      </c>
      <c r="I31" s="73"/>
      <c r="J31" s="74">
        <f t="shared" si="0"/>
        <v>8.3244397011739593E-2</v>
      </c>
      <c r="P31" s="246">
        <v>27</v>
      </c>
      <c r="Q31" s="308">
        <v>20300</v>
      </c>
      <c r="R31" s="308">
        <v>28.2</v>
      </c>
      <c r="S31" s="311">
        <v>32.369999999999997</v>
      </c>
    </row>
    <row r="32" spans="1:20" x14ac:dyDescent="0.25">
      <c r="A32" s="71">
        <v>28</v>
      </c>
      <c r="B32" s="72">
        <v>17610</v>
      </c>
      <c r="C32" s="72">
        <v>17830</v>
      </c>
      <c r="D32" s="72">
        <v>17960</v>
      </c>
      <c r="E32" s="72">
        <v>17620</v>
      </c>
      <c r="F32" s="72">
        <v>17970</v>
      </c>
      <c r="G32" s="72">
        <v>19440</v>
      </c>
      <c r="H32" s="353">
        <v>20640</v>
      </c>
      <c r="I32" s="73"/>
      <c r="J32" s="74">
        <f t="shared" si="0"/>
        <v>8.2328264289459885E-2</v>
      </c>
      <c r="P32" s="246">
        <v>28</v>
      </c>
      <c r="Q32" s="308">
        <v>20640</v>
      </c>
      <c r="R32" s="308">
        <v>28.66</v>
      </c>
      <c r="S32" s="311">
        <v>32.83</v>
      </c>
    </row>
    <row r="33" spans="1:19" x14ac:dyDescent="0.25">
      <c r="A33" s="71">
        <v>29</v>
      </c>
      <c r="B33" s="72">
        <v>17915</v>
      </c>
      <c r="C33" s="72">
        <v>18140</v>
      </c>
      <c r="D33" s="72">
        <v>18280</v>
      </c>
      <c r="E33" s="72">
        <v>17960</v>
      </c>
      <c r="F33" s="72">
        <v>18320</v>
      </c>
      <c r="G33" s="72">
        <v>19770</v>
      </c>
      <c r="H33" s="353">
        <v>21000</v>
      </c>
      <c r="I33" s="73"/>
      <c r="J33" s="74">
        <f t="shared" si="0"/>
        <v>8.0246913580246909E-2</v>
      </c>
      <c r="P33" s="246">
        <v>29</v>
      </c>
      <c r="Q33" s="308">
        <v>21000</v>
      </c>
      <c r="R33" s="308">
        <v>29.17</v>
      </c>
      <c r="S33" s="311">
        <v>33.340000000000003</v>
      </c>
    </row>
    <row r="34" spans="1:19" x14ac:dyDescent="0.25">
      <c r="A34" s="71">
        <v>30</v>
      </c>
      <c r="B34" s="72">
        <v>18235</v>
      </c>
      <c r="C34" s="72">
        <v>18450</v>
      </c>
      <c r="D34" s="72">
        <v>18590</v>
      </c>
      <c r="E34" s="72">
        <v>18280</v>
      </c>
      <c r="F34" s="72">
        <v>18650</v>
      </c>
      <c r="G34" s="72">
        <v>20130</v>
      </c>
      <c r="H34" s="353">
        <v>21330</v>
      </c>
      <c r="I34" s="73"/>
      <c r="J34" s="74">
        <f t="shared" si="0"/>
        <v>7.8907435508345974E-2</v>
      </c>
      <c r="P34" s="246">
        <v>30</v>
      </c>
      <c r="Q34" s="308">
        <v>21330</v>
      </c>
      <c r="R34" s="308">
        <v>29.63</v>
      </c>
      <c r="S34" s="311">
        <v>33.799999999999997</v>
      </c>
    </row>
    <row r="35" spans="1:19" x14ac:dyDescent="0.25">
      <c r="A35" s="71">
        <v>31</v>
      </c>
      <c r="B35" s="72">
        <v>18530</v>
      </c>
      <c r="C35" s="72">
        <v>18780</v>
      </c>
      <c r="D35" s="72">
        <v>18910</v>
      </c>
      <c r="E35" s="72">
        <v>18590</v>
      </c>
      <c r="F35" s="72">
        <v>18960</v>
      </c>
      <c r="G35" s="72">
        <v>20480</v>
      </c>
      <c r="H35" s="353">
        <v>21690</v>
      </c>
      <c r="I35" s="73"/>
      <c r="J35" s="74">
        <f t="shared" si="0"/>
        <v>7.7496274217585689E-2</v>
      </c>
      <c r="P35" s="246">
        <v>31</v>
      </c>
      <c r="Q35" s="308">
        <v>21690</v>
      </c>
      <c r="R35" s="308">
        <v>30.13</v>
      </c>
      <c r="S35" s="311">
        <v>34.299999999999997</v>
      </c>
    </row>
    <row r="36" spans="1:19" x14ac:dyDescent="0.25">
      <c r="A36" s="71">
        <v>32</v>
      </c>
      <c r="B36" s="72">
        <v>18850</v>
      </c>
      <c r="C36" s="72">
        <v>19090</v>
      </c>
      <c r="D36" s="72">
        <v>19250</v>
      </c>
      <c r="E36" s="72">
        <v>18910</v>
      </c>
      <c r="F36" s="72">
        <v>19290</v>
      </c>
      <c r="G36" s="72">
        <v>20800</v>
      </c>
      <c r="H36" s="353">
        <v>22040</v>
      </c>
      <c r="I36" s="73"/>
      <c r="J36" s="74">
        <f t="shared" si="0"/>
        <v>7.6171875E-2</v>
      </c>
      <c r="P36" s="246">
        <v>32</v>
      </c>
      <c r="Q36" s="308">
        <v>22040</v>
      </c>
      <c r="R36" s="308">
        <v>30.61</v>
      </c>
      <c r="S36" s="311">
        <v>34.78</v>
      </c>
    </row>
    <row r="37" spans="1:19" x14ac:dyDescent="0.25">
      <c r="A37" s="71">
        <v>33</v>
      </c>
      <c r="B37" s="72">
        <v>19170</v>
      </c>
      <c r="C37" s="72">
        <v>19420</v>
      </c>
      <c r="D37" s="72">
        <v>19570</v>
      </c>
      <c r="E37" s="72">
        <v>19250</v>
      </c>
      <c r="F37" s="72">
        <v>19640</v>
      </c>
      <c r="G37" s="72">
        <v>21140</v>
      </c>
      <c r="H37" s="353">
        <v>22360</v>
      </c>
      <c r="I37" s="73"/>
      <c r="J37" s="74">
        <f t="shared" si="0"/>
        <v>7.4999999999999997E-2</v>
      </c>
      <c r="P37" s="246">
        <v>33</v>
      </c>
      <c r="Q37" s="308">
        <v>22360</v>
      </c>
      <c r="R37" s="308">
        <v>31.06</v>
      </c>
      <c r="S37" s="311">
        <v>35.229999999999997</v>
      </c>
    </row>
    <row r="38" spans="1:19" x14ac:dyDescent="0.25">
      <c r="A38" s="71">
        <v>34</v>
      </c>
      <c r="B38" s="72">
        <v>19445</v>
      </c>
      <c r="C38" s="72">
        <v>19750</v>
      </c>
      <c r="D38" s="72">
        <v>19910</v>
      </c>
      <c r="E38" s="72">
        <v>19570</v>
      </c>
      <c r="F38" s="72">
        <v>19960</v>
      </c>
      <c r="G38" s="72">
        <v>21510</v>
      </c>
      <c r="H38" s="349">
        <f>MROUND((G37*$A$2)+G37,10)</f>
        <v>22830</v>
      </c>
      <c r="I38" s="73"/>
      <c r="J38" s="74">
        <f t="shared" si="0"/>
        <v>7.9943235572374649E-2</v>
      </c>
      <c r="P38" s="355">
        <v>34</v>
      </c>
      <c r="Q38" s="356">
        <v>22830</v>
      </c>
      <c r="R38" s="356">
        <v>31.708333333333332</v>
      </c>
      <c r="S38" s="357">
        <f>R38+4.17</f>
        <v>35.87833333333333</v>
      </c>
    </row>
    <row r="39" spans="1:19" x14ac:dyDescent="0.25">
      <c r="A39" s="71">
        <v>35</v>
      </c>
      <c r="B39" s="72">
        <v>19740</v>
      </c>
      <c r="C39" s="72">
        <v>20030</v>
      </c>
      <c r="D39" s="72">
        <v>20240</v>
      </c>
      <c r="E39" s="72">
        <v>19910</v>
      </c>
      <c r="F39" s="72">
        <v>20310</v>
      </c>
      <c r="G39" s="72">
        <v>21840</v>
      </c>
      <c r="H39" s="349">
        <f t="shared" ref="H39:H44" si="1">MROUND((G38*$A$2)+G38,10)</f>
        <v>23230</v>
      </c>
      <c r="I39" s="73"/>
      <c r="J39" s="74">
        <f t="shared" si="0"/>
        <v>7.9962807996280805E-2</v>
      </c>
      <c r="P39" s="355">
        <v>35</v>
      </c>
      <c r="Q39" s="356">
        <v>23230</v>
      </c>
      <c r="R39" s="356">
        <v>32.263888888888886</v>
      </c>
      <c r="S39" s="357">
        <f t="shared" ref="S39:S44" si="2">R39+4.17</f>
        <v>36.433888888888887</v>
      </c>
    </row>
    <row r="40" spans="1:19" x14ac:dyDescent="0.25">
      <c r="A40" s="75">
        <v>36</v>
      </c>
      <c r="B40" s="67"/>
      <c r="C40" s="72">
        <v>20330</v>
      </c>
      <c r="D40" s="72">
        <v>20530</v>
      </c>
      <c r="E40" s="72">
        <v>20240</v>
      </c>
      <c r="F40" s="72">
        <v>20640</v>
      </c>
      <c r="G40" s="72">
        <v>22200</v>
      </c>
      <c r="H40" s="349">
        <f t="shared" si="1"/>
        <v>23590</v>
      </c>
      <c r="I40" s="73"/>
      <c r="J40" s="74">
        <f t="shared" si="0"/>
        <v>8.0128205128205135E-2</v>
      </c>
      <c r="P40" s="355">
        <v>36</v>
      </c>
      <c r="Q40" s="356">
        <v>23590</v>
      </c>
      <c r="R40" s="356">
        <v>32.763888888888886</v>
      </c>
      <c r="S40" s="357">
        <f t="shared" si="2"/>
        <v>36.933888888888887</v>
      </c>
    </row>
    <row r="41" spans="1:19" x14ac:dyDescent="0.25">
      <c r="A41" s="71">
        <v>37</v>
      </c>
      <c r="B41" s="67"/>
      <c r="D41" s="72">
        <v>20840</v>
      </c>
      <c r="E41" s="72">
        <v>20530</v>
      </c>
      <c r="F41" s="72">
        <v>20940</v>
      </c>
      <c r="G41" s="72">
        <v>22550</v>
      </c>
      <c r="H41" s="349">
        <f t="shared" si="1"/>
        <v>23980</v>
      </c>
      <c r="I41" s="73"/>
      <c r="J41" s="74">
        <f t="shared" si="0"/>
        <v>8.018018018018018E-2</v>
      </c>
      <c r="P41" s="355">
        <v>37</v>
      </c>
      <c r="Q41" s="356">
        <v>23980</v>
      </c>
      <c r="R41" s="356">
        <v>33.305555555555557</v>
      </c>
      <c r="S41" s="357">
        <f t="shared" si="2"/>
        <v>37.475555555555559</v>
      </c>
    </row>
    <row r="42" spans="1:19" x14ac:dyDescent="0.25">
      <c r="A42" s="75">
        <v>38</v>
      </c>
      <c r="B42" s="67"/>
      <c r="D42" s="31"/>
      <c r="E42" s="72">
        <v>20840</v>
      </c>
      <c r="F42" s="72">
        <v>21260</v>
      </c>
      <c r="G42" s="72">
        <v>22860</v>
      </c>
      <c r="H42" s="349">
        <f t="shared" si="1"/>
        <v>24350</v>
      </c>
      <c r="I42" s="73"/>
      <c r="J42" s="74">
        <f t="shared" si="0"/>
        <v>7.9822616407982258E-2</v>
      </c>
      <c r="P42" s="355">
        <v>38</v>
      </c>
      <c r="Q42" s="356">
        <v>24350</v>
      </c>
      <c r="R42" s="356">
        <v>33.819444444444443</v>
      </c>
      <c r="S42" s="357">
        <f t="shared" si="2"/>
        <v>37.989444444444445</v>
      </c>
    </row>
    <row r="43" spans="1:19" x14ac:dyDescent="0.25">
      <c r="A43" s="75">
        <v>39</v>
      </c>
      <c r="B43" s="67"/>
      <c r="D43" s="31"/>
      <c r="F43" s="73"/>
      <c r="G43" s="72">
        <v>23190</v>
      </c>
      <c r="H43" s="349">
        <f t="shared" si="1"/>
        <v>24690</v>
      </c>
      <c r="I43" s="73"/>
      <c r="J43" s="74">
        <f t="shared" si="0"/>
        <v>8.0052493438320216E-2</v>
      </c>
      <c r="P43" s="355">
        <v>39</v>
      </c>
      <c r="Q43" s="356">
        <v>24690</v>
      </c>
      <c r="R43" s="356">
        <v>34.291666666666664</v>
      </c>
      <c r="S43" s="357">
        <f t="shared" si="2"/>
        <v>38.461666666666666</v>
      </c>
    </row>
    <row r="44" spans="1:19" x14ac:dyDescent="0.25">
      <c r="A44" s="75">
        <v>40</v>
      </c>
      <c r="B44" s="67"/>
      <c r="D44" s="31"/>
      <c r="F44" s="73"/>
      <c r="G44" s="73"/>
      <c r="H44" s="349">
        <f t="shared" si="1"/>
        <v>25050</v>
      </c>
      <c r="I44" s="73"/>
      <c r="J44" s="74">
        <f t="shared" si="0"/>
        <v>8.0206985769728331E-2</v>
      </c>
      <c r="P44" s="355">
        <v>40</v>
      </c>
      <c r="Q44" s="356">
        <v>25050</v>
      </c>
      <c r="R44" s="356">
        <v>34.791666666666664</v>
      </c>
      <c r="S44" s="357">
        <f t="shared" si="2"/>
        <v>38.961666666666666</v>
      </c>
    </row>
    <row r="45" spans="1:19" x14ac:dyDescent="0.25">
      <c r="B45" s="67"/>
      <c r="D45" s="31"/>
      <c r="F45" s="73"/>
      <c r="G45" s="73"/>
      <c r="H45" s="73"/>
      <c r="I45" s="73"/>
      <c r="J45" s="74"/>
    </row>
    <row r="46" spans="1:19" x14ac:dyDescent="0.25">
      <c r="B46" s="67"/>
      <c r="D46" s="31"/>
      <c r="E46"/>
    </row>
    <row r="47" spans="1:19" x14ac:dyDescent="0.25">
      <c r="A47" s="76" t="s">
        <v>77</v>
      </c>
      <c r="B47" s="76" t="s">
        <v>78</v>
      </c>
      <c r="C47" s="77"/>
      <c r="D47" s="77"/>
      <c r="E47" s="77"/>
      <c r="F47" s="78"/>
      <c r="G47" s="78"/>
      <c r="H47" s="78"/>
      <c r="I47" s="78"/>
      <c r="J47" s="78"/>
      <c r="K47" s="77"/>
    </row>
    <row r="48" spans="1:19" x14ac:dyDescent="0.25">
      <c r="A48" s="79" t="s">
        <v>79</v>
      </c>
      <c r="B48" s="79" t="s">
        <v>80</v>
      </c>
      <c r="C48" s="77"/>
      <c r="D48" s="77"/>
      <c r="E48" s="77"/>
      <c r="F48" s="78"/>
      <c r="G48" s="78"/>
      <c r="H48" s="78"/>
      <c r="I48" s="78"/>
      <c r="J48" s="78"/>
      <c r="K48" s="77"/>
    </row>
    <row r="49" spans="1:11" x14ac:dyDescent="0.25">
      <c r="A49" s="79" t="s">
        <v>81</v>
      </c>
      <c r="B49" s="79" t="s">
        <v>82</v>
      </c>
      <c r="C49" s="77"/>
      <c r="D49" s="77"/>
      <c r="E49" s="77"/>
      <c r="F49" s="78"/>
      <c r="G49" s="78"/>
      <c r="H49" s="78"/>
      <c r="I49" s="78"/>
      <c r="J49" s="78"/>
      <c r="K49" s="77"/>
    </row>
    <row r="50" spans="1:11" x14ac:dyDescent="0.25">
      <c r="A50" s="80" t="s">
        <v>83</v>
      </c>
      <c r="B50" s="80" t="s">
        <v>84</v>
      </c>
      <c r="C50" s="77"/>
      <c r="D50" s="77"/>
      <c r="E50" s="77"/>
      <c r="F50" s="78"/>
      <c r="G50" s="78"/>
      <c r="H50" s="78"/>
      <c r="I50" s="78"/>
      <c r="J50" s="78"/>
      <c r="K50" s="77"/>
    </row>
    <row r="51" spans="1:11" x14ac:dyDescent="0.25">
      <c r="A51" s="79" t="s">
        <v>85</v>
      </c>
      <c r="B51" s="76" t="s">
        <v>86</v>
      </c>
      <c r="C51" s="77"/>
      <c r="D51" s="77"/>
      <c r="E51" s="77"/>
      <c r="F51" s="78"/>
      <c r="G51" s="78"/>
      <c r="H51" s="78"/>
      <c r="I51" s="78"/>
      <c r="J51" s="78"/>
      <c r="K51" s="77"/>
    </row>
    <row r="52" spans="1:11" x14ac:dyDescent="0.25">
      <c r="A52" s="79" t="s">
        <v>87</v>
      </c>
      <c r="B52" s="76" t="s">
        <v>88</v>
      </c>
      <c r="C52" s="77"/>
      <c r="D52" s="77"/>
      <c r="E52" s="77"/>
      <c r="F52" s="78"/>
      <c r="G52" s="78"/>
      <c r="H52" s="78"/>
      <c r="I52" s="78"/>
      <c r="J52" s="78"/>
      <c r="K52" s="77"/>
    </row>
    <row r="53" spans="1:11" x14ac:dyDescent="0.25">
      <c r="A53" s="79" t="s">
        <v>89</v>
      </c>
      <c r="B53" s="79" t="s">
        <v>90</v>
      </c>
      <c r="C53" s="77"/>
      <c r="D53" s="77"/>
      <c r="E53" s="77"/>
      <c r="F53" s="78"/>
      <c r="G53" s="78"/>
      <c r="H53" s="78"/>
      <c r="I53" s="78"/>
      <c r="J53" s="78"/>
      <c r="K53" s="77"/>
    </row>
    <row r="54" spans="1:11" x14ac:dyDescent="0.25">
      <c r="A54" s="79" t="s">
        <v>91</v>
      </c>
      <c r="B54" s="79" t="s">
        <v>92</v>
      </c>
      <c r="C54" s="77"/>
      <c r="D54" s="77"/>
      <c r="E54" s="77"/>
      <c r="F54" s="78"/>
      <c r="G54" s="78"/>
      <c r="H54" s="78"/>
      <c r="I54" s="78"/>
      <c r="J54" s="78"/>
      <c r="K54" s="77"/>
    </row>
    <row r="55" spans="1:11" x14ac:dyDescent="0.25">
      <c r="A55" s="79" t="s">
        <v>93</v>
      </c>
      <c r="B55" s="79" t="s">
        <v>94</v>
      </c>
      <c r="C55" s="77"/>
      <c r="D55" s="77"/>
      <c r="E55" s="77"/>
      <c r="F55" s="78"/>
      <c r="G55" s="78"/>
      <c r="H55" s="78"/>
      <c r="I55" s="78"/>
      <c r="J55" s="78"/>
      <c r="K55" s="77"/>
    </row>
    <row r="56" spans="1:11" x14ac:dyDescent="0.25">
      <c r="A56" s="79" t="s">
        <v>95</v>
      </c>
      <c r="B56" s="77"/>
      <c r="C56" s="77"/>
      <c r="D56" s="77"/>
      <c r="E56" s="77"/>
      <c r="F56" s="78"/>
      <c r="G56" s="78"/>
      <c r="H56" s="78"/>
      <c r="I56" s="78"/>
      <c r="J56" s="78"/>
      <c r="K56" s="77"/>
    </row>
    <row r="57" spans="1:11" x14ac:dyDescent="0.25">
      <c r="A57" s="78" t="s">
        <v>96</v>
      </c>
      <c r="B57" s="77"/>
      <c r="C57" s="77"/>
      <c r="D57" s="77"/>
      <c r="E57" s="77"/>
      <c r="F57" s="78"/>
      <c r="G57" s="78"/>
      <c r="H57" s="78"/>
      <c r="I57" s="78"/>
      <c r="J57" s="78"/>
      <c r="K57" s="77"/>
    </row>
    <row r="58" spans="1:11" x14ac:dyDescent="0.25">
      <c r="A58" s="78" t="s">
        <v>97</v>
      </c>
      <c r="B58" s="78"/>
      <c r="C58" s="78"/>
      <c r="D58" s="78"/>
      <c r="E58" s="78"/>
      <c r="F58" s="78"/>
      <c r="G58" s="78"/>
      <c r="H58" s="78"/>
      <c r="I58" s="78"/>
      <c r="J58" s="78"/>
      <c r="K58" s="77"/>
    </row>
    <row r="59" spans="1:11" x14ac:dyDescent="0.25">
      <c r="A59" s="78" t="s">
        <v>98</v>
      </c>
      <c r="B59" s="77"/>
      <c r="C59" s="77"/>
      <c r="D59" s="77"/>
      <c r="E59" s="77"/>
      <c r="F59" s="78"/>
      <c r="G59" s="78"/>
      <c r="H59" s="78"/>
      <c r="I59" s="78"/>
      <c r="J59" s="78"/>
      <c r="K59" s="77"/>
    </row>
    <row r="60" spans="1:11" x14ac:dyDescent="0.25">
      <c r="A60" s="80" t="s">
        <v>99</v>
      </c>
      <c r="B60" s="77"/>
      <c r="C60" s="77"/>
      <c r="D60" s="77"/>
      <c r="E60" s="77"/>
      <c r="F60" s="78"/>
      <c r="G60" s="78"/>
      <c r="H60" s="78"/>
      <c r="I60" s="78"/>
      <c r="J60" s="78"/>
      <c r="K60" s="77"/>
    </row>
    <row r="61" spans="1:11" x14ac:dyDescent="0.25">
      <c r="A61" s="81" t="s">
        <v>100</v>
      </c>
      <c r="B61" s="77"/>
      <c r="C61" s="77"/>
      <c r="D61" s="77"/>
      <c r="E61" s="77"/>
      <c r="F61" s="78"/>
      <c r="G61" s="78"/>
      <c r="H61" s="78"/>
      <c r="I61" s="78"/>
      <c r="J61" s="78"/>
      <c r="K61" s="77"/>
    </row>
    <row r="62" spans="1:11" x14ac:dyDescent="0.25">
      <c r="A62" s="78" t="s">
        <v>101</v>
      </c>
      <c r="B62" s="77"/>
      <c r="C62" s="77"/>
      <c r="D62" s="77"/>
      <c r="E62" s="77"/>
      <c r="F62" s="78"/>
      <c r="G62" s="78"/>
      <c r="H62" s="78"/>
      <c r="I62" s="78"/>
      <c r="J62" s="78"/>
      <c r="K62" s="77"/>
    </row>
    <row r="63" spans="1:11" x14ac:dyDescent="0.25">
      <c r="A63" s="80" t="s">
        <v>102</v>
      </c>
      <c r="B63" s="78"/>
      <c r="C63" s="78"/>
      <c r="D63" s="78"/>
      <c r="E63" s="78"/>
      <c r="F63" s="78"/>
      <c r="G63" s="78"/>
      <c r="H63" s="78"/>
      <c r="I63" s="78"/>
      <c r="J63" s="78"/>
      <c r="K63" s="78"/>
    </row>
    <row r="64" spans="1:11" x14ac:dyDescent="0.25">
      <c r="A64" s="80" t="s">
        <v>103</v>
      </c>
      <c r="B64" s="78"/>
      <c r="C64" s="78"/>
      <c r="D64" s="78"/>
      <c r="E64" s="78"/>
      <c r="F64" s="78"/>
      <c r="G64" s="78"/>
      <c r="H64" s="78"/>
      <c r="I64" s="78"/>
      <c r="J64" s="78"/>
      <c r="K64" s="78"/>
    </row>
    <row r="65" spans="1:11" x14ac:dyDescent="0.25">
      <c r="A65" s="80" t="s">
        <v>104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</row>
    <row r="66" spans="1:11" x14ac:dyDescent="0.25">
      <c r="A66" s="80" t="s">
        <v>105</v>
      </c>
      <c r="B66" s="78"/>
      <c r="C66" s="78"/>
      <c r="D66" s="78"/>
      <c r="E66" s="78"/>
      <c r="F66" s="78"/>
      <c r="G66" s="78"/>
      <c r="H66" s="78"/>
      <c r="I66" s="78"/>
      <c r="J66" s="78"/>
      <c r="K66" s="78"/>
    </row>
    <row r="67" spans="1:11" x14ac:dyDescent="0.25">
      <c r="A67" s="80" t="s">
        <v>106</v>
      </c>
      <c r="B67" s="78"/>
      <c r="C67" s="78"/>
      <c r="D67" s="78"/>
      <c r="E67" s="78"/>
      <c r="F67" s="78"/>
      <c r="G67" s="78"/>
      <c r="H67" s="78"/>
      <c r="I67" s="78"/>
      <c r="J67" s="78"/>
      <c r="K67" s="7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3"/>
  <sheetViews>
    <sheetView topLeftCell="A28" workbookViewId="0">
      <selection activeCell="O37" sqref="O37"/>
    </sheetView>
  </sheetViews>
  <sheetFormatPr defaultRowHeight="15" x14ac:dyDescent="0.25"/>
  <cols>
    <col min="4" max="4" width="13.140625" bestFit="1" customWidth="1"/>
    <col min="5" max="5" width="9.140625" customWidth="1"/>
    <col min="6" max="6" width="9.85546875" customWidth="1"/>
    <col min="7" max="7" width="9.140625" customWidth="1"/>
    <col min="8" max="8" width="86.7109375" bestFit="1" customWidth="1"/>
  </cols>
  <sheetData>
    <row r="1" spans="1:14" ht="15.75" thickBot="1" x14ac:dyDescent="0.3">
      <c r="A1" s="103" t="s">
        <v>150</v>
      </c>
      <c r="E1" s="359" t="s">
        <v>3328</v>
      </c>
      <c r="F1" s="352"/>
    </row>
    <row r="2" spans="1:14" ht="15.75" thickBot="1" x14ac:dyDescent="0.3">
      <c r="A2" s="363">
        <v>0</v>
      </c>
      <c r="B2" s="362">
        <v>0.08</v>
      </c>
      <c r="E2" t="s">
        <v>3384</v>
      </c>
    </row>
    <row r="3" spans="1:14" ht="15.75" thickBot="1" x14ac:dyDescent="0.3">
      <c r="E3" s="82"/>
      <c r="F3" s="82"/>
      <c r="G3" s="82"/>
    </row>
    <row r="4" spans="1:14" x14ac:dyDescent="0.25">
      <c r="A4" t="s">
        <v>33</v>
      </c>
      <c r="B4" t="s">
        <v>73</v>
      </c>
      <c r="C4" t="s">
        <v>74</v>
      </c>
      <c r="D4" s="84" t="s">
        <v>108</v>
      </c>
      <c r="E4" s="84" t="s">
        <v>76</v>
      </c>
      <c r="F4" s="84" t="s">
        <v>107</v>
      </c>
      <c r="G4" s="84"/>
      <c r="H4" s="85" t="s">
        <v>109</v>
      </c>
      <c r="J4" s="104"/>
    </row>
    <row r="5" spans="1:14" x14ac:dyDescent="0.25">
      <c r="A5">
        <v>0</v>
      </c>
      <c r="B5" s="86">
        <v>8.3800000000000008</v>
      </c>
      <c r="C5" s="86">
        <v>8.3800000000000008</v>
      </c>
      <c r="D5" s="86">
        <v>10.38</v>
      </c>
      <c r="E5" s="308">
        <v>13.5</v>
      </c>
      <c r="F5" s="309">
        <f>((E5*$A$2)+E5)+1.5</f>
        <v>15</v>
      </c>
      <c r="G5" s="86"/>
      <c r="H5" s="87" t="s">
        <v>110</v>
      </c>
      <c r="J5" s="104"/>
      <c r="L5" s="103"/>
      <c r="M5" s="103"/>
    </row>
    <row r="6" spans="1:14" x14ac:dyDescent="0.25">
      <c r="A6">
        <v>1</v>
      </c>
      <c r="B6" s="86">
        <v>8.59</v>
      </c>
      <c r="C6" s="88">
        <f>ROUND((C7-C5)/2+C5,2)</f>
        <v>8.49</v>
      </c>
      <c r="D6" s="86">
        <v>10.49</v>
      </c>
      <c r="E6" s="308">
        <v>13.55</v>
      </c>
      <c r="F6" s="309">
        <f>((E6*$A$2)+E6)+1.5</f>
        <v>15.05</v>
      </c>
      <c r="G6" s="86"/>
      <c r="H6" s="87" t="s">
        <v>111</v>
      </c>
      <c r="J6" s="104">
        <f>(F5-E5)/E5</f>
        <v>0.1111111111111111</v>
      </c>
      <c r="L6" s="103"/>
      <c r="M6" s="103"/>
      <c r="N6" s="103"/>
    </row>
    <row r="7" spans="1:14" x14ac:dyDescent="0.25">
      <c r="A7">
        <v>2</v>
      </c>
      <c r="B7" s="86">
        <v>8.85</v>
      </c>
      <c r="C7" s="86">
        <v>8.59</v>
      </c>
      <c r="D7" s="86">
        <v>10.59</v>
      </c>
      <c r="E7" s="308">
        <v>13.61</v>
      </c>
      <c r="F7" s="309">
        <f>((E7*$A$2)+E7)+1.5</f>
        <v>15.11</v>
      </c>
      <c r="G7" s="86"/>
      <c r="H7" s="87" t="s">
        <v>112</v>
      </c>
      <c r="J7" s="104">
        <f>(F6-E6)/E6</f>
        <v>0.11070110701107011</v>
      </c>
    </row>
    <row r="8" spans="1:14" x14ac:dyDescent="0.25">
      <c r="A8">
        <v>3</v>
      </c>
      <c r="B8" s="86">
        <v>9.07</v>
      </c>
      <c r="C8" s="86">
        <v>8.85</v>
      </c>
      <c r="D8" s="86">
        <v>10.85</v>
      </c>
      <c r="E8" s="308">
        <v>13.71</v>
      </c>
      <c r="F8" s="309">
        <f>((E8*$A$2)+E8)+1.5</f>
        <v>15.21</v>
      </c>
      <c r="G8" s="86"/>
      <c r="H8" s="87" t="s">
        <v>113</v>
      </c>
      <c r="J8" s="104">
        <f>(F7-E7)/E7</f>
        <v>0.11021307861866275</v>
      </c>
    </row>
    <row r="9" spans="1:14" ht="15.75" thickBot="1" x14ac:dyDescent="0.3">
      <c r="A9">
        <v>4</v>
      </c>
      <c r="B9" s="86">
        <v>9.2899999999999991</v>
      </c>
      <c r="C9" s="86">
        <v>9.07</v>
      </c>
      <c r="D9" s="86">
        <v>11.07</v>
      </c>
      <c r="E9" s="308">
        <v>13.969999999999999</v>
      </c>
      <c r="F9" s="341">
        <v>15.32</v>
      </c>
      <c r="G9" s="86"/>
      <c r="H9" s="89" t="s">
        <v>114</v>
      </c>
      <c r="J9" s="104">
        <f>(F8-E8)/E8</f>
        <v>0.10940919037199125</v>
      </c>
    </row>
    <row r="10" spans="1:14" ht="15.75" thickBot="1" x14ac:dyDescent="0.3">
      <c r="A10">
        <v>5</v>
      </c>
      <c r="B10" s="86">
        <v>9.66</v>
      </c>
      <c r="C10" s="86">
        <v>9.2899999999999991</v>
      </c>
      <c r="D10" s="86">
        <v>11.29</v>
      </c>
      <c r="E10" s="308">
        <v>14.190000000000001</v>
      </c>
      <c r="F10" s="360">
        <f>((E9*$A$2)+E9)+1.5</f>
        <v>15.469999999999999</v>
      </c>
      <c r="G10" s="86"/>
      <c r="J10" s="104">
        <f t="shared" ref="J10:J41" si="0">(F10-E9)/E9</f>
        <v>0.10737294201861132</v>
      </c>
    </row>
    <row r="11" spans="1:14" x14ac:dyDescent="0.25">
      <c r="A11">
        <v>6</v>
      </c>
      <c r="B11" s="86">
        <v>9.82</v>
      </c>
      <c r="C11" s="86">
        <v>9.66</v>
      </c>
      <c r="D11" s="86">
        <v>11.66</v>
      </c>
      <c r="E11" s="308">
        <v>14.41</v>
      </c>
      <c r="F11" s="360">
        <f t="shared" ref="F11:F20" si="1">((E10*$A$2)+E10)+1.5</f>
        <v>15.690000000000001</v>
      </c>
      <c r="G11" s="86"/>
      <c r="H11" s="85" t="s">
        <v>115</v>
      </c>
      <c r="J11" s="104">
        <f t="shared" si="0"/>
        <v>0.10570824524312895</v>
      </c>
    </row>
    <row r="12" spans="1:14" x14ac:dyDescent="0.25">
      <c r="A12">
        <v>7</v>
      </c>
      <c r="B12" s="86">
        <v>9.9499999999999993</v>
      </c>
      <c r="C12" s="86">
        <v>9.82</v>
      </c>
      <c r="D12" s="86">
        <v>11.82</v>
      </c>
      <c r="E12" s="308">
        <v>14.780000000000001</v>
      </c>
      <c r="F12" s="360">
        <f t="shared" si="1"/>
        <v>15.91</v>
      </c>
      <c r="G12" s="86"/>
      <c r="H12" s="87" t="s">
        <v>116</v>
      </c>
      <c r="J12" s="104">
        <f t="shared" si="0"/>
        <v>0.1040943789035392</v>
      </c>
    </row>
    <row r="13" spans="1:14" x14ac:dyDescent="0.25">
      <c r="A13">
        <v>8</v>
      </c>
      <c r="B13" s="86">
        <v>10.210000000000001</v>
      </c>
      <c r="C13" s="86">
        <v>9.9499999999999993</v>
      </c>
      <c r="D13" s="86">
        <v>11.95</v>
      </c>
      <c r="E13" s="308">
        <v>14.940000000000001</v>
      </c>
      <c r="F13" s="360">
        <f t="shared" si="1"/>
        <v>16.28</v>
      </c>
      <c r="G13" s="86"/>
      <c r="H13" s="87" t="s">
        <v>117</v>
      </c>
      <c r="J13" s="104">
        <f t="shared" si="0"/>
        <v>0.10148849797023003</v>
      </c>
    </row>
    <row r="14" spans="1:14" x14ac:dyDescent="0.25">
      <c r="A14">
        <v>9</v>
      </c>
      <c r="B14" s="86">
        <v>11.46</v>
      </c>
      <c r="C14" s="86">
        <v>10.210000000000001</v>
      </c>
      <c r="D14" s="86">
        <v>12.21</v>
      </c>
      <c r="E14" s="308">
        <v>15.07</v>
      </c>
      <c r="F14" s="360">
        <f t="shared" si="1"/>
        <v>16.440000000000001</v>
      </c>
      <c r="G14" s="86"/>
      <c r="H14" s="87" t="s">
        <v>118</v>
      </c>
      <c r="J14" s="104">
        <f t="shared" si="0"/>
        <v>0.1004016064257028</v>
      </c>
    </row>
    <row r="15" spans="1:14" x14ac:dyDescent="0.25">
      <c r="A15">
        <v>10</v>
      </c>
      <c r="B15" s="86">
        <v>12.2</v>
      </c>
      <c r="C15" s="86">
        <v>11.46</v>
      </c>
      <c r="D15" s="86">
        <v>13.46</v>
      </c>
      <c r="E15" s="308">
        <v>15.330000000000002</v>
      </c>
      <c r="F15" s="360">
        <f t="shared" si="1"/>
        <v>16.57</v>
      </c>
      <c r="G15" s="86"/>
      <c r="H15" s="87" t="s">
        <v>119</v>
      </c>
      <c r="J15" s="104">
        <f t="shared" si="0"/>
        <v>9.9535500995355006E-2</v>
      </c>
    </row>
    <row r="16" spans="1:14" ht="15.75" thickBot="1" x14ac:dyDescent="0.3">
      <c r="A16">
        <v>11</v>
      </c>
      <c r="B16" s="86">
        <v>12.96</v>
      </c>
      <c r="C16" s="86">
        <v>12.2</v>
      </c>
      <c r="D16" s="86">
        <v>14.2</v>
      </c>
      <c r="E16" s="308">
        <v>16.580000000000002</v>
      </c>
      <c r="F16" s="360">
        <f t="shared" si="1"/>
        <v>16.830000000000002</v>
      </c>
      <c r="G16" s="86"/>
      <c r="H16" s="89" t="s">
        <v>120</v>
      </c>
      <c r="J16" s="104">
        <f t="shared" si="0"/>
        <v>9.7847358121330719E-2</v>
      </c>
    </row>
    <row r="17" spans="1:10" x14ac:dyDescent="0.25">
      <c r="A17">
        <v>12</v>
      </c>
      <c r="B17" s="86">
        <v>13.54</v>
      </c>
      <c r="C17" s="86">
        <v>12.96</v>
      </c>
      <c r="D17" s="86">
        <v>14.96</v>
      </c>
      <c r="E17" s="308">
        <v>17.32</v>
      </c>
      <c r="F17" s="360">
        <f t="shared" si="1"/>
        <v>18.080000000000002</v>
      </c>
      <c r="G17" s="86"/>
      <c r="J17" s="104">
        <f t="shared" si="0"/>
        <v>9.0470446320868508E-2</v>
      </c>
    </row>
    <row r="18" spans="1:10" x14ac:dyDescent="0.25">
      <c r="A18">
        <v>13</v>
      </c>
      <c r="B18" s="86">
        <v>14.13</v>
      </c>
      <c r="C18" s="86">
        <v>13.54</v>
      </c>
      <c r="D18" s="86">
        <v>15.54</v>
      </c>
      <c r="E18" s="308">
        <v>18.080000000000002</v>
      </c>
      <c r="F18" s="360">
        <f t="shared" si="1"/>
        <v>18.82</v>
      </c>
      <c r="G18" s="86"/>
      <c r="H18" s="90" t="s">
        <v>121</v>
      </c>
      <c r="J18" s="104">
        <f t="shared" si="0"/>
        <v>8.6605080831408776E-2</v>
      </c>
    </row>
    <row r="19" spans="1:10" x14ac:dyDescent="0.25">
      <c r="A19">
        <v>14</v>
      </c>
      <c r="B19" s="86">
        <v>14.41</v>
      </c>
      <c r="C19" s="86">
        <v>14.13</v>
      </c>
      <c r="D19" s="86">
        <v>16.130000000000003</v>
      </c>
      <c r="E19" s="308">
        <v>18.66</v>
      </c>
      <c r="F19" s="360">
        <f t="shared" si="1"/>
        <v>19.580000000000002</v>
      </c>
      <c r="G19" s="86"/>
      <c r="J19" s="104">
        <f t="shared" si="0"/>
        <v>8.2964601769911495E-2</v>
      </c>
    </row>
    <row r="20" spans="1:10" x14ac:dyDescent="0.25">
      <c r="A20">
        <v>15</v>
      </c>
      <c r="B20" s="86">
        <v>14.47</v>
      </c>
      <c r="C20" s="86">
        <v>14.41</v>
      </c>
      <c r="D20" s="86">
        <v>16.41</v>
      </c>
      <c r="E20" s="308">
        <v>19.250000000000004</v>
      </c>
      <c r="F20" s="360">
        <f t="shared" si="1"/>
        <v>20.16</v>
      </c>
      <c r="G20" s="86"/>
      <c r="J20" s="104">
        <f t="shared" si="0"/>
        <v>8.0385852090032156E-2</v>
      </c>
    </row>
    <row r="21" spans="1:10" x14ac:dyDescent="0.25">
      <c r="A21">
        <v>16</v>
      </c>
      <c r="B21" s="86">
        <v>14.63</v>
      </c>
      <c r="C21" s="86">
        <v>14.47</v>
      </c>
      <c r="D21" s="86">
        <v>16.47</v>
      </c>
      <c r="E21" s="308">
        <v>19.53</v>
      </c>
      <c r="F21" s="361">
        <f>((E20*$B$2)+E20)</f>
        <v>20.790000000000003</v>
      </c>
      <c r="G21" s="86"/>
      <c r="J21" s="104">
        <f t="shared" si="0"/>
        <v>7.9999999999999946E-2</v>
      </c>
    </row>
    <row r="22" spans="1:10" x14ac:dyDescent="0.25">
      <c r="A22">
        <v>17</v>
      </c>
      <c r="B22" s="86">
        <v>14.72</v>
      </c>
      <c r="C22" s="86">
        <v>14.63</v>
      </c>
      <c r="D22" s="86">
        <v>16.630000000000003</v>
      </c>
      <c r="E22" s="308">
        <v>19.59</v>
      </c>
      <c r="F22" s="361">
        <f t="shared" ref="F22:F41" si="2">((E21*$B$2)+E21)</f>
        <v>21.092400000000001</v>
      </c>
      <c r="G22" s="86"/>
      <c r="J22" s="104">
        <f t="shared" si="0"/>
        <v>0.08</v>
      </c>
    </row>
    <row r="23" spans="1:10" x14ac:dyDescent="0.25">
      <c r="A23">
        <v>18</v>
      </c>
      <c r="B23" s="86">
        <v>14.84</v>
      </c>
      <c r="C23" s="86">
        <v>14.72</v>
      </c>
      <c r="D23" s="86">
        <v>16.72</v>
      </c>
      <c r="E23" s="308">
        <v>19.750000000000004</v>
      </c>
      <c r="F23" s="361">
        <f t="shared" si="2"/>
        <v>21.1572</v>
      </c>
      <c r="G23" s="86"/>
      <c r="J23" s="104">
        <f t="shared" si="0"/>
        <v>7.9999999999999988E-2</v>
      </c>
    </row>
    <row r="24" spans="1:10" x14ac:dyDescent="0.25">
      <c r="A24">
        <v>19</v>
      </c>
      <c r="B24" s="86">
        <v>14.91</v>
      </c>
      <c r="C24" s="86">
        <v>14.84</v>
      </c>
      <c r="D24" s="86">
        <v>16.84</v>
      </c>
      <c r="E24" s="308">
        <v>19.84</v>
      </c>
      <c r="F24" s="361">
        <f t="shared" si="2"/>
        <v>21.330000000000005</v>
      </c>
      <c r="G24" s="86"/>
      <c r="J24" s="104">
        <f t="shared" si="0"/>
        <v>8.0000000000000085E-2</v>
      </c>
    </row>
    <row r="25" spans="1:10" x14ac:dyDescent="0.25">
      <c r="A25">
        <v>20</v>
      </c>
      <c r="B25" s="86">
        <v>15.03</v>
      </c>
      <c r="C25" s="86">
        <v>14.91</v>
      </c>
      <c r="D25" s="86">
        <v>16.91</v>
      </c>
      <c r="E25" s="308">
        <v>19.96</v>
      </c>
      <c r="F25" s="361">
        <f t="shared" si="2"/>
        <v>21.427199999999999</v>
      </c>
      <c r="G25" s="86"/>
      <c r="H25" t="s">
        <v>197</v>
      </c>
      <c r="J25" s="104">
        <f t="shared" si="0"/>
        <v>7.999999999999996E-2</v>
      </c>
    </row>
    <row r="26" spans="1:10" x14ac:dyDescent="0.25">
      <c r="A26">
        <v>21</v>
      </c>
      <c r="B26" s="86">
        <v>15.13</v>
      </c>
      <c r="C26" s="86">
        <v>15.03</v>
      </c>
      <c r="D26" s="86">
        <v>17.03</v>
      </c>
      <c r="E26" s="308">
        <v>20.03</v>
      </c>
      <c r="F26" s="361">
        <f t="shared" si="2"/>
        <v>21.556800000000003</v>
      </c>
      <c r="G26" s="86"/>
      <c r="J26" s="104">
        <f t="shared" si="0"/>
        <v>8.0000000000000085E-2</v>
      </c>
    </row>
    <row r="27" spans="1:10" x14ac:dyDescent="0.25">
      <c r="A27">
        <v>22</v>
      </c>
      <c r="B27" s="86">
        <v>15.22</v>
      </c>
      <c r="C27" s="86">
        <v>15.13</v>
      </c>
      <c r="D27" s="86">
        <v>17.130000000000003</v>
      </c>
      <c r="E27" s="308">
        <v>20.150000000000002</v>
      </c>
      <c r="F27" s="361">
        <f t="shared" si="2"/>
        <v>21.632400000000001</v>
      </c>
      <c r="G27" s="86"/>
      <c r="J27" s="104">
        <f t="shared" si="0"/>
        <v>7.999999999999996E-2</v>
      </c>
    </row>
    <row r="28" spans="1:10" x14ac:dyDescent="0.25">
      <c r="A28">
        <v>23</v>
      </c>
      <c r="B28" s="86">
        <v>15.31</v>
      </c>
      <c r="C28" s="86">
        <v>15.22</v>
      </c>
      <c r="D28" s="86">
        <v>17.22</v>
      </c>
      <c r="E28" s="308">
        <v>20.250000000000004</v>
      </c>
      <c r="F28" s="361">
        <f t="shared" si="2"/>
        <v>21.762</v>
      </c>
      <c r="G28" s="86"/>
      <c r="J28" s="104">
        <f t="shared" si="0"/>
        <v>7.9999999999999905E-2</v>
      </c>
    </row>
    <row r="29" spans="1:10" x14ac:dyDescent="0.25">
      <c r="A29">
        <v>24</v>
      </c>
      <c r="B29" s="86">
        <v>15.4</v>
      </c>
      <c r="C29" s="86">
        <v>15.31</v>
      </c>
      <c r="D29" s="86">
        <v>17.310000000000002</v>
      </c>
      <c r="E29" s="308">
        <v>20.34</v>
      </c>
      <c r="F29" s="361">
        <f t="shared" si="2"/>
        <v>21.870000000000005</v>
      </c>
      <c r="G29" s="86"/>
      <c r="J29" s="104">
        <f t="shared" si="0"/>
        <v>8.0000000000000029E-2</v>
      </c>
    </row>
    <row r="30" spans="1:10" x14ac:dyDescent="0.25">
      <c r="A30">
        <v>25</v>
      </c>
      <c r="B30" s="86">
        <v>15.46</v>
      </c>
      <c r="C30" s="86">
        <v>15.4</v>
      </c>
      <c r="D30" s="86">
        <v>17.399999999999999</v>
      </c>
      <c r="E30" s="308">
        <v>20.430000000000003</v>
      </c>
      <c r="F30" s="361">
        <f t="shared" si="2"/>
        <v>21.967199999999998</v>
      </c>
      <c r="G30" s="86"/>
      <c r="J30" s="104">
        <f t="shared" si="0"/>
        <v>7.9999999999999918E-2</v>
      </c>
    </row>
    <row r="31" spans="1:10" x14ac:dyDescent="0.25">
      <c r="A31">
        <v>26</v>
      </c>
      <c r="B31" s="86">
        <v>15.53</v>
      </c>
      <c r="C31" s="86">
        <v>15.46</v>
      </c>
      <c r="D31" s="86">
        <v>17.46</v>
      </c>
      <c r="E31" s="308">
        <v>20.52</v>
      </c>
      <c r="F31" s="361">
        <f t="shared" si="2"/>
        <v>22.064400000000003</v>
      </c>
      <c r="G31" s="86"/>
      <c r="J31" s="104">
        <f t="shared" si="0"/>
        <v>7.999999999999996E-2</v>
      </c>
    </row>
    <row r="32" spans="1:10" x14ac:dyDescent="0.25">
      <c r="A32">
        <v>27</v>
      </c>
      <c r="B32" s="86">
        <v>15.6</v>
      </c>
      <c r="C32" s="86">
        <v>15.53</v>
      </c>
      <c r="D32" s="86">
        <v>17.53</v>
      </c>
      <c r="E32" s="308">
        <v>20.580000000000002</v>
      </c>
      <c r="F32" s="361">
        <f t="shared" si="2"/>
        <v>22.1616</v>
      </c>
      <c r="G32" s="86"/>
      <c r="J32" s="104">
        <f t="shared" si="0"/>
        <v>8.0000000000000016E-2</v>
      </c>
    </row>
    <row r="33" spans="1:10" x14ac:dyDescent="0.25">
      <c r="A33">
        <v>28</v>
      </c>
      <c r="B33" s="86">
        <v>15.67</v>
      </c>
      <c r="C33" s="86">
        <v>15.6</v>
      </c>
      <c r="D33" s="86">
        <v>17.600000000000001</v>
      </c>
      <c r="E33" s="308">
        <v>20.650000000000002</v>
      </c>
      <c r="F33" s="361">
        <f t="shared" si="2"/>
        <v>22.226400000000002</v>
      </c>
      <c r="G33" s="86"/>
      <c r="J33" s="104">
        <f t="shared" si="0"/>
        <v>7.9999999999999988E-2</v>
      </c>
    </row>
    <row r="34" spans="1:10" x14ac:dyDescent="0.25">
      <c r="A34">
        <v>29</v>
      </c>
      <c r="B34" s="86">
        <v>15.74</v>
      </c>
      <c r="C34" s="86">
        <v>15.67</v>
      </c>
      <c r="D34" s="86">
        <v>17.670000000000002</v>
      </c>
      <c r="E34" s="308">
        <v>20.720000000000002</v>
      </c>
      <c r="F34" s="361">
        <f t="shared" si="2"/>
        <v>22.302000000000003</v>
      </c>
      <c r="G34" s="86"/>
      <c r="J34" s="104">
        <f t="shared" si="0"/>
        <v>8.0000000000000043E-2</v>
      </c>
    </row>
    <row r="35" spans="1:10" x14ac:dyDescent="0.25">
      <c r="A35">
        <v>30</v>
      </c>
      <c r="B35" s="86">
        <v>15.82</v>
      </c>
      <c r="C35" s="86">
        <v>15.74</v>
      </c>
      <c r="D35" s="86">
        <v>17.740000000000002</v>
      </c>
      <c r="E35" s="308">
        <v>20.790000000000003</v>
      </c>
      <c r="F35" s="361">
        <f t="shared" si="2"/>
        <v>22.377600000000001</v>
      </c>
      <c r="G35" s="86"/>
      <c r="J35" s="104">
        <f t="shared" si="0"/>
        <v>7.9999999999999918E-2</v>
      </c>
    </row>
    <row r="36" spans="1:10" x14ac:dyDescent="0.25">
      <c r="A36">
        <v>31</v>
      </c>
      <c r="B36" s="86">
        <v>15.89</v>
      </c>
      <c r="C36" s="86">
        <v>15.82</v>
      </c>
      <c r="D36" s="86">
        <v>17.82</v>
      </c>
      <c r="E36" s="308">
        <v>20.860000000000003</v>
      </c>
      <c r="F36" s="361">
        <f t="shared" si="2"/>
        <v>22.453200000000002</v>
      </c>
      <c r="G36" s="86"/>
      <c r="J36" s="104">
        <f t="shared" si="0"/>
        <v>7.9999999999999974E-2</v>
      </c>
    </row>
    <row r="37" spans="1:10" x14ac:dyDescent="0.25">
      <c r="A37">
        <v>32</v>
      </c>
      <c r="B37" s="86">
        <v>15.95</v>
      </c>
      <c r="C37" s="86">
        <v>15.89</v>
      </c>
      <c r="D37" s="86">
        <v>17.89</v>
      </c>
      <c r="E37" s="308">
        <v>20.94</v>
      </c>
      <c r="F37" s="361">
        <f t="shared" si="2"/>
        <v>22.528800000000004</v>
      </c>
      <c r="G37" s="86"/>
      <c r="J37" s="104">
        <f t="shared" si="0"/>
        <v>8.0000000000000029E-2</v>
      </c>
    </row>
    <row r="38" spans="1:10" x14ac:dyDescent="0.25">
      <c r="A38">
        <v>33</v>
      </c>
      <c r="B38" s="86">
        <v>16</v>
      </c>
      <c r="C38" s="86">
        <v>15.95</v>
      </c>
      <c r="D38" s="86">
        <v>17.95</v>
      </c>
      <c r="E38" s="308">
        <v>21.01</v>
      </c>
      <c r="F38" s="361">
        <f t="shared" si="2"/>
        <v>22.615200000000002</v>
      </c>
      <c r="G38" s="86"/>
      <c r="J38" s="104">
        <f t="shared" si="0"/>
        <v>0.08</v>
      </c>
    </row>
    <row r="39" spans="1:10" x14ac:dyDescent="0.25">
      <c r="A39">
        <v>34</v>
      </c>
      <c r="C39" s="86">
        <v>16</v>
      </c>
      <c r="D39" s="86">
        <v>18</v>
      </c>
      <c r="E39" s="308">
        <v>21.07</v>
      </c>
      <c r="F39" s="361">
        <f t="shared" si="2"/>
        <v>22.690800000000003</v>
      </c>
      <c r="G39" s="86"/>
      <c r="J39" s="104">
        <f t="shared" si="0"/>
        <v>8.0000000000000057E-2</v>
      </c>
    </row>
    <row r="40" spans="1:10" x14ac:dyDescent="0.25">
      <c r="A40">
        <v>35</v>
      </c>
      <c r="E40" s="308">
        <v>21.12</v>
      </c>
      <c r="F40" s="361">
        <f t="shared" si="2"/>
        <v>22.755600000000001</v>
      </c>
      <c r="G40" s="86"/>
      <c r="J40" s="104">
        <f t="shared" si="0"/>
        <v>8.0000000000000043E-2</v>
      </c>
    </row>
    <row r="41" spans="1:10" x14ac:dyDescent="0.25">
      <c r="A41">
        <v>36</v>
      </c>
      <c r="E41" s="86"/>
      <c r="F41" s="361">
        <f t="shared" si="2"/>
        <v>22.8096</v>
      </c>
      <c r="G41" s="86"/>
      <c r="J41" s="104">
        <f t="shared" si="0"/>
        <v>7.9999999999999932E-2</v>
      </c>
    </row>
    <row r="42" spans="1:10" x14ac:dyDescent="0.25">
      <c r="E42" s="86"/>
      <c r="F42" s="86"/>
      <c r="G42" s="86"/>
      <c r="J42" s="104"/>
    </row>
    <row r="43" spans="1:10" x14ac:dyDescent="0.25">
      <c r="J43" s="104"/>
    </row>
    <row r="44" spans="1:10" x14ac:dyDescent="0.25">
      <c r="A44" s="91" t="s">
        <v>122</v>
      </c>
      <c r="E44" s="86">
        <v>1.62</v>
      </c>
      <c r="F44" s="104">
        <v>0.08</v>
      </c>
      <c r="G44" s="86"/>
      <c r="H44" s="92" t="s">
        <v>123</v>
      </c>
      <c r="I44" s="93"/>
      <c r="J44" s="93"/>
    </row>
    <row r="45" spans="1:10" x14ac:dyDescent="0.25">
      <c r="A45" s="91" t="s">
        <v>124</v>
      </c>
      <c r="C45" s="94" t="s">
        <v>74</v>
      </c>
      <c r="D45" s="83" t="s">
        <v>108</v>
      </c>
      <c r="E45" s="84" t="s">
        <v>76</v>
      </c>
      <c r="F45" s="84" t="s">
        <v>107</v>
      </c>
      <c r="G45" s="84"/>
      <c r="H45" s="95" t="s">
        <v>125</v>
      </c>
      <c r="I45" s="93"/>
      <c r="J45" s="93"/>
    </row>
    <row r="46" spans="1:10" x14ac:dyDescent="0.25">
      <c r="A46" t="s">
        <v>126</v>
      </c>
      <c r="B46" s="86"/>
      <c r="C46" s="86">
        <v>16.579999999999998</v>
      </c>
      <c r="D46" s="86">
        <v>18.579999999999998</v>
      </c>
      <c r="E46" s="86">
        <f>D46+$E$44</f>
        <v>20.2</v>
      </c>
      <c r="F46" s="86">
        <f>(E46*$F$44)+E46</f>
        <v>21.815999999999999</v>
      </c>
      <c r="G46" s="86"/>
      <c r="H46" s="95" t="s">
        <v>127</v>
      </c>
      <c r="I46" s="93"/>
      <c r="J46" s="93"/>
    </row>
    <row r="47" spans="1:10" x14ac:dyDescent="0.25">
      <c r="A47" t="s">
        <v>128</v>
      </c>
      <c r="B47" s="86"/>
      <c r="C47" s="86">
        <v>17.899999999999999</v>
      </c>
      <c r="D47" s="86">
        <v>19.899999999999999</v>
      </c>
      <c r="E47" s="86">
        <f t="shared" ref="E47:E51" si="3">D47+$E$44</f>
        <v>21.52</v>
      </c>
      <c r="F47" s="86">
        <f t="shared" ref="F47:F51" si="4">(E47*$F$44)+E47</f>
        <v>23.241599999999998</v>
      </c>
      <c r="G47" s="86"/>
      <c r="H47" s="95" t="s">
        <v>129</v>
      </c>
      <c r="I47" s="94"/>
      <c r="J47" s="96"/>
    </row>
    <row r="48" spans="1:10" x14ac:dyDescent="0.25">
      <c r="A48" t="s">
        <v>130</v>
      </c>
      <c r="B48" s="86"/>
      <c r="C48" s="86">
        <v>18.68</v>
      </c>
      <c r="D48" s="86">
        <v>20.68</v>
      </c>
      <c r="E48" s="86">
        <f t="shared" si="3"/>
        <v>22.3</v>
      </c>
      <c r="F48" s="86">
        <f t="shared" si="4"/>
        <v>24.084</v>
      </c>
      <c r="G48" s="86"/>
      <c r="H48" s="97"/>
      <c r="I48" s="94"/>
      <c r="J48" s="96"/>
    </row>
    <row r="49" spans="1:10" x14ac:dyDescent="0.25">
      <c r="A49" t="s">
        <v>131</v>
      </c>
      <c r="B49" s="86"/>
      <c r="C49" s="86">
        <v>19.559999999999999</v>
      </c>
      <c r="D49" s="86">
        <v>21.56</v>
      </c>
      <c r="E49" s="86">
        <f t="shared" si="3"/>
        <v>23.18</v>
      </c>
      <c r="F49" s="86">
        <f t="shared" si="4"/>
        <v>25.034399999999998</v>
      </c>
      <c r="G49" s="86"/>
      <c r="H49" s="98" t="s">
        <v>132</v>
      </c>
      <c r="J49" s="98" t="s">
        <v>133</v>
      </c>
    </row>
    <row r="50" spans="1:10" x14ac:dyDescent="0.25">
      <c r="A50" t="s">
        <v>134</v>
      </c>
      <c r="B50" s="86"/>
      <c r="C50" s="86">
        <v>19.98</v>
      </c>
      <c r="D50" s="86">
        <v>21.98</v>
      </c>
      <c r="E50" s="86">
        <f t="shared" si="3"/>
        <v>23.6</v>
      </c>
      <c r="F50" s="86">
        <f t="shared" si="4"/>
        <v>25.488000000000003</v>
      </c>
      <c r="G50" s="86"/>
      <c r="H50" s="90" t="s">
        <v>135</v>
      </c>
      <c r="J50" s="90" t="s">
        <v>136</v>
      </c>
    </row>
    <row r="51" spans="1:10" x14ac:dyDescent="0.25">
      <c r="A51" t="s">
        <v>137</v>
      </c>
      <c r="B51" s="86"/>
      <c r="C51" s="86">
        <v>20.39</v>
      </c>
      <c r="D51" s="86">
        <v>22.39</v>
      </c>
      <c r="E51" s="86">
        <f t="shared" si="3"/>
        <v>24.01</v>
      </c>
      <c r="F51" s="86">
        <f t="shared" si="4"/>
        <v>25.930800000000001</v>
      </c>
      <c r="G51" s="86"/>
      <c r="H51" s="90" t="s">
        <v>111</v>
      </c>
      <c r="J51" s="90" t="s">
        <v>138</v>
      </c>
    </row>
    <row r="52" spans="1:10" x14ac:dyDescent="0.25">
      <c r="H52" s="90" t="s">
        <v>139</v>
      </c>
      <c r="J52" s="90" t="s">
        <v>140</v>
      </c>
    </row>
    <row r="53" spans="1:10" x14ac:dyDescent="0.25">
      <c r="H53" s="99" t="s">
        <v>113</v>
      </c>
      <c r="J53" s="90" t="s">
        <v>141</v>
      </c>
    </row>
    <row r="54" spans="1:10" x14ac:dyDescent="0.25">
      <c r="H54" s="90" t="s">
        <v>142</v>
      </c>
    </row>
    <row r="55" spans="1:10" x14ac:dyDescent="0.25">
      <c r="H55" s="94"/>
      <c r="I55" s="94"/>
      <c r="J55" s="100"/>
    </row>
    <row r="56" spans="1:10" x14ac:dyDescent="0.25">
      <c r="H56" s="90" t="s">
        <v>143</v>
      </c>
      <c r="I56" s="94"/>
      <c r="J56" s="100"/>
    </row>
    <row r="57" spans="1:10" x14ac:dyDescent="0.25">
      <c r="H57" s="94"/>
      <c r="I57" s="101"/>
      <c r="J57" s="100"/>
    </row>
    <row r="58" spans="1:10" x14ac:dyDescent="0.25">
      <c r="H58" s="97" t="s">
        <v>144</v>
      </c>
      <c r="I58" s="102"/>
      <c r="J58" s="102"/>
    </row>
    <row r="59" spans="1:10" x14ac:dyDescent="0.25">
      <c r="H59" t="s">
        <v>145</v>
      </c>
      <c r="I59" s="103"/>
      <c r="J59" s="103"/>
    </row>
    <row r="60" spans="1:10" x14ac:dyDescent="0.25">
      <c r="H60" t="s">
        <v>146</v>
      </c>
    </row>
    <row r="61" spans="1:10" x14ac:dyDescent="0.25">
      <c r="H61" t="s">
        <v>147</v>
      </c>
    </row>
    <row r="62" spans="1:10" x14ac:dyDescent="0.25">
      <c r="H62" t="s">
        <v>148</v>
      </c>
    </row>
    <row r="63" spans="1:10" x14ac:dyDescent="0.25">
      <c r="H63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229"/>
  <sheetViews>
    <sheetView workbookViewId="0">
      <selection sqref="A1:F44"/>
    </sheetView>
  </sheetViews>
  <sheetFormatPr defaultColWidth="8.85546875" defaultRowHeight="15" x14ac:dyDescent="0.25"/>
  <cols>
    <col min="1" max="1" width="4.85546875" style="106" customWidth="1"/>
    <col min="2" max="6" width="8.85546875" style="164"/>
    <col min="7" max="7" width="4.28515625" style="106" bestFit="1" customWidth="1"/>
    <col min="8" max="12" width="8.85546875" style="221"/>
    <col min="13" max="13" width="4.28515625" style="106" bestFit="1" customWidth="1"/>
    <col min="14" max="18" width="8.85546875" style="221"/>
    <col min="19" max="19" width="4.28515625" style="106" bestFit="1" customWidth="1"/>
    <col min="20" max="22" width="8.85546875" style="221"/>
    <col min="23" max="23" width="8.85546875" style="221" customWidth="1"/>
    <col min="24" max="24" width="8.85546875" style="221"/>
    <col min="25" max="25" width="4.28515625" style="106" bestFit="1" customWidth="1"/>
    <col min="26" max="30" width="9.140625" style="221" customWidth="1"/>
    <col min="31" max="34" width="8.85546875" style="106"/>
    <col min="35" max="16384" width="8.85546875" style="164"/>
  </cols>
  <sheetData>
    <row r="1" spans="1:60" s="106" customFormat="1" ht="15.75" thickBot="1" x14ac:dyDescent="0.3">
      <c r="A1" s="105"/>
      <c r="B1" s="297">
        <v>0.08</v>
      </c>
      <c r="G1" s="105"/>
      <c r="H1" s="296">
        <f>$B$1</f>
        <v>0.08</v>
      </c>
      <c r="I1" s="107"/>
      <c r="J1" s="107"/>
      <c r="K1" s="107"/>
      <c r="L1" s="107"/>
      <c r="M1" s="108"/>
      <c r="N1" s="296">
        <f>$B$1</f>
        <v>0.08</v>
      </c>
      <c r="O1" s="107"/>
      <c r="P1" s="107"/>
      <c r="Q1" s="107"/>
      <c r="R1" s="107"/>
      <c r="S1" s="108"/>
      <c r="T1" s="296">
        <f>$B$1</f>
        <v>0.08</v>
      </c>
      <c r="U1" s="107"/>
      <c r="V1" s="107"/>
      <c r="W1" s="107"/>
      <c r="X1" s="107"/>
      <c r="Y1" s="108"/>
      <c r="Z1" s="296">
        <f>$B$1</f>
        <v>0.08</v>
      </c>
      <c r="AA1" s="107"/>
      <c r="AB1" s="107"/>
      <c r="AC1" s="107"/>
      <c r="AD1" s="107"/>
    </row>
    <row r="2" spans="1:60" s="109" customFormat="1" ht="15.75" thickBot="1" x14ac:dyDescent="0.3">
      <c r="A2" s="107"/>
      <c r="B2" s="304" t="s">
        <v>27</v>
      </c>
      <c r="C2" s="305"/>
      <c r="D2" s="305"/>
      <c r="E2" s="305"/>
      <c r="F2" s="306"/>
      <c r="G2" s="107"/>
      <c r="H2" s="423" t="s">
        <v>28</v>
      </c>
      <c r="I2" s="424"/>
      <c r="J2" s="424"/>
      <c r="K2" s="424"/>
      <c r="L2" s="425"/>
      <c r="M2" s="107"/>
      <c r="N2" s="426" t="s">
        <v>29</v>
      </c>
      <c r="O2" s="427"/>
      <c r="P2" s="427"/>
      <c r="Q2" s="427"/>
      <c r="R2" s="428"/>
      <c r="S2" s="107"/>
      <c r="T2" s="429" t="s">
        <v>30</v>
      </c>
      <c r="U2" s="430"/>
      <c r="V2" s="430"/>
      <c r="W2" s="430"/>
      <c r="X2" s="431"/>
      <c r="Y2" s="107"/>
      <c r="Z2" s="432" t="s">
        <v>31</v>
      </c>
      <c r="AA2" s="433"/>
      <c r="AB2" s="433"/>
      <c r="AC2" s="433"/>
      <c r="AD2" s="434"/>
      <c r="AE2" s="107"/>
    </row>
    <row r="3" spans="1:60" s="109" customFormat="1" ht="15.75" thickBot="1" x14ac:dyDescent="0.3">
      <c r="A3" s="107"/>
      <c r="B3" s="399" t="s">
        <v>32</v>
      </c>
      <c r="C3" s="400"/>
      <c r="D3" s="400"/>
      <c r="E3" s="400"/>
      <c r="F3" s="401"/>
      <c r="G3" s="107"/>
      <c r="H3" s="420" t="s">
        <v>32</v>
      </c>
      <c r="I3" s="421"/>
      <c r="J3" s="421"/>
      <c r="K3" s="421"/>
      <c r="L3" s="422"/>
      <c r="M3" s="107"/>
      <c r="N3" s="420" t="s">
        <v>32</v>
      </c>
      <c r="O3" s="421"/>
      <c r="P3" s="421"/>
      <c r="Q3" s="421"/>
      <c r="R3" s="422"/>
      <c r="S3" s="107"/>
      <c r="T3" s="420" t="s">
        <v>32</v>
      </c>
      <c r="U3" s="421"/>
      <c r="V3" s="421"/>
      <c r="W3" s="421"/>
      <c r="X3" s="422"/>
      <c r="Y3" s="107"/>
      <c r="Z3" s="420" t="s">
        <v>32</v>
      </c>
      <c r="AA3" s="421"/>
      <c r="AB3" s="421"/>
      <c r="AC3" s="421"/>
      <c r="AD3" s="422"/>
      <c r="AE3" s="107"/>
    </row>
    <row r="4" spans="1:60" s="109" customFormat="1" ht="15.75" thickBot="1" x14ac:dyDescent="0.3">
      <c r="A4" s="108" t="s">
        <v>33</v>
      </c>
      <c r="B4" s="110" t="s">
        <v>34</v>
      </c>
      <c r="C4" s="111" t="s">
        <v>35</v>
      </c>
      <c r="D4" s="111" t="s">
        <v>36</v>
      </c>
      <c r="E4" s="111" t="s">
        <v>37</v>
      </c>
      <c r="F4" s="112" t="s">
        <v>38</v>
      </c>
      <c r="G4" s="108" t="s">
        <v>33</v>
      </c>
      <c r="H4" s="113" t="s">
        <v>34</v>
      </c>
      <c r="I4" s="114" t="s">
        <v>35</v>
      </c>
      <c r="J4" s="114" t="s">
        <v>36</v>
      </c>
      <c r="K4" s="114" t="s">
        <v>37</v>
      </c>
      <c r="L4" s="115" t="s">
        <v>38</v>
      </c>
      <c r="M4" s="108" t="s">
        <v>33</v>
      </c>
      <c r="N4" s="113" t="s">
        <v>34</v>
      </c>
      <c r="O4" s="114" t="s">
        <v>35</v>
      </c>
      <c r="P4" s="114" t="s">
        <v>36</v>
      </c>
      <c r="Q4" s="114" t="s">
        <v>37</v>
      </c>
      <c r="R4" s="115" t="s">
        <v>38</v>
      </c>
      <c r="S4" s="108" t="s">
        <v>33</v>
      </c>
      <c r="T4" s="113" t="s">
        <v>34</v>
      </c>
      <c r="U4" s="114" t="s">
        <v>35</v>
      </c>
      <c r="V4" s="114" t="s">
        <v>36</v>
      </c>
      <c r="W4" s="114" t="s">
        <v>37</v>
      </c>
      <c r="X4" s="115" t="s">
        <v>38</v>
      </c>
      <c r="Y4" s="108" t="s">
        <v>33</v>
      </c>
      <c r="Z4" s="113" t="s">
        <v>34</v>
      </c>
      <c r="AA4" s="114" t="s">
        <v>35</v>
      </c>
      <c r="AB4" s="114" t="s">
        <v>36</v>
      </c>
      <c r="AC4" s="114" t="s">
        <v>37</v>
      </c>
      <c r="AD4" s="115" t="s">
        <v>38</v>
      </c>
      <c r="AE4" s="107"/>
    </row>
    <row r="5" spans="1:60" s="109" customFormat="1" x14ac:dyDescent="0.25">
      <c r="A5" s="116">
        <v>0</v>
      </c>
      <c r="B5" s="117">
        <v>42000</v>
      </c>
      <c r="C5" s="366">
        <v>45000</v>
      </c>
      <c r="D5" s="366">
        <v>48000</v>
      </c>
      <c r="E5" s="366">
        <v>50000</v>
      </c>
      <c r="F5" s="367">
        <v>55000</v>
      </c>
      <c r="G5" s="116">
        <v>0</v>
      </c>
      <c r="H5" s="168">
        <f>ROUND(B5/10*10.5,0)</f>
        <v>44100</v>
      </c>
      <c r="I5" s="169">
        <f t="shared" ref="I5:L20" si="0">ROUND(C5/10*10.5,0)</f>
        <v>47250</v>
      </c>
      <c r="J5" s="169">
        <f t="shared" si="0"/>
        <v>50400</v>
      </c>
      <c r="K5" s="169">
        <f t="shared" si="0"/>
        <v>52500</v>
      </c>
      <c r="L5" s="170">
        <f t="shared" si="0"/>
        <v>57750</v>
      </c>
      <c r="M5" s="116">
        <v>0</v>
      </c>
      <c r="N5" s="227">
        <f>ROUND(B5/10*11,0)</f>
        <v>46200</v>
      </c>
      <c r="O5" s="228">
        <f t="shared" ref="O5:R20" si="1">ROUND(C5/10*11,0)</f>
        <v>49500</v>
      </c>
      <c r="P5" s="228">
        <f t="shared" si="1"/>
        <v>52800</v>
      </c>
      <c r="Q5" s="228">
        <f t="shared" si="1"/>
        <v>55000</v>
      </c>
      <c r="R5" s="230">
        <f t="shared" si="1"/>
        <v>60500</v>
      </c>
      <c r="S5" s="116">
        <v>0</v>
      </c>
      <c r="T5" s="174">
        <f>ROUND(B5/10*11.5,0)</f>
        <v>48300</v>
      </c>
      <c r="U5" s="175">
        <f t="shared" ref="U5:X20" si="2">ROUND(C5/10*11.5,0)</f>
        <v>51750</v>
      </c>
      <c r="V5" s="175">
        <f t="shared" si="2"/>
        <v>55200</v>
      </c>
      <c r="W5" s="175">
        <f t="shared" si="2"/>
        <v>57500</v>
      </c>
      <c r="X5" s="176">
        <f t="shared" si="2"/>
        <v>63250</v>
      </c>
      <c r="Y5" s="116">
        <v>0</v>
      </c>
      <c r="Z5" s="239">
        <f>ROUND(B5/10*12,0)</f>
        <v>50400</v>
      </c>
      <c r="AA5" s="222">
        <f t="shared" ref="AA5:AD20" si="3">ROUND(C5/10*12,0)</f>
        <v>54000</v>
      </c>
      <c r="AB5" s="222">
        <f t="shared" si="3"/>
        <v>57600</v>
      </c>
      <c r="AC5" s="222">
        <f t="shared" si="3"/>
        <v>60000</v>
      </c>
      <c r="AD5" s="223">
        <f t="shared" si="3"/>
        <v>66000</v>
      </c>
      <c r="AE5" s="107"/>
    </row>
    <row r="6" spans="1:60" s="132" customFormat="1" x14ac:dyDescent="0.25">
      <c r="A6" s="116">
        <v>1</v>
      </c>
      <c r="B6" s="126">
        <f>MROUND('21-22 Cert'!B5+'21-22 Cert'!B5*$B$1,5)</f>
        <v>42120</v>
      </c>
      <c r="C6" s="127">
        <f>MROUND('21-22 Cert'!C5+'21-22 Cert'!C5*$B$1,5)</f>
        <v>45360</v>
      </c>
      <c r="D6" s="127">
        <f>MROUND('21-22 Cert'!D5+'21-22 Cert'!D5*$B$1,5)</f>
        <v>48995</v>
      </c>
      <c r="E6" s="127">
        <f>MROUND('21-22 Cert'!E5+'21-22 Cert'!E5*$B$1,5)</f>
        <v>50895</v>
      </c>
      <c r="F6" s="128">
        <f>MROUND('21-22 Cert'!F5+'21-22 Cert'!F5*$B$1,5)</f>
        <v>56280</v>
      </c>
      <c r="G6" s="116">
        <v>1</v>
      </c>
      <c r="H6" s="129">
        <f>ROUND(B6/10*10.5,0)</f>
        <v>44226</v>
      </c>
      <c r="I6" s="118">
        <f t="shared" si="0"/>
        <v>47628</v>
      </c>
      <c r="J6" s="118">
        <f t="shared" si="0"/>
        <v>51445</v>
      </c>
      <c r="K6" s="118">
        <f t="shared" si="0"/>
        <v>53440</v>
      </c>
      <c r="L6" s="119">
        <f t="shared" si="0"/>
        <v>59094</v>
      </c>
      <c r="M6" s="116">
        <v>1</v>
      </c>
      <c r="N6" s="231">
        <f>ROUND(B6/10*11,0)</f>
        <v>46332</v>
      </c>
      <c r="O6" s="232">
        <f t="shared" si="1"/>
        <v>49896</v>
      </c>
      <c r="P6" s="232">
        <f t="shared" si="1"/>
        <v>53895</v>
      </c>
      <c r="Q6" s="232">
        <f t="shared" si="1"/>
        <v>55985</v>
      </c>
      <c r="R6" s="233">
        <f t="shared" si="1"/>
        <v>61908</v>
      </c>
      <c r="S6" s="116">
        <v>1</v>
      </c>
      <c r="T6" s="130">
        <f>ROUND(B6/10*11.5,0)</f>
        <v>48438</v>
      </c>
      <c r="U6" s="122">
        <f t="shared" si="2"/>
        <v>52164</v>
      </c>
      <c r="V6" s="122">
        <f t="shared" si="2"/>
        <v>56344</v>
      </c>
      <c r="W6" s="122">
        <f t="shared" si="2"/>
        <v>58529</v>
      </c>
      <c r="X6" s="123">
        <f t="shared" si="2"/>
        <v>64722</v>
      </c>
      <c r="Y6" s="116">
        <v>1</v>
      </c>
      <c r="Z6" s="131">
        <f>ROUND(B6/10*12,0)</f>
        <v>50544</v>
      </c>
      <c r="AA6" s="124">
        <f t="shared" si="3"/>
        <v>54432</v>
      </c>
      <c r="AB6" s="124">
        <f t="shared" si="3"/>
        <v>58794</v>
      </c>
      <c r="AC6" s="124">
        <f t="shared" si="3"/>
        <v>61074</v>
      </c>
      <c r="AD6" s="125">
        <f t="shared" si="3"/>
        <v>67536</v>
      </c>
      <c r="AE6" s="116"/>
      <c r="AF6" s="368">
        <f>(B6-'21-22 Cert'!B5)/'21-22 Cert'!B5</f>
        <v>0.08</v>
      </c>
      <c r="AG6" s="368">
        <f>(C6-'21-22 Cert'!C5)/'21-22 Cert'!C5</f>
        <v>0.08</v>
      </c>
      <c r="AH6" s="368">
        <f>(D6-'21-22 Cert'!D5)/'21-22 Cert'!D5</f>
        <v>8.0017634740438659E-2</v>
      </c>
      <c r="AI6" s="368">
        <f>(E6-'21-22 Cert'!E5)/'21-22 Cert'!E5</f>
        <v>0.08</v>
      </c>
      <c r="AJ6" s="368">
        <f>(F6-'21-22 Cert'!F5)/'21-22 Cert'!F5</f>
        <v>8.0023028209556701E-2</v>
      </c>
      <c r="AK6" s="368"/>
      <c r="AL6" s="368">
        <f>(H6-'21-22 Cert'!H5)/'21-22 Cert'!H5</f>
        <v>0.08</v>
      </c>
      <c r="AM6" s="368">
        <f>(I6-'21-22 Cert'!I5)/'21-22 Cert'!I5</f>
        <v>0.08</v>
      </c>
      <c r="AN6" s="368">
        <f>(J6-'21-22 Cert'!J5)/'21-22 Cert'!J5</f>
        <v>8.0028551634371128E-2</v>
      </c>
      <c r="AO6" s="368">
        <f>(K6-'21-22 Cert'!K5)/'21-22 Cert'!K5</f>
        <v>8.0010509084294981E-2</v>
      </c>
      <c r="AP6" s="368">
        <f>(L6-'21-22 Cert'!L5)/'21-22 Cert'!L5</f>
        <v>8.0013158856641564E-2</v>
      </c>
      <c r="AQ6" s="368"/>
      <c r="AR6" s="368">
        <f>(N6-'21-22 Cert'!N5)/'21-22 Cert'!N5</f>
        <v>0.08</v>
      </c>
      <c r="AS6" s="368">
        <f>(O6-'21-22 Cert'!O5)/'21-22 Cert'!O5</f>
        <v>0.08</v>
      </c>
      <c r="AT6" s="368">
        <f>(P6-'21-22 Cert'!P5)/'21-22 Cert'!P5</f>
        <v>8.0016832992665626E-2</v>
      </c>
      <c r="AU6" s="368">
        <f>(Q6-'21-22 Cert'!Q5)/'21-22 Cert'!Q5</f>
        <v>7.9999228365291872E-2</v>
      </c>
      <c r="AV6" s="368">
        <f>(R6-'21-22 Cert'!R5)/'21-22 Cert'!R5</f>
        <v>8.0023028209556701E-2</v>
      </c>
      <c r="AW6" s="368"/>
      <c r="AX6" s="368">
        <f>(T6-'21-22 Cert'!T5)/'21-22 Cert'!T5</f>
        <v>0.08</v>
      </c>
      <c r="AY6" s="368">
        <f>(U6-'21-22 Cert'!U5)/'21-22 Cert'!U5</f>
        <v>0.08</v>
      </c>
      <c r="AZ6" s="368">
        <f>(V6-'21-22 Cert'!V5)/'21-22 Cert'!V5</f>
        <v>8.0007667241709796E-2</v>
      </c>
      <c r="BA6" s="368">
        <f>(W6-'21-22 Cert'!W5)/'21-22 Cert'!W5</f>
        <v>7.9990404841864413E-2</v>
      </c>
      <c r="BB6" s="368">
        <f>(X6-'21-22 Cert'!X5)/'21-22 Cert'!X5</f>
        <v>8.0014017054082467E-2</v>
      </c>
      <c r="BC6" s="368"/>
      <c r="BD6" s="368">
        <f>(Z6-'21-22 Cert'!Z5)/'21-22 Cert'!Z5</f>
        <v>0.08</v>
      </c>
      <c r="BE6" s="368">
        <f>(AA6-'21-22 Cert'!AA5)/'21-22 Cert'!AA5</f>
        <v>0.08</v>
      </c>
      <c r="BF6" s="368">
        <f>(AB6-'21-22 Cert'!AB5)/'21-22 Cert'!AB5</f>
        <v>8.0017634740438659E-2</v>
      </c>
      <c r="BG6" s="368">
        <f>(AC6-'21-22 Cert'!AC5)/'21-22 Cert'!AC5</f>
        <v>0.08</v>
      </c>
      <c r="BH6" s="368">
        <f>(AD6-'21-22 Cert'!AD5)/'21-22 Cert'!AD5</f>
        <v>8.0023028209556701E-2</v>
      </c>
    </row>
    <row r="7" spans="1:60" s="132" customFormat="1" x14ac:dyDescent="0.25">
      <c r="A7" s="116">
        <v>2</v>
      </c>
      <c r="B7" s="126">
        <f>MROUND('21-22 Cert'!B6+'21-22 Cert'!B6*$B$1,5)</f>
        <v>42325</v>
      </c>
      <c r="C7" s="127">
        <f>MROUND('21-22 Cert'!C6+'21-22 Cert'!C6*$B$1,5)</f>
        <v>46550</v>
      </c>
      <c r="D7" s="127">
        <f>MROUND('21-22 Cert'!D6+'21-22 Cert'!D6*$B$1,5)</f>
        <v>50910</v>
      </c>
      <c r="E7" s="127">
        <f>MROUND('21-22 Cert'!E6+'21-22 Cert'!E6*$B$1,5)</f>
        <v>52890</v>
      </c>
      <c r="F7" s="128">
        <f>MROUND('21-22 Cert'!F6+'21-22 Cert'!F6*$B$1,5)</f>
        <v>58485</v>
      </c>
      <c r="G7" s="116">
        <v>2</v>
      </c>
      <c r="H7" s="133">
        <f>ROUND(B7/10*10.5,0)</f>
        <v>44441</v>
      </c>
      <c r="I7" s="134">
        <f>ROUND(C7/10*10.5,0)</f>
        <v>48878</v>
      </c>
      <c r="J7" s="134">
        <f t="shared" si="0"/>
        <v>53456</v>
      </c>
      <c r="K7" s="134">
        <f t="shared" si="0"/>
        <v>55535</v>
      </c>
      <c r="L7" s="135">
        <f t="shared" si="0"/>
        <v>61409</v>
      </c>
      <c r="M7" s="116">
        <v>2</v>
      </c>
      <c r="N7" s="234">
        <f>ROUND(B7/10*11,0)</f>
        <v>46558</v>
      </c>
      <c r="O7" s="235">
        <f>ROUND(C7/10*11,0)</f>
        <v>51205</v>
      </c>
      <c r="P7" s="235">
        <f t="shared" si="1"/>
        <v>56001</v>
      </c>
      <c r="Q7" s="235">
        <f t="shared" si="1"/>
        <v>58179</v>
      </c>
      <c r="R7" s="236">
        <f t="shared" si="1"/>
        <v>64334</v>
      </c>
      <c r="S7" s="116">
        <v>2</v>
      </c>
      <c r="T7" s="136">
        <f t="shared" ref="T7:X23" si="4">ROUND(B7/10*11.5,0)</f>
        <v>48674</v>
      </c>
      <c r="U7" s="137">
        <f t="shared" si="2"/>
        <v>53533</v>
      </c>
      <c r="V7" s="137">
        <f t="shared" si="2"/>
        <v>58547</v>
      </c>
      <c r="W7" s="137">
        <f t="shared" si="2"/>
        <v>60824</v>
      </c>
      <c r="X7" s="138">
        <f t="shared" si="2"/>
        <v>67258</v>
      </c>
      <c r="Y7" s="116">
        <v>2</v>
      </c>
      <c r="Z7" s="131">
        <f t="shared" ref="Z7:AD23" si="5">ROUND(B7/10*12,0)</f>
        <v>50790</v>
      </c>
      <c r="AA7" s="124">
        <f t="shared" si="3"/>
        <v>55860</v>
      </c>
      <c r="AB7" s="124">
        <f t="shared" si="3"/>
        <v>61092</v>
      </c>
      <c r="AC7" s="124">
        <f t="shared" si="3"/>
        <v>63468</v>
      </c>
      <c r="AD7" s="125">
        <f t="shared" si="3"/>
        <v>70182</v>
      </c>
      <c r="AE7" s="116"/>
      <c r="AF7" s="368">
        <f>(B7-'21-22 Cert'!B6)/'21-22 Cert'!B6</f>
        <v>7.9994896657310535E-2</v>
      </c>
      <c r="AG7" s="368">
        <f>(C7-'21-22 Cert'!C6)/'21-22 Cert'!C6</f>
        <v>8.0046403712296987E-2</v>
      </c>
      <c r="AH7" s="368">
        <f>(D7-'21-22 Cert'!D6)/'21-22 Cert'!D6</f>
        <v>7.9974543911752224E-2</v>
      </c>
      <c r="AI7" s="368">
        <f>(E7-'21-22 Cert'!E6)/'21-22 Cert'!E6</f>
        <v>8.0049009597712883E-2</v>
      </c>
      <c r="AJ7" s="368">
        <f>(F7-'21-22 Cert'!F6)/'21-22 Cert'!F6</f>
        <v>7.9955682762441138E-2</v>
      </c>
      <c r="AK7" s="368"/>
      <c r="AL7" s="368">
        <f>(H7-'21-22 Cert'!H6)/'21-22 Cert'!H6</f>
        <v>7.9975698663426492E-2</v>
      </c>
      <c r="AM7" s="368">
        <f>(I7-'21-22 Cert'!I6)/'21-22 Cert'!I6</f>
        <v>8.0057452215224839E-2</v>
      </c>
      <c r="AN7" s="368">
        <f>(J7-'21-22 Cert'!J6)/'21-22 Cert'!J6</f>
        <v>7.9984645534072765E-2</v>
      </c>
      <c r="AO7" s="368">
        <f>(K7-'21-22 Cert'!K6)/'21-22 Cert'!K6</f>
        <v>8.0048231198584174E-2</v>
      </c>
      <c r="AP7" s="368">
        <f>(L7-'21-22 Cert'!L6)/'21-22 Cert'!L6</f>
        <v>7.9946538170690959E-2</v>
      </c>
      <c r="AQ7" s="368"/>
      <c r="AR7" s="368">
        <f>(N7-'21-22 Cert'!N6)/'21-22 Cert'!N6</f>
        <v>8.0006495163422953E-2</v>
      </c>
      <c r="AS7" s="368">
        <f>(O7-'21-22 Cert'!O6)/'21-22 Cert'!O6</f>
        <v>8.0046403712296987E-2</v>
      </c>
      <c r="AT7" s="368">
        <f>(P7-'21-22 Cert'!P6)/'21-22 Cert'!P6</f>
        <v>7.9974543911752224E-2</v>
      </c>
      <c r="AU7" s="368">
        <f>(Q7-'21-22 Cert'!Q6)/'21-22 Cert'!Q6</f>
        <v>8.0049009597712883E-2</v>
      </c>
      <c r="AV7" s="368">
        <f>(R7-'21-22 Cert'!R6)/'21-22 Cert'!R6</f>
        <v>7.9955011666750606E-2</v>
      </c>
      <c r="AW7" s="368"/>
      <c r="AX7" s="368">
        <f>(T7-'21-22 Cert'!T6)/'21-22 Cert'!T6</f>
        <v>7.9988462135836158E-2</v>
      </c>
      <c r="AY7" s="368">
        <f>(U7-'21-22 Cert'!U6)/'21-22 Cert'!U6</f>
        <v>8.0056491475839806E-2</v>
      </c>
      <c r="AZ7" s="368">
        <f>(V7-'21-22 Cert'!V6)/'21-22 Cert'!V6</f>
        <v>7.9983767132131858E-2</v>
      </c>
      <c r="BA7" s="368">
        <f>(W7-'21-22 Cert'!W6)/'21-22 Cert'!W6</f>
        <v>8.0048298884863978E-2</v>
      </c>
      <c r="BB7" s="368">
        <f>(X7-'21-22 Cert'!X6)/'21-22 Cert'!X6</f>
        <v>7.9964032242525449E-2</v>
      </c>
      <c r="BC7" s="368"/>
      <c r="BD7" s="368">
        <f>(Z7-'21-22 Cert'!Z6)/'21-22 Cert'!Z6</f>
        <v>7.9994896657310535E-2</v>
      </c>
      <c r="BE7" s="368">
        <f>(AA7-'21-22 Cert'!AA6)/'21-22 Cert'!AA6</f>
        <v>8.0046403712296987E-2</v>
      </c>
      <c r="BF7" s="368">
        <f>(AB7-'21-22 Cert'!AB6)/'21-22 Cert'!AB6</f>
        <v>7.9974543911752224E-2</v>
      </c>
      <c r="BG7" s="368">
        <f>(AC7-'21-22 Cert'!AC6)/'21-22 Cert'!AC6</f>
        <v>8.0049009597712883E-2</v>
      </c>
      <c r="BH7" s="368">
        <f>(AD7-'21-22 Cert'!AD6)/'21-22 Cert'!AD6</f>
        <v>7.9955682762441138E-2</v>
      </c>
    </row>
    <row r="8" spans="1:60" s="109" customFormat="1" x14ac:dyDescent="0.25">
      <c r="A8" s="116">
        <v>3</v>
      </c>
      <c r="B8" s="126">
        <f>MROUND('21-22 Cert'!B7+'21-22 Cert'!B7*$B$1,5)</f>
        <v>43065</v>
      </c>
      <c r="C8" s="127">
        <f>MROUND('21-22 Cert'!C7+'21-22 Cert'!C7*$B$1,5)</f>
        <v>47115</v>
      </c>
      <c r="D8" s="127">
        <f>MROUND('21-22 Cert'!D7+'21-22 Cert'!D7*$B$1,5)</f>
        <v>51530</v>
      </c>
      <c r="E8" s="127">
        <f>MROUND('21-22 Cert'!E7+'21-22 Cert'!E7*$B$1,5)</f>
        <v>53535</v>
      </c>
      <c r="F8" s="128">
        <f>MROUND('21-22 Cert'!F7+'21-22 Cert'!F7*$B$1,5)</f>
        <v>59210</v>
      </c>
      <c r="G8" s="116">
        <v>3</v>
      </c>
      <c r="H8" s="139">
        <f t="shared" ref="H8:L40" si="6">ROUND(B8/10*10.5,0)</f>
        <v>45218</v>
      </c>
      <c r="I8" s="140">
        <f t="shared" si="0"/>
        <v>49471</v>
      </c>
      <c r="J8" s="140">
        <f t="shared" si="0"/>
        <v>54107</v>
      </c>
      <c r="K8" s="140">
        <f t="shared" si="0"/>
        <v>56212</v>
      </c>
      <c r="L8" s="141">
        <f t="shared" si="0"/>
        <v>62171</v>
      </c>
      <c r="M8" s="116">
        <v>3</v>
      </c>
      <c r="N8" s="237">
        <f t="shared" ref="N8:R40" si="7">ROUND(B8/10*11,0)</f>
        <v>47372</v>
      </c>
      <c r="O8" s="229">
        <f t="shared" si="1"/>
        <v>51827</v>
      </c>
      <c r="P8" s="229">
        <f t="shared" si="1"/>
        <v>56683</v>
      </c>
      <c r="Q8" s="229">
        <f t="shared" si="1"/>
        <v>58889</v>
      </c>
      <c r="R8" s="238">
        <f t="shared" si="1"/>
        <v>65131</v>
      </c>
      <c r="S8" s="116">
        <v>3</v>
      </c>
      <c r="T8" s="142">
        <f t="shared" si="4"/>
        <v>49525</v>
      </c>
      <c r="U8" s="143">
        <f t="shared" si="2"/>
        <v>54182</v>
      </c>
      <c r="V8" s="143">
        <f t="shared" si="2"/>
        <v>59260</v>
      </c>
      <c r="W8" s="143">
        <f t="shared" si="2"/>
        <v>61565</v>
      </c>
      <c r="X8" s="144">
        <f t="shared" si="2"/>
        <v>68092</v>
      </c>
      <c r="Y8" s="116">
        <v>3</v>
      </c>
      <c r="Z8" s="131">
        <f t="shared" si="5"/>
        <v>51678</v>
      </c>
      <c r="AA8" s="124">
        <f t="shared" si="3"/>
        <v>56538</v>
      </c>
      <c r="AB8" s="124">
        <f t="shared" si="3"/>
        <v>61836</v>
      </c>
      <c r="AC8" s="124">
        <f t="shared" si="3"/>
        <v>64242</v>
      </c>
      <c r="AD8" s="125">
        <f t="shared" si="3"/>
        <v>71052</v>
      </c>
      <c r="AE8" s="107"/>
      <c r="AF8" s="368">
        <f>(B8-'21-22 Cert'!B7)/'21-22 Cert'!B7</f>
        <v>0.08</v>
      </c>
      <c r="AG8" s="368">
        <f>(C8-'21-22 Cert'!C7)/'21-22 Cert'!C7</f>
        <v>0.08</v>
      </c>
      <c r="AH8" s="368">
        <f>(D8-'21-22 Cert'!D7)/'21-22 Cert'!D7</f>
        <v>7.9953892905794827E-2</v>
      </c>
      <c r="AI8" s="368">
        <f>(E8-'21-22 Cert'!E7)/'21-22 Cert'!E7</f>
        <v>7.9987895904781114E-2</v>
      </c>
      <c r="AJ8" s="368">
        <f>(F8-'21-22 Cert'!F7)/'21-22 Cert'!F7</f>
        <v>7.9981760145918832E-2</v>
      </c>
      <c r="AK8" s="368"/>
      <c r="AL8" s="368">
        <f>(H8-'21-22 Cert'!H7)/'21-22 Cert'!H7</f>
        <v>7.9987580310014572E-2</v>
      </c>
      <c r="AM8" s="368">
        <f>(I8-'21-22 Cert'!I7)/'21-22 Cert'!I7</f>
        <v>8.0011352224599402E-2</v>
      </c>
      <c r="AN8" s="368">
        <f>(J8-'21-22 Cert'!J7)/'21-22 Cert'!J7</f>
        <v>7.995848386259756E-2</v>
      </c>
      <c r="AO8" s="368">
        <f>(K8-'21-22 Cert'!K7)/'21-22 Cert'!K7</f>
        <v>7.9982324348210343E-2</v>
      </c>
      <c r="AP8" s="368">
        <f>(L8-'21-22 Cert'!L7)/'21-22 Cert'!L7</f>
        <v>7.9995136017788279E-2</v>
      </c>
      <c r="AQ8" s="368"/>
      <c r="AR8" s="368">
        <f>(N8-'21-22 Cert'!N7)/'21-22 Cert'!N7</f>
        <v>7.9999088069671473E-2</v>
      </c>
      <c r="AS8" s="368">
        <f>(O8-'21-22 Cert'!O7)/'21-22 Cert'!O7</f>
        <v>7.9999166458281243E-2</v>
      </c>
      <c r="AT8" s="368">
        <f>(P8-'21-22 Cert'!P7)/'21-22 Cert'!P7</f>
        <v>7.9943605083163449E-2</v>
      </c>
      <c r="AU8" s="368">
        <f>(Q8-'21-22 Cert'!Q7)/'21-22 Cert'!Q7</f>
        <v>7.9997065673886328E-2</v>
      </c>
      <c r="AV8" s="368">
        <f>(R8-'21-22 Cert'!R7)/'21-22 Cert'!R7</f>
        <v>7.9972806261192547E-2</v>
      </c>
      <c r="AW8" s="368"/>
      <c r="AX8" s="368">
        <f>(T8-'21-22 Cert'!T7)/'21-22 Cert'!T7</f>
        <v>8.0011339846475918E-2</v>
      </c>
      <c r="AY8" s="368">
        <f>(U8-'21-22 Cert'!U7)/'21-22 Cert'!U7</f>
        <v>7.9989635033586484E-2</v>
      </c>
      <c r="AZ8" s="368">
        <f>(V8-'21-22 Cert'!V7)/'21-22 Cert'!V7</f>
        <v>7.9967925353550073E-2</v>
      </c>
      <c r="BA8" s="368">
        <f>(W8-'21-22 Cert'!W7)/'21-22 Cert'!W7</f>
        <v>7.9974037820580296E-2</v>
      </c>
      <c r="BB8" s="368">
        <f>(X8-'21-22 Cert'!X7)/'21-22 Cert'!X7</f>
        <v>7.9985408174594361E-2</v>
      </c>
      <c r="BC8" s="368"/>
      <c r="BD8" s="368">
        <f>(Z8-'21-22 Cert'!Z7)/'21-22 Cert'!Z7</f>
        <v>0.08</v>
      </c>
      <c r="BE8" s="368">
        <f>(AA8-'21-22 Cert'!AA7)/'21-22 Cert'!AA7</f>
        <v>0.08</v>
      </c>
      <c r="BF8" s="368">
        <f>(AB8-'21-22 Cert'!AB7)/'21-22 Cert'!AB7</f>
        <v>7.9953892905794827E-2</v>
      </c>
      <c r="BG8" s="368">
        <f>(AC8-'21-22 Cert'!AC7)/'21-22 Cert'!AC7</f>
        <v>7.9987895904781114E-2</v>
      </c>
      <c r="BH8" s="368">
        <f>(AD8-'21-22 Cert'!AD7)/'21-22 Cert'!AD7</f>
        <v>7.9981760145918832E-2</v>
      </c>
    </row>
    <row r="9" spans="1:60" s="109" customFormat="1" x14ac:dyDescent="0.25">
      <c r="A9" s="116">
        <v>4</v>
      </c>
      <c r="B9" s="126">
        <f>MROUND('21-22 Cert'!B8+'21-22 Cert'!B8*$B$1,5)</f>
        <v>43420</v>
      </c>
      <c r="C9" s="127">
        <f>MROUND('21-22 Cert'!C8+'21-22 Cert'!C8*$B$1,5)</f>
        <v>47680</v>
      </c>
      <c r="D9" s="127">
        <f>MROUND('21-22 Cert'!D8+'21-22 Cert'!D8*$B$1,5)</f>
        <v>52155</v>
      </c>
      <c r="E9" s="127">
        <f>MROUND('21-22 Cert'!E8+'21-22 Cert'!E8*$B$1,5)</f>
        <v>54180</v>
      </c>
      <c r="F9" s="128">
        <f>MROUND('21-22 Cert'!F8+'21-22 Cert'!F8*$B$1,5)</f>
        <v>59925</v>
      </c>
      <c r="G9" s="116">
        <v>4</v>
      </c>
      <c r="H9" s="139">
        <f t="shared" si="6"/>
        <v>45591</v>
      </c>
      <c r="I9" s="140">
        <f t="shared" si="0"/>
        <v>50064</v>
      </c>
      <c r="J9" s="140">
        <f t="shared" si="0"/>
        <v>54763</v>
      </c>
      <c r="K9" s="140">
        <f t="shared" si="0"/>
        <v>56889</v>
      </c>
      <c r="L9" s="141">
        <f t="shared" si="0"/>
        <v>62921</v>
      </c>
      <c r="M9" s="116">
        <v>4</v>
      </c>
      <c r="N9" s="237">
        <f t="shared" si="7"/>
        <v>47762</v>
      </c>
      <c r="O9" s="229">
        <f t="shared" si="1"/>
        <v>52448</v>
      </c>
      <c r="P9" s="229">
        <f t="shared" si="1"/>
        <v>57371</v>
      </c>
      <c r="Q9" s="229">
        <f t="shared" si="1"/>
        <v>59598</v>
      </c>
      <c r="R9" s="238">
        <f t="shared" si="1"/>
        <v>65918</v>
      </c>
      <c r="S9" s="116">
        <v>4</v>
      </c>
      <c r="T9" s="142">
        <f t="shared" si="4"/>
        <v>49933</v>
      </c>
      <c r="U9" s="143">
        <f t="shared" si="2"/>
        <v>54832</v>
      </c>
      <c r="V9" s="143">
        <f t="shared" si="2"/>
        <v>59978</v>
      </c>
      <c r="W9" s="143">
        <f t="shared" si="2"/>
        <v>62307</v>
      </c>
      <c r="X9" s="144">
        <f t="shared" si="2"/>
        <v>68914</v>
      </c>
      <c r="Y9" s="116">
        <v>4</v>
      </c>
      <c r="Z9" s="131">
        <f t="shared" si="5"/>
        <v>52104</v>
      </c>
      <c r="AA9" s="124">
        <f t="shared" si="3"/>
        <v>57216</v>
      </c>
      <c r="AB9" s="124">
        <f t="shared" si="3"/>
        <v>62586</v>
      </c>
      <c r="AC9" s="124">
        <f t="shared" si="3"/>
        <v>65016</v>
      </c>
      <c r="AD9" s="125">
        <f t="shared" si="3"/>
        <v>71910</v>
      </c>
      <c r="AE9" s="107"/>
      <c r="AF9" s="368">
        <f>(B9-'21-22 Cert'!B8)/'21-22 Cert'!B8</f>
        <v>7.9965178460390501E-2</v>
      </c>
      <c r="AG9" s="368">
        <f>(C9-'21-22 Cert'!C8)/'21-22 Cert'!C8</f>
        <v>7.9954699886749719E-2</v>
      </c>
      <c r="AH9" s="368">
        <f>(D9-'21-22 Cert'!D8)/'21-22 Cert'!D8</f>
        <v>8.0037274798094846E-2</v>
      </c>
      <c r="AI9" s="368">
        <f>(E9-'21-22 Cert'!E8)/'21-22 Cert'!E8</f>
        <v>8.0035881590750521E-2</v>
      </c>
      <c r="AJ9" s="368">
        <f>(F9-'21-22 Cert'!F8)/'21-22 Cert'!F8</f>
        <v>8.0021627466882947E-2</v>
      </c>
      <c r="AK9" s="368"/>
      <c r="AL9" s="368">
        <f>(H9-'21-22 Cert'!H8)/'21-22 Cert'!H8</f>
        <v>7.9971574085040867E-2</v>
      </c>
      <c r="AM9" s="368">
        <f>(I9-'21-22 Cert'!I8)/'21-22 Cert'!I8</f>
        <v>7.9943051900427109E-2</v>
      </c>
      <c r="AN9" s="368">
        <f>(J9-'21-22 Cert'!J8)/'21-22 Cert'!J8</f>
        <v>8.0031555073464156E-2</v>
      </c>
      <c r="AO9" s="368">
        <f>(K9-'21-22 Cert'!K8)/'21-22 Cert'!K8</f>
        <v>8.0041007726918911E-2</v>
      </c>
      <c r="AP9" s="368">
        <f>(L9-'21-22 Cert'!L8)/'21-22 Cert'!L8</f>
        <v>8.002197085428861E-2</v>
      </c>
      <c r="AQ9" s="368"/>
      <c r="AR9" s="368">
        <f>(N9-'21-22 Cert'!N8)/'21-22 Cert'!N8</f>
        <v>7.9952968841857736E-2</v>
      </c>
      <c r="AS9" s="368">
        <f>(O9-'21-22 Cert'!O8)/'21-22 Cert'!O8</f>
        <v>7.9954699886749719E-2</v>
      </c>
      <c r="AT9" s="368">
        <f>(P9-'21-22 Cert'!P8)/'21-22 Cert'!P8</f>
        <v>8.0046687625896576E-2</v>
      </c>
      <c r="AU9" s="368">
        <f>(Q9-'21-22 Cert'!Q8)/'21-22 Cert'!Q8</f>
        <v>8.00260954659128E-2</v>
      </c>
      <c r="AV9" s="368">
        <f>(R9-'21-22 Cert'!R8)/'21-22 Cert'!R8</f>
        <v>8.0020971917292003E-2</v>
      </c>
      <c r="AW9" s="368"/>
      <c r="AX9" s="368">
        <f>(T9-'21-22 Cert'!T8)/'21-22 Cert'!T8</f>
        <v>7.9959339043169819E-2</v>
      </c>
      <c r="AY9" s="368">
        <f>(U9-'21-22 Cert'!U8)/'21-22 Cert'!U8</f>
        <v>7.9944064758828509E-2</v>
      </c>
      <c r="AZ9" s="368">
        <f>(V9-'21-22 Cert'!V8)/'21-22 Cert'!V8</f>
        <v>8.002304894298988E-2</v>
      </c>
      <c r="BA9" s="368">
        <f>(W9-'21-22 Cert'!W8)/'21-22 Cert'!W8</f>
        <v>8.0031201248049924E-2</v>
      </c>
      <c r="BB9" s="368">
        <f>(X9-'21-22 Cert'!X8)/'21-22 Cert'!X8</f>
        <v>8.0021313941825475E-2</v>
      </c>
      <c r="BC9" s="368"/>
      <c r="BD9" s="368">
        <f>(Z9-'21-22 Cert'!Z8)/'21-22 Cert'!Z8</f>
        <v>7.9965178460390501E-2</v>
      </c>
      <c r="BE9" s="368">
        <f>(AA9-'21-22 Cert'!AA8)/'21-22 Cert'!AA8</f>
        <v>7.9954699886749719E-2</v>
      </c>
      <c r="BF9" s="368">
        <f>(AB9-'21-22 Cert'!AB8)/'21-22 Cert'!AB8</f>
        <v>8.0037274798094846E-2</v>
      </c>
      <c r="BG9" s="368">
        <f>(AC9-'21-22 Cert'!AC8)/'21-22 Cert'!AC8</f>
        <v>8.0035881590750521E-2</v>
      </c>
      <c r="BH9" s="368">
        <f>(AD9-'21-22 Cert'!AD8)/'21-22 Cert'!AD8</f>
        <v>8.0021627466882947E-2</v>
      </c>
    </row>
    <row r="10" spans="1:60" s="109" customFormat="1" x14ac:dyDescent="0.25">
      <c r="A10" s="116">
        <v>5</v>
      </c>
      <c r="B10" s="126">
        <f>MROUND('21-22 Cert'!B9+'21-22 Cert'!B9*$B$1,5)</f>
        <v>43765</v>
      </c>
      <c r="C10" s="127">
        <f>MROUND('21-22 Cert'!C9+'21-22 Cert'!C9*$B$1,5)</f>
        <v>49080</v>
      </c>
      <c r="D10" s="127">
        <f>MROUND('21-22 Cert'!D9+'21-22 Cert'!D9*$B$1,5)</f>
        <v>53690</v>
      </c>
      <c r="E10" s="127">
        <f>MROUND('21-22 Cert'!E9+'21-22 Cert'!E9*$B$1,5)</f>
        <v>55775</v>
      </c>
      <c r="F10" s="128">
        <f>MROUND('21-22 Cert'!F9+'21-22 Cert'!F9*$B$1,5)</f>
        <v>61695</v>
      </c>
      <c r="G10" s="116">
        <v>5</v>
      </c>
      <c r="H10" s="139">
        <f t="shared" si="6"/>
        <v>45953</v>
      </c>
      <c r="I10" s="140">
        <f t="shared" si="0"/>
        <v>51534</v>
      </c>
      <c r="J10" s="140">
        <f t="shared" si="0"/>
        <v>56375</v>
      </c>
      <c r="K10" s="140">
        <f t="shared" si="0"/>
        <v>58564</v>
      </c>
      <c r="L10" s="141">
        <f t="shared" si="0"/>
        <v>64780</v>
      </c>
      <c r="M10" s="116">
        <v>5</v>
      </c>
      <c r="N10" s="237">
        <f t="shared" si="7"/>
        <v>48142</v>
      </c>
      <c r="O10" s="229">
        <f t="shared" si="1"/>
        <v>53988</v>
      </c>
      <c r="P10" s="229">
        <f t="shared" si="1"/>
        <v>59059</v>
      </c>
      <c r="Q10" s="229">
        <f t="shared" si="1"/>
        <v>61353</v>
      </c>
      <c r="R10" s="238">
        <f t="shared" si="1"/>
        <v>67865</v>
      </c>
      <c r="S10" s="116">
        <v>5</v>
      </c>
      <c r="T10" s="142">
        <f t="shared" si="4"/>
        <v>50330</v>
      </c>
      <c r="U10" s="143">
        <f t="shared" si="2"/>
        <v>56442</v>
      </c>
      <c r="V10" s="143">
        <f t="shared" si="2"/>
        <v>61744</v>
      </c>
      <c r="W10" s="143">
        <f t="shared" si="2"/>
        <v>64141</v>
      </c>
      <c r="X10" s="144">
        <f t="shared" si="2"/>
        <v>70949</v>
      </c>
      <c r="Y10" s="116">
        <v>5</v>
      </c>
      <c r="Z10" s="131">
        <f t="shared" si="5"/>
        <v>52518</v>
      </c>
      <c r="AA10" s="124">
        <f t="shared" si="3"/>
        <v>58896</v>
      </c>
      <c r="AB10" s="124">
        <f t="shared" si="3"/>
        <v>64428</v>
      </c>
      <c r="AC10" s="124">
        <f t="shared" si="3"/>
        <v>66930</v>
      </c>
      <c r="AD10" s="125">
        <f t="shared" si="3"/>
        <v>74034</v>
      </c>
      <c r="AE10" s="107"/>
      <c r="AF10" s="368">
        <f>(B10-'21-22 Cert'!B9)/'21-22 Cert'!B9</f>
        <v>7.9950647748303516E-2</v>
      </c>
      <c r="AG10" s="368">
        <f>(C10-'21-22 Cert'!C9)/'21-22 Cert'!C9</f>
        <v>7.9986797227417764E-2</v>
      </c>
      <c r="AH10" s="368">
        <f>(D10-'21-22 Cert'!D9)/'21-22 Cert'!D9</f>
        <v>7.9955747762244789E-2</v>
      </c>
      <c r="AI10" s="368">
        <f>(E10-'21-22 Cert'!E9)/'21-22 Cert'!E9</f>
        <v>7.9969019266143873E-2</v>
      </c>
      <c r="AJ10" s="368">
        <f>(F10-'21-22 Cert'!F9)/'21-22 Cert'!F9</f>
        <v>0.08</v>
      </c>
      <c r="AK10" s="368"/>
      <c r="AL10" s="368">
        <f>(H10-'21-22 Cert'!H9)/'21-22 Cert'!H9</f>
        <v>7.9951117482550349E-2</v>
      </c>
      <c r="AM10" s="368">
        <f>(I10-'21-22 Cert'!I9)/'21-22 Cert'!I9</f>
        <v>7.9992455518997418E-2</v>
      </c>
      <c r="AN10" s="368">
        <f>(J10-'21-22 Cert'!J9)/'21-22 Cert'!J9</f>
        <v>7.9960154020037935E-2</v>
      </c>
      <c r="AO10" s="368">
        <f>(K10-'21-22 Cert'!K9)/'21-22 Cert'!K9</f>
        <v>7.9978608442288893E-2</v>
      </c>
      <c r="AP10" s="368">
        <f>(L10-'21-22 Cert'!L9)/'21-22 Cert'!L9</f>
        <v>8.0008669411980454E-2</v>
      </c>
      <c r="AQ10" s="368"/>
      <c r="AR10" s="368">
        <f>(N10-'21-22 Cert'!N9)/'21-22 Cert'!N9</f>
        <v>7.994975099825026E-2</v>
      </c>
      <c r="AS10" s="368">
        <f>(O10-'21-22 Cert'!O9)/'21-22 Cert'!O9</f>
        <v>7.9975995199039807E-2</v>
      </c>
      <c r="AT10" s="368">
        <f>(P10-'21-22 Cert'!P9)/'21-22 Cert'!P9</f>
        <v>7.9945873790846084E-2</v>
      </c>
      <c r="AU10" s="368">
        <f>(Q10-'21-22 Cert'!Q9)/'21-22 Cert'!Q9</f>
        <v>7.9968315437422985E-2</v>
      </c>
      <c r="AV10" s="368">
        <f>(R10-'21-22 Cert'!R9)/'21-22 Cert'!R9</f>
        <v>7.9999363442502941E-2</v>
      </c>
      <c r="AW10" s="368"/>
      <c r="AX10" s="368">
        <f>(T10-'21-22 Cert'!T9)/'21-22 Cert'!T9</f>
        <v>7.9950218865333447E-2</v>
      </c>
      <c r="AY10" s="368">
        <f>(U10-'21-22 Cert'!U9)/'21-22 Cert'!U9</f>
        <v>7.9981631012973092E-2</v>
      </c>
      <c r="AZ10" s="368">
        <f>(V10-'21-22 Cert'!V9)/'21-22 Cert'!V9</f>
        <v>7.9969215699993004E-2</v>
      </c>
      <c r="BA10" s="368">
        <f>(W10-'21-22 Cert'!W9)/'21-22 Cert'!W9</f>
        <v>7.9960264008620691E-2</v>
      </c>
      <c r="BB10" s="368">
        <f>(X10-'21-22 Cert'!X9)/'21-22 Cert'!X9</f>
        <v>7.9992084513045333E-2</v>
      </c>
      <c r="BC10" s="368"/>
      <c r="BD10" s="368">
        <f>(Z10-'21-22 Cert'!Z9)/'21-22 Cert'!Z9</f>
        <v>7.9950647748303516E-2</v>
      </c>
      <c r="BE10" s="368">
        <f>(AA10-'21-22 Cert'!AA9)/'21-22 Cert'!AA9</f>
        <v>7.9986797227417764E-2</v>
      </c>
      <c r="BF10" s="368">
        <f>(AB10-'21-22 Cert'!AB9)/'21-22 Cert'!AB9</f>
        <v>7.9955747762244789E-2</v>
      </c>
      <c r="BG10" s="368">
        <f>(AC10-'21-22 Cert'!AC9)/'21-22 Cert'!AC9</f>
        <v>7.9969019266143873E-2</v>
      </c>
      <c r="BH10" s="368">
        <f>(AD10-'21-22 Cert'!AD9)/'21-22 Cert'!AD9</f>
        <v>0.08</v>
      </c>
    </row>
    <row r="11" spans="1:60" s="109" customFormat="1" x14ac:dyDescent="0.25">
      <c r="A11" s="116">
        <v>6</v>
      </c>
      <c r="B11" s="126">
        <f>MROUND('21-22 Cert'!B10+'21-22 Cert'!B10*$B$1,5)</f>
        <v>44830</v>
      </c>
      <c r="C11" s="127">
        <f>MROUND('21-22 Cert'!C10+'21-22 Cert'!C10*$B$1,5)</f>
        <v>50275</v>
      </c>
      <c r="D11" s="127">
        <f>MROUND('21-22 Cert'!D10+'21-22 Cert'!D10*$B$1,5)</f>
        <v>55000</v>
      </c>
      <c r="E11" s="127">
        <f>MROUND('21-22 Cert'!E10+'21-22 Cert'!E10*$B$1,5)</f>
        <v>57145</v>
      </c>
      <c r="F11" s="128">
        <f>MROUND('21-22 Cert'!F10+'21-22 Cert'!F10*$B$1,5)</f>
        <v>63210</v>
      </c>
      <c r="G11" s="116">
        <v>6</v>
      </c>
      <c r="H11" s="139">
        <f t="shared" si="6"/>
        <v>47072</v>
      </c>
      <c r="I11" s="140">
        <f t="shared" si="0"/>
        <v>52789</v>
      </c>
      <c r="J11" s="140">
        <f t="shared" si="0"/>
        <v>57750</v>
      </c>
      <c r="K11" s="140">
        <f t="shared" si="0"/>
        <v>60002</v>
      </c>
      <c r="L11" s="141">
        <f t="shared" si="0"/>
        <v>66371</v>
      </c>
      <c r="M11" s="116">
        <v>6</v>
      </c>
      <c r="N11" s="237">
        <f t="shared" si="7"/>
        <v>49313</v>
      </c>
      <c r="O11" s="229">
        <f t="shared" si="1"/>
        <v>55303</v>
      </c>
      <c r="P11" s="229">
        <f t="shared" si="1"/>
        <v>60500</v>
      </c>
      <c r="Q11" s="229">
        <f t="shared" si="1"/>
        <v>62860</v>
      </c>
      <c r="R11" s="238">
        <f t="shared" si="1"/>
        <v>69531</v>
      </c>
      <c r="S11" s="116">
        <v>6</v>
      </c>
      <c r="T11" s="142">
        <f t="shared" si="4"/>
        <v>51555</v>
      </c>
      <c r="U11" s="143">
        <f t="shared" si="2"/>
        <v>57816</v>
      </c>
      <c r="V11" s="143">
        <f t="shared" si="2"/>
        <v>63250</v>
      </c>
      <c r="W11" s="143">
        <f t="shared" si="2"/>
        <v>65717</v>
      </c>
      <c r="X11" s="144">
        <f t="shared" si="2"/>
        <v>72692</v>
      </c>
      <c r="Y11" s="116">
        <v>6</v>
      </c>
      <c r="Z11" s="131">
        <f t="shared" si="5"/>
        <v>53796</v>
      </c>
      <c r="AA11" s="124">
        <f t="shared" si="3"/>
        <v>60330</v>
      </c>
      <c r="AB11" s="124">
        <f t="shared" si="3"/>
        <v>66000</v>
      </c>
      <c r="AC11" s="124">
        <f t="shared" si="3"/>
        <v>68574</v>
      </c>
      <c r="AD11" s="125">
        <f t="shared" si="3"/>
        <v>75852</v>
      </c>
      <c r="AE11" s="107"/>
      <c r="AF11" s="368">
        <f>(B11-'21-22 Cert'!B10)/'21-22 Cert'!B10</f>
        <v>7.9980727535533605E-2</v>
      </c>
      <c r="AG11" s="368">
        <f>(C11-'21-22 Cert'!C10)/'21-22 Cert'!C10</f>
        <v>8.0021482277121372E-2</v>
      </c>
      <c r="AH11" s="368">
        <f>(D11-'21-22 Cert'!D10)/'21-22 Cert'!D10</f>
        <v>8.0019636720667642E-2</v>
      </c>
      <c r="AI11" s="368">
        <f>(E11-'21-22 Cert'!E10)/'21-22 Cert'!E10</f>
        <v>8.0041580041580046E-2</v>
      </c>
      <c r="AJ11" s="368">
        <f>(F11-'21-22 Cert'!F10)/'21-22 Cert'!F10</f>
        <v>7.9958995386981035E-2</v>
      </c>
      <c r="AK11" s="368"/>
      <c r="AL11" s="368">
        <f>(H11-'21-22 Cert'!H10)/'21-22 Cert'!H10</f>
        <v>7.9979810030743823E-2</v>
      </c>
      <c r="AM11" s="368">
        <f>(I11-'21-22 Cert'!I10)/'21-22 Cert'!I10</f>
        <v>8.0015548917713494E-2</v>
      </c>
      <c r="AN11" s="368">
        <f>(J11-'21-22 Cert'!J10)/'21-22 Cert'!J10</f>
        <v>8.0024686278543505E-2</v>
      </c>
      <c r="AO11" s="368">
        <f>(K11-'21-22 Cert'!K10)/'21-22 Cert'!K10</f>
        <v>8.0027359781121757E-2</v>
      </c>
      <c r="AP11" s="368">
        <f>(L11-'21-22 Cert'!L10)/'21-22 Cert'!L10</f>
        <v>7.9958344859007116E-2</v>
      </c>
      <c r="AQ11" s="368"/>
      <c r="AR11" s="368">
        <f>(N11-'21-22 Cert'!N10)/'21-22 Cert'!N10</f>
        <v>7.9980727535533605E-2</v>
      </c>
      <c r="AS11" s="368">
        <f>(O11-'21-22 Cert'!O10)/'21-22 Cert'!O10</f>
        <v>8.0031246948540177E-2</v>
      </c>
      <c r="AT11" s="368">
        <f>(P11-'21-22 Cert'!P10)/'21-22 Cert'!P10</f>
        <v>8.0009996786747112E-2</v>
      </c>
      <c r="AU11" s="368">
        <f>(Q11-'21-22 Cert'!Q10)/'21-22 Cert'!Q10</f>
        <v>8.0050170959261868E-2</v>
      </c>
      <c r="AV11" s="368">
        <f>(R11-'21-22 Cert'!R10)/'21-22 Cert'!R10</f>
        <v>7.9958995386981035E-2</v>
      </c>
      <c r="AW11" s="368"/>
      <c r="AX11" s="368">
        <f>(T11-'21-22 Cert'!T10)/'21-22 Cert'!T10</f>
        <v>7.9979889812933358E-2</v>
      </c>
      <c r="AY11" s="368">
        <f>(U11-'21-22 Cert'!U10)/'21-22 Cert'!U10</f>
        <v>8.0006724823940376E-2</v>
      </c>
      <c r="AZ11" s="368">
        <f>(V11-'21-22 Cert'!V10)/'21-22 Cert'!V10</f>
        <v>8.0015026296018033E-2</v>
      </c>
      <c r="BA11" s="368">
        <f>(W11-'21-22 Cert'!W10)/'21-22 Cert'!W10</f>
        <v>8.0036813647344981E-2</v>
      </c>
      <c r="BB11" s="368">
        <f>(X11-'21-22 Cert'!X10)/'21-22 Cert'!X10</f>
        <v>7.9958401426236808E-2</v>
      </c>
      <c r="BC11" s="368"/>
      <c r="BD11" s="368">
        <f>(Z11-'21-22 Cert'!Z10)/'21-22 Cert'!Z10</f>
        <v>7.9980727535533605E-2</v>
      </c>
      <c r="BE11" s="368">
        <f>(AA11-'21-22 Cert'!AA10)/'21-22 Cert'!AA10</f>
        <v>8.0021482277121372E-2</v>
      </c>
      <c r="BF11" s="368">
        <f>(AB11-'21-22 Cert'!AB10)/'21-22 Cert'!AB10</f>
        <v>8.0019636720667642E-2</v>
      </c>
      <c r="BG11" s="368">
        <f>(AC11-'21-22 Cert'!AC10)/'21-22 Cert'!AC10</f>
        <v>8.0041580041580046E-2</v>
      </c>
      <c r="BH11" s="368">
        <f>(AD11-'21-22 Cert'!AD10)/'21-22 Cert'!AD10</f>
        <v>7.9958995386981035E-2</v>
      </c>
    </row>
    <row r="12" spans="1:60" s="109" customFormat="1" x14ac:dyDescent="0.25">
      <c r="A12" s="116">
        <v>7</v>
      </c>
      <c r="B12" s="126">
        <f>MROUND('21-22 Cert'!B11+'21-22 Cert'!B11*$B$1,5)</f>
        <v>45045</v>
      </c>
      <c r="C12" s="127">
        <f>MROUND('21-22 Cert'!C11+'21-22 Cert'!C11*$B$1,5)</f>
        <v>50520</v>
      </c>
      <c r="D12" s="127">
        <f>MROUND('21-22 Cert'!D11+'21-22 Cert'!D11*$B$1,5)</f>
        <v>55270</v>
      </c>
      <c r="E12" s="127">
        <f>MROUND('21-22 Cert'!E11+'21-22 Cert'!E11*$B$1,5)</f>
        <v>57420</v>
      </c>
      <c r="F12" s="128">
        <f>MROUND('21-22 Cert'!F11+'21-22 Cert'!F11*$B$1,5)</f>
        <v>63515</v>
      </c>
      <c r="G12" s="116">
        <v>7</v>
      </c>
      <c r="H12" s="139">
        <f t="shared" si="6"/>
        <v>47297</v>
      </c>
      <c r="I12" s="140">
        <f t="shared" si="0"/>
        <v>53046</v>
      </c>
      <c r="J12" s="140">
        <f t="shared" si="0"/>
        <v>58034</v>
      </c>
      <c r="K12" s="140">
        <f t="shared" si="0"/>
        <v>60291</v>
      </c>
      <c r="L12" s="141">
        <f t="shared" si="0"/>
        <v>66691</v>
      </c>
      <c r="M12" s="116">
        <v>7</v>
      </c>
      <c r="N12" s="237">
        <f t="shared" si="7"/>
        <v>49550</v>
      </c>
      <c r="O12" s="229">
        <f t="shared" si="1"/>
        <v>55572</v>
      </c>
      <c r="P12" s="229">
        <f t="shared" si="1"/>
        <v>60797</v>
      </c>
      <c r="Q12" s="229">
        <f t="shared" si="1"/>
        <v>63162</v>
      </c>
      <c r="R12" s="238">
        <f t="shared" si="1"/>
        <v>69867</v>
      </c>
      <c r="S12" s="116">
        <v>7</v>
      </c>
      <c r="T12" s="142">
        <f t="shared" si="4"/>
        <v>51802</v>
      </c>
      <c r="U12" s="143">
        <f t="shared" si="2"/>
        <v>58098</v>
      </c>
      <c r="V12" s="143">
        <f t="shared" si="2"/>
        <v>63561</v>
      </c>
      <c r="W12" s="143">
        <f t="shared" si="2"/>
        <v>66033</v>
      </c>
      <c r="X12" s="144">
        <f t="shared" si="2"/>
        <v>73042</v>
      </c>
      <c r="Y12" s="116">
        <v>7</v>
      </c>
      <c r="Z12" s="131">
        <f t="shared" si="5"/>
        <v>54054</v>
      </c>
      <c r="AA12" s="124">
        <f t="shared" si="3"/>
        <v>60624</v>
      </c>
      <c r="AB12" s="124">
        <f t="shared" si="3"/>
        <v>66324</v>
      </c>
      <c r="AC12" s="124">
        <f t="shared" si="3"/>
        <v>68904</v>
      </c>
      <c r="AD12" s="125">
        <f t="shared" si="3"/>
        <v>76218</v>
      </c>
      <c r="AE12" s="107"/>
      <c r="AF12" s="368">
        <f>(B12-'21-22 Cert'!B11)/'21-22 Cert'!B11</f>
        <v>7.995684488132343E-2</v>
      </c>
      <c r="AG12" s="368">
        <f>(C12-'21-22 Cert'!C11)/'21-22 Cert'!C11</f>
        <v>7.9948696023941862E-2</v>
      </c>
      <c r="AH12" s="368">
        <f>(D12-'21-22 Cert'!D11)/'21-22 Cert'!D11</f>
        <v>8.0019540791402055E-2</v>
      </c>
      <c r="AI12" s="368">
        <f>(E12-'21-22 Cert'!E11)/'21-22 Cert'!E11</f>
        <v>8.0033856860716637E-2</v>
      </c>
      <c r="AJ12" s="368">
        <f>(F12-'21-22 Cert'!F11)/'21-22 Cert'!F11</f>
        <v>8.0003400782179906E-2</v>
      </c>
      <c r="AK12" s="368"/>
      <c r="AL12" s="368">
        <f>(H12-'21-22 Cert'!H11)/'21-22 Cert'!H11</f>
        <v>7.9938807197004288E-2</v>
      </c>
      <c r="AM12" s="368">
        <f>(I12-'21-22 Cert'!I11)/'21-22 Cert'!I11</f>
        <v>7.9948696023941862E-2</v>
      </c>
      <c r="AN12" s="368">
        <f>(J12-'21-22 Cert'!J11)/'21-22 Cert'!J11</f>
        <v>8.002382104440392E-2</v>
      </c>
      <c r="AO12" s="368">
        <f>(K12-'21-22 Cert'!K11)/'21-22 Cert'!K11</f>
        <v>8.0038693728391522E-2</v>
      </c>
      <c r="AP12" s="368">
        <f>(L12-'21-22 Cert'!L11)/'21-22 Cert'!L11</f>
        <v>7.9998704474421464E-2</v>
      </c>
      <c r="AQ12" s="368"/>
      <c r="AR12" s="368">
        <f>(N12-'21-22 Cert'!N11)/'21-22 Cert'!N11</f>
        <v>7.9967742638564987E-2</v>
      </c>
      <c r="AS12" s="368">
        <f>(O12-'21-22 Cert'!O11)/'21-22 Cert'!O11</f>
        <v>7.9948696023941862E-2</v>
      </c>
      <c r="AT12" s="368">
        <f>(P12-'21-22 Cert'!P11)/'21-22 Cert'!P11</f>
        <v>8.000994795089976E-2</v>
      </c>
      <c r="AU12" s="368">
        <f>(Q12-'21-22 Cert'!Q11)/'21-22 Cert'!Q11</f>
        <v>8.0024622960911049E-2</v>
      </c>
      <c r="AV12" s="368">
        <f>(R12-'21-22 Cert'!R11)/'21-22 Cert'!R11</f>
        <v>8.0011129832588762E-2</v>
      </c>
      <c r="AW12" s="368"/>
      <c r="AX12" s="368">
        <f>(T12-'21-22 Cert'!T11)/'21-22 Cert'!T11</f>
        <v>7.995079950799508E-2</v>
      </c>
      <c r="AY12" s="368">
        <f>(U12-'21-22 Cert'!U11)/'21-22 Cert'!U11</f>
        <v>7.9948696023941862E-2</v>
      </c>
      <c r="AZ12" s="368">
        <f>(V12-'21-22 Cert'!V11)/'21-22 Cert'!V11</f>
        <v>8.0032624764235102E-2</v>
      </c>
      <c r="BA12" s="368">
        <f>(W12-'21-22 Cert'!W11)/'21-22 Cert'!W11</f>
        <v>8.0029440628066731E-2</v>
      </c>
      <c r="BB12" s="368">
        <f>(X12-'21-22 Cert'!X11)/'21-22 Cert'!X11</f>
        <v>7.9991719895907268E-2</v>
      </c>
      <c r="BC12" s="368"/>
      <c r="BD12" s="368">
        <f>(Z12-'21-22 Cert'!Z11)/'21-22 Cert'!Z11</f>
        <v>7.995684488132343E-2</v>
      </c>
      <c r="BE12" s="368">
        <f>(AA12-'21-22 Cert'!AA11)/'21-22 Cert'!AA11</f>
        <v>7.9948696023941862E-2</v>
      </c>
      <c r="BF12" s="368">
        <f>(AB12-'21-22 Cert'!AB11)/'21-22 Cert'!AB11</f>
        <v>8.0019540791402055E-2</v>
      </c>
      <c r="BG12" s="368">
        <f>(AC12-'21-22 Cert'!AC11)/'21-22 Cert'!AC11</f>
        <v>8.0033856860716637E-2</v>
      </c>
      <c r="BH12" s="368">
        <f>(AD12-'21-22 Cert'!AD11)/'21-22 Cert'!AD11</f>
        <v>8.0003400782179906E-2</v>
      </c>
    </row>
    <row r="13" spans="1:60" s="109" customFormat="1" x14ac:dyDescent="0.25">
      <c r="A13" s="116">
        <v>8</v>
      </c>
      <c r="B13" s="126">
        <f>MROUND('21-22 Cert'!B12+'21-22 Cert'!B12*$B$1,5)</f>
        <v>46815</v>
      </c>
      <c r="C13" s="127">
        <f>MROUND('21-22 Cert'!C12+'21-22 Cert'!C12*$B$1,5)</f>
        <v>52495</v>
      </c>
      <c r="D13" s="127">
        <f>MROUND('21-22 Cert'!D12+'21-22 Cert'!D12*$B$1,5)</f>
        <v>57435</v>
      </c>
      <c r="E13" s="127">
        <f>MROUND('21-22 Cert'!E12+'21-22 Cert'!E12*$B$1,5)</f>
        <v>59680</v>
      </c>
      <c r="F13" s="128">
        <f>MROUND('21-22 Cert'!F12+'21-22 Cert'!F12*$B$1,5)</f>
        <v>66000</v>
      </c>
      <c r="G13" s="116">
        <v>8</v>
      </c>
      <c r="H13" s="139">
        <f t="shared" si="6"/>
        <v>49156</v>
      </c>
      <c r="I13" s="140">
        <f t="shared" si="0"/>
        <v>55120</v>
      </c>
      <c r="J13" s="140">
        <f t="shared" si="0"/>
        <v>60307</v>
      </c>
      <c r="K13" s="140">
        <f t="shared" si="0"/>
        <v>62664</v>
      </c>
      <c r="L13" s="141">
        <f t="shared" si="0"/>
        <v>69300</v>
      </c>
      <c r="M13" s="116">
        <v>8</v>
      </c>
      <c r="N13" s="237">
        <f t="shared" si="7"/>
        <v>51497</v>
      </c>
      <c r="O13" s="229">
        <f t="shared" si="1"/>
        <v>57745</v>
      </c>
      <c r="P13" s="229">
        <f t="shared" si="1"/>
        <v>63179</v>
      </c>
      <c r="Q13" s="229">
        <f t="shared" si="1"/>
        <v>65648</v>
      </c>
      <c r="R13" s="238">
        <f t="shared" si="1"/>
        <v>72600</v>
      </c>
      <c r="S13" s="116">
        <v>8</v>
      </c>
      <c r="T13" s="142">
        <f t="shared" si="4"/>
        <v>53837</v>
      </c>
      <c r="U13" s="143">
        <f t="shared" si="2"/>
        <v>60369</v>
      </c>
      <c r="V13" s="143">
        <f t="shared" si="2"/>
        <v>66050</v>
      </c>
      <c r="W13" s="143">
        <f t="shared" si="2"/>
        <v>68632</v>
      </c>
      <c r="X13" s="144">
        <f t="shared" si="2"/>
        <v>75900</v>
      </c>
      <c r="Y13" s="116">
        <v>8</v>
      </c>
      <c r="Z13" s="131">
        <f t="shared" si="5"/>
        <v>56178</v>
      </c>
      <c r="AA13" s="124">
        <f t="shared" si="3"/>
        <v>62994</v>
      </c>
      <c r="AB13" s="124">
        <f t="shared" si="3"/>
        <v>68922</v>
      </c>
      <c r="AC13" s="124">
        <f t="shared" si="3"/>
        <v>71616</v>
      </c>
      <c r="AD13" s="125">
        <f t="shared" si="3"/>
        <v>79200</v>
      </c>
      <c r="AE13" s="107"/>
      <c r="AF13" s="368">
        <f>(B13-'21-22 Cert'!B12)/'21-22 Cert'!B12</f>
        <v>8.0055369708155494E-2</v>
      </c>
      <c r="AG13" s="368">
        <f>(C13-'21-22 Cert'!C12)/'21-22 Cert'!C12</f>
        <v>8.0032918424030444E-2</v>
      </c>
      <c r="AH13" s="368">
        <f>(D13-'21-22 Cert'!D12)/'21-22 Cert'!D12</f>
        <v>8.0011282437006392E-2</v>
      </c>
      <c r="AI13" s="368">
        <f>(E13-'21-22 Cert'!E12)/'21-22 Cert'!E12</f>
        <v>7.9985522982265647E-2</v>
      </c>
      <c r="AJ13" s="368">
        <f>(F13-'21-22 Cert'!F12)/'21-22 Cert'!F12</f>
        <v>8.0019636720667642E-2</v>
      </c>
      <c r="AK13" s="368"/>
      <c r="AL13" s="368">
        <f>(H13-'21-22 Cert'!H12)/'21-22 Cert'!H12</f>
        <v>8.0066795570399016E-2</v>
      </c>
      <c r="AM13" s="368">
        <f>(I13-'21-22 Cert'!I12)/'21-22 Cert'!I12</f>
        <v>8.0043107671206037E-2</v>
      </c>
      <c r="AN13" s="368">
        <f>(J13-'21-22 Cert'!J12)/'21-22 Cert'!J12</f>
        <v>8.0015759594548611E-2</v>
      </c>
      <c r="AO13" s="368">
        <f>(K13-'21-22 Cert'!K12)/'21-22 Cert'!K12</f>
        <v>7.9985522982265647E-2</v>
      </c>
      <c r="AP13" s="368">
        <f>(L13-'21-22 Cert'!L12)/'21-22 Cert'!L12</f>
        <v>8.001122089580151E-2</v>
      </c>
      <c r="AQ13" s="368"/>
      <c r="AR13" s="368">
        <f>(N13-'21-22 Cert'!N12)/'21-22 Cert'!N12</f>
        <v>8.0054530201342289E-2</v>
      </c>
      <c r="AS13" s="368">
        <f>(O13-'21-22 Cert'!O12)/'21-22 Cert'!O12</f>
        <v>8.0032169977181766E-2</v>
      </c>
      <c r="AT13" s="368">
        <f>(P13-'21-22 Cert'!P12)/'21-22 Cert'!P12</f>
        <v>8.0019829737768819E-2</v>
      </c>
      <c r="AU13" s="368">
        <f>(Q13-'21-22 Cert'!Q12)/'21-22 Cert'!Q12</f>
        <v>7.9985522982265647E-2</v>
      </c>
      <c r="AV13" s="368">
        <f>(R13-'21-22 Cert'!R12)/'21-22 Cert'!R12</f>
        <v>8.0019636720667642E-2</v>
      </c>
      <c r="AW13" s="368"/>
      <c r="AX13" s="368">
        <f>(T13-'21-22 Cert'!T12)/'21-22 Cert'!T12</f>
        <v>8.0044937508776851E-2</v>
      </c>
      <c r="AY13" s="368">
        <f>(U13-'21-22 Cert'!U12)/'21-22 Cert'!U12</f>
        <v>8.0023615285530272E-2</v>
      </c>
      <c r="AZ13" s="368">
        <f>(V13-'21-22 Cert'!V12)/'21-22 Cert'!V12</f>
        <v>8.0007194597511322E-2</v>
      </c>
      <c r="BA13" s="368">
        <f>(W13-'21-22 Cert'!W12)/'21-22 Cert'!W12</f>
        <v>7.9985522982265647E-2</v>
      </c>
      <c r="BB13" s="368">
        <f>(X13-'21-22 Cert'!X12)/'21-22 Cert'!X12</f>
        <v>8.0011952701452824E-2</v>
      </c>
      <c r="BC13" s="368"/>
      <c r="BD13" s="368">
        <f>(Z13-'21-22 Cert'!Z12)/'21-22 Cert'!Z12</f>
        <v>8.0055369708155494E-2</v>
      </c>
      <c r="BE13" s="368">
        <f>(AA13-'21-22 Cert'!AA12)/'21-22 Cert'!AA12</f>
        <v>8.0032918424030444E-2</v>
      </c>
      <c r="BF13" s="368">
        <f>(AB13-'21-22 Cert'!AB12)/'21-22 Cert'!AB12</f>
        <v>8.0011282437006392E-2</v>
      </c>
      <c r="BG13" s="368">
        <f>(AC13-'21-22 Cert'!AC12)/'21-22 Cert'!AC12</f>
        <v>7.9985522982265647E-2</v>
      </c>
      <c r="BH13" s="368">
        <f>(AD13-'21-22 Cert'!AD12)/'21-22 Cert'!AD12</f>
        <v>8.0019636720667642E-2</v>
      </c>
    </row>
    <row r="14" spans="1:60" s="109" customFormat="1" x14ac:dyDescent="0.25">
      <c r="A14" s="116">
        <v>9</v>
      </c>
      <c r="B14" s="126">
        <f>MROUND('21-22 Cert'!B13+'21-22 Cert'!B13*$B$1,5)</f>
        <v>47500</v>
      </c>
      <c r="C14" s="127">
        <f>MROUND('21-22 Cert'!C13+'21-22 Cert'!C13*$B$1,5)</f>
        <v>53265</v>
      </c>
      <c r="D14" s="127">
        <f>MROUND('21-22 Cert'!D13+'21-22 Cert'!D13*$B$1,5)</f>
        <v>58280</v>
      </c>
      <c r="E14" s="127">
        <f>MROUND('21-22 Cert'!E13+'21-22 Cert'!E13*$B$1,5)</f>
        <v>60555</v>
      </c>
      <c r="F14" s="128">
        <f>MROUND('21-22 Cert'!F13+'21-22 Cert'!F13*$B$1,5)</f>
        <v>66975</v>
      </c>
      <c r="G14" s="116">
        <v>9</v>
      </c>
      <c r="H14" s="139">
        <f t="shared" si="6"/>
        <v>49875</v>
      </c>
      <c r="I14" s="140">
        <f t="shared" si="0"/>
        <v>55928</v>
      </c>
      <c r="J14" s="140">
        <f t="shared" si="0"/>
        <v>61194</v>
      </c>
      <c r="K14" s="140">
        <f t="shared" si="0"/>
        <v>63583</v>
      </c>
      <c r="L14" s="141">
        <f t="shared" si="0"/>
        <v>70324</v>
      </c>
      <c r="M14" s="116">
        <v>9</v>
      </c>
      <c r="N14" s="237">
        <f t="shared" si="7"/>
        <v>52250</v>
      </c>
      <c r="O14" s="229">
        <f t="shared" si="1"/>
        <v>58592</v>
      </c>
      <c r="P14" s="229">
        <f t="shared" si="1"/>
        <v>64108</v>
      </c>
      <c r="Q14" s="229">
        <f t="shared" si="1"/>
        <v>66611</v>
      </c>
      <c r="R14" s="238">
        <f t="shared" si="1"/>
        <v>73673</v>
      </c>
      <c r="S14" s="116">
        <v>9</v>
      </c>
      <c r="T14" s="142">
        <f t="shared" si="4"/>
        <v>54625</v>
      </c>
      <c r="U14" s="143">
        <f t="shared" si="2"/>
        <v>61255</v>
      </c>
      <c r="V14" s="143">
        <f t="shared" si="2"/>
        <v>67022</v>
      </c>
      <c r="W14" s="143">
        <f t="shared" si="2"/>
        <v>69638</v>
      </c>
      <c r="X14" s="144">
        <f t="shared" si="2"/>
        <v>77021</v>
      </c>
      <c r="Y14" s="116">
        <v>9</v>
      </c>
      <c r="Z14" s="131">
        <f t="shared" si="5"/>
        <v>57000</v>
      </c>
      <c r="AA14" s="124">
        <f t="shared" si="3"/>
        <v>63918</v>
      </c>
      <c r="AB14" s="124">
        <f t="shared" si="3"/>
        <v>69936</v>
      </c>
      <c r="AC14" s="124">
        <f t="shared" si="3"/>
        <v>72666</v>
      </c>
      <c r="AD14" s="125">
        <f t="shared" si="3"/>
        <v>80370</v>
      </c>
      <c r="AE14" s="107"/>
      <c r="AF14" s="368">
        <f>(B14-'21-22 Cert'!B13)/'21-22 Cert'!B13</f>
        <v>8.0036380172805816E-2</v>
      </c>
      <c r="AG14" s="368">
        <f>(C14-'21-22 Cert'!C13)/'21-22 Cert'!C13</f>
        <v>7.9987834549878345E-2</v>
      </c>
      <c r="AH14" s="368">
        <f>(D14-'21-22 Cert'!D13)/'21-22 Cert'!D13</f>
        <v>7.9959232836097474E-2</v>
      </c>
      <c r="AI14" s="368">
        <f>(E14-'21-22 Cert'!E13)/'21-22 Cert'!E13</f>
        <v>7.9989299090422683E-2</v>
      </c>
      <c r="AJ14" s="368">
        <f>(F14-'21-22 Cert'!F13)/'21-22 Cert'!F13</f>
        <v>7.9980649842779972E-2</v>
      </c>
      <c r="AK14" s="368"/>
      <c r="AL14" s="368">
        <f>(H14-'21-22 Cert'!H13)/'21-22 Cert'!H13</f>
        <v>8.0036380172805816E-2</v>
      </c>
      <c r="AM14" s="368">
        <f>(I14-'21-22 Cert'!I13)/'21-22 Cert'!I13</f>
        <v>7.9983006990306263E-2</v>
      </c>
      <c r="AN14" s="368">
        <f>(J14-'21-22 Cert'!J13)/'21-22 Cert'!J13</f>
        <v>7.9963997670437492E-2</v>
      </c>
      <c r="AO14" s="368">
        <f>(K14-'21-22 Cert'!K13)/'21-22 Cert'!K13</f>
        <v>7.9984373407616272E-2</v>
      </c>
      <c r="AP14" s="368">
        <f>(L14-'21-22 Cert'!L13)/'21-22 Cert'!L13</f>
        <v>7.9980342772897603E-2</v>
      </c>
      <c r="AQ14" s="368"/>
      <c r="AR14" s="368">
        <f>(N14-'21-22 Cert'!N13)/'21-22 Cert'!N13</f>
        <v>8.0036380172805816E-2</v>
      </c>
      <c r="AS14" s="368">
        <f>(O14-'21-22 Cert'!O13)/'21-22 Cert'!O13</f>
        <v>7.9997050799970507E-2</v>
      </c>
      <c r="AT14" s="368">
        <f>(P14-'21-22 Cert'!P13)/'21-22 Cert'!P13</f>
        <v>7.9950136450928203E-2</v>
      </c>
      <c r="AU14" s="368">
        <f>(Q14-'21-22 Cert'!Q13)/'21-22 Cert'!Q13</f>
        <v>7.9997405840102467E-2</v>
      </c>
      <c r="AV14" s="368">
        <f>(R14-'21-22 Cert'!R13)/'21-22 Cert'!R13</f>
        <v>7.9980063620505151E-2</v>
      </c>
      <c r="AW14" s="368"/>
      <c r="AX14" s="368">
        <f>(T14-'21-22 Cert'!T13)/'21-22 Cert'!T13</f>
        <v>8.0036380172805816E-2</v>
      </c>
      <c r="AY14" s="368">
        <f>(U14-'21-22 Cert'!U13)/'21-22 Cert'!U13</f>
        <v>7.999224232166155E-2</v>
      </c>
      <c r="AZ14" s="368">
        <f>(V14-'21-22 Cert'!V13)/'21-22 Cert'!V13</f>
        <v>7.995488237189817E-2</v>
      </c>
      <c r="BA14" s="368">
        <f>(W14-'21-22 Cert'!W13)/'21-22 Cert'!W13</f>
        <v>7.9977047502365034E-2</v>
      </c>
      <c r="BB14" s="368">
        <f>(X14-'21-22 Cert'!X13)/'21-22 Cert'!X13</f>
        <v>7.9980930212992699E-2</v>
      </c>
      <c r="BC14" s="368"/>
      <c r="BD14" s="368">
        <f>(Z14-'21-22 Cert'!Z13)/'21-22 Cert'!Z13</f>
        <v>8.0036380172805816E-2</v>
      </c>
      <c r="BE14" s="368">
        <f>(AA14-'21-22 Cert'!AA13)/'21-22 Cert'!AA13</f>
        <v>7.9987834549878345E-2</v>
      </c>
      <c r="BF14" s="368">
        <f>(AB14-'21-22 Cert'!AB13)/'21-22 Cert'!AB13</f>
        <v>7.9959232836097474E-2</v>
      </c>
      <c r="BG14" s="368">
        <f>(AC14-'21-22 Cert'!AC13)/'21-22 Cert'!AC13</f>
        <v>7.9989299090422683E-2</v>
      </c>
      <c r="BH14" s="368">
        <f>(AD14-'21-22 Cert'!AD13)/'21-22 Cert'!AD13</f>
        <v>7.9980649842779972E-2</v>
      </c>
    </row>
    <row r="15" spans="1:60" s="109" customFormat="1" x14ac:dyDescent="0.25">
      <c r="A15" s="116">
        <v>10</v>
      </c>
      <c r="B15" s="126">
        <f>MROUND('21-22 Cert'!B14+'21-22 Cert'!B14*$B$1,5)</f>
        <v>48190</v>
      </c>
      <c r="C15" s="127">
        <f>MROUND('21-22 Cert'!C14+'21-22 Cert'!C14*$B$1,5)</f>
        <v>54055</v>
      </c>
      <c r="D15" s="127">
        <f>MROUND('21-22 Cert'!D14+'21-22 Cert'!D14*$B$1,5)</f>
        <v>59130</v>
      </c>
      <c r="E15" s="127">
        <f>MROUND('21-22 Cert'!E14+'21-22 Cert'!E14*$B$1,5)</f>
        <v>61435</v>
      </c>
      <c r="F15" s="128">
        <f>MROUND('21-22 Cert'!F14+'21-22 Cert'!F14*$B$1,5)</f>
        <v>67970</v>
      </c>
      <c r="G15" s="116">
        <v>10</v>
      </c>
      <c r="H15" s="139">
        <f t="shared" si="6"/>
        <v>50600</v>
      </c>
      <c r="I15" s="140">
        <f t="shared" si="0"/>
        <v>56758</v>
      </c>
      <c r="J15" s="140">
        <f t="shared" si="0"/>
        <v>62087</v>
      </c>
      <c r="K15" s="140">
        <f t="shared" si="0"/>
        <v>64507</v>
      </c>
      <c r="L15" s="141">
        <f t="shared" si="0"/>
        <v>71369</v>
      </c>
      <c r="M15" s="116">
        <v>10</v>
      </c>
      <c r="N15" s="237">
        <f t="shared" si="7"/>
        <v>53009</v>
      </c>
      <c r="O15" s="229">
        <f t="shared" si="1"/>
        <v>59461</v>
      </c>
      <c r="P15" s="229">
        <f t="shared" si="1"/>
        <v>65043</v>
      </c>
      <c r="Q15" s="229">
        <f t="shared" si="1"/>
        <v>67579</v>
      </c>
      <c r="R15" s="238">
        <f t="shared" si="1"/>
        <v>74767</v>
      </c>
      <c r="S15" s="116">
        <v>10</v>
      </c>
      <c r="T15" s="142">
        <f t="shared" si="4"/>
        <v>55419</v>
      </c>
      <c r="U15" s="143">
        <f t="shared" si="2"/>
        <v>62163</v>
      </c>
      <c r="V15" s="143">
        <f t="shared" si="2"/>
        <v>68000</v>
      </c>
      <c r="W15" s="143">
        <f t="shared" si="2"/>
        <v>70650</v>
      </c>
      <c r="X15" s="144">
        <f t="shared" si="2"/>
        <v>78166</v>
      </c>
      <c r="Y15" s="116">
        <v>10</v>
      </c>
      <c r="Z15" s="131">
        <f t="shared" si="5"/>
        <v>57828</v>
      </c>
      <c r="AA15" s="124">
        <f t="shared" si="3"/>
        <v>64866</v>
      </c>
      <c r="AB15" s="124">
        <f t="shared" si="3"/>
        <v>70956</v>
      </c>
      <c r="AC15" s="124">
        <f t="shared" si="3"/>
        <v>73722</v>
      </c>
      <c r="AD15" s="125">
        <f t="shared" si="3"/>
        <v>81564</v>
      </c>
      <c r="AE15" s="107"/>
      <c r="AF15" s="368">
        <f>(B15-'21-22 Cert'!B14)/'21-22 Cert'!B14</f>
        <v>8.0008964589870016E-2</v>
      </c>
      <c r="AG15" s="368">
        <f>(C15-'21-22 Cert'!C14)/'21-22 Cert'!C14</f>
        <v>8.0019980019980022E-2</v>
      </c>
      <c r="AH15" s="368">
        <f>(D15-'21-22 Cert'!D14)/'21-22 Cert'!D14</f>
        <v>0.08</v>
      </c>
      <c r="AI15" s="368">
        <f>(E15-'21-22 Cert'!E14)/'21-22 Cert'!E14</f>
        <v>7.9985936538630564E-2</v>
      </c>
      <c r="AJ15" s="368">
        <f>(F15-'21-22 Cert'!F14)/'21-22 Cert'!F14</f>
        <v>8.0003177881941681E-2</v>
      </c>
      <c r="AK15" s="368"/>
      <c r="AL15" s="368">
        <f>(H15-'21-22 Cert'!H14)/'21-22 Cert'!H14</f>
        <v>8.0019636720667642E-2</v>
      </c>
      <c r="AM15" s="368">
        <f>(I15-'21-22 Cert'!I14)/'21-22 Cert'!I14</f>
        <v>8.0014461591155592E-2</v>
      </c>
      <c r="AN15" s="368">
        <f>(J15-'21-22 Cert'!J14)/'21-22 Cert'!J14</f>
        <v>7.9999304202616195E-2</v>
      </c>
      <c r="AO15" s="368">
        <f>(K15-'21-22 Cert'!K14)/'21-22 Cert'!K14</f>
        <v>7.9994642468482646E-2</v>
      </c>
      <c r="AP15" s="368">
        <f>(L15-'21-22 Cert'!L14)/'21-22 Cert'!L14</f>
        <v>8.0006658394116401E-2</v>
      </c>
      <c r="AQ15" s="368"/>
      <c r="AR15" s="368">
        <f>(N15-'21-22 Cert'!N14)/'21-22 Cert'!N14</f>
        <v>8.0008964589870016E-2</v>
      </c>
      <c r="AS15" s="368">
        <f>(O15-'21-22 Cert'!O14)/'21-22 Cert'!O14</f>
        <v>8.0029061847243663E-2</v>
      </c>
      <c r="AT15" s="368">
        <f>(P15-'21-22 Cert'!P14)/'21-22 Cert'!P14</f>
        <v>0.08</v>
      </c>
      <c r="AU15" s="368">
        <f>(Q15-'21-22 Cert'!Q14)/'21-22 Cert'!Q14</f>
        <v>7.9985297407869083E-2</v>
      </c>
      <c r="AV15" s="368">
        <f>(R15-'21-22 Cert'!R14)/'21-22 Cert'!R14</f>
        <v>7.9995377659651298E-2</v>
      </c>
      <c r="AW15" s="368"/>
      <c r="AX15" s="368">
        <f>(T15-'21-22 Cert'!T14)/'21-22 Cert'!T14</f>
        <v>8.0018708709293937E-2</v>
      </c>
      <c r="AY15" s="368">
        <f>(U15-'21-22 Cert'!U14)/'21-22 Cert'!U14</f>
        <v>8.0006254560617121E-2</v>
      </c>
      <c r="AZ15" s="368">
        <f>(V15-'21-22 Cert'!V14)/'21-22 Cert'!V14</f>
        <v>7.9999364706256057E-2</v>
      </c>
      <c r="BA15" s="368">
        <f>(W15-'21-22 Cert'!W14)/'21-22 Cert'!W14</f>
        <v>7.9977987709804646E-2</v>
      </c>
      <c r="BB15" s="368">
        <f>(X15-'21-22 Cert'!X14)/'21-22 Cert'!X14</f>
        <v>8.0013816925734019E-2</v>
      </c>
      <c r="BC15" s="368"/>
      <c r="BD15" s="368">
        <f>(Z15-'21-22 Cert'!Z14)/'21-22 Cert'!Z14</f>
        <v>8.0008964589870016E-2</v>
      </c>
      <c r="BE15" s="368">
        <f>(AA15-'21-22 Cert'!AA14)/'21-22 Cert'!AA14</f>
        <v>8.0019980019980022E-2</v>
      </c>
      <c r="BF15" s="368">
        <f>(AB15-'21-22 Cert'!AB14)/'21-22 Cert'!AB14</f>
        <v>0.08</v>
      </c>
      <c r="BG15" s="368">
        <f>(AC15-'21-22 Cert'!AC14)/'21-22 Cert'!AC14</f>
        <v>7.9985936538630564E-2</v>
      </c>
      <c r="BH15" s="368">
        <f>(AD15-'21-22 Cert'!AD14)/'21-22 Cert'!AD14</f>
        <v>8.0003177881941681E-2</v>
      </c>
    </row>
    <row r="16" spans="1:60" s="109" customFormat="1" x14ac:dyDescent="0.25">
      <c r="A16" s="116">
        <v>11</v>
      </c>
      <c r="B16" s="126">
        <f>MROUND('21-22 Cert'!B15+'21-22 Cert'!B15*$B$1,5)</f>
        <v>49370</v>
      </c>
      <c r="C16" s="127">
        <f>MROUND('21-22 Cert'!C15+'21-22 Cert'!C15*$B$1,5)</f>
        <v>55380</v>
      </c>
      <c r="D16" s="127">
        <f>MROUND('21-22 Cert'!D15+'21-22 Cert'!D15*$B$1,5)</f>
        <v>60585</v>
      </c>
      <c r="E16" s="127">
        <f>MROUND('21-22 Cert'!E15+'21-22 Cert'!E15*$B$1,5)</f>
        <v>62935</v>
      </c>
      <c r="F16" s="128">
        <f>MROUND('21-22 Cert'!F15+'21-22 Cert'!F15*$B$1,5)</f>
        <v>69640</v>
      </c>
      <c r="G16" s="116">
        <v>11</v>
      </c>
      <c r="H16" s="139">
        <f t="shared" si="6"/>
        <v>51839</v>
      </c>
      <c r="I16" s="140">
        <f t="shared" si="0"/>
        <v>58149</v>
      </c>
      <c r="J16" s="140">
        <f t="shared" si="0"/>
        <v>63614</v>
      </c>
      <c r="K16" s="140">
        <f t="shared" si="0"/>
        <v>66082</v>
      </c>
      <c r="L16" s="141">
        <f t="shared" si="0"/>
        <v>73122</v>
      </c>
      <c r="M16" s="116">
        <v>11</v>
      </c>
      <c r="N16" s="237">
        <f t="shared" si="7"/>
        <v>54307</v>
      </c>
      <c r="O16" s="229">
        <f t="shared" si="1"/>
        <v>60918</v>
      </c>
      <c r="P16" s="229">
        <f t="shared" si="1"/>
        <v>66644</v>
      </c>
      <c r="Q16" s="229">
        <f t="shared" si="1"/>
        <v>69229</v>
      </c>
      <c r="R16" s="238">
        <f t="shared" si="1"/>
        <v>76604</v>
      </c>
      <c r="S16" s="116">
        <v>11</v>
      </c>
      <c r="T16" s="142">
        <f t="shared" si="4"/>
        <v>56776</v>
      </c>
      <c r="U16" s="143">
        <f t="shared" si="2"/>
        <v>63687</v>
      </c>
      <c r="V16" s="143">
        <f t="shared" si="2"/>
        <v>69673</v>
      </c>
      <c r="W16" s="143">
        <f t="shared" si="2"/>
        <v>72375</v>
      </c>
      <c r="X16" s="144">
        <f t="shared" si="2"/>
        <v>80086</v>
      </c>
      <c r="Y16" s="116">
        <v>11</v>
      </c>
      <c r="Z16" s="131">
        <f t="shared" si="5"/>
        <v>59244</v>
      </c>
      <c r="AA16" s="124">
        <f t="shared" si="3"/>
        <v>66456</v>
      </c>
      <c r="AB16" s="124">
        <f t="shared" si="3"/>
        <v>72702</v>
      </c>
      <c r="AC16" s="124">
        <f t="shared" si="3"/>
        <v>75522</v>
      </c>
      <c r="AD16" s="125">
        <f t="shared" si="3"/>
        <v>83568</v>
      </c>
      <c r="AE16" s="107"/>
      <c r="AF16" s="368">
        <f>(B16-'21-22 Cert'!B15)/'21-22 Cert'!B15</f>
        <v>7.9951875751941376E-2</v>
      </c>
      <c r="AG16" s="368">
        <f>(C16-'21-22 Cert'!C15)/'21-22 Cert'!C15</f>
        <v>7.9953198127925118E-2</v>
      </c>
      <c r="AH16" s="368">
        <f>(D16-'21-22 Cert'!D15)/'21-22 Cert'!D15</f>
        <v>8.0042784561903918E-2</v>
      </c>
      <c r="AI16" s="368">
        <f>(E16-'21-22 Cert'!E15)/'21-22 Cert'!E15</f>
        <v>7.9965679965679964E-2</v>
      </c>
      <c r="AJ16" s="368">
        <f>(F16-'21-22 Cert'!F15)/'21-22 Cert'!F15</f>
        <v>8.0024813895781644E-2</v>
      </c>
      <c r="AK16" s="368"/>
      <c r="AL16" s="368">
        <f>(H16-'21-22 Cert'!H15)/'21-22 Cert'!H15</f>
        <v>7.9956667569425641E-2</v>
      </c>
      <c r="AM16" s="368">
        <f>(I16-'21-22 Cert'!I15)/'21-22 Cert'!I15</f>
        <v>7.9953198127925118E-2</v>
      </c>
      <c r="AN16" s="368">
        <f>(J16-'21-22 Cert'!J15)/'21-22 Cert'!J15</f>
        <v>8.0033955857385403E-2</v>
      </c>
      <c r="AO16" s="368">
        <f>(K16-'21-22 Cert'!K15)/'21-22 Cert'!K15</f>
        <v>7.9965353249767113E-2</v>
      </c>
      <c r="AP16" s="368">
        <f>(L16-'21-22 Cert'!L15)/'21-22 Cert'!L15</f>
        <v>8.0024813895781644E-2</v>
      </c>
      <c r="AQ16" s="368"/>
      <c r="AR16" s="368">
        <f>(N16-'21-22 Cert'!N15)/'21-22 Cert'!N15</f>
        <v>7.9941137868634035E-2</v>
      </c>
      <c r="AS16" s="368">
        <f>(O16-'21-22 Cert'!O15)/'21-22 Cert'!O15</f>
        <v>7.9953198127925118E-2</v>
      </c>
      <c r="AT16" s="368">
        <f>(P16-'21-22 Cert'!P15)/'21-22 Cert'!P15</f>
        <v>8.0042135969532455E-2</v>
      </c>
      <c r="AU16" s="368">
        <f>(Q16-'21-22 Cert'!Q15)/'21-22 Cert'!Q15</f>
        <v>7.9965056237617585E-2</v>
      </c>
      <c r="AV16" s="368">
        <f>(R16-'21-22 Cert'!R15)/'21-22 Cert'!R15</f>
        <v>8.0024813895781644E-2</v>
      </c>
      <c r="AW16" s="368"/>
      <c r="AX16" s="368">
        <f>(T16-'21-22 Cert'!T15)/'21-22 Cert'!T15</f>
        <v>7.9966522103020618E-2</v>
      </c>
      <c r="AY16" s="368">
        <f>(U16-'21-22 Cert'!U15)/'21-22 Cert'!U15</f>
        <v>7.9953198127925118E-2</v>
      </c>
      <c r="AZ16" s="368">
        <f>(V16-'21-22 Cert'!V15)/'21-22 Cert'!V15</f>
        <v>8.0050845618440836E-2</v>
      </c>
      <c r="BA16" s="368">
        <f>(W16-'21-22 Cert'!W15)/'21-22 Cert'!W15</f>
        <v>7.9965978273845051E-2</v>
      </c>
      <c r="BB16" s="368">
        <f>(X16-'21-22 Cert'!X15)/'21-22 Cert'!X15</f>
        <v>8.0024813895781644E-2</v>
      </c>
      <c r="BC16" s="368"/>
      <c r="BD16" s="368">
        <f>(Z16-'21-22 Cert'!Z15)/'21-22 Cert'!Z15</f>
        <v>7.9951875751941376E-2</v>
      </c>
      <c r="BE16" s="368">
        <f>(AA16-'21-22 Cert'!AA15)/'21-22 Cert'!AA15</f>
        <v>7.9953198127925118E-2</v>
      </c>
      <c r="BF16" s="368">
        <f>(AB16-'21-22 Cert'!AB15)/'21-22 Cert'!AB15</f>
        <v>8.0042784561903918E-2</v>
      </c>
      <c r="BG16" s="368">
        <f>(AC16-'21-22 Cert'!AC15)/'21-22 Cert'!AC15</f>
        <v>7.9965679965679964E-2</v>
      </c>
      <c r="BH16" s="368">
        <f>(AD16-'21-22 Cert'!AD15)/'21-22 Cert'!AD15</f>
        <v>8.0024813895781644E-2</v>
      </c>
    </row>
    <row r="17" spans="1:60" s="109" customFormat="1" x14ac:dyDescent="0.25">
      <c r="A17" s="116">
        <v>12</v>
      </c>
      <c r="B17" s="126">
        <f>MROUND('21-22 Cert'!B16+'21-22 Cert'!B16*$B$1,5)</f>
        <v>49520</v>
      </c>
      <c r="C17" s="127">
        <f>MROUND('21-22 Cert'!C16+'21-22 Cert'!C16*$B$1,5)</f>
        <v>55550</v>
      </c>
      <c r="D17" s="127">
        <f>MROUND('21-22 Cert'!D16+'21-22 Cert'!D16*$B$1,5)</f>
        <v>60775</v>
      </c>
      <c r="E17" s="127">
        <f>MROUND('21-22 Cert'!E16+'21-22 Cert'!E16*$B$1,5)</f>
        <v>63150</v>
      </c>
      <c r="F17" s="128">
        <f>MROUND('21-22 Cert'!F16+'21-22 Cert'!F16*$B$1,5)</f>
        <v>69855</v>
      </c>
      <c r="G17" s="116">
        <v>12</v>
      </c>
      <c r="H17" s="139">
        <f t="shared" si="6"/>
        <v>51996</v>
      </c>
      <c r="I17" s="140">
        <f t="shared" si="0"/>
        <v>58328</v>
      </c>
      <c r="J17" s="140">
        <f t="shared" si="0"/>
        <v>63814</v>
      </c>
      <c r="K17" s="140">
        <f t="shared" si="0"/>
        <v>66308</v>
      </c>
      <c r="L17" s="141">
        <f t="shared" si="0"/>
        <v>73348</v>
      </c>
      <c r="M17" s="116">
        <v>12</v>
      </c>
      <c r="N17" s="237">
        <f t="shared" si="7"/>
        <v>54472</v>
      </c>
      <c r="O17" s="229">
        <f t="shared" si="1"/>
        <v>61105</v>
      </c>
      <c r="P17" s="229">
        <f t="shared" si="1"/>
        <v>66853</v>
      </c>
      <c r="Q17" s="229">
        <f t="shared" si="1"/>
        <v>69465</v>
      </c>
      <c r="R17" s="238">
        <f t="shared" si="1"/>
        <v>76841</v>
      </c>
      <c r="S17" s="116">
        <v>12</v>
      </c>
      <c r="T17" s="142">
        <f t="shared" si="4"/>
        <v>56948</v>
      </c>
      <c r="U17" s="143">
        <f t="shared" si="2"/>
        <v>63883</v>
      </c>
      <c r="V17" s="143">
        <f t="shared" si="2"/>
        <v>69891</v>
      </c>
      <c r="W17" s="143">
        <f t="shared" si="2"/>
        <v>72623</v>
      </c>
      <c r="X17" s="144">
        <f t="shared" si="2"/>
        <v>80333</v>
      </c>
      <c r="Y17" s="116">
        <v>12</v>
      </c>
      <c r="Z17" s="131">
        <f t="shared" si="5"/>
        <v>59424</v>
      </c>
      <c r="AA17" s="124">
        <f t="shared" si="3"/>
        <v>66660</v>
      </c>
      <c r="AB17" s="124">
        <f t="shared" si="3"/>
        <v>72930</v>
      </c>
      <c r="AC17" s="124">
        <f t="shared" si="3"/>
        <v>75780</v>
      </c>
      <c r="AD17" s="125">
        <f t="shared" si="3"/>
        <v>83826</v>
      </c>
      <c r="AE17" s="107"/>
      <c r="AF17" s="368">
        <f>(B17-'21-22 Cert'!B16)/'21-22 Cert'!B16</f>
        <v>8.004362050163577E-2</v>
      </c>
      <c r="AG17" s="368">
        <f>(C17-'21-22 Cert'!C16)/'21-22 Cert'!C16</f>
        <v>8.0003888402838536E-2</v>
      </c>
      <c r="AH17" s="368">
        <f>(D17-'21-22 Cert'!D16)/'21-22 Cert'!D16</f>
        <v>7.9964460239893384E-2</v>
      </c>
      <c r="AI17" s="368">
        <f>(E17-'21-22 Cert'!E16)/'21-22 Cert'!E16</f>
        <v>8.0041046690610573E-2</v>
      </c>
      <c r="AJ17" s="368">
        <f>(F17-'21-22 Cert'!F16)/'21-22 Cert'!F16</f>
        <v>8.0009276437847873E-2</v>
      </c>
      <c r="AK17" s="368"/>
      <c r="AL17" s="368">
        <f>(H17-'21-22 Cert'!H16)/'21-22 Cert'!H16</f>
        <v>8.0032403464678145E-2</v>
      </c>
      <c r="AM17" s="368">
        <f>(I17-'21-22 Cert'!I16)/'21-22 Cert'!I16</f>
        <v>8.0008147092043624E-2</v>
      </c>
      <c r="AN17" s="368">
        <f>(J17-'21-22 Cert'!J16)/'21-22 Cert'!J16</f>
        <v>7.9964121917785042E-2</v>
      </c>
      <c r="AO17" s="368">
        <f>(K17-'21-22 Cert'!K16)/'21-22 Cert'!K16</f>
        <v>8.0040394826856043E-2</v>
      </c>
      <c r="AP17" s="368">
        <f>(L17-'21-22 Cert'!L16)/'21-22 Cert'!L16</f>
        <v>8.0012957563977971E-2</v>
      </c>
      <c r="AQ17" s="368"/>
      <c r="AR17" s="368">
        <f>(N17-'21-22 Cert'!N16)/'21-22 Cert'!N16</f>
        <v>8.004362050163577E-2</v>
      </c>
      <c r="AS17" s="368">
        <f>(O17-'21-22 Cert'!O16)/'21-22 Cert'!O16</f>
        <v>7.9994344191307729E-2</v>
      </c>
      <c r="AT17" s="368">
        <f>(P17-'21-22 Cert'!P16)/'21-22 Cert'!P16</f>
        <v>7.9963814354716251E-2</v>
      </c>
      <c r="AU17" s="368">
        <f>(Q17-'21-22 Cert'!Q16)/'21-22 Cert'!Q16</f>
        <v>8.0041046690610573E-2</v>
      </c>
      <c r="AV17" s="368">
        <f>(R17-'21-22 Cert'!R16)/'21-22 Cert'!R16</f>
        <v>8.0016304042278066E-2</v>
      </c>
      <c r="AW17" s="368"/>
      <c r="AX17" s="368">
        <f>(T17-'21-22 Cert'!T16)/'21-22 Cert'!T16</f>
        <v>8.0033378849946893E-2</v>
      </c>
      <c r="AY17" s="368">
        <f>(U17-'21-22 Cert'!U16)/'21-22 Cert'!U16</f>
        <v>8.0016906170752328E-2</v>
      </c>
      <c r="AZ17" s="368">
        <f>(V17-'21-22 Cert'!V16)/'21-22 Cert'!V16</f>
        <v>7.9964769145188214E-2</v>
      </c>
      <c r="BA17" s="368">
        <f>(W17-'21-22 Cert'!W16)/'21-22 Cert'!W16</f>
        <v>8.0040451510239294E-2</v>
      </c>
      <c r="BB17" s="368">
        <f>(X17-'21-22 Cert'!X16)/'21-22 Cert'!X16</f>
        <v>8.0005915409642123E-2</v>
      </c>
      <c r="BC17" s="368"/>
      <c r="BD17" s="368">
        <f>(Z17-'21-22 Cert'!Z16)/'21-22 Cert'!Z16</f>
        <v>8.004362050163577E-2</v>
      </c>
      <c r="BE17" s="368">
        <f>(AA17-'21-22 Cert'!AA16)/'21-22 Cert'!AA16</f>
        <v>8.0003888402838536E-2</v>
      </c>
      <c r="BF17" s="368">
        <f>(AB17-'21-22 Cert'!AB16)/'21-22 Cert'!AB16</f>
        <v>7.9964460239893384E-2</v>
      </c>
      <c r="BG17" s="368">
        <f>(AC17-'21-22 Cert'!AC16)/'21-22 Cert'!AC16</f>
        <v>8.0041046690610573E-2</v>
      </c>
      <c r="BH17" s="368">
        <f>(AD17-'21-22 Cert'!AD16)/'21-22 Cert'!AD16</f>
        <v>8.0009276437847873E-2</v>
      </c>
    </row>
    <row r="18" spans="1:60" s="109" customFormat="1" x14ac:dyDescent="0.25">
      <c r="A18" s="116">
        <v>13</v>
      </c>
      <c r="B18" s="126">
        <f>MROUND('21-22 Cert'!B17+'21-22 Cert'!B17*$B$1,5)</f>
        <v>50230</v>
      </c>
      <c r="C18" s="127">
        <f>MROUND('21-22 Cert'!C17+'21-22 Cert'!C17*$B$1,5)</f>
        <v>55695</v>
      </c>
      <c r="D18" s="127">
        <f>MROUND('21-22 Cert'!D17+'21-22 Cert'!D17*$B$1,5)</f>
        <v>60910</v>
      </c>
      <c r="E18" s="127">
        <f>MROUND('21-22 Cert'!E17+'21-22 Cert'!E17*$B$1,5)</f>
        <v>63260</v>
      </c>
      <c r="F18" s="128">
        <f>MROUND('21-22 Cert'!F17+'21-22 Cert'!F17*$B$1,5)</f>
        <v>69980</v>
      </c>
      <c r="G18" s="116">
        <v>13</v>
      </c>
      <c r="H18" s="139">
        <f t="shared" si="6"/>
        <v>52742</v>
      </c>
      <c r="I18" s="140">
        <f t="shared" si="0"/>
        <v>58480</v>
      </c>
      <c r="J18" s="140">
        <f t="shared" si="0"/>
        <v>63956</v>
      </c>
      <c r="K18" s="140">
        <f t="shared" si="0"/>
        <v>66423</v>
      </c>
      <c r="L18" s="141">
        <f t="shared" si="0"/>
        <v>73479</v>
      </c>
      <c r="M18" s="116">
        <v>13</v>
      </c>
      <c r="N18" s="237">
        <f t="shared" si="7"/>
        <v>55253</v>
      </c>
      <c r="O18" s="229">
        <f t="shared" si="1"/>
        <v>61265</v>
      </c>
      <c r="P18" s="229">
        <f t="shared" si="1"/>
        <v>67001</v>
      </c>
      <c r="Q18" s="229">
        <f t="shared" si="1"/>
        <v>69586</v>
      </c>
      <c r="R18" s="238">
        <f t="shared" si="1"/>
        <v>76978</v>
      </c>
      <c r="S18" s="116">
        <v>13</v>
      </c>
      <c r="T18" s="142">
        <f t="shared" si="4"/>
        <v>57765</v>
      </c>
      <c r="U18" s="143">
        <f t="shared" si="2"/>
        <v>64049</v>
      </c>
      <c r="V18" s="143">
        <f t="shared" si="2"/>
        <v>70047</v>
      </c>
      <c r="W18" s="143">
        <f t="shared" si="2"/>
        <v>72749</v>
      </c>
      <c r="X18" s="144">
        <f t="shared" si="2"/>
        <v>80477</v>
      </c>
      <c r="Y18" s="116">
        <v>13</v>
      </c>
      <c r="Z18" s="131">
        <f t="shared" si="5"/>
        <v>60276</v>
      </c>
      <c r="AA18" s="124">
        <f t="shared" si="3"/>
        <v>66834</v>
      </c>
      <c r="AB18" s="124">
        <f t="shared" si="3"/>
        <v>73092</v>
      </c>
      <c r="AC18" s="124">
        <f t="shared" si="3"/>
        <v>75912</v>
      </c>
      <c r="AD18" s="125">
        <f t="shared" si="3"/>
        <v>83976</v>
      </c>
      <c r="AE18" s="107"/>
      <c r="AF18" s="368">
        <f>(B18-'21-22 Cert'!B17)/'21-22 Cert'!B17</f>
        <v>7.9982799397978935E-2</v>
      </c>
      <c r="AG18" s="368">
        <f>(C18-'21-22 Cert'!C17)/'21-22 Cert'!C17</f>
        <v>7.9988365328679464E-2</v>
      </c>
      <c r="AH18" s="368">
        <f>(D18-'21-22 Cert'!D17)/'21-22 Cert'!D17</f>
        <v>7.9964539007092203E-2</v>
      </c>
      <c r="AI18" s="368">
        <f>(E18-'21-22 Cert'!E17)/'21-22 Cert'!E17</f>
        <v>7.998292787025181E-2</v>
      </c>
      <c r="AJ18" s="368">
        <f>(F18-'21-22 Cert'!F17)/'21-22 Cert'!F17</f>
        <v>8.0021606605447951E-2</v>
      </c>
      <c r="AK18" s="368"/>
      <c r="AL18" s="368">
        <f>(H18-'21-22 Cert'!H17)/'21-22 Cert'!H17</f>
        <v>7.9981980506183964E-2</v>
      </c>
      <c r="AM18" s="368">
        <f>(I18-'21-22 Cert'!I17)/'21-22 Cert'!I17</f>
        <v>7.9983009843210398E-2</v>
      </c>
      <c r="AN18" s="368">
        <f>(J18-'21-22 Cert'!J17)/'21-22 Cert'!J17</f>
        <v>7.9972982100641674E-2</v>
      </c>
      <c r="AO18" s="368">
        <f>(K18-'21-22 Cert'!K17)/'21-22 Cert'!K17</f>
        <v>7.9978537981269512E-2</v>
      </c>
      <c r="AP18" s="368">
        <f>(L18-'21-22 Cert'!L17)/'21-22 Cert'!L17</f>
        <v>8.0017637980451237E-2</v>
      </c>
      <c r="AQ18" s="368"/>
      <c r="AR18" s="368">
        <f>(N18-'21-22 Cert'!N17)/'21-22 Cert'!N17</f>
        <v>7.9982799397978935E-2</v>
      </c>
      <c r="AS18" s="368">
        <f>(O18-'21-22 Cert'!O17)/'21-22 Cert'!O17</f>
        <v>7.999717947361927E-2</v>
      </c>
      <c r="AT18" s="368">
        <f>(P18-'21-22 Cert'!P17)/'21-22 Cert'!P17</f>
        <v>7.9964539007092203E-2</v>
      </c>
      <c r="AU18" s="368">
        <f>(Q18-'21-22 Cert'!Q17)/'21-22 Cert'!Q17</f>
        <v>7.9974547204072446E-2</v>
      </c>
      <c r="AV18" s="368">
        <f>(R18-'21-22 Cert'!R17)/'21-22 Cert'!R17</f>
        <v>8.0014030164854436E-2</v>
      </c>
      <c r="AW18" s="368"/>
      <c r="AX18" s="368">
        <f>(T18-'21-22 Cert'!T17)/'21-22 Cert'!T17</f>
        <v>7.9982051713500479E-2</v>
      </c>
      <c r="AY18" s="368">
        <f>(U18-'21-22 Cert'!U17)/'21-22 Cert'!U17</f>
        <v>7.9975044683505886E-2</v>
      </c>
      <c r="AZ18" s="368">
        <f>(V18-'21-22 Cert'!V17)/'21-22 Cert'!V17</f>
        <v>7.9972247918593892E-2</v>
      </c>
      <c r="BA18" s="368">
        <f>(W18-'21-22 Cert'!W17)/'21-22 Cert'!W17</f>
        <v>7.9986936060925468E-2</v>
      </c>
      <c r="BB18" s="368">
        <f>(X18-'21-22 Cert'!X17)/'21-22 Cert'!X17</f>
        <v>8.0025230158091099E-2</v>
      </c>
      <c r="BC18" s="368"/>
      <c r="BD18" s="368">
        <f>(Z18-'21-22 Cert'!Z17)/'21-22 Cert'!Z17</f>
        <v>7.9982799397978935E-2</v>
      </c>
      <c r="BE18" s="368">
        <f>(AA18-'21-22 Cert'!AA17)/'21-22 Cert'!AA17</f>
        <v>7.9988365328679464E-2</v>
      </c>
      <c r="BF18" s="368">
        <f>(AB18-'21-22 Cert'!AB17)/'21-22 Cert'!AB17</f>
        <v>7.9964539007092203E-2</v>
      </c>
      <c r="BG18" s="368">
        <f>(AC18-'21-22 Cert'!AC17)/'21-22 Cert'!AC17</f>
        <v>7.998292787025181E-2</v>
      </c>
      <c r="BH18" s="368">
        <f>(AD18-'21-22 Cert'!AD17)/'21-22 Cert'!AD17</f>
        <v>8.0021606605447951E-2</v>
      </c>
    </row>
    <row r="19" spans="1:60" s="109" customFormat="1" x14ac:dyDescent="0.25">
      <c r="A19" s="116">
        <v>14</v>
      </c>
      <c r="B19" s="126">
        <f>MROUND('21-22 Cert'!B18+'21-22 Cert'!B18*$B$1,5)</f>
        <v>50495</v>
      </c>
      <c r="C19" s="127">
        <f>MROUND('21-22 Cert'!C18+'21-22 Cert'!C18*$B$1,5)</f>
        <v>56080</v>
      </c>
      <c r="D19" s="127">
        <f>MROUND('21-22 Cert'!D18+'21-22 Cert'!D18*$B$1,5)</f>
        <v>61305</v>
      </c>
      <c r="E19" s="127">
        <f>MROUND('21-22 Cert'!E18+'21-22 Cert'!E18*$B$1,5)</f>
        <v>63640</v>
      </c>
      <c r="F19" s="128">
        <f>MROUND('21-22 Cert'!F18+'21-22 Cert'!F18*$B$1,5)</f>
        <v>70355</v>
      </c>
      <c r="G19" s="116">
        <v>14</v>
      </c>
      <c r="H19" s="139">
        <f t="shared" si="6"/>
        <v>53020</v>
      </c>
      <c r="I19" s="140">
        <f t="shared" si="0"/>
        <v>58884</v>
      </c>
      <c r="J19" s="140">
        <f t="shared" si="0"/>
        <v>64370</v>
      </c>
      <c r="K19" s="140">
        <f t="shared" si="0"/>
        <v>66822</v>
      </c>
      <c r="L19" s="141">
        <f t="shared" si="0"/>
        <v>73873</v>
      </c>
      <c r="M19" s="116">
        <v>14</v>
      </c>
      <c r="N19" s="237">
        <f t="shared" si="7"/>
        <v>55545</v>
      </c>
      <c r="O19" s="229">
        <f t="shared" si="1"/>
        <v>61688</v>
      </c>
      <c r="P19" s="229">
        <f t="shared" si="1"/>
        <v>67436</v>
      </c>
      <c r="Q19" s="229">
        <f t="shared" si="1"/>
        <v>70004</v>
      </c>
      <c r="R19" s="238">
        <f t="shared" si="1"/>
        <v>77391</v>
      </c>
      <c r="S19" s="116">
        <v>14</v>
      </c>
      <c r="T19" s="142">
        <f t="shared" si="4"/>
        <v>58069</v>
      </c>
      <c r="U19" s="143">
        <f t="shared" si="2"/>
        <v>64492</v>
      </c>
      <c r="V19" s="143">
        <f t="shared" si="2"/>
        <v>70501</v>
      </c>
      <c r="W19" s="143">
        <f t="shared" si="2"/>
        <v>73186</v>
      </c>
      <c r="X19" s="144">
        <f t="shared" si="2"/>
        <v>80908</v>
      </c>
      <c r="Y19" s="116">
        <v>14</v>
      </c>
      <c r="Z19" s="131">
        <f t="shared" si="5"/>
        <v>60594</v>
      </c>
      <c r="AA19" s="124">
        <f t="shared" si="3"/>
        <v>67296</v>
      </c>
      <c r="AB19" s="124">
        <f t="shared" si="3"/>
        <v>73566</v>
      </c>
      <c r="AC19" s="124">
        <f t="shared" si="3"/>
        <v>76368</v>
      </c>
      <c r="AD19" s="125">
        <f t="shared" si="3"/>
        <v>84426</v>
      </c>
      <c r="AE19" s="107"/>
      <c r="AF19" s="368">
        <f>(B19-'21-22 Cert'!B18)/'21-22 Cert'!B18</f>
        <v>7.9991444765265748E-2</v>
      </c>
      <c r="AG19" s="368">
        <f>(C19-'21-22 Cert'!C18)/'21-22 Cert'!C18</f>
        <v>8.0019258545979785E-2</v>
      </c>
      <c r="AH19" s="368">
        <f>(D19-'21-22 Cert'!D18)/'21-22 Cert'!D18</f>
        <v>7.9978860213159517E-2</v>
      </c>
      <c r="AI19" s="368">
        <f>(E19-'21-22 Cert'!E18)/'21-22 Cert'!E18</f>
        <v>8.0016970725498515E-2</v>
      </c>
      <c r="AJ19" s="368">
        <f>(F19-'21-22 Cert'!F18)/'21-22 Cert'!F18</f>
        <v>7.997543940440556E-2</v>
      </c>
      <c r="AK19" s="368"/>
      <c r="AL19" s="368">
        <f>(H19-'21-22 Cert'!H18)/'21-22 Cert'!H18</f>
        <v>7.9991037418776612E-2</v>
      </c>
      <c r="AM19" s="368">
        <f>(I19-'21-22 Cert'!I18)/'21-22 Cert'!I18</f>
        <v>8.0024210854533109E-2</v>
      </c>
      <c r="AN19" s="368">
        <f>(J19-'21-22 Cert'!J18)/'21-22 Cert'!J18</f>
        <v>7.9979195678069895E-2</v>
      </c>
      <c r="AO19" s="368">
        <f>(K19-'21-22 Cert'!K18)/'21-22 Cert'!K18</f>
        <v>8.0021334712547076E-2</v>
      </c>
      <c r="AP19" s="368">
        <f>(L19-'21-22 Cert'!L18)/'21-22 Cert'!L18</f>
        <v>7.9983041431537089E-2</v>
      </c>
      <c r="AQ19" s="368"/>
      <c r="AR19" s="368">
        <f>(N19-'21-22 Cert'!N18)/'21-22 Cert'!N18</f>
        <v>7.9990667107386601E-2</v>
      </c>
      <c r="AS19" s="368">
        <f>(O19-'21-22 Cert'!O18)/'21-22 Cert'!O18</f>
        <v>8.0009804264855211E-2</v>
      </c>
      <c r="AT19" s="368">
        <f>(P19-'21-22 Cert'!P18)/'21-22 Cert'!P18</f>
        <v>7.9978219787963226E-2</v>
      </c>
      <c r="AU19" s="368">
        <f>(Q19-'21-22 Cert'!Q18)/'21-22 Cert'!Q18</f>
        <v>8.0008639575426574E-2</v>
      </c>
      <c r="AV19" s="368">
        <f>(R19-'21-22 Cert'!R18)/'21-22 Cert'!R18</f>
        <v>7.9974881384314814E-2</v>
      </c>
      <c r="AW19" s="368"/>
      <c r="AX19" s="368">
        <f>(T19-'21-22 Cert'!T18)/'21-22 Cert'!T18</f>
        <v>7.9991816693944354E-2</v>
      </c>
      <c r="AY19" s="368">
        <f>(U19-'21-22 Cert'!U18)/'21-22 Cert'!U18</f>
        <v>8.0014736912616805E-2</v>
      </c>
      <c r="AZ19" s="368">
        <f>(V19-'21-22 Cert'!V18)/'21-22 Cert'!V18</f>
        <v>7.9978553921568621E-2</v>
      </c>
      <c r="BA19" s="368">
        <f>(W19-'21-22 Cert'!W18)/'21-22 Cert'!W18</f>
        <v>8.0012986246384504E-2</v>
      </c>
      <c r="BB19" s="368">
        <f>(X19-'21-22 Cert'!X18)/'21-22 Cert'!X18</f>
        <v>7.9968498471641947E-2</v>
      </c>
      <c r="BC19" s="368"/>
      <c r="BD19" s="368">
        <f>(Z19-'21-22 Cert'!Z18)/'21-22 Cert'!Z18</f>
        <v>7.9991444765265748E-2</v>
      </c>
      <c r="BE19" s="368">
        <f>(AA19-'21-22 Cert'!AA18)/'21-22 Cert'!AA18</f>
        <v>8.0019258545979785E-2</v>
      </c>
      <c r="BF19" s="368">
        <f>(AB19-'21-22 Cert'!AB18)/'21-22 Cert'!AB18</f>
        <v>7.9978860213159517E-2</v>
      </c>
      <c r="BG19" s="368">
        <f>(AC19-'21-22 Cert'!AC18)/'21-22 Cert'!AC18</f>
        <v>8.0016970725498515E-2</v>
      </c>
      <c r="BH19" s="368">
        <f>(AD19-'21-22 Cert'!AD18)/'21-22 Cert'!AD18</f>
        <v>7.997543940440556E-2</v>
      </c>
    </row>
    <row r="20" spans="1:60" s="109" customFormat="1" x14ac:dyDescent="0.25">
      <c r="A20" s="116">
        <v>15</v>
      </c>
      <c r="B20" s="126">
        <f>MROUND('21-22 Cert'!B19+'21-22 Cert'!B19*$B$1,5)</f>
        <v>50755</v>
      </c>
      <c r="C20" s="127">
        <f>MROUND('21-22 Cert'!C19+'21-22 Cert'!C19*$B$1,5)</f>
        <v>56850</v>
      </c>
      <c r="D20" s="127">
        <f>MROUND('21-22 Cert'!D19+'21-22 Cert'!D19*$B$1,5)</f>
        <v>62075</v>
      </c>
      <c r="E20" s="127">
        <f>MROUND('21-22 Cert'!E19+'21-22 Cert'!E19*$B$1,5)</f>
        <v>64405</v>
      </c>
      <c r="F20" s="128">
        <f>MROUND('21-22 Cert'!F19+'21-22 Cert'!F19*$B$1,5)</f>
        <v>71120</v>
      </c>
      <c r="G20" s="116">
        <v>15</v>
      </c>
      <c r="H20" s="139">
        <f t="shared" si="6"/>
        <v>53293</v>
      </c>
      <c r="I20" s="140">
        <f t="shared" si="0"/>
        <v>59693</v>
      </c>
      <c r="J20" s="140">
        <f t="shared" si="0"/>
        <v>65179</v>
      </c>
      <c r="K20" s="140">
        <f t="shared" si="0"/>
        <v>67625</v>
      </c>
      <c r="L20" s="141">
        <f t="shared" si="0"/>
        <v>74676</v>
      </c>
      <c r="M20" s="116">
        <v>15</v>
      </c>
      <c r="N20" s="145">
        <f t="shared" si="7"/>
        <v>55831</v>
      </c>
      <c r="O20" s="146">
        <f t="shared" si="1"/>
        <v>62535</v>
      </c>
      <c r="P20" s="146">
        <f t="shared" si="1"/>
        <v>68283</v>
      </c>
      <c r="Q20" s="146">
        <f t="shared" si="1"/>
        <v>70846</v>
      </c>
      <c r="R20" s="147">
        <f t="shared" si="1"/>
        <v>78232</v>
      </c>
      <c r="S20" s="116">
        <v>15</v>
      </c>
      <c r="T20" s="142">
        <f t="shared" si="4"/>
        <v>58368</v>
      </c>
      <c r="U20" s="143">
        <f t="shared" si="2"/>
        <v>65378</v>
      </c>
      <c r="V20" s="143">
        <f t="shared" si="2"/>
        <v>71386</v>
      </c>
      <c r="W20" s="143">
        <f t="shared" si="2"/>
        <v>74066</v>
      </c>
      <c r="X20" s="144">
        <f t="shared" si="2"/>
        <v>81788</v>
      </c>
      <c r="Y20" s="116">
        <v>15</v>
      </c>
      <c r="Z20" s="131">
        <f t="shared" si="5"/>
        <v>60906</v>
      </c>
      <c r="AA20" s="124">
        <f t="shared" si="3"/>
        <v>68220</v>
      </c>
      <c r="AB20" s="124">
        <f t="shared" si="3"/>
        <v>74490</v>
      </c>
      <c r="AC20" s="124">
        <f t="shared" si="3"/>
        <v>77286</v>
      </c>
      <c r="AD20" s="125">
        <f t="shared" si="3"/>
        <v>85344</v>
      </c>
      <c r="AE20" s="107"/>
      <c r="AF20" s="368">
        <f>(B20-'21-22 Cert'!B19)/'21-22 Cert'!B19</f>
        <v>8.0008511543781247E-2</v>
      </c>
      <c r="AG20" s="368">
        <f>(C20-'21-22 Cert'!C19)/'21-22 Cert'!C19</f>
        <v>7.9977203647416409E-2</v>
      </c>
      <c r="AH20" s="368">
        <f>(D20-'21-22 Cert'!D19)/'21-22 Cert'!D19</f>
        <v>8.003479773814702E-2</v>
      </c>
      <c r="AI20" s="368">
        <f>(E20-'21-22 Cert'!E19)/'21-22 Cert'!E19</f>
        <v>7.9986585059109577E-2</v>
      </c>
      <c r="AJ20" s="368">
        <f>(F20-'21-22 Cert'!F19)/'21-22 Cert'!F19</f>
        <v>8.0030372057706911E-2</v>
      </c>
      <c r="AK20" s="368"/>
      <c r="AL20" s="368">
        <f>(H20-'21-22 Cert'!H19)/'21-22 Cert'!H19</f>
        <v>8.0008106191103462E-2</v>
      </c>
      <c r="AM20" s="368">
        <f>(I20-'21-22 Cert'!I19)/'21-22 Cert'!I19</f>
        <v>7.9986249819076566E-2</v>
      </c>
      <c r="AN20" s="368">
        <f>(J20-'21-22 Cert'!J19)/'21-22 Cert'!J19</f>
        <v>8.003446618833783E-2</v>
      </c>
      <c r="AO20" s="368">
        <f>(K20-'21-22 Cert'!K19)/'21-22 Cert'!K19</f>
        <v>7.9978280658607084E-2</v>
      </c>
      <c r="AP20" s="368">
        <f>(L20-'21-22 Cert'!L19)/'21-22 Cert'!L19</f>
        <v>8.0022561936855502E-2</v>
      </c>
      <c r="AQ20" s="368"/>
      <c r="AR20" s="368">
        <f>(N20-'21-22 Cert'!N19)/'21-22 Cert'!N19</f>
        <v>8.0007737692233294E-2</v>
      </c>
      <c r="AS20" s="368">
        <f>(O20-'21-22 Cert'!O19)/'21-22 Cert'!O19</f>
        <v>7.9977203647416409E-2</v>
      </c>
      <c r="AT20" s="368">
        <f>(P20-'21-22 Cert'!P19)/'21-22 Cert'!P19</f>
        <v>8.0034164781804085E-2</v>
      </c>
      <c r="AU20" s="368">
        <f>(Q20-'21-22 Cert'!Q19)/'21-22 Cert'!Q19</f>
        <v>7.9985975395966399E-2</v>
      </c>
      <c r="AV20" s="368">
        <f>(R20-'21-22 Cert'!R19)/'21-22 Cert'!R19</f>
        <v>8.0030372057706911E-2</v>
      </c>
      <c r="AW20" s="368"/>
      <c r="AX20" s="368">
        <f>(T20-'21-22 Cert'!T19)/'21-22 Cert'!T19</f>
        <v>8.0008881651987274E-2</v>
      </c>
      <c r="AY20" s="368">
        <f>(U20-'21-22 Cert'!U19)/'21-22 Cert'!U19</f>
        <v>7.9985463195453951E-2</v>
      </c>
      <c r="AZ20" s="368">
        <f>(V20-'21-22 Cert'!V19)/'21-22 Cert'!V19</f>
        <v>8.0035100459937059E-2</v>
      </c>
      <c r="BA20" s="368">
        <f>(W20-'21-22 Cert'!W19)/'21-22 Cert'!W19</f>
        <v>7.9994167395742194E-2</v>
      </c>
      <c r="BB20" s="368">
        <f>(X20-'21-22 Cert'!X19)/'21-22 Cert'!X19</f>
        <v>8.0023241073315016E-2</v>
      </c>
      <c r="BC20" s="368"/>
      <c r="BD20" s="368">
        <f>(Z20-'21-22 Cert'!Z19)/'21-22 Cert'!Z19</f>
        <v>8.0008511543781247E-2</v>
      </c>
      <c r="BE20" s="368">
        <f>(AA20-'21-22 Cert'!AA19)/'21-22 Cert'!AA19</f>
        <v>7.9977203647416409E-2</v>
      </c>
      <c r="BF20" s="368">
        <f>(AB20-'21-22 Cert'!AB19)/'21-22 Cert'!AB19</f>
        <v>8.003479773814702E-2</v>
      </c>
      <c r="BG20" s="368">
        <f>(AC20-'21-22 Cert'!AC19)/'21-22 Cert'!AC19</f>
        <v>7.9986585059109577E-2</v>
      </c>
      <c r="BH20" s="368">
        <f>(AD20-'21-22 Cert'!AD19)/'21-22 Cert'!AD19</f>
        <v>8.0030372057706911E-2</v>
      </c>
    </row>
    <row r="21" spans="1:60" s="109" customFormat="1" x14ac:dyDescent="0.25">
      <c r="A21" s="116">
        <v>16</v>
      </c>
      <c r="B21" s="126">
        <f>MROUND('21-22 Cert'!B20+'21-22 Cert'!B20*$B$1,5)</f>
        <v>51495</v>
      </c>
      <c r="C21" s="127">
        <f>MROUND('21-22 Cert'!C20+'21-22 Cert'!C20*$B$1,5)</f>
        <v>57690</v>
      </c>
      <c r="D21" s="127">
        <f>MROUND('21-22 Cert'!D20+'21-22 Cert'!D20*$B$1,5)</f>
        <v>62850</v>
      </c>
      <c r="E21" s="127">
        <f>MROUND('21-22 Cert'!E20+'21-22 Cert'!E20*$B$1,5)</f>
        <v>65215</v>
      </c>
      <c r="F21" s="128">
        <f>MROUND('21-22 Cert'!F20+'21-22 Cert'!F20*$B$1,5)</f>
        <v>72010</v>
      </c>
      <c r="G21" s="116">
        <v>16</v>
      </c>
      <c r="H21" s="139">
        <f t="shared" si="6"/>
        <v>54070</v>
      </c>
      <c r="I21" s="140">
        <f t="shared" si="6"/>
        <v>60575</v>
      </c>
      <c r="J21" s="140">
        <f t="shared" si="6"/>
        <v>65993</v>
      </c>
      <c r="K21" s="140">
        <f t="shared" si="6"/>
        <v>68476</v>
      </c>
      <c r="L21" s="141">
        <f t="shared" si="6"/>
        <v>75611</v>
      </c>
      <c r="M21" s="116">
        <v>16</v>
      </c>
      <c r="N21" s="145">
        <f t="shared" si="7"/>
        <v>56645</v>
      </c>
      <c r="O21" s="146">
        <f t="shared" si="7"/>
        <v>63459</v>
      </c>
      <c r="P21" s="146">
        <f t="shared" si="7"/>
        <v>69135</v>
      </c>
      <c r="Q21" s="146">
        <f t="shared" si="7"/>
        <v>71737</v>
      </c>
      <c r="R21" s="147">
        <f t="shared" si="7"/>
        <v>79211</v>
      </c>
      <c r="S21" s="116">
        <v>16</v>
      </c>
      <c r="T21" s="142">
        <f t="shared" si="4"/>
        <v>59219</v>
      </c>
      <c r="U21" s="143">
        <f t="shared" si="4"/>
        <v>66344</v>
      </c>
      <c r="V21" s="143">
        <f t="shared" si="4"/>
        <v>72278</v>
      </c>
      <c r="W21" s="143">
        <f t="shared" si="4"/>
        <v>74997</v>
      </c>
      <c r="X21" s="144">
        <f t="shared" si="4"/>
        <v>82812</v>
      </c>
      <c r="Y21" s="116">
        <v>16</v>
      </c>
      <c r="Z21" s="131">
        <f t="shared" si="5"/>
        <v>61794</v>
      </c>
      <c r="AA21" s="124">
        <f t="shared" si="5"/>
        <v>69228</v>
      </c>
      <c r="AB21" s="124">
        <f t="shared" si="5"/>
        <v>75420</v>
      </c>
      <c r="AC21" s="124">
        <f t="shared" si="5"/>
        <v>78258</v>
      </c>
      <c r="AD21" s="125">
        <f t="shared" si="5"/>
        <v>86412</v>
      </c>
      <c r="AE21" s="107"/>
      <c r="AF21" s="368">
        <f>(B21-'21-22 Cert'!B20)/'21-22 Cert'!B20</f>
        <v>8.001258389261745E-2</v>
      </c>
      <c r="AG21" s="368">
        <f>(C21-'21-22 Cert'!C20)/'21-22 Cert'!C20</f>
        <v>8.0033698399326031E-2</v>
      </c>
      <c r="AH21" s="368">
        <f>(D21-'21-22 Cert'!D20)/'21-22 Cert'!D20</f>
        <v>7.9989689835896549E-2</v>
      </c>
      <c r="AI21" s="368">
        <f>(E21-'21-22 Cert'!E20)/'21-22 Cert'!E20</f>
        <v>7.9986751676740908E-2</v>
      </c>
      <c r="AJ21" s="368">
        <f>(F21-'21-22 Cert'!F20)/'21-22 Cert'!F20</f>
        <v>8.0014998125234341E-2</v>
      </c>
      <c r="AK21" s="368"/>
      <c r="AL21" s="368">
        <f>(H21-'21-22 Cert'!H20)/'21-22 Cert'!H20</f>
        <v>8.0017577500798978E-2</v>
      </c>
      <c r="AM21" s="368">
        <f>(I21-'21-22 Cert'!I20)/'21-22 Cert'!I20</f>
        <v>8.0037799094248116E-2</v>
      </c>
      <c r="AN21" s="368">
        <f>(J21-'21-22 Cert'!J20)/'21-22 Cert'!J20</f>
        <v>7.9993453890843627E-2</v>
      </c>
      <c r="AO21" s="368">
        <f>(K21-'21-22 Cert'!K20)/'21-22 Cert'!K20</f>
        <v>7.9994952999810742E-2</v>
      </c>
      <c r="AP21" s="368">
        <f>(L21-'21-22 Cert'!L20)/'21-22 Cert'!L20</f>
        <v>8.0018283363567547E-2</v>
      </c>
      <c r="AQ21" s="368"/>
      <c r="AR21" s="368">
        <f>(N21-'21-22 Cert'!N20)/'21-22 Cert'!N20</f>
        <v>8.0022117144600363E-2</v>
      </c>
      <c r="AS21" s="368">
        <f>(O21-'21-22 Cert'!O20)/'21-22 Cert'!O20</f>
        <v>8.0024507718229318E-2</v>
      </c>
      <c r="AT21" s="368">
        <f>(P21-'21-22 Cert'!P20)/'21-22 Cert'!P20</f>
        <v>7.9981254393501525E-2</v>
      </c>
      <c r="AU21" s="368">
        <f>(Q21-'21-22 Cert'!Q20)/'21-22 Cert'!Q20</f>
        <v>7.9986149584487534E-2</v>
      </c>
      <c r="AV21" s="368">
        <f>(R21-'21-22 Cert'!R20)/'21-22 Cert'!R20</f>
        <v>8.0007635357157464E-2</v>
      </c>
      <c r="AW21" s="368"/>
      <c r="AX21" s="368">
        <f>(T21-'21-22 Cert'!T20)/'21-22 Cert'!T20</f>
        <v>8.0008024511234316E-2</v>
      </c>
      <c r="AY21" s="368">
        <f>(U21-'21-22 Cert'!U20)/'21-22 Cert'!U20</f>
        <v>8.0046233740863143E-2</v>
      </c>
      <c r="AZ21" s="368">
        <f>(V21-'21-22 Cert'!V20)/'21-22 Cert'!V20</f>
        <v>8.0001195385810769E-2</v>
      </c>
      <c r="BA21" s="368">
        <f>(W21-'21-22 Cert'!W20)/'21-22 Cert'!W20</f>
        <v>7.9979263568682235E-2</v>
      </c>
      <c r="BB21" s="368">
        <f>(X21-'21-22 Cert'!X20)/'21-22 Cert'!X20</f>
        <v>8.0025040429860708E-2</v>
      </c>
      <c r="BC21" s="368"/>
      <c r="BD21" s="368">
        <f>(Z21-'21-22 Cert'!Z20)/'21-22 Cert'!Z20</f>
        <v>8.001258389261745E-2</v>
      </c>
      <c r="BE21" s="368">
        <f>(AA21-'21-22 Cert'!AA20)/'21-22 Cert'!AA20</f>
        <v>8.0033698399326031E-2</v>
      </c>
      <c r="BF21" s="368">
        <f>(AB21-'21-22 Cert'!AB20)/'21-22 Cert'!AB20</f>
        <v>7.9989689835896549E-2</v>
      </c>
      <c r="BG21" s="368">
        <f>(AC21-'21-22 Cert'!AC20)/'21-22 Cert'!AC20</f>
        <v>7.9986751676740908E-2</v>
      </c>
      <c r="BH21" s="368">
        <f>(AD21-'21-22 Cert'!AD20)/'21-22 Cert'!AD20</f>
        <v>8.0014998125234341E-2</v>
      </c>
    </row>
    <row r="22" spans="1:60" s="109" customFormat="1" x14ac:dyDescent="0.25">
      <c r="A22" s="116">
        <v>17</v>
      </c>
      <c r="B22" s="126">
        <f>MROUND('21-22 Cert'!B21+'21-22 Cert'!B21*$B$1,5)</f>
        <v>52330</v>
      </c>
      <c r="C22" s="127">
        <f>MROUND('21-22 Cert'!C21+'21-22 Cert'!C21*$B$1,5)</f>
        <v>58610</v>
      </c>
      <c r="D22" s="127">
        <f>MROUND('21-22 Cert'!D21+'21-22 Cert'!D21*$B$1,5)</f>
        <v>63805</v>
      </c>
      <c r="E22" s="127">
        <f>MROUND('21-22 Cert'!E21+'21-22 Cert'!E21*$B$1,5)</f>
        <v>66100</v>
      </c>
      <c r="F22" s="128">
        <f>MROUND('21-22 Cert'!F21+'21-22 Cert'!F21*$B$1,5)</f>
        <v>72875</v>
      </c>
      <c r="G22" s="116">
        <v>17</v>
      </c>
      <c r="H22" s="139">
        <f t="shared" si="6"/>
        <v>54947</v>
      </c>
      <c r="I22" s="140">
        <f t="shared" si="6"/>
        <v>61541</v>
      </c>
      <c r="J22" s="140">
        <f t="shared" si="6"/>
        <v>66995</v>
      </c>
      <c r="K22" s="140">
        <f t="shared" si="6"/>
        <v>69405</v>
      </c>
      <c r="L22" s="141">
        <f t="shared" si="6"/>
        <v>76519</v>
      </c>
      <c r="M22" s="116">
        <v>17</v>
      </c>
      <c r="N22" s="145">
        <f t="shared" si="7"/>
        <v>57563</v>
      </c>
      <c r="O22" s="146">
        <f t="shared" si="7"/>
        <v>64471</v>
      </c>
      <c r="P22" s="146">
        <f t="shared" si="7"/>
        <v>70186</v>
      </c>
      <c r="Q22" s="146">
        <f t="shared" si="7"/>
        <v>72710</v>
      </c>
      <c r="R22" s="147">
        <f t="shared" si="7"/>
        <v>80163</v>
      </c>
      <c r="S22" s="116">
        <v>17</v>
      </c>
      <c r="T22" s="142">
        <f t="shared" si="4"/>
        <v>60180</v>
      </c>
      <c r="U22" s="143">
        <f t="shared" si="4"/>
        <v>67402</v>
      </c>
      <c r="V22" s="143">
        <f t="shared" si="4"/>
        <v>73376</v>
      </c>
      <c r="W22" s="143">
        <f t="shared" si="4"/>
        <v>76015</v>
      </c>
      <c r="X22" s="144">
        <f t="shared" si="4"/>
        <v>83806</v>
      </c>
      <c r="Y22" s="116">
        <v>17</v>
      </c>
      <c r="Z22" s="131">
        <f t="shared" si="5"/>
        <v>62796</v>
      </c>
      <c r="AA22" s="124">
        <f t="shared" si="5"/>
        <v>70332</v>
      </c>
      <c r="AB22" s="124">
        <f t="shared" si="5"/>
        <v>76566</v>
      </c>
      <c r="AC22" s="124">
        <f t="shared" si="5"/>
        <v>79320</v>
      </c>
      <c r="AD22" s="125">
        <f t="shared" si="5"/>
        <v>87450</v>
      </c>
      <c r="AE22" s="107"/>
      <c r="AF22" s="368">
        <f>(B22-'21-22 Cert'!B21)/'21-22 Cert'!B21</f>
        <v>7.9971107212877923E-2</v>
      </c>
      <c r="AG22" s="368">
        <f>(C22-'21-22 Cert'!C21)/'21-22 Cert'!C21</f>
        <v>7.9970517781463052E-2</v>
      </c>
      <c r="AH22" s="368">
        <f>(D22-'21-22 Cert'!D21)/'21-22 Cert'!D21</f>
        <v>7.9976303317535538E-2</v>
      </c>
      <c r="AI22" s="368">
        <f>(E22-'21-22 Cert'!E21)/'21-22 Cert'!E21</f>
        <v>7.9977126051793149E-2</v>
      </c>
      <c r="AJ22" s="368">
        <f>(F22-'21-22 Cert'!F21)/'21-22 Cert'!F21</f>
        <v>8.0029640607632457E-2</v>
      </c>
      <c r="AK22" s="368"/>
      <c r="AL22" s="368">
        <f>(H22-'21-22 Cert'!H21)/'21-22 Cert'!H21</f>
        <v>7.9975627972797669E-2</v>
      </c>
      <c r="AM22" s="368">
        <f>(I22-'21-22 Cert'!I21)/'21-22 Cert'!I21</f>
        <v>7.9969816088726664E-2</v>
      </c>
      <c r="AN22" s="368">
        <f>(J22-'21-22 Cert'!J21)/'21-22 Cert'!J21</f>
        <v>7.9972273269497379E-2</v>
      </c>
      <c r="AO22" s="368">
        <f>(K22-'21-22 Cert'!K21)/'21-22 Cert'!K21</f>
        <v>7.9981327316579781E-2</v>
      </c>
      <c r="AP22" s="368">
        <f>(L22-'21-22 Cert'!L21)/'21-22 Cert'!L21</f>
        <v>8.0029358212536525E-2</v>
      </c>
      <c r="AQ22" s="368"/>
      <c r="AR22" s="368">
        <f>(N22-'21-22 Cert'!N21)/'21-22 Cert'!N21</f>
        <v>7.9960976341907283E-2</v>
      </c>
      <c r="AS22" s="368">
        <f>(O22-'21-22 Cert'!O21)/'21-22 Cert'!O21</f>
        <v>7.9970517781463052E-2</v>
      </c>
      <c r="AT22" s="368">
        <f>(P22-'21-22 Cert'!P21)/'21-22 Cert'!P21</f>
        <v>7.9983997045608421E-2</v>
      </c>
      <c r="AU22" s="368">
        <f>(Q22-'21-22 Cert'!Q21)/'21-22 Cert'!Q21</f>
        <v>7.9969105546148597E-2</v>
      </c>
      <c r="AV22" s="368">
        <f>(R22-'21-22 Cert'!R21)/'21-22 Cert'!R21</f>
        <v>8.002910149145144E-2</v>
      </c>
      <c r="AW22" s="368"/>
      <c r="AX22" s="368">
        <f>(T22-'21-22 Cert'!T21)/'21-22 Cert'!T21</f>
        <v>7.9984925434739701E-2</v>
      </c>
      <c r="AY22" s="368">
        <f>(U22-'21-22 Cert'!U21)/'21-22 Cert'!U21</f>
        <v>7.9969877104997519E-2</v>
      </c>
      <c r="AZ22" s="368">
        <f>(V22-'21-22 Cert'!V21)/'21-22 Cert'!V21</f>
        <v>7.9979982926613874E-2</v>
      </c>
      <c r="BA22" s="368">
        <f>(W22-'21-22 Cert'!W21)/'21-22 Cert'!W21</f>
        <v>7.9973290142926146E-2</v>
      </c>
      <c r="BB22" s="368">
        <f>(X22-'21-22 Cert'!X21)/'21-22 Cert'!X21</f>
        <v>8.0029898448373632E-2</v>
      </c>
      <c r="BC22" s="368"/>
      <c r="BD22" s="368">
        <f>(Z22-'21-22 Cert'!Z21)/'21-22 Cert'!Z21</f>
        <v>7.9971107212877923E-2</v>
      </c>
      <c r="BE22" s="368">
        <f>(AA22-'21-22 Cert'!AA21)/'21-22 Cert'!AA21</f>
        <v>7.9970517781463052E-2</v>
      </c>
      <c r="BF22" s="368">
        <f>(AB22-'21-22 Cert'!AB21)/'21-22 Cert'!AB21</f>
        <v>7.9976303317535538E-2</v>
      </c>
      <c r="BG22" s="368">
        <f>(AC22-'21-22 Cert'!AC21)/'21-22 Cert'!AC21</f>
        <v>7.9977126051793149E-2</v>
      </c>
      <c r="BH22" s="368">
        <f>(AD22-'21-22 Cert'!AD21)/'21-22 Cert'!AD21</f>
        <v>8.0029640607632457E-2</v>
      </c>
    </row>
    <row r="23" spans="1:60" s="109" customFormat="1" x14ac:dyDescent="0.25">
      <c r="A23" s="116">
        <v>18</v>
      </c>
      <c r="B23" s="126">
        <f>MROUND('21-22 Cert'!B22+'21-22 Cert'!B22*$B$1,5)</f>
        <v>53210</v>
      </c>
      <c r="C23" s="127">
        <f>MROUND('21-22 Cert'!C22+'21-22 Cert'!C22*$B$1,5)</f>
        <v>59530</v>
      </c>
      <c r="D23" s="127">
        <f>MROUND('21-22 Cert'!D22+'21-22 Cert'!D22*$B$1,5)</f>
        <v>64725</v>
      </c>
      <c r="E23" s="127">
        <f>MROUND('21-22 Cert'!E22+'21-22 Cert'!E22*$B$1,5)</f>
        <v>67050</v>
      </c>
      <c r="F23" s="128">
        <f>MROUND('21-22 Cert'!F22+'21-22 Cert'!F22*$B$1,5)</f>
        <v>73820</v>
      </c>
      <c r="G23" s="116">
        <v>18</v>
      </c>
      <c r="H23" s="139">
        <f t="shared" si="6"/>
        <v>55871</v>
      </c>
      <c r="I23" s="140">
        <f t="shared" si="6"/>
        <v>62507</v>
      </c>
      <c r="J23" s="140">
        <f t="shared" si="6"/>
        <v>67961</v>
      </c>
      <c r="K23" s="140">
        <f t="shared" si="6"/>
        <v>70403</v>
      </c>
      <c r="L23" s="141">
        <f t="shared" si="6"/>
        <v>77511</v>
      </c>
      <c r="M23" s="116">
        <v>18</v>
      </c>
      <c r="N23" s="145">
        <f t="shared" si="7"/>
        <v>58531</v>
      </c>
      <c r="O23" s="146">
        <f t="shared" si="7"/>
        <v>65483</v>
      </c>
      <c r="P23" s="146">
        <f t="shared" si="7"/>
        <v>71198</v>
      </c>
      <c r="Q23" s="146">
        <f t="shared" si="7"/>
        <v>73755</v>
      </c>
      <c r="R23" s="147">
        <f t="shared" si="7"/>
        <v>81202</v>
      </c>
      <c r="S23" s="116">
        <v>18</v>
      </c>
      <c r="T23" s="142">
        <f t="shared" si="4"/>
        <v>61192</v>
      </c>
      <c r="U23" s="143">
        <f t="shared" si="4"/>
        <v>68460</v>
      </c>
      <c r="V23" s="143">
        <f t="shared" si="4"/>
        <v>74434</v>
      </c>
      <c r="W23" s="143">
        <f t="shared" si="4"/>
        <v>77108</v>
      </c>
      <c r="X23" s="144">
        <f t="shared" si="4"/>
        <v>84893</v>
      </c>
      <c r="Y23" s="116">
        <v>18</v>
      </c>
      <c r="Z23" s="131">
        <f t="shared" si="5"/>
        <v>63852</v>
      </c>
      <c r="AA23" s="124">
        <f t="shared" si="5"/>
        <v>71436</v>
      </c>
      <c r="AB23" s="124">
        <f t="shared" si="5"/>
        <v>77670</v>
      </c>
      <c r="AC23" s="124">
        <f t="shared" si="5"/>
        <v>80460</v>
      </c>
      <c r="AD23" s="125">
        <f t="shared" si="5"/>
        <v>88584</v>
      </c>
      <c r="AE23" s="107"/>
      <c r="AF23" s="368">
        <f>(B23-'21-22 Cert'!B22)/'21-22 Cert'!B22</f>
        <v>7.9967525877816109E-2</v>
      </c>
      <c r="AG23" s="368">
        <f>(C23-'21-22 Cert'!C22)/'21-22 Cert'!C22</f>
        <v>8.0007256894049347E-2</v>
      </c>
      <c r="AH23" s="368">
        <f>(D23-'21-22 Cert'!D22)/'21-22 Cert'!D22</f>
        <v>8.0010011680293674E-2</v>
      </c>
      <c r="AI23" s="368">
        <f>(E23-'21-22 Cert'!E22)/'21-22 Cert'!E22</f>
        <v>7.9971007489731821E-2</v>
      </c>
      <c r="AJ23" s="368">
        <f>(F23-'21-22 Cert'!F22)/'21-22 Cert'!F22</f>
        <v>8.0029261155815656E-2</v>
      </c>
      <c r="AK23" s="368"/>
      <c r="AL23" s="368">
        <f>(H23-'21-22 Cert'!H22)/'21-22 Cert'!H22</f>
        <v>7.9966753005760241E-2</v>
      </c>
      <c r="AM23" s="368">
        <f>(I23-'21-22 Cert'!I22)/'21-22 Cert'!I22</f>
        <v>8.0015896053631907E-2</v>
      </c>
      <c r="AN23" s="368">
        <f>(J23-'21-22 Cert'!J22)/'21-22 Cert'!J22</f>
        <v>7.9997457371239686E-2</v>
      </c>
      <c r="AO23" s="368">
        <f>(K23-'21-22 Cert'!K22)/'21-22 Cert'!K22</f>
        <v>7.9982819187286197E-2</v>
      </c>
      <c r="AP23" s="368">
        <f>(L23-'21-22 Cert'!L22)/'21-22 Cert'!L22</f>
        <v>8.0021736707167543E-2</v>
      </c>
      <c r="AQ23" s="368"/>
      <c r="AR23" s="368">
        <f>(N23-'21-22 Cert'!N22)/'21-22 Cert'!N22</f>
        <v>7.9967525877816109E-2</v>
      </c>
      <c r="AS23" s="368">
        <f>(O23-'21-22 Cert'!O22)/'21-22 Cert'!O22</f>
        <v>8.0007256894049347E-2</v>
      </c>
      <c r="AT23" s="368">
        <f>(P23-'21-22 Cert'!P22)/'21-22 Cert'!P22</f>
        <v>8.0017596286576759E-2</v>
      </c>
      <c r="AU23" s="368">
        <f>(Q23-'21-22 Cert'!Q22)/'21-22 Cert'!Q22</f>
        <v>7.996310071162914E-2</v>
      </c>
      <c r="AV23" s="368">
        <f>(R23-'21-22 Cert'!R22)/'21-22 Cert'!R22</f>
        <v>8.0029261155815656E-2</v>
      </c>
      <c r="AW23" s="368"/>
      <c r="AX23" s="368">
        <f>(T23-'21-22 Cert'!T22)/'21-22 Cert'!T22</f>
        <v>7.9966820211432907E-2</v>
      </c>
      <c r="AY23" s="368">
        <f>(U23-'21-22 Cert'!U22)/'21-22 Cert'!U22</f>
        <v>8.0015144822363854E-2</v>
      </c>
      <c r="AZ23" s="368">
        <f>(V23-'21-22 Cert'!V22)/'21-22 Cert'!V22</f>
        <v>8.0005803830528147E-2</v>
      </c>
      <c r="BA23" s="368">
        <f>(W23-'21-22 Cert'!W22)/'21-22 Cert'!W22</f>
        <v>7.9974228969999159E-2</v>
      </c>
      <c r="BB23" s="368">
        <f>(X23-'21-22 Cert'!X22)/'21-22 Cert'!X22</f>
        <v>8.0022391002887924E-2</v>
      </c>
      <c r="BC23" s="368"/>
      <c r="BD23" s="368">
        <f>(Z23-'21-22 Cert'!Z22)/'21-22 Cert'!Z22</f>
        <v>7.9967525877816109E-2</v>
      </c>
      <c r="BE23" s="368">
        <f>(AA23-'21-22 Cert'!AA22)/'21-22 Cert'!AA22</f>
        <v>8.0007256894049347E-2</v>
      </c>
      <c r="BF23" s="368">
        <f>(AB23-'21-22 Cert'!AB22)/'21-22 Cert'!AB22</f>
        <v>8.0010011680293674E-2</v>
      </c>
      <c r="BG23" s="368">
        <f>(AC23-'21-22 Cert'!AC22)/'21-22 Cert'!AC22</f>
        <v>7.9971007489731821E-2</v>
      </c>
      <c r="BH23" s="368">
        <f>(AD23-'21-22 Cert'!AD22)/'21-22 Cert'!AD22</f>
        <v>8.0029261155815656E-2</v>
      </c>
    </row>
    <row r="24" spans="1:60" s="109" customFormat="1" x14ac:dyDescent="0.25">
      <c r="A24" s="116">
        <v>19</v>
      </c>
      <c r="B24" s="126">
        <f>MROUND('21-22 Cert'!B23+'21-22 Cert'!B23*$B$1,5)</f>
        <v>54090</v>
      </c>
      <c r="C24" s="127">
        <f>MROUND('21-22 Cert'!C23+'21-22 Cert'!C23*$B$1,5)</f>
        <v>60480</v>
      </c>
      <c r="D24" s="127">
        <f>MROUND('21-22 Cert'!D23+'21-22 Cert'!D23*$B$1,5)</f>
        <v>65615</v>
      </c>
      <c r="E24" s="127">
        <f>MROUND('21-22 Cert'!E23+'21-22 Cert'!E23*$B$1,5)</f>
        <v>67995</v>
      </c>
      <c r="F24" s="128">
        <f>MROUND('21-22 Cert'!F23+'21-22 Cert'!F23*$B$1,5)</f>
        <v>74730</v>
      </c>
      <c r="G24" s="116">
        <v>19</v>
      </c>
      <c r="H24" s="139">
        <f t="shared" si="6"/>
        <v>56795</v>
      </c>
      <c r="I24" s="140">
        <f t="shared" si="6"/>
        <v>63504</v>
      </c>
      <c r="J24" s="140">
        <f t="shared" si="6"/>
        <v>68896</v>
      </c>
      <c r="K24" s="140">
        <f t="shared" si="6"/>
        <v>71395</v>
      </c>
      <c r="L24" s="141">
        <f t="shared" si="6"/>
        <v>78467</v>
      </c>
      <c r="M24" s="116">
        <v>19</v>
      </c>
      <c r="N24" s="145">
        <f t="shared" si="7"/>
        <v>59499</v>
      </c>
      <c r="O24" s="146">
        <f t="shared" si="7"/>
        <v>66528</v>
      </c>
      <c r="P24" s="146">
        <f t="shared" si="7"/>
        <v>72177</v>
      </c>
      <c r="Q24" s="146">
        <f t="shared" si="7"/>
        <v>74795</v>
      </c>
      <c r="R24" s="147">
        <f t="shared" si="7"/>
        <v>82203</v>
      </c>
      <c r="S24" s="116">
        <v>19</v>
      </c>
      <c r="T24" s="142">
        <f t="shared" ref="T24:X43" si="8">ROUND(B24/10*11.5,0)</f>
        <v>62204</v>
      </c>
      <c r="U24" s="143">
        <f t="shared" si="8"/>
        <v>69552</v>
      </c>
      <c r="V24" s="143">
        <f t="shared" si="8"/>
        <v>75457</v>
      </c>
      <c r="W24" s="143">
        <f t="shared" si="8"/>
        <v>78194</v>
      </c>
      <c r="X24" s="144">
        <f t="shared" si="8"/>
        <v>85940</v>
      </c>
      <c r="Y24" s="116">
        <v>19</v>
      </c>
      <c r="Z24" s="131">
        <f t="shared" ref="Z24:AD43" si="9">ROUND(B24/10*12,0)</f>
        <v>64908</v>
      </c>
      <c r="AA24" s="124">
        <f t="shared" si="9"/>
        <v>72576</v>
      </c>
      <c r="AB24" s="124">
        <f t="shared" si="9"/>
        <v>78738</v>
      </c>
      <c r="AC24" s="124">
        <f t="shared" si="9"/>
        <v>81594</v>
      </c>
      <c r="AD24" s="125">
        <f t="shared" si="9"/>
        <v>89676</v>
      </c>
      <c r="AE24" s="107"/>
      <c r="AF24" s="368">
        <f>(B24-'21-22 Cert'!B23)/'21-22 Cert'!B23</f>
        <v>7.9964061096136574E-2</v>
      </c>
      <c r="AG24" s="368">
        <f>(C24-'21-22 Cert'!C23)/'21-22 Cert'!C23</f>
        <v>0.08</v>
      </c>
      <c r="AH24" s="368">
        <f>(D24-'21-22 Cert'!D23)/'21-22 Cert'!D23</f>
        <v>7.9993416179738291E-2</v>
      </c>
      <c r="AI24" s="368">
        <f>(E24-'21-22 Cert'!E23)/'21-22 Cert'!E23</f>
        <v>7.9971410419313854E-2</v>
      </c>
      <c r="AJ24" s="368">
        <f>(F24-'21-22 Cert'!F23)/'21-22 Cert'!F23</f>
        <v>7.999132885324084E-2</v>
      </c>
      <c r="AK24" s="368"/>
      <c r="AL24" s="368">
        <f>(H24-'21-22 Cert'!H23)/'21-22 Cert'!H23</f>
        <v>7.9978702770541366E-2</v>
      </c>
      <c r="AM24" s="368">
        <f>(I24-'21-22 Cert'!I23)/'21-22 Cert'!I23</f>
        <v>0.08</v>
      </c>
      <c r="AN24" s="368">
        <f>(J24-'21-22 Cert'!J23)/'21-22 Cert'!J23</f>
        <v>7.9993102691517881E-2</v>
      </c>
      <c r="AO24" s="368">
        <f>(K24-'21-22 Cert'!K23)/'21-22 Cert'!K23</f>
        <v>7.9975192109880799E-2</v>
      </c>
      <c r="AP24" s="368">
        <f>(L24-'21-22 Cert'!L23)/'21-22 Cert'!L23</f>
        <v>7.9994494528938129E-2</v>
      </c>
      <c r="AQ24" s="368"/>
      <c r="AR24" s="368">
        <f>(N24-'21-22 Cert'!N23)/'21-22 Cert'!N23</f>
        <v>7.9954259992013652E-2</v>
      </c>
      <c r="AS24" s="368">
        <f>(O24-'21-22 Cert'!O23)/'21-22 Cert'!O23</f>
        <v>0.08</v>
      </c>
      <c r="AT24" s="368">
        <f>(P24-'21-22 Cert'!P23)/'21-22 Cert'!P23</f>
        <v>7.999281770435876E-2</v>
      </c>
      <c r="AU24" s="368">
        <f>(Q24-'21-22 Cert'!Q23)/'21-22 Cert'!Q23</f>
        <v>7.9978630010396207E-2</v>
      </c>
      <c r="AV24" s="368">
        <f>(R24-'21-22 Cert'!R23)/'21-22 Cert'!R23</f>
        <v>7.9984234382184854E-2</v>
      </c>
      <c r="AW24" s="368"/>
      <c r="AX24" s="368">
        <f>(T24-'21-22 Cert'!T23)/'21-22 Cert'!T23</f>
        <v>7.9968054446334938E-2</v>
      </c>
      <c r="AY24" s="368">
        <f>(U24-'21-22 Cert'!U23)/'21-22 Cert'!U23</f>
        <v>0.08</v>
      </c>
      <c r="AZ24" s="368">
        <f>(V24-'21-22 Cert'!V23)/'21-22 Cert'!V23</f>
        <v>7.999370241025934E-2</v>
      </c>
      <c r="BA24" s="368">
        <f>(W24-'21-22 Cert'!W23)/'21-22 Cert'!W23</f>
        <v>7.9967957571404888E-2</v>
      </c>
      <c r="BB24" s="368">
        <f>(X24-'21-22 Cert'!X23)/'21-22 Cert'!X23</f>
        <v>8.0001005353507432E-2</v>
      </c>
      <c r="BC24" s="368"/>
      <c r="BD24" s="368">
        <f>(Z24-'21-22 Cert'!Z23)/'21-22 Cert'!Z23</f>
        <v>7.9964061096136574E-2</v>
      </c>
      <c r="BE24" s="368">
        <f>(AA24-'21-22 Cert'!AA23)/'21-22 Cert'!AA23</f>
        <v>0.08</v>
      </c>
      <c r="BF24" s="368">
        <f>(AB24-'21-22 Cert'!AB23)/'21-22 Cert'!AB23</f>
        <v>7.9993416179738291E-2</v>
      </c>
      <c r="BG24" s="368">
        <f>(AC24-'21-22 Cert'!AC23)/'21-22 Cert'!AC23</f>
        <v>7.9971410419313854E-2</v>
      </c>
      <c r="BH24" s="368">
        <f>(AD24-'21-22 Cert'!AD23)/'21-22 Cert'!AD23</f>
        <v>7.999132885324084E-2</v>
      </c>
    </row>
    <row r="25" spans="1:60" s="109" customFormat="1" x14ac:dyDescent="0.25">
      <c r="A25" s="116">
        <v>20</v>
      </c>
      <c r="B25" s="126">
        <f>MROUND('21-22 Cert'!B24+'21-22 Cert'!B24*$B$1,5)</f>
        <v>54930</v>
      </c>
      <c r="C25" s="127">
        <f>MROUND('21-22 Cert'!C24+'21-22 Cert'!C24*$B$1,5)</f>
        <v>61375</v>
      </c>
      <c r="D25" s="127">
        <f>MROUND('21-22 Cert'!D24+'21-22 Cert'!D24*$B$1,5)</f>
        <v>66505</v>
      </c>
      <c r="E25" s="127">
        <f>MROUND('21-22 Cert'!E24+'21-22 Cert'!E24*$B$1,5)</f>
        <v>68920</v>
      </c>
      <c r="F25" s="128">
        <f>MROUND('21-22 Cert'!F24+'21-22 Cert'!F24*$B$1,5)</f>
        <v>75620</v>
      </c>
      <c r="G25" s="116">
        <v>20</v>
      </c>
      <c r="H25" s="139">
        <f t="shared" si="6"/>
        <v>57677</v>
      </c>
      <c r="I25" s="140">
        <f t="shared" si="6"/>
        <v>64444</v>
      </c>
      <c r="J25" s="140">
        <f t="shared" si="6"/>
        <v>69830</v>
      </c>
      <c r="K25" s="140">
        <f t="shared" si="6"/>
        <v>72366</v>
      </c>
      <c r="L25" s="141">
        <f t="shared" si="6"/>
        <v>79401</v>
      </c>
      <c r="M25" s="116">
        <v>20</v>
      </c>
      <c r="N25" s="145">
        <f t="shared" si="7"/>
        <v>60423</v>
      </c>
      <c r="O25" s="146">
        <f t="shared" si="7"/>
        <v>67513</v>
      </c>
      <c r="P25" s="146">
        <f t="shared" si="7"/>
        <v>73156</v>
      </c>
      <c r="Q25" s="146">
        <f t="shared" si="7"/>
        <v>75812</v>
      </c>
      <c r="R25" s="147">
        <f t="shared" si="7"/>
        <v>83182</v>
      </c>
      <c r="S25" s="116">
        <v>20</v>
      </c>
      <c r="T25" s="142">
        <f t="shared" si="8"/>
        <v>63170</v>
      </c>
      <c r="U25" s="143">
        <f t="shared" si="8"/>
        <v>70581</v>
      </c>
      <c r="V25" s="143">
        <f t="shared" si="8"/>
        <v>76481</v>
      </c>
      <c r="W25" s="143">
        <f t="shared" si="8"/>
        <v>79258</v>
      </c>
      <c r="X25" s="144">
        <f t="shared" si="8"/>
        <v>86963</v>
      </c>
      <c r="Y25" s="116">
        <v>20</v>
      </c>
      <c r="Z25" s="131">
        <f t="shared" si="9"/>
        <v>65916</v>
      </c>
      <c r="AA25" s="124">
        <f t="shared" si="9"/>
        <v>73650</v>
      </c>
      <c r="AB25" s="124">
        <f t="shared" si="9"/>
        <v>79806</v>
      </c>
      <c r="AC25" s="124">
        <f t="shared" si="9"/>
        <v>82704</v>
      </c>
      <c r="AD25" s="125">
        <f t="shared" si="9"/>
        <v>90744</v>
      </c>
      <c r="AE25" s="107"/>
      <c r="AF25" s="368">
        <f>(B25-'21-22 Cert'!B24)/'21-22 Cert'!B24</f>
        <v>8.0023594180102242E-2</v>
      </c>
      <c r="AG25" s="368">
        <f>(C25-'21-22 Cert'!C24)/'21-22 Cert'!C24</f>
        <v>7.997536512405419E-2</v>
      </c>
      <c r="AH25" s="368">
        <f>(D25-'21-22 Cert'!D24)/'21-22 Cert'!D24</f>
        <v>7.9977265345891529E-2</v>
      </c>
      <c r="AI25" s="368">
        <f>(E25-'21-22 Cert'!E24)/'21-22 Cert'!E24</f>
        <v>7.9996865940609577E-2</v>
      </c>
      <c r="AJ25" s="368">
        <f>(F25-'21-22 Cert'!F24)/'21-22 Cert'!F24</f>
        <v>7.9977149385889748E-2</v>
      </c>
      <c r="AK25" s="368"/>
      <c r="AL25" s="368">
        <f>(H25-'21-22 Cert'!H24)/'21-22 Cert'!H24</f>
        <v>8.003295694998408E-2</v>
      </c>
      <c r="AM25" s="368">
        <f>(I25-'21-22 Cert'!I24)/'21-22 Cert'!I24</f>
        <v>7.9970505429682259E-2</v>
      </c>
      <c r="AN25" s="368">
        <f>(J25-'21-22 Cert'!J24)/'21-22 Cert'!J24</f>
        <v>7.9973398908117971E-2</v>
      </c>
      <c r="AO25" s="368">
        <f>(K25-'21-22 Cert'!K24)/'21-22 Cert'!K24</f>
        <v>7.9992836462406347E-2</v>
      </c>
      <c r="AP25" s="368">
        <f>(L25-'21-22 Cert'!L24)/'21-22 Cert'!L24</f>
        <v>7.9977149385889748E-2</v>
      </c>
      <c r="AQ25" s="368"/>
      <c r="AR25" s="368">
        <f>(N25-'21-22 Cert'!N24)/'21-22 Cert'!N24</f>
        <v>8.0023594180102242E-2</v>
      </c>
      <c r="AS25" s="368">
        <f>(O25-'21-22 Cert'!O24)/'21-22 Cert'!O24</f>
        <v>7.9983363460400234E-2</v>
      </c>
      <c r="AT25" s="368">
        <f>(P25-'21-22 Cert'!P24)/'21-22 Cert'!P24</f>
        <v>7.9984646727095571E-2</v>
      </c>
      <c r="AU25" s="368">
        <f>(Q25-'21-22 Cert'!Q24)/'21-22 Cert'!Q24</f>
        <v>7.9989173326495439E-2</v>
      </c>
      <c r="AV25" s="368">
        <f>(R25-'21-22 Cert'!R24)/'21-22 Cert'!R24</f>
        <v>7.9977149385889748E-2</v>
      </c>
      <c r="AW25" s="368"/>
      <c r="AX25" s="368">
        <f>(T25-'21-22 Cert'!T24)/'21-22 Cert'!T24</f>
        <v>8.0032142796081313E-2</v>
      </c>
      <c r="AY25" s="368">
        <f>(U25-'21-22 Cert'!U24)/'21-22 Cert'!U24</f>
        <v>7.9963277484507683E-2</v>
      </c>
      <c r="AZ25" s="368">
        <f>(V25-'21-22 Cert'!V24)/'21-22 Cert'!V24</f>
        <v>7.9980795571684762E-2</v>
      </c>
      <c r="BA25" s="368">
        <f>(W25-'21-22 Cert'!W24)/'21-22 Cert'!W24</f>
        <v>8.0000545055663813E-2</v>
      </c>
      <c r="BB25" s="368">
        <f>(X25-'21-22 Cert'!X24)/'21-22 Cert'!X24</f>
        <v>7.9977149385889748E-2</v>
      </c>
      <c r="BC25" s="368"/>
      <c r="BD25" s="368">
        <f>(Z25-'21-22 Cert'!Z24)/'21-22 Cert'!Z24</f>
        <v>8.0023594180102242E-2</v>
      </c>
      <c r="BE25" s="368">
        <f>(AA25-'21-22 Cert'!AA24)/'21-22 Cert'!AA24</f>
        <v>7.997536512405419E-2</v>
      </c>
      <c r="BF25" s="368">
        <f>(AB25-'21-22 Cert'!AB24)/'21-22 Cert'!AB24</f>
        <v>7.9977265345891529E-2</v>
      </c>
      <c r="BG25" s="368">
        <f>(AC25-'21-22 Cert'!AC24)/'21-22 Cert'!AC24</f>
        <v>7.9996865940609577E-2</v>
      </c>
      <c r="BH25" s="368">
        <f>(AD25-'21-22 Cert'!AD24)/'21-22 Cert'!AD24</f>
        <v>7.9977149385889748E-2</v>
      </c>
    </row>
    <row r="26" spans="1:60" s="109" customFormat="1" x14ac:dyDescent="0.25">
      <c r="A26" s="116">
        <v>21</v>
      </c>
      <c r="B26" s="126">
        <f>MROUND('21-22 Cert'!B25+'21-22 Cert'!B25*$B$1,5)</f>
        <v>55900</v>
      </c>
      <c r="C26" s="127">
        <f>MROUND('21-22 Cert'!C25+'21-22 Cert'!C25*$B$1,5)</f>
        <v>62325</v>
      </c>
      <c r="D26" s="127">
        <f>MROUND('21-22 Cert'!D25+'21-22 Cert'!D25*$B$1,5)</f>
        <v>67455</v>
      </c>
      <c r="E26" s="127">
        <f>MROUND('21-22 Cert'!E25+'21-22 Cert'!E25*$B$1,5)</f>
        <v>69810</v>
      </c>
      <c r="F26" s="128">
        <f>MROUND('21-22 Cert'!F25+'21-22 Cert'!F25*$B$1,5)</f>
        <v>76560</v>
      </c>
      <c r="G26" s="116">
        <v>21</v>
      </c>
      <c r="H26" s="139">
        <f t="shared" si="6"/>
        <v>58695</v>
      </c>
      <c r="I26" s="140">
        <f t="shared" si="6"/>
        <v>65441</v>
      </c>
      <c r="J26" s="140">
        <f t="shared" si="6"/>
        <v>70828</v>
      </c>
      <c r="K26" s="140">
        <f t="shared" si="6"/>
        <v>73301</v>
      </c>
      <c r="L26" s="141">
        <f t="shared" si="6"/>
        <v>80388</v>
      </c>
      <c r="M26" s="116">
        <v>21</v>
      </c>
      <c r="N26" s="145">
        <f t="shared" si="7"/>
        <v>61490</v>
      </c>
      <c r="O26" s="146">
        <f t="shared" si="7"/>
        <v>68558</v>
      </c>
      <c r="P26" s="146">
        <f t="shared" si="7"/>
        <v>74201</v>
      </c>
      <c r="Q26" s="146">
        <f t="shared" si="7"/>
        <v>76791</v>
      </c>
      <c r="R26" s="147">
        <f t="shared" si="7"/>
        <v>84216</v>
      </c>
      <c r="S26" s="116">
        <v>21</v>
      </c>
      <c r="T26" s="142">
        <f t="shared" si="8"/>
        <v>64285</v>
      </c>
      <c r="U26" s="143">
        <f t="shared" si="8"/>
        <v>71674</v>
      </c>
      <c r="V26" s="143">
        <f t="shared" si="8"/>
        <v>77573</v>
      </c>
      <c r="W26" s="143">
        <f t="shared" si="8"/>
        <v>80282</v>
      </c>
      <c r="X26" s="144">
        <f t="shared" si="8"/>
        <v>88044</v>
      </c>
      <c r="Y26" s="116">
        <v>21</v>
      </c>
      <c r="Z26" s="131">
        <f t="shared" si="9"/>
        <v>67080</v>
      </c>
      <c r="AA26" s="124">
        <f t="shared" si="9"/>
        <v>74790</v>
      </c>
      <c r="AB26" s="124">
        <f t="shared" si="9"/>
        <v>80946</v>
      </c>
      <c r="AC26" s="124">
        <f t="shared" si="9"/>
        <v>83772</v>
      </c>
      <c r="AD26" s="125">
        <f t="shared" si="9"/>
        <v>91872</v>
      </c>
      <c r="AE26" s="107"/>
      <c r="AF26" s="368">
        <f>(B26-'21-22 Cert'!B25)/'21-22 Cert'!B25</f>
        <v>7.9984544049459039E-2</v>
      </c>
      <c r="AG26" s="368">
        <f>(C26-'21-22 Cert'!C25)/'21-22 Cert'!C25</f>
        <v>7.9968809565066717E-2</v>
      </c>
      <c r="AH26" s="368">
        <f>(D26-'21-22 Cert'!D25)/'21-22 Cert'!D25</f>
        <v>7.9971181556195967E-2</v>
      </c>
      <c r="AI26" s="368">
        <f>(E26-'21-22 Cert'!E25)/'21-22 Cert'!E25</f>
        <v>7.9981435643564358E-2</v>
      </c>
      <c r="AJ26" s="368">
        <f>(F26-'21-22 Cert'!F25)/'21-22 Cert'!F25</f>
        <v>7.9983072365636898E-2</v>
      </c>
      <c r="AK26" s="368"/>
      <c r="AL26" s="368">
        <f>(H26-'21-22 Cert'!H25)/'21-22 Cert'!H25</f>
        <v>7.9984544049459039E-2</v>
      </c>
      <c r="AM26" s="368">
        <f>(I26-'21-22 Cert'!I25)/'21-22 Cert'!I25</f>
        <v>7.9955772658261273E-2</v>
      </c>
      <c r="AN26" s="368">
        <f>(J26-'21-22 Cert'!J25)/'21-22 Cert'!J25</f>
        <v>7.9974993519662113E-2</v>
      </c>
      <c r="AO26" s="368">
        <f>(K26-'21-22 Cert'!K25)/'21-22 Cert'!K25</f>
        <v>7.9988802451673738E-2</v>
      </c>
      <c r="AP26" s="368">
        <f>(L26-'21-22 Cert'!L25)/'21-22 Cert'!L25</f>
        <v>7.9975817827634854E-2</v>
      </c>
      <c r="AQ26" s="368"/>
      <c r="AR26" s="368">
        <f>(N26-'21-22 Cert'!N25)/'21-22 Cert'!N25</f>
        <v>7.9984544049459039E-2</v>
      </c>
      <c r="AS26" s="368">
        <f>(O26-'21-22 Cert'!O25)/'21-22 Cert'!O25</f>
        <v>7.9976685937524619E-2</v>
      </c>
      <c r="AT26" s="368">
        <f>(P26-'21-22 Cert'!P25)/'21-22 Cert'!P25</f>
        <v>7.9978458940994965E-2</v>
      </c>
      <c r="AU26" s="368">
        <f>(Q26-'21-22 Cert'!Q25)/'21-22 Cert'!Q25</f>
        <v>7.9981435643564358E-2</v>
      </c>
      <c r="AV26" s="368">
        <f>(R26-'21-22 Cert'!R25)/'21-22 Cert'!R25</f>
        <v>7.9983072365636898E-2</v>
      </c>
      <c r="AW26" s="368"/>
      <c r="AX26" s="368">
        <f>(T26-'21-22 Cert'!T25)/'21-22 Cert'!T25</f>
        <v>7.9984544049459039E-2</v>
      </c>
      <c r="AY26" s="368">
        <f>(U26-'21-22 Cert'!U25)/'21-22 Cert'!U25</f>
        <v>7.996444015851252E-2</v>
      </c>
      <c r="AZ26" s="368">
        <f>(V26-'21-22 Cert'!V25)/'21-22 Cert'!V25</f>
        <v>7.996770106781384E-2</v>
      </c>
      <c r="BA26" s="368">
        <f>(W26-'21-22 Cert'!W25)/'21-22 Cert'!W25</f>
        <v>7.9988161859664231E-2</v>
      </c>
      <c r="BB26" s="368">
        <f>(X26-'21-22 Cert'!X25)/'21-22 Cert'!X25</f>
        <v>7.9976448653157353E-2</v>
      </c>
      <c r="BC26" s="368"/>
      <c r="BD26" s="368">
        <f>(Z26-'21-22 Cert'!Z25)/'21-22 Cert'!Z25</f>
        <v>7.9984544049459039E-2</v>
      </c>
      <c r="BE26" s="368">
        <f>(AA26-'21-22 Cert'!AA25)/'21-22 Cert'!AA25</f>
        <v>7.9968809565066717E-2</v>
      </c>
      <c r="BF26" s="368">
        <f>(AB26-'21-22 Cert'!AB25)/'21-22 Cert'!AB25</f>
        <v>7.9971181556195967E-2</v>
      </c>
      <c r="BG26" s="368">
        <f>(AC26-'21-22 Cert'!AC25)/'21-22 Cert'!AC25</f>
        <v>7.9981435643564358E-2</v>
      </c>
      <c r="BH26" s="368">
        <f>(AD26-'21-22 Cert'!AD25)/'21-22 Cert'!AD25</f>
        <v>7.9983072365636898E-2</v>
      </c>
    </row>
    <row r="27" spans="1:60" s="109" customFormat="1" x14ac:dyDescent="0.25">
      <c r="A27" s="116">
        <v>22</v>
      </c>
      <c r="B27" s="126">
        <f>MROUND('21-22 Cert'!B26+'21-22 Cert'!B26*$B$1,5)</f>
        <v>57155</v>
      </c>
      <c r="C27" s="127">
        <f>MROUND('21-22 Cert'!C26+'21-22 Cert'!C26*$B$1,5)</f>
        <v>63590</v>
      </c>
      <c r="D27" s="127">
        <f>MROUND('21-22 Cert'!D26+'21-22 Cert'!D26*$B$1,5)</f>
        <v>68755</v>
      </c>
      <c r="E27" s="127">
        <f>MROUND('21-22 Cert'!E26+'21-22 Cert'!E26*$B$1,5)</f>
        <v>71120</v>
      </c>
      <c r="F27" s="128">
        <f>MROUND('21-22 Cert'!F26+'21-22 Cert'!F26*$B$1,5)</f>
        <v>77855</v>
      </c>
      <c r="G27" s="116">
        <v>22</v>
      </c>
      <c r="H27" s="139">
        <f t="shared" si="6"/>
        <v>60013</v>
      </c>
      <c r="I27" s="140">
        <f t="shared" si="6"/>
        <v>66770</v>
      </c>
      <c r="J27" s="140">
        <f t="shared" si="6"/>
        <v>72193</v>
      </c>
      <c r="K27" s="140">
        <f t="shared" si="6"/>
        <v>74676</v>
      </c>
      <c r="L27" s="141">
        <f t="shared" si="6"/>
        <v>81748</v>
      </c>
      <c r="M27" s="116">
        <v>22</v>
      </c>
      <c r="N27" s="145">
        <f t="shared" si="7"/>
        <v>62871</v>
      </c>
      <c r="O27" s="146">
        <f t="shared" si="7"/>
        <v>69949</v>
      </c>
      <c r="P27" s="146">
        <f t="shared" si="7"/>
        <v>75631</v>
      </c>
      <c r="Q27" s="146">
        <f t="shared" si="7"/>
        <v>78232</v>
      </c>
      <c r="R27" s="147">
        <f t="shared" si="7"/>
        <v>85641</v>
      </c>
      <c r="S27" s="116">
        <v>22</v>
      </c>
      <c r="T27" s="142">
        <f t="shared" si="8"/>
        <v>65728</v>
      </c>
      <c r="U27" s="143">
        <f t="shared" si="8"/>
        <v>73129</v>
      </c>
      <c r="V27" s="143">
        <f t="shared" si="8"/>
        <v>79068</v>
      </c>
      <c r="W27" s="143">
        <f t="shared" si="8"/>
        <v>81788</v>
      </c>
      <c r="X27" s="144">
        <f t="shared" si="8"/>
        <v>89533</v>
      </c>
      <c r="Y27" s="116">
        <v>22</v>
      </c>
      <c r="Z27" s="131">
        <f t="shared" si="9"/>
        <v>68586</v>
      </c>
      <c r="AA27" s="124">
        <f t="shared" si="9"/>
        <v>76308</v>
      </c>
      <c r="AB27" s="124">
        <f t="shared" si="9"/>
        <v>82506</v>
      </c>
      <c r="AC27" s="124">
        <f t="shared" si="9"/>
        <v>85344</v>
      </c>
      <c r="AD27" s="125">
        <f t="shared" si="9"/>
        <v>93426</v>
      </c>
      <c r="AE27" s="107"/>
      <c r="AF27" s="368">
        <f>(B27-'21-22 Cert'!B26)/'21-22 Cert'!B26</f>
        <v>8.0026455026455029E-2</v>
      </c>
      <c r="AG27" s="368">
        <f>(C27-'21-22 Cert'!C26)/'21-22 Cert'!C26</f>
        <v>7.9993206521739135E-2</v>
      </c>
      <c r="AH27" s="368">
        <f>(D27-'21-22 Cert'!D26)/'21-22 Cert'!D26</f>
        <v>8.0034558592522773E-2</v>
      </c>
      <c r="AI27" s="368">
        <f>(E27-'21-22 Cert'!E26)/'21-22 Cert'!E26</f>
        <v>8.0030372057706911E-2</v>
      </c>
      <c r="AJ27" s="368">
        <f>(F27-'21-22 Cert'!F26)/'21-22 Cert'!F26</f>
        <v>7.996948259120544E-2</v>
      </c>
      <c r="AK27" s="368"/>
      <c r="AL27" s="368">
        <f>(H27-'21-22 Cert'!H26)/'21-22 Cert'!H26</f>
        <v>8.0030954180614039E-2</v>
      </c>
      <c r="AM27" s="368">
        <f>(I27-'21-22 Cert'!I26)/'21-22 Cert'!I26</f>
        <v>8.0001293995859216E-2</v>
      </c>
      <c r="AN27" s="368">
        <f>(J27-'21-22 Cert'!J26)/'21-22 Cert'!J26</f>
        <v>8.0038298699938656E-2</v>
      </c>
      <c r="AO27" s="368">
        <f>(K27-'21-22 Cert'!K26)/'21-22 Cert'!K26</f>
        <v>8.0022561936855502E-2</v>
      </c>
      <c r="AP27" s="368">
        <f>(L27-'21-22 Cert'!L26)/'21-22 Cert'!L26</f>
        <v>7.9965651628244927E-2</v>
      </c>
      <c r="AQ27" s="368"/>
      <c r="AR27" s="368">
        <f>(N27-'21-22 Cert'!N26)/'21-22 Cert'!N26</f>
        <v>8.00350443207586E-2</v>
      </c>
      <c r="AS27" s="368">
        <f>(O27-'21-22 Cert'!O26)/'21-22 Cert'!O26</f>
        <v>7.9993206521739135E-2</v>
      </c>
      <c r="AT27" s="368">
        <f>(P27-'21-22 Cert'!P26)/'21-22 Cert'!P26</f>
        <v>8.0041698797589461E-2</v>
      </c>
      <c r="AU27" s="368">
        <f>(Q27-'21-22 Cert'!Q26)/'21-22 Cert'!Q26</f>
        <v>8.0030372057706911E-2</v>
      </c>
      <c r="AV27" s="368">
        <f>(R27-'21-22 Cert'!R26)/'21-22 Cert'!R26</f>
        <v>7.997578784095638E-2</v>
      </c>
      <c r="AW27" s="368"/>
      <c r="AX27" s="368">
        <f>(T27-'21-22 Cert'!T26)/'21-22 Cert'!T26</f>
        <v>8.0022347103092445E-2</v>
      </c>
      <c r="AY27" s="368">
        <f>(U27-'21-22 Cert'!U26)/'21-22 Cert'!U26</f>
        <v>8.0000590737240071E-2</v>
      </c>
      <c r="AZ27" s="368">
        <f>(V27-'21-22 Cert'!V26)/'21-22 Cert'!V26</f>
        <v>8.0031143711838712E-2</v>
      </c>
      <c r="BA27" s="368">
        <f>(W27-'21-22 Cert'!W26)/'21-22 Cert'!W26</f>
        <v>8.0023241073315016E-2</v>
      </c>
      <c r="BB27" s="368">
        <f>(X27-'21-22 Cert'!X26)/'21-22 Cert'!X26</f>
        <v>7.9959953681366394E-2</v>
      </c>
      <c r="BC27" s="368"/>
      <c r="BD27" s="368">
        <f>(Z27-'21-22 Cert'!Z26)/'21-22 Cert'!Z26</f>
        <v>8.0026455026455029E-2</v>
      </c>
      <c r="BE27" s="368">
        <f>(AA27-'21-22 Cert'!AA26)/'21-22 Cert'!AA26</f>
        <v>7.9993206521739135E-2</v>
      </c>
      <c r="BF27" s="368">
        <f>(AB27-'21-22 Cert'!AB26)/'21-22 Cert'!AB26</f>
        <v>8.0034558592522773E-2</v>
      </c>
      <c r="BG27" s="368">
        <f>(AC27-'21-22 Cert'!AC26)/'21-22 Cert'!AC26</f>
        <v>8.0030372057706911E-2</v>
      </c>
      <c r="BH27" s="368">
        <f>(AD27-'21-22 Cert'!AD26)/'21-22 Cert'!AD26</f>
        <v>7.996948259120544E-2</v>
      </c>
    </row>
    <row r="28" spans="1:60" s="109" customFormat="1" x14ac:dyDescent="0.25">
      <c r="A28" s="116">
        <v>23</v>
      </c>
      <c r="B28" s="126">
        <f>MROUND('21-22 Cert'!B27+'21-22 Cert'!B27*$B$1,5)</f>
        <v>58290</v>
      </c>
      <c r="C28" s="127">
        <f>MROUND('21-22 Cert'!C27+'21-22 Cert'!C27*$B$1,5)</f>
        <v>64840</v>
      </c>
      <c r="D28" s="127">
        <f>MROUND('21-22 Cert'!D27+'21-22 Cert'!D27*$B$1,5)</f>
        <v>70105</v>
      </c>
      <c r="E28" s="127">
        <f>MROUND('21-22 Cert'!E27+'21-22 Cert'!E27*$B$1,5)</f>
        <v>72350</v>
      </c>
      <c r="F28" s="128">
        <f>MROUND('21-22 Cert'!F27+'21-22 Cert'!F27*$B$1,5)</f>
        <v>79140</v>
      </c>
      <c r="G28" s="116">
        <v>23</v>
      </c>
      <c r="H28" s="139">
        <f t="shared" si="6"/>
        <v>61205</v>
      </c>
      <c r="I28" s="140">
        <f t="shared" si="6"/>
        <v>68082</v>
      </c>
      <c r="J28" s="140">
        <f t="shared" si="6"/>
        <v>73610</v>
      </c>
      <c r="K28" s="140">
        <f t="shared" si="6"/>
        <v>75968</v>
      </c>
      <c r="L28" s="141">
        <f t="shared" si="6"/>
        <v>83097</v>
      </c>
      <c r="M28" s="116">
        <v>23</v>
      </c>
      <c r="N28" s="145">
        <f t="shared" si="7"/>
        <v>64119</v>
      </c>
      <c r="O28" s="146">
        <f t="shared" si="7"/>
        <v>71324</v>
      </c>
      <c r="P28" s="146">
        <f t="shared" si="7"/>
        <v>77116</v>
      </c>
      <c r="Q28" s="146">
        <f t="shared" si="7"/>
        <v>79585</v>
      </c>
      <c r="R28" s="147">
        <f t="shared" si="7"/>
        <v>87054</v>
      </c>
      <c r="S28" s="116">
        <v>23</v>
      </c>
      <c r="T28" s="142">
        <f t="shared" si="8"/>
        <v>67034</v>
      </c>
      <c r="U28" s="143">
        <f t="shared" si="8"/>
        <v>74566</v>
      </c>
      <c r="V28" s="143">
        <f t="shared" si="8"/>
        <v>80621</v>
      </c>
      <c r="W28" s="143">
        <f t="shared" si="8"/>
        <v>83203</v>
      </c>
      <c r="X28" s="144">
        <f t="shared" si="8"/>
        <v>91011</v>
      </c>
      <c r="Y28" s="116">
        <v>23</v>
      </c>
      <c r="Z28" s="131">
        <f t="shared" si="9"/>
        <v>69948</v>
      </c>
      <c r="AA28" s="124">
        <f t="shared" si="9"/>
        <v>77808</v>
      </c>
      <c r="AB28" s="124">
        <f t="shared" si="9"/>
        <v>84126</v>
      </c>
      <c r="AC28" s="124">
        <f t="shared" si="9"/>
        <v>86820</v>
      </c>
      <c r="AD28" s="125">
        <f t="shared" si="9"/>
        <v>94968</v>
      </c>
      <c r="AE28" s="107"/>
      <c r="AF28" s="368">
        <f>(B28-'21-22 Cert'!B27)/'21-22 Cert'!B27</f>
        <v>8.0044469149527508E-2</v>
      </c>
      <c r="AG28" s="368">
        <f>(C28-'21-22 Cert'!C27)/'21-22 Cert'!C27</f>
        <v>8.0036645290247357E-2</v>
      </c>
      <c r="AH28" s="368">
        <f>(D28-'21-22 Cert'!D27)/'21-22 Cert'!D27</f>
        <v>8.0033893082729929E-2</v>
      </c>
      <c r="AI28" s="368">
        <f>(E28-'21-22 Cert'!E27)/'21-22 Cert'!E27</f>
        <v>8.0011942080907603E-2</v>
      </c>
      <c r="AJ28" s="368">
        <f>(F28-'21-22 Cert'!F27)/'21-22 Cert'!F27</f>
        <v>7.9967248908296942E-2</v>
      </c>
      <c r="AK28" s="368"/>
      <c r="AL28" s="368">
        <f>(H28-'21-22 Cert'!H27)/'21-22 Cert'!H27</f>
        <v>8.0043762903880433E-2</v>
      </c>
      <c r="AM28" s="368">
        <f>(I28-'21-22 Cert'!I27)/'21-22 Cert'!I27</f>
        <v>8.0032361946158606E-2</v>
      </c>
      <c r="AN28" s="368">
        <f>(J28-'21-22 Cert'!J27)/'21-22 Cert'!J27</f>
        <v>8.0022301778273366E-2</v>
      </c>
      <c r="AO28" s="368">
        <f>(K28-'21-22 Cert'!K27)/'21-22 Cert'!K27</f>
        <v>8.0011373329542224E-2</v>
      </c>
      <c r="AP28" s="368">
        <f>(L28-'21-22 Cert'!L27)/'21-22 Cert'!L27</f>
        <v>7.9967248908296942E-2</v>
      </c>
      <c r="AQ28" s="368"/>
      <c r="AR28" s="368">
        <f>(N28-'21-22 Cert'!N27)/'21-22 Cert'!N27</f>
        <v>8.0044469149527508E-2</v>
      </c>
      <c r="AS28" s="368">
        <f>(O28-'21-22 Cert'!O27)/'21-22 Cert'!O27</f>
        <v>8.0028468026469207E-2</v>
      </c>
      <c r="AT28" s="368">
        <f>(P28-'21-22 Cert'!P27)/'21-22 Cert'!P27</f>
        <v>8.0040895785773308E-2</v>
      </c>
      <c r="AU28" s="368">
        <f>(Q28-'21-22 Cert'!Q27)/'21-22 Cert'!Q27</f>
        <v>8.0011942080907603E-2</v>
      </c>
      <c r="AV28" s="368">
        <f>(R28-'21-22 Cert'!R27)/'21-22 Cert'!R27</f>
        <v>7.9967248908296942E-2</v>
      </c>
      <c r="AW28" s="368"/>
      <c r="AX28" s="368">
        <f>(T28-'21-22 Cert'!T27)/'21-22 Cert'!T27</f>
        <v>8.0043824316050657E-2</v>
      </c>
      <c r="AY28" s="368">
        <f>(U28-'21-22 Cert'!U27)/'21-22 Cert'!U27</f>
        <v>8.0040556199304752E-2</v>
      </c>
      <c r="AZ28" s="368">
        <f>(V28-'21-22 Cert'!V27)/'21-22 Cert'!V27</f>
        <v>8.0030007903867537E-2</v>
      </c>
      <c r="BA28" s="368">
        <f>(W28-'21-22 Cert'!W27)/'21-22 Cert'!W27</f>
        <v>8.0011422785861708E-2</v>
      </c>
      <c r="BB28" s="368">
        <f>(X28-'21-22 Cert'!X27)/'21-22 Cert'!X27</f>
        <v>7.9967248908296942E-2</v>
      </c>
      <c r="BC28" s="368"/>
      <c r="BD28" s="368">
        <f>(Z28-'21-22 Cert'!Z27)/'21-22 Cert'!Z27</f>
        <v>8.0044469149527508E-2</v>
      </c>
      <c r="BE28" s="368">
        <f>(AA28-'21-22 Cert'!AA27)/'21-22 Cert'!AA27</f>
        <v>8.0036645290247357E-2</v>
      </c>
      <c r="BF28" s="368">
        <f>(AB28-'21-22 Cert'!AB27)/'21-22 Cert'!AB27</f>
        <v>8.0033893082729929E-2</v>
      </c>
      <c r="BG28" s="368">
        <f>(AC28-'21-22 Cert'!AC27)/'21-22 Cert'!AC27</f>
        <v>8.0011942080907603E-2</v>
      </c>
      <c r="BH28" s="368">
        <f>(AD28-'21-22 Cert'!AD27)/'21-22 Cert'!AD27</f>
        <v>7.9967248908296942E-2</v>
      </c>
    </row>
    <row r="29" spans="1:60" s="109" customFormat="1" x14ac:dyDescent="0.25">
      <c r="A29" s="116">
        <v>24</v>
      </c>
      <c r="B29" s="126">
        <f>MROUND('21-22 Cert'!B28+'21-22 Cert'!B28*$B$1,5)</f>
        <v>59210</v>
      </c>
      <c r="C29" s="127">
        <f>MROUND('21-22 Cert'!C28+'21-22 Cert'!C28*$B$1,5)</f>
        <v>65775</v>
      </c>
      <c r="D29" s="127">
        <f>MROUND('21-22 Cert'!D28+'21-22 Cert'!D28*$B$1,5)</f>
        <v>70945</v>
      </c>
      <c r="E29" s="127">
        <f>MROUND('21-22 Cert'!E28+'21-22 Cert'!E28*$B$1,5)</f>
        <v>73310</v>
      </c>
      <c r="F29" s="128">
        <f>MROUND('21-22 Cert'!F28+'21-22 Cert'!F28*$B$1,5)</f>
        <v>80095</v>
      </c>
      <c r="G29" s="116">
        <v>24</v>
      </c>
      <c r="H29" s="139">
        <f t="shared" si="6"/>
        <v>62171</v>
      </c>
      <c r="I29" s="140">
        <f t="shared" si="6"/>
        <v>69064</v>
      </c>
      <c r="J29" s="140">
        <f t="shared" si="6"/>
        <v>74492</v>
      </c>
      <c r="K29" s="140">
        <f t="shared" si="6"/>
        <v>76976</v>
      </c>
      <c r="L29" s="141">
        <f t="shared" si="6"/>
        <v>84100</v>
      </c>
      <c r="M29" s="116">
        <v>24</v>
      </c>
      <c r="N29" s="145">
        <f t="shared" si="7"/>
        <v>65131</v>
      </c>
      <c r="O29" s="146">
        <f t="shared" si="7"/>
        <v>72353</v>
      </c>
      <c r="P29" s="146">
        <f t="shared" si="7"/>
        <v>78040</v>
      </c>
      <c r="Q29" s="146">
        <f t="shared" si="7"/>
        <v>80641</v>
      </c>
      <c r="R29" s="147">
        <f t="shared" si="7"/>
        <v>88105</v>
      </c>
      <c r="S29" s="116">
        <v>24</v>
      </c>
      <c r="T29" s="142">
        <f t="shared" si="8"/>
        <v>68092</v>
      </c>
      <c r="U29" s="143">
        <f t="shared" si="8"/>
        <v>75641</v>
      </c>
      <c r="V29" s="143">
        <f t="shared" si="8"/>
        <v>81587</v>
      </c>
      <c r="W29" s="143">
        <f t="shared" si="8"/>
        <v>84307</v>
      </c>
      <c r="X29" s="144">
        <f t="shared" si="8"/>
        <v>92109</v>
      </c>
      <c r="Y29" s="116">
        <v>24</v>
      </c>
      <c r="Z29" s="131">
        <f t="shared" si="9"/>
        <v>71052</v>
      </c>
      <c r="AA29" s="124">
        <f t="shared" si="9"/>
        <v>78930</v>
      </c>
      <c r="AB29" s="124">
        <f t="shared" si="9"/>
        <v>85134</v>
      </c>
      <c r="AC29" s="124">
        <f t="shared" si="9"/>
        <v>87972</v>
      </c>
      <c r="AD29" s="125">
        <f t="shared" si="9"/>
        <v>96114</v>
      </c>
      <c r="AE29" s="107"/>
      <c r="AF29" s="368">
        <f>(B29-'21-22 Cert'!B28)/'21-22 Cert'!B28</f>
        <v>7.9981760145918832E-2</v>
      </c>
      <c r="AG29" s="368">
        <f>(C29-'21-22 Cert'!C28)/'21-22 Cert'!C28</f>
        <v>7.9960594368278473E-2</v>
      </c>
      <c r="AH29" s="368">
        <f>(D29-'21-22 Cert'!D28)/'21-22 Cert'!D28</f>
        <v>7.9996955396559599E-2</v>
      </c>
      <c r="AI29" s="368">
        <f>(E29-'21-22 Cert'!E28)/'21-22 Cert'!E28</f>
        <v>7.9994107248084853E-2</v>
      </c>
      <c r="AJ29" s="368">
        <f>(F29-'21-22 Cert'!F28)/'21-22 Cert'!F28</f>
        <v>8.002966558791802E-2</v>
      </c>
      <c r="AK29" s="368"/>
      <c r="AL29" s="368">
        <f>(H29-'21-22 Cert'!H28)/'21-22 Cert'!H28</f>
        <v>7.9995136017788279E-2</v>
      </c>
      <c r="AM29" s="368">
        <f>(I29-'21-22 Cert'!I28)/'21-22 Cert'!I28</f>
        <v>7.99687255668491E-2</v>
      </c>
      <c r="AN29" s="368">
        <f>(J29-'21-22 Cert'!J28)/'21-22 Cert'!J28</f>
        <v>7.9985501993475899E-2</v>
      </c>
      <c r="AO29" s="368">
        <f>(K29-'21-22 Cert'!K28)/'21-22 Cert'!K28</f>
        <v>8.0001122428936214E-2</v>
      </c>
      <c r="AP29" s="368">
        <f>(L29-'21-22 Cert'!L28)/'21-22 Cert'!L28</f>
        <v>8.003287614938101E-2</v>
      </c>
      <c r="AQ29" s="368"/>
      <c r="AR29" s="368">
        <f>(N29-'21-22 Cert'!N28)/'21-22 Cert'!N28</f>
        <v>7.9972806261192547E-2</v>
      </c>
      <c r="AS29" s="368">
        <f>(O29-'21-22 Cert'!O28)/'21-22 Cert'!O28</f>
        <v>7.9959997611797715E-2</v>
      </c>
      <c r="AT29" s="368">
        <f>(P29-'21-22 Cert'!P28)/'21-22 Cert'!P28</f>
        <v>8.0003874949833242E-2</v>
      </c>
      <c r="AU29" s="368">
        <f>(Q29-'21-22 Cert'!Q28)/'21-22 Cert'!Q28</f>
        <v>7.9994107248084853E-2</v>
      </c>
      <c r="AV29" s="368">
        <f>(R29-'21-22 Cert'!R28)/'21-22 Cert'!R28</f>
        <v>8.0035794841620087E-2</v>
      </c>
      <c r="AW29" s="368"/>
      <c r="AX29" s="368">
        <f>(T29-'21-22 Cert'!T28)/'21-22 Cert'!T28</f>
        <v>7.9985408174594361E-2</v>
      </c>
      <c r="AY29" s="368">
        <f>(U29-'21-22 Cert'!U28)/'21-22 Cert'!U28</f>
        <v>7.9953170285975358E-2</v>
      </c>
      <c r="AZ29" s="368">
        <f>(V29-'21-22 Cert'!V28)/'21-22 Cert'!V28</f>
        <v>7.9993116594302652E-2</v>
      </c>
      <c r="BA29" s="368">
        <f>(W29-'21-22 Cert'!W28)/'21-22 Cert'!W28</f>
        <v>8.0000512413210018E-2</v>
      </c>
      <c r="BB29" s="368">
        <f>(X29-'21-22 Cert'!X28)/'21-22 Cert'!X28</f>
        <v>8.0026734205712671E-2</v>
      </c>
      <c r="BC29" s="368"/>
      <c r="BD29" s="368">
        <f>(Z29-'21-22 Cert'!Z28)/'21-22 Cert'!Z28</f>
        <v>7.9981760145918832E-2</v>
      </c>
      <c r="BE29" s="368">
        <f>(AA29-'21-22 Cert'!AA28)/'21-22 Cert'!AA28</f>
        <v>7.9960594368278473E-2</v>
      </c>
      <c r="BF29" s="368">
        <f>(AB29-'21-22 Cert'!AB28)/'21-22 Cert'!AB28</f>
        <v>7.9996955396559599E-2</v>
      </c>
      <c r="BG29" s="368">
        <f>(AC29-'21-22 Cert'!AC28)/'21-22 Cert'!AC28</f>
        <v>7.9994107248084853E-2</v>
      </c>
      <c r="BH29" s="368">
        <f>(AD29-'21-22 Cert'!AD28)/'21-22 Cert'!AD28</f>
        <v>8.002966558791802E-2</v>
      </c>
    </row>
    <row r="30" spans="1:60" s="109" customFormat="1" x14ac:dyDescent="0.25">
      <c r="A30" s="116">
        <v>25</v>
      </c>
      <c r="B30" s="126">
        <f>MROUND('21-22 Cert'!B29+'21-22 Cert'!B29*$B$1,5)</f>
        <v>60370</v>
      </c>
      <c r="C30" s="127">
        <f>MROUND('21-22 Cert'!C29+'21-22 Cert'!C29*$B$1,5)</f>
        <v>67050</v>
      </c>
      <c r="D30" s="127">
        <f>MROUND('21-22 Cert'!D29+'21-22 Cert'!D29*$B$1,5)</f>
        <v>72285</v>
      </c>
      <c r="E30" s="127">
        <f>MROUND('21-22 Cert'!E29+'21-22 Cert'!E29*$B$1,5)</f>
        <v>74595</v>
      </c>
      <c r="F30" s="128">
        <f>MROUND('21-22 Cert'!F29+'21-22 Cert'!F29*$B$1,5)</f>
        <v>81395</v>
      </c>
      <c r="G30" s="116">
        <v>25</v>
      </c>
      <c r="H30" s="139">
        <f t="shared" si="6"/>
        <v>63389</v>
      </c>
      <c r="I30" s="140">
        <f t="shared" si="6"/>
        <v>70403</v>
      </c>
      <c r="J30" s="140">
        <f t="shared" si="6"/>
        <v>75899</v>
      </c>
      <c r="K30" s="140">
        <f t="shared" si="6"/>
        <v>78325</v>
      </c>
      <c r="L30" s="141">
        <f t="shared" si="6"/>
        <v>85465</v>
      </c>
      <c r="M30" s="116">
        <v>25</v>
      </c>
      <c r="N30" s="145">
        <f t="shared" si="7"/>
        <v>66407</v>
      </c>
      <c r="O30" s="146">
        <f t="shared" si="7"/>
        <v>73755</v>
      </c>
      <c r="P30" s="146">
        <f t="shared" si="7"/>
        <v>79514</v>
      </c>
      <c r="Q30" s="146">
        <f t="shared" si="7"/>
        <v>82055</v>
      </c>
      <c r="R30" s="147">
        <f t="shared" si="7"/>
        <v>89535</v>
      </c>
      <c r="S30" s="116">
        <v>25</v>
      </c>
      <c r="T30" s="142">
        <f t="shared" si="8"/>
        <v>69426</v>
      </c>
      <c r="U30" s="143">
        <f t="shared" si="8"/>
        <v>77108</v>
      </c>
      <c r="V30" s="143">
        <f t="shared" si="8"/>
        <v>83128</v>
      </c>
      <c r="W30" s="143">
        <f t="shared" si="8"/>
        <v>85784</v>
      </c>
      <c r="X30" s="144">
        <f t="shared" si="8"/>
        <v>93604</v>
      </c>
      <c r="Y30" s="116">
        <v>25</v>
      </c>
      <c r="Z30" s="131">
        <f t="shared" si="9"/>
        <v>72444</v>
      </c>
      <c r="AA30" s="124">
        <f t="shared" si="9"/>
        <v>80460</v>
      </c>
      <c r="AB30" s="124">
        <f t="shared" si="9"/>
        <v>86742</v>
      </c>
      <c r="AC30" s="124">
        <f t="shared" si="9"/>
        <v>89514</v>
      </c>
      <c r="AD30" s="125">
        <f t="shared" si="9"/>
        <v>97674</v>
      </c>
      <c r="AE30" s="107"/>
      <c r="AF30" s="368">
        <f>(B30-'21-22 Cert'!B29)/'21-22 Cert'!B29</f>
        <v>7.9964221824686946E-2</v>
      </c>
      <c r="AG30" s="368">
        <f>(C30-'21-22 Cert'!C29)/'21-22 Cert'!C29</f>
        <v>7.9971007489731821E-2</v>
      </c>
      <c r="AH30" s="368">
        <f>(D30-'21-22 Cert'!D29)/'21-22 Cert'!D29</f>
        <v>8.0008964589870016E-2</v>
      </c>
      <c r="AI30" s="368">
        <f>(E30-'21-22 Cert'!E29)/'21-22 Cert'!E29</f>
        <v>7.9991313160561753E-2</v>
      </c>
      <c r="AJ30" s="368">
        <f>(F30-'21-22 Cert'!F29)/'21-22 Cert'!F29</f>
        <v>8.0010615006966102E-2</v>
      </c>
      <c r="AK30" s="368"/>
      <c r="AL30" s="368">
        <f>(H30-'21-22 Cert'!H29)/'21-22 Cert'!H29</f>
        <v>7.9972740437856724E-2</v>
      </c>
      <c r="AM30" s="368">
        <f>(I30-'21-22 Cert'!I29)/'21-22 Cert'!I29</f>
        <v>7.9982819187286197E-2</v>
      </c>
      <c r="AN30" s="368">
        <f>(J30-'21-22 Cert'!J29)/'21-22 Cert'!J29</f>
        <v>7.9997723294961368E-2</v>
      </c>
      <c r="AO30" s="368">
        <f>(K30-'21-22 Cert'!K29)/'21-22 Cert'!K29</f>
        <v>7.9987314544150909E-2</v>
      </c>
      <c r="AP30" s="368">
        <f>(L30-'21-22 Cert'!L29)/'21-22 Cert'!L29</f>
        <v>8.0017186256049935E-2</v>
      </c>
      <c r="AQ30" s="368"/>
      <c r="AR30" s="368">
        <f>(N30-'21-22 Cert'!N29)/'21-22 Cert'!N29</f>
        <v>7.9964221824686946E-2</v>
      </c>
      <c r="AS30" s="368">
        <f>(O30-'21-22 Cert'!O29)/'21-22 Cert'!O29</f>
        <v>7.996310071162914E-2</v>
      </c>
      <c r="AT30" s="368">
        <f>(P30-'21-22 Cert'!P29)/'21-22 Cert'!P29</f>
        <v>8.0015755945832143E-2</v>
      </c>
      <c r="AU30" s="368">
        <f>(Q30-'21-22 Cert'!Q29)/'21-22 Cert'!Q29</f>
        <v>7.999789409953012E-2</v>
      </c>
      <c r="AV30" s="368">
        <f>(R30-'21-22 Cert'!R29)/'21-22 Cert'!R29</f>
        <v>8.0010132445538104E-2</v>
      </c>
      <c r="AW30" s="368"/>
      <c r="AX30" s="368">
        <f>(T30-'21-22 Cert'!T29)/'21-22 Cert'!T29</f>
        <v>7.9971999688885437E-2</v>
      </c>
      <c r="AY30" s="368">
        <f>(U30-'21-22 Cert'!U29)/'21-22 Cert'!U29</f>
        <v>7.9974228969999159E-2</v>
      </c>
      <c r="AZ30" s="368">
        <f>(V30-'21-22 Cert'!V29)/'21-22 Cert'!V29</f>
        <v>8.0005196829933733E-2</v>
      </c>
      <c r="BA30" s="368">
        <f>(W30-'21-22 Cert'!W29)/'21-22 Cert'!W29</f>
        <v>7.9981367476174292E-2</v>
      </c>
      <c r="BB30" s="368">
        <f>(X30-'21-22 Cert'!X29)/'21-22 Cert'!X29</f>
        <v>8.0004615207107416E-2</v>
      </c>
      <c r="BC30" s="368"/>
      <c r="BD30" s="368">
        <f>(Z30-'21-22 Cert'!Z29)/'21-22 Cert'!Z29</f>
        <v>7.9964221824686946E-2</v>
      </c>
      <c r="BE30" s="368">
        <f>(AA30-'21-22 Cert'!AA29)/'21-22 Cert'!AA29</f>
        <v>7.9971007489731821E-2</v>
      </c>
      <c r="BF30" s="368">
        <f>(AB30-'21-22 Cert'!AB29)/'21-22 Cert'!AB29</f>
        <v>8.0008964589870016E-2</v>
      </c>
      <c r="BG30" s="368">
        <f>(AC30-'21-22 Cert'!AC29)/'21-22 Cert'!AC29</f>
        <v>7.9991313160561753E-2</v>
      </c>
      <c r="BH30" s="368">
        <f>(AD30-'21-22 Cert'!AD29)/'21-22 Cert'!AD29</f>
        <v>8.0010615006966102E-2</v>
      </c>
    </row>
    <row r="31" spans="1:60" s="109" customFormat="1" x14ac:dyDescent="0.25">
      <c r="A31" s="116">
        <v>26</v>
      </c>
      <c r="B31" s="126">
        <f>MROUND('21-22 Cert'!B30+'21-22 Cert'!B30*$B$1,5)</f>
        <v>61330</v>
      </c>
      <c r="C31" s="127">
        <f>MROUND('21-22 Cert'!C30+'21-22 Cert'!C30*$B$1,5)</f>
        <v>67995</v>
      </c>
      <c r="D31" s="127">
        <f>MROUND('21-22 Cert'!D30+'21-22 Cert'!D30*$B$1,5)</f>
        <v>73185</v>
      </c>
      <c r="E31" s="127">
        <f>MROUND('21-22 Cert'!E30+'21-22 Cert'!E30*$B$1,5)</f>
        <v>75540</v>
      </c>
      <c r="F31" s="128">
        <f>MROUND('21-22 Cert'!F30+'21-22 Cert'!F30*$B$1,5)</f>
        <v>82280</v>
      </c>
      <c r="G31" s="116">
        <v>26</v>
      </c>
      <c r="H31" s="139">
        <f t="shared" si="6"/>
        <v>64397</v>
      </c>
      <c r="I31" s="140">
        <f t="shared" si="6"/>
        <v>71395</v>
      </c>
      <c r="J31" s="140">
        <f t="shared" si="6"/>
        <v>76844</v>
      </c>
      <c r="K31" s="140">
        <f t="shared" si="6"/>
        <v>79317</v>
      </c>
      <c r="L31" s="141">
        <f t="shared" si="6"/>
        <v>86394</v>
      </c>
      <c r="M31" s="116">
        <v>26</v>
      </c>
      <c r="N31" s="145">
        <f t="shared" si="7"/>
        <v>67463</v>
      </c>
      <c r="O31" s="146">
        <f t="shared" si="7"/>
        <v>74795</v>
      </c>
      <c r="P31" s="146">
        <f t="shared" si="7"/>
        <v>80504</v>
      </c>
      <c r="Q31" s="146">
        <f t="shared" si="7"/>
        <v>83094</v>
      </c>
      <c r="R31" s="147">
        <f t="shared" si="7"/>
        <v>90508</v>
      </c>
      <c r="S31" s="116">
        <v>26</v>
      </c>
      <c r="T31" s="142">
        <f t="shared" si="8"/>
        <v>70530</v>
      </c>
      <c r="U31" s="143">
        <f t="shared" si="8"/>
        <v>78194</v>
      </c>
      <c r="V31" s="143">
        <f t="shared" si="8"/>
        <v>84163</v>
      </c>
      <c r="W31" s="143">
        <f t="shared" si="8"/>
        <v>86871</v>
      </c>
      <c r="X31" s="144">
        <f t="shared" si="8"/>
        <v>94622</v>
      </c>
      <c r="Y31" s="116">
        <v>26</v>
      </c>
      <c r="Z31" s="131">
        <f t="shared" si="9"/>
        <v>73596</v>
      </c>
      <c r="AA31" s="124">
        <f t="shared" si="9"/>
        <v>81594</v>
      </c>
      <c r="AB31" s="124">
        <f t="shared" si="9"/>
        <v>87822</v>
      </c>
      <c r="AC31" s="124">
        <f t="shared" si="9"/>
        <v>90648</v>
      </c>
      <c r="AD31" s="125">
        <f t="shared" si="9"/>
        <v>98736</v>
      </c>
      <c r="AE31" s="107"/>
      <c r="AF31" s="368">
        <f>(B31-'21-22 Cert'!B30)/'21-22 Cert'!B30</f>
        <v>8.003874262569341E-2</v>
      </c>
      <c r="AG31" s="368">
        <f>(C31-'21-22 Cert'!C30)/'21-22 Cert'!C30</f>
        <v>7.9971410419313854E-2</v>
      </c>
      <c r="AH31" s="368">
        <f>(D31-'21-22 Cert'!D30)/'21-22 Cert'!D30</f>
        <v>7.9982291743525419E-2</v>
      </c>
      <c r="AI31" s="368">
        <f>(E31-'21-22 Cert'!E30)/'21-22 Cert'!E30</f>
        <v>7.9991421831438994E-2</v>
      </c>
      <c r="AJ31" s="368">
        <f>(F31-'21-22 Cert'!F30)/'21-22 Cert'!F30</f>
        <v>8.0002625188685436E-2</v>
      </c>
      <c r="AK31" s="368"/>
      <c r="AL31" s="368">
        <f>(H31-'21-22 Cert'!H30)/'21-22 Cert'!H30</f>
        <v>8.0051657050852001E-2</v>
      </c>
      <c r="AM31" s="368">
        <f>(I31-'21-22 Cert'!I30)/'21-22 Cert'!I30</f>
        <v>7.9975192109880799E-2</v>
      </c>
      <c r="AN31" s="368">
        <f>(J31-'21-22 Cert'!J30)/'21-22 Cert'!J30</f>
        <v>7.9982572765730189E-2</v>
      </c>
      <c r="AO31" s="368">
        <f>(K31-'21-22 Cert'!K30)/'21-22 Cert'!K30</f>
        <v>7.999509817270771E-2</v>
      </c>
      <c r="AP31" s="368">
        <f>(L31-'21-22 Cert'!L30)/'21-22 Cert'!L30</f>
        <v>8.0006000450033754E-2</v>
      </c>
      <c r="AQ31" s="368"/>
      <c r="AR31" s="368">
        <f>(N31-'21-22 Cert'!N30)/'21-22 Cert'!N30</f>
        <v>8.0030097336065573E-2</v>
      </c>
      <c r="AS31" s="368">
        <f>(O31-'21-22 Cert'!O30)/'21-22 Cert'!O30</f>
        <v>7.9978630010396207E-2</v>
      </c>
      <c r="AT31" s="368">
        <f>(P31-'21-22 Cert'!P30)/'21-22 Cert'!P30</f>
        <v>7.9981755252072656E-2</v>
      </c>
      <c r="AU31" s="368">
        <f>(Q31-'21-22 Cert'!Q30)/'21-22 Cert'!Q30</f>
        <v>7.9984403431245132E-2</v>
      </c>
      <c r="AV31" s="368">
        <f>(R31-'21-22 Cert'!R30)/'21-22 Cert'!R30</f>
        <v>7.9996181566512337E-2</v>
      </c>
      <c r="AW31" s="368"/>
      <c r="AX31" s="368">
        <f>(T31-'21-22 Cert'!T30)/'21-22 Cert'!T30</f>
        <v>8.0042264520772399E-2</v>
      </c>
      <c r="AY31" s="368">
        <f>(U31-'21-22 Cert'!U30)/'21-22 Cert'!U30</f>
        <v>7.9967957571404888E-2</v>
      </c>
      <c r="AZ31" s="368">
        <f>(V31-'21-22 Cert'!V30)/'21-22 Cert'!V30</f>
        <v>7.9982035159758755E-2</v>
      </c>
      <c r="BA31" s="368">
        <f>(W31-'21-22 Cert'!W30)/'21-22 Cert'!W30</f>
        <v>7.9988065193878438E-2</v>
      </c>
      <c r="BB31" s="368">
        <f>(X31-'21-22 Cert'!X30)/'21-22 Cert'!X30</f>
        <v>7.9999543446748769E-2</v>
      </c>
      <c r="BC31" s="368"/>
      <c r="BD31" s="368">
        <f>(Z31-'21-22 Cert'!Z30)/'21-22 Cert'!Z30</f>
        <v>8.003874262569341E-2</v>
      </c>
      <c r="BE31" s="368">
        <f>(AA31-'21-22 Cert'!AA30)/'21-22 Cert'!AA30</f>
        <v>7.9971410419313854E-2</v>
      </c>
      <c r="BF31" s="368">
        <f>(AB31-'21-22 Cert'!AB30)/'21-22 Cert'!AB30</f>
        <v>7.9982291743525419E-2</v>
      </c>
      <c r="BG31" s="368">
        <f>(AC31-'21-22 Cert'!AC30)/'21-22 Cert'!AC30</f>
        <v>7.9991421831438994E-2</v>
      </c>
      <c r="BH31" s="368">
        <f>(AD31-'21-22 Cert'!AD30)/'21-22 Cert'!AD30</f>
        <v>8.0002625188685436E-2</v>
      </c>
    </row>
    <row r="32" spans="1:60" s="109" customFormat="1" x14ac:dyDescent="0.25">
      <c r="A32" s="116">
        <v>27</v>
      </c>
      <c r="B32" s="126">
        <f>MROUND('21-22 Cert'!B31+'21-22 Cert'!B31*$B$1,5)</f>
        <v>62530</v>
      </c>
      <c r="C32" s="127">
        <f>MROUND('21-22 Cert'!C31+'21-22 Cert'!C31*$B$1,5)</f>
        <v>69295</v>
      </c>
      <c r="D32" s="127">
        <f>MROUND('21-22 Cert'!D31+'21-22 Cert'!D31*$B$1,5)</f>
        <v>74490</v>
      </c>
      <c r="E32" s="127">
        <f>MROUND('21-22 Cert'!E31+'21-22 Cert'!E31*$B$1,5)</f>
        <v>76840</v>
      </c>
      <c r="F32" s="128">
        <f>MROUND('21-22 Cert'!F31+'21-22 Cert'!F31*$B$1,5)</f>
        <v>83590</v>
      </c>
      <c r="G32" s="116">
        <v>27</v>
      </c>
      <c r="H32" s="139">
        <f t="shared" si="6"/>
        <v>65657</v>
      </c>
      <c r="I32" s="140">
        <f t="shared" si="6"/>
        <v>72760</v>
      </c>
      <c r="J32" s="140">
        <f t="shared" si="6"/>
        <v>78215</v>
      </c>
      <c r="K32" s="140">
        <f t="shared" si="6"/>
        <v>80682</v>
      </c>
      <c r="L32" s="141">
        <f t="shared" si="6"/>
        <v>87770</v>
      </c>
      <c r="M32" s="116">
        <v>27</v>
      </c>
      <c r="N32" s="145">
        <f t="shared" si="7"/>
        <v>68783</v>
      </c>
      <c r="O32" s="146">
        <f t="shared" si="7"/>
        <v>76225</v>
      </c>
      <c r="P32" s="146">
        <f t="shared" si="7"/>
        <v>81939</v>
      </c>
      <c r="Q32" s="146">
        <f t="shared" si="7"/>
        <v>84524</v>
      </c>
      <c r="R32" s="147">
        <f t="shared" si="7"/>
        <v>91949</v>
      </c>
      <c r="S32" s="116">
        <v>27</v>
      </c>
      <c r="T32" s="142">
        <f t="shared" si="8"/>
        <v>71910</v>
      </c>
      <c r="U32" s="143">
        <f t="shared" si="8"/>
        <v>79689</v>
      </c>
      <c r="V32" s="143">
        <f t="shared" si="8"/>
        <v>85664</v>
      </c>
      <c r="W32" s="143">
        <f t="shared" si="8"/>
        <v>88366</v>
      </c>
      <c r="X32" s="144">
        <f t="shared" si="8"/>
        <v>96129</v>
      </c>
      <c r="Y32" s="116">
        <v>27</v>
      </c>
      <c r="Z32" s="131">
        <f t="shared" si="9"/>
        <v>75036</v>
      </c>
      <c r="AA32" s="124">
        <f t="shared" si="9"/>
        <v>83154</v>
      </c>
      <c r="AB32" s="124">
        <f t="shared" si="9"/>
        <v>89388</v>
      </c>
      <c r="AC32" s="124">
        <f t="shared" si="9"/>
        <v>92208</v>
      </c>
      <c r="AD32" s="125">
        <f t="shared" si="9"/>
        <v>100308</v>
      </c>
      <c r="AE32" s="107"/>
      <c r="AF32" s="368">
        <f>(B32-'21-22 Cert'!B31)/'21-22 Cert'!B31</f>
        <v>7.9965457685664945E-2</v>
      </c>
      <c r="AG32" s="368">
        <f>(C32-'21-22 Cert'!C31)/'21-22 Cert'!C31</f>
        <v>8.0034289276807974E-2</v>
      </c>
      <c r="AH32" s="368">
        <f>(D32-'21-22 Cert'!D31)/'21-22 Cert'!D31</f>
        <v>8.003479773814702E-2</v>
      </c>
      <c r="AI32" s="368">
        <f>(E32-'21-22 Cert'!E31)/'21-22 Cert'!E31</f>
        <v>7.9971890372452559E-2</v>
      </c>
      <c r="AJ32" s="368">
        <f>(F32-'21-22 Cert'!F31)/'21-22 Cert'!F31</f>
        <v>7.9974160206718339E-2</v>
      </c>
      <c r="AK32" s="368"/>
      <c r="AL32" s="368">
        <f>(H32-'21-22 Cert'!H31)/'21-22 Cert'!H31</f>
        <v>7.9973682046220906E-2</v>
      </c>
      <c r="AM32" s="368">
        <f>(I32-'21-22 Cert'!I31)/'21-22 Cert'!I31</f>
        <v>8.0038000237501489E-2</v>
      </c>
      <c r="AN32" s="368">
        <f>(J32-'21-22 Cert'!J31)/'21-22 Cert'!J31</f>
        <v>8.0034245156657788E-2</v>
      </c>
      <c r="AO32" s="368">
        <f>(K32-'21-22 Cert'!K31)/'21-22 Cert'!K31</f>
        <v>7.9964662419018048E-2</v>
      </c>
      <c r="AP32" s="368">
        <f>(L32-'21-22 Cert'!L31)/'21-22 Cert'!L31</f>
        <v>7.9980312538452072E-2</v>
      </c>
      <c r="AQ32" s="368"/>
      <c r="AR32" s="368">
        <f>(N32-'21-22 Cert'!N31)/'21-22 Cert'!N31</f>
        <v>7.9965457685664945E-2</v>
      </c>
      <c r="AS32" s="368">
        <f>(O32-'21-22 Cert'!O31)/'21-22 Cert'!O31</f>
        <v>8.0041373838131938E-2</v>
      </c>
      <c r="AT32" s="368">
        <f>(P32-'21-22 Cert'!P31)/'21-22 Cert'!P31</f>
        <v>8.003479773814702E-2</v>
      </c>
      <c r="AU32" s="368">
        <f>(Q32-'21-22 Cert'!Q31)/'21-22 Cert'!Q31</f>
        <v>7.9971890372452559E-2</v>
      </c>
      <c r="AV32" s="368">
        <f>(R32-'21-22 Cert'!R31)/'21-22 Cert'!R31</f>
        <v>7.9974160206718339E-2</v>
      </c>
      <c r="AW32" s="368"/>
      <c r="AX32" s="368">
        <f>(T32-'21-22 Cert'!T31)/'21-22 Cert'!T31</f>
        <v>7.9972966884433436E-2</v>
      </c>
      <c r="AY32" s="368">
        <f>(U32-'21-22 Cert'!U31)/'21-22 Cert'!U31</f>
        <v>8.0030901008348698E-2</v>
      </c>
      <c r="AZ32" s="368">
        <f>(V32-'21-22 Cert'!V31)/'21-22 Cert'!V31</f>
        <v>8.0034293206919155E-2</v>
      </c>
      <c r="BA32" s="368">
        <f>(W32-'21-22 Cert'!W31)/'21-22 Cert'!W31</f>
        <v>7.9965290932867292E-2</v>
      </c>
      <c r="BB32" s="368">
        <f>(X32-'21-22 Cert'!X31)/'21-22 Cert'!X31</f>
        <v>7.9979777553083928E-2</v>
      </c>
      <c r="BC32" s="368"/>
      <c r="BD32" s="368">
        <f>(Z32-'21-22 Cert'!Z31)/'21-22 Cert'!Z31</f>
        <v>7.9965457685664945E-2</v>
      </c>
      <c r="BE32" s="368">
        <f>(AA32-'21-22 Cert'!AA31)/'21-22 Cert'!AA31</f>
        <v>8.0034289276807974E-2</v>
      </c>
      <c r="BF32" s="368">
        <f>(AB32-'21-22 Cert'!AB31)/'21-22 Cert'!AB31</f>
        <v>8.003479773814702E-2</v>
      </c>
      <c r="BG32" s="368">
        <f>(AC32-'21-22 Cert'!AC31)/'21-22 Cert'!AC31</f>
        <v>7.9971890372452559E-2</v>
      </c>
      <c r="BH32" s="368">
        <f>(AD32-'21-22 Cert'!AD31)/'21-22 Cert'!AD31</f>
        <v>7.9974160206718339E-2</v>
      </c>
    </row>
    <row r="33" spans="1:60" s="109" customFormat="1" x14ac:dyDescent="0.25">
      <c r="A33" s="116">
        <v>28</v>
      </c>
      <c r="B33" s="126">
        <f>MROUND('21-22 Cert'!B32+'21-22 Cert'!B32*$B$1,5)</f>
        <v>62910</v>
      </c>
      <c r="C33" s="127">
        <f>MROUND('21-22 Cert'!C32+'21-22 Cert'!C32*$B$1,5)</f>
        <v>69685</v>
      </c>
      <c r="D33" s="127">
        <f>MROUND('21-22 Cert'!D32+'21-22 Cert'!D32*$B$1,5)</f>
        <v>74870</v>
      </c>
      <c r="E33" s="127">
        <f>MROUND('21-22 Cert'!E32+'21-22 Cert'!E32*$B$1,5)</f>
        <v>77220</v>
      </c>
      <c r="F33" s="128">
        <f>MROUND('21-22 Cert'!F32+'21-22 Cert'!F32*$B$1,5)</f>
        <v>83965</v>
      </c>
      <c r="G33" s="116">
        <v>28</v>
      </c>
      <c r="H33" s="139">
        <f t="shared" si="6"/>
        <v>66056</v>
      </c>
      <c r="I33" s="140">
        <f t="shared" si="6"/>
        <v>73169</v>
      </c>
      <c r="J33" s="140">
        <f t="shared" si="6"/>
        <v>78614</v>
      </c>
      <c r="K33" s="140">
        <f t="shared" si="6"/>
        <v>81081</v>
      </c>
      <c r="L33" s="141">
        <f t="shared" si="6"/>
        <v>88163</v>
      </c>
      <c r="M33" s="116">
        <v>28</v>
      </c>
      <c r="N33" s="145">
        <f t="shared" si="7"/>
        <v>69201</v>
      </c>
      <c r="O33" s="146">
        <f t="shared" si="7"/>
        <v>76654</v>
      </c>
      <c r="P33" s="146">
        <f t="shared" si="7"/>
        <v>82357</v>
      </c>
      <c r="Q33" s="146">
        <f t="shared" si="7"/>
        <v>84942</v>
      </c>
      <c r="R33" s="147">
        <f t="shared" si="7"/>
        <v>92362</v>
      </c>
      <c r="S33" s="116">
        <v>28</v>
      </c>
      <c r="T33" s="142">
        <f t="shared" si="8"/>
        <v>72347</v>
      </c>
      <c r="U33" s="143">
        <f t="shared" si="8"/>
        <v>80138</v>
      </c>
      <c r="V33" s="143">
        <f t="shared" si="8"/>
        <v>86101</v>
      </c>
      <c r="W33" s="143">
        <f t="shared" si="8"/>
        <v>88803</v>
      </c>
      <c r="X33" s="144">
        <f t="shared" si="8"/>
        <v>96560</v>
      </c>
      <c r="Y33" s="116">
        <v>28</v>
      </c>
      <c r="Z33" s="131">
        <f t="shared" si="9"/>
        <v>75492</v>
      </c>
      <c r="AA33" s="124">
        <f t="shared" si="9"/>
        <v>83622</v>
      </c>
      <c r="AB33" s="124">
        <f t="shared" si="9"/>
        <v>89844</v>
      </c>
      <c r="AC33" s="124">
        <f t="shared" si="9"/>
        <v>92664</v>
      </c>
      <c r="AD33" s="125">
        <f t="shared" si="9"/>
        <v>100758</v>
      </c>
      <c r="AE33" s="107"/>
      <c r="AF33" s="368">
        <f>(B33-'21-22 Cert'!B32)/'21-22 Cert'!B32</f>
        <v>0.08</v>
      </c>
      <c r="AG33" s="368">
        <f>(C33-'21-22 Cert'!C32)/'21-22 Cert'!C32</f>
        <v>7.9969004261913987E-2</v>
      </c>
      <c r="AH33" s="368">
        <f>(D33-'21-22 Cert'!D32)/'21-22 Cert'!D32</f>
        <v>7.9985575189325642E-2</v>
      </c>
      <c r="AI33" s="368">
        <f>(E33-'21-22 Cert'!E32)/'21-22 Cert'!E32</f>
        <v>0.08</v>
      </c>
      <c r="AJ33" s="368">
        <f>(F33-'21-22 Cert'!F32)/'21-22 Cert'!F32</f>
        <v>8.0005145025403568E-2</v>
      </c>
      <c r="AK33" s="368"/>
      <c r="AL33" s="368">
        <f>(H33-'21-22 Cert'!H32)/'21-22 Cert'!H32</f>
        <v>7.9999346009842556E-2</v>
      </c>
      <c r="AM33" s="368">
        <f>(I33-'21-22 Cert'!I32)/'21-22 Cert'!I32</f>
        <v>7.9969299346135114E-2</v>
      </c>
      <c r="AN33" s="368">
        <f>(J33-'21-22 Cert'!J32)/'21-22 Cert'!J32</f>
        <v>7.9996153370609002E-2</v>
      </c>
      <c r="AO33" s="368">
        <f>(K33-'21-22 Cert'!K32)/'21-22 Cert'!K32</f>
        <v>0.08</v>
      </c>
      <c r="AP33" s="368">
        <f>(L33-'21-22 Cert'!L32)/'21-22 Cert'!L32</f>
        <v>8.000539004312035E-2</v>
      </c>
      <c r="AQ33" s="368"/>
      <c r="AR33" s="368">
        <f>(N33-'21-22 Cert'!N32)/'21-22 Cert'!N32</f>
        <v>0.08</v>
      </c>
      <c r="AS33" s="368">
        <f>(O33-'21-22 Cert'!O32)/'21-22 Cert'!O32</f>
        <v>7.9968440925357154E-2</v>
      </c>
      <c r="AT33" s="368">
        <f>(P33-'21-22 Cert'!P32)/'21-22 Cert'!P32</f>
        <v>7.9978494059639638E-2</v>
      </c>
      <c r="AU33" s="368">
        <f>(Q33-'21-22 Cert'!Q32)/'21-22 Cert'!Q32</f>
        <v>0.08</v>
      </c>
      <c r="AV33" s="368">
        <f>(R33-'21-22 Cert'!R32)/'21-22 Cert'!R32</f>
        <v>8.0004677268475211E-2</v>
      </c>
      <c r="AW33" s="368"/>
      <c r="AX33" s="368">
        <f>(T33-'21-22 Cert'!T32)/'21-22 Cert'!T32</f>
        <v>7.9999402878127429E-2</v>
      </c>
      <c r="AY33" s="368">
        <f>(U33-'21-22 Cert'!U32)/'21-22 Cert'!U32</f>
        <v>7.9968734839092226E-2</v>
      </c>
      <c r="AZ33" s="368">
        <f>(V33-'21-22 Cert'!V32)/'21-22 Cert'!V32</f>
        <v>7.9988460187647381E-2</v>
      </c>
      <c r="BA33" s="368">
        <f>(W33-'21-22 Cert'!W32)/'21-22 Cert'!W32</f>
        <v>0.08</v>
      </c>
      <c r="BB33" s="368">
        <f>(X33-'21-22 Cert'!X32)/'21-22 Cert'!X32</f>
        <v>8.000492131488586E-2</v>
      </c>
      <c r="BC33" s="368"/>
      <c r="BD33" s="368">
        <f>(Z33-'21-22 Cert'!Z32)/'21-22 Cert'!Z32</f>
        <v>0.08</v>
      </c>
      <c r="BE33" s="368">
        <f>(AA33-'21-22 Cert'!AA32)/'21-22 Cert'!AA32</f>
        <v>7.9969004261913987E-2</v>
      </c>
      <c r="BF33" s="368">
        <f>(AB33-'21-22 Cert'!AB32)/'21-22 Cert'!AB32</f>
        <v>7.9985575189325642E-2</v>
      </c>
      <c r="BG33" s="368">
        <f>(AC33-'21-22 Cert'!AC32)/'21-22 Cert'!AC32</f>
        <v>0.08</v>
      </c>
      <c r="BH33" s="368">
        <f>(AD33-'21-22 Cert'!AD32)/'21-22 Cert'!AD32</f>
        <v>8.0005145025403568E-2</v>
      </c>
    </row>
    <row r="34" spans="1:60" s="109" customFormat="1" x14ac:dyDescent="0.25">
      <c r="A34" s="116">
        <v>29</v>
      </c>
      <c r="B34" s="126">
        <f>MROUND('21-22 Cert'!B33+'21-22 Cert'!B33*$B$1,5)</f>
        <v>63305</v>
      </c>
      <c r="C34" s="127">
        <f>MROUND('21-22 Cert'!C33+'21-22 Cert'!C33*$B$1,5)</f>
        <v>70060</v>
      </c>
      <c r="D34" s="127">
        <f>MROUND('21-22 Cert'!D33+'21-22 Cert'!D33*$B$1,5)</f>
        <v>75250</v>
      </c>
      <c r="E34" s="127">
        <f>MROUND('21-22 Cert'!E33+'21-22 Cert'!E33*$B$1,5)</f>
        <v>77610</v>
      </c>
      <c r="F34" s="128">
        <f>MROUND('21-22 Cert'!F33+'21-22 Cert'!F33*$B$1,5)</f>
        <v>84355</v>
      </c>
      <c r="G34" s="116">
        <v>29</v>
      </c>
      <c r="H34" s="139">
        <f t="shared" si="6"/>
        <v>66470</v>
      </c>
      <c r="I34" s="140">
        <f t="shared" si="6"/>
        <v>73563</v>
      </c>
      <c r="J34" s="140">
        <f t="shared" si="6"/>
        <v>79013</v>
      </c>
      <c r="K34" s="140">
        <f t="shared" si="6"/>
        <v>81491</v>
      </c>
      <c r="L34" s="141">
        <f t="shared" si="6"/>
        <v>88573</v>
      </c>
      <c r="M34" s="116">
        <v>29</v>
      </c>
      <c r="N34" s="145">
        <f t="shared" si="7"/>
        <v>69636</v>
      </c>
      <c r="O34" s="146">
        <f t="shared" si="7"/>
        <v>77066</v>
      </c>
      <c r="P34" s="146">
        <f t="shared" si="7"/>
        <v>82775</v>
      </c>
      <c r="Q34" s="146">
        <f t="shared" si="7"/>
        <v>85371</v>
      </c>
      <c r="R34" s="147">
        <f t="shared" si="7"/>
        <v>92791</v>
      </c>
      <c r="S34" s="116">
        <v>29</v>
      </c>
      <c r="T34" s="142">
        <f t="shared" si="8"/>
        <v>72801</v>
      </c>
      <c r="U34" s="143">
        <f t="shared" si="8"/>
        <v>80569</v>
      </c>
      <c r="V34" s="143">
        <f t="shared" si="8"/>
        <v>86538</v>
      </c>
      <c r="W34" s="143">
        <f t="shared" si="8"/>
        <v>89252</v>
      </c>
      <c r="X34" s="144">
        <f t="shared" si="8"/>
        <v>97008</v>
      </c>
      <c r="Y34" s="116">
        <v>29</v>
      </c>
      <c r="Z34" s="131">
        <f t="shared" si="9"/>
        <v>75966</v>
      </c>
      <c r="AA34" s="124">
        <f t="shared" si="9"/>
        <v>84072</v>
      </c>
      <c r="AB34" s="124">
        <f t="shared" si="9"/>
        <v>90300</v>
      </c>
      <c r="AC34" s="124">
        <f t="shared" si="9"/>
        <v>93132</v>
      </c>
      <c r="AD34" s="125">
        <f t="shared" si="9"/>
        <v>101226</v>
      </c>
      <c r="AE34" s="107"/>
      <c r="AF34" s="368">
        <f>(B34-'21-22 Cert'!B33)/'21-22 Cert'!B33</f>
        <v>8.001364838351957E-2</v>
      </c>
      <c r="AG34" s="368">
        <f>(C34-'21-22 Cert'!C33)/'21-22 Cert'!C33</f>
        <v>8.0006166178510862E-2</v>
      </c>
      <c r="AH34" s="368">
        <f>(D34-'21-22 Cert'!D33)/'21-22 Cert'!D33</f>
        <v>8.001435235019734E-2</v>
      </c>
      <c r="AI34" s="368">
        <f>(E34-'21-22 Cert'!E33)/'21-22 Cert'!E33</f>
        <v>8.0016699137211239E-2</v>
      </c>
      <c r="AJ34" s="368">
        <f>(F34-'21-22 Cert'!F33)/'21-22 Cert'!F33</f>
        <v>8.002048524422252E-2</v>
      </c>
      <c r="AK34" s="368"/>
      <c r="AL34" s="368">
        <f>(H34-'21-22 Cert'!H33)/'21-22 Cert'!H33</f>
        <v>8.0005199363078025E-2</v>
      </c>
      <c r="AM34" s="368">
        <f>(I34-'21-22 Cert'!I33)/'21-22 Cert'!I33</f>
        <v>7.9998238247643655E-2</v>
      </c>
      <c r="AN34" s="368">
        <f>(J34-'21-22 Cert'!J33)/'21-22 Cert'!J33</f>
        <v>8.0017496138547542E-2</v>
      </c>
      <c r="AO34" s="368">
        <f>(K34-'21-22 Cert'!K33)/'21-22 Cert'!K33</f>
        <v>8.0023325778961735E-2</v>
      </c>
      <c r="AP34" s="368">
        <f>(L34-'21-22 Cert'!L33)/'21-22 Cert'!L33</f>
        <v>8.0026825996829656E-2</v>
      </c>
      <c r="AQ34" s="368"/>
      <c r="AR34" s="368">
        <f>(N34-'21-22 Cert'!N33)/'21-22 Cert'!N33</f>
        <v>8.0013027901422215E-2</v>
      </c>
      <c r="AS34" s="368">
        <f>(O34-'21-22 Cert'!O33)/'21-22 Cert'!O33</f>
        <v>8.0006166178510862E-2</v>
      </c>
      <c r="AT34" s="368">
        <f>(P34-'21-22 Cert'!P33)/'21-22 Cert'!P33</f>
        <v>8.0007306603342765E-2</v>
      </c>
      <c r="AU34" s="368">
        <f>(Q34-'21-22 Cert'!Q33)/'21-22 Cert'!Q33</f>
        <v>8.0016699137211239E-2</v>
      </c>
      <c r="AV34" s="368">
        <f>(R34-'21-22 Cert'!R33)/'21-22 Cert'!R33</f>
        <v>8.0020019553982955E-2</v>
      </c>
      <c r="AW34" s="368"/>
      <c r="AX34" s="368">
        <f>(T34-'21-22 Cert'!T33)/'21-22 Cert'!T33</f>
        <v>8.0021362766478255E-2</v>
      </c>
      <c r="AY34" s="368">
        <f>(U34-'21-22 Cert'!U33)/'21-22 Cert'!U33</f>
        <v>7.999892762831598E-2</v>
      </c>
      <c r="AZ34" s="368">
        <f>(V34-'21-22 Cert'!V33)/'21-22 Cert'!V33</f>
        <v>8.0023962259441375E-2</v>
      </c>
      <c r="BA34" s="368">
        <f>(W34-'21-22 Cert'!W33)/'21-22 Cert'!W33</f>
        <v>8.0022749549244307E-2</v>
      </c>
      <c r="BB34" s="368">
        <f>(X34-'21-22 Cert'!X33)/'21-22 Cert'!X33</f>
        <v>8.0014695895169283E-2</v>
      </c>
      <c r="BC34" s="368"/>
      <c r="BD34" s="368">
        <f>(Z34-'21-22 Cert'!Z33)/'21-22 Cert'!Z33</f>
        <v>8.001364838351957E-2</v>
      </c>
      <c r="BE34" s="368">
        <f>(AA34-'21-22 Cert'!AA33)/'21-22 Cert'!AA33</f>
        <v>8.0006166178510862E-2</v>
      </c>
      <c r="BF34" s="368">
        <f>(AB34-'21-22 Cert'!AB33)/'21-22 Cert'!AB33</f>
        <v>8.001435235019734E-2</v>
      </c>
      <c r="BG34" s="368">
        <f>(AC34-'21-22 Cert'!AC33)/'21-22 Cert'!AC33</f>
        <v>8.0016699137211239E-2</v>
      </c>
      <c r="BH34" s="368">
        <f>(AD34-'21-22 Cert'!AD33)/'21-22 Cert'!AD33</f>
        <v>8.002048524422252E-2</v>
      </c>
    </row>
    <row r="35" spans="1:60" s="109" customFormat="1" x14ac:dyDescent="0.25">
      <c r="A35" s="116">
        <v>30</v>
      </c>
      <c r="B35" s="126">
        <f>MROUND('21-22 Cert'!B34+'21-22 Cert'!B34*$B$1,5)</f>
        <v>63690</v>
      </c>
      <c r="C35" s="127">
        <f>MROUND('21-22 Cert'!C34+'21-22 Cert'!C34*$B$1,5)</f>
        <v>70450</v>
      </c>
      <c r="D35" s="127">
        <f>MROUND('21-22 Cert'!D34+'21-22 Cert'!D34*$B$1,5)</f>
        <v>75620</v>
      </c>
      <c r="E35" s="127">
        <f>MROUND('21-22 Cert'!E34+'21-22 Cert'!E34*$B$1,5)</f>
        <v>78005</v>
      </c>
      <c r="F35" s="128">
        <f>MROUND('21-22 Cert'!F34+'21-22 Cert'!F34*$B$1,5)</f>
        <v>84730</v>
      </c>
      <c r="G35" s="116">
        <v>30</v>
      </c>
      <c r="H35" s="139">
        <f t="shared" si="6"/>
        <v>66875</v>
      </c>
      <c r="I35" s="140">
        <f t="shared" si="6"/>
        <v>73973</v>
      </c>
      <c r="J35" s="140">
        <f t="shared" si="6"/>
        <v>79401</v>
      </c>
      <c r="K35" s="140">
        <f t="shared" si="6"/>
        <v>81905</v>
      </c>
      <c r="L35" s="141">
        <f t="shared" si="6"/>
        <v>88967</v>
      </c>
      <c r="M35" s="116">
        <v>30</v>
      </c>
      <c r="N35" s="145">
        <f t="shared" si="7"/>
        <v>70059</v>
      </c>
      <c r="O35" s="146">
        <f t="shared" si="7"/>
        <v>77495</v>
      </c>
      <c r="P35" s="146">
        <f t="shared" si="7"/>
        <v>83182</v>
      </c>
      <c r="Q35" s="146">
        <f t="shared" si="7"/>
        <v>85806</v>
      </c>
      <c r="R35" s="147">
        <f t="shared" si="7"/>
        <v>93203</v>
      </c>
      <c r="S35" s="116">
        <v>30</v>
      </c>
      <c r="T35" s="142">
        <f t="shared" si="8"/>
        <v>73244</v>
      </c>
      <c r="U35" s="143">
        <f t="shared" si="8"/>
        <v>81018</v>
      </c>
      <c r="V35" s="143">
        <f t="shared" si="8"/>
        <v>86963</v>
      </c>
      <c r="W35" s="143">
        <f t="shared" si="8"/>
        <v>89706</v>
      </c>
      <c r="X35" s="144">
        <f t="shared" si="8"/>
        <v>97440</v>
      </c>
      <c r="Y35" s="116">
        <v>30</v>
      </c>
      <c r="Z35" s="131">
        <f t="shared" si="9"/>
        <v>76428</v>
      </c>
      <c r="AA35" s="124">
        <f t="shared" si="9"/>
        <v>84540</v>
      </c>
      <c r="AB35" s="124">
        <f t="shared" si="9"/>
        <v>90744</v>
      </c>
      <c r="AC35" s="124">
        <f t="shared" si="9"/>
        <v>93606</v>
      </c>
      <c r="AD35" s="125">
        <f t="shared" si="9"/>
        <v>101676</v>
      </c>
      <c r="AE35" s="107"/>
      <c r="AF35" s="368">
        <f>(B35-'21-22 Cert'!B34)/'21-22 Cert'!B34</f>
        <v>8.0040698660335766E-2</v>
      </c>
      <c r="AG35" s="368">
        <f>(C35-'21-22 Cert'!C34)/'21-22 Cert'!C34</f>
        <v>8.0024528591139052E-2</v>
      </c>
      <c r="AH35" s="368">
        <f>(D35-'21-22 Cert'!D34)/'21-22 Cert'!D34</f>
        <v>7.9977149385889748E-2</v>
      </c>
      <c r="AI35" s="368">
        <f>(E35-'21-22 Cert'!E34)/'21-22 Cert'!E34</f>
        <v>8.0027691242644514E-2</v>
      </c>
      <c r="AJ35" s="368">
        <f>(F35-'21-22 Cert'!F34)/'21-22 Cert'!F34</f>
        <v>7.9982155375693073E-2</v>
      </c>
      <c r="AK35" s="368"/>
      <c r="AL35" s="368">
        <f>(H35-'21-22 Cert'!H34)/'21-22 Cert'!H34</f>
        <v>8.0040052326426456E-2</v>
      </c>
      <c r="AM35" s="368">
        <f>(I35-'21-22 Cert'!I34)/'21-22 Cert'!I34</f>
        <v>8.0023944402265956E-2</v>
      </c>
      <c r="AN35" s="368">
        <f>(J35-'21-22 Cert'!J34)/'21-22 Cert'!J34</f>
        <v>7.9977149385889748E-2</v>
      </c>
      <c r="AO35" s="368">
        <f>(K35-'21-22 Cert'!K34)/'21-22 Cert'!K34</f>
        <v>8.0027955060920933E-2</v>
      </c>
      <c r="AP35" s="368">
        <f>(L35-'21-22 Cert'!L34)/'21-22 Cert'!L34</f>
        <v>7.9984947437422613E-2</v>
      </c>
      <c r="AQ35" s="368"/>
      <c r="AR35" s="368">
        <f>(N35-'21-22 Cert'!N34)/'21-22 Cert'!N34</f>
        <v>8.0040698660335766E-2</v>
      </c>
      <c r="AS35" s="368">
        <f>(O35-'21-22 Cert'!O34)/'21-22 Cert'!O34</f>
        <v>8.0024528591139052E-2</v>
      </c>
      <c r="AT35" s="368">
        <f>(P35-'21-22 Cert'!P34)/'21-22 Cert'!P34</f>
        <v>7.9977149385889748E-2</v>
      </c>
      <c r="AU35" s="368">
        <f>(Q35-'21-22 Cert'!Q34)/'21-22 Cert'!Q34</f>
        <v>8.0027187594401375E-2</v>
      </c>
      <c r="AV35" s="368">
        <f>(R35-'21-22 Cert'!R34)/'21-22 Cert'!R34</f>
        <v>7.9975898309405449E-2</v>
      </c>
      <c r="AW35" s="368"/>
      <c r="AX35" s="368">
        <f>(T35-'21-22 Cert'!T34)/'21-22 Cert'!T34</f>
        <v>8.0040108528960721E-2</v>
      </c>
      <c r="AY35" s="368">
        <f>(U35-'21-22 Cert'!U34)/'21-22 Cert'!U34</f>
        <v>8.0023995200959805E-2</v>
      </c>
      <c r="AZ35" s="368">
        <f>(V35-'21-22 Cert'!V34)/'21-22 Cert'!V34</f>
        <v>7.9977149385889748E-2</v>
      </c>
      <c r="BA35" s="368">
        <f>(W35-'21-22 Cert'!W34)/'21-22 Cert'!W34</f>
        <v>8.002745036660687E-2</v>
      </c>
      <c r="BB35" s="368">
        <f>(X35-'21-22 Cert'!X34)/'21-22 Cert'!X34</f>
        <v>7.9990689735433315E-2</v>
      </c>
      <c r="BC35" s="368"/>
      <c r="BD35" s="368">
        <f>(Z35-'21-22 Cert'!Z34)/'21-22 Cert'!Z34</f>
        <v>8.0040698660335766E-2</v>
      </c>
      <c r="BE35" s="368">
        <f>(AA35-'21-22 Cert'!AA34)/'21-22 Cert'!AA34</f>
        <v>8.0024528591139052E-2</v>
      </c>
      <c r="BF35" s="368">
        <f>(AB35-'21-22 Cert'!AB34)/'21-22 Cert'!AB34</f>
        <v>7.9977149385889748E-2</v>
      </c>
      <c r="BG35" s="368">
        <f>(AC35-'21-22 Cert'!AC34)/'21-22 Cert'!AC34</f>
        <v>8.0027691242644514E-2</v>
      </c>
      <c r="BH35" s="368">
        <f>(AD35-'21-22 Cert'!AD34)/'21-22 Cert'!AD34</f>
        <v>7.9982155375693073E-2</v>
      </c>
    </row>
    <row r="36" spans="1:60" s="109" customFormat="1" x14ac:dyDescent="0.25">
      <c r="A36" s="116">
        <v>31</v>
      </c>
      <c r="B36" s="126">
        <f>MROUND('21-22 Cert'!B35+'21-22 Cert'!B35*$B$1,5)</f>
        <v>64070</v>
      </c>
      <c r="C36" s="127">
        <f>MROUND('21-22 Cert'!C35+'21-22 Cert'!C35*$B$1,5)</f>
        <v>70825</v>
      </c>
      <c r="D36" s="127">
        <f>MROUND('21-22 Cert'!D35+'21-22 Cert'!D35*$B$1,5)</f>
        <v>76020</v>
      </c>
      <c r="E36" s="127">
        <f>MROUND('21-22 Cert'!E35+'21-22 Cert'!E35*$B$1,5)</f>
        <v>78375</v>
      </c>
      <c r="F36" s="128">
        <f>MROUND('21-22 Cert'!F35+'21-22 Cert'!F35*$B$1,5)</f>
        <v>85125</v>
      </c>
      <c r="G36" s="116">
        <v>31</v>
      </c>
      <c r="H36" s="139">
        <f t="shared" si="6"/>
        <v>67274</v>
      </c>
      <c r="I36" s="140">
        <f t="shared" si="6"/>
        <v>74366</v>
      </c>
      <c r="J36" s="140">
        <f t="shared" si="6"/>
        <v>79821</v>
      </c>
      <c r="K36" s="140">
        <f t="shared" si="6"/>
        <v>82294</v>
      </c>
      <c r="L36" s="141">
        <f t="shared" si="6"/>
        <v>89381</v>
      </c>
      <c r="M36" s="116">
        <v>31</v>
      </c>
      <c r="N36" s="145">
        <f t="shared" si="7"/>
        <v>70477</v>
      </c>
      <c r="O36" s="146">
        <f t="shared" si="7"/>
        <v>77908</v>
      </c>
      <c r="P36" s="146">
        <f t="shared" si="7"/>
        <v>83622</v>
      </c>
      <c r="Q36" s="146">
        <f t="shared" si="7"/>
        <v>86213</v>
      </c>
      <c r="R36" s="147">
        <f t="shared" si="7"/>
        <v>93638</v>
      </c>
      <c r="S36" s="116">
        <v>31</v>
      </c>
      <c r="T36" s="142">
        <f t="shared" si="8"/>
        <v>73681</v>
      </c>
      <c r="U36" s="143">
        <f t="shared" si="8"/>
        <v>81449</v>
      </c>
      <c r="V36" s="143">
        <f t="shared" si="8"/>
        <v>87423</v>
      </c>
      <c r="W36" s="143">
        <f t="shared" si="8"/>
        <v>90131</v>
      </c>
      <c r="X36" s="144">
        <f t="shared" si="8"/>
        <v>97894</v>
      </c>
      <c r="Y36" s="116">
        <v>31</v>
      </c>
      <c r="Z36" s="131">
        <f t="shared" si="9"/>
        <v>76884</v>
      </c>
      <c r="AA36" s="124">
        <f t="shared" si="9"/>
        <v>84990</v>
      </c>
      <c r="AB36" s="124">
        <f t="shared" si="9"/>
        <v>91224</v>
      </c>
      <c r="AC36" s="124">
        <f t="shared" si="9"/>
        <v>94050</v>
      </c>
      <c r="AD36" s="125">
        <f t="shared" si="9"/>
        <v>102150</v>
      </c>
      <c r="AE36" s="107"/>
      <c r="AF36" s="368">
        <f>(B36-'21-22 Cert'!B35)/'21-22 Cert'!B35</f>
        <v>7.9983143699957862E-2</v>
      </c>
      <c r="AG36" s="368">
        <f>(C36-'21-22 Cert'!C35)/'21-22 Cert'!C35</f>
        <v>7.9978652028057332E-2</v>
      </c>
      <c r="AH36" s="368">
        <f>(D36-'21-22 Cert'!D35)/'21-22 Cert'!D35</f>
        <v>7.9982952123881235E-2</v>
      </c>
      <c r="AI36" s="368">
        <f>(E36-'21-22 Cert'!E35)/'21-22 Cert'!E35</f>
        <v>7.9991732120711034E-2</v>
      </c>
      <c r="AJ36" s="368">
        <f>(F36-'21-22 Cert'!F35)/'21-22 Cert'!F35</f>
        <v>7.9992387718853086E-2</v>
      </c>
      <c r="AK36" s="368"/>
      <c r="AL36" s="368">
        <f>(H36-'21-22 Cert'!H35)/'21-22 Cert'!H35</f>
        <v>7.9995504968615044E-2</v>
      </c>
      <c r="AM36" s="368">
        <f>(I36-'21-22 Cert'!I35)/'21-22 Cert'!I35</f>
        <v>7.9975021420584089E-2</v>
      </c>
      <c r="AN36" s="368">
        <f>(J36-'21-22 Cert'!J35)/'21-22 Cert'!J35</f>
        <v>7.9975646056014066E-2</v>
      </c>
      <c r="AO36" s="368">
        <f>(K36-'21-22 Cert'!K35)/'21-22 Cert'!K35</f>
        <v>7.9987926350739508E-2</v>
      </c>
      <c r="AP36" s="368">
        <f>(L36-'21-22 Cert'!L35)/'21-22 Cert'!L35</f>
        <v>7.9989366972366208E-2</v>
      </c>
      <c r="AQ36" s="368"/>
      <c r="AR36" s="368">
        <f>(N36-'21-22 Cert'!N35)/'21-22 Cert'!N35</f>
        <v>7.9974868981580807E-2</v>
      </c>
      <c r="AS36" s="368">
        <f>(O36-'21-22 Cert'!O35)/'21-22 Cert'!O35</f>
        <v>7.9985583187778986E-2</v>
      </c>
      <c r="AT36" s="368">
        <f>(P36-'21-22 Cert'!P35)/'21-22 Cert'!P35</f>
        <v>7.9982952123881235E-2</v>
      </c>
      <c r="AU36" s="368">
        <f>(Q36-'21-22 Cert'!Q35)/'21-22 Cert'!Q35</f>
        <v>7.9997995665626917E-2</v>
      </c>
      <c r="AV36" s="368">
        <f>(R36-'21-22 Cert'!R35)/'21-22 Cert'!R35</f>
        <v>7.9998154598509841E-2</v>
      </c>
      <c r="AW36" s="368"/>
      <c r="AX36" s="368">
        <f>(T36-'21-22 Cert'!T35)/'21-22 Cert'!T35</f>
        <v>7.9986515009380865E-2</v>
      </c>
      <c r="AY36" s="368">
        <f>(U36-'21-22 Cert'!U35)/'21-22 Cert'!U35</f>
        <v>7.9981966930532902E-2</v>
      </c>
      <c r="AZ36" s="368">
        <f>(V36-'21-22 Cert'!V35)/'21-22 Cert'!V35</f>
        <v>7.9976281362339252E-2</v>
      </c>
      <c r="BA36" s="368">
        <f>(W36-'21-22 Cert'!W35)/'21-22 Cert'!W35</f>
        <v>7.9982266104294472E-2</v>
      </c>
      <c r="BB36" s="368">
        <f>(X36-'21-22 Cert'!X35)/'21-22 Cert'!X35</f>
        <v>7.9995145791732405E-2</v>
      </c>
      <c r="BC36" s="368"/>
      <c r="BD36" s="368">
        <f>(Z36-'21-22 Cert'!Z35)/'21-22 Cert'!Z35</f>
        <v>7.9983143699957862E-2</v>
      </c>
      <c r="BE36" s="368">
        <f>(AA36-'21-22 Cert'!AA35)/'21-22 Cert'!AA35</f>
        <v>7.9978652028057332E-2</v>
      </c>
      <c r="BF36" s="368">
        <f>(AB36-'21-22 Cert'!AB35)/'21-22 Cert'!AB35</f>
        <v>7.9982952123881235E-2</v>
      </c>
      <c r="BG36" s="368">
        <f>(AC36-'21-22 Cert'!AC35)/'21-22 Cert'!AC35</f>
        <v>7.9991732120711034E-2</v>
      </c>
      <c r="BH36" s="368">
        <f>(AD36-'21-22 Cert'!AD35)/'21-22 Cert'!AD35</f>
        <v>7.9992387718853086E-2</v>
      </c>
    </row>
    <row r="37" spans="1:60" s="109" customFormat="1" x14ac:dyDescent="0.25">
      <c r="A37" s="116">
        <v>32</v>
      </c>
      <c r="B37" s="126">
        <f>MROUND('21-22 Cert'!B36+'21-22 Cert'!B36*$B$1,5)</f>
        <v>64840</v>
      </c>
      <c r="C37" s="127">
        <f>MROUND('21-22 Cert'!C36+'21-22 Cert'!C36*$B$1,5)</f>
        <v>71590</v>
      </c>
      <c r="D37" s="127">
        <f>MROUND('21-22 Cert'!D36+'21-22 Cert'!D36*$B$1,5)</f>
        <v>76775</v>
      </c>
      <c r="E37" s="127">
        <f>MROUND('21-22 Cert'!E36+'21-22 Cert'!E36*$B$1,5)</f>
        <v>79150</v>
      </c>
      <c r="F37" s="128">
        <f>MROUND('21-22 Cert'!F36+'21-22 Cert'!F36*$B$1,5)</f>
        <v>85890</v>
      </c>
      <c r="G37" s="116">
        <v>32</v>
      </c>
      <c r="H37" s="139">
        <f t="shared" si="6"/>
        <v>68082</v>
      </c>
      <c r="I37" s="140">
        <f t="shared" si="6"/>
        <v>75170</v>
      </c>
      <c r="J37" s="140">
        <f t="shared" si="6"/>
        <v>80614</v>
      </c>
      <c r="K37" s="140">
        <f t="shared" si="6"/>
        <v>83108</v>
      </c>
      <c r="L37" s="141">
        <f t="shared" si="6"/>
        <v>90185</v>
      </c>
      <c r="M37" s="116">
        <v>32</v>
      </c>
      <c r="N37" s="145">
        <f t="shared" si="7"/>
        <v>71324</v>
      </c>
      <c r="O37" s="146">
        <f t="shared" si="7"/>
        <v>78749</v>
      </c>
      <c r="P37" s="146">
        <f t="shared" si="7"/>
        <v>84453</v>
      </c>
      <c r="Q37" s="146">
        <f t="shared" si="7"/>
        <v>87065</v>
      </c>
      <c r="R37" s="147">
        <f t="shared" si="7"/>
        <v>94479</v>
      </c>
      <c r="S37" s="116">
        <v>32</v>
      </c>
      <c r="T37" s="142">
        <f t="shared" si="8"/>
        <v>74566</v>
      </c>
      <c r="U37" s="143">
        <f t="shared" si="8"/>
        <v>82329</v>
      </c>
      <c r="V37" s="143">
        <f t="shared" si="8"/>
        <v>88291</v>
      </c>
      <c r="W37" s="143">
        <f t="shared" si="8"/>
        <v>91023</v>
      </c>
      <c r="X37" s="144">
        <f t="shared" si="8"/>
        <v>98774</v>
      </c>
      <c r="Y37" s="116">
        <v>32</v>
      </c>
      <c r="Z37" s="131">
        <f t="shared" si="9"/>
        <v>77808</v>
      </c>
      <c r="AA37" s="124">
        <f t="shared" si="9"/>
        <v>85908</v>
      </c>
      <c r="AB37" s="124">
        <f t="shared" si="9"/>
        <v>92130</v>
      </c>
      <c r="AC37" s="124">
        <f t="shared" si="9"/>
        <v>94980</v>
      </c>
      <c r="AD37" s="125">
        <f t="shared" si="9"/>
        <v>103068</v>
      </c>
      <c r="AE37" s="107"/>
      <c r="AF37" s="368">
        <f>(B37-'21-22 Cert'!B36)/'21-22 Cert'!B36</f>
        <v>8.0036645290247357E-2</v>
      </c>
      <c r="AG37" s="368">
        <f>(C37-'21-22 Cert'!C36)/'21-22 Cert'!C36</f>
        <v>8.0033190012823413E-2</v>
      </c>
      <c r="AH37" s="368">
        <f>(D37-'21-22 Cert'!D36)/'21-22 Cert'!D36</f>
        <v>7.996905331270221E-2</v>
      </c>
      <c r="AI37" s="368">
        <f>(E37-'21-22 Cert'!E36)/'21-22 Cert'!E36</f>
        <v>8.0030019785767889E-2</v>
      </c>
      <c r="AJ37" s="368">
        <f>(F37-'21-22 Cert'!F36)/'21-22 Cert'!F36</f>
        <v>7.9969822708411922E-2</v>
      </c>
      <c r="AK37" s="368"/>
      <c r="AL37" s="368">
        <f>(H37-'21-22 Cert'!H36)/'21-22 Cert'!H36</f>
        <v>8.0032361946158606E-2</v>
      </c>
      <c r="AM37" s="368">
        <f>(I37-'21-22 Cert'!I36)/'21-22 Cert'!I36</f>
        <v>8.0044253509389499E-2</v>
      </c>
      <c r="AN37" s="368">
        <f>(J37-'21-22 Cert'!J36)/'21-22 Cert'!J36</f>
        <v>7.9965168464063235E-2</v>
      </c>
      <c r="AO37" s="368">
        <f>(K37-'21-22 Cert'!K36)/'21-22 Cert'!K36</f>
        <v>8.0040026511065773E-2</v>
      </c>
      <c r="AP37" s="368">
        <f>(L37-'21-22 Cert'!L36)/'21-22 Cert'!L36</f>
        <v>7.9969343887338784E-2</v>
      </c>
      <c r="AQ37" s="368"/>
      <c r="AR37" s="368">
        <f>(N37-'21-22 Cert'!N36)/'21-22 Cert'!N36</f>
        <v>8.0028468026469207E-2</v>
      </c>
      <c r="AS37" s="368">
        <f>(O37-'21-22 Cert'!O36)/'21-22 Cert'!O36</f>
        <v>8.0025783800093259E-2</v>
      </c>
      <c r="AT37" s="368">
        <f>(P37-'21-22 Cert'!P36)/'21-22 Cert'!P36</f>
        <v>7.9975447256358773E-2</v>
      </c>
      <c r="AU37" s="368">
        <f>(Q37-'21-22 Cert'!Q36)/'21-22 Cert'!Q36</f>
        <v>8.0023321011238741E-2</v>
      </c>
      <c r="AV37" s="368">
        <f>(R37-'21-22 Cert'!R36)/'21-22 Cert'!R36</f>
        <v>7.9969822708411922E-2</v>
      </c>
      <c r="AW37" s="368"/>
      <c r="AX37" s="368">
        <f>(T37-'21-22 Cert'!T36)/'21-22 Cert'!T36</f>
        <v>8.0040556199304752E-2</v>
      </c>
      <c r="AY37" s="368">
        <f>(U37-'21-22 Cert'!U36)/'21-22 Cert'!U36</f>
        <v>8.0036207167969775E-2</v>
      </c>
      <c r="AZ37" s="368">
        <f>(V37-'21-22 Cert'!V36)/'21-22 Cert'!V36</f>
        <v>7.9959390366220615E-2</v>
      </c>
      <c r="BA37" s="368">
        <f>(W37-'21-22 Cert'!W36)/'21-22 Cert'!W36</f>
        <v>8.0032748760056005E-2</v>
      </c>
      <c r="BB37" s="368">
        <f>(X37-'21-22 Cert'!X36)/'21-22 Cert'!X36</f>
        <v>7.9969385523726219E-2</v>
      </c>
      <c r="BC37" s="368"/>
      <c r="BD37" s="368">
        <f>(Z37-'21-22 Cert'!Z36)/'21-22 Cert'!Z36</f>
        <v>8.0036645290247357E-2</v>
      </c>
      <c r="BE37" s="368">
        <f>(AA37-'21-22 Cert'!AA36)/'21-22 Cert'!AA36</f>
        <v>8.0033190012823413E-2</v>
      </c>
      <c r="BF37" s="368">
        <f>(AB37-'21-22 Cert'!AB36)/'21-22 Cert'!AB36</f>
        <v>7.996905331270221E-2</v>
      </c>
      <c r="BG37" s="368">
        <f>(AC37-'21-22 Cert'!AC36)/'21-22 Cert'!AC36</f>
        <v>8.0030019785767889E-2</v>
      </c>
      <c r="BH37" s="368">
        <f>(AD37-'21-22 Cert'!AD36)/'21-22 Cert'!AD36</f>
        <v>7.9969822708411922E-2</v>
      </c>
    </row>
    <row r="38" spans="1:60" s="109" customFormat="1" x14ac:dyDescent="0.25">
      <c r="A38" s="116">
        <v>33</v>
      </c>
      <c r="B38" s="126">
        <f>MROUND('21-22 Cert'!B37+'21-22 Cert'!B37*$B$1,5)</f>
        <v>65210</v>
      </c>
      <c r="C38" s="127">
        <f>MROUND('21-22 Cert'!C37+'21-22 Cert'!C37*$B$1,5)</f>
        <v>71985</v>
      </c>
      <c r="D38" s="127">
        <f>MROUND('21-22 Cert'!D37+'21-22 Cert'!D37*$B$1,5)</f>
        <v>77175</v>
      </c>
      <c r="E38" s="127">
        <f>MROUND('21-22 Cert'!E37+'21-22 Cert'!E37*$B$1,5)</f>
        <v>79525</v>
      </c>
      <c r="F38" s="128">
        <f>MROUND('21-22 Cert'!F37+'21-22 Cert'!F37*$B$1,5)</f>
        <v>86280</v>
      </c>
      <c r="G38" s="116">
        <v>33</v>
      </c>
      <c r="H38" s="139">
        <f t="shared" si="6"/>
        <v>68471</v>
      </c>
      <c r="I38" s="140">
        <f t="shared" si="6"/>
        <v>75584</v>
      </c>
      <c r="J38" s="140">
        <f t="shared" si="6"/>
        <v>81034</v>
      </c>
      <c r="K38" s="140">
        <f t="shared" si="6"/>
        <v>83501</v>
      </c>
      <c r="L38" s="141">
        <f t="shared" si="6"/>
        <v>90594</v>
      </c>
      <c r="M38" s="116">
        <v>33</v>
      </c>
      <c r="N38" s="145">
        <f t="shared" si="7"/>
        <v>71731</v>
      </c>
      <c r="O38" s="146">
        <f t="shared" si="7"/>
        <v>79184</v>
      </c>
      <c r="P38" s="146">
        <f t="shared" si="7"/>
        <v>84893</v>
      </c>
      <c r="Q38" s="146">
        <f t="shared" si="7"/>
        <v>87478</v>
      </c>
      <c r="R38" s="147">
        <f t="shared" si="7"/>
        <v>94908</v>
      </c>
      <c r="S38" s="116">
        <v>33</v>
      </c>
      <c r="T38" s="142">
        <f t="shared" si="8"/>
        <v>74992</v>
      </c>
      <c r="U38" s="143">
        <f t="shared" si="8"/>
        <v>82783</v>
      </c>
      <c r="V38" s="143">
        <f t="shared" si="8"/>
        <v>88751</v>
      </c>
      <c r="W38" s="143">
        <f t="shared" si="8"/>
        <v>91454</v>
      </c>
      <c r="X38" s="144">
        <f t="shared" si="8"/>
        <v>99222</v>
      </c>
      <c r="Y38" s="116">
        <v>33</v>
      </c>
      <c r="Z38" s="131">
        <f t="shared" si="9"/>
        <v>78252</v>
      </c>
      <c r="AA38" s="124">
        <f t="shared" si="9"/>
        <v>86382</v>
      </c>
      <c r="AB38" s="124">
        <f t="shared" si="9"/>
        <v>92610</v>
      </c>
      <c r="AC38" s="124">
        <f t="shared" si="9"/>
        <v>95430</v>
      </c>
      <c r="AD38" s="125">
        <f t="shared" si="9"/>
        <v>103536</v>
      </c>
      <c r="AE38" s="107"/>
      <c r="AF38" s="368">
        <f>(B38-'21-22 Cert'!B37)/'21-22 Cert'!B37</f>
        <v>7.9993375289831067E-2</v>
      </c>
      <c r="AG38" s="368">
        <f>(C38-'21-22 Cert'!C37)/'21-22 Cert'!C37</f>
        <v>7.9963993698897312E-2</v>
      </c>
      <c r="AH38" s="368">
        <f>(D38-'21-22 Cert'!D37)/'21-22 Cert'!D37</f>
        <v>7.9974811083123432E-2</v>
      </c>
      <c r="AI38" s="368">
        <f>(E38-'21-22 Cert'!E37)/'21-22 Cert'!E37</f>
        <v>7.9989135601276573E-2</v>
      </c>
      <c r="AJ38" s="368">
        <f>(F38-'21-22 Cert'!F37)/'21-22 Cert'!F37</f>
        <v>7.9984979346601578E-2</v>
      </c>
      <c r="AK38" s="368"/>
      <c r="AL38" s="368">
        <f>(H38-'21-22 Cert'!H37)/'21-22 Cert'!H37</f>
        <v>8.0001261849555985E-2</v>
      </c>
      <c r="AM38" s="368">
        <f>(I38-'21-22 Cert'!I37)/'21-22 Cert'!I37</f>
        <v>7.9956563982396978E-2</v>
      </c>
      <c r="AN38" s="368">
        <f>(J38-'21-22 Cert'!J37)/'21-22 Cert'!J37</f>
        <v>7.9978142950435135E-2</v>
      </c>
      <c r="AO38" s="368">
        <f>(K38-'21-22 Cert'!K37)/'21-22 Cert'!K37</f>
        <v>7.9982410077990604E-2</v>
      </c>
      <c r="AP38" s="368">
        <f>(L38-'21-22 Cert'!L37)/'21-22 Cert'!L37</f>
        <v>7.9978542051618293E-2</v>
      </c>
      <c r="AQ38" s="368"/>
      <c r="AR38" s="368">
        <f>(N38-'21-22 Cert'!N37)/'21-22 Cert'!N37</f>
        <v>7.9993375289831067E-2</v>
      </c>
      <c r="AS38" s="368">
        <f>(O38-'21-22 Cert'!O37)/'21-22 Cert'!O37</f>
        <v>7.996344839813968E-2</v>
      </c>
      <c r="AT38" s="368">
        <f>(P38-'21-22 Cert'!P37)/'21-22 Cert'!P37</f>
        <v>7.9981171920718519E-2</v>
      </c>
      <c r="AU38" s="368">
        <f>(Q38-'21-22 Cert'!Q37)/'21-22 Cert'!Q37</f>
        <v>7.998864183508439E-2</v>
      </c>
      <c r="AV38" s="368">
        <f>(R38-'21-22 Cert'!R37)/'21-22 Cert'!R37</f>
        <v>7.9984979346601578E-2</v>
      </c>
      <c r="AW38" s="368"/>
      <c r="AX38" s="368">
        <f>(T38-'21-22 Cert'!T37)/'21-22 Cert'!T37</f>
        <v>8.0000576061753814E-2</v>
      </c>
      <c r="AY38" s="368">
        <f>(U38-'21-22 Cert'!U37)/'21-22 Cert'!U37</f>
        <v>7.9970777399449466E-2</v>
      </c>
      <c r="AZ38" s="368">
        <f>(V38-'21-22 Cert'!V37)/'21-22 Cert'!V37</f>
        <v>7.9971768943404034E-2</v>
      </c>
      <c r="BA38" s="368">
        <f>(W38-'21-22 Cert'!W37)/'21-22 Cert'!W37</f>
        <v>7.9995276334435525E-2</v>
      </c>
      <c r="BB38" s="368">
        <f>(X38-'21-22 Cert'!X37)/'21-22 Cert'!X37</f>
        <v>7.9979101813353076E-2</v>
      </c>
      <c r="BC38" s="368"/>
      <c r="BD38" s="368">
        <f>(Z38-'21-22 Cert'!Z37)/'21-22 Cert'!Z37</f>
        <v>7.9993375289831067E-2</v>
      </c>
      <c r="BE38" s="368">
        <f>(AA38-'21-22 Cert'!AA37)/'21-22 Cert'!AA37</f>
        <v>7.9963993698897312E-2</v>
      </c>
      <c r="BF38" s="368">
        <f>(AB38-'21-22 Cert'!AB37)/'21-22 Cert'!AB37</f>
        <v>7.9974811083123432E-2</v>
      </c>
      <c r="BG38" s="368">
        <f>(AC38-'21-22 Cert'!AC37)/'21-22 Cert'!AC37</f>
        <v>7.9989135601276573E-2</v>
      </c>
      <c r="BH38" s="368">
        <f>(AD38-'21-22 Cert'!AD37)/'21-22 Cert'!AD37</f>
        <v>7.9984979346601578E-2</v>
      </c>
    </row>
    <row r="39" spans="1:60" s="109" customFormat="1" x14ac:dyDescent="0.25">
      <c r="A39" s="116">
        <v>34</v>
      </c>
      <c r="B39" s="126">
        <f>MROUND('21-22 Cert'!B38+'21-22 Cert'!B38*$B$1,5)</f>
        <v>65605</v>
      </c>
      <c r="C39" s="127">
        <f>MROUND('21-22 Cert'!C38+'21-22 Cert'!C38*$B$1,5)</f>
        <v>72350</v>
      </c>
      <c r="D39" s="127">
        <f>MROUND('21-22 Cert'!D38+'21-22 Cert'!D38*$B$1,5)</f>
        <v>77550</v>
      </c>
      <c r="E39" s="127">
        <f>MROUND('21-22 Cert'!E38+'21-22 Cert'!E38*$B$1,5)</f>
        <v>79910</v>
      </c>
      <c r="F39" s="128">
        <f>MROUND('21-22 Cert'!F38+'21-22 Cert'!F38*$B$1,5)</f>
        <v>86665</v>
      </c>
      <c r="G39" s="116">
        <v>34</v>
      </c>
      <c r="H39" s="139">
        <f t="shared" si="6"/>
        <v>68885</v>
      </c>
      <c r="I39" s="140">
        <f t="shared" si="6"/>
        <v>75968</v>
      </c>
      <c r="J39" s="140">
        <f t="shared" si="6"/>
        <v>81428</v>
      </c>
      <c r="K39" s="140">
        <f t="shared" si="6"/>
        <v>83906</v>
      </c>
      <c r="L39" s="141">
        <f t="shared" si="6"/>
        <v>90998</v>
      </c>
      <c r="M39" s="116">
        <v>34</v>
      </c>
      <c r="N39" s="145">
        <f t="shared" si="7"/>
        <v>72166</v>
      </c>
      <c r="O39" s="146">
        <f t="shared" si="7"/>
        <v>79585</v>
      </c>
      <c r="P39" s="146">
        <f t="shared" si="7"/>
        <v>85305</v>
      </c>
      <c r="Q39" s="146">
        <f t="shared" si="7"/>
        <v>87901</v>
      </c>
      <c r="R39" s="147">
        <f t="shared" si="7"/>
        <v>95332</v>
      </c>
      <c r="S39" s="116">
        <v>34</v>
      </c>
      <c r="T39" s="142">
        <f t="shared" si="8"/>
        <v>75446</v>
      </c>
      <c r="U39" s="143">
        <f t="shared" si="8"/>
        <v>83203</v>
      </c>
      <c r="V39" s="143">
        <f t="shared" si="8"/>
        <v>89183</v>
      </c>
      <c r="W39" s="143">
        <f t="shared" si="8"/>
        <v>91897</v>
      </c>
      <c r="X39" s="144">
        <f t="shared" si="8"/>
        <v>99665</v>
      </c>
      <c r="Y39" s="116">
        <v>34</v>
      </c>
      <c r="Z39" s="131">
        <f t="shared" si="9"/>
        <v>78726</v>
      </c>
      <c r="AA39" s="124">
        <f t="shared" si="9"/>
        <v>86820</v>
      </c>
      <c r="AB39" s="124">
        <f t="shared" si="9"/>
        <v>93060</v>
      </c>
      <c r="AC39" s="124">
        <f t="shared" si="9"/>
        <v>95892</v>
      </c>
      <c r="AD39" s="125">
        <f t="shared" si="9"/>
        <v>103998</v>
      </c>
      <c r="AE39" s="107"/>
      <c r="AF39" s="368">
        <f>(B39-'21-22 Cert'!B38)/'21-22 Cert'!B38</f>
        <v>8.0006584904107336E-2</v>
      </c>
      <c r="AG39" s="368">
        <f>(C39-'21-22 Cert'!C38)/'21-22 Cert'!C38</f>
        <v>8.0011942080907603E-2</v>
      </c>
      <c r="AH39" s="368">
        <f>(D39-'21-22 Cert'!D38)/'21-22 Cert'!D38</f>
        <v>8.0008355964069355E-2</v>
      </c>
      <c r="AI39" s="368">
        <f>(E39-'21-22 Cert'!E38)/'21-22 Cert'!E38</f>
        <v>8.0010812271928633E-2</v>
      </c>
      <c r="AJ39" s="368">
        <f>(F39-'21-22 Cert'!F38)/'21-22 Cert'!F38</f>
        <v>8.0004984734251355E-2</v>
      </c>
      <c r="AK39" s="368"/>
      <c r="AL39" s="368">
        <f>(H39-'21-22 Cert'!H38)/'21-22 Cert'!H38</f>
        <v>8.0006898498008849E-2</v>
      </c>
      <c r="AM39" s="368">
        <f>(I39-'21-22 Cert'!I38)/'21-22 Cert'!I38</f>
        <v>8.0011373329542224E-2</v>
      </c>
      <c r="AN39" s="368">
        <f>(J39-'21-22 Cert'!J38)/'21-22 Cert'!J38</f>
        <v>8.0018568870614759E-2</v>
      </c>
      <c r="AO39" s="368">
        <f>(K39-'21-22 Cert'!K38)/'21-22 Cert'!K38</f>
        <v>8.0010297335564418E-2</v>
      </c>
      <c r="AP39" s="368">
        <f>(L39-'21-22 Cert'!L38)/'21-22 Cert'!L38</f>
        <v>8.0005222118043604E-2</v>
      </c>
      <c r="AQ39" s="368"/>
      <c r="AR39" s="368">
        <f>(N39-'21-22 Cert'!N38)/'21-22 Cert'!N38</f>
        <v>8.0005986231667159E-2</v>
      </c>
      <c r="AS39" s="368">
        <f>(O39-'21-22 Cert'!O38)/'21-22 Cert'!O38</f>
        <v>8.0011942080907603E-2</v>
      </c>
      <c r="AT39" s="368">
        <f>(P39-'21-22 Cert'!P38)/'21-22 Cert'!P38</f>
        <v>8.0001519256577114E-2</v>
      </c>
      <c r="AU39" s="368">
        <f>(Q39-'21-22 Cert'!Q38)/'21-22 Cert'!Q38</f>
        <v>8.0010812271928633E-2</v>
      </c>
      <c r="AV39" s="368">
        <f>(R39-'21-22 Cert'!R38)/'21-22 Cert'!R38</f>
        <v>8.0004531550923297E-2</v>
      </c>
      <c r="AW39" s="368"/>
      <c r="AX39" s="368">
        <f>(T39-'21-22 Cert'!T38)/'21-22 Cert'!T38</f>
        <v>8.0006298581387691E-2</v>
      </c>
      <c r="AY39" s="368">
        <f>(U39-'21-22 Cert'!U38)/'21-22 Cert'!U38</f>
        <v>8.0011422785861708E-2</v>
      </c>
      <c r="AZ39" s="368">
        <f>(V39-'21-22 Cert'!V38)/'21-22 Cert'!V38</f>
        <v>8.0011141251695408E-2</v>
      </c>
      <c r="BA39" s="368">
        <f>(W39-'21-22 Cert'!W38)/'21-22 Cert'!W38</f>
        <v>8.0010342112376454E-2</v>
      </c>
      <c r="BB39" s="368">
        <f>(X39-'21-22 Cert'!X38)/'21-22 Cert'!X38</f>
        <v>8.0004767993758261E-2</v>
      </c>
      <c r="BC39" s="368"/>
      <c r="BD39" s="368">
        <f>(Z39-'21-22 Cert'!Z38)/'21-22 Cert'!Z38</f>
        <v>8.0006584904107336E-2</v>
      </c>
      <c r="BE39" s="368">
        <f>(AA39-'21-22 Cert'!AA38)/'21-22 Cert'!AA38</f>
        <v>8.0011942080907603E-2</v>
      </c>
      <c r="BF39" s="368">
        <f>(AB39-'21-22 Cert'!AB38)/'21-22 Cert'!AB38</f>
        <v>8.0008355964069355E-2</v>
      </c>
      <c r="BG39" s="368">
        <f>(AC39-'21-22 Cert'!AC38)/'21-22 Cert'!AC38</f>
        <v>8.0010812271928633E-2</v>
      </c>
      <c r="BH39" s="368">
        <f>(AD39-'21-22 Cert'!AD38)/'21-22 Cert'!AD38</f>
        <v>8.0004984734251355E-2</v>
      </c>
    </row>
    <row r="40" spans="1:60" s="109" customFormat="1" x14ac:dyDescent="0.25">
      <c r="A40" s="116">
        <v>35</v>
      </c>
      <c r="B40" s="126">
        <f>MROUND('21-22 Cert'!B39+'21-22 Cert'!B39*$B$1,5)</f>
        <v>65990</v>
      </c>
      <c r="C40" s="127">
        <f>MROUND('21-22 Cert'!C39+'21-22 Cert'!C39*$B$1,5)</f>
        <v>72745</v>
      </c>
      <c r="D40" s="127">
        <f>MROUND('21-22 Cert'!D39+'21-22 Cert'!D39*$B$1,5)</f>
        <v>77925</v>
      </c>
      <c r="E40" s="127">
        <f>MROUND('21-22 Cert'!E39+'21-22 Cert'!E39*$B$1,5)</f>
        <v>80310</v>
      </c>
      <c r="F40" s="128">
        <f>MROUND('21-22 Cert'!F39+'21-22 Cert'!F39*$B$1,5)</f>
        <v>87035</v>
      </c>
      <c r="G40" s="116">
        <v>35</v>
      </c>
      <c r="H40" s="139">
        <f t="shared" si="6"/>
        <v>69290</v>
      </c>
      <c r="I40" s="140">
        <f t="shared" si="6"/>
        <v>76382</v>
      </c>
      <c r="J40" s="140">
        <f t="shared" si="6"/>
        <v>81821</v>
      </c>
      <c r="K40" s="140">
        <f t="shared" si="6"/>
        <v>84326</v>
      </c>
      <c r="L40" s="141">
        <f t="shared" si="6"/>
        <v>91387</v>
      </c>
      <c r="M40" s="116">
        <v>35</v>
      </c>
      <c r="N40" s="145">
        <f t="shared" si="7"/>
        <v>72589</v>
      </c>
      <c r="O40" s="146">
        <f t="shared" si="7"/>
        <v>80020</v>
      </c>
      <c r="P40" s="146">
        <f t="shared" si="7"/>
        <v>85718</v>
      </c>
      <c r="Q40" s="146">
        <f t="shared" si="7"/>
        <v>88341</v>
      </c>
      <c r="R40" s="147">
        <f t="shared" si="7"/>
        <v>95739</v>
      </c>
      <c r="S40" s="116">
        <v>35</v>
      </c>
      <c r="T40" s="142">
        <f t="shared" si="8"/>
        <v>75889</v>
      </c>
      <c r="U40" s="143">
        <f t="shared" si="8"/>
        <v>83657</v>
      </c>
      <c r="V40" s="143">
        <f t="shared" si="8"/>
        <v>89614</v>
      </c>
      <c r="W40" s="143">
        <f t="shared" si="8"/>
        <v>92357</v>
      </c>
      <c r="X40" s="144">
        <f t="shared" si="8"/>
        <v>100090</v>
      </c>
      <c r="Y40" s="116">
        <v>35</v>
      </c>
      <c r="Z40" s="131">
        <f t="shared" si="9"/>
        <v>79188</v>
      </c>
      <c r="AA40" s="124">
        <f t="shared" si="9"/>
        <v>87294</v>
      </c>
      <c r="AB40" s="124">
        <f t="shared" si="9"/>
        <v>93510</v>
      </c>
      <c r="AC40" s="124">
        <f t="shared" si="9"/>
        <v>96372</v>
      </c>
      <c r="AD40" s="125">
        <f t="shared" si="9"/>
        <v>104442</v>
      </c>
      <c r="AE40" s="107"/>
      <c r="AF40" s="368">
        <f>(B40-'21-22 Cert'!B39)/'21-22 Cert'!B39</f>
        <v>8.003273322422258E-2</v>
      </c>
      <c r="AG40" s="368">
        <f>(C40-'21-22 Cert'!C39)/'21-22 Cert'!C39</f>
        <v>8.0023754732388097E-2</v>
      </c>
      <c r="AH40" s="368">
        <f>(D40-'21-22 Cert'!D39)/'21-22 Cert'!D39</f>
        <v>7.9966738271776042E-2</v>
      </c>
      <c r="AI40" s="368">
        <f>(E40-'21-22 Cert'!E39)/'21-22 Cert'!E39</f>
        <v>8.0016137708445401E-2</v>
      </c>
      <c r="AJ40" s="368">
        <f>(F40-'21-22 Cert'!F39)/'21-22 Cert'!F39</f>
        <v>7.9972701327708146E-2</v>
      </c>
      <c r="AK40" s="368"/>
      <c r="AL40" s="368">
        <f>(H40-'21-22 Cert'!H39)/'21-22 Cert'!H39</f>
        <v>8.0040526849037494E-2</v>
      </c>
      <c r="AM40" s="368">
        <f>(I40-'21-22 Cert'!I39)/'21-22 Cert'!I39</f>
        <v>8.0016402019145116E-2</v>
      </c>
      <c r="AN40" s="368">
        <f>(J40-'21-22 Cert'!J39)/'21-22 Cert'!J39</f>
        <v>7.9959874872959094E-2</v>
      </c>
      <c r="AO40" s="368">
        <f>(K40-'21-22 Cert'!K39)/'21-22 Cert'!K39</f>
        <v>8.0022541561003094E-2</v>
      </c>
      <c r="AP40" s="368">
        <f>(L40-'21-22 Cert'!L39)/'21-22 Cert'!L39</f>
        <v>7.9969274403214372E-2</v>
      </c>
      <c r="AQ40" s="368"/>
      <c r="AR40" s="368">
        <f>(N40-'21-22 Cert'!N39)/'21-22 Cert'!N39</f>
        <v>8.003273322422258E-2</v>
      </c>
      <c r="AS40" s="368">
        <f>(O40-'21-22 Cert'!O39)/'21-22 Cert'!O39</f>
        <v>8.0023214695442088E-2</v>
      </c>
      <c r="AT40" s="368">
        <f>(P40-'21-22 Cert'!P39)/'21-22 Cert'!P39</f>
        <v>7.9966234518904888E-2</v>
      </c>
      <c r="AU40" s="368">
        <f>(Q40-'21-22 Cert'!Q39)/'21-22 Cert'!Q39</f>
        <v>8.0016137708445401E-2</v>
      </c>
      <c r="AV40" s="368">
        <f>(R40-'21-22 Cert'!R39)/'21-22 Cert'!R39</f>
        <v>7.9978341549256052E-2</v>
      </c>
      <c r="AW40" s="368"/>
      <c r="AX40" s="368">
        <f>(T40-'21-22 Cert'!T39)/'21-22 Cert'!T39</f>
        <v>8.0039849142531844E-2</v>
      </c>
      <c r="AY40" s="368">
        <f>(U40-'21-22 Cert'!U39)/'21-22 Cert'!U39</f>
        <v>8.0030468124661108E-2</v>
      </c>
      <c r="AZ40" s="368">
        <f>(V40-'21-22 Cert'!V39)/'21-22 Cert'!V39</f>
        <v>7.9973004892863173E-2</v>
      </c>
      <c r="BA40" s="368">
        <f>(W40-'21-22 Cert'!W39)/'21-22 Cert'!W39</f>
        <v>8.0021984704258947E-2</v>
      </c>
      <c r="BB40" s="368">
        <f>(X40-'21-22 Cert'!X39)/'21-22 Cert'!X39</f>
        <v>7.9964177429622682E-2</v>
      </c>
      <c r="BC40" s="368"/>
      <c r="BD40" s="368">
        <f>(Z40-'21-22 Cert'!Z39)/'21-22 Cert'!Z39</f>
        <v>8.003273322422258E-2</v>
      </c>
      <c r="BE40" s="368">
        <f>(AA40-'21-22 Cert'!AA39)/'21-22 Cert'!AA39</f>
        <v>8.0023754732388097E-2</v>
      </c>
      <c r="BF40" s="368">
        <f>(AB40-'21-22 Cert'!AB39)/'21-22 Cert'!AB39</f>
        <v>7.9966738271776042E-2</v>
      </c>
      <c r="BG40" s="368">
        <f>(AC40-'21-22 Cert'!AC39)/'21-22 Cert'!AC39</f>
        <v>8.0016137708445401E-2</v>
      </c>
      <c r="BH40" s="368">
        <f>(AD40-'21-22 Cert'!AD39)/'21-22 Cert'!AD39</f>
        <v>7.9972701327708146E-2</v>
      </c>
    </row>
    <row r="41" spans="1:60" s="109" customFormat="1" x14ac:dyDescent="0.25">
      <c r="A41" s="116">
        <v>36</v>
      </c>
      <c r="B41" s="126">
        <f>MROUND('21-22 Cert'!B40+'21-22 Cert'!B40*$B$1,5)</f>
        <v>66370</v>
      </c>
      <c r="C41" s="127">
        <f>MROUND('21-22 Cert'!C40+'21-22 Cert'!C40*$B$1,5)</f>
        <v>73125</v>
      </c>
      <c r="D41" s="127">
        <f>MROUND('21-22 Cert'!D40+'21-22 Cert'!D40*$B$1,5)</f>
        <v>78325</v>
      </c>
      <c r="E41" s="127">
        <f>MROUND('21-22 Cert'!E40+'21-22 Cert'!E40*$B$1,5)</f>
        <v>80680</v>
      </c>
      <c r="F41" s="128">
        <f>MROUND('21-22 Cert'!F40+'21-22 Cert'!F40*$B$1,5)</f>
        <v>87425</v>
      </c>
      <c r="G41" s="116">
        <v>36</v>
      </c>
      <c r="H41" s="139">
        <f t="shared" ref="H41:L43" si="10">ROUND(B41/10*10.5,0)</f>
        <v>69689</v>
      </c>
      <c r="I41" s="140">
        <f t="shared" si="10"/>
        <v>76781</v>
      </c>
      <c r="J41" s="140">
        <f t="shared" si="10"/>
        <v>82241</v>
      </c>
      <c r="K41" s="140">
        <f t="shared" si="10"/>
        <v>84714</v>
      </c>
      <c r="L41" s="141">
        <f t="shared" si="10"/>
        <v>91796</v>
      </c>
      <c r="M41" s="116">
        <v>36</v>
      </c>
      <c r="N41" s="145">
        <f t="shared" ref="N41:R43" si="11">ROUND(B41/10*11,0)</f>
        <v>73007</v>
      </c>
      <c r="O41" s="146">
        <f t="shared" si="11"/>
        <v>80438</v>
      </c>
      <c r="P41" s="146">
        <f t="shared" si="11"/>
        <v>86158</v>
      </c>
      <c r="Q41" s="146">
        <f t="shared" si="11"/>
        <v>88748</v>
      </c>
      <c r="R41" s="147">
        <f t="shared" si="11"/>
        <v>96168</v>
      </c>
      <c r="S41" s="116">
        <v>36</v>
      </c>
      <c r="T41" s="142">
        <f t="shared" si="8"/>
        <v>76326</v>
      </c>
      <c r="U41" s="143">
        <f t="shared" si="8"/>
        <v>84094</v>
      </c>
      <c r="V41" s="143">
        <f t="shared" si="8"/>
        <v>90074</v>
      </c>
      <c r="W41" s="143">
        <f t="shared" si="8"/>
        <v>92782</v>
      </c>
      <c r="X41" s="144">
        <f t="shared" si="8"/>
        <v>100539</v>
      </c>
      <c r="Y41" s="116">
        <v>36</v>
      </c>
      <c r="Z41" s="131">
        <f t="shared" si="9"/>
        <v>79644</v>
      </c>
      <c r="AA41" s="124">
        <f t="shared" si="9"/>
        <v>87750</v>
      </c>
      <c r="AB41" s="124">
        <f t="shared" si="9"/>
        <v>93990</v>
      </c>
      <c r="AC41" s="124">
        <f t="shared" si="9"/>
        <v>96816</v>
      </c>
      <c r="AD41" s="125">
        <f t="shared" si="9"/>
        <v>104910</v>
      </c>
      <c r="AE41" s="107"/>
      <c r="AF41" s="368">
        <f>(B41-'21-22 Cert'!B40)/'21-22 Cert'!B40</f>
        <v>7.9977219103408992E-2</v>
      </c>
      <c r="AG41" s="368">
        <f>(C41-'21-22 Cert'!C40)/'21-22 Cert'!C40</f>
        <v>7.9973416038989803E-2</v>
      </c>
      <c r="AH41" s="368">
        <f>(D41-'21-22 Cert'!D40)/'21-22 Cert'!D40</f>
        <v>7.9972423302309553E-2</v>
      </c>
      <c r="AI41" s="368">
        <f>(E41-'21-22 Cert'!E40)/'21-22 Cert'!E40</f>
        <v>7.9981259621176623E-2</v>
      </c>
      <c r="AJ41" s="368">
        <f>(F41-'21-22 Cert'!F40)/'21-22 Cert'!F40</f>
        <v>7.9987646695491049E-2</v>
      </c>
      <c r="AK41" s="368"/>
      <c r="AL41" s="368">
        <f>(H41-'21-22 Cert'!H40)/'21-22 Cert'!H40</f>
        <v>7.9980783535829408E-2</v>
      </c>
      <c r="AM41" s="368">
        <f>(I41-'21-22 Cert'!I40)/'21-22 Cert'!I40</f>
        <v>7.9962304489704067E-2</v>
      </c>
      <c r="AN41" s="368">
        <f>(J41-'21-22 Cert'!J40)/'21-22 Cert'!J40</f>
        <v>7.9972685847854913E-2</v>
      </c>
      <c r="AO41" s="368">
        <f>(K41-'21-22 Cert'!K40)/'21-22 Cert'!K40</f>
        <v>7.9984701682814893E-2</v>
      </c>
      <c r="AP41" s="368">
        <f>(L41-'21-22 Cert'!L40)/'21-22 Cert'!L40</f>
        <v>7.9978352431821928E-2</v>
      </c>
      <c r="AQ41" s="368"/>
      <c r="AR41" s="368">
        <f>(N41-'21-22 Cert'!N40)/'21-22 Cert'!N40</f>
        <v>7.9969231224390175E-2</v>
      </c>
      <c r="AS41" s="368">
        <f>(O41-'21-22 Cert'!O40)/'21-22 Cert'!O40</f>
        <v>7.9980129160457034E-2</v>
      </c>
      <c r="AT41" s="368">
        <f>(P41-'21-22 Cert'!P40)/'21-22 Cert'!P40</f>
        <v>7.9971922083782496E-2</v>
      </c>
      <c r="AU41" s="368">
        <f>(Q41-'21-22 Cert'!Q40)/'21-22 Cert'!Q40</f>
        <v>7.9974688473520253E-2</v>
      </c>
      <c r="AV41" s="368">
        <f>(R41-'21-22 Cert'!R40)/'21-22 Cert'!R40</f>
        <v>7.9993261833904206E-2</v>
      </c>
      <c r="AW41" s="368"/>
      <c r="AX41" s="368">
        <f>(T41-'21-22 Cert'!T40)/'21-22 Cert'!T40</f>
        <v>7.9988114272777439E-2</v>
      </c>
      <c r="AY41" s="368">
        <f>(U41-'21-22 Cert'!U40)/'21-22 Cert'!U40</f>
        <v>7.9969691910565452E-2</v>
      </c>
      <c r="AZ41" s="368">
        <f>(V41-'21-22 Cert'!V40)/'21-22 Cert'!V40</f>
        <v>7.9972183588317106E-2</v>
      </c>
      <c r="BA41" s="368">
        <f>(W41-'21-22 Cert'!W40)/'21-22 Cert'!W40</f>
        <v>7.9978116888407766E-2</v>
      </c>
      <c r="BB41" s="368">
        <f>(X41-'21-22 Cert'!X40)/'21-22 Cert'!X40</f>
        <v>7.9984531597434821E-2</v>
      </c>
      <c r="BC41" s="368"/>
      <c r="BD41" s="368">
        <f>(Z41-'21-22 Cert'!Z40)/'21-22 Cert'!Z40</f>
        <v>7.9977219103408992E-2</v>
      </c>
      <c r="BE41" s="368">
        <f>(AA41-'21-22 Cert'!AA40)/'21-22 Cert'!AA40</f>
        <v>7.9973416038989803E-2</v>
      </c>
      <c r="BF41" s="368">
        <f>(AB41-'21-22 Cert'!AB40)/'21-22 Cert'!AB40</f>
        <v>7.9972423302309553E-2</v>
      </c>
      <c r="BG41" s="368">
        <f>(AC41-'21-22 Cert'!AC40)/'21-22 Cert'!AC40</f>
        <v>7.9981259621176623E-2</v>
      </c>
      <c r="BH41" s="368">
        <f>(AD41-'21-22 Cert'!AD40)/'21-22 Cert'!AD40</f>
        <v>7.9987646695491049E-2</v>
      </c>
    </row>
    <row r="42" spans="1:60" s="107" customFormat="1" x14ac:dyDescent="0.25">
      <c r="A42" s="116">
        <v>37</v>
      </c>
      <c r="B42" s="126">
        <f>MROUND('21-22 Cert'!B41+'21-22 Cert'!B41*$B$1,5)</f>
        <v>67150</v>
      </c>
      <c r="C42" s="127">
        <f>MROUND('21-22 Cert'!C41+'21-22 Cert'!C41*$B$1,5)</f>
        <v>73910</v>
      </c>
      <c r="D42" s="127">
        <f>MROUND('21-22 Cert'!D41+'21-22 Cert'!D41*$B$1,5)</f>
        <v>79095</v>
      </c>
      <c r="E42" s="127">
        <f>MROUND('21-22 Cert'!E41+'21-22 Cert'!E41*$B$1,5)</f>
        <v>81455</v>
      </c>
      <c r="F42" s="128">
        <f>MROUND('21-22 Cert'!F41+'21-22 Cert'!F41*$B$1,5)</f>
        <v>88185</v>
      </c>
      <c r="G42" s="116">
        <v>37</v>
      </c>
      <c r="H42" s="139">
        <f t="shared" si="10"/>
        <v>70508</v>
      </c>
      <c r="I42" s="140">
        <f t="shared" si="10"/>
        <v>77606</v>
      </c>
      <c r="J42" s="140">
        <f t="shared" si="10"/>
        <v>83050</v>
      </c>
      <c r="K42" s="140">
        <f t="shared" si="10"/>
        <v>85528</v>
      </c>
      <c r="L42" s="141">
        <f t="shared" si="10"/>
        <v>92594</v>
      </c>
      <c r="M42" s="116">
        <v>37</v>
      </c>
      <c r="N42" s="145">
        <f t="shared" si="11"/>
        <v>73865</v>
      </c>
      <c r="O42" s="146">
        <f t="shared" si="11"/>
        <v>81301</v>
      </c>
      <c r="P42" s="146">
        <f t="shared" si="11"/>
        <v>87005</v>
      </c>
      <c r="Q42" s="146">
        <f t="shared" si="11"/>
        <v>89601</v>
      </c>
      <c r="R42" s="147">
        <f t="shared" si="11"/>
        <v>97004</v>
      </c>
      <c r="S42" s="116">
        <v>37</v>
      </c>
      <c r="T42" s="142">
        <f t="shared" si="8"/>
        <v>77223</v>
      </c>
      <c r="U42" s="143">
        <f t="shared" si="8"/>
        <v>84997</v>
      </c>
      <c r="V42" s="143">
        <f t="shared" si="8"/>
        <v>90959</v>
      </c>
      <c r="W42" s="143">
        <f t="shared" si="8"/>
        <v>93673</v>
      </c>
      <c r="X42" s="144">
        <f t="shared" si="8"/>
        <v>101413</v>
      </c>
      <c r="Y42" s="116">
        <v>37</v>
      </c>
      <c r="Z42" s="131">
        <f t="shared" si="9"/>
        <v>80580</v>
      </c>
      <c r="AA42" s="124">
        <f t="shared" si="9"/>
        <v>88692</v>
      </c>
      <c r="AB42" s="124">
        <f t="shared" si="9"/>
        <v>94914</v>
      </c>
      <c r="AC42" s="124">
        <f t="shared" si="9"/>
        <v>97746</v>
      </c>
      <c r="AD42" s="125">
        <f t="shared" si="9"/>
        <v>105822</v>
      </c>
      <c r="AF42" s="368">
        <f>(B42-'21-22 Cert'!B41)/'21-22 Cert'!B41</f>
        <v>8.0016083634901494E-2</v>
      </c>
      <c r="AG42" s="368">
        <f>(C42-'21-22 Cert'!C41)/'21-22 Cert'!C41</f>
        <v>8.0002922481186525E-2</v>
      </c>
      <c r="AH42" s="368">
        <f>(D42-'21-22 Cert'!D41)/'21-22 Cert'!D41</f>
        <v>8.0016385607974333E-2</v>
      </c>
      <c r="AI42" s="368">
        <f>(E42-'21-22 Cert'!E41)/'21-22 Cert'!E41</f>
        <v>8.0018562715460095E-2</v>
      </c>
      <c r="AJ42" s="368">
        <f>(F42-'21-22 Cert'!F41)/'21-22 Cert'!F41</f>
        <v>7.9970608046047401E-2</v>
      </c>
      <c r="AK42" s="368"/>
      <c r="AL42" s="368">
        <f>(H42-'21-22 Cert'!H41)/'21-22 Cert'!H41</f>
        <v>8.0019606641749896E-2</v>
      </c>
      <c r="AM42" s="368">
        <f>(I42-'21-22 Cert'!I41)/'21-22 Cert'!I41</f>
        <v>8.0006123272610877E-2</v>
      </c>
      <c r="AN42" s="368">
        <f>(J42-'21-22 Cert'!J41)/'21-22 Cert'!J41</f>
        <v>8.0016125466533153E-2</v>
      </c>
      <c r="AO42" s="368">
        <f>(K42-'21-22 Cert'!K41)/'21-22 Cert'!K41</f>
        <v>8.002171963985806E-2</v>
      </c>
      <c r="AP42" s="368">
        <f>(L42-'21-22 Cert'!L41)/'21-22 Cert'!L41</f>
        <v>7.9964543143063754E-2</v>
      </c>
      <c r="AQ42" s="368"/>
      <c r="AR42" s="368">
        <f>(N42-'21-22 Cert'!N41)/'21-22 Cert'!N41</f>
        <v>8.0008187972453321E-2</v>
      </c>
      <c r="AS42" s="368">
        <f>(O42-'21-22 Cert'!O41)/'21-22 Cert'!O41</f>
        <v>7.9995749146508324E-2</v>
      </c>
      <c r="AT42" s="368">
        <f>(P42-'21-22 Cert'!P41)/'21-22 Cert'!P41</f>
        <v>8.0015888975781727E-2</v>
      </c>
      <c r="AU42" s="368">
        <f>(Q42-'21-22 Cert'!Q41)/'21-22 Cert'!Q41</f>
        <v>8.0024589571128957E-2</v>
      </c>
      <c r="AV42" s="368">
        <f>(R42-'21-22 Cert'!R41)/'21-22 Cert'!R41</f>
        <v>7.99701628795048E-2</v>
      </c>
      <c r="AW42" s="368"/>
      <c r="AX42" s="368">
        <f>(T42-'21-22 Cert'!T41)/'21-22 Cert'!T41</f>
        <v>8.0026852771289916E-2</v>
      </c>
      <c r="AY42" s="368">
        <f>(U42-'21-22 Cert'!U41)/'21-22 Cert'!U41</f>
        <v>8.0012706480304951E-2</v>
      </c>
      <c r="AZ42" s="368">
        <f>(V42-'21-22 Cert'!V41)/'21-22 Cert'!V41</f>
        <v>8.0016623129897893E-2</v>
      </c>
      <c r="BA42" s="368">
        <f>(W42-'21-22 Cert'!W41)/'21-22 Cert'!W41</f>
        <v>8.001568030622716E-2</v>
      </c>
      <c r="BB42" s="368">
        <f>(X42-'21-22 Cert'!X41)/'21-22 Cert'!X41</f>
        <v>7.9976145597052281E-2</v>
      </c>
      <c r="BC42" s="368"/>
      <c r="BD42" s="368">
        <f>(Z42-'21-22 Cert'!Z41)/'21-22 Cert'!Z41</f>
        <v>8.0016083634901494E-2</v>
      </c>
      <c r="BE42" s="368">
        <f>(AA42-'21-22 Cert'!AA41)/'21-22 Cert'!AA41</f>
        <v>8.0002922481186525E-2</v>
      </c>
      <c r="BF42" s="368">
        <f>(AB42-'21-22 Cert'!AB41)/'21-22 Cert'!AB41</f>
        <v>8.0016385607974333E-2</v>
      </c>
      <c r="BG42" s="368">
        <f>(AC42-'21-22 Cert'!AC41)/'21-22 Cert'!AC41</f>
        <v>8.0018562715460095E-2</v>
      </c>
      <c r="BH42" s="368">
        <f>(AD42-'21-22 Cert'!AD41)/'21-22 Cert'!AD41</f>
        <v>7.9970608046047401E-2</v>
      </c>
    </row>
    <row r="43" spans="1:60" s="107" customFormat="1" x14ac:dyDescent="0.25">
      <c r="A43" s="107">
        <v>38</v>
      </c>
      <c r="B43" s="126">
        <f>MROUND('21-22 Cert'!B42+'21-22 Cert'!B42*$B$1,5)</f>
        <v>67885</v>
      </c>
      <c r="C43" s="127">
        <f>MROUND('21-22 Cert'!C42+'21-22 Cert'!C42*$B$1,5)</f>
        <v>74685</v>
      </c>
      <c r="D43" s="127">
        <f>MROUND('21-22 Cert'!D42+'21-22 Cert'!D42*$B$1,5)</f>
        <v>79865</v>
      </c>
      <c r="E43" s="127">
        <f>MROUND('21-22 Cert'!E42+'21-22 Cert'!E42*$B$1,5)</f>
        <v>82210</v>
      </c>
      <c r="F43" s="128">
        <f>MROUND('21-22 Cert'!F42+'21-22 Cert'!F42*$B$1,5)</f>
        <v>88960</v>
      </c>
      <c r="G43" s="107">
        <v>38</v>
      </c>
      <c r="H43" s="139">
        <f t="shared" si="10"/>
        <v>71279</v>
      </c>
      <c r="I43" s="140">
        <f t="shared" si="10"/>
        <v>78419</v>
      </c>
      <c r="J43" s="140">
        <f t="shared" si="10"/>
        <v>83858</v>
      </c>
      <c r="K43" s="140">
        <f t="shared" si="10"/>
        <v>86321</v>
      </c>
      <c r="L43" s="141">
        <f t="shared" si="10"/>
        <v>93408</v>
      </c>
      <c r="M43" s="107">
        <v>38</v>
      </c>
      <c r="N43" s="145">
        <f t="shared" si="11"/>
        <v>74674</v>
      </c>
      <c r="O43" s="146">
        <f t="shared" si="11"/>
        <v>82154</v>
      </c>
      <c r="P43" s="146">
        <f t="shared" si="11"/>
        <v>87852</v>
      </c>
      <c r="Q43" s="146">
        <f t="shared" si="11"/>
        <v>90431</v>
      </c>
      <c r="R43" s="147">
        <f t="shared" si="11"/>
        <v>97856</v>
      </c>
      <c r="S43" s="107">
        <v>38</v>
      </c>
      <c r="T43" s="142">
        <f t="shared" si="8"/>
        <v>78068</v>
      </c>
      <c r="U43" s="143">
        <f t="shared" si="8"/>
        <v>85888</v>
      </c>
      <c r="V43" s="143">
        <f t="shared" si="8"/>
        <v>91845</v>
      </c>
      <c r="W43" s="143">
        <f t="shared" si="8"/>
        <v>94542</v>
      </c>
      <c r="X43" s="144">
        <f t="shared" si="8"/>
        <v>102304</v>
      </c>
      <c r="Y43" s="107">
        <v>38</v>
      </c>
      <c r="Z43" s="131">
        <f t="shared" si="9"/>
        <v>81462</v>
      </c>
      <c r="AA43" s="124">
        <f t="shared" si="9"/>
        <v>89622</v>
      </c>
      <c r="AB43" s="124">
        <f t="shared" si="9"/>
        <v>95838</v>
      </c>
      <c r="AC43" s="124">
        <f t="shared" si="9"/>
        <v>98652</v>
      </c>
      <c r="AD43" s="125">
        <f t="shared" si="9"/>
        <v>106752</v>
      </c>
      <c r="AF43" s="368">
        <f>(B43-'21-22 Cert'!B42)/'21-22 Cert'!B42</f>
        <v>8.0025455413252719E-2</v>
      </c>
      <c r="AG43" s="368">
        <f>(C43-'21-22 Cert'!C42)/'21-22 Cert'!C42</f>
        <v>7.9965295351023064E-2</v>
      </c>
      <c r="AH43" s="368">
        <f>(D43-'21-22 Cert'!D42)/'21-22 Cert'!D42</f>
        <v>7.998647734956052E-2</v>
      </c>
      <c r="AI43" s="368">
        <f>(E43-'21-22 Cert'!E42)/'21-22 Cert'!E42</f>
        <v>8.0005254860746194E-2</v>
      </c>
      <c r="AJ43" s="368">
        <f>(F43-'21-22 Cert'!F42)/'21-22 Cert'!F42</f>
        <v>8.0004856136943067E-2</v>
      </c>
      <c r="AK43" s="368"/>
      <c r="AL43" s="368">
        <f>(H43-'21-22 Cert'!H42)/'21-22 Cert'!H42</f>
        <v>8.0017576290190615E-2</v>
      </c>
      <c r="AM43" s="368">
        <f>(I43-'21-22 Cert'!I42)/'21-22 Cert'!I42</f>
        <v>7.9958134218390653E-2</v>
      </c>
      <c r="AN43" s="368">
        <f>(J43-'21-22 Cert'!J42)/'21-22 Cert'!J42</f>
        <v>7.9976303317535538E-2</v>
      </c>
      <c r="AO43" s="368">
        <f>(K43-'21-22 Cert'!K42)/'21-22 Cert'!K42</f>
        <v>8.0011510647348794E-2</v>
      </c>
      <c r="AP43" s="368">
        <f>(L43-'21-22 Cert'!L42)/'21-22 Cert'!L42</f>
        <v>7.9998612540323047E-2</v>
      </c>
      <c r="AQ43" s="368"/>
      <c r="AR43" s="368">
        <f>(N43-'21-22 Cert'!N42)/'21-22 Cert'!N42</f>
        <v>8.0024876701233705E-2</v>
      </c>
      <c r="AS43" s="368">
        <f>(O43-'21-22 Cert'!O42)/'21-22 Cert'!O42</f>
        <v>7.9964769754571383E-2</v>
      </c>
      <c r="AT43" s="368">
        <f>(P43-'21-22 Cert'!P42)/'21-22 Cert'!P42</f>
        <v>7.9992624008851196E-2</v>
      </c>
      <c r="AU43" s="368">
        <f>(Q43-'21-22 Cert'!Q42)/'21-22 Cert'!Q42</f>
        <v>8.0005254860746194E-2</v>
      </c>
      <c r="AV43" s="368">
        <f>(R43-'21-22 Cert'!R42)/'21-22 Cert'!R42</f>
        <v>8.0004856136943067E-2</v>
      </c>
      <c r="AW43" s="368"/>
      <c r="AX43" s="368">
        <f>(T43-'21-22 Cert'!T42)/'21-22 Cert'!T42</f>
        <v>8.0032649447311269E-2</v>
      </c>
      <c r="AY43" s="368">
        <f>(U43-'21-22 Cert'!U42)/'21-22 Cert'!U42</f>
        <v>7.9971833819535251E-2</v>
      </c>
      <c r="AZ43" s="368">
        <f>(V43-'21-22 Cert'!V42)/'21-22 Cert'!V42</f>
        <v>7.9983067389438278E-2</v>
      </c>
      <c r="BA43" s="368">
        <f>(W43-'21-22 Cert'!W42)/'21-22 Cert'!W42</f>
        <v>8.0010966665905098E-2</v>
      </c>
      <c r="BB43" s="368">
        <f>(X43-'21-22 Cert'!X42)/'21-22 Cert'!X42</f>
        <v>7.9999155458902516E-2</v>
      </c>
      <c r="BC43" s="368"/>
      <c r="BD43" s="368">
        <f>(Z43-'21-22 Cert'!Z42)/'21-22 Cert'!Z42</f>
        <v>8.0025455413252719E-2</v>
      </c>
      <c r="BE43" s="368">
        <f>(AA43-'21-22 Cert'!AA42)/'21-22 Cert'!AA42</f>
        <v>7.9965295351023064E-2</v>
      </c>
      <c r="BF43" s="368">
        <f>(AB43-'21-22 Cert'!AB42)/'21-22 Cert'!AB42</f>
        <v>7.998647734956052E-2</v>
      </c>
      <c r="BG43" s="368">
        <f>(AC43-'21-22 Cert'!AC42)/'21-22 Cert'!AC42</f>
        <v>8.0005254860746194E-2</v>
      </c>
      <c r="BH43" s="368">
        <f>(AD43-'21-22 Cert'!AD42)/'21-22 Cert'!AD42</f>
        <v>8.0004856136943067E-2</v>
      </c>
    </row>
    <row r="44" spans="1:60" s="107" customFormat="1" ht="15.75" thickBot="1" x14ac:dyDescent="0.3">
      <c r="A44" s="107">
        <v>39</v>
      </c>
      <c r="B44" s="148">
        <f>MROUND('21-22 Cert'!B43+'21-22 Cert'!B43*$B$1,5)</f>
        <v>68665</v>
      </c>
      <c r="C44" s="149">
        <f>MROUND('21-22 Cert'!C43+'21-22 Cert'!C43*$B$1,5)</f>
        <v>75455</v>
      </c>
      <c r="D44" s="149">
        <f>MROUND('21-22 Cert'!D43+'21-22 Cert'!D43*$B$1,5)</f>
        <v>80650</v>
      </c>
      <c r="E44" s="149">
        <f>MROUND('21-22 Cert'!E43+'21-22 Cert'!E43*$B$1,5)</f>
        <v>82975</v>
      </c>
      <c r="F44" s="150">
        <f>MROUND('21-22 Cert'!F43+'21-22 Cert'!F43*$B$1,5)</f>
        <v>89725</v>
      </c>
      <c r="G44" s="107">
        <v>39</v>
      </c>
      <c r="H44" s="151">
        <f t="shared" ref="H44" si="12">ROUND(B44/10*10.5,0)</f>
        <v>72098</v>
      </c>
      <c r="I44" s="152">
        <f t="shared" ref="I44" si="13">ROUND(C44/10*10.5,0)</f>
        <v>79228</v>
      </c>
      <c r="J44" s="152">
        <f t="shared" ref="J44" si="14">ROUND(D44/10*10.5,0)</f>
        <v>84683</v>
      </c>
      <c r="K44" s="152">
        <f t="shared" ref="K44" si="15">ROUND(E44/10*10.5,0)</f>
        <v>87124</v>
      </c>
      <c r="L44" s="153">
        <f t="shared" ref="L44" si="16">ROUND(F44/10*10.5,0)</f>
        <v>94211</v>
      </c>
      <c r="M44" s="107">
        <v>39</v>
      </c>
      <c r="N44" s="154">
        <f t="shared" ref="N44" si="17">ROUND(B44/10*11,0)</f>
        <v>75532</v>
      </c>
      <c r="O44" s="155">
        <f t="shared" ref="O44" si="18">ROUND(C44/10*11,0)</f>
        <v>83001</v>
      </c>
      <c r="P44" s="155">
        <f t="shared" ref="P44" si="19">ROUND(D44/10*11,0)</f>
        <v>88715</v>
      </c>
      <c r="Q44" s="155">
        <f t="shared" ref="Q44" si="20">ROUND(E44/10*11,0)</f>
        <v>91273</v>
      </c>
      <c r="R44" s="156">
        <f t="shared" ref="R44" si="21">ROUND(F44/10*11,0)</f>
        <v>98698</v>
      </c>
      <c r="S44" s="107">
        <v>39</v>
      </c>
      <c r="T44" s="157">
        <f t="shared" ref="T44" si="22">ROUND(B44/10*11.5,0)</f>
        <v>78965</v>
      </c>
      <c r="U44" s="158">
        <f t="shared" ref="U44" si="23">ROUND(C44/10*11.5,0)</f>
        <v>86773</v>
      </c>
      <c r="V44" s="158">
        <f t="shared" ref="V44" si="24">ROUND(D44/10*11.5,0)</f>
        <v>92748</v>
      </c>
      <c r="W44" s="158">
        <f t="shared" ref="W44" si="25">ROUND(E44/10*11.5,0)</f>
        <v>95421</v>
      </c>
      <c r="X44" s="159">
        <f t="shared" ref="X44" si="26">ROUND(F44/10*11.5,0)</f>
        <v>103184</v>
      </c>
      <c r="Y44" s="107">
        <v>39</v>
      </c>
      <c r="Z44" s="160">
        <f t="shared" ref="Z44" si="27">ROUND(B44/10*12,0)</f>
        <v>82398</v>
      </c>
      <c r="AA44" s="161">
        <f t="shared" ref="AA44" si="28">ROUND(C44/10*12,0)</f>
        <v>90546</v>
      </c>
      <c r="AB44" s="161">
        <f t="shared" ref="AB44" si="29">ROUND(D44/10*12,0)</f>
        <v>96780</v>
      </c>
      <c r="AC44" s="161">
        <f t="shared" ref="AC44" si="30">ROUND(E44/10*12,0)</f>
        <v>99570</v>
      </c>
      <c r="AD44" s="162">
        <f t="shared" ref="AD44" si="31">ROUND(F44/10*12,0)</f>
        <v>107670</v>
      </c>
      <c r="AF44" s="368">
        <f>(B44-'21-22 Cert'!B43)/'21-22 Cert'!B43</f>
        <v>7.9977980497011644E-2</v>
      </c>
      <c r="AG44" s="368">
        <f>(C44-'21-22 Cert'!C43)/'21-22 Cert'!C43</f>
        <v>8.0011450654834324E-2</v>
      </c>
      <c r="AH44" s="368">
        <f>(D44-'21-22 Cert'!D43)/'21-22 Cert'!D43</f>
        <v>8.0013391362571143E-2</v>
      </c>
      <c r="AI44" s="368">
        <f>(E44-'21-22 Cert'!E43)/'21-22 Cert'!E43</f>
        <v>7.9981777951321095E-2</v>
      </c>
      <c r="AJ44" s="368">
        <f>(F44-'21-22 Cert'!F43)/'21-22 Cert'!F43</f>
        <v>7.9983148772267698E-2</v>
      </c>
      <c r="AK44" s="368"/>
      <c r="AL44" s="368">
        <f>(H44-'21-22 Cert'!H43)/'21-22 Cert'!H43</f>
        <v>7.997423568357824E-2</v>
      </c>
      <c r="AM44" s="368">
        <f>(I44-'21-22 Cert'!I43)/'21-22 Cert'!I43</f>
        <v>8.0018539218626464E-2</v>
      </c>
      <c r="AN44" s="368">
        <f>(J44-'21-22 Cert'!J43)/'21-22 Cert'!J43</f>
        <v>8.0016324656608295E-2</v>
      </c>
      <c r="AO44" s="368">
        <f>(K44-'21-22 Cert'!K43)/'21-22 Cert'!K43</f>
        <v>7.9978183260610874E-2</v>
      </c>
      <c r="AP44" s="368">
        <f>(L44-'21-22 Cert'!L43)/'21-22 Cert'!L43</f>
        <v>7.9980282917211182E-2</v>
      </c>
      <c r="AQ44" s="368"/>
      <c r="AR44" s="368">
        <f>(N44-'21-22 Cert'!N43)/'21-22 Cert'!N43</f>
        <v>7.998512968629358E-2</v>
      </c>
      <c r="AS44" s="368">
        <f>(O44-'21-22 Cert'!O43)/'21-22 Cert'!O43</f>
        <v>8.0010930099411862E-2</v>
      </c>
      <c r="AT44" s="368">
        <f>(P44-'21-22 Cert'!P43)/'21-22 Cert'!P43</f>
        <v>8.0006817379448036E-2</v>
      </c>
      <c r="AU44" s="368">
        <f>(Q44-'21-22 Cert'!Q43)/'21-22 Cert'!Q43</f>
        <v>7.9987694200892176E-2</v>
      </c>
      <c r="AV44" s="368">
        <f>(R44-'21-22 Cert'!R43)/'21-22 Cert'!R43</f>
        <v>7.9988619950102854E-2</v>
      </c>
      <c r="AW44" s="368"/>
      <c r="AX44" s="368">
        <f>(T44-'21-22 Cert'!T43)/'21-22 Cert'!T43</f>
        <v>7.9981399674494302E-2</v>
      </c>
      <c r="AY44" s="368">
        <f>(U44-'21-22 Cert'!U43)/'21-22 Cert'!U43</f>
        <v>8.0004978530088991E-2</v>
      </c>
      <c r="AZ44" s="368">
        <f>(V44-'21-22 Cert'!V43)/'21-22 Cert'!V43</f>
        <v>8.0022357818249568E-2</v>
      </c>
      <c r="BA44" s="368">
        <f>(W44-'21-22 Cert'!W43)/'21-22 Cert'!W43</f>
        <v>7.9972836851338353E-2</v>
      </c>
      <c r="BB44" s="368">
        <f>(X44-'21-22 Cert'!X43)/'21-22 Cert'!X43</f>
        <v>7.9985765422536687E-2</v>
      </c>
      <c r="BC44" s="368"/>
      <c r="BD44" s="368">
        <f>(Z44-'21-22 Cert'!Z43)/'21-22 Cert'!Z43</f>
        <v>7.9977980497011644E-2</v>
      </c>
      <c r="BE44" s="368">
        <f>(AA44-'21-22 Cert'!AA43)/'21-22 Cert'!AA43</f>
        <v>8.0011450654834324E-2</v>
      </c>
      <c r="BF44" s="368">
        <f>(AB44-'21-22 Cert'!AB43)/'21-22 Cert'!AB43</f>
        <v>8.0013391362571143E-2</v>
      </c>
      <c r="BG44" s="368">
        <f>(AC44-'21-22 Cert'!AC43)/'21-22 Cert'!AC43</f>
        <v>7.9981777951321095E-2</v>
      </c>
      <c r="BH44" s="368">
        <f>(AD44-'21-22 Cert'!AD43)/'21-22 Cert'!AD43</f>
        <v>7.9983148772267698E-2</v>
      </c>
    </row>
    <row r="45" spans="1:60" s="106" customFormat="1" x14ac:dyDescent="0.25">
      <c r="AF45" s="368"/>
      <c r="AG45" s="368"/>
      <c r="AH45" s="368"/>
      <c r="AI45" s="368"/>
      <c r="AJ45" s="368"/>
      <c r="AK45" s="368"/>
      <c r="AL45" s="368"/>
      <c r="AM45" s="368"/>
      <c r="AN45" s="368"/>
      <c r="AO45" s="368"/>
      <c r="AP45" s="368"/>
      <c r="AQ45" s="368"/>
      <c r="AR45" s="368"/>
      <c r="AS45" s="368"/>
      <c r="AT45" s="368"/>
      <c r="AU45" s="368"/>
      <c r="AV45" s="368"/>
      <c r="AW45" s="368"/>
      <c r="AX45" s="368"/>
      <c r="AY45" s="368"/>
      <c r="AZ45" s="368"/>
      <c r="BA45" s="368"/>
      <c r="BB45" s="368"/>
      <c r="BC45" s="368"/>
      <c r="BD45" s="368"/>
      <c r="BE45" s="368"/>
      <c r="BF45" s="368"/>
      <c r="BG45" s="368"/>
      <c r="BH45" s="368"/>
    </row>
    <row r="46" spans="1:60" s="106" customFormat="1" ht="15.75" thickBot="1" x14ac:dyDescent="0.3">
      <c r="A46" s="105"/>
      <c r="B46" s="163">
        <f>$B$1</f>
        <v>0.08</v>
      </c>
      <c r="G46" s="105"/>
      <c r="H46" s="163">
        <f>$B$1</f>
        <v>0.08</v>
      </c>
      <c r="M46" s="105"/>
      <c r="N46" s="163">
        <f>$B$1</f>
        <v>0.08</v>
      </c>
      <c r="S46" s="105"/>
      <c r="T46" s="163">
        <f>$B$1</f>
        <v>0.08</v>
      </c>
      <c r="Y46" s="105"/>
      <c r="Z46" s="163">
        <f>$B$1</f>
        <v>0.08</v>
      </c>
      <c r="AF46" s="368"/>
      <c r="AG46" s="368"/>
      <c r="AH46" s="368"/>
      <c r="AI46" s="368"/>
      <c r="AJ46" s="368"/>
      <c r="AK46" s="368"/>
      <c r="AL46" s="368"/>
      <c r="AM46" s="368"/>
      <c r="AN46" s="368"/>
      <c r="AO46" s="368"/>
      <c r="AP46" s="368"/>
      <c r="AQ46" s="368"/>
      <c r="AR46" s="368"/>
      <c r="AS46" s="368"/>
      <c r="AT46" s="368"/>
      <c r="AU46" s="368"/>
      <c r="AV46" s="368"/>
      <c r="AW46" s="368"/>
      <c r="AX46" s="368"/>
      <c r="AY46" s="368"/>
      <c r="AZ46" s="368"/>
      <c r="BA46" s="368"/>
      <c r="BB46" s="368"/>
      <c r="BC46" s="368"/>
      <c r="BD46" s="368"/>
      <c r="BE46" s="368"/>
      <c r="BF46" s="368"/>
      <c r="BG46" s="368"/>
      <c r="BH46" s="368"/>
    </row>
    <row r="47" spans="1:60" x14ac:dyDescent="0.25">
      <c r="B47" s="402" t="s">
        <v>27</v>
      </c>
      <c r="C47" s="403"/>
      <c r="D47" s="403"/>
      <c r="E47" s="403"/>
      <c r="F47" s="404"/>
      <c r="H47" s="405" t="s">
        <v>28</v>
      </c>
      <c r="I47" s="406"/>
      <c r="J47" s="406"/>
      <c r="K47" s="406"/>
      <c r="L47" s="407"/>
      <c r="N47" s="408" t="s">
        <v>29</v>
      </c>
      <c r="O47" s="409"/>
      <c r="P47" s="409"/>
      <c r="Q47" s="409"/>
      <c r="R47" s="410"/>
      <c r="T47" s="411" t="s">
        <v>30</v>
      </c>
      <c r="U47" s="412"/>
      <c r="V47" s="412"/>
      <c r="W47" s="412"/>
      <c r="X47" s="413"/>
      <c r="Z47" s="414" t="s">
        <v>31</v>
      </c>
      <c r="AA47" s="415"/>
      <c r="AB47" s="415"/>
      <c r="AC47" s="415"/>
      <c r="AD47" s="416"/>
      <c r="AF47" s="368"/>
      <c r="AG47" s="368"/>
      <c r="AH47" s="368"/>
      <c r="AI47" s="368"/>
      <c r="AJ47" s="368"/>
      <c r="AK47" s="368"/>
      <c r="AL47" s="368"/>
      <c r="AM47" s="368"/>
      <c r="AN47" s="368"/>
      <c r="AO47" s="368"/>
      <c r="AP47" s="368"/>
      <c r="AQ47" s="368"/>
      <c r="AR47" s="368"/>
      <c r="AS47" s="368"/>
      <c r="AT47" s="368"/>
      <c r="AU47" s="368"/>
      <c r="AV47" s="368"/>
      <c r="AW47" s="368"/>
      <c r="AX47" s="368"/>
      <c r="AY47" s="368"/>
      <c r="AZ47" s="368"/>
      <c r="BA47" s="368"/>
      <c r="BB47" s="368"/>
      <c r="BC47" s="368"/>
      <c r="BD47" s="368"/>
      <c r="BE47" s="368"/>
      <c r="BF47" s="368"/>
      <c r="BG47" s="368"/>
      <c r="BH47" s="368"/>
    </row>
    <row r="48" spans="1:60" x14ac:dyDescent="0.25">
      <c r="B48" s="417" t="s">
        <v>39</v>
      </c>
      <c r="C48" s="418"/>
      <c r="D48" s="418"/>
      <c r="E48" s="418"/>
      <c r="F48" s="419"/>
      <c r="H48" s="417" t="s">
        <v>39</v>
      </c>
      <c r="I48" s="418"/>
      <c r="J48" s="418"/>
      <c r="K48" s="418"/>
      <c r="L48" s="419"/>
      <c r="N48" s="417" t="s">
        <v>39</v>
      </c>
      <c r="O48" s="418"/>
      <c r="P48" s="418"/>
      <c r="Q48" s="418"/>
      <c r="R48" s="419"/>
      <c r="T48" s="417" t="s">
        <v>39</v>
      </c>
      <c r="U48" s="418"/>
      <c r="V48" s="418"/>
      <c r="W48" s="418"/>
      <c r="X48" s="419"/>
      <c r="Z48" s="417" t="s">
        <v>39</v>
      </c>
      <c r="AA48" s="418"/>
      <c r="AB48" s="418"/>
      <c r="AC48" s="418"/>
      <c r="AD48" s="419"/>
      <c r="AF48" s="368"/>
      <c r="AG48" s="368"/>
      <c r="AH48" s="368"/>
      <c r="AI48" s="368"/>
      <c r="AJ48" s="368"/>
      <c r="AK48" s="368"/>
      <c r="AL48" s="368"/>
      <c r="AM48" s="368"/>
      <c r="AN48" s="368"/>
      <c r="AO48" s="368"/>
      <c r="AP48" s="368"/>
      <c r="AQ48" s="368"/>
      <c r="AR48" s="368"/>
      <c r="AS48" s="368"/>
      <c r="AT48" s="368"/>
      <c r="AU48" s="368"/>
      <c r="AV48" s="368"/>
      <c r="AW48" s="368"/>
      <c r="AX48" s="368"/>
      <c r="AY48" s="368"/>
      <c r="AZ48" s="368"/>
      <c r="BA48" s="368"/>
      <c r="BB48" s="368"/>
      <c r="BC48" s="368"/>
      <c r="BD48" s="368"/>
      <c r="BE48" s="368"/>
      <c r="BF48" s="368"/>
      <c r="BG48" s="368"/>
      <c r="BH48" s="368"/>
    </row>
    <row r="49" spans="1:60" ht="15.75" thickBot="1" x14ac:dyDescent="0.3">
      <c r="A49" s="105" t="s">
        <v>33</v>
      </c>
      <c r="B49" s="165" t="s">
        <v>34</v>
      </c>
      <c r="C49" s="166" t="s">
        <v>35</v>
      </c>
      <c r="D49" s="166" t="s">
        <v>40</v>
      </c>
      <c r="E49" s="166" t="s">
        <v>37</v>
      </c>
      <c r="F49" s="167" t="s">
        <v>38</v>
      </c>
      <c r="G49" s="105" t="s">
        <v>33</v>
      </c>
      <c r="H49" s="165" t="s">
        <v>34</v>
      </c>
      <c r="I49" s="166" t="s">
        <v>35</v>
      </c>
      <c r="J49" s="166" t="s">
        <v>40</v>
      </c>
      <c r="K49" s="166" t="s">
        <v>37</v>
      </c>
      <c r="L49" s="167" t="s">
        <v>38</v>
      </c>
      <c r="M49" s="105" t="s">
        <v>33</v>
      </c>
      <c r="N49" s="165" t="s">
        <v>34</v>
      </c>
      <c r="O49" s="166" t="s">
        <v>35</v>
      </c>
      <c r="P49" s="166" t="s">
        <v>40</v>
      </c>
      <c r="Q49" s="166" t="s">
        <v>37</v>
      </c>
      <c r="R49" s="167" t="s">
        <v>38</v>
      </c>
      <c r="S49" s="105" t="s">
        <v>33</v>
      </c>
      <c r="T49" s="165" t="s">
        <v>34</v>
      </c>
      <c r="U49" s="166" t="s">
        <v>35</v>
      </c>
      <c r="V49" s="166" t="s">
        <v>40</v>
      </c>
      <c r="W49" s="166" t="s">
        <v>37</v>
      </c>
      <c r="X49" s="167" t="s">
        <v>38</v>
      </c>
      <c r="Y49" s="105" t="s">
        <v>33</v>
      </c>
      <c r="Z49" s="165" t="s">
        <v>34</v>
      </c>
      <c r="AA49" s="166" t="s">
        <v>35</v>
      </c>
      <c r="AB49" s="166" t="s">
        <v>40</v>
      </c>
      <c r="AC49" s="166" t="s">
        <v>37</v>
      </c>
      <c r="AD49" s="167" t="s">
        <v>38</v>
      </c>
      <c r="AF49" s="368"/>
      <c r="AG49" s="368"/>
      <c r="AH49" s="368"/>
      <c r="AI49" s="368"/>
      <c r="AJ49" s="368"/>
      <c r="AK49" s="368"/>
      <c r="AL49" s="368"/>
      <c r="AM49" s="368"/>
      <c r="AN49" s="368"/>
      <c r="AO49" s="368"/>
      <c r="AP49" s="368"/>
      <c r="AQ49" s="368"/>
      <c r="AR49" s="368"/>
      <c r="AS49" s="368"/>
      <c r="AT49" s="368"/>
      <c r="AU49" s="368"/>
      <c r="AV49" s="368"/>
      <c r="AW49" s="368"/>
      <c r="AX49" s="368"/>
      <c r="AY49" s="368"/>
      <c r="AZ49" s="368"/>
      <c r="BA49" s="368"/>
      <c r="BB49" s="368"/>
      <c r="BC49" s="368"/>
      <c r="BD49" s="368"/>
      <c r="BE49" s="368"/>
      <c r="BF49" s="368"/>
      <c r="BG49" s="368"/>
      <c r="BH49" s="368"/>
    </row>
    <row r="50" spans="1:60" x14ac:dyDescent="0.25">
      <c r="A50" s="116">
        <v>0</v>
      </c>
      <c r="B50" s="224">
        <v>43865</v>
      </c>
      <c r="C50" s="225">
        <v>49235</v>
      </c>
      <c r="D50" s="225">
        <v>54625</v>
      </c>
      <c r="E50" s="225">
        <v>56035</v>
      </c>
      <c r="F50" s="226">
        <v>58570</v>
      </c>
      <c r="G50" s="116">
        <v>0</v>
      </c>
      <c r="H50" s="168">
        <f>ROUND(B50/10*10.5,0)</f>
        <v>46058</v>
      </c>
      <c r="I50" s="169">
        <f t="shared" ref="I50:L65" si="32">ROUND(C50/10*10.5,0)</f>
        <v>51697</v>
      </c>
      <c r="J50" s="169">
        <f t="shared" si="32"/>
        <v>57356</v>
      </c>
      <c r="K50" s="169">
        <f t="shared" si="32"/>
        <v>58837</v>
      </c>
      <c r="L50" s="170">
        <f t="shared" si="32"/>
        <v>61499</v>
      </c>
      <c r="M50" s="116">
        <v>0</v>
      </c>
      <c r="N50" s="171">
        <f>ROUND(B50/10*11,0)</f>
        <v>48252</v>
      </c>
      <c r="O50" s="172">
        <f t="shared" ref="O50:R65" si="33">ROUND(C50/10*11,0)</f>
        <v>54159</v>
      </c>
      <c r="P50" s="172">
        <f t="shared" si="33"/>
        <v>60088</v>
      </c>
      <c r="Q50" s="172">
        <f t="shared" si="33"/>
        <v>61639</v>
      </c>
      <c r="R50" s="173">
        <f t="shared" si="33"/>
        <v>64427</v>
      </c>
      <c r="S50" s="116">
        <v>0</v>
      </c>
      <c r="T50" s="174">
        <f>ROUND(B50/10*11.5,0)</f>
        <v>50445</v>
      </c>
      <c r="U50" s="175">
        <f t="shared" ref="U50:X65" si="34">ROUND(C50/10*11.5,0)</f>
        <v>56620</v>
      </c>
      <c r="V50" s="175">
        <f t="shared" si="34"/>
        <v>62819</v>
      </c>
      <c r="W50" s="175">
        <f t="shared" si="34"/>
        <v>64440</v>
      </c>
      <c r="X50" s="176">
        <f t="shared" si="34"/>
        <v>67356</v>
      </c>
      <c r="Y50" s="116">
        <v>0</v>
      </c>
      <c r="Z50" s="177">
        <f>ROUND(B50/10*12,0)</f>
        <v>52638</v>
      </c>
      <c r="AA50" s="178">
        <f t="shared" ref="AA50:AD65" si="35">ROUND(C50/10*12,0)</f>
        <v>59082</v>
      </c>
      <c r="AB50" s="178">
        <f t="shared" si="35"/>
        <v>65550</v>
      </c>
      <c r="AC50" s="178">
        <f t="shared" si="35"/>
        <v>67242</v>
      </c>
      <c r="AD50" s="179">
        <f t="shared" si="35"/>
        <v>70284</v>
      </c>
      <c r="AF50" s="368"/>
      <c r="AG50" s="368"/>
      <c r="AH50" s="368"/>
      <c r="AI50" s="368"/>
      <c r="AJ50" s="368"/>
      <c r="AK50" s="368"/>
      <c r="AL50" s="368"/>
      <c r="AM50" s="368"/>
      <c r="AN50" s="368"/>
      <c r="AO50" s="368"/>
      <c r="AP50" s="368"/>
      <c r="AQ50" s="368"/>
      <c r="AR50" s="368"/>
      <c r="AS50" s="368"/>
      <c r="AT50" s="368"/>
      <c r="AU50" s="368"/>
      <c r="AV50" s="368"/>
      <c r="AW50" s="368"/>
      <c r="AX50" s="368"/>
      <c r="AY50" s="368"/>
      <c r="AZ50" s="368"/>
      <c r="BA50" s="368"/>
      <c r="BB50" s="368"/>
      <c r="BC50" s="368"/>
      <c r="BD50" s="368"/>
      <c r="BE50" s="368"/>
      <c r="BF50" s="368"/>
      <c r="BG50" s="368"/>
      <c r="BH50" s="368"/>
    </row>
    <row r="51" spans="1:60" s="132" customFormat="1" x14ac:dyDescent="0.25">
      <c r="A51" s="116">
        <v>1</v>
      </c>
      <c r="B51" s="126">
        <f>MROUND('21-22 Cert'!B49+'21-22 Cert'!B49*$B$1,5)</f>
        <v>45215</v>
      </c>
      <c r="C51" s="127">
        <f>MROUND('21-22 Cert'!C49+'21-22 Cert'!C49*$B$1,5)</f>
        <v>51015</v>
      </c>
      <c r="D51" s="127">
        <f>MROUND('21-22 Cert'!D49+'21-22 Cert'!D49*$B$1,5)</f>
        <v>56835</v>
      </c>
      <c r="E51" s="127">
        <f>MROUND('21-22 Cert'!E49+'21-22 Cert'!E49*$B$1,5)</f>
        <v>58360</v>
      </c>
      <c r="F51" s="128">
        <f>MROUND('21-22 Cert'!F49+'21-22 Cert'!F49*$B$1,5)</f>
        <v>61095</v>
      </c>
      <c r="G51" s="116">
        <v>1</v>
      </c>
      <c r="H51" s="129">
        <f>ROUND(B51/10*10.5,0)</f>
        <v>47476</v>
      </c>
      <c r="I51" s="118">
        <f t="shared" si="32"/>
        <v>53566</v>
      </c>
      <c r="J51" s="118">
        <f t="shared" si="32"/>
        <v>59677</v>
      </c>
      <c r="K51" s="118">
        <f t="shared" si="32"/>
        <v>61278</v>
      </c>
      <c r="L51" s="119">
        <f t="shared" si="32"/>
        <v>64150</v>
      </c>
      <c r="M51" s="116">
        <v>1</v>
      </c>
      <c r="N51" s="180">
        <f>ROUND(B51/10*11,0)</f>
        <v>49737</v>
      </c>
      <c r="O51" s="120">
        <f t="shared" si="33"/>
        <v>56117</v>
      </c>
      <c r="P51" s="120">
        <f t="shared" si="33"/>
        <v>62519</v>
      </c>
      <c r="Q51" s="120">
        <f t="shared" si="33"/>
        <v>64196</v>
      </c>
      <c r="R51" s="121">
        <f t="shared" si="33"/>
        <v>67205</v>
      </c>
      <c r="S51" s="116">
        <v>1</v>
      </c>
      <c r="T51" s="130">
        <f>ROUND(B51/10*11.5,0)</f>
        <v>51997</v>
      </c>
      <c r="U51" s="122">
        <f t="shared" si="34"/>
        <v>58667</v>
      </c>
      <c r="V51" s="122">
        <f t="shared" si="34"/>
        <v>65360</v>
      </c>
      <c r="W51" s="122">
        <f t="shared" si="34"/>
        <v>67114</v>
      </c>
      <c r="X51" s="123">
        <f t="shared" si="34"/>
        <v>70259</v>
      </c>
      <c r="Y51" s="116">
        <v>1</v>
      </c>
      <c r="Z51" s="181">
        <f>ROUND(B51/10*12,0)</f>
        <v>54258</v>
      </c>
      <c r="AA51" s="182">
        <f t="shared" si="35"/>
        <v>61218</v>
      </c>
      <c r="AB51" s="182">
        <f t="shared" si="35"/>
        <v>68202</v>
      </c>
      <c r="AC51" s="182">
        <f t="shared" si="35"/>
        <v>70032</v>
      </c>
      <c r="AD51" s="183">
        <f t="shared" si="35"/>
        <v>73314</v>
      </c>
      <c r="AE51" s="116"/>
      <c r="AF51" s="368">
        <f>(B51-'21-22 Cert'!B49)/'21-22 Cert'!B49</f>
        <v>8.0019109040965E-2</v>
      </c>
      <c r="AG51" s="368">
        <f>(C51-'21-22 Cert'!C49)/'21-22 Cert'!C49</f>
        <v>8.0025404890441409E-2</v>
      </c>
      <c r="AH51" s="368">
        <f>(D51-'21-22 Cert'!D49)/'21-22 Cert'!D49</f>
        <v>0.08</v>
      </c>
      <c r="AI51" s="368">
        <f>(E51-'21-22 Cert'!E49)/'21-22 Cert'!E49</f>
        <v>8.0040714351809011E-2</v>
      </c>
      <c r="AJ51" s="368">
        <f>(F51-'21-22 Cert'!F49)/'21-22 Cert'!F49</f>
        <v>7.9989393671557357E-2</v>
      </c>
      <c r="AK51" s="368"/>
      <c r="AL51" s="368">
        <f>(H51-'21-22 Cert'!H49)/'21-22 Cert'!H49</f>
        <v>8.0030938623231268E-2</v>
      </c>
      <c r="AM51" s="368">
        <f>(I51-'21-22 Cert'!I49)/'21-22 Cert'!I49</f>
        <v>8.0025001512188235E-2</v>
      </c>
      <c r="AN51" s="368">
        <f>(J51-'21-22 Cert'!J49)/'21-22 Cert'!J49</f>
        <v>8.0009410742724774E-2</v>
      </c>
      <c r="AO51" s="368">
        <f>(K51-'21-22 Cert'!K49)/'21-22 Cert'!K49</f>
        <v>8.0035955373036996E-2</v>
      </c>
      <c r="AP51" s="368">
        <f>(L51-'21-22 Cert'!L49)/'21-22 Cert'!L49</f>
        <v>7.9984511523763027E-2</v>
      </c>
      <c r="AQ51" s="368"/>
      <c r="AR51" s="368">
        <f>(N51-'21-22 Cert'!N49)/'21-22 Cert'!N49</f>
        <v>8.0018240250152001E-2</v>
      </c>
      <c r="AS51" s="368">
        <f>(O51-'21-22 Cert'!O49)/'21-22 Cert'!O49</f>
        <v>8.0024634808214173E-2</v>
      </c>
      <c r="AT51" s="368">
        <f>(P51-'21-22 Cert'!P49)/'21-22 Cert'!P49</f>
        <v>7.9999309010503034E-2</v>
      </c>
      <c r="AU51" s="368">
        <f>(Q51-'21-22 Cert'!Q49)/'21-22 Cert'!Q49</f>
        <v>8.0031629065091939E-2</v>
      </c>
      <c r="AV51" s="368">
        <f>(R51-'21-22 Cert'!R49)/'21-22 Cert'!R49</f>
        <v>7.9997428768862386E-2</v>
      </c>
      <c r="AW51" s="368"/>
      <c r="AX51" s="368">
        <f>(T51-'21-22 Cert'!T49)/'21-22 Cert'!T49</f>
        <v>8.0008308235538478E-2</v>
      </c>
      <c r="AY51" s="368">
        <f>(U51-'21-22 Cert'!U49)/'21-22 Cert'!U49</f>
        <v>8.0025773195876282E-2</v>
      </c>
      <c r="AZ51" s="368">
        <f>(V51-'21-22 Cert'!V49)/'21-22 Cert'!V49</f>
        <v>7.9991407657099417E-2</v>
      </c>
      <c r="BA51" s="368">
        <f>(W51-'21-22 Cert'!W49)/'21-22 Cert'!W49</f>
        <v>8.0045059542967492E-2</v>
      </c>
      <c r="BB51" s="368">
        <f>(X51-'21-22 Cert'!X49)/'21-22 Cert'!X49</f>
        <v>7.9977250368912942E-2</v>
      </c>
      <c r="BC51" s="368"/>
      <c r="BD51" s="368">
        <f>(Z51-'21-22 Cert'!Z49)/'21-22 Cert'!Z49</f>
        <v>8.0019109040965E-2</v>
      </c>
      <c r="BE51" s="368">
        <f>(AA51-'21-22 Cert'!AA49)/'21-22 Cert'!AA49</f>
        <v>8.0025404890441409E-2</v>
      </c>
      <c r="BF51" s="368">
        <f>(AB51-'21-22 Cert'!AB49)/'21-22 Cert'!AB49</f>
        <v>0.08</v>
      </c>
      <c r="BG51" s="368">
        <f>(AC51-'21-22 Cert'!AC49)/'21-22 Cert'!AC49</f>
        <v>8.0040714351809011E-2</v>
      </c>
      <c r="BH51" s="368">
        <f>(AD51-'21-22 Cert'!AD49)/'21-22 Cert'!AD49</f>
        <v>7.9989393671557357E-2</v>
      </c>
    </row>
    <row r="52" spans="1:60" s="132" customFormat="1" x14ac:dyDescent="0.25">
      <c r="A52" s="116">
        <v>2</v>
      </c>
      <c r="B52" s="126">
        <f>MROUND('21-22 Cert'!B50+'21-22 Cert'!B50*$B$1,5)</f>
        <v>46980</v>
      </c>
      <c r="C52" s="127">
        <f>MROUND('21-22 Cert'!C50+'21-22 Cert'!C50*$B$1,5)</f>
        <v>53010</v>
      </c>
      <c r="D52" s="127">
        <f>MROUND('21-22 Cert'!D50+'21-22 Cert'!D50*$B$1,5)</f>
        <v>59065</v>
      </c>
      <c r="E52" s="127">
        <f>MROUND('21-22 Cert'!E50+'21-22 Cert'!E50*$B$1,5)</f>
        <v>60645</v>
      </c>
      <c r="F52" s="128">
        <f>MROUND('21-22 Cert'!F50+'21-22 Cert'!F50*$B$1,5)</f>
        <v>63500</v>
      </c>
      <c r="G52" s="116">
        <v>2</v>
      </c>
      <c r="H52" s="139">
        <f>ROUND(B52/10*10.5,0)</f>
        <v>49329</v>
      </c>
      <c r="I52" s="140">
        <f>ROUND(C52/10*10.5,0)</f>
        <v>55661</v>
      </c>
      <c r="J52" s="140">
        <f t="shared" si="32"/>
        <v>62018</v>
      </c>
      <c r="K52" s="140">
        <f t="shared" si="32"/>
        <v>63677</v>
      </c>
      <c r="L52" s="141">
        <f t="shared" si="32"/>
        <v>66675</v>
      </c>
      <c r="M52" s="116">
        <v>2</v>
      </c>
      <c r="N52" s="145">
        <f>ROUND(B52/10*11,0)</f>
        <v>51678</v>
      </c>
      <c r="O52" s="146">
        <f>ROUND(C52/10*11,0)</f>
        <v>58311</v>
      </c>
      <c r="P52" s="146">
        <f t="shared" si="33"/>
        <v>64972</v>
      </c>
      <c r="Q52" s="146">
        <f t="shared" si="33"/>
        <v>66710</v>
      </c>
      <c r="R52" s="147">
        <f t="shared" si="33"/>
        <v>69850</v>
      </c>
      <c r="S52" s="116">
        <v>2</v>
      </c>
      <c r="T52" s="142">
        <f t="shared" ref="T52:X86" si="36">ROUND(B52/10*11.5,0)</f>
        <v>54027</v>
      </c>
      <c r="U52" s="143">
        <f t="shared" si="34"/>
        <v>60962</v>
      </c>
      <c r="V52" s="143">
        <f t="shared" si="34"/>
        <v>67925</v>
      </c>
      <c r="W52" s="143">
        <f t="shared" si="34"/>
        <v>69742</v>
      </c>
      <c r="X52" s="144">
        <f t="shared" si="34"/>
        <v>73025</v>
      </c>
      <c r="Y52" s="116">
        <v>2</v>
      </c>
      <c r="Z52" s="131">
        <f t="shared" ref="Z52:AD86" si="37">ROUND(B52/10*12,0)</f>
        <v>56376</v>
      </c>
      <c r="AA52" s="124">
        <f t="shared" si="35"/>
        <v>63612</v>
      </c>
      <c r="AB52" s="124">
        <f t="shared" si="35"/>
        <v>70878</v>
      </c>
      <c r="AC52" s="124">
        <f t="shared" si="35"/>
        <v>72774</v>
      </c>
      <c r="AD52" s="125">
        <f t="shared" si="35"/>
        <v>76200</v>
      </c>
      <c r="AE52" s="116"/>
      <c r="AF52" s="368">
        <f>(B52-'21-22 Cert'!B50)/'21-22 Cert'!B50</f>
        <v>0.08</v>
      </c>
      <c r="AG52" s="368">
        <f>(C52-'21-22 Cert'!C50)/'21-22 Cert'!C50</f>
        <v>7.9963328919221754E-2</v>
      </c>
      <c r="AH52" s="368">
        <f>(D52-'21-22 Cert'!D50)/'21-22 Cert'!D50</f>
        <v>7.9996343024318892E-2</v>
      </c>
      <c r="AI52" s="368">
        <f>(E52-'21-22 Cert'!E50)/'21-22 Cert'!E50</f>
        <v>7.9957261152168099E-2</v>
      </c>
      <c r="AJ52" s="368">
        <f>(F52-'21-22 Cert'!F50)/'21-22 Cert'!F50</f>
        <v>8.0023811548601068E-2</v>
      </c>
      <c r="AK52" s="368"/>
      <c r="AL52" s="368">
        <f>(H52-'21-22 Cert'!H50)/'21-22 Cert'!H50</f>
        <v>0.08</v>
      </c>
      <c r="AM52" s="368">
        <f>(I52-'21-22 Cert'!I50)/'21-22 Cert'!I50</f>
        <v>7.9978268883757933E-2</v>
      </c>
      <c r="AN52" s="368">
        <f>(J52-'21-22 Cert'!J50)/'21-22 Cert'!J50</f>
        <v>7.9982585981715287E-2</v>
      </c>
      <c r="AO52" s="368">
        <f>(K52-'21-22 Cert'!K50)/'21-22 Cert'!K50</f>
        <v>7.9948442243440804E-2</v>
      </c>
      <c r="AP52" s="368">
        <f>(L52-'21-22 Cert'!L50)/'21-22 Cert'!L50</f>
        <v>8.0019437920142544E-2</v>
      </c>
      <c r="AQ52" s="368"/>
      <c r="AR52" s="368">
        <f>(N52-'21-22 Cert'!N50)/'21-22 Cert'!N50</f>
        <v>0.08</v>
      </c>
      <c r="AS52" s="368">
        <f>(O52-'21-22 Cert'!O50)/'21-22 Cert'!O50</f>
        <v>7.9953328147571959E-2</v>
      </c>
      <c r="AT52" s="368">
        <f>(P52-'21-22 Cert'!P50)/'21-22 Cert'!P50</f>
        <v>8.0004654332685055E-2</v>
      </c>
      <c r="AU52" s="368">
        <f>(Q52-'21-22 Cert'!Q50)/'21-22 Cert'!Q50</f>
        <v>7.9956613945055127E-2</v>
      </c>
      <c r="AV52" s="368">
        <f>(R52-'21-22 Cert'!R50)/'21-22 Cert'!R50</f>
        <v>8.0015461925009662E-2</v>
      </c>
      <c r="AW52" s="368"/>
      <c r="AX52" s="368">
        <f>(T52-'21-22 Cert'!T50)/'21-22 Cert'!T50</f>
        <v>0.08</v>
      </c>
      <c r="AY52" s="368">
        <f>(U52-'21-22 Cert'!U50)/'21-22 Cert'!U50</f>
        <v>7.9967403628117911E-2</v>
      </c>
      <c r="AZ52" s="368">
        <f>(V52-'21-22 Cert'!V50)/'21-22 Cert'!V50</f>
        <v>7.9991732120711034E-2</v>
      </c>
      <c r="BA52" s="368">
        <f>(W52-'21-22 Cert'!W50)/'21-22 Cert'!W50</f>
        <v>7.9965313264579271E-2</v>
      </c>
      <c r="BB52" s="368">
        <f>(X52-'21-22 Cert'!X50)/'21-22 Cert'!X50</f>
        <v>8.0027804892477891E-2</v>
      </c>
      <c r="BC52" s="368"/>
      <c r="BD52" s="368">
        <f>(Z52-'21-22 Cert'!Z50)/'21-22 Cert'!Z50</f>
        <v>0.08</v>
      </c>
      <c r="BE52" s="368">
        <f>(AA52-'21-22 Cert'!AA50)/'21-22 Cert'!AA50</f>
        <v>7.9963328919221754E-2</v>
      </c>
      <c r="BF52" s="368">
        <f>(AB52-'21-22 Cert'!AB50)/'21-22 Cert'!AB50</f>
        <v>7.9996343024318892E-2</v>
      </c>
      <c r="BG52" s="368">
        <f>(AC52-'21-22 Cert'!AC50)/'21-22 Cert'!AC50</f>
        <v>7.9957261152168099E-2</v>
      </c>
      <c r="BH52" s="368">
        <f>(AD52-'21-22 Cert'!AD50)/'21-22 Cert'!AD50</f>
        <v>8.0023811548601068E-2</v>
      </c>
    </row>
    <row r="53" spans="1:60" s="109" customFormat="1" x14ac:dyDescent="0.25">
      <c r="A53" s="116">
        <v>3</v>
      </c>
      <c r="B53" s="126">
        <f>MROUND('21-22 Cert'!B51+'21-22 Cert'!B51*$B$1,5)</f>
        <v>47550</v>
      </c>
      <c r="C53" s="127">
        <f>MROUND('21-22 Cert'!C51+'21-22 Cert'!C51*$B$1,5)</f>
        <v>53670</v>
      </c>
      <c r="D53" s="127">
        <f>MROUND('21-22 Cert'!D51+'21-22 Cert'!D51*$B$1,5)</f>
        <v>59795</v>
      </c>
      <c r="E53" s="127">
        <f>MROUND('21-22 Cert'!E51+'21-22 Cert'!E51*$B$1,5)</f>
        <v>61400</v>
      </c>
      <c r="F53" s="128">
        <f>MROUND('21-22 Cert'!F51+'21-22 Cert'!F51*$B$1,5)</f>
        <v>64275</v>
      </c>
      <c r="G53" s="116">
        <v>3</v>
      </c>
      <c r="H53" s="139">
        <f t="shared" ref="H53:L87" si="38">ROUND(B53/10*10.5,0)</f>
        <v>49928</v>
      </c>
      <c r="I53" s="140">
        <f t="shared" si="32"/>
        <v>56354</v>
      </c>
      <c r="J53" s="140">
        <f t="shared" si="32"/>
        <v>62785</v>
      </c>
      <c r="K53" s="140">
        <f t="shared" si="32"/>
        <v>64470</v>
      </c>
      <c r="L53" s="141">
        <f t="shared" si="32"/>
        <v>67489</v>
      </c>
      <c r="M53" s="116">
        <v>3</v>
      </c>
      <c r="N53" s="145">
        <f t="shared" ref="N53:R87" si="39">ROUND(B53/10*11,0)</f>
        <v>52305</v>
      </c>
      <c r="O53" s="146">
        <f t="shared" si="33"/>
        <v>59037</v>
      </c>
      <c r="P53" s="146">
        <f t="shared" si="33"/>
        <v>65775</v>
      </c>
      <c r="Q53" s="146">
        <f t="shared" si="33"/>
        <v>67540</v>
      </c>
      <c r="R53" s="147">
        <f t="shared" si="33"/>
        <v>70703</v>
      </c>
      <c r="S53" s="116">
        <v>3</v>
      </c>
      <c r="T53" s="142">
        <f t="shared" si="36"/>
        <v>54683</v>
      </c>
      <c r="U53" s="143">
        <f t="shared" si="34"/>
        <v>61721</v>
      </c>
      <c r="V53" s="143">
        <f t="shared" si="34"/>
        <v>68764</v>
      </c>
      <c r="W53" s="143">
        <f t="shared" si="34"/>
        <v>70610</v>
      </c>
      <c r="X53" s="144">
        <f t="shared" si="34"/>
        <v>73916</v>
      </c>
      <c r="Y53" s="116">
        <v>3</v>
      </c>
      <c r="Z53" s="131">
        <f t="shared" si="37"/>
        <v>57060</v>
      </c>
      <c r="AA53" s="124">
        <f t="shared" si="35"/>
        <v>64404</v>
      </c>
      <c r="AB53" s="124">
        <f t="shared" si="35"/>
        <v>71754</v>
      </c>
      <c r="AC53" s="124">
        <f t="shared" si="35"/>
        <v>73680</v>
      </c>
      <c r="AD53" s="125">
        <f t="shared" si="35"/>
        <v>77130</v>
      </c>
      <c r="AE53" s="107"/>
      <c r="AF53" s="368">
        <f>(B53-'21-22 Cert'!B51)/'21-22 Cert'!B51</f>
        <v>7.9945491710197589E-2</v>
      </c>
      <c r="AG53" s="368">
        <f>(C53-'21-22 Cert'!C51)/'21-22 Cert'!C51</f>
        <v>7.9987926350739508E-2</v>
      </c>
      <c r="AH53" s="368">
        <f>(D53-'21-22 Cert'!D51)/'21-22 Cert'!D51</f>
        <v>8.0014449561997658E-2</v>
      </c>
      <c r="AI53" s="368">
        <f>(E53-'21-22 Cert'!E51)/'21-22 Cert'!E51</f>
        <v>8.0035180299032546E-2</v>
      </c>
      <c r="AJ53" s="368">
        <f>(F53-'21-22 Cert'!F51)/'21-22 Cert'!F51</f>
        <v>7.9979837015878352E-2</v>
      </c>
      <c r="AK53" s="368"/>
      <c r="AL53" s="368">
        <f>(H53-'21-22 Cert'!H51)/'21-22 Cert'!H51</f>
        <v>7.9944627098113855E-2</v>
      </c>
      <c r="AM53" s="368">
        <f>(I53-'21-22 Cert'!I51)/'21-22 Cert'!I51</f>
        <v>7.9992334227673434E-2</v>
      </c>
      <c r="AN53" s="368">
        <f>(J53-'21-22 Cert'!J51)/'21-22 Cert'!J51</f>
        <v>8.0023394629556363E-2</v>
      </c>
      <c r="AO53" s="368">
        <f>(K53-'21-22 Cert'!K51)/'21-22 Cert'!K51</f>
        <v>8.0026133717521319E-2</v>
      </c>
      <c r="AP53" s="368">
        <f>(L53-'21-22 Cert'!L51)/'21-22 Cert'!L51</f>
        <v>7.9979517050455265E-2</v>
      </c>
      <c r="AQ53" s="368"/>
      <c r="AR53" s="368">
        <f>(N53-'21-22 Cert'!N51)/'21-22 Cert'!N51</f>
        <v>7.9945491710197589E-2</v>
      </c>
      <c r="AS53" s="368">
        <f>(O53-'21-22 Cert'!O51)/'21-22 Cert'!O51</f>
        <v>7.9978048111222902E-2</v>
      </c>
      <c r="AT53" s="368">
        <f>(P53-'21-22 Cert'!P51)/'21-22 Cert'!P51</f>
        <v>8.0013792650487664E-2</v>
      </c>
      <c r="AU53" s="368">
        <f>(Q53-'21-22 Cert'!Q51)/'21-22 Cert'!Q51</f>
        <v>8.0035180299032546E-2</v>
      </c>
      <c r="AV53" s="368">
        <f>(R53-'21-22 Cert'!R51)/'21-22 Cert'!R51</f>
        <v>7.9979226175019472E-2</v>
      </c>
      <c r="AW53" s="368"/>
      <c r="AX53" s="368">
        <f>(T53-'21-22 Cert'!T51)/'21-22 Cert'!T51</f>
        <v>7.9944702281030913E-2</v>
      </c>
      <c r="AY53" s="368">
        <f>(U53-'21-22 Cert'!U51)/'21-22 Cert'!U51</f>
        <v>8.000139984951618E-2</v>
      </c>
      <c r="AZ53" s="368">
        <f>(V53-'21-22 Cert'!V51)/'21-22 Cert'!V51</f>
        <v>8.0006282393591963E-2</v>
      </c>
      <c r="BA53" s="368">
        <f>(W53-'21-22 Cert'!W51)/'21-22 Cert'!W51</f>
        <v>8.0026920370766919E-2</v>
      </c>
      <c r="BB53" s="368">
        <f>(X53-'21-22 Cert'!X51)/'21-22 Cert'!X51</f>
        <v>7.9980129160457034E-2</v>
      </c>
      <c r="BC53" s="368"/>
      <c r="BD53" s="368">
        <f>(Z53-'21-22 Cert'!Z51)/'21-22 Cert'!Z51</f>
        <v>7.9945491710197589E-2</v>
      </c>
      <c r="BE53" s="368">
        <f>(AA53-'21-22 Cert'!AA51)/'21-22 Cert'!AA51</f>
        <v>7.9987926350739508E-2</v>
      </c>
      <c r="BF53" s="368">
        <f>(AB53-'21-22 Cert'!AB51)/'21-22 Cert'!AB51</f>
        <v>8.0014449561997658E-2</v>
      </c>
      <c r="BG53" s="368">
        <f>(AC53-'21-22 Cert'!AC51)/'21-22 Cert'!AC51</f>
        <v>8.0035180299032546E-2</v>
      </c>
      <c r="BH53" s="368">
        <f>(AD53-'21-22 Cert'!AD51)/'21-22 Cert'!AD51</f>
        <v>7.9979837015878352E-2</v>
      </c>
    </row>
    <row r="54" spans="1:60" s="109" customFormat="1" x14ac:dyDescent="0.25">
      <c r="A54" s="116">
        <v>4</v>
      </c>
      <c r="B54" s="126">
        <f>MROUND('21-22 Cert'!B52+'21-22 Cert'!B52*$B$1,5)</f>
        <v>48125</v>
      </c>
      <c r="C54" s="127">
        <f>MROUND('21-22 Cert'!C52+'21-22 Cert'!C52*$B$1,5)</f>
        <v>54315</v>
      </c>
      <c r="D54" s="127">
        <f>MROUND('21-22 Cert'!D52+'21-22 Cert'!D52*$B$1,5)</f>
        <v>60520</v>
      </c>
      <c r="E54" s="127">
        <f>MROUND('21-22 Cert'!E52+'21-22 Cert'!E52*$B$1,5)</f>
        <v>62140</v>
      </c>
      <c r="F54" s="128">
        <f>MROUND('21-22 Cert'!F52+'21-22 Cert'!F52*$B$1,5)</f>
        <v>65055</v>
      </c>
      <c r="G54" s="116">
        <v>4</v>
      </c>
      <c r="H54" s="139">
        <f t="shared" si="38"/>
        <v>50531</v>
      </c>
      <c r="I54" s="140">
        <f t="shared" si="32"/>
        <v>57031</v>
      </c>
      <c r="J54" s="140">
        <f t="shared" si="32"/>
        <v>63546</v>
      </c>
      <c r="K54" s="140">
        <f t="shared" si="32"/>
        <v>65247</v>
      </c>
      <c r="L54" s="141">
        <f t="shared" si="32"/>
        <v>68308</v>
      </c>
      <c r="M54" s="116">
        <v>4</v>
      </c>
      <c r="N54" s="145">
        <f t="shared" si="39"/>
        <v>52938</v>
      </c>
      <c r="O54" s="146">
        <f t="shared" si="33"/>
        <v>59747</v>
      </c>
      <c r="P54" s="146">
        <f t="shared" si="33"/>
        <v>66572</v>
      </c>
      <c r="Q54" s="146">
        <f t="shared" si="33"/>
        <v>68354</v>
      </c>
      <c r="R54" s="147">
        <f t="shared" si="33"/>
        <v>71561</v>
      </c>
      <c r="S54" s="116">
        <v>4</v>
      </c>
      <c r="T54" s="142">
        <f t="shared" si="36"/>
        <v>55344</v>
      </c>
      <c r="U54" s="143">
        <f t="shared" si="34"/>
        <v>62462</v>
      </c>
      <c r="V54" s="143">
        <f t="shared" si="34"/>
        <v>69598</v>
      </c>
      <c r="W54" s="143">
        <f t="shared" si="34"/>
        <v>71461</v>
      </c>
      <c r="X54" s="144">
        <f t="shared" si="34"/>
        <v>74813</v>
      </c>
      <c r="Y54" s="116">
        <v>4</v>
      </c>
      <c r="Z54" s="131">
        <f t="shared" si="37"/>
        <v>57750</v>
      </c>
      <c r="AA54" s="124">
        <f t="shared" si="35"/>
        <v>65178</v>
      </c>
      <c r="AB54" s="124">
        <f t="shared" si="35"/>
        <v>72624</v>
      </c>
      <c r="AC54" s="124">
        <f t="shared" si="35"/>
        <v>74568</v>
      </c>
      <c r="AD54" s="125">
        <f t="shared" si="35"/>
        <v>78066</v>
      </c>
      <c r="AE54" s="107"/>
      <c r="AF54" s="368">
        <f>(B54-'21-22 Cert'!B52)/'21-22 Cert'!B52</f>
        <v>8.0004488330341114E-2</v>
      </c>
      <c r="AG54" s="368">
        <f>(C54-'21-22 Cert'!C52)/'21-22 Cert'!C52</f>
        <v>8.0035792404056477E-2</v>
      </c>
      <c r="AH54" s="368">
        <f>(D54-'21-22 Cert'!D52)/'21-22 Cert'!D52</f>
        <v>8.0039261176050688E-2</v>
      </c>
      <c r="AI54" s="368">
        <f>(E54-'21-22 Cert'!E52)/'21-22 Cert'!E52</f>
        <v>8.0038237594507691E-2</v>
      </c>
      <c r="AJ54" s="368">
        <f>(F54-'21-22 Cert'!F52)/'21-22 Cert'!F52</f>
        <v>8.0019921972275254E-2</v>
      </c>
      <c r="AK54" s="368"/>
      <c r="AL54" s="368">
        <f>(H54-'21-22 Cert'!H52)/'21-22 Cert'!H52</f>
        <v>7.9999145079935025E-2</v>
      </c>
      <c r="AM54" s="368">
        <f>(I54-'21-22 Cert'!I52)/'21-22 Cert'!I52</f>
        <v>8.0030300160969611E-2</v>
      </c>
      <c r="AN54" s="368">
        <f>(J54-'21-22 Cert'!J52)/'21-22 Cert'!J52</f>
        <v>8.0034672060098233E-2</v>
      </c>
      <c r="AO54" s="368">
        <f>(K54-'21-22 Cert'!K52)/'21-22 Cert'!K52</f>
        <v>8.0033768125537974E-2</v>
      </c>
      <c r="AP54" s="368">
        <f>(L54-'21-22 Cert'!L52)/'21-22 Cert'!L52</f>
        <v>8.0019605672996347E-2</v>
      </c>
      <c r="AQ54" s="368"/>
      <c r="AR54" s="368">
        <f>(N54-'21-22 Cert'!N52)/'21-22 Cert'!N52</f>
        <v>8.0014689081116364E-2</v>
      </c>
      <c r="AS54" s="368">
        <f>(O54-'21-22 Cert'!O52)/'21-22 Cert'!O52</f>
        <v>8.0044830889929322E-2</v>
      </c>
      <c r="AT54" s="368">
        <f>(P54-'21-22 Cert'!P52)/'21-22 Cert'!P52</f>
        <v>8.0030500170346699E-2</v>
      </c>
      <c r="AU54" s="368">
        <f>(Q54-'21-22 Cert'!Q52)/'21-22 Cert'!Q52</f>
        <v>8.0029705004029131E-2</v>
      </c>
      <c r="AV54" s="368">
        <f>(R54-'21-22 Cert'!R52)/'21-22 Cert'!R52</f>
        <v>8.0019318130367195E-2</v>
      </c>
      <c r="AW54" s="368"/>
      <c r="AX54" s="368">
        <f>(T54-'21-22 Cert'!T52)/'21-22 Cert'!T52</f>
        <v>8.0009366950277105E-2</v>
      </c>
      <c r="AY54" s="368">
        <f>(U54-'21-22 Cert'!U52)/'21-22 Cert'!U52</f>
        <v>8.0022132309714014E-2</v>
      </c>
      <c r="AZ54" s="368">
        <f>(V54-'21-22 Cert'!V52)/'21-22 Cert'!V52</f>
        <v>8.0043451272501551E-2</v>
      </c>
      <c r="BA54" s="368">
        <f>(W54-'21-22 Cert'!W52)/'21-22 Cert'!W52</f>
        <v>8.0042318446308477E-2</v>
      </c>
      <c r="BB54" s="368">
        <f>(X54-'21-22 Cert'!X52)/'21-22 Cert'!X52</f>
        <v>8.0020210769452871E-2</v>
      </c>
      <c r="BC54" s="368"/>
      <c r="BD54" s="368">
        <f>(Z54-'21-22 Cert'!Z52)/'21-22 Cert'!Z52</f>
        <v>8.0004488330341114E-2</v>
      </c>
      <c r="BE54" s="368">
        <f>(AA54-'21-22 Cert'!AA52)/'21-22 Cert'!AA52</f>
        <v>8.0035792404056477E-2</v>
      </c>
      <c r="BF54" s="368">
        <f>(AB54-'21-22 Cert'!AB52)/'21-22 Cert'!AB52</f>
        <v>8.0039261176050688E-2</v>
      </c>
      <c r="BG54" s="368">
        <f>(AC54-'21-22 Cert'!AC52)/'21-22 Cert'!AC52</f>
        <v>8.0038237594507691E-2</v>
      </c>
      <c r="BH54" s="368">
        <f>(AD54-'21-22 Cert'!AD52)/'21-22 Cert'!AD52</f>
        <v>8.0019921972275254E-2</v>
      </c>
    </row>
    <row r="55" spans="1:60" s="109" customFormat="1" x14ac:dyDescent="0.25">
      <c r="A55" s="116">
        <v>5</v>
      </c>
      <c r="B55" s="126">
        <f>MROUND('21-22 Cert'!B53+'21-22 Cert'!B53*$B$1,5)</f>
        <v>49535</v>
      </c>
      <c r="C55" s="127">
        <f>MROUND('21-22 Cert'!C53+'21-22 Cert'!C53*$B$1,5)</f>
        <v>55900</v>
      </c>
      <c r="D55" s="127">
        <f>MROUND('21-22 Cert'!D53+'21-22 Cert'!D53*$B$1,5)</f>
        <v>62305</v>
      </c>
      <c r="E55" s="127">
        <f>MROUND('21-22 Cert'!E53+'21-22 Cert'!E53*$B$1,5)</f>
        <v>63975</v>
      </c>
      <c r="F55" s="128">
        <f>MROUND('21-22 Cert'!F53+'21-22 Cert'!F53*$B$1,5)</f>
        <v>66975</v>
      </c>
      <c r="G55" s="116">
        <v>5</v>
      </c>
      <c r="H55" s="139">
        <f t="shared" si="38"/>
        <v>52012</v>
      </c>
      <c r="I55" s="140">
        <f t="shared" si="32"/>
        <v>58695</v>
      </c>
      <c r="J55" s="140">
        <f t="shared" si="32"/>
        <v>65420</v>
      </c>
      <c r="K55" s="140">
        <f t="shared" si="32"/>
        <v>67174</v>
      </c>
      <c r="L55" s="141">
        <f t="shared" si="32"/>
        <v>70324</v>
      </c>
      <c r="M55" s="116">
        <v>5</v>
      </c>
      <c r="N55" s="145">
        <f t="shared" si="39"/>
        <v>54489</v>
      </c>
      <c r="O55" s="146">
        <f t="shared" si="33"/>
        <v>61490</v>
      </c>
      <c r="P55" s="146">
        <f t="shared" si="33"/>
        <v>68536</v>
      </c>
      <c r="Q55" s="146">
        <f t="shared" si="33"/>
        <v>70373</v>
      </c>
      <c r="R55" s="147">
        <f t="shared" si="33"/>
        <v>73673</v>
      </c>
      <c r="S55" s="116">
        <v>5</v>
      </c>
      <c r="T55" s="142">
        <f t="shared" si="36"/>
        <v>56965</v>
      </c>
      <c r="U55" s="143">
        <f t="shared" si="34"/>
        <v>64285</v>
      </c>
      <c r="V55" s="143">
        <f t="shared" si="34"/>
        <v>71651</v>
      </c>
      <c r="W55" s="143">
        <f t="shared" si="34"/>
        <v>73571</v>
      </c>
      <c r="X55" s="144">
        <f t="shared" si="34"/>
        <v>77021</v>
      </c>
      <c r="Y55" s="116">
        <v>5</v>
      </c>
      <c r="Z55" s="131">
        <f t="shared" si="37"/>
        <v>59442</v>
      </c>
      <c r="AA55" s="124">
        <f t="shared" si="35"/>
        <v>67080</v>
      </c>
      <c r="AB55" s="124">
        <f t="shared" si="35"/>
        <v>74766</v>
      </c>
      <c r="AC55" s="124">
        <f t="shared" si="35"/>
        <v>76770</v>
      </c>
      <c r="AD55" s="125">
        <f t="shared" si="35"/>
        <v>80370</v>
      </c>
      <c r="AE55" s="107"/>
      <c r="AF55" s="368">
        <f>(B55-'21-22 Cert'!B53)/'21-22 Cert'!B53</f>
        <v>8.0017442494276683E-2</v>
      </c>
      <c r="AG55" s="368">
        <f>(C55-'21-22 Cert'!C53)/'21-22 Cert'!C53</f>
        <v>7.9984544049459039E-2</v>
      </c>
      <c r="AH55" s="368">
        <f>(D55-'21-22 Cert'!D53)/'21-22 Cert'!D53</f>
        <v>7.9996533194661115E-2</v>
      </c>
      <c r="AI55" s="368">
        <f>(E55-'21-22 Cert'!E53)/'21-22 Cert'!E53</f>
        <v>8.0020258293238791E-2</v>
      </c>
      <c r="AJ55" s="368">
        <f>(F55-'21-22 Cert'!F53)/'21-22 Cert'!F53</f>
        <v>7.9980649842779972E-2</v>
      </c>
      <c r="AK55" s="368"/>
      <c r="AL55" s="368">
        <f>(H55-'21-22 Cert'!H53)/'21-22 Cert'!H53</f>
        <v>8.0028240375430867E-2</v>
      </c>
      <c r="AM55" s="368">
        <f>(I55-'21-22 Cert'!I53)/'21-22 Cert'!I53</f>
        <v>7.9984544049459039E-2</v>
      </c>
      <c r="AN55" s="368">
        <f>(J55-'21-22 Cert'!J53)/'21-22 Cert'!J53</f>
        <v>7.9983491539413948E-2</v>
      </c>
      <c r="AO55" s="368">
        <f>(K55-'21-22 Cert'!K53)/'21-22 Cert'!K53</f>
        <v>8.0019936652893225E-2</v>
      </c>
      <c r="AP55" s="368">
        <f>(L55-'21-22 Cert'!L53)/'21-22 Cert'!L53</f>
        <v>7.9980342772897603E-2</v>
      </c>
      <c r="AQ55" s="368"/>
      <c r="AR55" s="368">
        <f>(N55-'21-22 Cert'!N53)/'21-22 Cert'!N53</f>
        <v>8.0016649488622846E-2</v>
      </c>
      <c r="AS55" s="368">
        <f>(O55-'21-22 Cert'!O53)/'21-22 Cert'!O53</f>
        <v>7.9984544049459039E-2</v>
      </c>
      <c r="AT55" s="368">
        <f>(P55-'21-22 Cert'!P53)/'21-22 Cert'!P53</f>
        <v>8.0004412297704025E-2</v>
      </c>
      <c r="AU55" s="368">
        <f>(Q55-'21-22 Cert'!Q53)/'21-22 Cert'!Q53</f>
        <v>8.0019644254822817E-2</v>
      </c>
      <c r="AV55" s="368">
        <f>(R55-'21-22 Cert'!R53)/'21-22 Cert'!R53</f>
        <v>7.9980063620505151E-2</v>
      </c>
      <c r="AW55" s="368"/>
      <c r="AX55" s="368">
        <f>(T55-'21-22 Cert'!T53)/'21-22 Cert'!T53</f>
        <v>8.0007583657218689E-2</v>
      </c>
      <c r="AY55" s="368">
        <f>(U55-'21-22 Cert'!U53)/'21-22 Cert'!U53</f>
        <v>7.9984544049459039E-2</v>
      </c>
      <c r="AZ55" s="368">
        <f>(V55-'21-22 Cert'!V53)/'21-22 Cert'!V53</f>
        <v>7.999216206439165E-2</v>
      </c>
      <c r="BA55" s="368">
        <f>(W55-'21-22 Cert'!W53)/'21-22 Cert'!W53</f>
        <v>8.0020551967116854E-2</v>
      </c>
      <c r="BB55" s="368">
        <f>(X55-'21-22 Cert'!X53)/'21-22 Cert'!X53</f>
        <v>7.9980930212992699E-2</v>
      </c>
      <c r="BC55" s="368"/>
      <c r="BD55" s="368">
        <f>(Z55-'21-22 Cert'!Z53)/'21-22 Cert'!Z53</f>
        <v>8.0017442494276683E-2</v>
      </c>
      <c r="BE55" s="368">
        <f>(AA55-'21-22 Cert'!AA53)/'21-22 Cert'!AA53</f>
        <v>7.9984544049459039E-2</v>
      </c>
      <c r="BF55" s="368">
        <f>(AB55-'21-22 Cert'!AB53)/'21-22 Cert'!AB53</f>
        <v>7.9996533194661115E-2</v>
      </c>
      <c r="BG55" s="368">
        <f>(AC55-'21-22 Cert'!AC53)/'21-22 Cert'!AC53</f>
        <v>8.0020258293238791E-2</v>
      </c>
      <c r="BH55" s="368">
        <f>(AD55-'21-22 Cert'!AD53)/'21-22 Cert'!AD53</f>
        <v>7.9980649842779972E-2</v>
      </c>
    </row>
    <row r="56" spans="1:60" s="109" customFormat="1" x14ac:dyDescent="0.25">
      <c r="A56" s="116">
        <v>6</v>
      </c>
      <c r="B56" s="126">
        <f>MROUND('21-22 Cert'!B54+'21-22 Cert'!B54*$B$1,5)</f>
        <v>50745</v>
      </c>
      <c r="C56" s="127">
        <f>MROUND('21-22 Cert'!C54+'21-22 Cert'!C54*$B$1,5)</f>
        <v>57280</v>
      </c>
      <c r="D56" s="127">
        <f>MROUND('21-22 Cert'!D54+'21-22 Cert'!D54*$B$1,5)</f>
        <v>63830</v>
      </c>
      <c r="E56" s="127">
        <f>MROUND('21-22 Cert'!E54+'21-22 Cert'!E54*$B$1,5)</f>
        <v>65540</v>
      </c>
      <c r="F56" s="128">
        <f>MROUND('21-22 Cert'!F54+'21-22 Cert'!F54*$B$1,5)</f>
        <v>68625</v>
      </c>
      <c r="G56" s="116">
        <v>6</v>
      </c>
      <c r="H56" s="139">
        <f t="shared" si="38"/>
        <v>53282</v>
      </c>
      <c r="I56" s="140">
        <f t="shared" si="32"/>
        <v>60144</v>
      </c>
      <c r="J56" s="140">
        <f t="shared" si="32"/>
        <v>67022</v>
      </c>
      <c r="K56" s="140">
        <f t="shared" si="32"/>
        <v>68817</v>
      </c>
      <c r="L56" s="141">
        <f t="shared" si="32"/>
        <v>72056</v>
      </c>
      <c r="M56" s="116">
        <v>6</v>
      </c>
      <c r="N56" s="145">
        <f t="shared" si="39"/>
        <v>55820</v>
      </c>
      <c r="O56" s="146">
        <f t="shared" si="33"/>
        <v>63008</v>
      </c>
      <c r="P56" s="146">
        <f t="shared" si="33"/>
        <v>70213</v>
      </c>
      <c r="Q56" s="146">
        <f t="shared" si="33"/>
        <v>72094</v>
      </c>
      <c r="R56" s="147">
        <f t="shared" si="33"/>
        <v>75488</v>
      </c>
      <c r="S56" s="116">
        <v>6</v>
      </c>
      <c r="T56" s="142">
        <f t="shared" si="36"/>
        <v>58357</v>
      </c>
      <c r="U56" s="143">
        <f t="shared" si="34"/>
        <v>65872</v>
      </c>
      <c r="V56" s="143">
        <f t="shared" si="34"/>
        <v>73405</v>
      </c>
      <c r="W56" s="143">
        <f t="shared" si="34"/>
        <v>75371</v>
      </c>
      <c r="X56" s="144">
        <f t="shared" si="34"/>
        <v>78919</v>
      </c>
      <c r="Y56" s="116">
        <v>6</v>
      </c>
      <c r="Z56" s="131">
        <f t="shared" si="37"/>
        <v>60894</v>
      </c>
      <c r="AA56" s="124">
        <f t="shared" si="35"/>
        <v>68736</v>
      </c>
      <c r="AB56" s="124">
        <f t="shared" si="35"/>
        <v>76596</v>
      </c>
      <c r="AC56" s="124">
        <f t="shared" si="35"/>
        <v>78648</v>
      </c>
      <c r="AD56" s="125">
        <f t="shared" si="35"/>
        <v>82350</v>
      </c>
      <c r="AE56" s="107"/>
      <c r="AF56" s="368">
        <f>(B56-'21-22 Cert'!B54)/'21-22 Cert'!B54</f>
        <v>8.0025540065978507E-2</v>
      </c>
      <c r="AG56" s="368">
        <f>(C56-'21-22 Cert'!C54)/'21-22 Cert'!C54</f>
        <v>8.0041482040162162E-2</v>
      </c>
      <c r="AH56" s="368">
        <f>(D56-'21-22 Cert'!D54)/'21-22 Cert'!D54</f>
        <v>8.0033840947546536E-2</v>
      </c>
      <c r="AI56" s="368">
        <f>(E56-'21-22 Cert'!E54)/'21-22 Cert'!E54</f>
        <v>8.0003295707341188E-2</v>
      </c>
      <c r="AJ56" s="368">
        <f>(F56-'21-22 Cert'!F54)/'21-22 Cert'!F54</f>
        <v>8.0028328611898014E-2</v>
      </c>
      <c r="AK56" s="368"/>
      <c r="AL56" s="368">
        <f>(H56-'21-22 Cert'!H54)/'21-22 Cert'!H54</f>
        <v>8.0025945595329787E-2</v>
      </c>
      <c r="AM56" s="368">
        <f>(I56-'21-22 Cert'!I54)/'21-22 Cert'!I54</f>
        <v>8.0036633325551748E-2</v>
      </c>
      <c r="AN56" s="368">
        <f>(J56-'21-22 Cert'!J54)/'21-22 Cert'!J54</f>
        <v>8.0041898316009996E-2</v>
      </c>
      <c r="AO56" s="368">
        <f>(K56-'21-22 Cert'!K54)/'21-22 Cert'!K54</f>
        <v>8.0007533074907017E-2</v>
      </c>
      <c r="AP56" s="368">
        <f>(L56-'21-22 Cert'!L54)/'21-22 Cert'!L54</f>
        <v>8.002458144101203E-2</v>
      </c>
      <c r="AQ56" s="368"/>
      <c r="AR56" s="368">
        <f>(N56-'21-22 Cert'!N54)/'21-22 Cert'!N54</f>
        <v>8.0024765884993423E-2</v>
      </c>
      <c r="AS56" s="368">
        <f>(O56-'21-22 Cert'!O54)/'21-22 Cert'!O54</f>
        <v>8.0032225440957158E-2</v>
      </c>
      <c r="AT56" s="368">
        <f>(P56-'21-22 Cert'!P54)/'21-22 Cert'!P54</f>
        <v>8.0033840947546536E-2</v>
      </c>
      <c r="AU56" s="368">
        <f>(Q56-'21-22 Cert'!Q54)/'21-22 Cert'!Q54</f>
        <v>7.9995206279773495E-2</v>
      </c>
      <c r="AV56" s="368">
        <f>(R56-'21-22 Cert'!R54)/'21-22 Cert'!R54</f>
        <v>8.0035482301771252E-2</v>
      </c>
      <c r="AW56" s="368"/>
      <c r="AX56" s="368">
        <f>(T56-'21-22 Cert'!T54)/'21-22 Cert'!T54</f>
        <v>8.0025169803638524E-2</v>
      </c>
      <c r="AY56" s="368">
        <f>(U56-'21-22 Cert'!U54)/'21-22 Cert'!U54</f>
        <v>8.0045909165436954E-2</v>
      </c>
      <c r="AZ56" s="368">
        <f>(V56-'21-22 Cert'!V54)/'21-22 Cert'!V54</f>
        <v>8.004119767527404E-2</v>
      </c>
      <c r="BA56" s="368">
        <f>(W56-'21-22 Cert'!W54)/'21-22 Cert'!W54</f>
        <v>7.999942683555912E-2</v>
      </c>
      <c r="BB56" s="368">
        <f>(X56-'21-22 Cert'!X54)/'21-22 Cert'!X54</f>
        <v>8.0031749941837385E-2</v>
      </c>
      <c r="BC56" s="368"/>
      <c r="BD56" s="368">
        <f>(Z56-'21-22 Cert'!Z54)/'21-22 Cert'!Z54</f>
        <v>8.0025540065978507E-2</v>
      </c>
      <c r="BE56" s="368">
        <f>(AA56-'21-22 Cert'!AA54)/'21-22 Cert'!AA54</f>
        <v>8.0041482040162162E-2</v>
      </c>
      <c r="BF56" s="368">
        <f>(AB56-'21-22 Cert'!AB54)/'21-22 Cert'!AB54</f>
        <v>8.0033840947546536E-2</v>
      </c>
      <c r="BG56" s="368">
        <f>(AC56-'21-22 Cert'!AC54)/'21-22 Cert'!AC54</f>
        <v>8.0003295707341188E-2</v>
      </c>
      <c r="BH56" s="368">
        <f>(AD56-'21-22 Cert'!AD54)/'21-22 Cert'!AD54</f>
        <v>8.0028328611898014E-2</v>
      </c>
    </row>
    <row r="57" spans="1:60" s="109" customFormat="1" x14ac:dyDescent="0.25">
      <c r="A57" s="116">
        <v>7</v>
      </c>
      <c r="B57" s="126">
        <f>MROUND('21-22 Cert'!B55+'21-22 Cert'!B55*$B$1,5)</f>
        <v>51995</v>
      </c>
      <c r="C57" s="127">
        <f>MROUND('21-22 Cert'!C55+'21-22 Cert'!C55*$B$1,5)</f>
        <v>58680</v>
      </c>
      <c r="D57" s="127">
        <f>MROUND('21-22 Cert'!D55+'21-22 Cert'!D55*$B$1,5)</f>
        <v>65400</v>
      </c>
      <c r="E57" s="127">
        <f>MROUND('21-22 Cert'!E55+'21-22 Cert'!E55*$B$1,5)</f>
        <v>67155</v>
      </c>
      <c r="F57" s="128">
        <f>MROUND('21-22 Cert'!F55+'21-22 Cert'!F55*$B$1,5)</f>
        <v>70310</v>
      </c>
      <c r="G57" s="116">
        <v>7</v>
      </c>
      <c r="H57" s="139">
        <f t="shared" si="38"/>
        <v>54595</v>
      </c>
      <c r="I57" s="140">
        <f t="shared" si="32"/>
        <v>61614</v>
      </c>
      <c r="J57" s="140">
        <f t="shared" si="32"/>
        <v>68670</v>
      </c>
      <c r="K57" s="140">
        <f t="shared" si="32"/>
        <v>70513</v>
      </c>
      <c r="L57" s="141">
        <f t="shared" si="32"/>
        <v>73826</v>
      </c>
      <c r="M57" s="116">
        <v>7</v>
      </c>
      <c r="N57" s="145">
        <f t="shared" si="39"/>
        <v>57195</v>
      </c>
      <c r="O57" s="146">
        <f t="shared" si="33"/>
        <v>64548</v>
      </c>
      <c r="P57" s="146">
        <f t="shared" si="33"/>
        <v>71940</v>
      </c>
      <c r="Q57" s="146">
        <f t="shared" si="33"/>
        <v>73871</v>
      </c>
      <c r="R57" s="147">
        <f t="shared" si="33"/>
        <v>77341</v>
      </c>
      <c r="S57" s="116">
        <v>7</v>
      </c>
      <c r="T57" s="142">
        <f t="shared" si="36"/>
        <v>59794</v>
      </c>
      <c r="U57" s="143">
        <f t="shared" si="34"/>
        <v>67482</v>
      </c>
      <c r="V57" s="143">
        <f t="shared" si="34"/>
        <v>75210</v>
      </c>
      <c r="W57" s="143">
        <f t="shared" si="34"/>
        <v>77228</v>
      </c>
      <c r="X57" s="144">
        <f t="shared" si="34"/>
        <v>80857</v>
      </c>
      <c r="Y57" s="116">
        <v>7</v>
      </c>
      <c r="Z57" s="131">
        <f t="shared" si="37"/>
        <v>62394</v>
      </c>
      <c r="AA57" s="124">
        <f t="shared" si="35"/>
        <v>70416</v>
      </c>
      <c r="AB57" s="124">
        <f t="shared" si="35"/>
        <v>78480</v>
      </c>
      <c r="AC57" s="124">
        <f t="shared" si="35"/>
        <v>80586</v>
      </c>
      <c r="AD57" s="125">
        <f t="shared" si="35"/>
        <v>84372</v>
      </c>
      <c r="AE57" s="107"/>
      <c r="AF57" s="368">
        <f>(B57-'21-22 Cert'!B55)/'21-22 Cert'!B55</f>
        <v>7.9966767057846083E-2</v>
      </c>
      <c r="AG57" s="368">
        <f>(C57-'21-22 Cert'!C55)/'21-22 Cert'!C55</f>
        <v>7.9966872181834917E-2</v>
      </c>
      <c r="AH57" s="368">
        <f>(D57-'21-22 Cert'!D55)/'21-22 Cert'!D55</f>
        <v>8.0009908347783001E-2</v>
      </c>
      <c r="AI57" s="368">
        <f>(E57-'21-22 Cert'!E55)/'21-22 Cert'!E55</f>
        <v>8.0009649404953365E-2</v>
      </c>
      <c r="AJ57" s="368">
        <f>(F57-'21-22 Cert'!F55)/'21-22 Cert'!F55</f>
        <v>8.0030721966205837E-2</v>
      </c>
      <c r="AK57" s="368"/>
      <c r="AL57" s="368">
        <f>(H57-'21-22 Cert'!H55)/'21-22 Cert'!H55</f>
        <v>7.9977053331223291E-2</v>
      </c>
      <c r="AM57" s="368">
        <f>(I57-'21-22 Cert'!I55)/'21-22 Cert'!I55</f>
        <v>7.9962139802285628E-2</v>
      </c>
      <c r="AN57" s="368">
        <f>(J57-'21-22 Cert'!J55)/'21-22 Cert'!J55</f>
        <v>8.000566189075696E-2</v>
      </c>
      <c r="AO57" s="368">
        <f>(K57-'21-22 Cert'!K55)/'21-22 Cert'!K55</f>
        <v>8.0013478533903101E-2</v>
      </c>
      <c r="AP57" s="368">
        <f>(L57-'21-22 Cert'!L55)/'21-22 Cert'!L55</f>
        <v>8.0038036720064376E-2</v>
      </c>
      <c r="AQ57" s="368"/>
      <c r="AR57" s="368">
        <f>(N57-'21-22 Cert'!N55)/'21-22 Cert'!N55</f>
        <v>7.9966012084592142E-2</v>
      </c>
      <c r="AS57" s="368">
        <f>(O57-'21-22 Cert'!O55)/'21-22 Cert'!O55</f>
        <v>7.9957837675048937E-2</v>
      </c>
      <c r="AT57" s="368">
        <f>(P57-'21-22 Cert'!P55)/'21-22 Cert'!P55</f>
        <v>8.0001801504256051E-2</v>
      </c>
      <c r="AU57" s="368">
        <f>(Q57-'21-22 Cert'!Q55)/'21-22 Cert'!Q55</f>
        <v>8.0016959560221063E-2</v>
      </c>
      <c r="AV57" s="368">
        <f>(R57-'21-22 Cert'!R55)/'21-22 Cert'!R55</f>
        <v>8.0030721966205837E-2</v>
      </c>
      <c r="AW57" s="368"/>
      <c r="AX57" s="368">
        <f>(T57-'21-22 Cert'!T55)/'21-22 Cert'!T55</f>
        <v>7.9957375331876385E-2</v>
      </c>
      <c r="AY57" s="368">
        <f>(U57-'21-22 Cert'!U55)/'21-22 Cert'!U55</f>
        <v>7.9971193086340722E-2</v>
      </c>
      <c r="AZ57" s="368">
        <f>(V57-'21-22 Cert'!V55)/'21-22 Cert'!V55</f>
        <v>8.0013785576840232E-2</v>
      </c>
      <c r="BA57" s="368">
        <f>(W57-'21-22 Cert'!W55)/'21-22 Cert'!W55</f>
        <v>8.0006153243738373E-2</v>
      </c>
      <c r="BB57" s="368">
        <f>(X57-'21-22 Cert'!X55)/'21-22 Cert'!X55</f>
        <v>8.0037400654511454E-2</v>
      </c>
      <c r="BC57" s="368"/>
      <c r="BD57" s="368">
        <f>(Z57-'21-22 Cert'!Z55)/'21-22 Cert'!Z55</f>
        <v>7.9966767057846083E-2</v>
      </c>
      <c r="BE57" s="368">
        <f>(AA57-'21-22 Cert'!AA55)/'21-22 Cert'!AA55</f>
        <v>7.9966872181834917E-2</v>
      </c>
      <c r="BF57" s="368">
        <f>(AB57-'21-22 Cert'!AB55)/'21-22 Cert'!AB55</f>
        <v>8.0009908347783001E-2</v>
      </c>
      <c r="BG57" s="368">
        <f>(AC57-'21-22 Cert'!AC55)/'21-22 Cert'!AC55</f>
        <v>8.0009649404953365E-2</v>
      </c>
      <c r="BH57" s="368">
        <f>(AD57-'21-22 Cert'!AD55)/'21-22 Cert'!AD55</f>
        <v>8.0030721966205837E-2</v>
      </c>
    </row>
    <row r="58" spans="1:60" s="109" customFormat="1" x14ac:dyDescent="0.25">
      <c r="A58" s="116">
        <v>8</v>
      </c>
      <c r="B58" s="126">
        <f>MROUND('21-22 Cert'!B56+'21-22 Cert'!B56*$B$1,5)</f>
        <v>54030</v>
      </c>
      <c r="C58" s="127">
        <f>MROUND('21-22 Cert'!C56+'21-22 Cert'!C56*$B$1,5)</f>
        <v>60995</v>
      </c>
      <c r="D58" s="127">
        <f>MROUND('21-22 Cert'!D56+'21-22 Cert'!D56*$B$1,5)</f>
        <v>67975</v>
      </c>
      <c r="E58" s="127">
        <f>MROUND('21-22 Cert'!E56+'21-22 Cert'!E56*$B$1,5)</f>
        <v>69795</v>
      </c>
      <c r="F58" s="128">
        <f>MROUND('21-22 Cert'!F56+'21-22 Cert'!F56*$B$1,5)</f>
        <v>73080</v>
      </c>
      <c r="G58" s="116">
        <v>8</v>
      </c>
      <c r="H58" s="139">
        <f t="shared" si="38"/>
        <v>56732</v>
      </c>
      <c r="I58" s="140">
        <f t="shared" si="32"/>
        <v>64045</v>
      </c>
      <c r="J58" s="140">
        <f t="shared" si="32"/>
        <v>71374</v>
      </c>
      <c r="K58" s="140">
        <f t="shared" si="32"/>
        <v>73285</v>
      </c>
      <c r="L58" s="141">
        <f t="shared" si="32"/>
        <v>76734</v>
      </c>
      <c r="M58" s="116">
        <v>8</v>
      </c>
      <c r="N58" s="145">
        <f t="shared" si="39"/>
        <v>59433</v>
      </c>
      <c r="O58" s="146">
        <f t="shared" si="33"/>
        <v>67095</v>
      </c>
      <c r="P58" s="146">
        <f t="shared" si="33"/>
        <v>74773</v>
      </c>
      <c r="Q58" s="146">
        <f t="shared" si="33"/>
        <v>76775</v>
      </c>
      <c r="R58" s="147">
        <f t="shared" si="33"/>
        <v>80388</v>
      </c>
      <c r="S58" s="116">
        <v>8</v>
      </c>
      <c r="T58" s="142">
        <f t="shared" si="36"/>
        <v>62135</v>
      </c>
      <c r="U58" s="143">
        <f t="shared" si="34"/>
        <v>70144</v>
      </c>
      <c r="V58" s="143">
        <f t="shared" si="34"/>
        <v>78171</v>
      </c>
      <c r="W58" s="143">
        <f t="shared" si="34"/>
        <v>80264</v>
      </c>
      <c r="X58" s="144">
        <f t="shared" si="34"/>
        <v>84042</v>
      </c>
      <c r="Y58" s="116">
        <v>8</v>
      </c>
      <c r="Z58" s="131">
        <f t="shared" si="37"/>
        <v>64836</v>
      </c>
      <c r="AA58" s="124">
        <f t="shared" si="35"/>
        <v>73194</v>
      </c>
      <c r="AB58" s="124">
        <f t="shared" si="35"/>
        <v>81570</v>
      </c>
      <c r="AC58" s="124">
        <f t="shared" si="35"/>
        <v>83754</v>
      </c>
      <c r="AD58" s="125">
        <f t="shared" si="35"/>
        <v>87696</v>
      </c>
      <c r="AE58" s="107"/>
      <c r="AF58" s="368">
        <f>(B58-'21-22 Cert'!B56)/'21-22 Cert'!B56</f>
        <v>7.9952028782730361E-2</v>
      </c>
      <c r="AG58" s="368">
        <f>(C58-'21-22 Cert'!C56)/'21-22 Cert'!C56</f>
        <v>8.0035413899955735E-2</v>
      </c>
      <c r="AH58" s="368">
        <f>(D58-'21-22 Cert'!D56)/'21-22 Cert'!D56</f>
        <v>7.9996822370511603E-2</v>
      </c>
      <c r="AI58" s="368">
        <f>(E58-'21-22 Cert'!E56)/'21-22 Cert'!E56</f>
        <v>0.08</v>
      </c>
      <c r="AJ58" s="368">
        <f>(F58-'21-22 Cert'!F56)/'21-22 Cert'!F56</f>
        <v>8.00266016404345E-2</v>
      </c>
      <c r="AK58" s="368"/>
      <c r="AL58" s="368">
        <f>(H58-'21-22 Cert'!H56)/'21-22 Cert'!H56</f>
        <v>7.9951267798675091E-2</v>
      </c>
      <c r="AM58" s="368">
        <f>(I58-'21-22 Cert'!I56)/'21-22 Cert'!I56</f>
        <v>8.0035076476837719E-2</v>
      </c>
      <c r="AN58" s="368">
        <f>(J58-'21-22 Cert'!J56)/'21-22 Cert'!J56</f>
        <v>8.0000605262759691E-2</v>
      </c>
      <c r="AO58" s="368">
        <f>(K58-'21-22 Cert'!K56)/'21-22 Cert'!K56</f>
        <v>8.0007663286960629E-2</v>
      </c>
      <c r="AP58" s="368">
        <f>(L58-'21-22 Cert'!L56)/'21-22 Cert'!L56</f>
        <v>8.0030401981758814E-2</v>
      </c>
      <c r="AQ58" s="368"/>
      <c r="AR58" s="368">
        <f>(N58-'21-22 Cert'!N56)/'21-22 Cert'!N56</f>
        <v>7.9952028782730361E-2</v>
      </c>
      <c r="AS58" s="368">
        <f>(O58-'21-22 Cert'!O56)/'21-22 Cert'!O56</f>
        <v>8.0034769731017502E-2</v>
      </c>
      <c r="AT58" s="368">
        <f>(P58-'21-22 Cert'!P56)/'21-22 Cert'!P56</f>
        <v>8.0004044255712517E-2</v>
      </c>
      <c r="AU58" s="368">
        <f>(Q58-'21-22 Cert'!Q56)/'21-22 Cert'!Q56</f>
        <v>7.9999437317128066E-2</v>
      </c>
      <c r="AV58" s="368">
        <f>(R58-'21-22 Cert'!R56)/'21-22 Cert'!R56</f>
        <v>8.0019346517626821E-2</v>
      </c>
      <c r="AW58" s="368"/>
      <c r="AX58" s="368">
        <f>(T58-'21-22 Cert'!T56)/'21-22 Cert'!T56</f>
        <v>7.9951333970626579E-2</v>
      </c>
      <c r="AY58" s="368">
        <f>(U58-'21-22 Cert'!U56)/'21-22 Cert'!U56</f>
        <v>8.0035721984417829E-2</v>
      </c>
      <c r="AZ58" s="368">
        <f>(V58-'21-22 Cert'!V56)/'21-22 Cert'!V56</f>
        <v>7.9993368425415504E-2</v>
      </c>
      <c r="BA58" s="368">
        <f>(W58-'21-22 Cert'!W56)/'21-22 Cert'!W56</f>
        <v>7.9993003135133675E-2</v>
      </c>
      <c r="BB58" s="368">
        <f>(X58-'21-22 Cert'!X56)/'21-22 Cert'!X56</f>
        <v>8.0023131786930546E-2</v>
      </c>
      <c r="BC58" s="368"/>
      <c r="BD58" s="368">
        <f>(Z58-'21-22 Cert'!Z56)/'21-22 Cert'!Z56</f>
        <v>7.9952028782730361E-2</v>
      </c>
      <c r="BE58" s="368">
        <f>(AA58-'21-22 Cert'!AA56)/'21-22 Cert'!AA56</f>
        <v>8.0035413899955735E-2</v>
      </c>
      <c r="BF58" s="368">
        <f>(AB58-'21-22 Cert'!AB56)/'21-22 Cert'!AB56</f>
        <v>7.9996822370511603E-2</v>
      </c>
      <c r="BG58" s="368">
        <f>(AC58-'21-22 Cert'!AC56)/'21-22 Cert'!AC56</f>
        <v>0.08</v>
      </c>
      <c r="BH58" s="368">
        <f>(AD58-'21-22 Cert'!AD56)/'21-22 Cert'!AD56</f>
        <v>8.00266016404345E-2</v>
      </c>
    </row>
    <row r="59" spans="1:60" s="109" customFormat="1" x14ac:dyDescent="0.25">
      <c r="A59" s="116">
        <v>9</v>
      </c>
      <c r="B59" s="126">
        <f>MROUND('21-22 Cert'!B57+'21-22 Cert'!B57*$B$1,5)</f>
        <v>54825</v>
      </c>
      <c r="C59" s="127">
        <f>MROUND('21-22 Cert'!C57+'21-22 Cert'!C57*$B$1,5)</f>
        <v>61885</v>
      </c>
      <c r="D59" s="127">
        <f>MROUND('21-22 Cert'!D57+'21-22 Cert'!D57*$B$1,5)</f>
        <v>68980</v>
      </c>
      <c r="E59" s="127">
        <f>MROUND('21-22 Cert'!E57+'21-22 Cert'!E57*$B$1,5)</f>
        <v>70825</v>
      </c>
      <c r="F59" s="128">
        <f>MROUND('21-22 Cert'!F57+'21-22 Cert'!F57*$B$1,5)</f>
        <v>74165</v>
      </c>
      <c r="G59" s="116">
        <v>9</v>
      </c>
      <c r="H59" s="139">
        <f t="shared" si="38"/>
        <v>57566</v>
      </c>
      <c r="I59" s="140">
        <f t="shared" si="32"/>
        <v>64979</v>
      </c>
      <c r="J59" s="140">
        <f t="shared" si="32"/>
        <v>72429</v>
      </c>
      <c r="K59" s="140">
        <f t="shared" si="32"/>
        <v>74366</v>
      </c>
      <c r="L59" s="141">
        <f t="shared" si="32"/>
        <v>77873</v>
      </c>
      <c r="M59" s="116">
        <v>9</v>
      </c>
      <c r="N59" s="145">
        <f t="shared" si="39"/>
        <v>60308</v>
      </c>
      <c r="O59" s="146">
        <f t="shared" si="33"/>
        <v>68074</v>
      </c>
      <c r="P59" s="146">
        <f t="shared" si="33"/>
        <v>75878</v>
      </c>
      <c r="Q59" s="146">
        <f t="shared" si="33"/>
        <v>77908</v>
      </c>
      <c r="R59" s="147">
        <f t="shared" si="33"/>
        <v>81582</v>
      </c>
      <c r="S59" s="116">
        <v>9</v>
      </c>
      <c r="T59" s="142">
        <f t="shared" si="36"/>
        <v>63049</v>
      </c>
      <c r="U59" s="143">
        <f t="shared" si="34"/>
        <v>71168</v>
      </c>
      <c r="V59" s="143">
        <f t="shared" si="34"/>
        <v>79327</v>
      </c>
      <c r="W59" s="143">
        <f t="shared" si="34"/>
        <v>81449</v>
      </c>
      <c r="X59" s="144">
        <f t="shared" si="34"/>
        <v>85290</v>
      </c>
      <c r="Y59" s="116">
        <v>9</v>
      </c>
      <c r="Z59" s="131">
        <f t="shared" si="37"/>
        <v>65790</v>
      </c>
      <c r="AA59" s="124">
        <f t="shared" si="35"/>
        <v>74262</v>
      </c>
      <c r="AB59" s="124">
        <f t="shared" si="35"/>
        <v>82776</v>
      </c>
      <c r="AC59" s="124">
        <f t="shared" si="35"/>
        <v>84990</v>
      </c>
      <c r="AD59" s="125">
        <f t="shared" si="35"/>
        <v>88998</v>
      </c>
      <c r="AE59" s="107"/>
      <c r="AF59" s="368">
        <f>(B59-'21-22 Cert'!B57)/'21-22 Cert'!B57</f>
        <v>7.9976361666502516E-2</v>
      </c>
      <c r="AG59" s="368">
        <f>(C59-'21-22 Cert'!C57)/'21-22 Cert'!C57</f>
        <v>8.0017452006980808E-2</v>
      </c>
      <c r="AH59" s="368">
        <f>(D59-'21-22 Cert'!D57)/'21-22 Cert'!D57</f>
        <v>8.0006262721152341E-2</v>
      </c>
      <c r="AI59" s="368">
        <f>(E59-'21-22 Cert'!E57)/'21-22 Cert'!E57</f>
        <v>7.9978652028057332E-2</v>
      </c>
      <c r="AJ59" s="368">
        <f>(F59-'21-22 Cert'!F57)/'21-22 Cert'!F57</f>
        <v>8.0020387359836895E-2</v>
      </c>
      <c r="AK59" s="368"/>
      <c r="AL59" s="368">
        <f>(H59-'21-22 Cert'!H57)/'21-22 Cert'!H57</f>
        <v>7.9976736769037396E-2</v>
      </c>
      <c r="AM59" s="368">
        <f>(I59-'21-22 Cert'!I57)/'21-22 Cert'!I57</f>
        <v>8.0013296767223463E-2</v>
      </c>
      <c r="AN59" s="368">
        <f>(J59-'21-22 Cert'!J57)/'21-22 Cert'!J57</f>
        <v>7.9998210664439934E-2</v>
      </c>
      <c r="AO59" s="368">
        <f>(K59-'21-22 Cert'!K57)/'21-22 Cert'!K57</f>
        <v>7.9975021420584089E-2</v>
      </c>
      <c r="AP59" s="368">
        <f>(L59-'21-22 Cert'!L57)/'21-22 Cert'!L57</f>
        <v>8.0009430822145788E-2</v>
      </c>
      <c r="AQ59" s="368"/>
      <c r="AR59" s="368">
        <f>(N59-'21-22 Cert'!N57)/'21-22 Cert'!N57</f>
        <v>7.997564557143369E-2</v>
      </c>
      <c r="AS59" s="368">
        <f>(O59-'21-22 Cert'!O57)/'21-22 Cert'!O57</f>
        <v>8.0025384737426625E-2</v>
      </c>
      <c r="AT59" s="368">
        <f>(P59-'21-22 Cert'!P57)/'21-22 Cert'!P57</f>
        <v>8.0006262721152341E-2</v>
      </c>
      <c r="AU59" s="368">
        <f>(Q59-'21-22 Cert'!Q57)/'21-22 Cert'!Q57</f>
        <v>7.9985583187778986E-2</v>
      </c>
      <c r="AV59" s="368">
        <f>(R59-'21-22 Cert'!R57)/'21-22 Cert'!R57</f>
        <v>8.0027006632511222E-2</v>
      </c>
      <c r="AW59" s="368"/>
      <c r="AX59" s="368">
        <f>(T59-'21-22 Cert'!T57)/'21-22 Cert'!T57</f>
        <v>7.9976019184652275E-2</v>
      </c>
      <c r="AY59" s="368">
        <f>(U59-'21-22 Cert'!U57)/'21-22 Cert'!U57</f>
        <v>8.0021245921541848E-2</v>
      </c>
      <c r="AZ59" s="368">
        <f>(V59-'21-22 Cert'!V57)/'21-22 Cert'!V57</f>
        <v>7.9998910838518192E-2</v>
      </c>
      <c r="BA59" s="368">
        <f>(W59-'21-22 Cert'!W57)/'21-22 Cert'!W57</f>
        <v>7.9981966930532902E-2</v>
      </c>
      <c r="BB59" s="368">
        <f>(X59-'21-22 Cert'!X57)/'21-22 Cert'!X57</f>
        <v>8.0016714996644339E-2</v>
      </c>
      <c r="BC59" s="368"/>
      <c r="BD59" s="368">
        <f>(Z59-'21-22 Cert'!Z57)/'21-22 Cert'!Z57</f>
        <v>7.9976361666502516E-2</v>
      </c>
      <c r="BE59" s="368">
        <f>(AA59-'21-22 Cert'!AA57)/'21-22 Cert'!AA57</f>
        <v>8.0017452006980808E-2</v>
      </c>
      <c r="BF59" s="368">
        <f>(AB59-'21-22 Cert'!AB57)/'21-22 Cert'!AB57</f>
        <v>8.0006262721152341E-2</v>
      </c>
      <c r="BG59" s="368">
        <f>(AC59-'21-22 Cert'!AC57)/'21-22 Cert'!AC57</f>
        <v>7.9978652028057332E-2</v>
      </c>
      <c r="BH59" s="368">
        <f>(AD59-'21-22 Cert'!AD57)/'21-22 Cert'!AD57</f>
        <v>8.0020387359836895E-2</v>
      </c>
    </row>
    <row r="60" spans="1:60" s="109" customFormat="1" x14ac:dyDescent="0.25">
      <c r="A60" s="116">
        <v>10</v>
      </c>
      <c r="B60" s="126">
        <f>MROUND('21-22 Cert'!B58+'21-22 Cert'!B58*$B$1,5)</f>
        <v>55630</v>
      </c>
      <c r="C60" s="127">
        <f>MROUND('21-22 Cert'!C58+'21-22 Cert'!C58*$B$1,5)</f>
        <v>62805</v>
      </c>
      <c r="D60" s="127">
        <f>MROUND('21-22 Cert'!D58+'21-22 Cert'!D58*$B$1,5)</f>
        <v>69995</v>
      </c>
      <c r="E60" s="127">
        <f>MROUND('21-22 Cert'!E58+'21-22 Cert'!E58*$B$1,5)</f>
        <v>71875</v>
      </c>
      <c r="F60" s="128">
        <f>MROUND('21-22 Cert'!F58+'21-22 Cert'!F58*$B$1,5)</f>
        <v>75255</v>
      </c>
      <c r="G60" s="116">
        <v>10</v>
      </c>
      <c r="H60" s="139">
        <f t="shared" si="38"/>
        <v>58412</v>
      </c>
      <c r="I60" s="140">
        <f t="shared" si="32"/>
        <v>65945</v>
      </c>
      <c r="J60" s="140">
        <f t="shared" si="32"/>
        <v>73495</v>
      </c>
      <c r="K60" s="140">
        <f t="shared" si="32"/>
        <v>75469</v>
      </c>
      <c r="L60" s="141">
        <f t="shared" si="32"/>
        <v>79018</v>
      </c>
      <c r="M60" s="116">
        <v>10</v>
      </c>
      <c r="N60" s="145">
        <f t="shared" si="39"/>
        <v>61193</v>
      </c>
      <c r="O60" s="146">
        <f t="shared" si="33"/>
        <v>69086</v>
      </c>
      <c r="P60" s="146">
        <f t="shared" si="33"/>
        <v>76995</v>
      </c>
      <c r="Q60" s="146">
        <f t="shared" si="33"/>
        <v>79063</v>
      </c>
      <c r="R60" s="147">
        <f t="shared" si="33"/>
        <v>82781</v>
      </c>
      <c r="S60" s="116">
        <v>10</v>
      </c>
      <c r="T60" s="142">
        <f t="shared" si="36"/>
        <v>63975</v>
      </c>
      <c r="U60" s="143">
        <f t="shared" si="34"/>
        <v>72226</v>
      </c>
      <c r="V60" s="143">
        <f t="shared" si="34"/>
        <v>80494</v>
      </c>
      <c r="W60" s="143">
        <f t="shared" si="34"/>
        <v>82656</v>
      </c>
      <c r="X60" s="144">
        <f t="shared" si="34"/>
        <v>86543</v>
      </c>
      <c r="Y60" s="116">
        <v>10</v>
      </c>
      <c r="Z60" s="131">
        <f t="shared" si="37"/>
        <v>66756</v>
      </c>
      <c r="AA60" s="124">
        <f t="shared" si="35"/>
        <v>75366</v>
      </c>
      <c r="AB60" s="124">
        <f t="shared" si="35"/>
        <v>83994</v>
      </c>
      <c r="AC60" s="124">
        <f t="shared" si="35"/>
        <v>86250</v>
      </c>
      <c r="AD60" s="125">
        <f t="shared" si="35"/>
        <v>90306</v>
      </c>
      <c r="AE60" s="107"/>
      <c r="AF60" s="368">
        <f>(B60-'21-22 Cert'!B58)/'21-22 Cert'!B58</f>
        <v>7.9984469035138811E-2</v>
      </c>
      <c r="AG60" s="368">
        <f>(C60-'21-22 Cert'!C58)/'21-22 Cert'!C58</f>
        <v>7.9958730977559969E-2</v>
      </c>
      <c r="AH60" s="368">
        <f>(D60-'21-22 Cert'!D58)/'21-22 Cert'!D58</f>
        <v>8.000308594352723E-2</v>
      </c>
      <c r="AI60" s="368">
        <f>(E60-'21-22 Cert'!E58)/'21-22 Cert'!E58</f>
        <v>8.0015026296018033E-2</v>
      </c>
      <c r="AJ60" s="368">
        <f>(F60-'21-22 Cert'!F58)/'21-22 Cert'!F58</f>
        <v>8.0008610792192889E-2</v>
      </c>
      <c r="AK60" s="368"/>
      <c r="AL60" s="368">
        <f>(H60-'21-22 Cert'!H58)/'21-22 Cert'!H58</f>
        <v>7.998372961579707E-2</v>
      </c>
      <c r="AM60" s="368">
        <f>(I60-'21-22 Cert'!I58)/'21-22 Cert'!I58</f>
        <v>7.9950215351358433E-2</v>
      </c>
      <c r="AN60" s="368">
        <f>(J60-'21-22 Cert'!J58)/'21-22 Cert'!J58</f>
        <v>7.9998824411103439E-2</v>
      </c>
      <c r="AO60" s="368">
        <f>(K60-'21-22 Cert'!K58)/'21-22 Cert'!K58</f>
        <v>8.0010876098342829E-2</v>
      </c>
      <c r="AP60" s="368">
        <f>(L60-'21-22 Cert'!L58)/'21-22 Cert'!L58</f>
        <v>8.0012027773221805E-2</v>
      </c>
      <c r="AQ60" s="368"/>
      <c r="AR60" s="368">
        <f>(N60-'21-22 Cert'!N58)/'21-22 Cert'!N58</f>
        <v>7.9984469035138811E-2</v>
      </c>
      <c r="AS60" s="368">
        <f>(O60-'21-22 Cert'!O58)/'21-22 Cert'!O58</f>
        <v>7.9958106016788863E-2</v>
      </c>
      <c r="AT60" s="368">
        <f>(P60-'21-22 Cert'!P58)/'21-22 Cert'!P58</f>
        <v>8.0010099451543679E-2</v>
      </c>
      <c r="AU60" s="368">
        <f>(Q60-'21-22 Cert'!Q58)/'21-22 Cert'!Q58</f>
        <v>8.0021856430571678E-2</v>
      </c>
      <c r="AV60" s="368">
        <f>(R60-'21-22 Cert'!R58)/'21-22 Cert'!R58</f>
        <v>8.0015134119611725E-2</v>
      </c>
      <c r="AW60" s="368"/>
      <c r="AX60" s="368">
        <f>(T60-'21-22 Cert'!T58)/'21-22 Cert'!T58</f>
        <v>7.9983793912588419E-2</v>
      </c>
      <c r="AY60" s="368">
        <f>(U60-'21-22 Cert'!U58)/'21-22 Cert'!U58</f>
        <v>7.9966506175423904E-2</v>
      </c>
      <c r="AZ60" s="368">
        <f>(V60-'21-22 Cert'!V58)/'21-22 Cert'!V58</f>
        <v>7.9992486448773686E-2</v>
      </c>
      <c r="BA60" s="368">
        <f>(W60-'21-22 Cert'!W58)/'21-22 Cert'!W58</f>
        <v>8.0004703853239781E-2</v>
      </c>
      <c r="BB60" s="368">
        <f>(X60-'21-22 Cert'!X58)/'21-22 Cert'!X58</f>
        <v>8.0005490939949089E-2</v>
      </c>
      <c r="BC60" s="368"/>
      <c r="BD60" s="368">
        <f>(Z60-'21-22 Cert'!Z58)/'21-22 Cert'!Z58</f>
        <v>7.9984469035138811E-2</v>
      </c>
      <c r="BE60" s="368">
        <f>(AA60-'21-22 Cert'!AA58)/'21-22 Cert'!AA58</f>
        <v>7.9958730977559969E-2</v>
      </c>
      <c r="BF60" s="368">
        <f>(AB60-'21-22 Cert'!AB58)/'21-22 Cert'!AB58</f>
        <v>8.000308594352723E-2</v>
      </c>
      <c r="BG60" s="368">
        <f>(AC60-'21-22 Cert'!AC58)/'21-22 Cert'!AC58</f>
        <v>8.0015026296018033E-2</v>
      </c>
      <c r="BH60" s="368">
        <f>(AD60-'21-22 Cert'!AD58)/'21-22 Cert'!AD58</f>
        <v>8.0008610792192889E-2</v>
      </c>
    </row>
    <row r="61" spans="1:60" s="109" customFormat="1" x14ac:dyDescent="0.25">
      <c r="A61" s="116">
        <v>11</v>
      </c>
      <c r="B61" s="126">
        <f>MROUND('21-22 Cert'!B59+'21-22 Cert'!B59*$B$1,5)</f>
        <v>56980</v>
      </c>
      <c r="C61" s="127">
        <f>MROUND('21-22 Cert'!C59+'21-22 Cert'!C59*$B$1,5)</f>
        <v>64340</v>
      </c>
      <c r="D61" s="127">
        <f>MROUND('21-22 Cert'!D59+'21-22 Cert'!D59*$B$1,5)</f>
        <v>71725</v>
      </c>
      <c r="E61" s="127">
        <f>MROUND('21-22 Cert'!E59+'21-22 Cert'!E59*$B$1,5)</f>
        <v>73640</v>
      </c>
      <c r="F61" s="128">
        <f>MROUND('21-22 Cert'!F59+'21-22 Cert'!F59*$B$1,5)</f>
        <v>77110</v>
      </c>
      <c r="G61" s="116">
        <v>11</v>
      </c>
      <c r="H61" s="139">
        <f t="shared" si="38"/>
        <v>59829</v>
      </c>
      <c r="I61" s="140">
        <f t="shared" si="32"/>
        <v>67557</v>
      </c>
      <c r="J61" s="140">
        <f t="shared" si="32"/>
        <v>75311</v>
      </c>
      <c r="K61" s="140">
        <f t="shared" si="32"/>
        <v>77322</v>
      </c>
      <c r="L61" s="141">
        <f t="shared" si="32"/>
        <v>80966</v>
      </c>
      <c r="M61" s="116">
        <v>11</v>
      </c>
      <c r="N61" s="145">
        <f t="shared" si="39"/>
        <v>62678</v>
      </c>
      <c r="O61" s="146">
        <f t="shared" si="33"/>
        <v>70774</v>
      </c>
      <c r="P61" s="146">
        <f t="shared" si="33"/>
        <v>78898</v>
      </c>
      <c r="Q61" s="146">
        <f t="shared" si="33"/>
        <v>81004</v>
      </c>
      <c r="R61" s="147">
        <f t="shared" si="33"/>
        <v>84821</v>
      </c>
      <c r="S61" s="116">
        <v>11</v>
      </c>
      <c r="T61" s="142">
        <f t="shared" si="36"/>
        <v>65527</v>
      </c>
      <c r="U61" s="143">
        <f t="shared" si="34"/>
        <v>73991</v>
      </c>
      <c r="V61" s="143">
        <f t="shared" si="34"/>
        <v>82484</v>
      </c>
      <c r="W61" s="143">
        <f t="shared" si="34"/>
        <v>84686</v>
      </c>
      <c r="X61" s="144">
        <f t="shared" si="34"/>
        <v>88677</v>
      </c>
      <c r="Y61" s="116">
        <v>11</v>
      </c>
      <c r="Z61" s="131">
        <f t="shared" si="37"/>
        <v>68376</v>
      </c>
      <c r="AA61" s="124">
        <f t="shared" si="35"/>
        <v>77208</v>
      </c>
      <c r="AB61" s="124">
        <f t="shared" si="35"/>
        <v>86070</v>
      </c>
      <c r="AC61" s="124">
        <f t="shared" si="35"/>
        <v>88368</v>
      </c>
      <c r="AD61" s="125">
        <f t="shared" si="35"/>
        <v>92532</v>
      </c>
      <c r="AE61" s="107"/>
      <c r="AF61" s="368">
        <f>(B61-'21-22 Cert'!B59)/'21-22 Cert'!B59</f>
        <v>7.9984836997725545E-2</v>
      </c>
      <c r="AG61" s="368">
        <f>(C61-'21-22 Cert'!C59)/'21-22 Cert'!C59</f>
        <v>7.9983214435585398E-2</v>
      </c>
      <c r="AH61" s="368">
        <f>(D61-'21-22 Cert'!D59)/'21-22 Cert'!D59</f>
        <v>8.0033127541032978E-2</v>
      </c>
      <c r="AI61" s="368">
        <f>(E61-'21-22 Cert'!E59)/'21-22 Cert'!E59</f>
        <v>8.0002933196450826E-2</v>
      </c>
      <c r="AJ61" s="368">
        <f>(F61-'21-22 Cert'!F59)/'21-22 Cert'!F59</f>
        <v>7.9971988795518201E-2</v>
      </c>
      <c r="AK61" s="368"/>
      <c r="AL61" s="368">
        <f>(H61-'21-22 Cert'!H59)/'21-22 Cert'!H59</f>
        <v>7.9984836997725545E-2</v>
      </c>
      <c r="AM61" s="368">
        <f>(I61-'21-22 Cert'!I59)/'21-22 Cert'!I59</f>
        <v>7.9978898231927609E-2</v>
      </c>
      <c r="AN61" s="368">
        <f>(J61-'21-22 Cert'!J59)/'21-22 Cert'!J59</f>
        <v>8.0021798052516094E-2</v>
      </c>
      <c r="AO61" s="368">
        <f>(K61-'21-22 Cert'!K59)/'21-22 Cert'!K59</f>
        <v>8.000670447244182E-2</v>
      </c>
      <c r="AP61" s="368">
        <f>(L61-'21-22 Cert'!L59)/'21-22 Cert'!L59</f>
        <v>7.9978658129918639E-2</v>
      </c>
      <c r="AQ61" s="368"/>
      <c r="AR61" s="368">
        <f>(N61-'21-22 Cert'!N59)/'21-22 Cert'!N59</f>
        <v>7.9984836997725545E-2</v>
      </c>
      <c r="AS61" s="368">
        <f>(O61-'21-22 Cert'!O59)/'21-22 Cert'!O59</f>
        <v>7.9974974440358296E-2</v>
      </c>
      <c r="AT61" s="368">
        <f>(P61-'21-22 Cert'!P59)/'21-22 Cert'!P59</f>
        <v>8.0039972074304258E-2</v>
      </c>
      <c r="AU61" s="368">
        <f>(Q61-'21-22 Cert'!Q59)/'21-22 Cert'!Q59</f>
        <v>7.9995733560876747E-2</v>
      </c>
      <c r="AV61" s="368">
        <f>(R61-'21-22 Cert'!R59)/'21-22 Cert'!R59</f>
        <v>7.9971988795518201E-2</v>
      </c>
      <c r="AW61" s="368"/>
      <c r="AX61" s="368">
        <f>(T61-'21-22 Cert'!T59)/'21-22 Cert'!T59</f>
        <v>7.9984836997725545E-2</v>
      </c>
      <c r="AY61" s="368">
        <f>(U61-'21-22 Cert'!U59)/'21-22 Cert'!U59</f>
        <v>7.9987155347316485E-2</v>
      </c>
      <c r="AZ61" s="368">
        <f>(V61-'21-22 Cert'!V59)/'21-22 Cert'!V59</f>
        <v>8.0029330120986744E-2</v>
      </c>
      <c r="BA61" s="368">
        <f>(W61-'21-22 Cert'!W59)/'21-22 Cert'!W59</f>
        <v>7.999948988050451E-2</v>
      </c>
      <c r="BB61" s="368">
        <f>(X61-'21-22 Cert'!X59)/'21-22 Cert'!X59</f>
        <v>7.9978078187796856E-2</v>
      </c>
      <c r="BC61" s="368"/>
      <c r="BD61" s="368">
        <f>(Z61-'21-22 Cert'!Z59)/'21-22 Cert'!Z59</f>
        <v>7.9984836997725545E-2</v>
      </c>
      <c r="BE61" s="368">
        <f>(AA61-'21-22 Cert'!AA59)/'21-22 Cert'!AA59</f>
        <v>7.9983214435585398E-2</v>
      </c>
      <c r="BF61" s="368">
        <f>(AB61-'21-22 Cert'!AB59)/'21-22 Cert'!AB59</f>
        <v>8.0033127541032978E-2</v>
      </c>
      <c r="BG61" s="368">
        <f>(AC61-'21-22 Cert'!AC59)/'21-22 Cert'!AC59</f>
        <v>8.0002933196450826E-2</v>
      </c>
      <c r="BH61" s="368">
        <f>(AD61-'21-22 Cert'!AD59)/'21-22 Cert'!AD59</f>
        <v>7.9971988795518201E-2</v>
      </c>
    </row>
    <row r="62" spans="1:60" s="109" customFormat="1" x14ac:dyDescent="0.25">
      <c r="A62" s="116">
        <v>12</v>
      </c>
      <c r="B62" s="126">
        <f>MROUND('21-22 Cert'!B60+'21-22 Cert'!B60*$B$1,5)</f>
        <v>58110</v>
      </c>
      <c r="C62" s="127">
        <f>MROUND('21-22 Cert'!C60+'21-22 Cert'!C60*$B$1,5)</f>
        <v>65605</v>
      </c>
      <c r="D62" s="127">
        <f>MROUND('21-22 Cert'!D60+'21-22 Cert'!D60*$B$1,5)</f>
        <v>73125</v>
      </c>
      <c r="E62" s="127">
        <f>MROUND('21-22 Cert'!E60+'21-22 Cert'!E60*$B$1,5)</f>
        <v>75090</v>
      </c>
      <c r="F62" s="128">
        <f>MROUND('21-22 Cert'!F60+'21-22 Cert'!F60*$B$1,5)</f>
        <v>78630</v>
      </c>
      <c r="G62" s="116">
        <v>12</v>
      </c>
      <c r="H62" s="139">
        <f t="shared" si="38"/>
        <v>61016</v>
      </c>
      <c r="I62" s="140">
        <f t="shared" si="32"/>
        <v>68885</v>
      </c>
      <c r="J62" s="140">
        <f t="shared" si="32"/>
        <v>76781</v>
      </c>
      <c r="K62" s="140">
        <f t="shared" si="32"/>
        <v>78845</v>
      </c>
      <c r="L62" s="141">
        <f t="shared" si="32"/>
        <v>82562</v>
      </c>
      <c r="M62" s="116">
        <v>12</v>
      </c>
      <c r="N62" s="145">
        <f t="shared" si="39"/>
        <v>63921</v>
      </c>
      <c r="O62" s="146">
        <f t="shared" si="33"/>
        <v>72166</v>
      </c>
      <c r="P62" s="146">
        <f t="shared" si="33"/>
        <v>80438</v>
      </c>
      <c r="Q62" s="146">
        <f t="shared" si="33"/>
        <v>82599</v>
      </c>
      <c r="R62" s="147">
        <f t="shared" si="33"/>
        <v>86493</v>
      </c>
      <c r="S62" s="116">
        <v>12</v>
      </c>
      <c r="T62" s="142">
        <f t="shared" si="36"/>
        <v>66827</v>
      </c>
      <c r="U62" s="143">
        <f t="shared" si="34"/>
        <v>75446</v>
      </c>
      <c r="V62" s="143">
        <f t="shared" si="34"/>
        <v>84094</v>
      </c>
      <c r="W62" s="143">
        <f t="shared" si="34"/>
        <v>86354</v>
      </c>
      <c r="X62" s="144">
        <f t="shared" si="34"/>
        <v>90425</v>
      </c>
      <c r="Y62" s="116">
        <v>12</v>
      </c>
      <c r="Z62" s="131">
        <f t="shared" si="37"/>
        <v>69732</v>
      </c>
      <c r="AA62" s="124">
        <f t="shared" si="35"/>
        <v>78726</v>
      </c>
      <c r="AB62" s="124">
        <f t="shared" si="35"/>
        <v>87750</v>
      </c>
      <c r="AC62" s="124">
        <f t="shared" si="35"/>
        <v>90108</v>
      </c>
      <c r="AD62" s="125">
        <f t="shared" si="35"/>
        <v>94356</v>
      </c>
      <c r="AE62" s="107"/>
      <c r="AF62" s="368">
        <f>(B62-'21-22 Cert'!B60)/'21-22 Cert'!B60</f>
        <v>8.001115137998327E-2</v>
      </c>
      <c r="AG62" s="368">
        <f>(C62-'21-22 Cert'!C60)/'21-22 Cert'!C60</f>
        <v>8.0006584904107336E-2</v>
      </c>
      <c r="AH62" s="368">
        <f>(D62-'21-22 Cert'!D60)/'21-22 Cert'!D60</f>
        <v>7.9973416038989803E-2</v>
      </c>
      <c r="AI62" s="368">
        <f>(E62-'21-22 Cert'!E60)/'21-22 Cert'!E60</f>
        <v>7.9965482525528556E-2</v>
      </c>
      <c r="AJ62" s="368">
        <f>(F62-'21-22 Cert'!F60)/'21-22 Cert'!F60</f>
        <v>8.0008241192225812E-2</v>
      </c>
      <c r="AK62" s="368"/>
      <c r="AL62" s="368">
        <f>(H62-'21-22 Cert'!H60)/'21-22 Cert'!H60</f>
        <v>8.0024780954066732E-2</v>
      </c>
      <c r="AM62" s="368">
        <f>(I62-'21-22 Cert'!I60)/'21-22 Cert'!I60</f>
        <v>8.0006898498008849E-2</v>
      </c>
      <c r="AN62" s="368">
        <f>(J62-'21-22 Cert'!J60)/'21-22 Cert'!J60</f>
        <v>7.9962304489704067E-2</v>
      </c>
      <c r="AO62" s="368">
        <f>(K62-'21-22 Cert'!K60)/'21-22 Cert'!K60</f>
        <v>7.9964934869259111E-2</v>
      </c>
      <c r="AP62" s="368">
        <f>(L62-'21-22 Cert'!L60)/'21-22 Cert'!L60</f>
        <v>8.0018313820393747E-2</v>
      </c>
      <c r="AQ62" s="368"/>
      <c r="AR62" s="368">
        <f>(N62-'21-22 Cert'!N60)/'21-22 Cert'!N60</f>
        <v>8.0002027506504911E-2</v>
      </c>
      <c r="AS62" s="368">
        <f>(O62-'21-22 Cert'!O60)/'21-22 Cert'!O60</f>
        <v>8.0005986231667159E-2</v>
      </c>
      <c r="AT62" s="368">
        <f>(P62-'21-22 Cert'!P60)/'21-22 Cert'!P60</f>
        <v>7.9980129160457034E-2</v>
      </c>
      <c r="AU62" s="368">
        <f>(Q62-'21-22 Cert'!Q60)/'21-22 Cert'!Q60</f>
        <v>7.9965482525528556E-2</v>
      </c>
      <c r="AV62" s="368">
        <f>(R62-'21-22 Cert'!R60)/'21-22 Cert'!R60</f>
        <v>8.0001498389231582E-2</v>
      </c>
      <c r="AW62" s="368"/>
      <c r="AX62" s="368">
        <f>(T62-'21-22 Cert'!T60)/'21-22 Cert'!T60</f>
        <v>8.0014868446570561E-2</v>
      </c>
      <c r="AY62" s="368">
        <f>(U62-'21-22 Cert'!U60)/'21-22 Cert'!U60</f>
        <v>8.0006298581387691E-2</v>
      </c>
      <c r="AZ62" s="368">
        <f>(V62-'21-22 Cert'!V60)/'21-22 Cert'!V60</f>
        <v>7.9969691910565452E-2</v>
      </c>
      <c r="BA62" s="368">
        <f>(W62-'21-22 Cert'!W60)/'21-22 Cert'!W60</f>
        <v>7.9964982491245618E-2</v>
      </c>
      <c r="BB62" s="368">
        <f>(X62-'21-22 Cert'!X60)/'21-22 Cert'!X60</f>
        <v>8.0010988223490911E-2</v>
      </c>
      <c r="BC62" s="368"/>
      <c r="BD62" s="368">
        <f>(Z62-'21-22 Cert'!Z60)/'21-22 Cert'!Z60</f>
        <v>8.001115137998327E-2</v>
      </c>
      <c r="BE62" s="368">
        <f>(AA62-'21-22 Cert'!AA60)/'21-22 Cert'!AA60</f>
        <v>8.0006584904107336E-2</v>
      </c>
      <c r="BF62" s="368">
        <f>(AB62-'21-22 Cert'!AB60)/'21-22 Cert'!AB60</f>
        <v>7.9973416038989803E-2</v>
      </c>
      <c r="BG62" s="368">
        <f>(AC62-'21-22 Cert'!AC60)/'21-22 Cert'!AC60</f>
        <v>7.9965482525528556E-2</v>
      </c>
      <c r="BH62" s="368">
        <f>(AD62-'21-22 Cert'!AD60)/'21-22 Cert'!AD60</f>
        <v>8.0008241192225812E-2</v>
      </c>
    </row>
    <row r="63" spans="1:60" s="109" customFormat="1" x14ac:dyDescent="0.25">
      <c r="A63" s="116">
        <v>13</v>
      </c>
      <c r="B63" s="126">
        <f>MROUND('21-22 Cert'!B61+'21-22 Cert'!B61*$B$1,5)</f>
        <v>58965</v>
      </c>
      <c r="C63" s="127">
        <f>MROUND('21-22 Cert'!C61+'21-22 Cert'!C61*$B$1,5)</f>
        <v>66510</v>
      </c>
      <c r="D63" s="127">
        <f>MROUND('21-22 Cert'!D61+'21-22 Cert'!D61*$B$1,5)</f>
        <v>74050</v>
      </c>
      <c r="E63" s="127">
        <f>MROUND('21-22 Cert'!E61+'21-22 Cert'!E61*$B$1,5)</f>
        <v>76000</v>
      </c>
      <c r="F63" s="128">
        <f>MROUND('21-22 Cert'!F61+'21-22 Cert'!F61*$B$1,5)</f>
        <v>79530</v>
      </c>
      <c r="G63" s="116">
        <v>13</v>
      </c>
      <c r="H63" s="139">
        <f t="shared" si="38"/>
        <v>61913</v>
      </c>
      <c r="I63" s="140">
        <f t="shared" si="32"/>
        <v>69836</v>
      </c>
      <c r="J63" s="140">
        <f t="shared" si="32"/>
        <v>77753</v>
      </c>
      <c r="K63" s="140">
        <f t="shared" si="32"/>
        <v>79800</v>
      </c>
      <c r="L63" s="141">
        <f t="shared" si="32"/>
        <v>83507</v>
      </c>
      <c r="M63" s="116">
        <v>13</v>
      </c>
      <c r="N63" s="145">
        <f t="shared" si="39"/>
        <v>64862</v>
      </c>
      <c r="O63" s="146">
        <f t="shared" si="33"/>
        <v>73161</v>
      </c>
      <c r="P63" s="146">
        <f t="shared" si="33"/>
        <v>81455</v>
      </c>
      <c r="Q63" s="146">
        <f t="shared" si="33"/>
        <v>83600</v>
      </c>
      <c r="R63" s="147">
        <f t="shared" si="33"/>
        <v>87483</v>
      </c>
      <c r="S63" s="116">
        <v>13</v>
      </c>
      <c r="T63" s="142">
        <f t="shared" si="36"/>
        <v>67810</v>
      </c>
      <c r="U63" s="143">
        <f t="shared" si="34"/>
        <v>76487</v>
      </c>
      <c r="V63" s="143">
        <f t="shared" si="34"/>
        <v>85158</v>
      </c>
      <c r="W63" s="143">
        <f t="shared" si="34"/>
        <v>87400</v>
      </c>
      <c r="X63" s="144">
        <f t="shared" si="34"/>
        <v>91460</v>
      </c>
      <c r="Y63" s="116">
        <v>13</v>
      </c>
      <c r="Z63" s="131">
        <f t="shared" si="37"/>
        <v>70758</v>
      </c>
      <c r="AA63" s="124">
        <f t="shared" si="35"/>
        <v>79812</v>
      </c>
      <c r="AB63" s="124">
        <f t="shared" si="35"/>
        <v>88860</v>
      </c>
      <c r="AC63" s="124">
        <f t="shared" si="35"/>
        <v>91200</v>
      </c>
      <c r="AD63" s="125">
        <f t="shared" si="35"/>
        <v>95436</v>
      </c>
      <c r="AE63" s="107"/>
      <c r="AF63" s="368">
        <f>(B63-'21-22 Cert'!B61)/'21-22 Cert'!B61</f>
        <v>8.0043960069603445E-2</v>
      </c>
      <c r="AG63" s="368">
        <f>(C63-'21-22 Cert'!C61)/'21-22 Cert'!C61</f>
        <v>7.9970772103596655E-2</v>
      </c>
      <c r="AH63" s="368">
        <f>(D63-'21-22 Cert'!D61)/'21-22 Cert'!D61</f>
        <v>7.9997083059870203E-2</v>
      </c>
      <c r="AI63" s="368">
        <f>(E63-'21-22 Cert'!E61)/'21-22 Cert'!E61</f>
        <v>8.0005684240443367E-2</v>
      </c>
      <c r="AJ63" s="368">
        <f>(F63-'21-22 Cert'!F61)/'21-22 Cert'!F61</f>
        <v>7.9983704508419337E-2</v>
      </c>
      <c r="AK63" s="368"/>
      <c r="AL63" s="368">
        <f>(H63-'21-22 Cert'!H61)/'21-22 Cert'!H61</f>
        <v>8.0034888791975581E-2</v>
      </c>
      <c r="AM63" s="368">
        <f>(I63-'21-22 Cert'!I61)/'21-22 Cert'!I61</f>
        <v>7.9982679698131887E-2</v>
      </c>
      <c r="AN63" s="368">
        <f>(J63-'21-22 Cert'!J61)/'21-22 Cert'!J61</f>
        <v>8.0007778534024146E-2</v>
      </c>
      <c r="AO63" s="368">
        <f>(K63-'21-22 Cert'!K61)/'21-22 Cert'!K61</f>
        <v>7.9998375942291811E-2</v>
      </c>
      <c r="AP63" s="368">
        <f>(L63-'21-22 Cert'!L61)/'21-22 Cert'!L61</f>
        <v>7.9990170973332303E-2</v>
      </c>
      <c r="AQ63" s="368"/>
      <c r="AR63" s="368">
        <f>(N63-'21-22 Cert'!N61)/'21-22 Cert'!N61</f>
        <v>8.0043293647489799E-2</v>
      </c>
      <c r="AS63" s="368">
        <f>(O63-'21-22 Cert'!O61)/'21-22 Cert'!O61</f>
        <v>7.9962801133679734E-2</v>
      </c>
      <c r="AT63" s="368">
        <f>(P63-'21-22 Cert'!P61)/'21-22 Cert'!P61</f>
        <v>7.9989923364535545E-2</v>
      </c>
      <c r="AU63" s="368">
        <f>(Q63-'21-22 Cert'!Q61)/'21-22 Cert'!Q61</f>
        <v>8.0005684240443367E-2</v>
      </c>
      <c r="AV63" s="368">
        <f>(R63-'21-22 Cert'!R61)/'21-22 Cert'!R61</f>
        <v>7.9983704508419337E-2</v>
      </c>
      <c r="AW63" s="368"/>
      <c r="AX63" s="368">
        <f>(T63-'21-22 Cert'!T61)/'21-22 Cert'!T61</f>
        <v>8.0052242609582061E-2</v>
      </c>
      <c r="AY63" s="368">
        <f>(U63-'21-22 Cert'!U61)/'21-22 Cert'!U61</f>
        <v>7.9974019739350213E-2</v>
      </c>
      <c r="AZ63" s="368">
        <f>(V63-'21-22 Cert'!V61)/'21-22 Cert'!V61</f>
        <v>0.08</v>
      </c>
      <c r="BA63" s="368">
        <f>(W63-'21-22 Cert'!W61)/'21-22 Cert'!W61</f>
        <v>7.9999011442552462E-2</v>
      </c>
      <c r="BB63" s="368">
        <f>(X63-'21-22 Cert'!X61)/'21-22 Cert'!X61</f>
        <v>7.9989608672035514E-2</v>
      </c>
      <c r="BC63" s="368"/>
      <c r="BD63" s="368">
        <f>(Z63-'21-22 Cert'!Z61)/'21-22 Cert'!Z61</f>
        <v>8.0043960069603445E-2</v>
      </c>
      <c r="BE63" s="368">
        <f>(AA63-'21-22 Cert'!AA61)/'21-22 Cert'!AA61</f>
        <v>7.9970772103596655E-2</v>
      </c>
      <c r="BF63" s="368">
        <f>(AB63-'21-22 Cert'!AB61)/'21-22 Cert'!AB61</f>
        <v>7.9997083059870203E-2</v>
      </c>
      <c r="BG63" s="368">
        <f>(AC63-'21-22 Cert'!AC61)/'21-22 Cert'!AC61</f>
        <v>8.0005684240443367E-2</v>
      </c>
      <c r="BH63" s="368">
        <f>(AD63-'21-22 Cert'!AD61)/'21-22 Cert'!AD61</f>
        <v>7.9983704508419337E-2</v>
      </c>
    </row>
    <row r="64" spans="1:60" s="109" customFormat="1" x14ac:dyDescent="0.25">
      <c r="A64" s="116">
        <v>14</v>
      </c>
      <c r="B64" s="126">
        <f>MROUND('21-22 Cert'!B62+'21-22 Cert'!B62*$B$1,5)</f>
        <v>59815</v>
      </c>
      <c r="C64" s="127">
        <f>MROUND('21-22 Cert'!C62+'21-22 Cert'!C62*$B$1,5)</f>
        <v>67445</v>
      </c>
      <c r="D64" s="127">
        <f>MROUND('21-22 Cert'!D62+'21-22 Cert'!D62*$B$1,5)</f>
        <v>74970</v>
      </c>
      <c r="E64" s="127">
        <f>MROUND('21-22 Cert'!E62+'21-22 Cert'!E62*$B$1,5)</f>
        <v>76905</v>
      </c>
      <c r="F64" s="128">
        <f>MROUND('21-22 Cert'!F62+'21-22 Cert'!F62*$B$1,5)</f>
        <v>80430</v>
      </c>
      <c r="G64" s="116">
        <v>14</v>
      </c>
      <c r="H64" s="139">
        <f t="shared" si="38"/>
        <v>62806</v>
      </c>
      <c r="I64" s="140">
        <f t="shared" si="32"/>
        <v>70817</v>
      </c>
      <c r="J64" s="140">
        <f t="shared" si="32"/>
        <v>78719</v>
      </c>
      <c r="K64" s="140">
        <f t="shared" si="32"/>
        <v>80750</v>
      </c>
      <c r="L64" s="141">
        <f t="shared" si="32"/>
        <v>84452</v>
      </c>
      <c r="M64" s="116">
        <v>14</v>
      </c>
      <c r="N64" s="145">
        <f t="shared" si="39"/>
        <v>65797</v>
      </c>
      <c r="O64" s="146">
        <f t="shared" si="33"/>
        <v>74190</v>
      </c>
      <c r="P64" s="146">
        <f t="shared" si="33"/>
        <v>82467</v>
      </c>
      <c r="Q64" s="146">
        <f t="shared" si="33"/>
        <v>84596</v>
      </c>
      <c r="R64" s="147">
        <f t="shared" si="33"/>
        <v>88473</v>
      </c>
      <c r="S64" s="116">
        <v>14</v>
      </c>
      <c r="T64" s="142">
        <f t="shared" si="36"/>
        <v>68787</v>
      </c>
      <c r="U64" s="143">
        <f t="shared" si="34"/>
        <v>77562</v>
      </c>
      <c r="V64" s="143">
        <f t="shared" si="34"/>
        <v>86216</v>
      </c>
      <c r="W64" s="143">
        <f t="shared" si="34"/>
        <v>88441</v>
      </c>
      <c r="X64" s="144">
        <f t="shared" si="34"/>
        <v>92495</v>
      </c>
      <c r="Y64" s="116">
        <v>14</v>
      </c>
      <c r="Z64" s="131">
        <f t="shared" si="37"/>
        <v>71778</v>
      </c>
      <c r="AA64" s="124">
        <f t="shared" si="35"/>
        <v>80934</v>
      </c>
      <c r="AB64" s="124">
        <f t="shared" si="35"/>
        <v>89964</v>
      </c>
      <c r="AC64" s="124">
        <f t="shared" si="35"/>
        <v>92286</v>
      </c>
      <c r="AD64" s="125">
        <f t="shared" si="35"/>
        <v>96516</v>
      </c>
      <c r="AE64" s="107"/>
      <c r="AF64" s="368">
        <f>(B64-'21-22 Cert'!B62)/'21-22 Cert'!B62</f>
        <v>7.9985555655863502E-2</v>
      </c>
      <c r="AG64" s="368">
        <f>(C64-'21-22 Cert'!C62)/'21-22 Cert'!C62</f>
        <v>7.9983987189751804E-2</v>
      </c>
      <c r="AH64" s="368">
        <f>(D64-'21-22 Cert'!D62)/'21-22 Cert'!D62</f>
        <v>8.002593099474177E-2</v>
      </c>
      <c r="AI64" s="368">
        <f>(E64-'21-22 Cert'!E62)/'21-22 Cert'!E62</f>
        <v>7.9974722651313015E-2</v>
      </c>
      <c r="AJ64" s="368">
        <f>(F64-'21-22 Cert'!F62)/'21-22 Cert'!F62</f>
        <v>8.0032227742715192E-2</v>
      </c>
      <c r="AK64" s="368"/>
      <c r="AL64" s="368">
        <f>(H64-'21-22 Cert'!H62)/'21-22 Cert'!H62</f>
        <v>7.9994497369054576E-2</v>
      </c>
      <c r="AM64" s="368">
        <f>(I64-'21-22 Cert'!I62)/'21-22 Cert'!I62</f>
        <v>7.997193967029112E-2</v>
      </c>
      <c r="AN64" s="368">
        <f>(J64-'21-22 Cert'!J62)/'21-22 Cert'!J62</f>
        <v>8.0029086518672993E-2</v>
      </c>
      <c r="AO64" s="368">
        <f>(K64-'21-22 Cert'!K62)/'21-22 Cert'!K62</f>
        <v>7.9964157226732294E-2</v>
      </c>
      <c r="AP64" s="368">
        <f>(L64-'21-22 Cert'!L62)/'21-22 Cert'!L62</f>
        <v>8.0031715988439014E-2</v>
      </c>
      <c r="AQ64" s="368"/>
      <c r="AR64" s="368">
        <f>(N64-'21-22 Cert'!N62)/'21-22 Cert'!N62</f>
        <v>7.998489921869871E-2</v>
      </c>
      <c r="AS64" s="368">
        <f>(O64-'21-22 Cert'!O62)/'21-22 Cert'!O62</f>
        <v>7.999126573986462E-2</v>
      </c>
      <c r="AT64" s="368">
        <f>(P64-'21-22 Cert'!P62)/'21-22 Cert'!P62</f>
        <v>8.0018858781775087E-2</v>
      </c>
      <c r="AU64" s="368">
        <f>(Q64-'21-22 Cert'!Q62)/'21-22 Cert'!Q62</f>
        <v>7.998110582017337E-2</v>
      </c>
      <c r="AV64" s="368">
        <f>(R64-'21-22 Cert'!R62)/'21-22 Cert'!R62</f>
        <v>8.0032227742715192E-2</v>
      </c>
      <c r="AW64" s="368"/>
      <c r="AX64" s="368">
        <f>(T64-'21-22 Cert'!T62)/'21-22 Cert'!T62</f>
        <v>7.9977391550091842E-2</v>
      </c>
      <c r="AY64" s="368">
        <f>(U64-'21-22 Cert'!U62)/'21-22 Cert'!U62</f>
        <v>7.9979949316327389E-2</v>
      </c>
      <c r="AZ64" s="368">
        <f>(V64-'21-22 Cert'!V62)/'21-22 Cert'!V62</f>
        <v>8.0035576935122199E-2</v>
      </c>
      <c r="BA64" s="368">
        <f>(W64-'21-22 Cert'!W62)/'21-22 Cert'!W62</f>
        <v>7.9971181556195967E-2</v>
      </c>
      <c r="BB64" s="368">
        <f>(X64-'21-22 Cert'!X62)/'21-22 Cert'!X62</f>
        <v>8.003176048855104E-2</v>
      </c>
      <c r="BC64" s="368"/>
      <c r="BD64" s="368">
        <f>(Z64-'21-22 Cert'!Z62)/'21-22 Cert'!Z62</f>
        <v>7.9985555655863502E-2</v>
      </c>
      <c r="BE64" s="368">
        <f>(AA64-'21-22 Cert'!AA62)/'21-22 Cert'!AA62</f>
        <v>7.9983987189751804E-2</v>
      </c>
      <c r="BF64" s="368">
        <f>(AB64-'21-22 Cert'!AB62)/'21-22 Cert'!AB62</f>
        <v>8.002593099474177E-2</v>
      </c>
      <c r="BG64" s="368">
        <f>(AC64-'21-22 Cert'!AC62)/'21-22 Cert'!AC62</f>
        <v>7.9974722651313015E-2</v>
      </c>
      <c r="BH64" s="368">
        <f>(AD64-'21-22 Cert'!AD62)/'21-22 Cert'!AD62</f>
        <v>8.0032227742715192E-2</v>
      </c>
    </row>
    <row r="65" spans="1:60" s="109" customFormat="1" x14ac:dyDescent="0.25">
      <c r="A65" s="116">
        <v>15</v>
      </c>
      <c r="B65" s="126">
        <f>MROUND('21-22 Cert'!B63+'21-22 Cert'!B63*$B$1,5)</f>
        <v>60700</v>
      </c>
      <c r="C65" s="127">
        <f>MROUND('21-22 Cert'!C63+'21-22 Cert'!C63*$B$1,5)</f>
        <v>68325</v>
      </c>
      <c r="D65" s="127">
        <f>MROUND('21-22 Cert'!D63+'21-22 Cert'!D63*$B$1,5)</f>
        <v>75870</v>
      </c>
      <c r="E65" s="127">
        <f>MROUND('21-22 Cert'!E63+'21-22 Cert'!E63*$B$1,5)</f>
        <v>77830</v>
      </c>
      <c r="F65" s="128">
        <f>MROUND('21-22 Cert'!F63+'21-22 Cert'!F63*$B$1,5)</f>
        <v>81350</v>
      </c>
      <c r="G65" s="116">
        <v>15</v>
      </c>
      <c r="H65" s="139">
        <f t="shared" si="38"/>
        <v>63735</v>
      </c>
      <c r="I65" s="140">
        <f t="shared" si="32"/>
        <v>71741</v>
      </c>
      <c r="J65" s="140">
        <f t="shared" si="32"/>
        <v>79664</v>
      </c>
      <c r="K65" s="140">
        <f t="shared" si="32"/>
        <v>81722</v>
      </c>
      <c r="L65" s="141">
        <f t="shared" si="32"/>
        <v>85418</v>
      </c>
      <c r="M65" s="116">
        <v>15</v>
      </c>
      <c r="N65" s="145">
        <f t="shared" si="39"/>
        <v>66770</v>
      </c>
      <c r="O65" s="146">
        <f t="shared" si="33"/>
        <v>75158</v>
      </c>
      <c r="P65" s="146">
        <f t="shared" si="33"/>
        <v>83457</v>
      </c>
      <c r="Q65" s="146">
        <f t="shared" si="33"/>
        <v>85613</v>
      </c>
      <c r="R65" s="147">
        <f t="shared" si="33"/>
        <v>89485</v>
      </c>
      <c r="S65" s="116">
        <v>15</v>
      </c>
      <c r="T65" s="142">
        <f t="shared" si="36"/>
        <v>69805</v>
      </c>
      <c r="U65" s="143">
        <f t="shared" si="34"/>
        <v>78574</v>
      </c>
      <c r="V65" s="143">
        <f t="shared" si="34"/>
        <v>87251</v>
      </c>
      <c r="W65" s="143">
        <f t="shared" si="34"/>
        <v>89505</v>
      </c>
      <c r="X65" s="144">
        <f t="shared" si="34"/>
        <v>93553</v>
      </c>
      <c r="Y65" s="116">
        <v>15</v>
      </c>
      <c r="Z65" s="131">
        <f t="shared" si="37"/>
        <v>72840</v>
      </c>
      <c r="AA65" s="124">
        <f t="shared" si="35"/>
        <v>81990</v>
      </c>
      <c r="AB65" s="124">
        <f t="shared" si="35"/>
        <v>91044</v>
      </c>
      <c r="AC65" s="124">
        <f t="shared" si="35"/>
        <v>93396</v>
      </c>
      <c r="AD65" s="125">
        <f t="shared" si="35"/>
        <v>97620</v>
      </c>
      <c r="AE65" s="107"/>
      <c r="AF65" s="368">
        <f>(B65-'21-22 Cert'!B63)/'21-22 Cert'!B63</f>
        <v>7.9975091184058364E-2</v>
      </c>
      <c r="AG65" s="368">
        <f>(C65-'21-22 Cert'!C63)/'21-22 Cert'!C63</f>
        <v>7.9981032166284674E-2</v>
      </c>
      <c r="AH65" s="368">
        <f>(D65-'21-22 Cert'!D63)/'21-22 Cert'!D63</f>
        <v>0.08</v>
      </c>
      <c r="AI65" s="368">
        <f>(E65-'21-22 Cert'!E63)/'21-22 Cert'!E63</f>
        <v>7.9997224727676397E-2</v>
      </c>
      <c r="AJ65" s="368">
        <f>(F65-'21-22 Cert'!F63)/'21-22 Cert'!F63</f>
        <v>7.9986724195154332E-2</v>
      </c>
      <c r="AK65" s="368"/>
      <c r="AL65" s="368">
        <f>(H65-'21-22 Cert'!H63)/'21-22 Cert'!H63</f>
        <v>7.9979666186562742E-2</v>
      </c>
      <c r="AM65" s="368">
        <f>(I65-'21-22 Cert'!I63)/'21-22 Cert'!I63</f>
        <v>7.9981333172758476E-2</v>
      </c>
      <c r="AN65" s="368">
        <f>(J65-'21-22 Cert'!J63)/'21-22 Cert'!J63</f>
        <v>7.9999457722706502E-2</v>
      </c>
      <c r="AO65" s="368">
        <f>(K65-'21-22 Cert'!K63)/'21-22 Cert'!K63</f>
        <v>8.0007400750647564E-2</v>
      </c>
      <c r="AP65" s="368">
        <f>(L65-'21-22 Cert'!L63)/'21-22 Cert'!L63</f>
        <v>7.9996459774184167E-2</v>
      </c>
      <c r="AQ65" s="368"/>
      <c r="AR65" s="368">
        <f>(N65-'21-22 Cert'!N63)/'21-22 Cert'!N63</f>
        <v>7.9966357196001689E-2</v>
      </c>
      <c r="AS65" s="368">
        <f>(O65-'21-22 Cert'!O63)/'21-22 Cert'!O63</f>
        <v>7.9980457523853313E-2</v>
      </c>
      <c r="AT65" s="368">
        <f>(P65-'21-22 Cert'!P63)/'21-22 Cert'!P63</f>
        <v>0.08</v>
      </c>
      <c r="AU65" s="368">
        <f>(Q65-'21-22 Cert'!Q63)/'21-22 Cert'!Q63</f>
        <v>7.9990412756080334E-2</v>
      </c>
      <c r="AV65" s="368">
        <f>(R65-'21-22 Cert'!R63)/'21-22 Cert'!R63</f>
        <v>7.998020710130585E-2</v>
      </c>
      <c r="AW65" s="368"/>
      <c r="AX65" s="368">
        <f>(T65-'21-22 Cert'!T63)/'21-22 Cert'!T63</f>
        <v>7.99709140417105E-2</v>
      </c>
      <c r="AY65" s="368">
        <f>(U65-'21-22 Cert'!U63)/'21-22 Cert'!U63</f>
        <v>7.9980757336265543E-2</v>
      </c>
      <c r="AZ65" s="368">
        <f>(V65-'21-22 Cert'!V63)/'21-22 Cert'!V63</f>
        <v>7.9999504876961919E-2</v>
      </c>
      <c r="BA65" s="368">
        <f>(W65-'21-22 Cert'!W63)/'21-22 Cert'!W63</f>
        <v>0.08</v>
      </c>
      <c r="BB65" s="368">
        <f>(X65-'21-22 Cert'!X63)/'21-22 Cert'!X63</f>
        <v>7.9989379386775028E-2</v>
      </c>
      <c r="BC65" s="368"/>
      <c r="BD65" s="368">
        <f>(Z65-'21-22 Cert'!Z63)/'21-22 Cert'!Z63</f>
        <v>7.9975091184058364E-2</v>
      </c>
      <c r="BE65" s="368">
        <f>(AA65-'21-22 Cert'!AA63)/'21-22 Cert'!AA63</f>
        <v>7.9981032166284674E-2</v>
      </c>
      <c r="BF65" s="368">
        <f>(AB65-'21-22 Cert'!AB63)/'21-22 Cert'!AB63</f>
        <v>0.08</v>
      </c>
      <c r="BG65" s="368">
        <f>(AC65-'21-22 Cert'!AC63)/'21-22 Cert'!AC63</f>
        <v>7.9997224727676397E-2</v>
      </c>
      <c r="BH65" s="368">
        <f>(AD65-'21-22 Cert'!AD63)/'21-22 Cert'!AD63</f>
        <v>7.9986724195154332E-2</v>
      </c>
    </row>
    <row r="66" spans="1:60" s="109" customFormat="1" x14ac:dyDescent="0.25">
      <c r="A66" s="116">
        <v>16</v>
      </c>
      <c r="B66" s="126">
        <f>MROUND('21-22 Cert'!B64+'21-22 Cert'!B64*$B$1,5)</f>
        <v>61560</v>
      </c>
      <c r="C66" s="127">
        <f>MROUND('21-22 Cert'!C64+'21-22 Cert'!C64*$B$1,5)</f>
        <v>69235</v>
      </c>
      <c r="D66" s="127">
        <f>MROUND('21-22 Cert'!D64+'21-22 Cert'!D64*$B$1,5)</f>
        <v>76765</v>
      </c>
      <c r="E66" s="127">
        <f>MROUND('21-22 Cert'!E64+'21-22 Cert'!E64*$B$1,5)</f>
        <v>78715</v>
      </c>
      <c r="F66" s="128">
        <f>MROUND('21-22 Cert'!F64+'21-22 Cert'!F64*$B$1,5)</f>
        <v>82240</v>
      </c>
      <c r="G66" s="116">
        <v>16</v>
      </c>
      <c r="H66" s="139">
        <f t="shared" si="38"/>
        <v>64638</v>
      </c>
      <c r="I66" s="140">
        <f t="shared" si="38"/>
        <v>72697</v>
      </c>
      <c r="J66" s="140">
        <f t="shared" si="38"/>
        <v>80603</v>
      </c>
      <c r="K66" s="140">
        <f t="shared" si="38"/>
        <v>82651</v>
      </c>
      <c r="L66" s="141">
        <f t="shared" si="38"/>
        <v>86352</v>
      </c>
      <c r="M66" s="116">
        <v>16</v>
      </c>
      <c r="N66" s="145">
        <f t="shared" si="39"/>
        <v>67716</v>
      </c>
      <c r="O66" s="146">
        <f t="shared" si="39"/>
        <v>76159</v>
      </c>
      <c r="P66" s="146">
        <f t="shared" si="39"/>
        <v>84442</v>
      </c>
      <c r="Q66" s="146">
        <f t="shared" si="39"/>
        <v>86587</v>
      </c>
      <c r="R66" s="147">
        <f t="shared" si="39"/>
        <v>90464</v>
      </c>
      <c r="S66" s="116">
        <v>16</v>
      </c>
      <c r="T66" s="142">
        <f t="shared" si="36"/>
        <v>70794</v>
      </c>
      <c r="U66" s="143">
        <f t="shared" si="36"/>
        <v>79620</v>
      </c>
      <c r="V66" s="143">
        <f t="shared" si="36"/>
        <v>88280</v>
      </c>
      <c r="W66" s="143">
        <f t="shared" si="36"/>
        <v>90522</v>
      </c>
      <c r="X66" s="144">
        <f t="shared" si="36"/>
        <v>94576</v>
      </c>
      <c r="Y66" s="116">
        <v>16</v>
      </c>
      <c r="Z66" s="131">
        <f t="shared" si="37"/>
        <v>73872</v>
      </c>
      <c r="AA66" s="124">
        <f t="shared" si="37"/>
        <v>83082</v>
      </c>
      <c r="AB66" s="124">
        <f t="shared" si="37"/>
        <v>92118</v>
      </c>
      <c r="AC66" s="124">
        <f t="shared" si="37"/>
        <v>94458</v>
      </c>
      <c r="AD66" s="125">
        <f t="shared" si="37"/>
        <v>98688</v>
      </c>
      <c r="AE66" s="107"/>
      <c r="AF66" s="368">
        <f>(B66-'21-22 Cert'!B64)/'21-22 Cert'!B64</f>
        <v>0.08</v>
      </c>
      <c r="AG66" s="368">
        <f>(C66-'21-22 Cert'!C64)/'21-22 Cert'!C64</f>
        <v>8.0024959051556044E-2</v>
      </c>
      <c r="AH66" s="368">
        <f>(D66-'21-22 Cert'!D64)/'21-22 Cert'!D64</f>
        <v>7.9980303882948786E-2</v>
      </c>
      <c r="AI66" s="368">
        <f>(E66-'21-22 Cert'!E64)/'21-22 Cert'!E64</f>
        <v>7.9989023804623721E-2</v>
      </c>
      <c r="AJ66" s="368">
        <f>(F66-'21-22 Cert'!F64)/'21-22 Cert'!F64</f>
        <v>7.9973736047275118E-2</v>
      </c>
      <c r="AK66" s="368"/>
      <c r="AL66" s="368">
        <f>(H66-'21-22 Cert'!H64)/'21-22 Cert'!H64</f>
        <v>0.08</v>
      </c>
      <c r="AM66" s="368">
        <f>(I66-'21-22 Cert'!I64)/'21-22 Cert'!I64</f>
        <v>8.0032684593671077E-2</v>
      </c>
      <c r="AN66" s="368">
        <f>(J66-'21-22 Cert'!J64)/'21-22 Cert'!J64</f>
        <v>7.9976954203178172E-2</v>
      </c>
      <c r="AO66" s="368">
        <f>(K66-'21-22 Cert'!K64)/'21-22 Cert'!K64</f>
        <v>7.9995818578578057E-2</v>
      </c>
      <c r="AP66" s="368">
        <f>(L66-'21-22 Cert'!L64)/'21-22 Cert'!L64</f>
        <v>7.9966982665899591E-2</v>
      </c>
      <c r="AQ66" s="368"/>
      <c r="AR66" s="368">
        <f>(N66-'21-22 Cert'!N64)/'21-22 Cert'!N64</f>
        <v>0.08</v>
      </c>
      <c r="AS66" s="368">
        <f>(O66-'21-22 Cert'!O64)/'21-22 Cert'!O64</f>
        <v>8.0024391627432079E-2</v>
      </c>
      <c r="AT66" s="368">
        <f>(P66-'21-22 Cert'!P64)/'21-22 Cert'!P64</f>
        <v>7.9986698726147235E-2</v>
      </c>
      <c r="AU66" s="368">
        <f>(Q66-'21-22 Cert'!Q64)/'21-22 Cert'!Q64</f>
        <v>7.9988524958215887E-2</v>
      </c>
      <c r="AV66" s="368">
        <f>(R66-'21-22 Cert'!R64)/'21-22 Cert'!R64</f>
        <v>7.9973736047275118E-2</v>
      </c>
      <c r="AW66" s="368"/>
      <c r="AX66" s="368">
        <f>(T66-'21-22 Cert'!T64)/'21-22 Cert'!T64</f>
        <v>0.08</v>
      </c>
      <c r="AY66" s="368">
        <f>(U66-'21-22 Cert'!U64)/'21-22 Cert'!U64</f>
        <v>8.0017905345830906E-2</v>
      </c>
      <c r="AZ66" s="368">
        <f>(V66-'21-22 Cert'!V64)/'21-22 Cert'!V64</f>
        <v>7.9983362286217607E-2</v>
      </c>
      <c r="BA66" s="368">
        <f>(W66-'21-22 Cert'!W64)/'21-22 Cert'!W64</f>
        <v>7.9982819919349066E-2</v>
      </c>
      <c r="BB66" s="368">
        <f>(X66-'21-22 Cert'!X64)/'21-22 Cert'!X64</f>
        <v>7.9967569913101069E-2</v>
      </c>
      <c r="BC66" s="368"/>
      <c r="BD66" s="368">
        <f>(Z66-'21-22 Cert'!Z64)/'21-22 Cert'!Z64</f>
        <v>0.08</v>
      </c>
      <c r="BE66" s="368">
        <f>(AA66-'21-22 Cert'!AA64)/'21-22 Cert'!AA64</f>
        <v>8.0024959051556044E-2</v>
      </c>
      <c r="BF66" s="368">
        <f>(AB66-'21-22 Cert'!AB64)/'21-22 Cert'!AB64</f>
        <v>7.9980303882948786E-2</v>
      </c>
      <c r="BG66" s="368">
        <f>(AC66-'21-22 Cert'!AC64)/'21-22 Cert'!AC64</f>
        <v>7.9989023804623721E-2</v>
      </c>
      <c r="BH66" s="368">
        <f>(AD66-'21-22 Cert'!AD64)/'21-22 Cert'!AD64</f>
        <v>7.9973736047275118E-2</v>
      </c>
    </row>
    <row r="67" spans="1:60" s="109" customFormat="1" x14ac:dyDescent="0.25">
      <c r="A67" s="116">
        <v>17</v>
      </c>
      <c r="B67" s="126">
        <f>MROUND('21-22 Cert'!B65+'21-22 Cert'!B65*$B$1,5)</f>
        <v>62430</v>
      </c>
      <c r="C67" s="127">
        <f>MROUND('21-22 Cert'!C65+'21-22 Cert'!C65*$B$1,5)</f>
        <v>70145</v>
      </c>
      <c r="D67" s="127">
        <f>MROUND('21-22 Cert'!D65+'21-22 Cert'!D65*$B$1,5)</f>
        <v>77680</v>
      </c>
      <c r="E67" s="127">
        <f>MROUND('21-22 Cert'!E65+'21-22 Cert'!E65*$B$1,5)</f>
        <v>79620</v>
      </c>
      <c r="F67" s="128">
        <f>MROUND('21-22 Cert'!F65+'21-22 Cert'!F65*$B$1,5)</f>
        <v>83180</v>
      </c>
      <c r="G67" s="116">
        <v>17</v>
      </c>
      <c r="H67" s="139">
        <f t="shared" si="38"/>
        <v>65552</v>
      </c>
      <c r="I67" s="140">
        <f t="shared" si="38"/>
        <v>73652</v>
      </c>
      <c r="J67" s="140">
        <f t="shared" si="38"/>
        <v>81564</v>
      </c>
      <c r="K67" s="140">
        <f t="shared" si="38"/>
        <v>83601</v>
      </c>
      <c r="L67" s="141">
        <f t="shared" si="38"/>
        <v>87339</v>
      </c>
      <c r="M67" s="116">
        <v>17</v>
      </c>
      <c r="N67" s="145">
        <f t="shared" si="39"/>
        <v>68673</v>
      </c>
      <c r="O67" s="146">
        <f t="shared" si="39"/>
        <v>77160</v>
      </c>
      <c r="P67" s="146">
        <f t="shared" si="39"/>
        <v>85448</v>
      </c>
      <c r="Q67" s="146">
        <f t="shared" si="39"/>
        <v>87582</v>
      </c>
      <c r="R67" s="147">
        <f t="shared" si="39"/>
        <v>91498</v>
      </c>
      <c r="S67" s="116">
        <v>17</v>
      </c>
      <c r="T67" s="142">
        <f t="shared" si="36"/>
        <v>71795</v>
      </c>
      <c r="U67" s="143">
        <f t="shared" si="36"/>
        <v>80667</v>
      </c>
      <c r="V67" s="143">
        <f t="shared" si="36"/>
        <v>89332</v>
      </c>
      <c r="W67" s="143">
        <f t="shared" si="36"/>
        <v>91563</v>
      </c>
      <c r="X67" s="144">
        <f t="shared" si="36"/>
        <v>95657</v>
      </c>
      <c r="Y67" s="116">
        <v>17</v>
      </c>
      <c r="Z67" s="131">
        <f t="shared" si="37"/>
        <v>74916</v>
      </c>
      <c r="AA67" s="124">
        <f t="shared" si="37"/>
        <v>84174</v>
      </c>
      <c r="AB67" s="124">
        <f t="shared" si="37"/>
        <v>93216</v>
      </c>
      <c r="AC67" s="124">
        <f t="shared" si="37"/>
        <v>95544</v>
      </c>
      <c r="AD67" s="125">
        <f t="shared" si="37"/>
        <v>99816</v>
      </c>
      <c r="AE67" s="107"/>
      <c r="AF67" s="368">
        <f>(B67-'21-22 Cert'!B65)/'21-22 Cert'!B65</f>
        <v>8.0010379724937283E-2</v>
      </c>
      <c r="AG67" s="368">
        <f>(C67-'21-22 Cert'!C65)/'21-22 Cert'!C65</f>
        <v>7.9984603541185528E-2</v>
      </c>
      <c r="AH67" s="368">
        <f>(D67-'21-22 Cert'!D65)/'21-22 Cert'!D65</f>
        <v>8.0013903371567607E-2</v>
      </c>
      <c r="AI67" s="368">
        <f>(E67-'21-22 Cert'!E65)/'21-22 Cert'!E65</f>
        <v>8.0032555615843728E-2</v>
      </c>
      <c r="AJ67" s="368">
        <f>(F67-'21-22 Cert'!F65)/'21-22 Cert'!F65</f>
        <v>7.9979226175019472E-2</v>
      </c>
      <c r="AK67" s="368"/>
      <c r="AL67" s="368">
        <f>(H67-'21-22 Cert'!H65)/'21-22 Cert'!H65</f>
        <v>8.0023066150424246E-2</v>
      </c>
      <c r="AM67" s="368">
        <f>(I67-'21-22 Cert'!I65)/'21-22 Cert'!I65</f>
        <v>7.9973019736649165E-2</v>
      </c>
      <c r="AN67" s="368">
        <f>(J67-'21-22 Cert'!J65)/'21-22 Cert'!J65</f>
        <v>8.0017478582116233E-2</v>
      </c>
      <c r="AO67" s="368">
        <f>(K67-'21-22 Cert'!K65)/'21-22 Cert'!K65</f>
        <v>8.0032555615843728E-2</v>
      </c>
      <c r="AP67" s="368">
        <f>(L67-'21-22 Cert'!L65)/'21-22 Cert'!L65</f>
        <v>7.9979226175019472E-2</v>
      </c>
      <c r="AQ67" s="368"/>
      <c r="AR67" s="368">
        <f>(N67-'21-22 Cert'!N65)/'21-22 Cert'!N65</f>
        <v>8.0001887207875946E-2</v>
      </c>
      <c r="AS67" s="368">
        <f>(O67-'21-22 Cert'!O65)/'21-22 Cert'!O65</f>
        <v>7.9991601931555745E-2</v>
      </c>
      <c r="AT67" s="368">
        <f>(P67-'21-22 Cert'!P65)/'21-22 Cert'!P65</f>
        <v>8.0007078035339615E-2</v>
      </c>
      <c r="AU67" s="368">
        <f>(Q67-'21-22 Cert'!Q65)/'21-22 Cert'!Q65</f>
        <v>8.0032555615843728E-2</v>
      </c>
      <c r="AV67" s="368">
        <f>(R67-'21-22 Cert'!R65)/'21-22 Cert'!R65</f>
        <v>7.9979226175019472E-2</v>
      </c>
      <c r="AW67" s="368"/>
      <c r="AX67" s="368">
        <f>(T67-'21-22 Cert'!T65)/'21-22 Cert'!T65</f>
        <v>8.0013839581202242E-2</v>
      </c>
      <c r="AY67" s="368">
        <f>(U67-'21-22 Cert'!U65)/'21-22 Cert'!U65</f>
        <v>7.998072108497449E-2</v>
      </c>
      <c r="AZ67" s="368">
        <f>(V67-'21-22 Cert'!V65)/'21-22 Cert'!V65</f>
        <v>8.0010639069565001E-2</v>
      </c>
      <c r="BA67" s="368">
        <f>(W67-'21-22 Cert'!W65)/'21-22 Cert'!W65</f>
        <v>8.0032555615843728E-2</v>
      </c>
      <c r="BB67" s="368">
        <f>(X67-'21-22 Cert'!X65)/'21-22 Cert'!X65</f>
        <v>7.9979226175019472E-2</v>
      </c>
      <c r="BC67" s="368"/>
      <c r="BD67" s="368">
        <f>(Z67-'21-22 Cert'!Z65)/'21-22 Cert'!Z65</f>
        <v>8.0010379724937283E-2</v>
      </c>
      <c r="BE67" s="368">
        <f>(AA67-'21-22 Cert'!AA65)/'21-22 Cert'!AA65</f>
        <v>7.9984603541185528E-2</v>
      </c>
      <c r="BF67" s="368">
        <f>(AB67-'21-22 Cert'!AB65)/'21-22 Cert'!AB65</f>
        <v>8.0013903371567607E-2</v>
      </c>
      <c r="BG67" s="368">
        <f>(AC67-'21-22 Cert'!AC65)/'21-22 Cert'!AC65</f>
        <v>8.0032555615843728E-2</v>
      </c>
      <c r="BH67" s="368">
        <f>(AD67-'21-22 Cert'!AD65)/'21-22 Cert'!AD65</f>
        <v>7.9979226175019472E-2</v>
      </c>
    </row>
    <row r="68" spans="1:60" s="109" customFormat="1" x14ac:dyDescent="0.25">
      <c r="A68" s="116">
        <v>18</v>
      </c>
      <c r="B68" s="126">
        <f>MROUND('21-22 Cert'!B66+'21-22 Cert'!B66*$B$1,5)</f>
        <v>63300</v>
      </c>
      <c r="C68" s="127">
        <f>MROUND('21-22 Cert'!C66+'21-22 Cert'!C66*$B$1,5)</f>
        <v>71060</v>
      </c>
      <c r="D68" s="127">
        <f>MROUND('21-22 Cert'!D66+'21-22 Cert'!D66*$B$1,5)</f>
        <v>78610</v>
      </c>
      <c r="E68" s="127">
        <f>MROUND('21-22 Cert'!E66+'21-22 Cert'!E66*$B$1,5)</f>
        <v>80545</v>
      </c>
      <c r="F68" s="128">
        <f>MROUND('21-22 Cert'!F66+'21-22 Cert'!F66*$B$1,5)</f>
        <v>84085</v>
      </c>
      <c r="G68" s="116">
        <v>18</v>
      </c>
      <c r="H68" s="139">
        <f t="shared" si="38"/>
        <v>66465</v>
      </c>
      <c r="I68" s="140">
        <f t="shared" si="38"/>
        <v>74613</v>
      </c>
      <c r="J68" s="140">
        <f t="shared" si="38"/>
        <v>82541</v>
      </c>
      <c r="K68" s="140">
        <f t="shared" si="38"/>
        <v>84572</v>
      </c>
      <c r="L68" s="141">
        <f t="shared" si="38"/>
        <v>88289</v>
      </c>
      <c r="M68" s="116">
        <v>18</v>
      </c>
      <c r="N68" s="145">
        <f t="shared" si="39"/>
        <v>69630</v>
      </c>
      <c r="O68" s="146">
        <f t="shared" si="39"/>
        <v>78166</v>
      </c>
      <c r="P68" s="146">
        <f t="shared" si="39"/>
        <v>86471</v>
      </c>
      <c r="Q68" s="146">
        <f t="shared" si="39"/>
        <v>88600</v>
      </c>
      <c r="R68" s="147">
        <f t="shared" si="39"/>
        <v>92494</v>
      </c>
      <c r="S68" s="116">
        <v>18</v>
      </c>
      <c r="T68" s="142">
        <f t="shared" si="36"/>
        <v>72795</v>
      </c>
      <c r="U68" s="143">
        <f t="shared" si="36"/>
        <v>81719</v>
      </c>
      <c r="V68" s="143">
        <f t="shared" si="36"/>
        <v>90402</v>
      </c>
      <c r="W68" s="143">
        <f t="shared" si="36"/>
        <v>92627</v>
      </c>
      <c r="X68" s="144">
        <f t="shared" si="36"/>
        <v>96698</v>
      </c>
      <c r="Y68" s="116">
        <v>18</v>
      </c>
      <c r="Z68" s="131">
        <f t="shared" si="37"/>
        <v>75960</v>
      </c>
      <c r="AA68" s="124">
        <f t="shared" si="37"/>
        <v>85272</v>
      </c>
      <c r="AB68" s="124">
        <f t="shared" si="37"/>
        <v>94332</v>
      </c>
      <c r="AC68" s="124">
        <f t="shared" si="37"/>
        <v>96654</v>
      </c>
      <c r="AD68" s="125">
        <f t="shared" si="37"/>
        <v>100902</v>
      </c>
      <c r="AE68" s="107"/>
      <c r="AF68" s="368">
        <f>(B68-'21-22 Cert'!B66)/'21-22 Cert'!B66</f>
        <v>8.002047432178809E-2</v>
      </c>
      <c r="AG68" s="368">
        <f>(C68-'21-22 Cert'!C66)/'21-22 Cert'!C66</f>
        <v>8.0021278212630137E-2</v>
      </c>
      <c r="AH68" s="368">
        <f>(D68-'21-22 Cert'!D66)/'21-22 Cert'!D66</f>
        <v>8.0030226008106067E-2</v>
      </c>
      <c r="AI68" s="368">
        <f>(E68-'21-22 Cert'!E66)/'21-22 Cert'!E66</f>
        <v>7.9981228211316702E-2</v>
      </c>
      <c r="AJ68" s="368">
        <f>(F68-'21-22 Cert'!F66)/'21-22 Cert'!F66</f>
        <v>8.0020551024340122E-2</v>
      </c>
      <c r="AK68" s="368"/>
      <c r="AL68" s="368">
        <f>(H68-'21-22 Cert'!H66)/'21-22 Cert'!H66</f>
        <v>8.001169951739491E-2</v>
      </c>
      <c r="AM68" s="368">
        <f>(I68-'21-22 Cert'!I66)/'21-22 Cert'!I66</f>
        <v>8.0017369906636757E-2</v>
      </c>
      <c r="AN68" s="368">
        <f>(J68-'21-22 Cert'!J66)/'21-22 Cert'!J66</f>
        <v>8.0040301475976128E-2</v>
      </c>
      <c r="AO68" s="368">
        <f>(K68-'21-22 Cert'!K66)/'21-22 Cert'!K66</f>
        <v>7.9978035730248115E-2</v>
      </c>
      <c r="AP68" s="368">
        <f>(L68-'21-22 Cert'!L66)/'21-22 Cert'!L66</f>
        <v>8.0014189949601217E-2</v>
      </c>
      <c r="AQ68" s="368"/>
      <c r="AR68" s="368">
        <f>(N68-'21-22 Cert'!N66)/'21-22 Cert'!N66</f>
        <v>8.002047432178809E-2</v>
      </c>
      <c r="AS68" s="368">
        <f>(O68-'21-22 Cert'!O66)/'21-22 Cert'!O66</f>
        <v>8.0013816925734019E-2</v>
      </c>
      <c r="AT68" s="368">
        <f>(P68-'21-22 Cert'!P66)/'21-22 Cert'!P66</f>
        <v>8.0023481215027975E-2</v>
      </c>
      <c r="AU68" s="368">
        <f>(Q68-'21-22 Cert'!Q66)/'21-22 Cert'!Q66</f>
        <v>7.9987322947902187E-2</v>
      </c>
      <c r="AV68" s="368">
        <f>(R68-'21-22 Cert'!R66)/'21-22 Cert'!R66</f>
        <v>8.0020083838348452E-2</v>
      </c>
      <c r="AW68" s="368"/>
      <c r="AX68" s="368">
        <f>(T68-'21-22 Cert'!T66)/'21-22 Cert'!T66</f>
        <v>8.0012462538203613E-2</v>
      </c>
      <c r="AY68" s="368">
        <f>(U68-'21-22 Cert'!U66)/'21-22 Cert'!U66</f>
        <v>8.002484669063227E-2</v>
      </c>
      <c r="AZ68" s="368">
        <f>(V68-'21-22 Cert'!V66)/'21-22 Cert'!V66</f>
        <v>8.0032973728540194E-2</v>
      </c>
      <c r="BA68" s="368">
        <f>(W68-'21-22 Cert'!W66)/'21-22 Cert'!W66</f>
        <v>7.9984143085335857E-2</v>
      </c>
      <c r="BB68" s="368">
        <f>(X68-'21-22 Cert'!X66)/'21-22 Cert'!X66</f>
        <v>8.0026358996124328E-2</v>
      </c>
      <c r="BC68" s="368"/>
      <c r="BD68" s="368">
        <f>(Z68-'21-22 Cert'!Z66)/'21-22 Cert'!Z66</f>
        <v>8.002047432178809E-2</v>
      </c>
      <c r="BE68" s="368">
        <f>(AA68-'21-22 Cert'!AA66)/'21-22 Cert'!AA66</f>
        <v>8.0021278212630137E-2</v>
      </c>
      <c r="BF68" s="368">
        <f>(AB68-'21-22 Cert'!AB66)/'21-22 Cert'!AB66</f>
        <v>8.0030226008106067E-2</v>
      </c>
      <c r="BG68" s="368">
        <f>(AC68-'21-22 Cert'!AC66)/'21-22 Cert'!AC66</f>
        <v>7.9981228211316702E-2</v>
      </c>
      <c r="BH68" s="368">
        <f>(AD68-'21-22 Cert'!AD66)/'21-22 Cert'!AD66</f>
        <v>8.0020551024340122E-2</v>
      </c>
    </row>
    <row r="69" spans="1:60" s="109" customFormat="1" x14ac:dyDescent="0.25">
      <c r="A69" s="116">
        <v>19</v>
      </c>
      <c r="B69" s="126">
        <f>MROUND('21-22 Cert'!B67+'21-22 Cert'!B67*$B$1,5)</f>
        <v>64155</v>
      </c>
      <c r="C69" s="127">
        <f>MROUND('21-22 Cert'!C67+'21-22 Cert'!C67*$B$1,5)</f>
        <v>71980</v>
      </c>
      <c r="D69" s="127">
        <f>MROUND('21-22 Cert'!D67+'21-22 Cert'!D67*$B$1,5)</f>
        <v>79505</v>
      </c>
      <c r="E69" s="127">
        <f>MROUND('21-22 Cert'!E67+'21-22 Cert'!E67*$B$1,5)</f>
        <v>81490</v>
      </c>
      <c r="F69" s="128">
        <f>MROUND('21-22 Cert'!F67+'21-22 Cert'!F67*$B$1,5)</f>
        <v>85010</v>
      </c>
      <c r="G69" s="116">
        <v>19</v>
      </c>
      <c r="H69" s="139">
        <f t="shared" si="38"/>
        <v>67363</v>
      </c>
      <c r="I69" s="140">
        <f t="shared" si="38"/>
        <v>75579</v>
      </c>
      <c r="J69" s="140">
        <f t="shared" si="38"/>
        <v>83480</v>
      </c>
      <c r="K69" s="140">
        <f t="shared" si="38"/>
        <v>85565</v>
      </c>
      <c r="L69" s="141">
        <f t="shared" si="38"/>
        <v>89261</v>
      </c>
      <c r="M69" s="116">
        <v>19</v>
      </c>
      <c r="N69" s="145">
        <f t="shared" si="39"/>
        <v>70571</v>
      </c>
      <c r="O69" s="146">
        <f t="shared" si="39"/>
        <v>79178</v>
      </c>
      <c r="P69" s="146">
        <f t="shared" si="39"/>
        <v>87456</v>
      </c>
      <c r="Q69" s="146">
        <f t="shared" si="39"/>
        <v>89639</v>
      </c>
      <c r="R69" s="147">
        <f t="shared" si="39"/>
        <v>93511</v>
      </c>
      <c r="S69" s="116">
        <v>19</v>
      </c>
      <c r="T69" s="142">
        <f t="shared" si="36"/>
        <v>73778</v>
      </c>
      <c r="U69" s="143">
        <f t="shared" si="36"/>
        <v>82777</v>
      </c>
      <c r="V69" s="143">
        <f t="shared" si="36"/>
        <v>91431</v>
      </c>
      <c r="W69" s="143">
        <f t="shared" si="36"/>
        <v>93714</v>
      </c>
      <c r="X69" s="144">
        <f t="shared" si="36"/>
        <v>97762</v>
      </c>
      <c r="Y69" s="116">
        <v>19</v>
      </c>
      <c r="Z69" s="131">
        <f t="shared" si="37"/>
        <v>76986</v>
      </c>
      <c r="AA69" s="124">
        <f t="shared" si="37"/>
        <v>86376</v>
      </c>
      <c r="AB69" s="124">
        <f t="shared" si="37"/>
        <v>95406</v>
      </c>
      <c r="AC69" s="124">
        <f t="shared" si="37"/>
        <v>97788</v>
      </c>
      <c r="AD69" s="125">
        <f t="shared" si="37"/>
        <v>102012</v>
      </c>
      <c r="AE69" s="107"/>
      <c r="AF69" s="368">
        <f>(B69-'21-22 Cert'!B67)/'21-22 Cert'!B67</f>
        <v>7.9959599360323208E-2</v>
      </c>
      <c r="AG69" s="368">
        <f>(C69-'21-22 Cert'!C67)/'21-22 Cert'!C67</f>
        <v>7.9969992498124531E-2</v>
      </c>
      <c r="AH69" s="368">
        <f>(D69-'21-22 Cert'!D67)/'21-22 Cert'!D67</f>
        <v>8.0010867350404136E-2</v>
      </c>
      <c r="AI69" s="368">
        <f>(E69-'21-22 Cert'!E67)/'21-22 Cert'!E67</f>
        <v>7.9981445894904246E-2</v>
      </c>
      <c r="AJ69" s="368">
        <f>(F69-'21-22 Cert'!F67)/'21-22 Cert'!F67</f>
        <v>7.9972051070316963E-2</v>
      </c>
      <c r="AK69" s="368"/>
      <c r="AL69" s="368">
        <f>(H69-'21-22 Cert'!H67)/'21-22 Cert'!H67</f>
        <v>7.9967935871743487E-2</v>
      </c>
      <c r="AM69" s="368">
        <f>(I69-'21-22 Cert'!I67)/'21-22 Cert'!I67</f>
        <v>7.9962276552877132E-2</v>
      </c>
      <c r="AN69" s="368">
        <f>(J69-'21-22 Cert'!J67)/'21-22 Cert'!J67</f>
        <v>8.0004139929621201E-2</v>
      </c>
      <c r="AO69" s="368">
        <f>(K69-'21-22 Cert'!K67)/'21-22 Cert'!K67</f>
        <v>7.9984348967536728E-2</v>
      </c>
      <c r="AP69" s="368">
        <f>(L69-'21-22 Cert'!L67)/'21-22 Cert'!L67</f>
        <v>7.9974833940303205E-2</v>
      </c>
      <c r="AQ69" s="368"/>
      <c r="AR69" s="368">
        <f>(N69-'21-22 Cert'!N67)/'21-22 Cert'!N67</f>
        <v>7.9958987543231413E-2</v>
      </c>
      <c r="AS69" s="368">
        <f>(O69-'21-22 Cert'!O67)/'21-22 Cert'!O67</f>
        <v>7.9969992498124531E-2</v>
      </c>
      <c r="AT69" s="368">
        <f>(P69-'21-22 Cert'!P67)/'21-22 Cert'!P67</f>
        <v>8.0010373315879818E-2</v>
      </c>
      <c r="AU69" s="368">
        <f>(Q69-'21-22 Cert'!Q67)/'21-22 Cert'!Q67</f>
        <v>7.9974940060963118E-2</v>
      </c>
      <c r="AV69" s="368">
        <f>(R69-'21-22 Cert'!R67)/'21-22 Cert'!R67</f>
        <v>7.9965814729693829E-2</v>
      </c>
      <c r="AW69" s="368"/>
      <c r="AX69" s="368">
        <f>(T69-'21-22 Cert'!T67)/'21-22 Cert'!T67</f>
        <v>7.9951987821301015E-2</v>
      </c>
      <c r="AY69" s="368">
        <f>(U69-'21-22 Cert'!U67)/'21-22 Cert'!U67</f>
        <v>7.9962947500260936E-2</v>
      </c>
      <c r="AZ69" s="368">
        <f>(V69-'21-22 Cert'!V67)/'21-22 Cert'!V67</f>
        <v>8.0017009816081369E-2</v>
      </c>
      <c r="BA69" s="368">
        <f>(W69-'21-22 Cert'!W67)/'21-22 Cert'!W67</f>
        <v>7.9990319569451324E-2</v>
      </c>
      <c r="BB69" s="368">
        <f>(X69-'21-22 Cert'!X67)/'21-22 Cert'!X67</f>
        <v>7.9980557212611297E-2</v>
      </c>
      <c r="BC69" s="368"/>
      <c r="BD69" s="368">
        <f>(Z69-'21-22 Cert'!Z67)/'21-22 Cert'!Z67</f>
        <v>7.9959599360323208E-2</v>
      </c>
      <c r="BE69" s="368">
        <f>(AA69-'21-22 Cert'!AA67)/'21-22 Cert'!AA67</f>
        <v>7.9969992498124531E-2</v>
      </c>
      <c r="BF69" s="368">
        <f>(AB69-'21-22 Cert'!AB67)/'21-22 Cert'!AB67</f>
        <v>8.0010867350404136E-2</v>
      </c>
      <c r="BG69" s="368">
        <f>(AC69-'21-22 Cert'!AC67)/'21-22 Cert'!AC67</f>
        <v>7.9981445894904246E-2</v>
      </c>
      <c r="BH69" s="368">
        <f>(AD69-'21-22 Cert'!AD67)/'21-22 Cert'!AD67</f>
        <v>7.9972051070316963E-2</v>
      </c>
    </row>
    <row r="70" spans="1:60" s="109" customFormat="1" x14ac:dyDescent="0.25">
      <c r="A70" s="116">
        <v>20</v>
      </c>
      <c r="B70" s="126">
        <f>MROUND('21-22 Cert'!B68+'21-22 Cert'!B68*$B$1,5)</f>
        <v>65050</v>
      </c>
      <c r="C70" s="127">
        <f>MROUND('21-22 Cert'!C68+'21-22 Cert'!C68*$B$1,5)</f>
        <v>72925</v>
      </c>
      <c r="D70" s="127">
        <f>MROUND('21-22 Cert'!D68+'21-22 Cert'!D68*$B$1,5)</f>
        <v>80450</v>
      </c>
      <c r="E70" s="127">
        <f>MROUND('21-22 Cert'!E68+'21-22 Cert'!E68*$B$1,5)</f>
        <v>82370</v>
      </c>
      <c r="F70" s="128">
        <f>MROUND('21-22 Cert'!F68+'21-22 Cert'!F68*$B$1,5)</f>
        <v>85935</v>
      </c>
      <c r="G70" s="116">
        <v>20</v>
      </c>
      <c r="H70" s="139">
        <f t="shared" si="38"/>
        <v>68303</v>
      </c>
      <c r="I70" s="140">
        <f t="shared" si="38"/>
        <v>76571</v>
      </c>
      <c r="J70" s="140">
        <f t="shared" si="38"/>
        <v>84473</v>
      </c>
      <c r="K70" s="140">
        <f t="shared" si="38"/>
        <v>86489</v>
      </c>
      <c r="L70" s="141">
        <f t="shared" si="38"/>
        <v>90232</v>
      </c>
      <c r="M70" s="116">
        <v>20</v>
      </c>
      <c r="N70" s="145">
        <f t="shared" si="39"/>
        <v>71555</v>
      </c>
      <c r="O70" s="146">
        <f t="shared" si="39"/>
        <v>80218</v>
      </c>
      <c r="P70" s="146">
        <f t="shared" si="39"/>
        <v>88495</v>
      </c>
      <c r="Q70" s="146">
        <f t="shared" si="39"/>
        <v>90607</v>
      </c>
      <c r="R70" s="147">
        <f t="shared" si="39"/>
        <v>94529</v>
      </c>
      <c r="S70" s="116">
        <v>20</v>
      </c>
      <c r="T70" s="142">
        <f t="shared" si="36"/>
        <v>74808</v>
      </c>
      <c r="U70" s="143">
        <f t="shared" si="36"/>
        <v>83864</v>
      </c>
      <c r="V70" s="143">
        <f t="shared" si="36"/>
        <v>92518</v>
      </c>
      <c r="W70" s="143">
        <f t="shared" si="36"/>
        <v>94726</v>
      </c>
      <c r="X70" s="144">
        <f t="shared" si="36"/>
        <v>98825</v>
      </c>
      <c r="Y70" s="116">
        <v>20</v>
      </c>
      <c r="Z70" s="131">
        <f t="shared" si="37"/>
        <v>78060</v>
      </c>
      <c r="AA70" s="124">
        <f t="shared" si="37"/>
        <v>87510</v>
      </c>
      <c r="AB70" s="124">
        <f t="shared" si="37"/>
        <v>96540</v>
      </c>
      <c r="AC70" s="124">
        <f t="shared" si="37"/>
        <v>98844</v>
      </c>
      <c r="AD70" s="125">
        <f t="shared" si="37"/>
        <v>103122</v>
      </c>
      <c r="AE70" s="107"/>
      <c r="AF70" s="368">
        <f>(B70-'21-22 Cert'!B68)/'21-22 Cert'!B68</f>
        <v>8.0026564834799932E-2</v>
      </c>
      <c r="AG70" s="368">
        <f>(C70-'21-22 Cert'!C68)/'21-22 Cert'!C68</f>
        <v>7.9970381340244354E-2</v>
      </c>
      <c r="AH70" s="368">
        <f>(D70-'21-22 Cert'!D68)/'21-22 Cert'!D68</f>
        <v>8.0010739696603578E-2</v>
      </c>
      <c r="AI70" s="368">
        <f>(E70-'21-22 Cert'!E68)/'21-22 Cert'!E68</f>
        <v>7.997902189589616E-2</v>
      </c>
      <c r="AJ70" s="368">
        <f>(F70-'21-22 Cert'!F68)/'21-22 Cert'!F68</f>
        <v>7.9992459469649363E-2</v>
      </c>
      <c r="AK70" s="368"/>
      <c r="AL70" s="368">
        <f>(H70-'21-22 Cert'!H68)/'21-22 Cert'!H68</f>
        <v>8.0025932133708608E-2</v>
      </c>
      <c r="AM70" s="368">
        <f>(I70-'21-22 Cert'!I68)/'21-22 Cert'!I68</f>
        <v>7.9970663319276172E-2</v>
      </c>
      <c r="AN70" s="368">
        <f>(J70-'21-22 Cert'!J68)/'21-22 Cert'!J68</f>
        <v>8.0010228217093901E-2</v>
      </c>
      <c r="AO70" s="368">
        <f>(K70-'21-22 Cert'!K68)/'21-22 Cert'!K68</f>
        <v>7.997852255132111E-2</v>
      </c>
      <c r="AP70" s="368">
        <f>(L70-'21-22 Cert'!L68)/'21-22 Cert'!L68</f>
        <v>7.9988988497767782E-2</v>
      </c>
      <c r="AQ70" s="368"/>
      <c r="AR70" s="368">
        <f>(N70-'21-22 Cert'!N68)/'21-22 Cert'!N68</f>
        <v>8.0026564834799932E-2</v>
      </c>
      <c r="AS70" s="368">
        <f>(O70-'21-22 Cert'!O68)/'21-22 Cert'!O68</f>
        <v>7.9969843022159995E-2</v>
      </c>
      <c r="AT70" s="368">
        <f>(P70-'21-22 Cert'!P68)/'21-22 Cert'!P68</f>
        <v>8.0010739696603578E-2</v>
      </c>
      <c r="AU70" s="368">
        <f>(Q70-'21-22 Cert'!Q68)/'21-22 Cert'!Q68</f>
        <v>7.997902189589616E-2</v>
      </c>
      <c r="AV70" s="368">
        <f>(R70-'21-22 Cert'!R68)/'21-22 Cert'!R68</f>
        <v>7.9998171992642267E-2</v>
      </c>
      <c r="AW70" s="368"/>
      <c r="AX70" s="368">
        <f>(T70-'21-22 Cert'!T68)/'21-22 Cert'!T68</f>
        <v>8.0025987150797659E-2</v>
      </c>
      <c r="AY70" s="368">
        <f>(U70-'21-22 Cert'!U68)/'21-22 Cert'!U68</f>
        <v>7.9970123882865021E-2</v>
      </c>
      <c r="AZ70" s="368">
        <f>(V70-'21-22 Cert'!V68)/'21-22 Cert'!V68</f>
        <v>8.0010272693313414E-2</v>
      </c>
      <c r="BA70" s="368">
        <f>(W70-'21-22 Cert'!W68)/'21-22 Cert'!W68</f>
        <v>7.9978565972340987E-2</v>
      </c>
      <c r="BB70" s="368">
        <f>(X70-'21-22 Cert'!X68)/'21-22 Cert'!X68</f>
        <v>7.9983826197189259E-2</v>
      </c>
      <c r="BC70" s="368"/>
      <c r="BD70" s="368">
        <f>(Z70-'21-22 Cert'!Z68)/'21-22 Cert'!Z68</f>
        <v>8.0026564834799932E-2</v>
      </c>
      <c r="BE70" s="368">
        <f>(AA70-'21-22 Cert'!AA68)/'21-22 Cert'!AA68</f>
        <v>7.9970381340244354E-2</v>
      </c>
      <c r="BF70" s="368">
        <f>(AB70-'21-22 Cert'!AB68)/'21-22 Cert'!AB68</f>
        <v>8.0010739696603578E-2</v>
      </c>
      <c r="BG70" s="368">
        <f>(AC70-'21-22 Cert'!AC68)/'21-22 Cert'!AC68</f>
        <v>7.997902189589616E-2</v>
      </c>
      <c r="BH70" s="368">
        <f>(AD70-'21-22 Cert'!AD68)/'21-22 Cert'!AD68</f>
        <v>7.9992459469649363E-2</v>
      </c>
    </row>
    <row r="71" spans="1:60" s="109" customFormat="1" x14ac:dyDescent="0.25">
      <c r="A71" s="116">
        <v>21</v>
      </c>
      <c r="B71" s="126">
        <f>MROUND('21-22 Cert'!B69+'21-22 Cert'!B69*$B$1,5)</f>
        <v>65945</v>
      </c>
      <c r="C71" s="127">
        <f>MROUND('21-22 Cert'!C69+'21-22 Cert'!C69*$B$1,5)</f>
        <v>73820</v>
      </c>
      <c r="D71" s="127">
        <f>MROUND('21-22 Cert'!D69+'21-22 Cert'!D69*$B$1,5)</f>
        <v>81350</v>
      </c>
      <c r="E71" s="127">
        <f>MROUND('21-22 Cert'!E69+'21-22 Cert'!E69*$B$1,5)</f>
        <v>83305</v>
      </c>
      <c r="F71" s="128">
        <f>MROUND('21-22 Cert'!F69+'21-22 Cert'!F69*$B$1,5)</f>
        <v>86810</v>
      </c>
      <c r="G71" s="116">
        <v>21</v>
      </c>
      <c r="H71" s="139">
        <f t="shared" si="38"/>
        <v>69242</v>
      </c>
      <c r="I71" s="140">
        <f t="shared" si="38"/>
        <v>77511</v>
      </c>
      <c r="J71" s="140">
        <f t="shared" si="38"/>
        <v>85418</v>
      </c>
      <c r="K71" s="140">
        <f t="shared" si="38"/>
        <v>87470</v>
      </c>
      <c r="L71" s="141">
        <f t="shared" si="38"/>
        <v>91151</v>
      </c>
      <c r="M71" s="116">
        <v>21</v>
      </c>
      <c r="N71" s="145">
        <f t="shared" si="39"/>
        <v>72540</v>
      </c>
      <c r="O71" s="146">
        <f t="shared" si="39"/>
        <v>81202</v>
      </c>
      <c r="P71" s="146">
        <f t="shared" si="39"/>
        <v>89485</v>
      </c>
      <c r="Q71" s="146">
        <f t="shared" si="39"/>
        <v>91636</v>
      </c>
      <c r="R71" s="147">
        <f t="shared" si="39"/>
        <v>95491</v>
      </c>
      <c r="S71" s="116">
        <v>21</v>
      </c>
      <c r="T71" s="142">
        <f t="shared" si="36"/>
        <v>75837</v>
      </c>
      <c r="U71" s="143">
        <f t="shared" si="36"/>
        <v>84893</v>
      </c>
      <c r="V71" s="143">
        <f t="shared" si="36"/>
        <v>93553</v>
      </c>
      <c r="W71" s="143">
        <f t="shared" si="36"/>
        <v>95801</v>
      </c>
      <c r="X71" s="144">
        <f t="shared" si="36"/>
        <v>99832</v>
      </c>
      <c r="Y71" s="116">
        <v>21</v>
      </c>
      <c r="Z71" s="131">
        <f t="shared" si="37"/>
        <v>79134</v>
      </c>
      <c r="AA71" s="124">
        <f t="shared" si="37"/>
        <v>88584</v>
      </c>
      <c r="AB71" s="124">
        <f t="shared" si="37"/>
        <v>97620</v>
      </c>
      <c r="AC71" s="124">
        <f t="shared" si="37"/>
        <v>99966</v>
      </c>
      <c r="AD71" s="125">
        <f t="shared" si="37"/>
        <v>104172</v>
      </c>
      <c r="AE71" s="107"/>
      <c r="AF71" s="368">
        <f>(B71-'21-22 Cert'!B69)/'21-22 Cert'!B69</f>
        <v>8.0003275466754009E-2</v>
      </c>
      <c r="AG71" s="368">
        <f>(C71-'21-22 Cert'!C69)/'21-22 Cert'!C69</f>
        <v>8.0029261155815656E-2</v>
      </c>
      <c r="AH71" s="368">
        <f>(D71-'21-22 Cert'!D69)/'21-22 Cert'!D69</f>
        <v>7.9986724195154332E-2</v>
      </c>
      <c r="AI71" s="368">
        <f>(E71-'21-22 Cert'!E69)/'21-22 Cert'!E69</f>
        <v>7.9989628573280611E-2</v>
      </c>
      <c r="AJ71" s="368">
        <f>(F71-'21-22 Cert'!F69)/'21-22 Cert'!F69</f>
        <v>7.9995023637720833E-2</v>
      </c>
      <c r="AK71" s="368"/>
      <c r="AL71" s="368">
        <f>(H71-'21-22 Cert'!H69)/'21-22 Cert'!H69</f>
        <v>7.9999376101570666E-2</v>
      </c>
      <c r="AM71" s="368">
        <f>(I71-'21-22 Cert'!I69)/'21-22 Cert'!I69</f>
        <v>8.0021736707167543E-2</v>
      </c>
      <c r="AN71" s="368">
        <f>(J71-'21-22 Cert'!J69)/'21-22 Cert'!J69</f>
        <v>7.9996459774184167E-2</v>
      </c>
      <c r="AO71" s="368">
        <f>(K71-'21-22 Cert'!K69)/'21-22 Cert'!K69</f>
        <v>7.9983208218095611E-2</v>
      </c>
      <c r="AP71" s="368">
        <f>(L71-'21-22 Cert'!L69)/'21-22 Cert'!L69</f>
        <v>8.0000947878529363E-2</v>
      </c>
      <c r="AQ71" s="368"/>
      <c r="AR71" s="368">
        <f>(N71-'21-22 Cert'!N69)/'21-22 Cert'!N69</f>
        <v>8.0010719709376774E-2</v>
      </c>
      <c r="AS71" s="368">
        <f>(O71-'21-22 Cert'!O69)/'21-22 Cert'!O69</f>
        <v>8.0029261155815656E-2</v>
      </c>
      <c r="AT71" s="368">
        <f>(P71-'21-22 Cert'!P69)/'21-22 Cert'!P69</f>
        <v>7.998020710130585E-2</v>
      </c>
      <c r="AU71" s="368">
        <f>(Q71-'21-22 Cert'!Q69)/'21-22 Cert'!Q69</f>
        <v>7.9989157208688377E-2</v>
      </c>
      <c r="AV71" s="368">
        <f>(R71-'21-22 Cert'!R69)/'21-22 Cert'!R69</f>
        <v>7.9995023637720833E-2</v>
      </c>
      <c r="AW71" s="368"/>
      <c r="AX71" s="368">
        <f>(T71-'21-22 Cert'!T69)/'21-22 Cert'!T69</f>
        <v>8.0006835756704031E-2</v>
      </c>
      <c r="AY71" s="368">
        <f>(U71-'21-22 Cert'!U69)/'21-22 Cert'!U69</f>
        <v>8.0022391002887924E-2</v>
      </c>
      <c r="AZ71" s="368">
        <f>(V71-'21-22 Cert'!V69)/'21-22 Cert'!V69</f>
        <v>7.9989379386775028E-2</v>
      </c>
      <c r="BA71" s="368">
        <f>(W71-'21-22 Cert'!W69)/'21-22 Cert'!W69</f>
        <v>7.9995490671326303E-2</v>
      </c>
      <c r="BB71" s="368">
        <f>(X71-'21-22 Cert'!X69)/'21-22 Cert'!X69</f>
        <v>8.0000432727154708E-2</v>
      </c>
      <c r="BC71" s="368"/>
      <c r="BD71" s="368">
        <f>(Z71-'21-22 Cert'!Z69)/'21-22 Cert'!Z69</f>
        <v>8.0003275466754009E-2</v>
      </c>
      <c r="BE71" s="368">
        <f>(AA71-'21-22 Cert'!AA69)/'21-22 Cert'!AA69</f>
        <v>8.0029261155815656E-2</v>
      </c>
      <c r="BF71" s="368">
        <f>(AB71-'21-22 Cert'!AB69)/'21-22 Cert'!AB69</f>
        <v>7.9986724195154332E-2</v>
      </c>
      <c r="BG71" s="368">
        <f>(AC71-'21-22 Cert'!AC69)/'21-22 Cert'!AC69</f>
        <v>7.9989628573280611E-2</v>
      </c>
      <c r="BH71" s="368">
        <f>(AD71-'21-22 Cert'!AD69)/'21-22 Cert'!AD69</f>
        <v>7.9995023637720833E-2</v>
      </c>
    </row>
    <row r="72" spans="1:60" s="109" customFormat="1" x14ac:dyDescent="0.25">
      <c r="A72" s="116">
        <v>22</v>
      </c>
      <c r="B72" s="126">
        <f>MROUND('21-22 Cert'!B70+'21-22 Cert'!B70*$B$1,5)</f>
        <v>66755</v>
      </c>
      <c r="C72" s="127">
        <f>MROUND('21-22 Cert'!C70+'21-22 Cert'!C70*$B$1,5)</f>
        <v>74740</v>
      </c>
      <c r="D72" s="127">
        <f>MROUND('21-22 Cert'!D70+'21-22 Cert'!D70*$B$1,5)</f>
        <v>82240</v>
      </c>
      <c r="E72" s="127">
        <f>MROUND('21-22 Cert'!E70+'21-22 Cert'!E70*$B$1,5)</f>
        <v>84220</v>
      </c>
      <c r="F72" s="128">
        <f>MROUND('21-22 Cert'!F70+'21-22 Cert'!F70*$B$1,5)</f>
        <v>87710</v>
      </c>
      <c r="G72" s="116">
        <v>22</v>
      </c>
      <c r="H72" s="139">
        <f t="shared" si="38"/>
        <v>70093</v>
      </c>
      <c r="I72" s="140">
        <f t="shared" si="38"/>
        <v>78477</v>
      </c>
      <c r="J72" s="140">
        <f t="shared" si="38"/>
        <v>86352</v>
      </c>
      <c r="K72" s="140">
        <f t="shared" si="38"/>
        <v>88431</v>
      </c>
      <c r="L72" s="141">
        <f t="shared" si="38"/>
        <v>92096</v>
      </c>
      <c r="M72" s="116">
        <v>22</v>
      </c>
      <c r="N72" s="145">
        <f t="shared" si="39"/>
        <v>73431</v>
      </c>
      <c r="O72" s="146">
        <f t="shared" si="39"/>
        <v>82214</v>
      </c>
      <c r="P72" s="146">
        <f t="shared" si="39"/>
        <v>90464</v>
      </c>
      <c r="Q72" s="146">
        <f t="shared" si="39"/>
        <v>92642</v>
      </c>
      <c r="R72" s="147">
        <f t="shared" si="39"/>
        <v>96481</v>
      </c>
      <c r="S72" s="116">
        <v>22</v>
      </c>
      <c r="T72" s="142">
        <f t="shared" si="36"/>
        <v>76768</v>
      </c>
      <c r="U72" s="143">
        <f t="shared" si="36"/>
        <v>85951</v>
      </c>
      <c r="V72" s="143">
        <f t="shared" si="36"/>
        <v>94576</v>
      </c>
      <c r="W72" s="143">
        <f t="shared" si="36"/>
        <v>96853</v>
      </c>
      <c r="X72" s="144">
        <f t="shared" si="36"/>
        <v>100867</v>
      </c>
      <c r="Y72" s="116">
        <v>22</v>
      </c>
      <c r="Z72" s="131">
        <f t="shared" si="37"/>
        <v>80106</v>
      </c>
      <c r="AA72" s="124">
        <f t="shared" si="37"/>
        <v>89688</v>
      </c>
      <c r="AB72" s="124">
        <f t="shared" si="37"/>
        <v>98688</v>
      </c>
      <c r="AC72" s="124">
        <f t="shared" si="37"/>
        <v>101064</v>
      </c>
      <c r="AD72" s="125">
        <f t="shared" si="37"/>
        <v>105252</v>
      </c>
      <c r="AE72" s="107"/>
      <c r="AF72" s="368">
        <f>(B72-'21-22 Cert'!B70)/'21-22 Cert'!B70</f>
        <v>8.0003235722375027E-2</v>
      </c>
      <c r="AG72" s="368">
        <f>(C72-'21-22 Cert'!C70)/'21-22 Cert'!C70</f>
        <v>7.9979770247814469E-2</v>
      </c>
      <c r="AH72" s="368">
        <f>(D72-'21-22 Cert'!D70)/'21-22 Cert'!D70</f>
        <v>7.9973736047275118E-2</v>
      </c>
      <c r="AI72" s="368">
        <f>(E72-'21-22 Cert'!E70)/'21-22 Cert'!E70</f>
        <v>8.0020518081559369E-2</v>
      </c>
      <c r="AJ72" s="368">
        <f>(F72-'21-22 Cert'!F70)/'21-22 Cert'!F70</f>
        <v>7.9972911407991135E-2</v>
      </c>
      <c r="AK72" s="368"/>
      <c r="AL72" s="368">
        <f>(H72-'21-22 Cert'!H70)/'21-22 Cert'!H70</f>
        <v>7.9998767353353567E-2</v>
      </c>
      <c r="AM72" s="368">
        <f>(I72-'21-22 Cert'!I70)/'21-22 Cert'!I70</f>
        <v>7.9983485859767431E-2</v>
      </c>
      <c r="AN72" s="368">
        <f>(J72-'21-22 Cert'!J70)/'21-22 Cert'!J70</f>
        <v>7.9966982665899591E-2</v>
      </c>
      <c r="AO72" s="368">
        <f>(K72-'21-22 Cert'!K70)/'21-22 Cert'!K70</f>
        <v>8.0020518081559369E-2</v>
      </c>
      <c r="AP72" s="368">
        <f>(L72-'21-22 Cert'!L70)/'21-22 Cert'!L70</f>
        <v>7.9975608612036217E-2</v>
      </c>
      <c r="AQ72" s="368"/>
      <c r="AR72" s="368">
        <f>(N72-'21-22 Cert'!N70)/'21-22 Cert'!N70</f>
        <v>8.0010589636863708E-2</v>
      </c>
      <c r="AS72" s="368">
        <f>(O72-'21-22 Cert'!O70)/'21-22 Cert'!O70</f>
        <v>7.9972676877807847E-2</v>
      </c>
      <c r="AT72" s="368">
        <f>(P72-'21-22 Cert'!P70)/'21-22 Cert'!P70</f>
        <v>7.9973736047275118E-2</v>
      </c>
      <c r="AU72" s="368">
        <f>(Q72-'21-22 Cert'!Q70)/'21-22 Cert'!Q70</f>
        <v>8.0020518081559369E-2</v>
      </c>
      <c r="AV72" s="368">
        <f>(R72-'21-22 Cert'!R70)/'21-22 Cert'!R70</f>
        <v>7.9966867031577057E-2</v>
      </c>
      <c r="AW72" s="368"/>
      <c r="AX72" s="368">
        <f>(T72-'21-22 Cert'!T70)/'21-22 Cert'!T70</f>
        <v>7.9992121774851585E-2</v>
      </c>
      <c r="AY72" s="368">
        <f>(U72-'21-22 Cert'!U70)/'21-22 Cert'!U70</f>
        <v>7.9976377754881506E-2</v>
      </c>
      <c r="AZ72" s="368">
        <f>(V72-'21-22 Cert'!V70)/'21-22 Cert'!V70</f>
        <v>7.9967569913101069E-2</v>
      </c>
      <c r="BA72" s="368">
        <f>(W72-'21-22 Cert'!W70)/'21-22 Cert'!W70</f>
        <v>8.0020518081559369E-2</v>
      </c>
      <c r="BB72" s="368">
        <f>(X72-'21-22 Cert'!X70)/'21-22 Cert'!X70</f>
        <v>7.9981155711639565E-2</v>
      </c>
      <c r="BC72" s="368"/>
      <c r="BD72" s="368">
        <f>(Z72-'21-22 Cert'!Z70)/'21-22 Cert'!Z70</f>
        <v>8.0003235722375027E-2</v>
      </c>
      <c r="BE72" s="368">
        <f>(AA72-'21-22 Cert'!AA70)/'21-22 Cert'!AA70</f>
        <v>7.9979770247814469E-2</v>
      </c>
      <c r="BF72" s="368">
        <f>(AB72-'21-22 Cert'!AB70)/'21-22 Cert'!AB70</f>
        <v>7.9973736047275118E-2</v>
      </c>
      <c r="BG72" s="368">
        <f>(AC72-'21-22 Cert'!AC70)/'21-22 Cert'!AC70</f>
        <v>8.0020518081559369E-2</v>
      </c>
      <c r="BH72" s="368">
        <f>(AD72-'21-22 Cert'!AD70)/'21-22 Cert'!AD70</f>
        <v>7.9972911407991135E-2</v>
      </c>
    </row>
    <row r="73" spans="1:60" s="109" customFormat="1" x14ac:dyDescent="0.25">
      <c r="A73" s="116">
        <v>23</v>
      </c>
      <c r="B73" s="126">
        <f>MROUND('21-22 Cert'!B71+'21-22 Cert'!B71*$B$1,5)</f>
        <v>67620</v>
      </c>
      <c r="C73" s="127">
        <f>MROUND('21-22 Cert'!C71+'21-22 Cert'!C71*$B$1,5)</f>
        <v>75640</v>
      </c>
      <c r="D73" s="127">
        <f>MROUND('21-22 Cert'!D71+'21-22 Cert'!D71*$B$1,5)</f>
        <v>83180</v>
      </c>
      <c r="E73" s="127">
        <f>MROUND('21-22 Cert'!E71+'21-22 Cert'!E71*$B$1,5)</f>
        <v>85080</v>
      </c>
      <c r="F73" s="128">
        <f>MROUND('21-22 Cert'!F71+'21-22 Cert'!F71*$B$1,5)</f>
        <v>88665</v>
      </c>
      <c r="G73" s="116">
        <v>23</v>
      </c>
      <c r="H73" s="139">
        <f t="shared" si="38"/>
        <v>71001</v>
      </c>
      <c r="I73" s="140">
        <f t="shared" si="38"/>
        <v>79422</v>
      </c>
      <c r="J73" s="140">
        <f t="shared" si="38"/>
        <v>87339</v>
      </c>
      <c r="K73" s="140">
        <f t="shared" si="38"/>
        <v>89334</v>
      </c>
      <c r="L73" s="141">
        <f t="shared" si="38"/>
        <v>93098</v>
      </c>
      <c r="M73" s="116">
        <v>23</v>
      </c>
      <c r="N73" s="145">
        <f t="shared" si="39"/>
        <v>74382</v>
      </c>
      <c r="O73" s="146">
        <f t="shared" si="39"/>
        <v>83204</v>
      </c>
      <c r="P73" s="146">
        <f t="shared" si="39"/>
        <v>91498</v>
      </c>
      <c r="Q73" s="146">
        <f t="shared" si="39"/>
        <v>93588</v>
      </c>
      <c r="R73" s="147">
        <f t="shared" si="39"/>
        <v>97532</v>
      </c>
      <c r="S73" s="116">
        <v>23</v>
      </c>
      <c r="T73" s="142">
        <f t="shared" si="36"/>
        <v>77763</v>
      </c>
      <c r="U73" s="143">
        <f t="shared" si="36"/>
        <v>86986</v>
      </c>
      <c r="V73" s="143">
        <f t="shared" si="36"/>
        <v>95657</v>
      </c>
      <c r="W73" s="143">
        <f t="shared" si="36"/>
        <v>97842</v>
      </c>
      <c r="X73" s="144">
        <f t="shared" si="36"/>
        <v>101965</v>
      </c>
      <c r="Y73" s="116">
        <v>23</v>
      </c>
      <c r="Z73" s="131">
        <f t="shared" si="37"/>
        <v>81144</v>
      </c>
      <c r="AA73" s="124">
        <f t="shared" si="37"/>
        <v>90768</v>
      </c>
      <c r="AB73" s="124">
        <f t="shared" si="37"/>
        <v>99816</v>
      </c>
      <c r="AC73" s="124">
        <f t="shared" si="37"/>
        <v>102096</v>
      </c>
      <c r="AD73" s="125">
        <f t="shared" si="37"/>
        <v>106398</v>
      </c>
      <c r="AE73" s="107"/>
      <c r="AF73" s="368">
        <f>(B73-'21-22 Cert'!B71)/'21-22 Cert'!B71</f>
        <v>8.0019166267369435E-2</v>
      </c>
      <c r="AG73" s="368">
        <f>(C73-'21-22 Cert'!C71)/'21-22 Cert'!C71</f>
        <v>8.0031412864996071E-2</v>
      </c>
      <c r="AH73" s="368">
        <f>(D73-'21-22 Cert'!D71)/'21-22 Cert'!D71</f>
        <v>7.9979226175019472E-2</v>
      </c>
      <c r="AI73" s="368">
        <f>(E73-'21-22 Cert'!E71)/'21-22 Cert'!E71</f>
        <v>7.9969535415079965E-2</v>
      </c>
      <c r="AJ73" s="368">
        <f>(F73-'21-22 Cert'!F71)/'21-22 Cert'!F71</f>
        <v>8.0029234423533713E-2</v>
      </c>
      <c r="AK73" s="368"/>
      <c r="AL73" s="368">
        <f>(H73-'21-22 Cert'!H71)/'21-22 Cert'!H71</f>
        <v>8.0010952069484803E-2</v>
      </c>
      <c r="AM73" s="368">
        <f>(I73-'21-22 Cert'!I71)/'21-22 Cert'!I71</f>
        <v>8.0027741137114652E-2</v>
      </c>
      <c r="AN73" s="368">
        <f>(J73-'21-22 Cert'!J71)/'21-22 Cert'!J71</f>
        <v>7.9979226175019472E-2</v>
      </c>
      <c r="AO73" s="368">
        <f>(K73-'21-22 Cert'!K71)/'21-22 Cert'!K71</f>
        <v>7.9969535415079965E-2</v>
      </c>
      <c r="AP73" s="368">
        <f>(L73-'21-22 Cert'!L71)/'21-22 Cert'!L71</f>
        <v>8.0023201856148488E-2</v>
      </c>
      <c r="AQ73" s="368"/>
      <c r="AR73" s="368">
        <f>(N73-'21-22 Cert'!N71)/'21-22 Cert'!N71</f>
        <v>8.0019166267369435E-2</v>
      </c>
      <c r="AS73" s="368">
        <f>(O73-'21-22 Cert'!O71)/'21-22 Cert'!O71</f>
        <v>8.0024403224340915E-2</v>
      </c>
      <c r="AT73" s="368">
        <f>(P73-'21-22 Cert'!P71)/'21-22 Cert'!P71</f>
        <v>7.9979226175019472E-2</v>
      </c>
      <c r="AU73" s="368">
        <f>(Q73-'21-22 Cert'!Q71)/'21-22 Cert'!Q71</f>
        <v>7.9969535415079965E-2</v>
      </c>
      <c r="AV73" s="368">
        <f>(R73-'21-22 Cert'!R71)/'21-22 Cert'!R71</f>
        <v>8.0028791318310172E-2</v>
      </c>
      <c r="AW73" s="368"/>
      <c r="AX73" s="368">
        <f>(T73-'21-22 Cert'!T71)/'21-22 Cert'!T71</f>
        <v>8.0011666342601595E-2</v>
      </c>
      <c r="AY73" s="368">
        <f>(U73-'21-22 Cert'!U71)/'21-22 Cert'!U71</f>
        <v>8.0034765333995533E-2</v>
      </c>
      <c r="AZ73" s="368">
        <f>(V73-'21-22 Cert'!V71)/'21-22 Cert'!V71</f>
        <v>7.9979226175019472E-2</v>
      </c>
      <c r="BA73" s="368">
        <f>(W73-'21-22 Cert'!W71)/'21-22 Cert'!W71</f>
        <v>7.9969535415079965E-2</v>
      </c>
      <c r="BB73" s="368">
        <f>(X73-'21-22 Cert'!X71)/'21-22 Cert'!X71</f>
        <v>8.0034742450401972E-2</v>
      </c>
      <c r="BC73" s="368"/>
      <c r="BD73" s="368">
        <f>(Z73-'21-22 Cert'!Z71)/'21-22 Cert'!Z71</f>
        <v>8.0019166267369435E-2</v>
      </c>
      <c r="BE73" s="368">
        <f>(AA73-'21-22 Cert'!AA71)/'21-22 Cert'!AA71</f>
        <v>8.0031412864996071E-2</v>
      </c>
      <c r="BF73" s="368">
        <f>(AB73-'21-22 Cert'!AB71)/'21-22 Cert'!AB71</f>
        <v>7.9979226175019472E-2</v>
      </c>
      <c r="BG73" s="368">
        <f>(AC73-'21-22 Cert'!AC71)/'21-22 Cert'!AC71</f>
        <v>7.9969535415079965E-2</v>
      </c>
      <c r="BH73" s="368">
        <f>(AD73-'21-22 Cert'!AD71)/'21-22 Cert'!AD71</f>
        <v>8.0029234423533713E-2</v>
      </c>
    </row>
    <row r="74" spans="1:60" s="109" customFormat="1" x14ac:dyDescent="0.25">
      <c r="A74" s="116">
        <v>24</v>
      </c>
      <c r="B74" s="126">
        <f>MROUND('21-22 Cert'!B72+'21-22 Cert'!B72*$B$1,5)</f>
        <v>68510</v>
      </c>
      <c r="C74" s="127">
        <f>MROUND('21-22 Cert'!C72+'21-22 Cert'!C72*$B$1,5)</f>
        <v>76540</v>
      </c>
      <c r="D74" s="127">
        <f>MROUND('21-22 Cert'!D72+'21-22 Cert'!D72*$B$1,5)</f>
        <v>84085</v>
      </c>
      <c r="E74" s="127">
        <f>MROUND('21-22 Cert'!E72+'21-22 Cert'!E72*$B$1,5)</f>
        <v>86035</v>
      </c>
      <c r="F74" s="128">
        <f>MROUND('21-22 Cert'!F72+'21-22 Cert'!F72*$B$1,5)</f>
        <v>89595</v>
      </c>
      <c r="G74" s="116">
        <v>24</v>
      </c>
      <c r="H74" s="139">
        <f t="shared" si="38"/>
        <v>71936</v>
      </c>
      <c r="I74" s="140">
        <f t="shared" si="38"/>
        <v>80367</v>
      </c>
      <c r="J74" s="140">
        <f t="shared" si="38"/>
        <v>88289</v>
      </c>
      <c r="K74" s="140">
        <f t="shared" si="38"/>
        <v>90337</v>
      </c>
      <c r="L74" s="141">
        <f t="shared" si="38"/>
        <v>94075</v>
      </c>
      <c r="M74" s="116">
        <v>24</v>
      </c>
      <c r="N74" s="145">
        <f t="shared" si="39"/>
        <v>75361</v>
      </c>
      <c r="O74" s="146">
        <f t="shared" si="39"/>
        <v>84194</v>
      </c>
      <c r="P74" s="146">
        <f t="shared" si="39"/>
        <v>92494</v>
      </c>
      <c r="Q74" s="146">
        <f t="shared" si="39"/>
        <v>94639</v>
      </c>
      <c r="R74" s="147">
        <f t="shared" si="39"/>
        <v>98555</v>
      </c>
      <c r="S74" s="116">
        <v>24</v>
      </c>
      <c r="T74" s="142">
        <f t="shared" si="36"/>
        <v>78787</v>
      </c>
      <c r="U74" s="143">
        <f t="shared" si="36"/>
        <v>88021</v>
      </c>
      <c r="V74" s="143">
        <f t="shared" si="36"/>
        <v>96698</v>
      </c>
      <c r="W74" s="143">
        <f t="shared" si="36"/>
        <v>98940</v>
      </c>
      <c r="X74" s="144">
        <f t="shared" si="36"/>
        <v>103034</v>
      </c>
      <c r="Y74" s="116">
        <v>24</v>
      </c>
      <c r="Z74" s="131">
        <f t="shared" si="37"/>
        <v>82212</v>
      </c>
      <c r="AA74" s="124">
        <f t="shared" si="37"/>
        <v>91848</v>
      </c>
      <c r="AB74" s="124">
        <f t="shared" si="37"/>
        <v>100902</v>
      </c>
      <c r="AC74" s="124">
        <f t="shared" si="37"/>
        <v>103242</v>
      </c>
      <c r="AD74" s="125">
        <f t="shared" si="37"/>
        <v>107514</v>
      </c>
      <c r="AE74" s="107"/>
      <c r="AF74" s="368">
        <f>(B74-'21-22 Cert'!B72)/'21-22 Cert'!B72</f>
        <v>8.0003152833609203E-2</v>
      </c>
      <c r="AG74" s="368">
        <f>(C74-'21-22 Cert'!C72)/'21-22 Cert'!C72</f>
        <v>8.0005644137152526E-2</v>
      </c>
      <c r="AH74" s="368">
        <f>(D74-'21-22 Cert'!D72)/'21-22 Cert'!D72</f>
        <v>8.0020551024340122E-2</v>
      </c>
      <c r="AI74" s="368">
        <f>(E74-'21-22 Cert'!E72)/'21-22 Cert'!E72</f>
        <v>8.0027617373838816E-2</v>
      </c>
      <c r="AJ74" s="368">
        <f>(F74-'21-22 Cert'!F72)/'21-22 Cert'!F72</f>
        <v>7.9978302796528442E-2</v>
      </c>
      <c r="AK74" s="368"/>
      <c r="AL74" s="368">
        <f>(H74-'21-22 Cert'!H72)/'21-22 Cert'!H72</f>
        <v>8.0006605912291501E-2</v>
      </c>
      <c r="AM74" s="368">
        <f>(I74-'21-22 Cert'!I72)/'21-22 Cert'!I72</f>
        <v>7.9998387400220389E-2</v>
      </c>
      <c r="AN74" s="368">
        <f>(J74-'21-22 Cert'!J72)/'21-22 Cert'!J72</f>
        <v>8.0014189949601217E-2</v>
      </c>
      <c r="AO74" s="368">
        <f>(K74-'21-22 Cert'!K72)/'21-22 Cert'!K72</f>
        <v>8.003060626711142E-2</v>
      </c>
      <c r="AP74" s="368">
        <f>(L74-'21-22 Cert'!L72)/'21-22 Cert'!L72</f>
        <v>7.9981172796987646E-2</v>
      </c>
      <c r="AQ74" s="368"/>
      <c r="AR74" s="368">
        <f>(N74-'21-22 Cert'!N72)/'21-22 Cert'!N72</f>
        <v>7.9995414093065251E-2</v>
      </c>
      <c r="AS74" s="368">
        <f>(O74-'21-22 Cert'!O72)/'21-22 Cert'!O72</f>
        <v>8.0005644137152526E-2</v>
      </c>
      <c r="AT74" s="368">
        <f>(P74-'21-22 Cert'!P72)/'21-22 Cert'!P72</f>
        <v>8.0020083838348452E-2</v>
      </c>
      <c r="AU74" s="368">
        <f>(Q74-'21-22 Cert'!Q72)/'21-22 Cert'!Q72</f>
        <v>8.0033323442813775E-2</v>
      </c>
      <c r="AV74" s="368">
        <f>(R74-'21-22 Cert'!R72)/'21-22 Cert'!R72</f>
        <v>7.998378188831419E-2</v>
      </c>
      <c r="AW74" s="368"/>
      <c r="AX74" s="368">
        <f>(T74-'21-22 Cert'!T72)/'21-22 Cert'!T72</f>
        <v>8.0013708019191221E-2</v>
      </c>
      <c r="AY74" s="368">
        <f>(U74-'21-22 Cert'!U72)/'21-22 Cert'!U72</f>
        <v>7.9999018416951936E-2</v>
      </c>
      <c r="AZ74" s="368">
        <f>(V74-'21-22 Cert'!V72)/'21-22 Cert'!V72</f>
        <v>8.0026358996124328E-2</v>
      </c>
      <c r="BA74" s="368">
        <f>(W74-'21-22 Cert'!W72)/'21-22 Cert'!W72</f>
        <v>8.0024888384329057E-2</v>
      </c>
      <c r="BB74" s="368">
        <f>(X74-'21-22 Cert'!X72)/'21-22 Cert'!X72</f>
        <v>7.9975682361326572E-2</v>
      </c>
      <c r="BC74" s="368"/>
      <c r="BD74" s="368">
        <f>(Z74-'21-22 Cert'!Z72)/'21-22 Cert'!Z72</f>
        <v>8.0003152833609203E-2</v>
      </c>
      <c r="BE74" s="368">
        <f>(AA74-'21-22 Cert'!AA72)/'21-22 Cert'!AA72</f>
        <v>8.0005644137152526E-2</v>
      </c>
      <c r="BF74" s="368">
        <f>(AB74-'21-22 Cert'!AB72)/'21-22 Cert'!AB72</f>
        <v>8.0020551024340122E-2</v>
      </c>
      <c r="BG74" s="368">
        <f>(AC74-'21-22 Cert'!AC72)/'21-22 Cert'!AC72</f>
        <v>8.0027617373838816E-2</v>
      </c>
      <c r="BH74" s="368">
        <f>(AD74-'21-22 Cert'!AD72)/'21-22 Cert'!AD72</f>
        <v>7.9978302796528442E-2</v>
      </c>
    </row>
    <row r="75" spans="1:60" s="109" customFormat="1" x14ac:dyDescent="0.25">
      <c r="A75" s="116">
        <v>25</v>
      </c>
      <c r="B75" s="126">
        <f>MROUND('21-22 Cert'!B73+'21-22 Cert'!B73*$B$1,5)</f>
        <v>69370</v>
      </c>
      <c r="C75" s="127">
        <f>MROUND('21-22 Cert'!C73+'21-22 Cert'!C73*$B$1,5)</f>
        <v>77475</v>
      </c>
      <c r="D75" s="127">
        <f>MROUND('21-22 Cert'!D73+'21-22 Cert'!D73*$B$1,5)</f>
        <v>85010</v>
      </c>
      <c r="E75" s="127">
        <f>MROUND('21-22 Cert'!E73+'21-22 Cert'!E73*$B$1,5)</f>
        <v>86960</v>
      </c>
      <c r="F75" s="128">
        <f>MROUND('21-22 Cert'!F73+'21-22 Cert'!F73*$B$1,5)</f>
        <v>90480</v>
      </c>
      <c r="G75" s="116">
        <v>25</v>
      </c>
      <c r="H75" s="139">
        <f t="shared" si="38"/>
        <v>72839</v>
      </c>
      <c r="I75" s="140">
        <f t="shared" si="38"/>
        <v>81349</v>
      </c>
      <c r="J75" s="140">
        <f t="shared" si="38"/>
        <v>89261</v>
      </c>
      <c r="K75" s="140">
        <f t="shared" si="38"/>
        <v>91308</v>
      </c>
      <c r="L75" s="141">
        <f t="shared" si="38"/>
        <v>95004</v>
      </c>
      <c r="M75" s="116">
        <v>25</v>
      </c>
      <c r="N75" s="145">
        <f t="shared" si="39"/>
        <v>76307</v>
      </c>
      <c r="O75" s="146">
        <f t="shared" si="39"/>
        <v>85223</v>
      </c>
      <c r="P75" s="146">
        <f t="shared" si="39"/>
        <v>93511</v>
      </c>
      <c r="Q75" s="146">
        <f t="shared" si="39"/>
        <v>95656</v>
      </c>
      <c r="R75" s="147">
        <f t="shared" si="39"/>
        <v>99528</v>
      </c>
      <c r="S75" s="116">
        <v>25</v>
      </c>
      <c r="T75" s="142">
        <f t="shared" si="36"/>
        <v>79776</v>
      </c>
      <c r="U75" s="143">
        <f t="shared" si="36"/>
        <v>89096</v>
      </c>
      <c r="V75" s="143">
        <f t="shared" si="36"/>
        <v>97762</v>
      </c>
      <c r="W75" s="143">
        <f t="shared" si="36"/>
        <v>100004</v>
      </c>
      <c r="X75" s="144">
        <f t="shared" si="36"/>
        <v>104052</v>
      </c>
      <c r="Y75" s="116">
        <v>25</v>
      </c>
      <c r="Z75" s="131">
        <f t="shared" si="37"/>
        <v>83244</v>
      </c>
      <c r="AA75" s="124">
        <f t="shared" si="37"/>
        <v>92970</v>
      </c>
      <c r="AB75" s="124">
        <f t="shared" si="37"/>
        <v>102012</v>
      </c>
      <c r="AC75" s="124">
        <f t="shared" si="37"/>
        <v>104352</v>
      </c>
      <c r="AD75" s="125">
        <f t="shared" si="37"/>
        <v>108576</v>
      </c>
      <c r="AE75" s="107"/>
      <c r="AF75" s="368">
        <f>(B75-'21-22 Cert'!B73)/'21-22 Cert'!B73</f>
        <v>8.0024910477969793E-2</v>
      </c>
      <c r="AG75" s="368">
        <f>(C75-'21-22 Cert'!C73)/'21-22 Cert'!C73</f>
        <v>8.0016728235868126E-2</v>
      </c>
      <c r="AH75" s="368">
        <f>(D75-'21-22 Cert'!D73)/'21-22 Cert'!D73</f>
        <v>7.9972051070316963E-2</v>
      </c>
      <c r="AI75" s="368">
        <f>(E75-'21-22 Cert'!E73)/'21-22 Cert'!E73</f>
        <v>7.9980129160457034E-2</v>
      </c>
      <c r="AJ75" s="368">
        <f>(F75-'21-22 Cert'!F73)/'21-22 Cert'!F73</f>
        <v>7.9971353544998805E-2</v>
      </c>
      <c r="AK75" s="368"/>
      <c r="AL75" s="368">
        <f>(H75-'21-22 Cert'!H73)/'21-22 Cert'!H73</f>
        <v>8.0024317191067881E-2</v>
      </c>
      <c r="AM75" s="368">
        <f>(I75-'21-22 Cert'!I73)/'21-22 Cert'!I73</f>
        <v>8.0016462653673556E-2</v>
      </c>
      <c r="AN75" s="368">
        <f>(J75-'21-22 Cert'!J73)/'21-22 Cert'!J73</f>
        <v>7.9974833940303205E-2</v>
      </c>
      <c r="AO75" s="368">
        <f>(K75-'21-22 Cert'!K73)/'21-22 Cert'!K73</f>
        <v>7.9980129160457034E-2</v>
      </c>
      <c r="AP75" s="368">
        <f>(L75-'21-22 Cert'!L73)/'21-22 Cert'!L73</f>
        <v>7.9971353544998805E-2</v>
      </c>
      <c r="AQ75" s="368"/>
      <c r="AR75" s="368">
        <f>(N75-'21-22 Cert'!N73)/'21-22 Cert'!N73</f>
        <v>8.0024910477969793E-2</v>
      </c>
      <c r="AS75" s="368">
        <f>(O75-'21-22 Cert'!O73)/'21-22 Cert'!O73</f>
        <v>8.0016221216844721E-2</v>
      </c>
      <c r="AT75" s="368">
        <f>(P75-'21-22 Cert'!P73)/'21-22 Cert'!P73</f>
        <v>7.9965814729693829E-2</v>
      </c>
      <c r="AU75" s="368">
        <f>(Q75-'21-22 Cert'!Q73)/'21-22 Cert'!Q73</f>
        <v>7.9980129160457034E-2</v>
      </c>
      <c r="AV75" s="368">
        <f>(R75-'21-22 Cert'!R73)/'21-22 Cert'!R73</f>
        <v>7.9971353544998805E-2</v>
      </c>
      <c r="AW75" s="368"/>
      <c r="AX75" s="368">
        <f>(T75-'21-22 Cert'!T73)/'21-22 Cert'!T73</f>
        <v>8.002436878088405E-2</v>
      </c>
      <c r="AY75" s="368">
        <f>(U75-'21-22 Cert'!U73)/'21-22 Cert'!U73</f>
        <v>8.0016970725498515E-2</v>
      </c>
      <c r="AZ75" s="368">
        <f>(V75-'21-22 Cert'!V73)/'21-22 Cert'!V73</f>
        <v>7.9980557212611297E-2</v>
      </c>
      <c r="BA75" s="368">
        <f>(W75-'21-22 Cert'!W73)/'21-22 Cert'!W73</f>
        <v>7.9980129160457034E-2</v>
      </c>
      <c r="BB75" s="368">
        <f>(X75-'21-22 Cert'!X73)/'21-22 Cert'!X73</f>
        <v>7.9971353544998805E-2</v>
      </c>
      <c r="BC75" s="368"/>
      <c r="BD75" s="368">
        <f>(Z75-'21-22 Cert'!Z73)/'21-22 Cert'!Z73</f>
        <v>8.0024910477969793E-2</v>
      </c>
      <c r="BE75" s="368">
        <f>(AA75-'21-22 Cert'!AA73)/'21-22 Cert'!AA73</f>
        <v>8.0016728235868126E-2</v>
      </c>
      <c r="BF75" s="368">
        <f>(AB75-'21-22 Cert'!AB73)/'21-22 Cert'!AB73</f>
        <v>7.9972051070316963E-2</v>
      </c>
      <c r="BG75" s="368">
        <f>(AC75-'21-22 Cert'!AC73)/'21-22 Cert'!AC73</f>
        <v>7.9980129160457034E-2</v>
      </c>
      <c r="BH75" s="368">
        <f>(AD75-'21-22 Cert'!AD73)/'21-22 Cert'!AD73</f>
        <v>7.9971353544998805E-2</v>
      </c>
    </row>
    <row r="76" spans="1:60" s="109" customFormat="1" x14ac:dyDescent="0.25">
      <c r="A76" s="116">
        <v>26</v>
      </c>
      <c r="B76" s="126">
        <f>MROUND('21-22 Cert'!B74+'21-22 Cert'!B74*$B$1,5)</f>
        <v>70215</v>
      </c>
      <c r="C76" s="127">
        <f>MROUND('21-22 Cert'!C74+'21-22 Cert'!C74*$B$1,5)</f>
        <v>78415</v>
      </c>
      <c r="D76" s="127">
        <f>MROUND('21-22 Cert'!D74+'21-22 Cert'!D74*$B$1,5)</f>
        <v>85935</v>
      </c>
      <c r="E76" s="127">
        <f>MROUND('21-22 Cert'!E74+'21-22 Cert'!E74*$B$1,5)</f>
        <v>87885</v>
      </c>
      <c r="F76" s="128">
        <f>MROUND('21-22 Cert'!F74+'21-22 Cert'!F74*$B$1,5)</f>
        <v>91400</v>
      </c>
      <c r="G76" s="116">
        <v>26</v>
      </c>
      <c r="H76" s="139">
        <f t="shared" si="38"/>
        <v>73726</v>
      </c>
      <c r="I76" s="140">
        <f t="shared" si="38"/>
        <v>82336</v>
      </c>
      <c r="J76" s="140">
        <f t="shared" si="38"/>
        <v>90232</v>
      </c>
      <c r="K76" s="140">
        <f t="shared" si="38"/>
        <v>92279</v>
      </c>
      <c r="L76" s="141">
        <f t="shared" si="38"/>
        <v>95970</v>
      </c>
      <c r="M76" s="116">
        <v>26</v>
      </c>
      <c r="N76" s="145">
        <f t="shared" si="39"/>
        <v>77237</v>
      </c>
      <c r="O76" s="146">
        <f t="shared" si="39"/>
        <v>86257</v>
      </c>
      <c r="P76" s="146">
        <f t="shared" si="39"/>
        <v>94529</v>
      </c>
      <c r="Q76" s="146">
        <f t="shared" si="39"/>
        <v>96674</v>
      </c>
      <c r="R76" s="147">
        <f t="shared" si="39"/>
        <v>100540</v>
      </c>
      <c r="S76" s="116">
        <v>26</v>
      </c>
      <c r="T76" s="142">
        <f t="shared" si="36"/>
        <v>80747</v>
      </c>
      <c r="U76" s="143">
        <f t="shared" si="36"/>
        <v>90177</v>
      </c>
      <c r="V76" s="143">
        <f t="shared" si="36"/>
        <v>98825</v>
      </c>
      <c r="W76" s="143">
        <f t="shared" si="36"/>
        <v>101068</v>
      </c>
      <c r="X76" s="144">
        <f t="shared" si="36"/>
        <v>105110</v>
      </c>
      <c r="Y76" s="116">
        <v>26</v>
      </c>
      <c r="Z76" s="131">
        <f t="shared" si="37"/>
        <v>84258</v>
      </c>
      <c r="AA76" s="124">
        <f t="shared" si="37"/>
        <v>94098</v>
      </c>
      <c r="AB76" s="124">
        <f t="shared" si="37"/>
        <v>103122</v>
      </c>
      <c r="AC76" s="124">
        <f t="shared" si="37"/>
        <v>105462</v>
      </c>
      <c r="AD76" s="125">
        <f t="shared" si="37"/>
        <v>109680</v>
      </c>
      <c r="AE76" s="107"/>
      <c r="AF76" s="368">
        <f>(B76-'21-22 Cert'!B74)/'21-22 Cert'!B74</f>
        <v>7.9981542720910556E-2</v>
      </c>
      <c r="AG76" s="368">
        <f>(C76-'21-22 Cert'!C74)/'21-22 Cert'!C74</f>
        <v>8.0022037049789954E-2</v>
      </c>
      <c r="AH76" s="368">
        <f>(D76-'21-22 Cert'!D74)/'21-22 Cert'!D74</f>
        <v>7.9992459469649363E-2</v>
      </c>
      <c r="AI76" s="368">
        <f>(E76-'21-22 Cert'!E74)/'21-22 Cert'!E74</f>
        <v>0.08</v>
      </c>
      <c r="AJ76" s="368">
        <f>(F76-'21-22 Cert'!F74)/'21-22 Cert'!F74</f>
        <v>7.9995273543660636E-2</v>
      </c>
      <c r="AK76" s="368"/>
      <c r="AL76" s="368">
        <f>(H76-'21-22 Cert'!H74)/'21-22 Cert'!H74</f>
        <v>7.9981249816892738E-2</v>
      </c>
      <c r="AM76" s="368">
        <f>(I76-'21-22 Cert'!I74)/'21-22 Cert'!I74</f>
        <v>8.0028858136026754E-2</v>
      </c>
      <c r="AN76" s="368">
        <f>(J76-'21-22 Cert'!J74)/'21-22 Cert'!J74</f>
        <v>7.9988988497767782E-2</v>
      </c>
      <c r="AO76" s="368">
        <f>(K76-'21-22 Cert'!K74)/'21-22 Cert'!K74</f>
        <v>7.9993914142596323E-2</v>
      </c>
      <c r="AP76" s="368">
        <f>(L76-'21-22 Cert'!L74)/'21-22 Cert'!L74</f>
        <v>7.9989196732011436E-2</v>
      </c>
      <c r="AQ76" s="368"/>
      <c r="AR76" s="368">
        <f>(N76-'21-22 Cert'!N74)/'21-22 Cert'!N74</f>
        <v>7.998098354237454E-2</v>
      </c>
      <c r="AS76" s="368">
        <f>(O76-'21-22 Cert'!O74)/'21-22 Cert'!O74</f>
        <v>8.0021536072922145E-2</v>
      </c>
      <c r="AT76" s="368">
        <f>(P76-'21-22 Cert'!P74)/'21-22 Cert'!P74</f>
        <v>7.9998171992642267E-2</v>
      </c>
      <c r="AU76" s="368">
        <f>(Q76-'21-22 Cert'!Q74)/'21-22 Cert'!Q74</f>
        <v>7.9999553137533097E-2</v>
      </c>
      <c r="AV76" s="368">
        <f>(R76-'21-22 Cert'!R74)/'21-22 Cert'!R74</f>
        <v>7.9995273543660636E-2</v>
      </c>
      <c r="AW76" s="368"/>
      <c r="AX76" s="368">
        <f>(T76-'21-22 Cert'!T74)/'21-22 Cert'!T74</f>
        <v>7.9981810156887392E-2</v>
      </c>
      <c r="AY76" s="368">
        <f>(U76-'21-22 Cert'!U74)/'21-22 Cert'!U74</f>
        <v>8.0015809140557628E-2</v>
      </c>
      <c r="AZ76" s="368">
        <f>(V76-'21-22 Cert'!V74)/'21-22 Cert'!V74</f>
        <v>7.9983826197189259E-2</v>
      </c>
      <c r="BA76" s="368">
        <f>(W76-'21-22 Cert'!W74)/'21-22 Cert'!W74</f>
        <v>8.000555668351482E-2</v>
      </c>
      <c r="BB76" s="368">
        <f>(X76-'21-22 Cert'!X74)/'21-22 Cert'!X74</f>
        <v>7.9989725147701002E-2</v>
      </c>
      <c r="BC76" s="368"/>
      <c r="BD76" s="368">
        <f>(Z76-'21-22 Cert'!Z74)/'21-22 Cert'!Z74</f>
        <v>7.9981542720910556E-2</v>
      </c>
      <c r="BE76" s="368">
        <f>(AA76-'21-22 Cert'!AA74)/'21-22 Cert'!AA74</f>
        <v>8.0022037049789954E-2</v>
      </c>
      <c r="BF76" s="368">
        <f>(AB76-'21-22 Cert'!AB74)/'21-22 Cert'!AB74</f>
        <v>7.9992459469649363E-2</v>
      </c>
      <c r="BG76" s="368">
        <f>(AC76-'21-22 Cert'!AC74)/'21-22 Cert'!AC74</f>
        <v>0.08</v>
      </c>
      <c r="BH76" s="368">
        <f>(AD76-'21-22 Cert'!AD74)/'21-22 Cert'!AD74</f>
        <v>7.9995273543660636E-2</v>
      </c>
    </row>
    <row r="77" spans="1:60" s="109" customFormat="1" x14ac:dyDescent="0.25">
      <c r="A77" s="116">
        <v>27</v>
      </c>
      <c r="B77" s="126">
        <f>MROUND('21-22 Cert'!B75+'21-22 Cert'!B75*$B$1,5)</f>
        <v>71075</v>
      </c>
      <c r="C77" s="127">
        <f>MROUND('21-22 Cert'!C75+'21-22 Cert'!C75*$B$1,5)</f>
        <v>79310</v>
      </c>
      <c r="D77" s="127">
        <f>MROUND('21-22 Cert'!D75+'21-22 Cert'!D75*$B$1,5)</f>
        <v>86810</v>
      </c>
      <c r="E77" s="127">
        <f>MROUND('21-22 Cert'!E75+'21-22 Cert'!E75*$B$1,5)</f>
        <v>88775</v>
      </c>
      <c r="F77" s="128">
        <f>MROUND('21-22 Cert'!F75+'21-22 Cert'!F75*$B$1,5)</f>
        <v>92330</v>
      </c>
      <c r="G77" s="116">
        <v>27</v>
      </c>
      <c r="H77" s="139">
        <f t="shared" si="38"/>
        <v>74629</v>
      </c>
      <c r="I77" s="140">
        <f t="shared" si="38"/>
        <v>83276</v>
      </c>
      <c r="J77" s="140">
        <f t="shared" si="38"/>
        <v>91151</v>
      </c>
      <c r="K77" s="140">
        <f t="shared" si="38"/>
        <v>93214</v>
      </c>
      <c r="L77" s="141">
        <f t="shared" si="38"/>
        <v>96947</v>
      </c>
      <c r="M77" s="116">
        <v>27</v>
      </c>
      <c r="N77" s="145">
        <f t="shared" si="39"/>
        <v>78183</v>
      </c>
      <c r="O77" s="146">
        <f t="shared" si="39"/>
        <v>87241</v>
      </c>
      <c r="P77" s="146">
        <f t="shared" si="39"/>
        <v>95491</v>
      </c>
      <c r="Q77" s="146">
        <f t="shared" si="39"/>
        <v>97653</v>
      </c>
      <c r="R77" s="147">
        <f t="shared" si="39"/>
        <v>101563</v>
      </c>
      <c r="S77" s="116">
        <v>27</v>
      </c>
      <c r="T77" s="142">
        <f t="shared" si="36"/>
        <v>81736</v>
      </c>
      <c r="U77" s="143">
        <f t="shared" si="36"/>
        <v>91207</v>
      </c>
      <c r="V77" s="143">
        <f t="shared" si="36"/>
        <v>99832</v>
      </c>
      <c r="W77" s="143">
        <f t="shared" si="36"/>
        <v>102091</v>
      </c>
      <c r="X77" s="144">
        <f t="shared" si="36"/>
        <v>106180</v>
      </c>
      <c r="Y77" s="116">
        <v>27</v>
      </c>
      <c r="Z77" s="131">
        <f t="shared" si="37"/>
        <v>85290</v>
      </c>
      <c r="AA77" s="124">
        <f t="shared" si="37"/>
        <v>95172</v>
      </c>
      <c r="AB77" s="124">
        <f t="shared" si="37"/>
        <v>104172</v>
      </c>
      <c r="AC77" s="124">
        <f t="shared" si="37"/>
        <v>106530</v>
      </c>
      <c r="AD77" s="125">
        <f t="shared" si="37"/>
        <v>110796</v>
      </c>
      <c r="AE77" s="107"/>
      <c r="AF77" s="368">
        <f>(B77-'21-22 Cert'!B75)/'21-22 Cert'!B75</f>
        <v>8.0003039051815827E-2</v>
      </c>
      <c r="AG77" s="368">
        <f>(C77-'21-22 Cert'!C75)/'21-22 Cert'!C75</f>
        <v>8.0002723496970116E-2</v>
      </c>
      <c r="AH77" s="368">
        <f>(D77-'21-22 Cert'!D75)/'21-22 Cert'!D75</f>
        <v>7.9995023637720833E-2</v>
      </c>
      <c r="AI77" s="368">
        <f>(E77-'21-22 Cert'!E75)/'21-22 Cert'!E75</f>
        <v>7.9987834549878345E-2</v>
      </c>
      <c r="AJ77" s="368">
        <f>(F77-'21-22 Cert'!F75)/'21-22 Cert'!F75</f>
        <v>8.0009357819628021E-2</v>
      </c>
      <c r="AK77" s="368"/>
      <c r="AL77" s="368">
        <f>(H77-'21-22 Cert'!H75)/'21-22 Cert'!H75</f>
        <v>7.9998842274352042E-2</v>
      </c>
      <c r="AM77" s="368">
        <f>(I77-'21-22 Cert'!I75)/'21-22 Cert'!I75</f>
        <v>8.000570635610256E-2</v>
      </c>
      <c r="AN77" s="368">
        <f>(J77-'21-22 Cert'!J75)/'21-22 Cert'!J75</f>
        <v>8.0000947878529363E-2</v>
      </c>
      <c r="AO77" s="368">
        <f>(K77-'21-22 Cert'!K75)/'21-22 Cert'!K75</f>
        <v>7.9990731085621603E-2</v>
      </c>
      <c r="AP77" s="368">
        <f>(L77-'21-22 Cert'!L75)/'21-22 Cert'!L75</f>
        <v>8.0008912159527656E-2</v>
      </c>
      <c r="AQ77" s="368"/>
      <c r="AR77" s="368">
        <f>(N77-'21-22 Cert'!N75)/'21-22 Cert'!N75</f>
        <v>8.0009945987760914E-2</v>
      </c>
      <c r="AS77" s="368">
        <f>(O77-'21-22 Cert'!O75)/'21-22 Cert'!O75</f>
        <v>7.999603857438195E-2</v>
      </c>
      <c r="AT77" s="368">
        <f>(P77-'21-22 Cert'!P75)/'21-22 Cert'!P75</f>
        <v>7.9995023637720833E-2</v>
      </c>
      <c r="AU77" s="368">
        <f>(Q77-'21-22 Cert'!Q75)/'21-22 Cert'!Q75</f>
        <v>7.9993364299933645E-2</v>
      </c>
      <c r="AV77" s="368">
        <f>(R77-'21-22 Cert'!R75)/'21-22 Cert'!R75</f>
        <v>8.0009357819628021E-2</v>
      </c>
      <c r="AW77" s="368"/>
      <c r="AX77" s="368">
        <f>(T77-'21-22 Cert'!T75)/'21-22 Cert'!T75</f>
        <v>7.9992600618376888E-2</v>
      </c>
      <c r="AY77" s="368">
        <f>(U77-'21-22 Cert'!U75)/'21-22 Cert'!U75</f>
        <v>8.0011841326228544E-2</v>
      </c>
      <c r="AZ77" s="368">
        <f>(V77-'21-22 Cert'!V75)/'21-22 Cert'!V75</f>
        <v>8.0000432727154708E-2</v>
      </c>
      <c r="BA77" s="368">
        <f>(W77-'21-22 Cert'!W75)/'21-22 Cert'!W75</f>
        <v>7.9985189886808417E-2</v>
      </c>
      <c r="BB77" s="368">
        <f>(X77-'21-22 Cert'!X75)/'21-22 Cert'!X75</f>
        <v>8.0008950912382776E-2</v>
      </c>
      <c r="BC77" s="368"/>
      <c r="BD77" s="368">
        <f>(Z77-'21-22 Cert'!Z75)/'21-22 Cert'!Z75</f>
        <v>8.0003039051815827E-2</v>
      </c>
      <c r="BE77" s="368">
        <f>(AA77-'21-22 Cert'!AA75)/'21-22 Cert'!AA75</f>
        <v>8.0002723496970116E-2</v>
      </c>
      <c r="BF77" s="368">
        <f>(AB77-'21-22 Cert'!AB75)/'21-22 Cert'!AB75</f>
        <v>7.9995023637720833E-2</v>
      </c>
      <c r="BG77" s="368">
        <f>(AC77-'21-22 Cert'!AC75)/'21-22 Cert'!AC75</f>
        <v>7.9987834549878345E-2</v>
      </c>
      <c r="BH77" s="368">
        <f>(AD77-'21-22 Cert'!AD75)/'21-22 Cert'!AD75</f>
        <v>8.0009357819628021E-2</v>
      </c>
    </row>
    <row r="78" spans="1:60" s="109" customFormat="1" x14ac:dyDescent="0.25">
      <c r="A78" s="116">
        <v>28</v>
      </c>
      <c r="B78" s="126">
        <f>MROUND('21-22 Cert'!B76+'21-22 Cert'!B76*$B$1,5)</f>
        <v>71460</v>
      </c>
      <c r="C78" s="127">
        <f>MROUND('21-22 Cert'!C76+'21-22 Cert'!C76*$B$1,5)</f>
        <v>79695</v>
      </c>
      <c r="D78" s="127">
        <f>MROUND('21-22 Cert'!D76+'21-22 Cert'!D76*$B$1,5)</f>
        <v>87200</v>
      </c>
      <c r="E78" s="127">
        <f>MROUND('21-22 Cert'!E76+'21-22 Cert'!E76*$B$1,5)</f>
        <v>89170</v>
      </c>
      <c r="F78" s="128">
        <f>MROUND('21-22 Cert'!F76+'21-22 Cert'!F76*$B$1,5)</f>
        <v>92730</v>
      </c>
      <c r="G78" s="116">
        <v>28</v>
      </c>
      <c r="H78" s="139">
        <f t="shared" si="38"/>
        <v>75033</v>
      </c>
      <c r="I78" s="140">
        <f t="shared" si="38"/>
        <v>83680</v>
      </c>
      <c r="J78" s="140">
        <f t="shared" si="38"/>
        <v>91560</v>
      </c>
      <c r="K78" s="140">
        <f t="shared" si="38"/>
        <v>93629</v>
      </c>
      <c r="L78" s="141">
        <f t="shared" si="38"/>
        <v>97367</v>
      </c>
      <c r="M78" s="116">
        <v>28</v>
      </c>
      <c r="N78" s="145">
        <f t="shared" si="39"/>
        <v>78606</v>
      </c>
      <c r="O78" s="146">
        <f t="shared" si="39"/>
        <v>87665</v>
      </c>
      <c r="P78" s="146">
        <f t="shared" si="39"/>
        <v>95920</v>
      </c>
      <c r="Q78" s="146">
        <f t="shared" si="39"/>
        <v>98087</v>
      </c>
      <c r="R78" s="147">
        <f t="shared" si="39"/>
        <v>102003</v>
      </c>
      <c r="S78" s="116">
        <v>28</v>
      </c>
      <c r="T78" s="142">
        <f t="shared" si="36"/>
        <v>82179</v>
      </c>
      <c r="U78" s="143">
        <f t="shared" si="36"/>
        <v>91649</v>
      </c>
      <c r="V78" s="143">
        <f t="shared" si="36"/>
        <v>100280</v>
      </c>
      <c r="W78" s="143">
        <f t="shared" si="36"/>
        <v>102546</v>
      </c>
      <c r="X78" s="144">
        <f t="shared" si="36"/>
        <v>106640</v>
      </c>
      <c r="Y78" s="116">
        <v>28</v>
      </c>
      <c r="Z78" s="131">
        <f t="shared" si="37"/>
        <v>85752</v>
      </c>
      <c r="AA78" s="124">
        <f t="shared" si="37"/>
        <v>95634</v>
      </c>
      <c r="AB78" s="124">
        <f t="shared" si="37"/>
        <v>104640</v>
      </c>
      <c r="AC78" s="124">
        <f t="shared" si="37"/>
        <v>107004</v>
      </c>
      <c r="AD78" s="125">
        <f t="shared" si="37"/>
        <v>111276</v>
      </c>
      <c r="AE78" s="107"/>
      <c r="AF78" s="368">
        <f>(B78-'21-22 Cert'!B76)/'21-22 Cert'!B76</f>
        <v>8.0027204715484024E-2</v>
      </c>
      <c r="AG78" s="368">
        <f>(C78-'21-22 Cert'!C76)/'21-22 Cert'!C76</f>
        <v>8.0024393549261413E-2</v>
      </c>
      <c r="AH78" s="368">
        <f>(D78-'21-22 Cert'!D76)/'21-22 Cert'!D76</f>
        <v>8.0009908347783001E-2</v>
      </c>
      <c r="AI78" s="368">
        <f>(E78-'21-22 Cert'!E76)/'21-22 Cert'!E76</f>
        <v>7.9997577666081274E-2</v>
      </c>
      <c r="AJ78" s="368">
        <f>(F78-'21-22 Cert'!F76)/'21-22 Cert'!F76</f>
        <v>8.0013976240391332E-2</v>
      </c>
      <c r="AK78" s="368"/>
      <c r="AL78" s="368">
        <f>(H78-'21-22 Cert'!H76)/'21-22 Cert'!H76</f>
        <v>8.0031091215292269E-2</v>
      </c>
      <c r="AM78" s="368">
        <f>(I78-'21-22 Cert'!I76)/'21-22 Cert'!I76</f>
        <v>8.0020650490449152E-2</v>
      </c>
      <c r="AN78" s="368">
        <f>(J78-'21-22 Cert'!J76)/'21-22 Cert'!J76</f>
        <v>8.0009908347783001E-2</v>
      </c>
      <c r="AO78" s="368">
        <f>(K78-'21-22 Cert'!K76)/'21-22 Cert'!K76</f>
        <v>8.0006459575744288E-2</v>
      </c>
      <c r="AP78" s="368">
        <f>(L78-'21-22 Cert'!L76)/'21-22 Cert'!L76</f>
        <v>8.0019522367530752E-2</v>
      </c>
      <c r="AQ78" s="368"/>
      <c r="AR78" s="368">
        <f>(N78-'21-22 Cert'!N76)/'21-22 Cert'!N76</f>
        <v>8.0019785111703448E-2</v>
      </c>
      <c r="AS78" s="368">
        <f>(O78-'21-22 Cert'!O76)/'21-22 Cert'!O76</f>
        <v>8.003055353644864E-2</v>
      </c>
      <c r="AT78" s="368">
        <f>(P78-'21-22 Cert'!P76)/'21-22 Cert'!P76</f>
        <v>8.0009908347783001E-2</v>
      </c>
      <c r="AU78" s="368">
        <f>(Q78-'21-22 Cert'!Q76)/'21-22 Cert'!Q76</f>
        <v>7.9991631983440142E-2</v>
      </c>
      <c r="AV78" s="368">
        <f>(R78-'21-22 Cert'!R76)/'21-22 Cert'!R76</f>
        <v>8.0013976240391332E-2</v>
      </c>
      <c r="AW78" s="368"/>
      <c r="AX78" s="368">
        <f>(T78-'21-22 Cert'!T76)/'21-22 Cert'!T76</f>
        <v>8.0023656196609283E-2</v>
      </c>
      <c r="AY78" s="368">
        <f>(U78-'21-22 Cert'!U76)/'21-22 Cert'!U76</f>
        <v>8.0015083844966362E-2</v>
      </c>
      <c r="AZ78" s="368">
        <f>(V78-'21-22 Cert'!V76)/'21-22 Cert'!V76</f>
        <v>8.0009908347783001E-2</v>
      </c>
      <c r="BA78" s="368">
        <f>(W78-'21-22 Cert'!W76)/'21-22 Cert'!W76</f>
        <v>0.08</v>
      </c>
      <c r="BB78" s="368">
        <f>(X78-'21-22 Cert'!X76)/'21-22 Cert'!X76</f>
        <v>8.0019040095605592E-2</v>
      </c>
      <c r="BC78" s="368"/>
      <c r="BD78" s="368">
        <f>(Z78-'21-22 Cert'!Z76)/'21-22 Cert'!Z76</f>
        <v>8.0027204715484024E-2</v>
      </c>
      <c r="BE78" s="368">
        <f>(AA78-'21-22 Cert'!AA76)/'21-22 Cert'!AA76</f>
        <v>8.0024393549261413E-2</v>
      </c>
      <c r="BF78" s="368">
        <f>(AB78-'21-22 Cert'!AB76)/'21-22 Cert'!AB76</f>
        <v>8.0009908347783001E-2</v>
      </c>
      <c r="BG78" s="368">
        <f>(AC78-'21-22 Cert'!AC76)/'21-22 Cert'!AC76</f>
        <v>7.9997577666081274E-2</v>
      </c>
      <c r="BH78" s="368">
        <f>(AD78-'21-22 Cert'!AD76)/'21-22 Cert'!AD76</f>
        <v>8.0013976240391332E-2</v>
      </c>
    </row>
    <row r="79" spans="1:60" s="109" customFormat="1" x14ac:dyDescent="0.25">
      <c r="A79" s="116">
        <v>29</v>
      </c>
      <c r="B79" s="126">
        <f>MROUND('21-22 Cert'!B77+'21-22 Cert'!B77*$B$1,5)</f>
        <v>71830</v>
      </c>
      <c r="C79" s="127">
        <f>MROUND('21-22 Cert'!C77+'21-22 Cert'!C77*$B$1,5)</f>
        <v>80075</v>
      </c>
      <c r="D79" s="127">
        <f>MROUND('21-22 Cert'!D77+'21-22 Cert'!D77*$B$1,5)</f>
        <v>87570</v>
      </c>
      <c r="E79" s="127">
        <f>MROUND('21-22 Cert'!E77+'21-22 Cert'!E77*$B$1,5)</f>
        <v>89560</v>
      </c>
      <c r="F79" s="128">
        <f>MROUND('21-22 Cert'!F77+'21-22 Cert'!F77*$B$1,5)</f>
        <v>93105</v>
      </c>
      <c r="G79" s="116">
        <v>29</v>
      </c>
      <c r="H79" s="139">
        <f t="shared" si="38"/>
        <v>75422</v>
      </c>
      <c r="I79" s="140">
        <f t="shared" si="38"/>
        <v>84079</v>
      </c>
      <c r="J79" s="140">
        <f t="shared" si="38"/>
        <v>91949</v>
      </c>
      <c r="K79" s="140">
        <f t="shared" si="38"/>
        <v>94038</v>
      </c>
      <c r="L79" s="141">
        <f t="shared" si="38"/>
        <v>97760</v>
      </c>
      <c r="M79" s="116">
        <v>29</v>
      </c>
      <c r="N79" s="145">
        <f t="shared" si="39"/>
        <v>79013</v>
      </c>
      <c r="O79" s="146">
        <f t="shared" si="39"/>
        <v>88083</v>
      </c>
      <c r="P79" s="146">
        <f t="shared" si="39"/>
        <v>96327</v>
      </c>
      <c r="Q79" s="146">
        <f t="shared" si="39"/>
        <v>98516</v>
      </c>
      <c r="R79" s="147">
        <f t="shared" si="39"/>
        <v>102416</v>
      </c>
      <c r="S79" s="116">
        <v>29</v>
      </c>
      <c r="T79" s="142">
        <f t="shared" si="36"/>
        <v>82605</v>
      </c>
      <c r="U79" s="143">
        <f t="shared" si="36"/>
        <v>92086</v>
      </c>
      <c r="V79" s="143">
        <f t="shared" si="36"/>
        <v>100706</v>
      </c>
      <c r="W79" s="143">
        <f t="shared" si="36"/>
        <v>102994</v>
      </c>
      <c r="X79" s="144">
        <f t="shared" si="36"/>
        <v>107071</v>
      </c>
      <c r="Y79" s="116">
        <v>29</v>
      </c>
      <c r="Z79" s="131">
        <f t="shared" si="37"/>
        <v>86196</v>
      </c>
      <c r="AA79" s="124">
        <f t="shared" si="37"/>
        <v>96090</v>
      </c>
      <c r="AB79" s="124">
        <f t="shared" si="37"/>
        <v>105084</v>
      </c>
      <c r="AC79" s="124">
        <f t="shared" si="37"/>
        <v>107472</v>
      </c>
      <c r="AD79" s="125">
        <f t="shared" si="37"/>
        <v>111726</v>
      </c>
      <c r="AE79" s="107"/>
      <c r="AF79" s="368">
        <f>(B79-'21-22 Cert'!B77)/'21-22 Cert'!B77</f>
        <v>7.9987971733573901E-2</v>
      </c>
      <c r="AG79" s="368">
        <f>(C79-'21-22 Cert'!C77)/'21-22 Cert'!C77</f>
        <v>7.9978420662215929E-2</v>
      </c>
      <c r="AH79" s="368">
        <f>(D79-'21-22 Cert'!D77)/'21-22 Cert'!D77</f>
        <v>7.9977801072948135E-2</v>
      </c>
      <c r="AI79" s="368">
        <f>(E79-'21-22 Cert'!E77)/'21-22 Cert'!E77</f>
        <v>8.0012059089538734E-2</v>
      </c>
      <c r="AJ79" s="368">
        <f>(F79-'21-22 Cert'!F77)/'21-22 Cert'!F77</f>
        <v>7.9979120751652935E-2</v>
      </c>
      <c r="AK79" s="368"/>
      <c r="AL79" s="368">
        <f>(H79-'21-22 Cert'!H77)/'21-22 Cert'!H77</f>
        <v>7.9987399049200991E-2</v>
      </c>
      <c r="AM79" s="368">
        <f>(I79-'21-22 Cert'!I77)/'21-22 Cert'!I77</f>
        <v>7.9985099933206599E-2</v>
      </c>
      <c r="AN79" s="368">
        <f>(J79-'21-22 Cert'!J77)/'21-22 Cert'!J77</f>
        <v>7.9986845041637791E-2</v>
      </c>
      <c r="AO79" s="368">
        <f>(K79-'21-22 Cert'!K77)/'21-22 Cert'!K77</f>
        <v>8.0015160041804964E-2</v>
      </c>
      <c r="AP79" s="368">
        <f>(L79-'21-22 Cert'!L77)/'21-22 Cert'!L77</f>
        <v>7.997039361032246E-2</v>
      </c>
      <c r="AQ79" s="368"/>
      <c r="AR79" s="368">
        <f>(N79-'21-22 Cert'!N77)/'21-22 Cert'!N77</f>
        <v>7.9987971733573901E-2</v>
      </c>
      <c r="AS79" s="368">
        <f>(O79-'21-22 Cert'!O77)/'21-22 Cert'!O77</f>
        <v>7.9977930358018631E-2</v>
      </c>
      <c r="AT79" s="368">
        <f>(P79-'21-22 Cert'!P77)/'21-22 Cert'!P77</f>
        <v>7.9971746978496308E-2</v>
      </c>
      <c r="AU79" s="368">
        <f>(Q79-'21-22 Cert'!Q77)/'21-22 Cert'!Q77</f>
        <v>8.0006139139204985E-2</v>
      </c>
      <c r="AV79" s="368">
        <f>(R79-'21-22 Cert'!R77)/'21-22 Cert'!R77</f>
        <v>7.9984393289114317E-2</v>
      </c>
      <c r="AW79" s="368"/>
      <c r="AX79" s="368">
        <f>(T79-'21-22 Cert'!T77)/'21-22 Cert'!T77</f>
        <v>7.9987448847516573E-2</v>
      </c>
      <c r="AY79" s="368">
        <f>(U79-'21-22 Cert'!U77)/'21-22 Cert'!U77</f>
        <v>7.9972322234862253E-2</v>
      </c>
      <c r="AZ79" s="368">
        <f>(V79-'21-22 Cert'!V77)/'21-22 Cert'!V77</f>
        <v>7.9980267673301297E-2</v>
      </c>
      <c r="BA79" s="368">
        <f>(W79-'21-22 Cert'!W77)/'21-22 Cert'!W77</f>
        <v>8.000922780084728E-2</v>
      </c>
      <c r="BB79" s="368">
        <f>(X79-'21-22 Cert'!X77)/'21-22 Cert'!X77</f>
        <v>7.9976195759617522E-2</v>
      </c>
      <c r="BC79" s="368"/>
      <c r="BD79" s="368">
        <f>(Z79-'21-22 Cert'!Z77)/'21-22 Cert'!Z77</f>
        <v>7.9987971733573901E-2</v>
      </c>
      <c r="BE79" s="368">
        <f>(AA79-'21-22 Cert'!AA77)/'21-22 Cert'!AA77</f>
        <v>7.9978420662215929E-2</v>
      </c>
      <c r="BF79" s="368">
        <f>(AB79-'21-22 Cert'!AB77)/'21-22 Cert'!AB77</f>
        <v>7.9977801072948135E-2</v>
      </c>
      <c r="BG79" s="368">
        <f>(AC79-'21-22 Cert'!AC77)/'21-22 Cert'!AC77</f>
        <v>8.0012059089538734E-2</v>
      </c>
      <c r="BH79" s="368">
        <f>(AD79-'21-22 Cert'!AD77)/'21-22 Cert'!AD77</f>
        <v>7.9979120751652935E-2</v>
      </c>
    </row>
    <row r="80" spans="1:60" s="109" customFormat="1" x14ac:dyDescent="0.25">
      <c r="A80" s="116">
        <v>30</v>
      </c>
      <c r="B80" s="126">
        <f>MROUND('21-22 Cert'!B78+'21-22 Cert'!B78*$B$1,5)</f>
        <v>72225</v>
      </c>
      <c r="C80" s="127">
        <f>MROUND('21-22 Cert'!C78+'21-22 Cert'!C78*$B$1,5)</f>
        <v>80450</v>
      </c>
      <c r="D80" s="127">
        <f>MROUND('21-22 Cert'!D78+'21-22 Cert'!D78*$B$1,5)</f>
        <v>87950</v>
      </c>
      <c r="E80" s="127">
        <f>MROUND('21-22 Cert'!E78+'21-22 Cert'!E78*$B$1,5)</f>
        <v>89935</v>
      </c>
      <c r="F80" s="128">
        <f>MROUND('21-22 Cert'!F78+'21-22 Cert'!F78*$B$1,5)</f>
        <v>93490</v>
      </c>
      <c r="G80" s="116">
        <v>30</v>
      </c>
      <c r="H80" s="139">
        <f t="shared" si="38"/>
        <v>75836</v>
      </c>
      <c r="I80" s="140">
        <f t="shared" si="38"/>
        <v>84473</v>
      </c>
      <c r="J80" s="140">
        <f t="shared" si="38"/>
        <v>92348</v>
      </c>
      <c r="K80" s="140">
        <f t="shared" si="38"/>
        <v>94432</v>
      </c>
      <c r="L80" s="141">
        <f t="shared" si="38"/>
        <v>98165</v>
      </c>
      <c r="M80" s="116">
        <v>30</v>
      </c>
      <c r="N80" s="145">
        <f t="shared" si="39"/>
        <v>79448</v>
      </c>
      <c r="O80" s="146">
        <f t="shared" si="39"/>
        <v>88495</v>
      </c>
      <c r="P80" s="146">
        <f t="shared" si="39"/>
        <v>96745</v>
      </c>
      <c r="Q80" s="146">
        <f t="shared" si="39"/>
        <v>98929</v>
      </c>
      <c r="R80" s="147">
        <f t="shared" si="39"/>
        <v>102839</v>
      </c>
      <c r="S80" s="116">
        <v>30</v>
      </c>
      <c r="T80" s="142">
        <f t="shared" si="36"/>
        <v>83059</v>
      </c>
      <c r="U80" s="143">
        <f t="shared" si="36"/>
        <v>92518</v>
      </c>
      <c r="V80" s="143">
        <f t="shared" si="36"/>
        <v>101143</v>
      </c>
      <c r="W80" s="143">
        <f t="shared" si="36"/>
        <v>103425</v>
      </c>
      <c r="X80" s="144">
        <f t="shared" si="36"/>
        <v>107514</v>
      </c>
      <c r="Y80" s="116">
        <v>30</v>
      </c>
      <c r="Z80" s="131">
        <f t="shared" si="37"/>
        <v>86670</v>
      </c>
      <c r="AA80" s="124">
        <f t="shared" si="37"/>
        <v>96540</v>
      </c>
      <c r="AB80" s="124">
        <f t="shared" si="37"/>
        <v>105540</v>
      </c>
      <c r="AC80" s="124">
        <f t="shared" si="37"/>
        <v>107922</v>
      </c>
      <c r="AD80" s="125">
        <f t="shared" si="37"/>
        <v>112188</v>
      </c>
      <c r="AE80" s="107"/>
      <c r="AF80" s="368">
        <f>(B80-'21-22 Cert'!B78)/'21-22 Cert'!B78</f>
        <v>0.08</v>
      </c>
      <c r="AG80" s="368">
        <f>(C80-'21-22 Cert'!C78)/'21-22 Cert'!C78</f>
        <v>8.0010739696603578E-2</v>
      </c>
      <c r="AH80" s="368">
        <f>(D80-'21-22 Cert'!D78)/'21-22 Cert'!D78</f>
        <v>8.0002455946460369E-2</v>
      </c>
      <c r="AI80" s="368">
        <f>(E80-'21-22 Cert'!E78)/'21-22 Cert'!E78</f>
        <v>7.9975983188231764E-2</v>
      </c>
      <c r="AJ80" s="368">
        <f>(F80-'21-22 Cert'!F78)/'21-22 Cert'!F78</f>
        <v>7.9997689597412353E-2</v>
      </c>
      <c r="AK80" s="368"/>
      <c r="AL80" s="368">
        <f>(H80-'21-22 Cert'!H78)/'21-22 Cert'!H78</f>
        <v>7.9992594596903971E-2</v>
      </c>
      <c r="AM80" s="368">
        <f>(I80-'21-22 Cert'!I78)/'21-22 Cert'!I78</f>
        <v>8.0010228217093901E-2</v>
      </c>
      <c r="AN80" s="368">
        <f>(J80-'21-22 Cert'!J78)/'21-22 Cert'!J78</f>
        <v>8.0005145777538686E-2</v>
      </c>
      <c r="AO80" s="368">
        <f>(K80-'21-22 Cert'!K78)/'21-22 Cert'!K78</f>
        <v>7.9975754526012424E-2</v>
      </c>
      <c r="AP80" s="368">
        <f>(L80-'21-22 Cert'!L78)/'21-22 Cert'!L78</f>
        <v>8.000616109051302E-2</v>
      </c>
      <c r="AQ80" s="368"/>
      <c r="AR80" s="368">
        <f>(N80-'21-22 Cert'!N78)/'21-22 Cert'!N78</f>
        <v>7.9999456248385739E-2</v>
      </c>
      <c r="AS80" s="368">
        <f>(O80-'21-22 Cert'!O78)/'21-22 Cert'!O78</f>
        <v>8.0010739696603578E-2</v>
      </c>
      <c r="AT80" s="368">
        <f>(P80-'21-22 Cert'!P78)/'21-22 Cert'!P78</f>
        <v>7.9996427734178768E-2</v>
      </c>
      <c r="AU80" s="368">
        <f>(Q80-'21-22 Cert'!Q78)/'21-22 Cert'!Q78</f>
        <v>7.997554665240221E-2</v>
      </c>
      <c r="AV80" s="368">
        <f>(R80-'21-22 Cert'!R78)/'21-22 Cert'!R78</f>
        <v>7.9992018651152047E-2</v>
      </c>
      <c r="AW80" s="368"/>
      <c r="AX80" s="368">
        <f>(T80-'21-22 Cert'!T78)/'21-22 Cert'!T78</f>
        <v>8.0006761501053236E-2</v>
      </c>
      <c r="AY80" s="368">
        <f>(U80-'21-22 Cert'!U78)/'21-22 Cert'!U78</f>
        <v>8.0010272693313414E-2</v>
      </c>
      <c r="AZ80" s="368">
        <f>(V80-'21-22 Cert'!V78)/'21-22 Cert'!V78</f>
        <v>8.0010678056593704E-2</v>
      </c>
      <c r="BA80" s="368">
        <f>(W80-'21-22 Cert'!W78)/'21-22 Cert'!W78</f>
        <v>7.9976191967921814E-2</v>
      </c>
      <c r="BB80" s="368">
        <f>(X80-'21-22 Cert'!X78)/'21-22 Cert'!X78</f>
        <v>0.08</v>
      </c>
      <c r="BC80" s="368"/>
      <c r="BD80" s="368">
        <f>(Z80-'21-22 Cert'!Z78)/'21-22 Cert'!Z78</f>
        <v>0.08</v>
      </c>
      <c r="BE80" s="368">
        <f>(AA80-'21-22 Cert'!AA78)/'21-22 Cert'!AA78</f>
        <v>8.0010739696603578E-2</v>
      </c>
      <c r="BF80" s="368">
        <f>(AB80-'21-22 Cert'!AB78)/'21-22 Cert'!AB78</f>
        <v>8.0002455946460369E-2</v>
      </c>
      <c r="BG80" s="368">
        <f>(AC80-'21-22 Cert'!AC78)/'21-22 Cert'!AC78</f>
        <v>7.9975983188231764E-2</v>
      </c>
      <c r="BH80" s="368">
        <f>(AD80-'21-22 Cert'!AD78)/'21-22 Cert'!AD78</f>
        <v>7.9997689597412353E-2</v>
      </c>
    </row>
    <row r="81" spans="1:60" s="109" customFormat="1" x14ac:dyDescent="0.25">
      <c r="A81" s="116">
        <v>31</v>
      </c>
      <c r="B81" s="126">
        <f>MROUND('21-22 Cert'!B79+'21-22 Cert'!B79*$B$1,5)</f>
        <v>72625</v>
      </c>
      <c r="C81" s="127">
        <f>MROUND('21-22 Cert'!C79+'21-22 Cert'!C79*$B$1,5)</f>
        <v>80840</v>
      </c>
      <c r="D81" s="127">
        <f>MROUND('21-22 Cert'!D79+'21-22 Cert'!D79*$B$1,5)</f>
        <v>88350</v>
      </c>
      <c r="E81" s="127">
        <f>MROUND('21-22 Cert'!E79+'21-22 Cert'!E79*$B$1,5)</f>
        <v>90335</v>
      </c>
      <c r="F81" s="128">
        <f>MROUND('21-22 Cert'!F79+'21-22 Cert'!F79*$B$1,5)</f>
        <v>93870</v>
      </c>
      <c r="G81" s="116">
        <v>31</v>
      </c>
      <c r="H81" s="139">
        <f t="shared" si="38"/>
        <v>76256</v>
      </c>
      <c r="I81" s="140">
        <f t="shared" si="38"/>
        <v>84882</v>
      </c>
      <c r="J81" s="140">
        <f t="shared" si="38"/>
        <v>92768</v>
      </c>
      <c r="K81" s="140">
        <f t="shared" si="38"/>
        <v>94852</v>
      </c>
      <c r="L81" s="141">
        <f t="shared" si="38"/>
        <v>98564</v>
      </c>
      <c r="M81" s="116">
        <v>31</v>
      </c>
      <c r="N81" s="145">
        <f t="shared" si="39"/>
        <v>79888</v>
      </c>
      <c r="O81" s="146">
        <f t="shared" si="39"/>
        <v>88924</v>
      </c>
      <c r="P81" s="146">
        <f t="shared" si="39"/>
        <v>97185</v>
      </c>
      <c r="Q81" s="146">
        <f t="shared" si="39"/>
        <v>99369</v>
      </c>
      <c r="R81" s="147">
        <f t="shared" si="39"/>
        <v>103257</v>
      </c>
      <c r="S81" s="116">
        <v>31</v>
      </c>
      <c r="T81" s="142">
        <f t="shared" si="36"/>
        <v>83519</v>
      </c>
      <c r="U81" s="143">
        <f t="shared" si="36"/>
        <v>92966</v>
      </c>
      <c r="V81" s="143">
        <f t="shared" si="36"/>
        <v>101603</v>
      </c>
      <c r="W81" s="143">
        <f t="shared" si="36"/>
        <v>103885</v>
      </c>
      <c r="X81" s="144">
        <f t="shared" si="36"/>
        <v>107951</v>
      </c>
      <c r="Y81" s="116">
        <v>31</v>
      </c>
      <c r="Z81" s="131">
        <f t="shared" si="37"/>
        <v>87150</v>
      </c>
      <c r="AA81" s="124">
        <f t="shared" si="37"/>
        <v>97008</v>
      </c>
      <c r="AB81" s="124">
        <f t="shared" si="37"/>
        <v>106020</v>
      </c>
      <c r="AC81" s="124">
        <f t="shared" si="37"/>
        <v>108402</v>
      </c>
      <c r="AD81" s="125">
        <f t="shared" si="37"/>
        <v>112644</v>
      </c>
      <c r="AE81" s="107"/>
      <c r="AF81" s="368">
        <f>(B81-'21-22 Cert'!B79)/'21-22 Cert'!B79</f>
        <v>8.0005948397650378E-2</v>
      </c>
      <c r="AG81" s="368">
        <f>(C81-'21-22 Cert'!C79)/'21-22 Cert'!C79</f>
        <v>8.0026720106880431E-2</v>
      </c>
      <c r="AH81" s="368">
        <f>(D81-'21-22 Cert'!D79)/'21-22 Cert'!D79</f>
        <v>8.0007334515005191E-2</v>
      </c>
      <c r="AI81" s="368">
        <f>(E81-'21-22 Cert'!E79)/'21-22 Cert'!E79</f>
        <v>7.9980871540438758E-2</v>
      </c>
      <c r="AJ81" s="368">
        <f>(F81-'21-22 Cert'!F79)/'21-22 Cert'!F79</f>
        <v>8.0020709888971989E-2</v>
      </c>
      <c r="AK81" s="368"/>
      <c r="AL81" s="368">
        <f>(H81-'21-22 Cert'!H79)/'21-22 Cert'!H79</f>
        <v>8.0006231676745934E-2</v>
      </c>
      <c r="AM81" s="368">
        <f>(I81-'21-22 Cert'!I79)/'21-22 Cert'!I79</f>
        <v>8.0019849095975468E-2</v>
      </c>
      <c r="AN81" s="368">
        <f>(J81-'21-22 Cert'!J79)/'21-22 Cert'!J79</f>
        <v>8.0016298969672273E-2</v>
      </c>
      <c r="AO81" s="368">
        <f>(K81-'21-22 Cert'!K79)/'21-22 Cert'!K79</f>
        <v>7.9986792216516556E-2</v>
      </c>
      <c r="AP81" s="368">
        <f>(L81-'21-22 Cert'!L79)/'21-22 Cert'!L79</f>
        <v>8.0023230076374352E-2</v>
      </c>
      <c r="AQ81" s="368"/>
      <c r="AR81" s="368">
        <f>(N81-'21-22 Cert'!N79)/'21-22 Cert'!N79</f>
        <v>8.000540759767473E-2</v>
      </c>
      <c r="AS81" s="368">
        <f>(O81-'21-22 Cert'!O79)/'21-22 Cert'!O79</f>
        <v>8.0026720106880431E-2</v>
      </c>
      <c r="AT81" s="368">
        <f>(P81-'21-22 Cert'!P79)/'21-22 Cert'!P79</f>
        <v>8.0001333540773004E-2</v>
      </c>
      <c r="AU81" s="368">
        <f>(Q81-'21-22 Cert'!Q79)/'21-22 Cert'!Q79</f>
        <v>7.998043690903163E-2</v>
      </c>
      <c r="AV81" s="368">
        <f>(R81-'21-22 Cert'!R79)/'21-22 Cert'!R79</f>
        <v>8.0015061658665163E-2</v>
      </c>
      <c r="AW81" s="368"/>
      <c r="AX81" s="368">
        <f>(T81-'21-22 Cert'!T79)/'21-22 Cert'!T79</f>
        <v>8.0005689753271603E-2</v>
      </c>
      <c r="AY81" s="368">
        <f>(U81-'21-22 Cert'!U79)/'21-22 Cert'!U79</f>
        <v>8.0020446571714032E-2</v>
      </c>
      <c r="AZ81" s="368">
        <f>(V81-'21-22 Cert'!V79)/'21-22 Cert'!V79</f>
        <v>8.0009779327352357E-2</v>
      </c>
      <c r="BA81" s="368">
        <f>(W81-'21-22 Cert'!W79)/'21-22 Cert'!W79</f>
        <v>7.9975465735196274E-2</v>
      </c>
      <c r="BB81" s="368">
        <f>(X81-'21-22 Cert'!X79)/'21-22 Cert'!X79</f>
        <v>8.00284136385465E-2</v>
      </c>
      <c r="BC81" s="368"/>
      <c r="BD81" s="368">
        <f>(Z81-'21-22 Cert'!Z79)/'21-22 Cert'!Z79</f>
        <v>8.0005948397650378E-2</v>
      </c>
      <c r="BE81" s="368">
        <f>(AA81-'21-22 Cert'!AA79)/'21-22 Cert'!AA79</f>
        <v>8.0026720106880431E-2</v>
      </c>
      <c r="BF81" s="368">
        <f>(AB81-'21-22 Cert'!AB79)/'21-22 Cert'!AB79</f>
        <v>8.0007334515005191E-2</v>
      </c>
      <c r="BG81" s="368">
        <f>(AC81-'21-22 Cert'!AC79)/'21-22 Cert'!AC79</f>
        <v>7.9980871540438758E-2</v>
      </c>
      <c r="BH81" s="368">
        <f>(AD81-'21-22 Cert'!AD79)/'21-22 Cert'!AD79</f>
        <v>8.0020709888971989E-2</v>
      </c>
    </row>
    <row r="82" spans="1:60" s="109" customFormat="1" x14ac:dyDescent="0.25">
      <c r="A82" s="116">
        <v>32</v>
      </c>
      <c r="B82" s="126">
        <f>MROUND('21-22 Cert'!B80+'21-22 Cert'!B80*$B$1,5)</f>
        <v>72990</v>
      </c>
      <c r="C82" s="127">
        <f>MROUND('21-22 Cert'!C80+'21-22 Cert'!C80*$B$1,5)</f>
        <v>81220</v>
      </c>
      <c r="D82" s="127">
        <f>MROUND('21-22 Cert'!D80+'21-22 Cert'!D80*$B$1,5)</f>
        <v>88735</v>
      </c>
      <c r="E82" s="127">
        <f>MROUND('21-22 Cert'!E80+'21-22 Cert'!E80*$B$1,5)</f>
        <v>90710</v>
      </c>
      <c r="F82" s="128">
        <f>MROUND('21-22 Cert'!F80+'21-22 Cert'!F80*$B$1,5)</f>
        <v>94260</v>
      </c>
      <c r="G82" s="116">
        <v>32</v>
      </c>
      <c r="H82" s="139">
        <f t="shared" si="38"/>
        <v>76640</v>
      </c>
      <c r="I82" s="140">
        <f t="shared" si="38"/>
        <v>85281</v>
      </c>
      <c r="J82" s="140">
        <f t="shared" si="38"/>
        <v>93172</v>
      </c>
      <c r="K82" s="140">
        <f t="shared" si="38"/>
        <v>95246</v>
      </c>
      <c r="L82" s="141">
        <f t="shared" si="38"/>
        <v>98973</v>
      </c>
      <c r="M82" s="116">
        <v>32</v>
      </c>
      <c r="N82" s="145">
        <f t="shared" si="39"/>
        <v>80289</v>
      </c>
      <c r="O82" s="146">
        <f t="shared" si="39"/>
        <v>89342</v>
      </c>
      <c r="P82" s="146">
        <f t="shared" si="39"/>
        <v>97609</v>
      </c>
      <c r="Q82" s="146">
        <f t="shared" si="39"/>
        <v>99781</v>
      </c>
      <c r="R82" s="147">
        <f t="shared" si="39"/>
        <v>103686</v>
      </c>
      <c r="S82" s="116">
        <v>32</v>
      </c>
      <c r="T82" s="142">
        <f t="shared" si="36"/>
        <v>83939</v>
      </c>
      <c r="U82" s="143">
        <f t="shared" si="36"/>
        <v>93403</v>
      </c>
      <c r="V82" s="143">
        <f t="shared" si="36"/>
        <v>102045</v>
      </c>
      <c r="W82" s="143">
        <f t="shared" si="36"/>
        <v>104317</v>
      </c>
      <c r="X82" s="144">
        <f t="shared" si="36"/>
        <v>108399</v>
      </c>
      <c r="Y82" s="116">
        <v>32</v>
      </c>
      <c r="Z82" s="131">
        <f t="shared" si="37"/>
        <v>87588</v>
      </c>
      <c r="AA82" s="124">
        <f t="shared" si="37"/>
        <v>97464</v>
      </c>
      <c r="AB82" s="124">
        <f t="shared" si="37"/>
        <v>106482</v>
      </c>
      <c r="AC82" s="124">
        <f t="shared" si="37"/>
        <v>108852</v>
      </c>
      <c r="AD82" s="125">
        <f t="shared" si="37"/>
        <v>113112</v>
      </c>
      <c r="AE82" s="107"/>
      <c r="AF82" s="368">
        <f>(B82-'21-22 Cert'!B80)/'21-22 Cert'!B80</f>
        <v>7.9973366871347193E-2</v>
      </c>
      <c r="AG82" s="368">
        <f>(C82-'21-22 Cert'!C80)/'21-22 Cert'!C80</f>
        <v>7.9981384216474966E-2</v>
      </c>
      <c r="AH82" s="368">
        <f>(D82-'21-22 Cert'!D80)/'21-22 Cert'!D80</f>
        <v>8.0026777020447901E-2</v>
      </c>
      <c r="AI82" s="368">
        <f>(E82-'21-22 Cert'!E80)/'21-22 Cert'!E80</f>
        <v>8.0009524943445653E-2</v>
      </c>
      <c r="AJ82" s="368">
        <f>(F82-'21-22 Cert'!F80)/'21-22 Cert'!F80</f>
        <v>7.9972502291475706E-2</v>
      </c>
      <c r="AK82" s="368"/>
      <c r="AL82" s="368">
        <f>(H82-'21-22 Cert'!H80)/'21-22 Cert'!H80</f>
        <v>7.9984217349642076E-2</v>
      </c>
      <c r="AM82" s="368">
        <f>(I82-'21-22 Cert'!I80)/'21-22 Cert'!I80</f>
        <v>7.9984803393908691E-2</v>
      </c>
      <c r="AN82" s="368">
        <f>(J82-'21-22 Cert'!J80)/'21-22 Cert'!J80</f>
        <v>8.0029674966383829E-2</v>
      </c>
      <c r="AO82" s="368">
        <f>(K82-'21-22 Cert'!K80)/'21-22 Cert'!K80</f>
        <v>8.0009071323279279E-2</v>
      </c>
      <c r="AP82" s="368">
        <f>(L82-'21-22 Cert'!L80)/'21-22 Cert'!L80</f>
        <v>7.9972502291475706E-2</v>
      </c>
      <c r="AQ82" s="368"/>
      <c r="AR82" s="368">
        <f>(N82-'21-22 Cert'!N80)/'21-22 Cert'!N80</f>
        <v>7.9966103518777573E-2</v>
      </c>
      <c r="AS82" s="368">
        <f>(O82-'21-22 Cert'!O80)/'21-22 Cert'!O80</f>
        <v>7.9974856756038007E-2</v>
      </c>
      <c r="AT82" s="368">
        <f>(P82-'21-22 Cert'!P80)/'21-22 Cert'!P80</f>
        <v>8.0032309462689216E-2</v>
      </c>
      <c r="AU82" s="368">
        <f>(Q82-'21-22 Cert'!Q80)/'21-22 Cert'!Q80</f>
        <v>8.0009524943445653E-2</v>
      </c>
      <c r="AV82" s="368">
        <f>(R82-'21-22 Cert'!R80)/'21-22 Cert'!R80</f>
        <v>7.9972502291475706E-2</v>
      </c>
      <c r="AW82" s="368"/>
      <c r="AX82" s="368">
        <f>(T82-'21-22 Cert'!T80)/'21-22 Cert'!T80</f>
        <v>7.9976326184012458E-2</v>
      </c>
      <c r="AY82" s="368">
        <f>(U82-'21-22 Cert'!U80)/'21-22 Cert'!U80</f>
        <v>7.9978262377725873E-2</v>
      </c>
      <c r="AZ82" s="368">
        <f>(V82-'21-22 Cert'!V80)/'21-22 Cert'!V80</f>
        <v>8.0024131069810767E-2</v>
      </c>
      <c r="BA82" s="368">
        <f>(W82-'21-22 Cert'!W80)/'21-22 Cert'!W80</f>
        <v>8.0009110768306954E-2</v>
      </c>
      <c r="BB82" s="368">
        <f>(X82-'21-22 Cert'!X80)/'21-22 Cert'!X80</f>
        <v>7.9972502291475706E-2</v>
      </c>
      <c r="BC82" s="368"/>
      <c r="BD82" s="368">
        <f>(Z82-'21-22 Cert'!Z80)/'21-22 Cert'!Z80</f>
        <v>7.9973366871347193E-2</v>
      </c>
      <c r="BE82" s="368">
        <f>(AA82-'21-22 Cert'!AA80)/'21-22 Cert'!AA80</f>
        <v>7.9981384216474966E-2</v>
      </c>
      <c r="BF82" s="368">
        <f>(AB82-'21-22 Cert'!AB80)/'21-22 Cert'!AB80</f>
        <v>8.0026777020447901E-2</v>
      </c>
      <c r="BG82" s="368">
        <f>(AC82-'21-22 Cert'!AC80)/'21-22 Cert'!AC80</f>
        <v>8.0009524943445653E-2</v>
      </c>
      <c r="BH82" s="368">
        <f>(AD82-'21-22 Cert'!AD80)/'21-22 Cert'!AD80</f>
        <v>7.9972502291475706E-2</v>
      </c>
    </row>
    <row r="83" spans="1:60" s="109" customFormat="1" x14ac:dyDescent="0.25">
      <c r="A83" s="116">
        <v>33</v>
      </c>
      <c r="B83" s="126">
        <f>MROUND('21-22 Cert'!B81+'21-22 Cert'!B81*$B$1,5)</f>
        <v>73380</v>
      </c>
      <c r="C83" s="127">
        <f>MROUND('21-22 Cert'!C81+'21-22 Cert'!C81*$B$1,5)</f>
        <v>81605</v>
      </c>
      <c r="D83" s="127">
        <f>MROUND('21-22 Cert'!D81+'21-22 Cert'!D81*$B$1,5)</f>
        <v>89110</v>
      </c>
      <c r="E83" s="127">
        <f>MROUND('21-22 Cert'!E81+'21-22 Cert'!E81*$B$1,5)</f>
        <v>91075</v>
      </c>
      <c r="F83" s="128">
        <f>MROUND('21-22 Cert'!F81+'21-22 Cert'!F81*$B$1,5)</f>
        <v>94625</v>
      </c>
      <c r="G83" s="116">
        <v>33</v>
      </c>
      <c r="H83" s="139">
        <f t="shared" si="38"/>
        <v>77049</v>
      </c>
      <c r="I83" s="140">
        <f t="shared" si="38"/>
        <v>85685</v>
      </c>
      <c r="J83" s="140">
        <f t="shared" si="38"/>
        <v>93566</v>
      </c>
      <c r="K83" s="140">
        <f t="shared" si="38"/>
        <v>95629</v>
      </c>
      <c r="L83" s="141">
        <f t="shared" si="38"/>
        <v>99356</v>
      </c>
      <c r="M83" s="116">
        <v>33</v>
      </c>
      <c r="N83" s="145">
        <f t="shared" si="39"/>
        <v>80718</v>
      </c>
      <c r="O83" s="146">
        <f t="shared" si="39"/>
        <v>89766</v>
      </c>
      <c r="P83" s="146">
        <f t="shared" si="39"/>
        <v>98021</v>
      </c>
      <c r="Q83" s="146">
        <f t="shared" si="39"/>
        <v>100183</v>
      </c>
      <c r="R83" s="147">
        <f t="shared" si="39"/>
        <v>104088</v>
      </c>
      <c r="S83" s="116">
        <v>33</v>
      </c>
      <c r="T83" s="142">
        <f t="shared" si="36"/>
        <v>84387</v>
      </c>
      <c r="U83" s="143">
        <f t="shared" si="36"/>
        <v>93846</v>
      </c>
      <c r="V83" s="143">
        <f t="shared" si="36"/>
        <v>102477</v>
      </c>
      <c r="W83" s="143">
        <f t="shared" si="36"/>
        <v>104736</v>
      </c>
      <c r="X83" s="144">
        <f t="shared" si="36"/>
        <v>108819</v>
      </c>
      <c r="Y83" s="116">
        <v>33</v>
      </c>
      <c r="Z83" s="131">
        <f t="shared" si="37"/>
        <v>88056</v>
      </c>
      <c r="AA83" s="124">
        <f t="shared" si="37"/>
        <v>97926</v>
      </c>
      <c r="AB83" s="124">
        <f t="shared" si="37"/>
        <v>106932</v>
      </c>
      <c r="AC83" s="124">
        <f t="shared" si="37"/>
        <v>109290</v>
      </c>
      <c r="AD83" s="125">
        <f t="shared" si="37"/>
        <v>113550</v>
      </c>
      <c r="AE83" s="107"/>
      <c r="AF83" s="368">
        <f>(B83-'21-22 Cert'!B81)/'21-22 Cert'!B81</f>
        <v>7.9991169328133049E-2</v>
      </c>
      <c r="AG83" s="368">
        <f>(C83-'21-22 Cert'!C81)/'21-22 Cert'!C81</f>
        <v>8.0002646903123351E-2</v>
      </c>
      <c r="AH83" s="368">
        <f>(D83-'21-22 Cert'!D81)/'21-22 Cert'!D81</f>
        <v>7.9990304205550838E-2</v>
      </c>
      <c r="AI83" s="368">
        <f>(E83-'21-22 Cert'!E81)/'21-22 Cert'!E81</f>
        <v>7.9983398553302498E-2</v>
      </c>
      <c r="AJ83" s="368">
        <f>(F83-'21-22 Cert'!F81)/'21-22 Cert'!F81</f>
        <v>8.0009130856588478E-2</v>
      </c>
      <c r="AK83" s="368"/>
      <c r="AL83" s="368">
        <f>(H83-'21-22 Cert'!H81)/'21-22 Cert'!H81</f>
        <v>7.9994953884107545E-2</v>
      </c>
      <c r="AM83" s="368">
        <f>(I83-'21-22 Cert'!I81)/'21-22 Cert'!I81</f>
        <v>7.9999495827976511E-2</v>
      </c>
      <c r="AN83" s="368">
        <f>(J83-'21-22 Cert'!J81)/'21-22 Cert'!J81</f>
        <v>7.9989842559674965E-2</v>
      </c>
      <c r="AO83" s="368">
        <f>(K83-'21-22 Cert'!K81)/'21-22 Cert'!K81</f>
        <v>7.9980123550204979E-2</v>
      </c>
      <c r="AP83" s="368">
        <f>(L83-'21-22 Cert'!L81)/'21-22 Cert'!L81</f>
        <v>8.0003478412104881E-2</v>
      </c>
      <c r="AQ83" s="368"/>
      <c r="AR83" s="368">
        <f>(N83-'21-22 Cert'!N81)/'21-22 Cert'!N81</f>
        <v>7.9983944340379989E-2</v>
      </c>
      <c r="AS83" s="368">
        <f>(O83-'21-22 Cert'!O81)/'21-22 Cert'!O81</f>
        <v>8.0008662592040036E-2</v>
      </c>
      <c r="AT83" s="368">
        <f>(P83-'21-22 Cert'!P81)/'21-22 Cert'!P81</f>
        <v>7.9990304205550838E-2</v>
      </c>
      <c r="AU83" s="368">
        <f>(Q83-'21-22 Cert'!Q81)/'21-22 Cert'!Q81</f>
        <v>7.9988788633399088E-2</v>
      </c>
      <c r="AV83" s="368">
        <f>(R83-'21-22 Cert'!R81)/'21-22 Cert'!R81</f>
        <v>8.0008715772435332E-2</v>
      </c>
      <c r="AW83" s="368"/>
      <c r="AX83" s="368">
        <f>(T83-'21-22 Cert'!T81)/'21-22 Cert'!T81</f>
        <v>7.9987713887146927E-2</v>
      </c>
      <c r="AY83" s="368">
        <f>(U83-'21-22 Cert'!U81)/'21-22 Cert'!U81</f>
        <v>8.0005523971735673E-2</v>
      </c>
      <c r="AZ83" s="368">
        <f>(V83-'21-22 Cert'!V81)/'21-22 Cert'!V81</f>
        <v>7.9989882702583073E-2</v>
      </c>
      <c r="BA83" s="368">
        <f>(W83-'21-22 Cert'!W81)/'21-22 Cert'!W81</f>
        <v>7.997525262940812E-2</v>
      </c>
      <c r="BB83" s="368">
        <f>(X83-'21-22 Cert'!X81)/'21-22 Cert'!X81</f>
        <v>8.0014291810990804E-2</v>
      </c>
      <c r="BC83" s="368"/>
      <c r="BD83" s="368">
        <f>(Z83-'21-22 Cert'!Z81)/'21-22 Cert'!Z81</f>
        <v>7.9991169328133049E-2</v>
      </c>
      <c r="BE83" s="368">
        <f>(AA83-'21-22 Cert'!AA81)/'21-22 Cert'!AA81</f>
        <v>8.0002646903123351E-2</v>
      </c>
      <c r="BF83" s="368">
        <f>(AB83-'21-22 Cert'!AB81)/'21-22 Cert'!AB81</f>
        <v>7.9990304205550838E-2</v>
      </c>
      <c r="BG83" s="368">
        <f>(AC83-'21-22 Cert'!AC81)/'21-22 Cert'!AC81</f>
        <v>7.9983398553302498E-2</v>
      </c>
      <c r="BH83" s="368">
        <f>(AD83-'21-22 Cert'!AD81)/'21-22 Cert'!AD81</f>
        <v>8.0009130856588478E-2</v>
      </c>
    </row>
    <row r="84" spans="1:60" s="109" customFormat="1" x14ac:dyDescent="0.25">
      <c r="A84" s="116">
        <v>34</v>
      </c>
      <c r="B84" s="126">
        <f>MROUND('21-22 Cert'!B82+'21-22 Cert'!B82*$B$1,5)</f>
        <v>73765</v>
      </c>
      <c r="C84" s="127">
        <f>MROUND('21-22 Cert'!C82+'21-22 Cert'!C82*$B$1,5)</f>
        <v>81975</v>
      </c>
      <c r="D84" s="127">
        <f>MROUND('21-22 Cert'!D82+'21-22 Cert'!D82*$B$1,5)</f>
        <v>89515</v>
      </c>
      <c r="E84" s="127">
        <f>MROUND('21-22 Cert'!E82+'21-22 Cert'!E82*$B$1,5)</f>
        <v>91475</v>
      </c>
      <c r="F84" s="128">
        <f>MROUND('21-22 Cert'!F82+'21-22 Cert'!F82*$B$1,5)</f>
        <v>95030</v>
      </c>
      <c r="G84" s="116">
        <v>34</v>
      </c>
      <c r="H84" s="139">
        <f t="shared" si="38"/>
        <v>77453</v>
      </c>
      <c r="I84" s="140">
        <f t="shared" si="38"/>
        <v>86074</v>
      </c>
      <c r="J84" s="140">
        <f t="shared" si="38"/>
        <v>93991</v>
      </c>
      <c r="K84" s="140">
        <f t="shared" si="38"/>
        <v>96049</v>
      </c>
      <c r="L84" s="141">
        <f t="shared" si="38"/>
        <v>99782</v>
      </c>
      <c r="M84" s="116">
        <v>34</v>
      </c>
      <c r="N84" s="145">
        <f t="shared" si="39"/>
        <v>81142</v>
      </c>
      <c r="O84" s="146">
        <f t="shared" si="39"/>
        <v>90173</v>
      </c>
      <c r="P84" s="146">
        <f t="shared" si="39"/>
        <v>98467</v>
      </c>
      <c r="Q84" s="146">
        <f t="shared" si="39"/>
        <v>100623</v>
      </c>
      <c r="R84" s="147">
        <f t="shared" si="39"/>
        <v>104533</v>
      </c>
      <c r="S84" s="116">
        <v>34</v>
      </c>
      <c r="T84" s="142">
        <f t="shared" si="36"/>
        <v>84830</v>
      </c>
      <c r="U84" s="143">
        <f t="shared" si="36"/>
        <v>94271</v>
      </c>
      <c r="V84" s="143">
        <f t="shared" si="36"/>
        <v>102942</v>
      </c>
      <c r="W84" s="143">
        <f t="shared" si="36"/>
        <v>105196</v>
      </c>
      <c r="X84" s="144">
        <f t="shared" si="36"/>
        <v>109285</v>
      </c>
      <c r="Y84" s="116">
        <v>34</v>
      </c>
      <c r="Z84" s="131">
        <f t="shared" si="37"/>
        <v>88518</v>
      </c>
      <c r="AA84" s="124">
        <f t="shared" si="37"/>
        <v>98370</v>
      </c>
      <c r="AB84" s="124">
        <f t="shared" si="37"/>
        <v>107418</v>
      </c>
      <c r="AC84" s="124">
        <f t="shared" si="37"/>
        <v>109770</v>
      </c>
      <c r="AD84" s="125">
        <f t="shared" si="37"/>
        <v>114036</v>
      </c>
      <c r="AE84" s="107"/>
      <c r="AF84" s="368">
        <f>(B84-'21-22 Cert'!B82)/'21-22 Cert'!B82</f>
        <v>8.0014641288433386E-2</v>
      </c>
      <c r="AG84" s="368">
        <f>(C84-'21-22 Cert'!C82)/'21-22 Cert'!C82</f>
        <v>7.9968381529543511E-2</v>
      </c>
      <c r="AH84" s="368">
        <f>(D84-'21-22 Cert'!D82)/'21-22 Cert'!D82</f>
        <v>7.9990348072630751E-2</v>
      </c>
      <c r="AI84" s="368">
        <f>(E84-'21-22 Cert'!E82)/'21-22 Cert'!E82</f>
        <v>7.9988193624557266E-2</v>
      </c>
      <c r="AJ84" s="368">
        <f>(F84-'21-22 Cert'!F82)/'21-22 Cert'!F82</f>
        <v>8.0009091942266172E-2</v>
      </c>
      <c r="AK84" s="368"/>
      <c r="AL84" s="368">
        <f>(H84-'21-22 Cert'!H82)/'21-22 Cert'!H82</f>
        <v>8.0011155267377815E-2</v>
      </c>
      <c r="AM84" s="368">
        <f>(I84-'21-22 Cert'!I82)/'21-22 Cert'!I82</f>
        <v>7.9974905897114174E-2</v>
      </c>
      <c r="AN84" s="368">
        <f>(J84-'21-22 Cert'!J82)/'21-22 Cert'!J82</f>
        <v>7.9996323064725552E-2</v>
      </c>
      <c r="AO84" s="368">
        <f>(K84-'21-22 Cert'!K82)/'21-22 Cert'!K82</f>
        <v>7.9991004666329343E-2</v>
      </c>
      <c r="AP84" s="368">
        <f>(L84-'21-22 Cert'!L82)/'21-22 Cert'!L82</f>
        <v>8.0008658945773359E-2</v>
      </c>
      <c r="AQ84" s="368"/>
      <c r="AR84" s="368">
        <f>(N84-'21-22 Cert'!N82)/'21-22 Cert'!N82</f>
        <v>8.0021296419539464E-2</v>
      </c>
      <c r="AS84" s="368">
        <f>(O84-'21-22 Cert'!O82)/'21-22 Cert'!O82</f>
        <v>7.996790265401936E-2</v>
      </c>
      <c r="AT84" s="368">
        <f>(P84-'21-22 Cert'!P82)/'21-22 Cert'!P82</f>
        <v>7.9989909403996751E-2</v>
      </c>
      <c r="AU84" s="368">
        <f>(Q84-'21-22 Cert'!Q82)/'21-22 Cert'!Q82</f>
        <v>7.9993560158849411E-2</v>
      </c>
      <c r="AV84" s="368">
        <f>(R84-'21-22 Cert'!R82)/'21-22 Cert'!R82</f>
        <v>8.0009091942266172E-2</v>
      </c>
      <c r="AW84" s="368"/>
      <c r="AX84" s="368">
        <f>(T84-'21-22 Cert'!T82)/'21-22 Cert'!T82</f>
        <v>8.0017824177223251E-2</v>
      </c>
      <c r="AY84" s="368">
        <f>(U84-'21-22 Cert'!U82)/'21-22 Cert'!U82</f>
        <v>7.9962424534029852E-2</v>
      </c>
      <c r="AZ84" s="368">
        <f>(V84-'21-22 Cert'!V82)/'21-22 Cert'!V82</f>
        <v>7.9984892675045632E-2</v>
      </c>
      <c r="BA84" s="368">
        <f>(W84-'21-22 Cert'!W82)/'21-22 Cert'!W82</f>
        <v>7.9985627021200142E-2</v>
      </c>
      <c r="BB84" s="368">
        <f>(X84-'21-22 Cert'!X82)/'21-22 Cert'!X82</f>
        <v>8.0008696597456241E-2</v>
      </c>
      <c r="BC84" s="368"/>
      <c r="BD84" s="368">
        <f>(Z84-'21-22 Cert'!Z82)/'21-22 Cert'!Z82</f>
        <v>8.0014641288433386E-2</v>
      </c>
      <c r="BE84" s="368">
        <f>(AA84-'21-22 Cert'!AA82)/'21-22 Cert'!AA82</f>
        <v>7.9968381529543511E-2</v>
      </c>
      <c r="BF84" s="368">
        <f>(AB84-'21-22 Cert'!AB82)/'21-22 Cert'!AB82</f>
        <v>7.9990348072630751E-2</v>
      </c>
      <c r="BG84" s="368">
        <f>(AC84-'21-22 Cert'!AC82)/'21-22 Cert'!AC82</f>
        <v>7.9988193624557266E-2</v>
      </c>
      <c r="BH84" s="368">
        <f>(AD84-'21-22 Cert'!AD82)/'21-22 Cert'!AD82</f>
        <v>8.0009091942266172E-2</v>
      </c>
    </row>
    <row r="85" spans="1:60" s="109" customFormat="1" x14ac:dyDescent="0.25">
      <c r="A85" s="116">
        <v>35</v>
      </c>
      <c r="B85" s="126">
        <f>MROUND('21-22 Cert'!B83+'21-22 Cert'!B83*$B$1,5)</f>
        <v>74135</v>
      </c>
      <c r="C85" s="127">
        <f>MROUND('21-22 Cert'!C83+'21-22 Cert'!C83*$B$1,5)</f>
        <v>82370</v>
      </c>
      <c r="D85" s="127">
        <f>MROUND('21-22 Cert'!D83+'21-22 Cert'!D83*$B$1,5)</f>
        <v>89900</v>
      </c>
      <c r="E85" s="127">
        <f>MROUND('21-22 Cert'!E83+'21-22 Cert'!E83*$B$1,5)</f>
        <v>91865</v>
      </c>
      <c r="F85" s="128">
        <f>MROUND('21-22 Cert'!F83+'21-22 Cert'!F83*$B$1,5)</f>
        <v>95405</v>
      </c>
      <c r="G85" s="116">
        <v>35</v>
      </c>
      <c r="H85" s="139">
        <f t="shared" si="38"/>
        <v>77842</v>
      </c>
      <c r="I85" s="140">
        <f t="shared" si="38"/>
        <v>86489</v>
      </c>
      <c r="J85" s="140">
        <f t="shared" si="38"/>
        <v>94395</v>
      </c>
      <c r="K85" s="140">
        <f t="shared" si="38"/>
        <v>96458</v>
      </c>
      <c r="L85" s="141">
        <f t="shared" si="38"/>
        <v>100175</v>
      </c>
      <c r="M85" s="116">
        <v>35</v>
      </c>
      <c r="N85" s="145">
        <f t="shared" si="39"/>
        <v>81549</v>
      </c>
      <c r="O85" s="146">
        <f t="shared" si="39"/>
        <v>90607</v>
      </c>
      <c r="P85" s="146">
        <f t="shared" si="39"/>
        <v>98890</v>
      </c>
      <c r="Q85" s="146">
        <f t="shared" si="39"/>
        <v>101052</v>
      </c>
      <c r="R85" s="147">
        <f t="shared" si="39"/>
        <v>104946</v>
      </c>
      <c r="S85" s="116">
        <v>35</v>
      </c>
      <c r="T85" s="142">
        <f t="shared" si="36"/>
        <v>85255</v>
      </c>
      <c r="U85" s="143">
        <f t="shared" si="36"/>
        <v>94726</v>
      </c>
      <c r="V85" s="143">
        <f t="shared" si="36"/>
        <v>103385</v>
      </c>
      <c r="W85" s="143">
        <f t="shared" si="36"/>
        <v>105645</v>
      </c>
      <c r="X85" s="144">
        <f t="shared" si="36"/>
        <v>109716</v>
      </c>
      <c r="Y85" s="116">
        <v>35</v>
      </c>
      <c r="Z85" s="131">
        <f t="shared" si="37"/>
        <v>88962</v>
      </c>
      <c r="AA85" s="124">
        <f t="shared" si="37"/>
        <v>98844</v>
      </c>
      <c r="AB85" s="124">
        <f t="shared" si="37"/>
        <v>107880</v>
      </c>
      <c r="AC85" s="124">
        <f t="shared" si="37"/>
        <v>110238</v>
      </c>
      <c r="AD85" s="125">
        <f t="shared" si="37"/>
        <v>114486</v>
      </c>
      <c r="AE85" s="107"/>
      <c r="AF85" s="368">
        <f>(B85-'21-22 Cert'!B83)/'21-22 Cert'!B83</f>
        <v>7.997669167455751E-2</v>
      </c>
      <c r="AG85" s="368">
        <f>(C85-'21-22 Cert'!C83)/'21-22 Cert'!C83</f>
        <v>7.997902189589616E-2</v>
      </c>
      <c r="AH85" s="368">
        <f>(D85-'21-22 Cert'!D83)/'21-22 Cert'!D83</f>
        <v>8.0009610764055744E-2</v>
      </c>
      <c r="AI85" s="368">
        <f>(E85-'21-22 Cert'!E83)/'21-22 Cert'!E83</f>
        <v>8.0002351281448392E-2</v>
      </c>
      <c r="AJ85" s="368">
        <f>(F85-'21-22 Cert'!F83)/'21-22 Cert'!F83</f>
        <v>7.9975096219153274E-2</v>
      </c>
      <c r="AK85" s="368"/>
      <c r="AL85" s="368">
        <f>(H85-'21-22 Cert'!H83)/'21-22 Cert'!H83</f>
        <v>7.9983906100420388E-2</v>
      </c>
      <c r="AM85" s="368">
        <f>(I85-'21-22 Cert'!I83)/'21-22 Cert'!I83</f>
        <v>7.997852255132111E-2</v>
      </c>
      <c r="AN85" s="368">
        <f>(J85-'21-22 Cert'!J83)/'21-22 Cert'!J83</f>
        <v>8.0009610764055744E-2</v>
      </c>
      <c r="AO85" s="368">
        <f>(K85-'21-22 Cert'!K83)/'21-22 Cert'!K83</f>
        <v>7.9999552136866978E-2</v>
      </c>
      <c r="AP85" s="368">
        <f>(L85-'21-22 Cert'!L83)/'21-22 Cert'!L83</f>
        <v>7.9972401004775914E-2</v>
      </c>
      <c r="AQ85" s="368"/>
      <c r="AR85" s="368">
        <f>(N85-'21-22 Cert'!N83)/'21-22 Cert'!N83</f>
        <v>7.9976162097735393E-2</v>
      </c>
      <c r="AS85" s="368">
        <f>(O85-'21-22 Cert'!O83)/'21-22 Cert'!O83</f>
        <v>7.997902189589616E-2</v>
      </c>
      <c r="AT85" s="368">
        <f>(P85-'21-22 Cert'!P83)/'21-22 Cert'!P83</f>
        <v>8.0009610764055744E-2</v>
      </c>
      <c r="AU85" s="368">
        <f>(Q85-'21-22 Cert'!Q83)/'21-22 Cert'!Q83</f>
        <v>8.0007695102922008E-2</v>
      </c>
      <c r="AV85" s="368">
        <f>(R85-'21-22 Cert'!R83)/'21-22 Cert'!R83</f>
        <v>7.998024162841913E-2</v>
      </c>
      <c r="AW85" s="368"/>
      <c r="AX85" s="368">
        <f>(T85-'21-22 Cert'!T83)/'21-22 Cert'!T83</f>
        <v>7.9970104633781763E-2</v>
      </c>
      <c r="AY85" s="368">
        <f>(U85-'21-22 Cert'!U83)/'21-22 Cert'!U83</f>
        <v>7.9978565972340987E-2</v>
      </c>
      <c r="AZ85" s="368">
        <f>(V85-'21-22 Cert'!V83)/'21-22 Cert'!V83</f>
        <v>8.0009610764055744E-2</v>
      </c>
      <c r="BA85" s="368">
        <f>(W85-'21-22 Cert'!W83)/'21-22 Cert'!W83</f>
        <v>8.0004907022153154E-2</v>
      </c>
      <c r="BB85" s="368">
        <f>(X85-'21-22 Cert'!X83)/'21-22 Cert'!X83</f>
        <v>7.9977557067063026E-2</v>
      </c>
      <c r="BC85" s="368"/>
      <c r="BD85" s="368">
        <f>(Z85-'21-22 Cert'!Z83)/'21-22 Cert'!Z83</f>
        <v>7.997669167455751E-2</v>
      </c>
      <c r="BE85" s="368">
        <f>(AA85-'21-22 Cert'!AA83)/'21-22 Cert'!AA83</f>
        <v>7.997902189589616E-2</v>
      </c>
      <c r="BF85" s="368">
        <f>(AB85-'21-22 Cert'!AB83)/'21-22 Cert'!AB83</f>
        <v>8.0009610764055744E-2</v>
      </c>
      <c r="BG85" s="368">
        <f>(AC85-'21-22 Cert'!AC83)/'21-22 Cert'!AC83</f>
        <v>8.0002351281448392E-2</v>
      </c>
      <c r="BH85" s="368">
        <f>(AD85-'21-22 Cert'!AD83)/'21-22 Cert'!AD83</f>
        <v>7.9975096219153274E-2</v>
      </c>
    </row>
    <row r="86" spans="1:60" s="109" customFormat="1" x14ac:dyDescent="0.25">
      <c r="A86" s="116">
        <v>36</v>
      </c>
      <c r="B86" s="126">
        <f>MROUND('21-22 Cert'!B84+'21-22 Cert'!B84*$B$1,5)</f>
        <v>74525</v>
      </c>
      <c r="C86" s="127">
        <f>MROUND('21-22 Cert'!C84+'21-22 Cert'!C84*$B$1,5)</f>
        <v>82755</v>
      </c>
      <c r="D86" s="127">
        <f>MROUND('21-22 Cert'!D84+'21-22 Cert'!D84*$B$1,5)</f>
        <v>90270</v>
      </c>
      <c r="E86" s="127">
        <f>MROUND('21-22 Cert'!E84+'21-22 Cert'!E84*$B$1,5)</f>
        <v>92245</v>
      </c>
      <c r="F86" s="128">
        <f>MROUND('21-22 Cert'!F84+'21-22 Cert'!F84*$B$1,5)</f>
        <v>95795</v>
      </c>
      <c r="G86" s="116">
        <v>36</v>
      </c>
      <c r="H86" s="139">
        <f t="shared" si="38"/>
        <v>78251</v>
      </c>
      <c r="I86" s="140">
        <f t="shared" si="38"/>
        <v>86893</v>
      </c>
      <c r="J86" s="140">
        <f t="shared" si="38"/>
        <v>94784</v>
      </c>
      <c r="K86" s="140">
        <f t="shared" si="38"/>
        <v>96857</v>
      </c>
      <c r="L86" s="141">
        <f t="shared" si="38"/>
        <v>100585</v>
      </c>
      <c r="M86" s="116">
        <v>36</v>
      </c>
      <c r="N86" s="145">
        <f t="shared" si="39"/>
        <v>81978</v>
      </c>
      <c r="O86" s="146">
        <f t="shared" si="39"/>
        <v>91031</v>
      </c>
      <c r="P86" s="146">
        <f t="shared" si="39"/>
        <v>99297</v>
      </c>
      <c r="Q86" s="146">
        <f t="shared" si="39"/>
        <v>101470</v>
      </c>
      <c r="R86" s="147">
        <f t="shared" si="39"/>
        <v>105375</v>
      </c>
      <c r="S86" s="116">
        <v>36</v>
      </c>
      <c r="T86" s="142">
        <f t="shared" si="36"/>
        <v>85704</v>
      </c>
      <c r="U86" s="143">
        <f t="shared" si="36"/>
        <v>95168</v>
      </c>
      <c r="V86" s="143">
        <f t="shared" si="36"/>
        <v>103811</v>
      </c>
      <c r="W86" s="143">
        <f t="shared" si="36"/>
        <v>106082</v>
      </c>
      <c r="X86" s="144">
        <f t="shared" si="36"/>
        <v>110164</v>
      </c>
      <c r="Y86" s="116">
        <v>36</v>
      </c>
      <c r="Z86" s="131">
        <f t="shared" si="37"/>
        <v>89430</v>
      </c>
      <c r="AA86" s="124">
        <f t="shared" si="37"/>
        <v>99306</v>
      </c>
      <c r="AB86" s="124">
        <f t="shared" si="37"/>
        <v>108324</v>
      </c>
      <c r="AC86" s="124">
        <f t="shared" si="37"/>
        <v>110694</v>
      </c>
      <c r="AD86" s="125">
        <f t="shared" si="37"/>
        <v>114954</v>
      </c>
      <c r="AE86" s="107"/>
      <c r="AF86" s="368">
        <f>(B86-'21-22 Cert'!B84)/'21-22 Cert'!B84</f>
        <v>7.9994203318600104E-2</v>
      </c>
      <c r="AG86" s="368">
        <f>(C86-'21-22 Cert'!C84)/'21-22 Cert'!C84</f>
        <v>0.08</v>
      </c>
      <c r="AH86" s="368">
        <f>(D86-'21-22 Cert'!D84)/'21-22 Cert'!D84</f>
        <v>7.9978465035592514E-2</v>
      </c>
      <c r="AI86" s="368">
        <f>(E86-'21-22 Cert'!E84)/'21-22 Cert'!E84</f>
        <v>8.0025758107949888E-2</v>
      </c>
      <c r="AJ86" s="368">
        <f>(F86-'21-22 Cert'!F84)/'21-22 Cert'!F84</f>
        <v>7.9988726042841032E-2</v>
      </c>
      <c r="AK86" s="368"/>
      <c r="AL86" s="368">
        <f>(H86-'21-22 Cert'!H84)/'21-22 Cert'!H84</f>
        <v>7.9994479331999171E-2</v>
      </c>
      <c r="AM86" s="368">
        <f>(I86-'21-22 Cert'!I84)/'21-22 Cert'!I84</f>
        <v>8.0006463159988064E-2</v>
      </c>
      <c r="AN86" s="368">
        <f>(J86-'21-22 Cert'!J84)/'21-22 Cert'!J84</f>
        <v>7.9987238503258742E-2</v>
      </c>
      <c r="AO86" s="368">
        <f>(K86-'21-22 Cert'!K84)/'21-22 Cert'!K84</f>
        <v>8.0016948963548579E-2</v>
      </c>
      <c r="AP86" s="368">
        <f>(L86-'21-22 Cert'!L84)/'21-22 Cert'!L84</f>
        <v>7.9991410318355077E-2</v>
      </c>
      <c r="AQ86" s="368"/>
      <c r="AR86" s="368">
        <f>(N86-'21-22 Cert'!N84)/'21-22 Cert'!N84</f>
        <v>7.9993676389218241E-2</v>
      </c>
      <c r="AS86" s="368">
        <f>(O86-'21-22 Cert'!O84)/'21-22 Cert'!O84</f>
        <v>7.9999525436598329E-2</v>
      </c>
      <c r="AT86" s="368">
        <f>(P86-'21-22 Cert'!P84)/'21-22 Cert'!P84</f>
        <v>7.9972592012529362E-2</v>
      </c>
      <c r="AU86" s="368">
        <f>(Q86-'21-22 Cert'!Q84)/'21-22 Cert'!Q84</f>
        <v>8.0031080031080032E-2</v>
      </c>
      <c r="AV86" s="368">
        <f>(R86-'21-22 Cert'!R84)/'21-22 Cert'!R84</f>
        <v>7.9993850568822383E-2</v>
      </c>
      <c r="AW86" s="368"/>
      <c r="AX86" s="368">
        <f>(T86-'21-22 Cert'!T84)/'21-22 Cert'!T84</f>
        <v>7.9993951308029637E-2</v>
      </c>
      <c r="AY86" s="368">
        <f>(U86-'21-22 Cert'!U84)/'21-22 Cert'!U84</f>
        <v>7.9994098889002371E-2</v>
      </c>
      <c r="AZ86" s="368">
        <f>(V86-'21-22 Cert'!V84)/'21-22 Cert'!V84</f>
        <v>7.9980857859201226E-2</v>
      </c>
      <c r="BA86" s="368">
        <f>(W86-'21-22 Cert'!W84)/'21-22 Cert'!W84</f>
        <v>8.002280548146036E-2</v>
      </c>
      <c r="BB86" s="368">
        <f>(X86-'21-22 Cert'!X84)/'21-22 Cert'!X84</f>
        <v>7.9986275182589092E-2</v>
      </c>
      <c r="BC86" s="368"/>
      <c r="BD86" s="368">
        <f>(Z86-'21-22 Cert'!Z84)/'21-22 Cert'!Z84</f>
        <v>7.9994203318600104E-2</v>
      </c>
      <c r="BE86" s="368">
        <f>(AA86-'21-22 Cert'!AA84)/'21-22 Cert'!AA84</f>
        <v>0.08</v>
      </c>
      <c r="BF86" s="368">
        <f>(AB86-'21-22 Cert'!AB84)/'21-22 Cert'!AB84</f>
        <v>7.9978465035592514E-2</v>
      </c>
      <c r="BG86" s="368">
        <f>(AC86-'21-22 Cert'!AC84)/'21-22 Cert'!AC84</f>
        <v>8.0025758107949888E-2</v>
      </c>
      <c r="BH86" s="368">
        <f>(AD86-'21-22 Cert'!AD84)/'21-22 Cert'!AD84</f>
        <v>7.9988726042841032E-2</v>
      </c>
    </row>
    <row r="87" spans="1:60" s="107" customFormat="1" x14ac:dyDescent="0.25">
      <c r="A87" s="116">
        <v>37</v>
      </c>
      <c r="B87" s="126">
        <f>MROUND('21-22 Cert'!B85+'21-22 Cert'!B85*$B$1,5)</f>
        <v>74920</v>
      </c>
      <c r="C87" s="127">
        <f>MROUND('21-22 Cert'!C85+'21-22 Cert'!C85*$B$1,5)</f>
        <v>83150</v>
      </c>
      <c r="D87" s="127">
        <f>MROUND('21-22 Cert'!D85+'21-22 Cert'!D85*$B$1,5)</f>
        <v>90645</v>
      </c>
      <c r="E87" s="127">
        <f>MROUND('21-22 Cert'!E85+'21-22 Cert'!E85*$B$1,5)</f>
        <v>92630</v>
      </c>
      <c r="F87" s="128">
        <f>MROUND('21-22 Cert'!F85+'21-22 Cert'!F85*$B$1,5)</f>
        <v>96185</v>
      </c>
      <c r="G87" s="116">
        <v>37</v>
      </c>
      <c r="H87" s="139">
        <f t="shared" si="38"/>
        <v>78666</v>
      </c>
      <c r="I87" s="140">
        <f t="shared" si="38"/>
        <v>87308</v>
      </c>
      <c r="J87" s="140">
        <f t="shared" si="38"/>
        <v>95177</v>
      </c>
      <c r="K87" s="140">
        <f t="shared" si="38"/>
        <v>97262</v>
      </c>
      <c r="L87" s="141">
        <f t="shared" si="38"/>
        <v>100994</v>
      </c>
      <c r="M87" s="116">
        <v>37</v>
      </c>
      <c r="N87" s="145">
        <f t="shared" si="39"/>
        <v>82412</v>
      </c>
      <c r="O87" s="146">
        <f t="shared" si="39"/>
        <v>91465</v>
      </c>
      <c r="P87" s="146">
        <f t="shared" si="39"/>
        <v>99710</v>
      </c>
      <c r="Q87" s="146">
        <f t="shared" si="39"/>
        <v>101893</v>
      </c>
      <c r="R87" s="147">
        <f t="shared" si="39"/>
        <v>105804</v>
      </c>
      <c r="S87" s="116">
        <v>37</v>
      </c>
      <c r="T87" s="142">
        <f t="shared" ref="T87:X88" si="40">ROUND(B87/10*11.5,0)</f>
        <v>86158</v>
      </c>
      <c r="U87" s="143">
        <f t="shared" si="40"/>
        <v>95623</v>
      </c>
      <c r="V87" s="143">
        <f t="shared" si="40"/>
        <v>104242</v>
      </c>
      <c r="W87" s="143">
        <f t="shared" si="40"/>
        <v>106525</v>
      </c>
      <c r="X87" s="144">
        <f t="shared" si="40"/>
        <v>110613</v>
      </c>
      <c r="Y87" s="116">
        <v>37</v>
      </c>
      <c r="Z87" s="131">
        <f t="shared" ref="Z87:AD88" si="41">ROUND(B87/10*12,0)</f>
        <v>89904</v>
      </c>
      <c r="AA87" s="124">
        <f t="shared" si="41"/>
        <v>99780</v>
      </c>
      <c r="AB87" s="124">
        <f t="shared" si="41"/>
        <v>108774</v>
      </c>
      <c r="AC87" s="124">
        <f t="shared" si="41"/>
        <v>111156</v>
      </c>
      <c r="AD87" s="125">
        <f t="shared" si="41"/>
        <v>115422</v>
      </c>
      <c r="AF87" s="368">
        <f>(B87-'21-22 Cert'!B85)/'21-22 Cert'!B85</f>
        <v>8.0005766181346402E-2</v>
      </c>
      <c r="AG87" s="368">
        <f>(C87-'21-22 Cert'!C85)/'21-22 Cert'!C85</f>
        <v>8.0010390959864924E-2</v>
      </c>
      <c r="AH87" s="368">
        <f>(D87-'21-22 Cert'!D85)/'21-22 Cert'!D85</f>
        <v>8.0007148814488269E-2</v>
      </c>
      <c r="AI87" s="368">
        <f>(E87-'21-22 Cert'!E85)/'21-22 Cert'!E85</f>
        <v>7.9981345458785116E-2</v>
      </c>
      <c r="AJ87" s="368">
        <f>(F87-'21-22 Cert'!F85)/'21-22 Cert'!F85</f>
        <v>8.0002245677071634E-2</v>
      </c>
      <c r="AK87" s="368"/>
      <c r="AL87" s="368">
        <f>(H87-'21-22 Cert'!H85)/'21-22 Cert'!H85</f>
        <v>7.9998352530924369E-2</v>
      </c>
      <c r="AM87" s="368">
        <f>(I87-'21-22 Cert'!I85)/'21-22 Cert'!I85</f>
        <v>8.0009896091044044E-2</v>
      </c>
      <c r="AN87" s="368">
        <f>(J87-'21-22 Cert'!J85)/'21-22 Cert'!J85</f>
        <v>7.9998184438367356E-2</v>
      </c>
      <c r="AO87" s="368">
        <f>(K87-'21-22 Cert'!K85)/'21-22 Cert'!K85</f>
        <v>7.9980901409076266E-2</v>
      </c>
      <c r="AP87" s="368">
        <f>(L87-'21-22 Cert'!L85)/'21-22 Cert'!L85</f>
        <v>7.9999572251986353E-2</v>
      </c>
      <c r="AQ87" s="368"/>
      <c r="AR87" s="368">
        <f>(N87-'21-22 Cert'!N85)/'21-22 Cert'!N85</f>
        <v>8.0005766181346402E-2</v>
      </c>
      <c r="AS87" s="368">
        <f>(O87-'21-22 Cert'!O85)/'21-22 Cert'!O85</f>
        <v>8.0010390959864924E-2</v>
      </c>
      <c r="AT87" s="368">
        <f>(P87-'21-22 Cert'!P85)/'21-22 Cert'!P85</f>
        <v>8.0012564583039986E-2</v>
      </c>
      <c r="AU87" s="368">
        <f>(Q87-'21-22 Cert'!Q85)/'21-22 Cert'!Q85</f>
        <v>7.9981345458785116E-2</v>
      </c>
      <c r="AV87" s="368">
        <f>(R87-'21-22 Cert'!R85)/'21-22 Cert'!R85</f>
        <v>8.0007349488598084E-2</v>
      </c>
      <c r="AW87" s="368"/>
      <c r="AX87" s="368">
        <f>(T87-'21-22 Cert'!T85)/'21-22 Cert'!T85</f>
        <v>7.9998997192137988E-2</v>
      </c>
      <c r="AY87" s="368">
        <f>(U87-'21-22 Cert'!U85)/'21-22 Cert'!U85</f>
        <v>8.0009939122872409E-2</v>
      </c>
      <c r="AZ87" s="368">
        <f>(V87-'21-22 Cert'!V85)/'21-22 Cert'!V85</f>
        <v>8.0004144218814757E-2</v>
      </c>
      <c r="BA87" s="368">
        <f>(W87-'21-22 Cert'!W85)/'21-22 Cert'!W85</f>
        <v>7.9980940021898692E-2</v>
      </c>
      <c r="BB87" s="368">
        <f>(X87-'21-22 Cert'!X85)/'21-22 Cert'!X85</f>
        <v>8.0004686630410368E-2</v>
      </c>
      <c r="BC87" s="368"/>
      <c r="BD87" s="368">
        <f>(Z87-'21-22 Cert'!Z85)/'21-22 Cert'!Z85</f>
        <v>8.0005766181346402E-2</v>
      </c>
      <c r="BE87" s="368">
        <f>(AA87-'21-22 Cert'!AA85)/'21-22 Cert'!AA85</f>
        <v>8.0010390959864924E-2</v>
      </c>
      <c r="BF87" s="368">
        <f>(AB87-'21-22 Cert'!AB85)/'21-22 Cert'!AB85</f>
        <v>8.0007148814488269E-2</v>
      </c>
      <c r="BG87" s="368">
        <f>(AC87-'21-22 Cert'!AC85)/'21-22 Cert'!AC85</f>
        <v>7.9981345458785116E-2</v>
      </c>
      <c r="BH87" s="368">
        <f>(AD87-'21-22 Cert'!AD85)/'21-22 Cert'!AD85</f>
        <v>8.0002245677071634E-2</v>
      </c>
    </row>
    <row r="88" spans="1:60" s="107" customFormat="1" x14ac:dyDescent="0.25">
      <c r="A88" s="107">
        <v>38</v>
      </c>
      <c r="B88" s="126">
        <f>MROUND('21-22 Cert'!B86+'21-22 Cert'!B86*$B$1,5)</f>
        <v>75300</v>
      </c>
      <c r="C88" s="127">
        <f>MROUND('21-22 Cert'!C86+'21-22 Cert'!C86*$B$1,5)</f>
        <v>83515</v>
      </c>
      <c r="D88" s="127">
        <f>MROUND('21-22 Cert'!D86+'21-22 Cert'!D86*$B$1,5)</f>
        <v>91040</v>
      </c>
      <c r="E88" s="127">
        <f>MROUND('21-22 Cert'!E86+'21-22 Cert'!E86*$B$1,5)</f>
        <v>93030</v>
      </c>
      <c r="F88" s="128">
        <f>MROUND('21-22 Cert'!F86+'21-22 Cert'!F86*$B$1,5)</f>
        <v>96565</v>
      </c>
      <c r="G88" s="107">
        <v>38</v>
      </c>
      <c r="H88" s="139">
        <f t="shared" ref="H88:L88" si="42">ROUND(B88/10*10.5,0)</f>
        <v>79065</v>
      </c>
      <c r="I88" s="140">
        <f t="shared" si="42"/>
        <v>87691</v>
      </c>
      <c r="J88" s="140">
        <f t="shared" si="42"/>
        <v>95592</v>
      </c>
      <c r="K88" s="140">
        <f t="shared" si="42"/>
        <v>97682</v>
      </c>
      <c r="L88" s="141">
        <f t="shared" si="42"/>
        <v>101393</v>
      </c>
      <c r="M88" s="107">
        <v>38</v>
      </c>
      <c r="N88" s="145">
        <f t="shared" ref="N88:R88" si="43">ROUND(B88/10*11,0)</f>
        <v>82830</v>
      </c>
      <c r="O88" s="146">
        <f t="shared" si="43"/>
        <v>91867</v>
      </c>
      <c r="P88" s="146">
        <f t="shared" si="43"/>
        <v>100144</v>
      </c>
      <c r="Q88" s="146">
        <f t="shared" si="43"/>
        <v>102333</v>
      </c>
      <c r="R88" s="147">
        <f t="shared" si="43"/>
        <v>106222</v>
      </c>
      <c r="S88" s="107">
        <v>38</v>
      </c>
      <c r="T88" s="142">
        <f t="shared" si="40"/>
        <v>86595</v>
      </c>
      <c r="U88" s="143">
        <f t="shared" si="40"/>
        <v>96042</v>
      </c>
      <c r="V88" s="143">
        <f t="shared" si="40"/>
        <v>104696</v>
      </c>
      <c r="W88" s="143">
        <f t="shared" si="40"/>
        <v>106985</v>
      </c>
      <c r="X88" s="144">
        <f t="shared" si="40"/>
        <v>111050</v>
      </c>
      <c r="Y88" s="107">
        <v>38</v>
      </c>
      <c r="Z88" s="131">
        <f t="shared" si="41"/>
        <v>90360</v>
      </c>
      <c r="AA88" s="124">
        <f t="shared" si="41"/>
        <v>100218</v>
      </c>
      <c r="AB88" s="124">
        <f t="shared" si="41"/>
        <v>109248</v>
      </c>
      <c r="AC88" s="124">
        <f t="shared" si="41"/>
        <v>111636</v>
      </c>
      <c r="AD88" s="125">
        <f t="shared" si="41"/>
        <v>115878</v>
      </c>
      <c r="AF88" s="368">
        <f>(B88-'21-22 Cert'!B86)/'21-22 Cert'!B86</f>
        <v>8.0034423407917388E-2</v>
      </c>
      <c r="AG88" s="368">
        <f>(C88-'21-22 Cert'!C86)/'21-22 Cert'!C86</f>
        <v>7.9981895771369452E-2</v>
      </c>
      <c r="AH88" s="368">
        <f>(D88-'21-22 Cert'!D86)/'21-22 Cert'!D86</f>
        <v>8.0016608339759182E-2</v>
      </c>
      <c r="AI88" s="368">
        <f>(E88-'21-22 Cert'!E86)/'21-22 Cert'!E86</f>
        <v>7.99860691896912E-2</v>
      </c>
      <c r="AJ88" s="368">
        <f>(F88-'21-22 Cert'!F86)/'21-22 Cert'!F86</f>
        <v>8.0024605748797675E-2</v>
      </c>
      <c r="AK88" s="368"/>
      <c r="AL88" s="368">
        <f>(H88-'21-22 Cert'!H86)/'21-22 Cert'!H86</f>
        <v>8.0034423407917388E-2</v>
      </c>
      <c r="AM88" s="368">
        <f>(I88-'21-22 Cert'!I86)/'21-22 Cert'!I86</f>
        <v>7.9978324322327182E-2</v>
      </c>
      <c r="AN88" s="368">
        <f>(J88-'21-22 Cert'!J86)/'21-22 Cert'!J86</f>
        <v>8.0013557790080223E-2</v>
      </c>
      <c r="AO88" s="368">
        <f>(K88-'21-22 Cert'!K86)/'21-22 Cert'!K86</f>
        <v>7.9991597289020083E-2</v>
      </c>
      <c r="AP88" s="368">
        <f>(L88-'21-22 Cert'!L86)/'21-22 Cert'!L86</f>
        <v>8.0016190709515239E-2</v>
      </c>
      <c r="AQ88" s="368"/>
      <c r="AR88" s="368">
        <f>(N88-'21-22 Cert'!N86)/'21-22 Cert'!N86</f>
        <v>8.0034423407917388E-2</v>
      </c>
      <c r="AS88" s="368">
        <f>(O88-'21-22 Cert'!O86)/'21-22 Cert'!O86</f>
        <v>7.9987773767678072E-2</v>
      </c>
      <c r="AT88" s="368">
        <f>(P88-'21-22 Cert'!P86)/'21-22 Cert'!P86</f>
        <v>8.0010784578053384E-2</v>
      </c>
      <c r="AU88" s="368">
        <f>(Q88-'21-22 Cert'!Q86)/'21-22 Cert'!Q86</f>
        <v>7.99860691896912E-2</v>
      </c>
      <c r="AV88" s="368">
        <f>(R88-'21-22 Cert'!R86)/'21-22 Cert'!R86</f>
        <v>8.0029689581193886E-2</v>
      </c>
      <c r="AW88" s="368"/>
      <c r="AX88" s="368">
        <f>(T88-'21-22 Cert'!T86)/'21-22 Cert'!T86</f>
        <v>8.0034423407917388E-2</v>
      </c>
      <c r="AY88" s="368">
        <f>(U88-'21-22 Cert'!U86)/'21-22 Cert'!U86</f>
        <v>7.9973012481727196E-2</v>
      </c>
      <c r="AZ88" s="368">
        <f>(V88-'21-22 Cert'!V86)/'21-22 Cert'!V86</f>
        <v>8.0019393639298941E-2</v>
      </c>
      <c r="BA88" s="368">
        <f>(W88-'21-22 Cert'!W86)/'21-22 Cert'!W86</f>
        <v>7.9991116584730626E-2</v>
      </c>
      <c r="BB88" s="368">
        <f>(X88-'21-22 Cert'!X86)/'21-22 Cert'!X86</f>
        <v>8.0021785221061639E-2</v>
      </c>
      <c r="BC88" s="368"/>
      <c r="BD88" s="368">
        <f>(Z88-'21-22 Cert'!Z86)/'21-22 Cert'!Z86</f>
        <v>8.0034423407917388E-2</v>
      </c>
      <c r="BE88" s="368">
        <f>(AA88-'21-22 Cert'!AA86)/'21-22 Cert'!AA86</f>
        <v>7.9981895771369452E-2</v>
      </c>
      <c r="BF88" s="368">
        <f>(AB88-'21-22 Cert'!AB86)/'21-22 Cert'!AB86</f>
        <v>8.0016608339759182E-2</v>
      </c>
      <c r="BG88" s="368">
        <f>(AC88-'21-22 Cert'!AC86)/'21-22 Cert'!AC86</f>
        <v>7.99860691896912E-2</v>
      </c>
      <c r="BH88" s="368">
        <f>(AD88-'21-22 Cert'!AD86)/'21-22 Cert'!AD86</f>
        <v>8.0024605748797675E-2</v>
      </c>
    </row>
    <row r="89" spans="1:60" s="107" customFormat="1" ht="15.75" thickBot="1" x14ac:dyDescent="0.3">
      <c r="A89" s="107">
        <v>39</v>
      </c>
      <c r="B89" s="148">
        <f>MROUND('21-22 Cert'!B87+'21-22 Cert'!B87*$B$1,5)</f>
        <v>76070</v>
      </c>
      <c r="C89" s="149">
        <f>MROUND('21-22 Cert'!C87+'21-22 Cert'!C87*$B$1,5)</f>
        <v>84295</v>
      </c>
      <c r="D89" s="149">
        <f>MROUND('21-22 Cert'!D87+'21-22 Cert'!D87*$B$1,5)</f>
        <v>91805</v>
      </c>
      <c r="E89" s="149">
        <f>MROUND('21-22 Cert'!E87+'21-22 Cert'!E87*$B$1,5)</f>
        <v>93795</v>
      </c>
      <c r="F89" s="150">
        <f>MROUND('21-22 Cert'!F87+'21-22 Cert'!F87*$B$1,5)</f>
        <v>97330</v>
      </c>
      <c r="G89" s="107">
        <v>39</v>
      </c>
      <c r="H89" s="151">
        <f t="shared" ref="H89" si="44">ROUND(B89/10*10.5,0)</f>
        <v>79874</v>
      </c>
      <c r="I89" s="152">
        <f t="shared" ref="I89" si="45">ROUND(C89/10*10.5,0)</f>
        <v>88510</v>
      </c>
      <c r="J89" s="152">
        <f t="shared" ref="J89" si="46">ROUND(D89/10*10.5,0)</f>
        <v>96395</v>
      </c>
      <c r="K89" s="152">
        <f t="shared" ref="K89" si="47">ROUND(E89/10*10.5,0)</f>
        <v>98485</v>
      </c>
      <c r="L89" s="153">
        <f t="shared" ref="L89" si="48">ROUND(F89/10*10.5,0)</f>
        <v>102197</v>
      </c>
      <c r="M89" s="107">
        <v>39</v>
      </c>
      <c r="N89" s="154">
        <f t="shared" ref="N89" si="49">ROUND(B89/10*11,0)</f>
        <v>83677</v>
      </c>
      <c r="O89" s="155">
        <f t="shared" ref="O89" si="50">ROUND(C89/10*11,0)</f>
        <v>92725</v>
      </c>
      <c r="P89" s="155">
        <f t="shared" ref="P89" si="51">ROUND(D89/10*11,0)</f>
        <v>100986</v>
      </c>
      <c r="Q89" s="155">
        <f t="shared" ref="Q89" si="52">ROUND(E89/10*11,0)</f>
        <v>103175</v>
      </c>
      <c r="R89" s="156">
        <f t="shared" ref="R89" si="53">ROUND(F89/10*11,0)</f>
        <v>107063</v>
      </c>
      <c r="S89" s="107">
        <v>39</v>
      </c>
      <c r="T89" s="157">
        <f t="shared" ref="T89" si="54">ROUND(B89/10*11.5,0)</f>
        <v>87481</v>
      </c>
      <c r="U89" s="158">
        <f t="shared" ref="U89" si="55">ROUND(C89/10*11.5,0)</f>
        <v>96939</v>
      </c>
      <c r="V89" s="158">
        <f t="shared" ref="V89" si="56">ROUND(D89/10*11.5,0)</f>
        <v>105576</v>
      </c>
      <c r="W89" s="158">
        <f t="shared" ref="W89" si="57">ROUND(E89/10*11.5,0)</f>
        <v>107864</v>
      </c>
      <c r="X89" s="159">
        <f t="shared" ref="X89" si="58">ROUND(F89/10*11.5,0)</f>
        <v>111930</v>
      </c>
      <c r="Y89" s="107">
        <v>39</v>
      </c>
      <c r="Z89" s="160">
        <f t="shared" ref="Z89" si="59">ROUND(B89/10*12,0)</f>
        <v>91284</v>
      </c>
      <c r="AA89" s="161">
        <f t="shared" ref="AA89" si="60">ROUND(C89/10*12,0)</f>
        <v>101154</v>
      </c>
      <c r="AB89" s="161">
        <f t="shared" ref="AB89" si="61">ROUND(D89/10*12,0)</f>
        <v>110166</v>
      </c>
      <c r="AC89" s="161">
        <f t="shared" ref="AC89" si="62">ROUND(E89/10*12,0)</f>
        <v>112554</v>
      </c>
      <c r="AD89" s="162">
        <f t="shared" ref="AD89" si="63">ROUND(F89/10*12,0)</f>
        <v>116796</v>
      </c>
      <c r="AF89" s="368">
        <f>(B89-'21-22 Cert'!B87)/'21-22 Cert'!B87</f>
        <v>8.0002839497408954E-2</v>
      </c>
      <c r="AG89" s="368">
        <f>(C89-'21-22 Cert'!C87)/'21-22 Cert'!C87</f>
        <v>8.001281229980782E-2</v>
      </c>
      <c r="AH89" s="368">
        <f>(D89-'21-22 Cert'!D87)/'21-22 Cert'!D87</f>
        <v>7.9995294394447386E-2</v>
      </c>
      <c r="AI89" s="368">
        <f>(E89-'21-22 Cert'!E87)/'21-22 Cert'!E87</f>
        <v>8.0027635442454947E-2</v>
      </c>
      <c r="AJ89" s="368">
        <f>(F89-'21-22 Cert'!F87)/'21-22 Cert'!F87</f>
        <v>8.0004438526409233E-2</v>
      </c>
      <c r="AK89" s="368"/>
      <c r="AL89" s="368">
        <f>(H89-'21-22 Cert'!H87)/'21-22 Cert'!H87</f>
        <v>8.000594940303149E-2</v>
      </c>
      <c r="AM89" s="368">
        <f>(I89-'21-22 Cert'!I87)/'21-22 Cert'!I87</f>
        <v>8.0009273608043635E-2</v>
      </c>
      <c r="AN89" s="368">
        <f>(J89-'21-22 Cert'!J87)/'21-22 Cert'!J87</f>
        <v>7.9995518458349679E-2</v>
      </c>
      <c r="AO89" s="368">
        <f>(K89-'21-22 Cert'!K87)/'21-22 Cert'!K87</f>
        <v>8.0033338085472708E-2</v>
      </c>
      <c r="AP89" s="368">
        <f>(L89-'21-22 Cert'!L87)/'21-22 Cert'!L87</f>
        <v>8.0009722486420229E-2</v>
      </c>
      <c r="AQ89" s="368"/>
      <c r="AR89" s="368">
        <f>(N89-'21-22 Cert'!N87)/'21-22 Cert'!N87</f>
        <v>7.9995869848604143E-2</v>
      </c>
      <c r="AS89" s="368">
        <f>(O89-'21-22 Cert'!O87)/'21-22 Cert'!O87</f>
        <v>8.0018636072447732E-2</v>
      </c>
      <c r="AT89" s="368">
        <f>(P89-'21-22 Cert'!P87)/'21-22 Cert'!P87</f>
        <v>7.9994866639573933E-2</v>
      </c>
      <c r="AU89" s="368">
        <f>(Q89-'21-22 Cert'!Q87)/'21-22 Cert'!Q87</f>
        <v>8.0027216581178687E-2</v>
      </c>
      <c r="AV89" s="368">
        <f>(R89-'21-22 Cert'!R87)/'21-22 Cert'!R87</f>
        <v>8.0004438526409233E-2</v>
      </c>
      <c r="AW89" s="368"/>
      <c r="AX89" s="368">
        <f>(T89-'21-22 Cert'!T87)/'21-22 Cert'!T87</f>
        <v>8.0012345679012345E-2</v>
      </c>
      <c r="AY89" s="368">
        <f>(U89-'21-22 Cert'!U87)/'21-22 Cert'!U87</f>
        <v>8.0004010784554019E-2</v>
      </c>
      <c r="AZ89" s="368">
        <f>(V89-'21-22 Cert'!V87)/'21-22 Cert'!V87</f>
        <v>7.99950898154589E-2</v>
      </c>
      <c r="BA89" s="368">
        <f>(W89-'21-22 Cert'!W87)/'21-22 Cert'!W87</f>
        <v>8.0022428708747192E-2</v>
      </c>
      <c r="BB89" s="368">
        <f>(X89-'21-22 Cert'!X87)/'21-22 Cert'!X87</f>
        <v>8.0009263011636661E-2</v>
      </c>
      <c r="BC89" s="368"/>
      <c r="BD89" s="368">
        <f>(Z89-'21-22 Cert'!Z87)/'21-22 Cert'!Z87</f>
        <v>8.0002839497408954E-2</v>
      </c>
      <c r="BE89" s="368">
        <f>(AA89-'21-22 Cert'!AA87)/'21-22 Cert'!AA87</f>
        <v>8.001281229980782E-2</v>
      </c>
      <c r="BF89" s="368">
        <f>(AB89-'21-22 Cert'!AB87)/'21-22 Cert'!AB87</f>
        <v>7.9995294394447386E-2</v>
      </c>
      <c r="BG89" s="368">
        <f>(AC89-'21-22 Cert'!AC87)/'21-22 Cert'!AC87</f>
        <v>8.0027635442454947E-2</v>
      </c>
      <c r="BH89" s="368">
        <f>(AD89-'21-22 Cert'!AD87)/'21-22 Cert'!AD87</f>
        <v>8.0004438526409233E-2</v>
      </c>
    </row>
    <row r="90" spans="1:60" s="106" customFormat="1" x14ac:dyDescent="0.25">
      <c r="AF90" s="368"/>
      <c r="AG90" s="368"/>
      <c r="AH90" s="368"/>
      <c r="AI90" s="368"/>
      <c r="AJ90" s="368"/>
      <c r="AK90" s="368"/>
      <c r="AL90" s="368"/>
      <c r="AM90" s="368"/>
      <c r="AN90" s="368"/>
      <c r="AO90" s="368"/>
      <c r="AP90" s="368"/>
      <c r="AQ90" s="368"/>
      <c r="AR90" s="368"/>
      <c r="AS90" s="368"/>
      <c r="AT90" s="368"/>
      <c r="AU90" s="368"/>
      <c r="AV90" s="368"/>
      <c r="AW90" s="368"/>
      <c r="AX90" s="368"/>
      <c r="AY90" s="368"/>
      <c r="AZ90" s="368"/>
      <c r="BA90" s="368"/>
      <c r="BB90" s="368"/>
      <c r="BC90" s="368"/>
      <c r="BD90" s="368"/>
      <c r="BE90" s="368"/>
      <c r="BF90" s="368"/>
      <c r="BG90" s="368"/>
      <c r="BH90" s="368"/>
    </row>
    <row r="91" spans="1:60" s="106" customFormat="1" x14ac:dyDescent="0.25">
      <c r="A91" s="106" t="s">
        <v>41</v>
      </c>
      <c r="AF91" s="368"/>
      <c r="AG91" s="368"/>
      <c r="AH91" s="368"/>
      <c r="AI91" s="368"/>
      <c r="AJ91" s="368"/>
      <c r="AK91" s="368"/>
      <c r="AL91" s="368"/>
      <c r="AM91" s="368"/>
      <c r="AN91" s="368"/>
      <c r="AO91" s="368"/>
      <c r="AP91" s="368"/>
      <c r="AQ91" s="368"/>
      <c r="AR91" s="368"/>
      <c r="AS91" s="368"/>
      <c r="AT91" s="368"/>
      <c r="AU91" s="368"/>
      <c r="AV91" s="368"/>
      <c r="AW91" s="368"/>
      <c r="AX91" s="368"/>
      <c r="AY91" s="368"/>
      <c r="AZ91" s="368"/>
      <c r="BA91" s="368"/>
      <c r="BB91" s="368"/>
      <c r="BC91" s="368"/>
      <c r="BD91" s="368"/>
      <c r="BE91" s="368"/>
      <c r="BF91" s="368"/>
      <c r="BG91" s="368"/>
      <c r="BH91" s="368"/>
    </row>
    <row r="92" spans="1:60" s="106" customFormat="1" ht="15.75" thickBot="1" x14ac:dyDescent="0.3">
      <c r="A92" s="105"/>
      <c r="B92" s="163">
        <f>$B$1</f>
        <v>0.08</v>
      </c>
      <c r="G92" s="105"/>
      <c r="H92" s="163">
        <f>$B$1</f>
        <v>0.08</v>
      </c>
      <c r="M92" s="105"/>
      <c r="N92" s="163">
        <f>$B$1</f>
        <v>0.08</v>
      </c>
      <c r="S92" s="105"/>
      <c r="T92" s="163">
        <f>$B$1</f>
        <v>0.08</v>
      </c>
      <c r="Y92" s="105"/>
      <c r="Z92" s="163">
        <f>$B$1</f>
        <v>0.08</v>
      </c>
      <c r="AF92" s="368"/>
      <c r="AG92" s="368"/>
      <c r="AH92" s="368"/>
      <c r="AI92" s="368"/>
      <c r="AJ92" s="368"/>
      <c r="AK92" s="368"/>
      <c r="AL92" s="368"/>
      <c r="AM92" s="368"/>
      <c r="AN92" s="368"/>
      <c r="AO92" s="368"/>
      <c r="AP92" s="368"/>
      <c r="AQ92" s="368"/>
      <c r="AR92" s="368"/>
      <c r="AS92" s="368"/>
      <c r="AT92" s="368"/>
      <c r="AU92" s="368"/>
      <c r="AV92" s="368"/>
      <c r="AW92" s="368"/>
      <c r="AX92" s="368"/>
      <c r="AY92" s="368"/>
      <c r="AZ92" s="368"/>
      <c r="BA92" s="368"/>
      <c r="BB92" s="368"/>
      <c r="BC92" s="368"/>
      <c r="BD92" s="368"/>
      <c r="BE92" s="368"/>
      <c r="BF92" s="368"/>
      <c r="BG92" s="368"/>
      <c r="BH92" s="368"/>
    </row>
    <row r="93" spans="1:60" x14ac:dyDescent="0.25">
      <c r="B93" s="402" t="s">
        <v>27</v>
      </c>
      <c r="C93" s="403"/>
      <c r="D93" s="403"/>
      <c r="E93" s="403"/>
      <c r="F93" s="404"/>
      <c r="H93" s="405" t="s">
        <v>28</v>
      </c>
      <c r="I93" s="406"/>
      <c r="J93" s="406"/>
      <c r="K93" s="406"/>
      <c r="L93" s="407"/>
      <c r="N93" s="408" t="s">
        <v>29</v>
      </c>
      <c r="O93" s="409"/>
      <c r="P93" s="409"/>
      <c r="Q93" s="409"/>
      <c r="R93" s="410"/>
      <c r="T93" s="411" t="s">
        <v>30</v>
      </c>
      <c r="U93" s="412"/>
      <c r="V93" s="412"/>
      <c r="W93" s="412"/>
      <c r="X93" s="413"/>
      <c r="Z93" s="414" t="s">
        <v>31</v>
      </c>
      <c r="AA93" s="415"/>
      <c r="AB93" s="415"/>
      <c r="AC93" s="415"/>
      <c r="AD93" s="416"/>
      <c r="AF93" s="368"/>
      <c r="AG93" s="368"/>
      <c r="AH93" s="368"/>
      <c r="AI93" s="368"/>
      <c r="AJ93" s="368"/>
      <c r="AK93" s="368"/>
      <c r="AL93" s="368"/>
      <c r="AM93" s="368"/>
      <c r="AN93" s="368"/>
      <c r="AO93" s="368"/>
      <c r="AP93" s="368"/>
      <c r="AQ93" s="368"/>
      <c r="AR93" s="368"/>
      <c r="AS93" s="368"/>
      <c r="AT93" s="368"/>
      <c r="AU93" s="368"/>
      <c r="AV93" s="368"/>
      <c r="AW93" s="368"/>
      <c r="AX93" s="368"/>
      <c r="AY93" s="368"/>
      <c r="AZ93" s="368"/>
      <c r="BA93" s="368"/>
      <c r="BB93" s="368"/>
      <c r="BC93" s="368"/>
      <c r="BD93" s="368"/>
      <c r="BE93" s="368"/>
      <c r="BF93" s="368"/>
      <c r="BG93" s="368"/>
      <c r="BH93" s="368"/>
    </row>
    <row r="94" spans="1:60" x14ac:dyDescent="0.25">
      <c r="B94" s="417" t="s">
        <v>42</v>
      </c>
      <c r="C94" s="418"/>
      <c r="D94" s="418"/>
      <c r="E94" s="418"/>
      <c r="F94" s="419"/>
      <c r="H94" s="417" t="s">
        <v>42</v>
      </c>
      <c r="I94" s="418"/>
      <c r="J94" s="418"/>
      <c r="K94" s="418"/>
      <c r="L94" s="419"/>
      <c r="N94" s="417" t="s">
        <v>42</v>
      </c>
      <c r="O94" s="418"/>
      <c r="P94" s="418"/>
      <c r="Q94" s="418"/>
      <c r="R94" s="419"/>
      <c r="T94" s="417" t="s">
        <v>42</v>
      </c>
      <c r="U94" s="418"/>
      <c r="V94" s="418"/>
      <c r="W94" s="418"/>
      <c r="X94" s="419"/>
      <c r="Z94" s="417" t="s">
        <v>42</v>
      </c>
      <c r="AA94" s="418"/>
      <c r="AB94" s="418"/>
      <c r="AC94" s="418"/>
      <c r="AD94" s="419"/>
      <c r="AF94" s="368"/>
      <c r="AG94" s="368"/>
      <c r="AH94" s="368"/>
      <c r="AI94" s="368"/>
      <c r="AJ94" s="368"/>
      <c r="AK94" s="368"/>
      <c r="AL94" s="368"/>
      <c r="AM94" s="368"/>
      <c r="AN94" s="368"/>
      <c r="AO94" s="368"/>
      <c r="AP94" s="368"/>
      <c r="AQ94" s="368"/>
      <c r="AR94" s="368"/>
      <c r="AS94" s="368"/>
      <c r="AT94" s="368"/>
      <c r="AU94" s="368"/>
      <c r="AV94" s="368"/>
      <c r="AW94" s="368"/>
      <c r="AX94" s="368"/>
      <c r="AY94" s="368"/>
      <c r="AZ94" s="368"/>
      <c r="BA94" s="368"/>
      <c r="BB94" s="368"/>
      <c r="BC94" s="368"/>
      <c r="BD94" s="368"/>
      <c r="BE94" s="368"/>
      <c r="BF94" s="368"/>
      <c r="BG94" s="368"/>
      <c r="BH94" s="368"/>
    </row>
    <row r="95" spans="1:60" ht="15.75" thickBot="1" x14ac:dyDescent="0.3">
      <c r="A95" s="105" t="s">
        <v>33</v>
      </c>
      <c r="B95" s="165" t="s">
        <v>34</v>
      </c>
      <c r="C95" s="166" t="s">
        <v>35</v>
      </c>
      <c r="D95" s="166" t="s">
        <v>40</v>
      </c>
      <c r="E95" s="166" t="s">
        <v>37</v>
      </c>
      <c r="F95" s="167" t="s">
        <v>38</v>
      </c>
      <c r="G95" s="105" t="s">
        <v>33</v>
      </c>
      <c r="H95" s="165" t="s">
        <v>34</v>
      </c>
      <c r="I95" s="166" t="s">
        <v>35</v>
      </c>
      <c r="J95" s="166" t="s">
        <v>40</v>
      </c>
      <c r="K95" s="166" t="s">
        <v>37</v>
      </c>
      <c r="L95" s="167" t="s">
        <v>38</v>
      </c>
      <c r="M95" s="105" t="s">
        <v>33</v>
      </c>
      <c r="N95" s="165" t="s">
        <v>34</v>
      </c>
      <c r="O95" s="166" t="s">
        <v>35</v>
      </c>
      <c r="P95" s="166" t="s">
        <v>40</v>
      </c>
      <c r="Q95" s="166" t="s">
        <v>37</v>
      </c>
      <c r="R95" s="167" t="s">
        <v>38</v>
      </c>
      <c r="S95" s="105" t="s">
        <v>33</v>
      </c>
      <c r="T95" s="165" t="s">
        <v>34</v>
      </c>
      <c r="U95" s="166" t="s">
        <v>35</v>
      </c>
      <c r="V95" s="166" t="s">
        <v>40</v>
      </c>
      <c r="W95" s="166" t="s">
        <v>37</v>
      </c>
      <c r="X95" s="167" t="s">
        <v>38</v>
      </c>
      <c r="Y95" s="105" t="s">
        <v>33</v>
      </c>
      <c r="Z95" s="165" t="s">
        <v>34</v>
      </c>
      <c r="AA95" s="166" t="s">
        <v>35</v>
      </c>
      <c r="AB95" s="166" t="s">
        <v>40</v>
      </c>
      <c r="AC95" s="166" t="s">
        <v>37</v>
      </c>
      <c r="AD95" s="167" t="s">
        <v>38</v>
      </c>
      <c r="AF95" s="368"/>
      <c r="AG95" s="368"/>
      <c r="AH95" s="368"/>
      <c r="AI95" s="368"/>
      <c r="AJ95" s="368"/>
      <c r="AK95" s="368"/>
      <c r="AL95" s="368"/>
      <c r="AM95" s="368"/>
      <c r="AN95" s="368"/>
      <c r="AO95" s="368"/>
      <c r="AP95" s="368"/>
      <c r="AQ95" s="368"/>
      <c r="AR95" s="368"/>
      <c r="AS95" s="368"/>
      <c r="AT95" s="368"/>
      <c r="AU95" s="368"/>
      <c r="AV95" s="368"/>
      <c r="AW95" s="368"/>
      <c r="AX95" s="368"/>
      <c r="AY95" s="368"/>
      <c r="AZ95" s="368"/>
      <c r="BA95" s="368"/>
      <c r="BB95" s="368"/>
      <c r="BC95" s="368"/>
      <c r="BD95" s="368"/>
      <c r="BE95" s="368"/>
      <c r="BF95" s="368"/>
      <c r="BG95" s="368"/>
      <c r="BH95" s="368"/>
    </row>
    <row r="96" spans="1:60" x14ac:dyDescent="0.25">
      <c r="A96" s="116">
        <v>4</v>
      </c>
      <c r="B96" s="224">
        <v>43540</v>
      </c>
      <c r="C96" s="225">
        <v>47955</v>
      </c>
      <c r="D96" s="225">
        <v>51665</v>
      </c>
      <c r="E96" s="225">
        <v>53370</v>
      </c>
      <c r="F96" s="226">
        <v>58240</v>
      </c>
      <c r="G96" s="116">
        <v>4</v>
      </c>
      <c r="H96" s="184">
        <f t="shared" ref="H96:L111" si="64">ROUND(B96/10*10.5,0)</f>
        <v>45717</v>
      </c>
      <c r="I96" s="185">
        <f t="shared" si="64"/>
        <v>50353</v>
      </c>
      <c r="J96" s="185">
        <f t="shared" si="64"/>
        <v>54248</v>
      </c>
      <c r="K96" s="185">
        <f t="shared" si="64"/>
        <v>56039</v>
      </c>
      <c r="L96" s="186">
        <f t="shared" si="64"/>
        <v>61152</v>
      </c>
      <c r="M96" s="116">
        <v>4</v>
      </c>
      <c r="N96" s="187">
        <f t="shared" ref="N96:R111" si="65">ROUND(B96/10*11,0)</f>
        <v>47894</v>
      </c>
      <c r="O96" s="188">
        <f t="shared" si="65"/>
        <v>52751</v>
      </c>
      <c r="P96" s="188">
        <f t="shared" si="65"/>
        <v>56832</v>
      </c>
      <c r="Q96" s="188">
        <f t="shared" si="65"/>
        <v>58707</v>
      </c>
      <c r="R96" s="189">
        <f t="shared" si="65"/>
        <v>64064</v>
      </c>
      <c r="S96" s="116">
        <v>4</v>
      </c>
      <c r="T96" s="190">
        <f t="shared" ref="T96:X111" si="66">ROUND(B96/10*11.5,0)</f>
        <v>50071</v>
      </c>
      <c r="U96" s="191">
        <f t="shared" si="66"/>
        <v>55148</v>
      </c>
      <c r="V96" s="191">
        <f t="shared" si="66"/>
        <v>59415</v>
      </c>
      <c r="W96" s="191">
        <f t="shared" si="66"/>
        <v>61376</v>
      </c>
      <c r="X96" s="192">
        <f t="shared" si="66"/>
        <v>66976</v>
      </c>
      <c r="Y96" s="116">
        <v>4</v>
      </c>
      <c r="Z96" s="193">
        <f t="shared" ref="Z96:AD111" si="67">ROUND(B96/10*12,0)</f>
        <v>52248</v>
      </c>
      <c r="AA96" s="194">
        <f t="shared" si="67"/>
        <v>57546</v>
      </c>
      <c r="AB96" s="194">
        <f t="shared" si="67"/>
        <v>61998</v>
      </c>
      <c r="AC96" s="194">
        <f t="shared" si="67"/>
        <v>64044</v>
      </c>
      <c r="AD96" s="195">
        <f t="shared" si="67"/>
        <v>69888</v>
      </c>
      <c r="AF96" s="368"/>
      <c r="AG96" s="368"/>
      <c r="AH96" s="368"/>
      <c r="AI96" s="368"/>
      <c r="AJ96" s="368"/>
      <c r="AK96" s="368"/>
      <c r="AL96" s="368"/>
      <c r="AM96" s="368"/>
      <c r="AN96" s="368"/>
      <c r="AO96" s="368"/>
      <c r="AP96" s="368"/>
      <c r="AQ96" s="368"/>
      <c r="AR96" s="368"/>
      <c r="AS96" s="368"/>
      <c r="AT96" s="368"/>
      <c r="AU96" s="368"/>
      <c r="AV96" s="368"/>
      <c r="AW96" s="368"/>
      <c r="AX96" s="368"/>
      <c r="AY96" s="368"/>
      <c r="AZ96" s="368"/>
      <c r="BA96" s="368"/>
      <c r="BB96" s="368"/>
      <c r="BC96" s="368"/>
      <c r="BD96" s="368"/>
      <c r="BE96" s="368"/>
      <c r="BF96" s="368"/>
      <c r="BG96" s="368"/>
      <c r="BH96" s="368"/>
    </row>
    <row r="97" spans="1:60" s="132" customFormat="1" x14ac:dyDescent="0.25">
      <c r="A97" s="116">
        <v>5</v>
      </c>
      <c r="B97" s="126">
        <f>MROUND('21-22 Cert'!B94+'21-22 Cert'!B94*$B$1,5)</f>
        <v>44865</v>
      </c>
      <c r="C97" s="127">
        <f>MROUND('21-22 Cert'!C94+'21-22 Cert'!C94*$B$1,5)</f>
        <v>49630</v>
      </c>
      <c r="D97" s="127">
        <f>MROUND('21-22 Cert'!D94+'21-22 Cert'!D94*$B$1,5)</f>
        <v>53640</v>
      </c>
      <c r="E97" s="127">
        <f>MROUND('21-22 Cert'!E94+'21-22 Cert'!E94*$B$1,5)</f>
        <v>55480</v>
      </c>
      <c r="F97" s="128">
        <f>MROUND('21-22 Cert'!F94+'21-22 Cert'!F94*$B$1,5)</f>
        <v>60740</v>
      </c>
      <c r="G97" s="116">
        <v>5</v>
      </c>
      <c r="H97" s="196">
        <f t="shared" si="64"/>
        <v>47108</v>
      </c>
      <c r="I97" s="197">
        <f t="shared" si="64"/>
        <v>52112</v>
      </c>
      <c r="J97" s="197">
        <f t="shared" si="64"/>
        <v>56322</v>
      </c>
      <c r="K97" s="197">
        <f t="shared" si="64"/>
        <v>58254</v>
      </c>
      <c r="L97" s="198">
        <f t="shared" si="64"/>
        <v>63777</v>
      </c>
      <c r="M97" s="116">
        <v>5</v>
      </c>
      <c r="N97" s="199">
        <f t="shared" si="65"/>
        <v>49352</v>
      </c>
      <c r="O97" s="200">
        <f t="shared" si="65"/>
        <v>54593</v>
      </c>
      <c r="P97" s="200">
        <f t="shared" si="65"/>
        <v>59004</v>
      </c>
      <c r="Q97" s="200">
        <f t="shared" si="65"/>
        <v>61028</v>
      </c>
      <c r="R97" s="201">
        <f t="shared" si="65"/>
        <v>66814</v>
      </c>
      <c r="S97" s="116">
        <v>5</v>
      </c>
      <c r="T97" s="202">
        <f t="shared" si="66"/>
        <v>51595</v>
      </c>
      <c r="U97" s="203">
        <f t="shared" si="66"/>
        <v>57075</v>
      </c>
      <c r="V97" s="203">
        <f t="shared" si="66"/>
        <v>61686</v>
      </c>
      <c r="W97" s="203">
        <f t="shared" si="66"/>
        <v>63802</v>
      </c>
      <c r="X97" s="204">
        <f t="shared" si="66"/>
        <v>69851</v>
      </c>
      <c r="Y97" s="116">
        <v>5</v>
      </c>
      <c r="Z97" s="205">
        <f t="shared" si="67"/>
        <v>53838</v>
      </c>
      <c r="AA97" s="206">
        <f t="shared" si="67"/>
        <v>59556</v>
      </c>
      <c r="AB97" s="206">
        <f t="shared" si="67"/>
        <v>64368</v>
      </c>
      <c r="AC97" s="206">
        <f t="shared" si="67"/>
        <v>66576</v>
      </c>
      <c r="AD97" s="207">
        <f t="shared" si="67"/>
        <v>72888</v>
      </c>
      <c r="AE97" s="116"/>
      <c r="AF97" s="368">
        <f>(B97-'21-22 Cert'!B94)/'21-22 Cert'!B94</f>
        <v>8.00433317284545E-2</v>
      </c>
      <c r="AG97" s="368">
        <f>(C97-'21-22 Cert'!C94)/'21-22 Cert'!C94</f>
        <v>7.9969535415079965E-2</v>
      </c>
      <c r="AH97" s="368">
        <f>(D97-'21-22 Cert'!D94)/'21-22 Cert'!D94</f>
        <v>8.0036242826940496E-2</v>
      </c>
      <c r="AI97" s="368">
        <f>(E97-'21-22 Cert'!E94)/'21-22 Cert'!E94</f>
        <v>8.0007786645902274E-2</v>
      </c>
      <c r="AJ97" s="368">
        <f>(F97-'21-22 Cert'!F94)/'21-22 Cert'!F94</f>
        <v>8.0014224751066856E-2</v>
      </c>
      <c r="AK97" s="368"/>
      <c r="AL97" s="368">
        <f>(H97-'21-22 Cert'!H94)/'21-22 Cert'!H94</f>
        <v>8.0037600018341468E-2</v>
      </c>
      <c r="AM97" s="368">
        <f>(I97-'21-22 Cert'!I94)/'21-22 Cert'!I94</f>
        <v>7.9974302115930609E-2</v>
      </c>
      <c r="AN97" s="368">
        <f>(J97-'21-22 Cert'!J94)/'21-22 Cert'!J94</f>
        <v>8.0041420572217539E-2</v>
      </c>
      <c r="AO97" s="368">
        <f>(K97-'21-22 Cert'!K94)/'21-22 Cert'!K94</f>
        <v>7.9997775264650808E-2</v>
      </c>
      <c r="AP97" s="368">
        <f>(L97-'21-22 Cert'!L94)/'21-22 Cert'!L94</f>
        <v>8.0014224751066856E-2</v>
      </c>
      <c r="AQ97" s="368"/>
      <c r="AR97" s="368">
        <f>(N97-'21-22 Cert'!N94)/'21-22 Cert'!N94</f>
        <v>8.0054274084124827E-2</v>
      </c>
      <c r="AS97" s="368">
        <f>(O97-'21-22 Cert'!O94)/'21-22 Cert'!O94</f>
        <v>7.9958853435144708E-2</v>
      </c>
      <c r="AT97" s="368">
        <f>(P97-'21-22 Cert'!P94)/'21-22 Cert'!P94</f>
        <v>8.0026358178357002E-2</v>
      </c>
      <c r="AU97" s="368">
        <f>(Q97-'21-22 Cert'!Q94)/'21-22 Cert'!Q94</f>
        <v>8.0007786645902274E-2</v>
      </c>
      <c r="AV97" s="368">
        <f>(R97-'21-22 Cert'!R94)/'21-22 Cert'!R94</f>
        <v>8.0014224751066856E-2</v>
      </c>
      <c r="AW97" s="368"/>
      <c r="AX97" s="368">
        <f>(T97-'21-22 Cert'!T94)/'21-22 Cert'!T94</f>
        <v>8.0048565028992491E-2</v>
      </c>
      <c r="AY97" s="368">
        <f>(U97-'21-22 Cert'!U94)/'21-22 Cert'!U94</f>
        <v>7.9984105358764754E-2</v>
      </c>
      <c r="AZ97" s="368">
        <f>(V97-'21-22 Cert'!V94)/'21-22 Cert'!V94</f>
        <v>8.0031515363739827E-2</v>
      </c>
      <c r="BA97" s="368">
        <f>(W97-'21-22 Cert'!W94)/'21-22 Cert'!W94</f>
        <v>7.9998645812174154E-2</v>
      </c>
      <c r="BB97" s="368">
        <f>(X97-'21-22 Cert'!X94)/'21-22 Cert'!X94</f>
        <v>8.0014224751066856E-2</v>
      </c>
      <c r="BC97" s="368"/>
      <c r="BD97" s="368">
        <f>(Z97-'21-22 Cert'!Z94)/'21-22 Cert'!Z94</f>
        <v>8.00433317284545E-2</v>
      </c>
      <c r="BE97" s="368">
        <f>(AA97-'21-22 Cert'!AA94)/'21-22 Cert'!AA94</f>
        <v>7.9969535415079965E-2</v>
      </c>
      <c r="BF97" s="368">
        <f>(AB97-'21-22 Cert'!AB94)/'21-22 Cert'!AB94</f>
        <v>8.0036242826940496E-2</v>
      </c>
      <c r="BG97" s="368">
        <f>(AC97-'21-22 Cert'!AC94)/'21-22 Cert'!AC94</f>
        <v>8.0007786645902274E-2</v>
      </c>
      <c r="BH97" s="368">
        <f>(AD97-'21-22 Cert'!AD94)/'21-22 Cert'!AD94</f>
        <v>8.0014224751066856E-2</v>
      </c>
    </row>
    <row r="98" spans="1:60" s="132" customFormat="1" x14ac:dyDescent="0.25">
      <c r="A98" s="116">
        <v>6</v>
      </c>
      <c r="B98" s="126">
        <f>MROUND('21-22 Cert'!B95+'21-22 Cert'!B95*$B$1,5)</f>
        <v>46615</v>
      </c>
      <c r="C98" s="127">
        <f>MROUND('21-22 Cert'!C95+'21-22 Cert'!C95*$B$1,5)</f>
        <v>51575</v>
      </c>
      <c r="D98" s="127">
        <f>MROUND('21-22 Cert'!D95+'21-22 Cert'!D95*$B$1,5)</f>
        <v>55740</v>
      </c>
      <c r="E98" s="127">
        <f>MROUND('21-22 Cert'!E95+'21-22 Cert'!E95*$B$1,5)</f>
        <v>57655</v>
      </c>
      <c r="F98" s="128">
        <f>MROUND('21-22 Cert'!F95+'21-22 Cert'!F95*$B$1,5)</f>
        <v>63125</v>
      </c>
      <c r="G98" s="116">
        <v>6</v>
      </c>
      <c r="H98" s="196">
        <f>ROUND(B98/10*10.5,0)</f>
        <v>48946</v>
      </c>
      <c r="I98" s="197">
        <f>ROUND(C98/10*10.5,0)</f>
        <v>54154</v>
      </c>
      <c r="J98" s="197">
        <f t="shared" si="64"/>
        <v>58527</v>
      </c>
      <c r="K98" s="197">
        <f t="shared" si="64"/>
        <v>60538</v>
      </c>
      <c r="L98" s="198">
        <f t="shared" si="64"/>
        <v>66281</v>
      </c>
      <c r="M98" s="116">
        <v>6</v>
      </c>
      <c r="N98" s="199">
        <f>ROUND(B98/10*11,0)</f>
        <v>51277</v>
      </c>
      <c r="O98" s="200">
        <f>ROUND(C98/10*11,0)</f>
        <v>56733</v>
      </c>
      <c r="P98" s="200">
        <f t="shared" si="65"/>
        <v>61314</v>
      </c>
      <c r="Q98" s="200">
        <f t="shared" si="65"/>
        <v>63421</v>
      </c>
      <c r="R98" s="201">
        <f t="shared" si="65"/>
        <v>69438</v>
      </c>
      <c r="S98" s="116">
        <v>6</v>
      </c>
      <c r="T98" s="202">
        <f t="shared" si="66"/>
        <v>53607</v>
      </c>
      <c r="U98" s="203">
        <f t="shared" si="66"/>
        <v>59311</v>
      </c>
      <c r="V98" s="203">
        <f t="shared" si="66"/>
        <v>64101</v>
      </c>
      <c r="W98" s="203">
        <f t="shared" si="66"/>
        <v>66303</v>
      </c>
      <c r="X98" s="204">
        <f t="shared" si="66"/>
        <v>72594</v>
      </c>
      <c r="Y98" s="116">
        <v>6</v>
      </c>
      <c r="Z98" s="205">
        <f t="shared" si="67"/>
        <v>55938</v>
      </c>
      <c r="AA98" s="206">
        <f t="shared" si="67"/>
        <v>61890</v>
      </c>
      <c r="AB98" s="206">
        <f t="shared" si="67"/>
        <v>66888</v>
      </c>
      <c r="AC98" s="206">
        <f t="shared" si="67"/>
        <v>69186</v>
      </c>
      <c r="AD98" s="207">
        <f t="shared" si="67"/>
        <v>75750</v>
      </c>
      <c r="AE98" s="116"/>
      <c r="AF98" s="368">
        <f>(B98-'21-22 Cert'!B95)/'21-22 Cert'!B95</f>
        <v>8.0050973123262287E-2</v>
      </c>
      <c r="AG98" s="368">
        <f>(C98-'21-22 Cert'!C95)/'21-22 Cert'!C95</f>
        <v>7.9991623913726315E-2</v>
      </c>
      <c r="AH98" s="368">
        <f>(D98-'21-22 Cert'!D95)/'21-22 Cert'!D95</f>
        <v>8.0023251307886067E-2</v>
      </c>
      <c r="AI98" s="368">
        <f>(E98-'21-22 Cert'!E95)/'21-22 Cert'!E95</f>
        <v>7.9985014517186481E-2</v>
      </c>
      <c r="AJ98" s="368">
        <f>(F98-'21-22 Cert'!F95)/'21-22 Cert'!F95</f>
        <v>7.9982891360136865E-2</v>
      </c>
      <c r="AK98" s="368"/>
      <c r="AL98" s="368">
        <f>(H98-'21-22 Cert'!H95)/'21-22 Cert'!H95</f>
        <v>8.0056489695043906E-2</v>
      </c>
      <c r="AM98" s="368">
        <f>(I98-'21-22 Cert'!I95)/'21-22 Cert'!I95</f>
        <v>7.9991225096224791E-2</v>
      </c>
      <c r="AN98" s="368">
        <f>(J98-'21-22 Cert'!J95)/'21-22 Cert'!J95</f>
        <v>8.0013286339059991E-2</v>
      </c>
      <c r="AO98" s="368">
        <f>(K98-'21-22 Cert'!K95)/'21-22 Cert'!K95</f>
        <v>7.9994291219181501E-2</v>
      </c>
      <c r="AP98" s="368">
        <f>(L98-'21-22 Cert'!L95)/'21-22 Cert'!L95</f>
        <v>7.9970019389633884E-2</v>
      </c>
      <c r="AQ98" s="368"/>
      <c r="AR98" s="368">
        <f>(N98-'21-22 Cert'!N95)/'21-22 Cert'!N95</f>
        <v>8.006150476029994E-2</v>
      </c>
      <c r="AS98" s="368">
        <f>(O98-'21-22 Cert'!O95)/'21-22 Cert'!O95</f>
        <v>7.9990862538310711E-2</v>
      </c>
      <c r="AT98" s="368">
        <f>(P98-'21-22 Cert'!P95)/'21-22 Cert'!P95</f>
        <v>8.0023251307886067E-2</v>
      </c>
      <c r="AU98" s="368">
        <f>(Q98-'21-22 Cert'!Q95)/'21-22 Cert'!Q95</f>
        <v>7.9984333492268925E-2</v>
      </c>
      <c r="AV98" s="368">
        <f>(R98-'21-22 Cert'!R95)/'21-22 Cert'!R95</f>
        <v>7.9990668014620112E-2</v>
      </c>
      <c r="AW98" s="368"/>
      <c r="AX98" s="368">
        <f>(T98-'21-22 Cert'!T95)/'21-22 Cert'!T95</f>
        <v>8.0045936253374708E-2</v>
      </c>
      <c r="AY98" s="368">
        <f>(U98-'21-22 Cert'!U95)/'21-22 Cert'!U95</f>
        <v>7.9991988054918237E-2</v>
      </c>
      <c r="AZ98" s="368">
        <f>(V98-'21-22 Cert'!V95)/'21-22 Cert'!V95</f>
        <v>8.0014152850788514E-2</v>
      </c>
      <c r="BA98" s="368">
        <f>(W98-'21-22 Cert'!W95)/'21-22 Cert'!W95</f>
        <v>7.9976544557197077E-2</v>
      </c>
      <c r="BB98" s="368">
        <f>(X98-'21-22 Cert'!X95)/'21-22 Cert'!X95</f>
        <v>7.9978577166830309E-2</v>
      </c>
      <c r="BC98" s="368"/>
      <c r="BD98" s="368">
        <f>(Z98-'21-22 Cert'!Z95)/'21-22 Cert'!Z95</f>
        <v>8.0050973123262287E-2</v>
      </c>
      <c r="BE98" s="368">
        <f>(AA98-'21-22 Cert'!AA95)/'21-22 Cert'!AA95</f>
        <v>7.9991623913726315E-2</v>
      </c>
      <c r="BF98" s="368">
        <f>(AB98-'21-22 Cert'!AB95)/'21-22 Cert'!AB95</f>
        <v>8.0023251307886067E-2</v>
      </c>
      <c r="BG98" s="368">
        <f>(AC98-'21-22 Cert'!AC95)/'21-22 Cert'!AC95</f>
        <v>7.9985014517186481E-2</v>
      </c>
      <c r="BH98" s="368">
        <f>(AD98-'21-22 Cert'!AD95)/'21-22 Cert'!AD95</f>
        <v>7.9982891360136865E-2</v>
      </c>
    </row>
    <row r="99" spans="1:60" x14ac:dyDescent="0.25">
      <c r="A99" s="116">
        <v>7</v>
      </c>
      <c r="B99" s="126">
        <f>MROUND('21-22 Cert'!B96+'21-22 Cert'!B96*$B$1,5)</f>
        <v>47185</v>
      </c>
      <c r="C99" s="127">
        <f>MROUND('21-22 Cert'!C96+'21-22 Cert'!C96*$B$1,5)</f>
        <v>52205</v>
      </c>
      <c r="D99" s="127">
        <f>MROUND('21-22 Cert'!D96+'21-22 Cert'!D96*$B$1,5)</f>
        <v>56425</v>
      </c>
      <c r="E99" s="127">
        <f>MROUND('21-22 Cert'!E96+'21-22 Cert'!E96*$B$1,5)</f>
        <v>58365</v>
      </c>
      <c r="F99" s="128">
        <f>MROUND('21-22 Cert'!F96+'21-22 Cert'!F96*$B$1,5)</f>
        <v>63900</v>
      </c>
      <c r="G99" s="116">
        <v>7</v>
      </c>
      <c r="H99" s="196">
        <f t="shared" si="64"/>
        <v>49544</v>
      </c>
      <c r="I99" s="197">
        <f t="shared" si="64"/>
        <v>54815</v>
      </c>
      <c r="J99" s="197">
        <f t="shared" si="64"/>
        <v>59246</v>
      </c>
      <c r="K99" s="197">
        <f t="shared" si="64"/>
        <v>61283</v>
      </c>
      <c r="L99" s="198">
        <f t="shared" si="64"/>
        <v>67095</v>
      </c>
      <c r="M99" s="116">
        <v>7</v>
      </c>
      <c r="N99" s="199">
        <f t="shared" si="65"/>
        <v>51904</v>
      </c>
      <c r="O99" s="200">
        <f t="shared" si="65"/>
        <v>57426</v>
      </c>
      <c r="P99" s="200">
        <f t="shared" si="65"/>
        <v>62068</v>
      </c>
      <c r="Q99" s="200">
        <f t="shared" si="65"/>
        <v>64202</v>
      </c>
      <c r="R99" s="201">
        <f t="shared" si="65"/>
        <v>70290</v>
      </c>
      <c r="S99" s="116">
        <v>7</v>
      </c>
      <c r="T99" s="202">
        <f t="shared" si="66"/>
        <v>54263</v>
      </c>
      <c r="U99" s="203">
        <f t="shared" si="66"/>
        <v>60036</v>
      </c>
      <c r="V99" s="203">
        <f t="shared" si="66"/>
        <v>64889</v>
      </c>
      <c r="W99" s="203">
        <f t="shared" si="66"/>
        <v>67120</v>
      </c>
      <c r="X99" s="204">
        <f t="shared" si="66"/>
        <v>73485</v>
      </c>
      <c r="Y99" s="116">
        <v>7</v>
      </c>
      <c r="Z99" s="205">
        <f t="shared" si="67"/>
        <v>56622</v>
      </c>
      <c r="AA99" s="206">
        <f t="shared" si="67"/>
        <v>62646</v>
      </c>
      <c r="AB99" s="206">
        <f t="shared" si="67"/>
        <v>67710</v>
      </c>
      <c r="AC99" s="206">
        <f t="shared" si="67"/>
        <v>70038</v>
      </c>
      <c r="AD99" s="207">
        <f t="shared" si="67"/>
        <v>76680</v>
      </c>
      <c r="AF99" s="368">
        <f>(B99-'21-22 Cert'!B96)/'21-22 Cert'!B96</f>
        <v>7.9995422293430984E-2</v>
      </c>
      <c r="AG99" s="368">
        <f>(C99-'21-22 Cert'!C96)/'21-22 Cert'!C96</f>
        <v>7.995448903599503E-2</v>
      </c>
      <c r="AH99" s="368">
        <f>(D99-'21-22 Cert'!D96)/'21-22 Cert'!D96</f>
        <v>8.0007656235046409E-2</v>
      </c>
      <c r="AI99" s="368">
        <f>(E99-'21-22 Cert'!E96)/'21-22 Cert'!E96</f>
        <v>8.003330866025167E-2</v>
      </c>
      <c r="AJ99" s="368">
        <f>(F99-'21-22 Cert'!F96)/'21-22 Cert'!F96</f>
        <v>8.0030423392208228E-2</v>
      </c>
      <c r="AK99" s="368"/>
      <c r="AL99" s="368">
        <f>(H99-'21-22 Cert'!H96)/'21-22 Cert'!H96</f>
        <v>7.9978201634877386E-2</v>
      </c>
      <c r="AM99" s="368">
        <f>(I99-'21-22 Cert'!I96)/'21-22 Cert'!I96</f>
        <v>7.9949563606990168E-2</v>
      </c>
      <c r="AN99" s="368">
        <f>(J99-'21-22 Cert'!J96)/'21-22 Cert'!J96</f>
        <v>8.0008020854220971E-2</v>
      </c>
      <c r="AO99" s="368">
        <f>(K99-'21-22 Cert'!K96)/'21-22 Cert'!K96</f>
        <v>8.0028902752810965E-2</v>
      </c>
      <c r="AP99" s="368">
        <f>(L99-'21-22 Cert'!L96)/'21-22 Cert'!L96</f>
        <v>8.0034769731017502E-2</v>
      </c>
      <c r="AQ99" s="368"/>
      <c r="AR99" s="368">
        <f>(N99-'21-22 Cert'!N96)/'21-22 Cert'!N96</f>
        <v>8.0005826171996919E-2</v>
      </c>
      <c r="AS99" s="368">
        <f>(O99-'21-22 Cert'!O96)/'21-22 Cert'!O96</f>
        <v>7.9963892127731598E-2</v>
      </c>
      <c r="AT99" s="368">
        <f>(P99-'21-22 Cert'!P96)/'21-22 Cert'!P96</f>
        <v>8.0006960153123363E-2</v>
      </c>
      <c r="AU99" s="368">
        <f>(Q99-'21-22 Cert'!Q96)/'21-22 Cert'!Q96</f>
        <v>8.0041719938092989E-2</v>
      </c>
      <c r="AV99" s="368">
        <f>(R99-'21-22 Cert'!R96)/'21-22 Cert'!R96</f>
        <v>8.0022125933437813E-2</v>
      </c>
      <c r="AW99" s="368"/>
      <c r="AX99" s="368">
        <f>(T99-'21-22 Cert'!T96)/'21-22 Cert'!T96</f>
        <v>7.9989650505533E-2</v>
      </c>
      <c r="AY99" s="368">
        <f>(U99-'21-22 Cert'!U96)/'21-22 Cert'!U96</f>
        <v>7.9958986166825563E-2</v>
      </c>
      <c r="AZ99" s="368">
        <f>(V99-'21-22 Cert'!V96)/'21-22 Cert'!V96</f>
        <v>8.0007323324789451E-2</v>
      </c>
      <c r="BA99" s="368">
        <f>(W99-'21-22 Cert'!W96)/'21-22 Cert'!W96</f>
        <v>8.0037331445306212E-2</v>
      </c>
      <c r="BB99" s="368">
        <f>(X99-'21-22 Cert'!X96)/'21-22 Cert'!X96</f>
        <v>8.0026455026455029E-2</v>
      </c>
      <c r="BC99" s="368"/>
      <c r="BD99" s="368">
        <f>(Z99-'21-22 Cert'!Z96)/'21-22 Cert'!Z96</f>
        <v>7.9995422293430984E-2</v>
      </c>
      <c r="BE99" s="368">
        <f>(AA99-'21-22 Cert'!AA96)/'21-22 Cert'!AA96</f>
        <v>7.995448903599503E-2</v>
      </c>
      <c r="BF99" s="368">
        <f>(AB99-'21-22 Cert'!AB96)/'21-22 Cert'!AB96</f>
        <v>8.0007656235046409E-2</v>
      </c>
      <c r="BG99" s="368">
        <f>(AC99-'21-22 Cert'!AC96)/'21-22 Cert'!AC96</f>
        <v>8.003330866025167E-2</v>
      </c>
      <c r="BH99" s="368">
        <f>(AD99-'21-22 Cert'!AD96)/'21-22 Cert'!AD96</f>
        <v>8.0030423392208228E-2</v>
      </c>
    </row>
    <row r="100" spans="1:60" x14ac:dyDescent="0.25">
      <c r="A100" s="116">
        <v>8</v>
      </c>
      <c r="B100" s="126">
        <f>MROUND('21-22 Cert'!B97+'21-22 Cert'!B97*$B$1,5)</f>
        <v>47750</v>
      </c>
      <c r="C100" s="127">
        <f>MROUND('21-22 Cert'!C97+'21-22 Cert'!C97*$B$1,5)</f>
        <v>52840</v>
      </c>
      <c r="D100" s="127">
        <f>MROUND('21-22 Cert'!D97+'21-22 Cert'!D97*$B$1,5)</f>
        <v>57110</v>
      </c>
      <c r="E100" s="127">
        <f>MROUND('21-22 Cert'!E97+'21-22 Cert'!E97*$B$1,5)</f>
        <v>59065</v>
      </c>
      <c r="F100" s="128">
        <f>MROUND('21-22 Cert'!F97+'21-22 Cert'!F97*$B$1,5)</f>
        <v>64675</v>
      </c>
      <c r="G100" s="116">
        <v>8</v>
      </c>
      <c r="H100" s="196">
        <f t="shared" si="64"/>
        <v>50138</v>
      </c>
      <c r="I100" s="197">
        <f t="shared" si="64"/>
        <v>55482</v>
      </c>
      <c r="J100" s="197">
        <f t="shared" si="64"/>
        <v>59966</v>
      </c>
      <c r="K100" s="197">
        <f t="shared" si="64"/>
        <v>62018</v>
      </c>
      <c r="L100" s="198">
        <f t="shared" si="64"/>
        <v>67909</v>
      </c>
      <c r="M100" s="116">
        <v>8</v>
      </c>
      <c r="N100" s="199">
        <f t="shared" si="65"/>
        <v>52525</v>
      </c>
      <c r="O100" s="200">
        <f t="shared" si="65"/>
        <v>58124</v>
      </c>
      <c r="P100" s="200">
        <f t="shared" si="65"/>
        <v>62821</v>
      </c>
      <c r="Q100" s="200">
        <f t="shared" si="65"/>
        <v>64972</v>
      </c>
      <c r="R100" s="201">
        <f t="shared" si="65"/>
        <v>71143</v>
      </c>
      <c r="S100" s="116">
        <v>8</v>
      </c>
      <c r="T100" s="202">
        <f t="shared" si="66"/>
        <v>54913</v>
      </c>
      <c r="U100" s="203">
        <f t="shared" si="66"/>
        <v>60766</v>
      </c>
      <c r="V100" s="203">
        <f t="shared" si="66"/>
        <v>65677</v>
      </c>
      <c r="W100" s="203">
        <f t="shared" si="66"/>
        <v>67925</v>
      </c>
      <c r="X100" s="204">
        <f t="shared" si="66"/>
        <v>74376</v>
      </c>
      <c r="Y100" s="116">
        <v>8</v>
      </c>
      <c r="Z100" s="205">
        <f t="shared" si="67"/>
        <v>57300</v>
      </c>
      <c r="AA100" s="206">
        <f t="shared" si="67"/>
        <v>63408</v>
      </c>
      <c r="AB100" s="206">
        <f t="shared" si="67"/>
        <v>68532</v>
      </c>
      <c r="AC100" s="206">
        <f t="shared" si="67"/>
        <v>70878</v>
      </c>
      <c r="AD100" s="207">
        <f t="shared" si="67"/>
        <v>77610</v>
      </c>
      <c r="AF100" s="368">
        <f>(B100-'21-22 Cert'!B97)/'21-22 Cert'!B97</f>
        <v>7.9950243130159443E-2</v>
      </c>
      <c r="AG100" s="368">
        <f>(C100-'21-22 Cert'!C97)/'21-22 Cert'!C97</f>
        <v>8.0020439448134903E-2</v>
      </c>
      <c r="AH100" s="368">
        <f>(D100-'21-22 Cert'!D97)/'21-22 Cert'!D97</f>
        <v>7.9992435703479581E-2</v>
      </c>
      <c r="AI100" s="368">
        <f>(E100-'21-22 Cert'!E97)/'21-22 Cert'!E97</f>
        <v>7.9996343024318892E-2</v>
      </c>
      <c r="AJ100" s="368">
        <f>(F100-'21-22 Cert'!F97)/'21-22 Cert'!F97</f>
        <v>7.9986641062035568E-2</v>
      </c>
      <c r="AK100" s="368"/>
      <c r="AL100" s="368">
        <f>(H100-'21-22 Cert'!H97)/'21-22 Cert'!H97</f>
        <v>7.9955197518631796E-2</v>
      </c>
      <c r="AM100" s="368">
        <f>(I100-'21-22 Cert'!I97)/'21-22 Cert'!I97</f>
        <v>8.0025695431274455E-2</v>
      </c>
      <c r="AN100" s="368">
        <f>(J100-'21-22 Cert'!J97)/'21-22 Cert'!J97</f>
        <v>8.0001440818384839E-2</v>
      </c>
      <c r="AO100" s="368">
        <f>(K100-'21-22 Cert'!K97)/'21-22 Cert'!K97</f>
        <v>7.9982585981715287E-2</v>
      </c>
      <c r="AP100" s="368">
        <f>(L100-'21-22 Cert'!L97)/'21-22 Cert'!L97</f>
        <v>7.9994910860541682E-2</v>
      </c>
      <c r="AQ100" s="368"/>
      <c r="AR100" s="368">
        <f>(N100-'21-22 Cert'!N97)/'21-22 Cert'!N97</f>
        <v>7.9939140983202095E-2</v>
      </c>
      <c r="AS100" s="368">
        <f>(O100-'21-22 Cert'!O97)/'21-22 Cert'!O97</f>
        <v>8.0010405440558915E-2</v>
      </c>
      <c r="AT100" s="368">
        <f>(P100-'21-22 Cert'!P97)/'21-22 Cert'!P97</f>
        <v>7.9992435703479581E-2</v>
      </c>
      <c r="AU100" s="368">
        <f>(Q100-'21-22 Cert'!Q97)/'21-22 Cert'!Q97</f>
        <v>8.0004654332685055E-2</v>
      </c>
      <c r="AV100" s="368">
        <f>(R100-'21-22 Cert'!R97)/'21-22 Cert'!R97</f>
        <v>7.9986033943589274E-2</v>
      </c>
      <c r="AW100" s="368"/>
      <c r="AX100" s="368">
        <f>(T100-'21-22 Cert'!T97)/'21-22 Cert'!T97</f>
        <v>7.9965386355143858E-2</v>
      </c>
      <c r="AY100" s="368">
        <f>(U100-'21-22 Cert'!U97)/'21-22 Cert'!U97</f>
        <v>8.0015640551684919E-2</v>
      </c>
      <c r="AZ100" s="368">
        <f>(V100-'21-22 Cert'!V97)/'21-22 Cert'!V97</f>
        <v>8.0000657764914815E-2</v>
      </c>
      <c r="BA100" s="368">
        <f>(W100-'21-22 Cert'!W97)/'21-22 Cert'!W97</f>
        <v>7.9991732120711034E-2</v>
      </c>
      <c r="BB100" s="368">
        <f>(X100-'21-22 Cert'!X97)/'21-22 Cert'!X97</f>
        <v>7.9979090433873495E-2</v>
      </c>
      <c r="BC100" s="368"/>
      <c r="BD100" s="368">
        <f>(Z100-'21-22 Cert'!Z97)/'21-22 Cert'!Z97</f>
        <v>7.9950243130159443E-2</v>
      </c>
      <c r="BE100" s="368">
        <f>(AA100-'21-22 Cert'!AA97)/'21-22 Cert'!AA97</f>
        <v>8.0020439448134903E-2</v>
      </c>
      <c r="BF100" s="368">
        <f>(AB100-'21-22 Cert'!AB97)/'21-22 Cert'!AB97</f>
        <v>7.9992435703479581E-2</v>
      </c>
      <c r="BG100" s="368">
        <f>(AC100-'21-22 Cert'!AC97)/'21-22 Cert'!AC97</f>
        <v>7.9996343024318892E-2</v>
      </c>
      <c r="BH100" s="368">
        <f>(AD100-'21-22 Cert'!AD97)/'21-22 Cert'!AD97</f>
        <v>7.9986641062035568E-2</v>
      </c>
    </row>
    <row r="101" spans="1:60" x14ac:dyDescent="0.25">
      <c r="A101" s="116">
        <v>9</v>
      </c>
      <c r="B101" s="126">
        <f>MROUND('21-22 Cert'!B98+'21-22 Cert'!B98*$B$1,5)</f>
        <v>49150</v>
      </c>
      <c r="C101" s="127">
        <f>MROUND('21-22 Cert'!C98+'21-22 Cert'!C98*$B$1,5)</f>
        <v>54390</v>
      </c>
      <c r="D101" s="127">
        <f>MROUND('21-22 Cert'!D98+'21-22 Cert'!D98*$B$1,5)</f>
        <v>58785</v>
      </c>
      <c r="E101" s="127">
        <f>MROUND('21-22 Cert'!E98+'21-22 Cert'!E98*$B$1,5)</f>
        <v>60805</v>
      </c>
      <c r="F101" s="128">
        <f>MROUND('21-22 Cert'!F98+'21-22 Cert'!F98*$B$1,5)</f>
        <v>66585</v>
      </c>
      <c r="G101" s="116">
        <v>9</v>
      </c>
      <c r="H101" s="196">
        <f t="shared" si="64"/>
        <v>51608</v>
      </c>
      <c r="I101" s="197">
        <f t="shared" si="64"/>
        <v>57110</v>
      </c>
      <c r="J101" s="197">
        <f t="shared" si="64"/>
        <v>61724</v>
      </c>
      <c r="K101" s="197">
        <f t="shared" si="64"/>
        <v>63845</v>
      </c>
      <c r="L101" s="198">
        <f t="shared" si="64"/>
        <v>69914</v>
      </c>
      <c r="M101" s="116">
        <v>9</v>
      </c>
      <c r="N101" s="199">
        <f t="shared" si="65"/>
        <v>54065</v>
      </c>
      <c r="O101" s="200">
        <f t="shared" si="65"/>
        <v>59829</v>
      </c>
      <c r="P101" s="200">
        <f t="shared" si="65"/>
        <v>64664</v>
      </c>
      <c r="Q101" s="200">
        <f t="shared" si="65"/>
        <v>66886</v>
      </c>
      <c r="R101" s="201">
        <f t="shared" si="65"/>
        <v>73244</v>
      </c>
      <c r="S101" s="116">
        <v>9</v>
      </c>
      <c r="T101" s="202">
        <f t="shared" si="66"/>
        <v>56523</v>
      </c>
      <c r="U101" s="203">
        <f t="shared" si="66"/>
        <v>62549</v>
      </c>
      <c r="V101" s="203">
        <f t="shared" si="66"/>
        <v>67603</v>
      </c>
      <c r="W101" s="203">
        <f t="shared" si="66"/>
        <v>69926</v>
      </c>
      <c r="X101" s="204">
        <f t="shared" si="66"/>
        <v>76573</v>
      </c>
      <c r="Y101" s="116">
        <v>9</v>
      </c>
      <c r="Z101" s="205">
        <f t="shared" si="67"/>
        <v>58980</v>
      </c>
      <c r="AA101" s="206">
        <f t="shared" si="67"/>
        <v>65268</v>
      </c>
      <c r="AB101" s="206">
        <f t="shared" si="67"/>
        <v>70542</v>
      </c>
      <c r="AC101" s="206">
        <f t="shared" si="67"/>
        <v>72966</v>
      </c>
      <c r="AD101" s="207">
        <f t="shared" si="67"/>
        <v>79902</v>
      </c>
      <c r="AF101" s="368">
        <f>(B101-'21-22 Cert'!B98)/'21-22 Cert'!B98</f>
        <v>7.9982421445836074E-2</v>
      </c>
      <c r="AG101" s="368">
        <f>(C101-'21-22 Cert'!C98)/'21-22 Cert'!C98</f>
        <v>8.0023828435266078E-2</v>
      </c>
      <c r="AH101" s="368">
        <f>(D101-'21-22 Cert'!D98)/'21-22 Cert'!D98</f>
        <v>8.0011023332720921E-2</v>
      </c>
      <c r="AI101" s="368">
        <f>(E101-'21-22 Cert'!E98)/'21-22 Cert'!E98</f>
        <v>8.0017761989342809E-2</v>
      </c>
      <c r="AJ101" s="368">
        <f>(F101-'21-22 Cert'!F98)/'21-22 Cert'!F98</f>
        <v>7.9961073716649095E-2</v>
      </c>
      <c r="AK101" s="368"/>
      <c r="AL101" s="368">
        <f>(H101-'21-22 Cert'!H98)/'21-22 Cert'!H98</f>
        <v>7.9981584564516803E-2</v>
      </c>
      <c r="AM101" s="368">
        <f>(I101-'21-22 Cert'!I98)/'21-22 Cert'!I98</f>
        <v>8.003328416354627E-2</v>
      </c>
      <c r="AN101" s="368">
        <f>(J101-'21-22 Cert'!J98)/'21-22 Cert'!J98</f>
        <v>7.9997200447928338E-2</v>
      </c>
      <c r="AO101" s="368">
        <f>(K101-'21-22 Cert'!K98)/'21-22 Cert'!K98</f>
        <v>8.0013532944261181E-2</v>
      </c>
      <c r="AP101" s="368">
        <f>(L101-'21-22 Cert'!L98)/'21-22 Cert'!L98</f>
        <v>7.9953041490314805E-2</v>
      </c>
      <c r="AQ101" s="368"/>
      <c r="AR101" s="368">
        <f>(N101-'21-22 Cert'!N98)/'21-22 Cert'!N98</f>
        <v>7.9982421445836074E-2</v>
      </c>
      <c r="AS101" s="368">
        <f>(O101-'21-22 Cert'!O98)/'21-22 Cert'!O98</f>
        <v>8.0023828435266078E-2</v>
      </c>
      <c r="AT101" s="368">
        <f>(P101-'21-22 Cert'!P98)/'21-22 Cert'!P98</f>
        <v>8.0019374342357993E-2</v>
      </c>
      <c r="AU101" s="368">
        <f>(Q101-'21-22 Cert'!Q98)/'21-22 Cert'!Q98</f>
        <v>8.0025835620862268E-2</v>
      </c>
      <c r="AV101" s="368">
        <f>(R101-'21-22 Cert'!R98)/'21-22 Cert'!R98</f>
        <v>7.996048421580336E-2</v>
      </c>
      <c r="AW101" s="368"/>
      <c r="AX101" s="368">
        <f>(T101-'21-22 Cert'!T98)/'21-22 Cert'!T98</f>
        <v>7.9981657336110207E-2</v>
      </c>
      <c r="AY101" s="368">
        <f>(U101-'21-22 Cert'!U98)/'21-22 Cert'!U98</f>
        <v>8.0032461926304518E-2</v>
      </c>
      <c r="AZ101" s="368">
        <f>(V101-'21-22 Cert'!V98)/'21-22 Cert'!V98</f>
        <v>8.0006390286764123E-2</v>
      </c>
      <c r="BA101" s="368">
        <f>(W101-'21-22 Cert'!W98)/'21-22 Cert'!W98</f>
        <v>8.0021623291373856E-2</v>
      </c>
      <c r="BB101" s="368">
        <f>(X101-'21-22 Cert'!X98)/'21-22 Cert'!X98</f>
        <v>7.9968407542699182E-2</v>
      </c>
      <c r="BC101" s="368"/>
      <c r="BD101" s="368">
        <f>(Z101-'21-22 Cert'!Z98)/'21-22 Cert'!Z98</f>
        <v>7.9982421445836074E-2</v>
      </c>
      <c r="BE101" s="368">
        <f>(AA101-'21-22 Cert'!AA98)/'21-22 Cert'!AA98</f>
        <v>8.0023828435266078E-2</v>
      </c>
      <c r="BF101" s="368">
        <f>(AB101-'21-22 Cert'!AB98)/'21-22 Cert'!AB98</f>
        <v>8.0011023332720921E-2</v>
      </c>
      <c r="BG101" s="368">
        <f>(AC101-'21-22 Cert'!AC98)/'21-22 Cert'!AC98</f>
        <v>8.0017761989342809E-2</v>
      </c>
      <c r="BH101" s="368">
        <f>(AD101-'21-22 Cert'!AD98)/'21-22 Cert'!AD98</f>
        <v>7.9961073716649095E-2</v>
      </c>
    </row>
    <row r="102" spans="1:60" x14ac:dyDescent="0.25">
      <c r="A102" s="116">
        <v>10</v>
      </c>
      <c r="B102" s="126">
        <f>MROUND('21-22 Cert'!B99+'21-22 Cert'!B99*$B$1,5)</f>
        <v>50355</v>
      </c>
      <c r="C102" s="127">
        <f>MROUND('21-22 Cert'!C99+'21-22 Cert'!C99*$B$1,5)</f>
        <v>55725</v>
      </c>
      <c r="D102" s="127">
        <f>MROUND('21-22 Cert'!D99+'21-22 Cert'!D99*$B$1,5)</f>
        <v>60230</v>
      </c>
      <c r="E102" s="127">
        <f>MROUND('21-22 Cert'!E99+'21-22 Cert'!E99*$B$1,5)</f>
        <v>62305</v>
      </c>
      <c r="F102" s="128">
        <f>MROUND('21-22 Cert'!F99+'21-22 Cert'!F99*$B$1,5)</f>
        <v>68220</v>
      </c>
      <c r="G102" s="116">
        <v>10</v>
      </c>
      <c r="H102" s="196">
        <f t="shared" si="64"/>
        <v>52873</v>
      </c>
      <c r="I102" s="197">
        <f t="shared" si="64"/>
        <v>58511</v>
      </c>
      <c r="J102" s="197">
        <f t="shared" si="64"/>
        <v>63242</v>
      </c>
      <c r="K102" s="197">
        <f t="shared" si="64"/>
        <v>65420</v>
      </c>
      <c r="L102" s="198">
        <f t="shared" si="64"/>
        <v>71631</v>
      </c>
      <c r="M102" s="116">
        <v>10</v>
      </c>
      <c r="N102" s="199">
        <f t="shared" si="65"/>
        <v>55391</v>
      </c>
      <c r="O102" s="200">
        <f t="shared" si="65"/>
        <v>61298</v>
      </c>
      <c r="P102" s="200">
        <f t="shared" si="65"/>
        <v>66253</v>
      </c>
      <c r="Q102" s="200">
        <f t="shared" si="65"/>
        <v>68536</v>
      </c>
      <c r="R102" s="201">
        <f t="shared" si="65"/>
        <v>75042</v>
      </c>
      <c r="S102" s="116">
        <v>10</v>
      </c>
      <c r="T102" s="202">
        <f t="shared" si="66"/>
        <v>57908</v>
      </c>
      <c r="U102" s="203">
        <f t="shared" si="66"/>
        <v>64084</v>
      </c>
      <c r="V102" s="203">
        <f t="shared" si="66"/>
        <v>69265</v>
      </c>
      <c r="W102" s="203">
        <f t="shared" si="66"/>
        <v>71651</v>
      </c>
      <c r="X102" s="204">
        <f t="shared" si="66"/>
        <v>78453</v>
      </c>
      <c r="Y102" s="116">
        <v>10</v>
      </c>
      <c r="Z102" s="205">
        <f t="shared" si="67"/>
        <v>60426</v>
      </c>
      <c r="AA102" s="206">
        <f t="shared" si="67"/>
        <v>66870</v>
      </c>
      <c r="AB102" s="206">
        <f t="shared" si="67"/>
        <v>72276</v>
      </c>
      <c r="AC102" s="206">
        <f t="shared" si="67"/>
        <v>74766</v>
      </c>
      <c r="AD102" s="207">
        <f t="shared" si="67"/>
        <v>81864</v>
      </c>
      <c r="AF102" s="368">
        <f>(B102-'21-22 Cert'!B99)/'21-22 Cert'!B99</f>
        <v>0.08</v>
      </c>
      <c r="AG102" s="368">
        <f>(C102-'21-22 Cert'!C99)/'21-22 Cert'!C99</f>
        <v>8.0046516135284421E-2</v>
      </c>
      <c r="AH102" s="368">
        <f>(D102-'21-22 Cert'!D99)/'21-22 Cert'!D99</f>
        <v>7.9971310740541507E-2</v>
      </c>
      <c r="AI102" s="368">
        <f>(E102-'21-22 Cert'!E99)/'21-22 Cert'!E99</f>
        <v>7.9996533194661115E-2</v>
      </c>
      <c r="AJ102" s="368">
        <f>(F102-'21-22 Cert'!F99)/'21-22 Cert'!F99</f>
        <v>8.0028496794110657E-2</v>
      </c>
      <c r="AK102" s="368"/>
      <c r="AL102" s="368">
        <f>(H102-'21-22 Cert'!H99)/'21-22 Cert'!H99</f>
        <v>8.0010621782825392E-2</v>
      </c>
      <c r="AM102" s="368">
        <f>(I102-'21-22 Cert'!I99)/'21-22 Cert'!I99</f>
        <v>8.0036917397323493E-2</v>
      </c>
      <c r="AN102" s="368">
        <f>(J102-'21-22 Cert'!J99)/'21-22 Cert'!J99</f>
        <v>7.997062791372804E-2</v>
      </c>
      <c r="AO102" s="368">
        <f>(K102-'21-22 Cert'!K99)/'21-22 Cert'!K99</f>
        <v>7.9983491539413948E-2</v>
      </c>
      <c r="AP102" s="368">
        <f>(L102-'21-22 Cert'!L99)/'21-22 Cert'!L99</f>
        <v>8.0032567887459855E-2</v>
      </c>
      <c r="AQ102" s="368"/>
      <c r="AR102" s="368">
        <f>(N102-'21-22 Cert'!N99)/'21-22 Cert'!N99</f>
        <v>7.9999220090469503E-2</v>
      </c>
      <c r="AS102" s="368">
        <f>(O102-'21-22 Cert'!O99)/'21-22 Cert'!O99</f>
        <v>8.0045810941767243E-2</v>
      </c>
      <c r="AT102" s="368">
        <f>(P102-'21-22 Cert'!P99)/'21-22 Cert'!P99</f>
        <v>7.9971310740541507E-2</v>
      </c>
      <c r="AU102" s="368">
        <f>(Q102-'21-22 Cert'!Q99)/'21-22 Cert'!Q99</f>
        <v>8.0004412297704025E-2</v>
      </c>
      <c r="AV102" s="368">
        <f>(R102-'21-22 Cert'!R99)/'21-22 Cert'!R99</f>
        <v>8.0020724792032469E-2</v>
      </c>
      <c r="AW102" s="368"/>
      <c r="AX102" s="368">
        <f>(T102-'21-22 Cert'!T99)/'21-22 Cert'!T99</f>
        <v>7.9990301945205997E-2</v>
      </c>
      <c r="AY102" s="368">
        <f>(U102-'21-22 Cert'!U99)/'21-22 Cert'!U99</f>
        <v>8.0055280277749691E-2</v>
      </c>
      <c r="AZ102" s="368">
        <f>(V102-'21-22 Cert'!V99)/'21-22 Cert'!V99</f>
        <v>7.997068728950979E-2</v>
      </c>
      <c r="BA102" s="368">
        <f>(W102-'21-22 Cert'!W99)/'21-22 Cert'!W99</f>
        <v>7.999216206439165E-2</v>
      </c>
      <c r="BB102" s="368">
        <f>(X102-'21-22 Cert'!X99)/'21-22 Cert'!X99</f>
        <v>8.0024779735682824E-2</v>
      </c>
      <c r="BC102" s="368"/>
      <c r="BD102" s="368">
        <f>(Z102-'21-22 Cert'!Z99)/'21-22 Cert'!Z99</f>
        <v>0.08</v>
      </c>
      <c r="BE102" s="368">
        <f>(AA102-'21-22 Cert'!AA99)/'21-22 Cert'!AA99</f>
        <v>8.0046516135284421E-2</v>
      </c>
      <c r="BF102" s="368">
        <f>(AB102-'21-22 Cert'!AB99)/'21-22 Cert'!AB99</f>
        <v>7.9971310740541507E-2</v>
      </c>
      <c r="BG102" s="368">
        <f>(AC102-'21-22 Cert'!AC99)/'21-22 Cert'!AC99</f>
        <v>7.9996533194661115E-2</v>
      </c>
      <c r="BH102" s="368">
        <f>(AD102-'21-22 Cert'!AD99)/'21-22 Cert'!AD99</f>
        <v>8.0028496794110657E-2</v>
      </c>
    </row>
    <row r="103" spans="1:60" x14ac:dyDescent="0.25">
      <c r="A103" s="116">
        <v>11</v>
      </c>
      <c r="B103" s="126">
        <f>MROUND('21-22 Cert'!B100+'21-22 Cert'!B100*$B$1,5)</f>
        <v>51590</v>
      </c>
      <c r="C103" s="127">
        <f>MROUND('21-22 Cert'!C100+'21-22 Cert'!C100*$B$1,5)</f>
        <v>57090</v>
      </c>
      <c r="D103" s="127">
        <f>MROUND('21-22 Cert'!D100+'21-22 Cert'!D100*$B$1,5)</f>
        <v>61715</v>
      </c>
      <c r="E103" s="127">
        <f>MROUND('21-22 Cert'!E100+'21-22 Cert'!E100*$B$1,5)</f>
        <v>63830</v>
      </c>
      <c r="F103" s="128">
        <f>MROUND('21-22 Cert'!F100+'21-22 Cert'!F100*$B$1,5)</f>
        <v>69900</v>
      </c>
      <c r="G103" s="116">
        <v>11</v>
      </c>
      <c r="H103" s="196">
        <f t="shared" si="64"/>
        <v>54170</v>
      </c>
      <c r="I103" s="197">
        <f t="shared" si="64"/>
        <v>59945</v>
      </c>
      <c r="J103" s="197">
        <f t="shared" si="64"/>
        <v>64801</v>
      </c>
      <c r="K103" s="197">
        <f t="shared" si="64"/>
        <v>67022</v>
      </c>
      <c r="L103" s="198">
        <f t="shared" si="64"/>
        <v>73395</v>
      </c>
      <c r="M103" s="116">
        <v>11</v>
      </c>
      <c r="N103" s="199">
        <f t="shared" si="65"/>
        <v>56749</v>
      </c>
      <c r="O103" s="200">
        <f t="shared" si="65"/>
        <v>62799</v>
      </c>
      <c r="P103" s="200">
        <f t="shared" si="65"/>
        <v>67887</v>
      </c>
      <c r="Q103" s="200">
        <f t="shared" si="65"/>
        <v>70213</v>
      </c>
      <c r="R103" s="201">
        <f t="shared" si="65"/>
        <v>76890</v>
      </c>
      <c r="S103" s="116">
        <v>11</v>
      </c>
      <c r="T103" s="202">
        <f t="shared" si="66"/>
        <v>59329</v>
      </c>
      <c r="U103" s="203">
        <f t="shared" si="66"/>
        <v>65654</v>
      </c>
      <c r="V103" s="203">
        <f t="shared" si="66"/>
        <v>70972</v>
      </c>
      <c r="W103" s="203">
        <f t="shared" si="66"/>
        <v>73405</v>
      </c>
      <c r="X103" s="204">
        <f t="shared" si="66"/>
        <v>80385</v>
      </c>
      <c r="Y103" s="116">
        <v>11</v>
      </c>
      <c r="Z103" s="205">
        <f t="shared" si="67"/>
        <v>61908</v>
      </c>
      <c r="AA103" s="206">
        <f t="shared" si="67"/>
        <v>68508</v>
      </c>
      <c r="AB103" s="206">
        <f t="shared" si="67"/>
        <v>74058</v>
      </c>
      <c r="AC103" s="206">
        <f t="shared" si="67"/>
        <v>76596</v>
      </c>
      <c r="AD103" s="207">
        <f t="shared" si="67"/>
        <v>83880</v>
      </c>
      <c r="AF103" s="368">
        <f>(B103-'21-22 Cert'!B100)/'21-22 Cert'!B100</f>
        <v>7.9966506175423904E-2</v>
      </c>
      <c r="AG103" s="368">
        <f>(C103-'21-22 Cert'!C100)/'21-22 Cert'!C100</f>
        <v>8.0022701475595912E-2</v>
      </c>
      <c r="AH103" s="368">
        <f>(D103-'21-22 Cert'!D100)/'21-22 Cert'!D100</f>
        <v>7.997200104996062E-2</v>
      </c>
      <c r="AI103" s="368">
        <f>(E103-'21-22 Cert'!E100)/'21-22 Cert'!E100</f>
        <v>8.0033840947546536E-2</v>
      </c>
      <c r="AJ103" s="368">
        <f>(F103-'21-22 Cert'!F100)/'21-22 Cert'!F100</f>
        <v>8.0037082818294192E-2</v>
      </c>
      <c r="AK103" s="368"/>
      <c r="AL103" s="368">
        <f>(H103-'21-22 Cert'!H100)/'21-22 Cert'!H100</f>
        <v>7.9965709045236144E-2</v>
      </c>
      <c r="AM103" s="368">
        <f>(I103-'21-22 Cert'!I100)/'21-22 Cert'!I100</f>
        <v>8.0031709997657782E-2</v>
      </c>
      <c r="AN103" s="368">
        <f>(J103-'21-22 Cert'!J100)/'21-22 Cert'!J100</f>
        <v>7.9980667311089632E-2</v>
      </c>
      <c r="AO103" s="368">
        <f>(K103-'21-22 Cert'!K100)/'21-22 Cert'!K100</f>
        <v>8.0041898316009996E-2</v>
      </c>
      <c r="AP103" s="368">
        <f>(L103-'21-22 Cert'!L100)/'21-22 Cert'!L100</f>
        <v>8.0037082818294192E-2</v>
      </c>
      <c r="AQ103" s="368"/>
      <c r="AR103" s="368">
        <f>(N103-'21-22 Cert'!N100)/'21-22 Cert'!N100</f>
        <v>7.9966506175423904E-2</v>
      </c>
      <c r="AS103" s="368">
        <f>(O103-'21-22 Cert'!O100)/'21-22 Cert'!O100</f>
        <v>8.0022701475595912E-2</v>
      </c>
      <c r="AT103" s="368">
        <f>(P103-'21-22 Cert'!P100)/'21-22 Cert'!P100</f>
        <v>7.9971364937957368E-2</v>
      </c>
      <c r="AU103" s="368">
        <f>(Q103-'21-22 Cert'!Q100)/'21-22 Cert'!Q100</f>
        <v>8.0033840947546536E-2</v>
      </c>
      <c r="AV103" s="368">
        <f>(R103-'21-22 Cert'!R100)/'21-22 Cert'!R100</f>
        <v>8.0037082818294192E-2</v>
      </c>
      <c r="AW103" s="368"/>
      <c r="AX103" s="368">
        <f>(T103-'21-22 Cert'!T100)/'21-22 Cert'!T100</f>
        <v>7.996577836027377E-2</v>
      </c>
      <c r="AY103" s="368">
        <f>(U103-'21-22 Cert'!U100)/'21-22 Cert'!U100</f>
        <v>8.0030926647913267E-2</v>
      </c>
      <c r="AZ103" s="368">
        <f>(V103-'21-22 Cert'!V100)/'21-22 Cert'!V100</f>
        <v>7.9964088439825318E-2</v>
      </c>
      <c r="BA103" s="368">
        <f>(W103-'21-22 Cert'!W100)/'21-22 Cert'!W100</f>
        <v>8.004119767527404E-2</v>
      </c>
      <c r="BB103" s="368">
        <f>(X103-'21-22 Cert'!X100)/'21-22 Cert'!X100</f>
        <v>8.0037082818294192E-2</v>
      </c>
      <c r="BC103" s="368"/>
      <c r="BD103" s="368">
        <f>(Z103-'21-22 Cert'!Z100)/'21-22 Cert'!Z100</f>
        <v>7.9966506175423904E-2</v>
      </c>
      <c r="BE103" s="368">
        <f>(AA103-'21-22 Cert'!AA100)/'21-22 Cert'!AA100</f>
        <v>8.0022701475595912E-2</v>
      </c>
      <c r="BF103" s="368">
        <f>(AB103-'21-22 Cert'!AB100)/'21-22 Cert'!AB100</f>
        <v>7.997200104996062E-2</v>
      </c>
      <c r="BG103" s="368">
        <f>(AC103-'21-22 Cert'!AC100)/'21-22 Cert'!AC100</f>
        <v>8.0033840947546536E-2</v>
      </c>
      <c r="BH103" s="368">
        <f>(AD103-'21-22 Cert'!AD100)/'21-22 Cert'!AD100</f>
        <v>8.0037082818294192E-2</v>
      </c>
    </row>
    <row r="104" spans="1:60" x14ac:dyDescent="0.25">
      <c r="A104" s="116">
        <v>12</v>
      </c>
      <c r="B104" s="126">
        <f>MROUND('21-22 Cert'!B101+'21-22 Cert'!B101*$B$1,5)</f>
        <v>53610</v>
      </c>
      <c r="C104" s="127">
        <f>MROUND('21-22 Cert'!C101+'21-22 Cert'!C101*$B$1,5)</f>
        <v>59330</v>
      </c>
      <c r="D104" s="127">
        <f>MROUND('21-22 Cert'!D101+'21-22 Cert'!D101*$B$1,5)</f>
        <v>64130</v>
      </c>
      <c r="E104" s="127">
        <f>MROUND('21-22 Cert'!E101+'21-22 Cert'!E101*$B$1,5)</f>
        <v>66345</v>
      </c>
      <c r="F104" s="128">
        <f>MROUND('21-22 Cert'!F101+'21-22 Cert'!F101*$B$1,5)</f>
        <v>72655</v>
      </c>
      <c r="G104" s="116">
        <v>12</v>
      </c>
      <c r="H104" s="196">
        <f t="shared" si="64"/>
        <v>56291</v>
      </c>
      <c r="I104" s="197">
        <f t="shared" si="64"/>
        <v>62297</v>
      </c>
      <c r="J104" s="197">
        <f t="shared" si="64"/>
        <v>67337</v>
      </c>
      <c r="K104" s="197">
        <f t="shared" si="64"/>
        <v>69662</v>
      </c>
      <c r="L104" s="198">
        <f t="shared" si="64"/>
        <v>76288</v>
      </c>
      <c r="M104" s="116">
        <v>12</v>
      </c>
      <c r="N104" s="199">
        <f t="shared" si="65"/>
        <v>58971</v>
      </c>
      <c r="O104" s="200">
        <f t="shared" si="65"/>
        <v>65263</v>
      </c>
      <c r="P104" s="200">
        <f t="shared" si="65"/>
        <v>70543</v>
      </c>
      <c r="Q104" s="200">
        <f t="shared" si="65"/>
        <v>72980</v>
      </c>
      <c r="R104" s="201">
        <f t="shared" si="65"/>
        <v>79921</v>
      </c>
      <c r="S104" s="116">
        <v>12</v>
      </c>
      <c r="T104" s="202">
        <f t="shared" si="66"/>
        <v>61652</v>
      </c>
      <c r="U104" s="203">
        <f t="shared" si="66"/>
        <v>68230</v>
      </c>
      <c r="V104" s="203">
        <f t="shared" si="66"/>
        <v>73750</v>
      </c>
      <c r="W104" s="203">
        <f t="shared" si="66"/>
        <v>76297</v>
      </c>
      <c r="X104" s="204">
        <f t="shared" si="66"/>
        <v>83553</v>
      </c>
      <c r="Y104" s="116">
        <v>12</v>
      </c>
      <c r="Z104" s="205">
        <f t="shared" si="67"/>
        <v>64332</v>
      </c>
      <c r="AA104" s="206">
        <f t="shared" si="67"/>
        <v>71196</v>
      </c>
      <c r="AB104" s="206">
        <f t="shared" si="67"/>
        <v>76956</v>
      </c>
      <c r="AC104" s="206">
        <f t="shared" si="67"/>
        <v>79614</v>
      </c>
      <c r="AD104" s="207">
        <f t="shared" si="67"/>
        <v>87186</v>
      </c>
      <c r="AF104" s="368">
        <f>(B104-'21-22 Cert'!B101)/'21-22 Cert'!B101</f>
        <v>7.9975825946817083E-2</v>
      </c>
      <c r="AG104" s="368">
        <f>(C104-'21-22 Cert'!C101)/'21-22 Cert'!C101</f>
        <v>8.0003640666241924E-2</v>
      </c>
      <c r="AH104" s="368">
        <f>(D104-'21-22 Cert'!D101)/'21-22 Cert'!D101</f>
        <v>7.9993263725159983E-2</v>
      </c>
      <c r="AI104" s="368">
        <f>(E104-'21-22 Cert'!E101)/'21-22 Cert'!E101</f>
        <v>8.0009767214715935E-2</v>
      </c>
      <c r="AJ104" s="368">
        <f>(F104-'21-22 Cert'!F101)/'21-22 Cert'!F101</f>
        <v>7.9970271274619101E-2</v>
      </c>
      <c r="AK104" s="368"/>
      <c r="AL104" s="368">
        <f>(H104-'21-22 Cert'!H101)/'21-22 Cert'!H101</f>
        <v>7.9985418825064269E-2</v>
      </c>
      <c r="AM104" s="368">
        <f>(I104-'21-22 Cert'!I101)/'21-22 Cert'!I101</f>
        <v>8.0007628029541283E-2</v>
      </c>
      <c r="AN104" s="368">
        <f>(J104-'21-22 Cert'!J101)/'21-22 Cert'!J101</f>
        <v>8.0001283099969525E-2</v>
      </c>
      <c r="AO104" s="368">
        <f>(K104-'21-22 Cert'!K101)/'21-22 Cert'!K101</f>
        <v>7.9997519456761035E-2</v>
      </c>
      <c r="AP104" s="368">
        <f>(L104-'21-22 Cert'!L101)/'21-22 Cert'!L101</f>
        <v>7.9969988250116794E-2</v>
      </c>
      <c r="AQ104" s="368"/>
      <c r="AR104" s="368">
        <f>(N104-'21-22 Cert'!N101)/'21-22 Cert'!N101</f>
        <v>7.9975825946817083E-2</v>
      </c>
      <c r="AS104" s="368">
        <f>(O104-'21-22 Cert'!O101)/'21-22 Cert'!O101</f>
        <v>7.9994704529282298E-2</v>
      </c>
      <c r="AT104" s="368">
        <f>(P104-'21-22 Cert'!P101)/'21-22 Cert'!P101</f>
        <v>7.9993263725159983E-2</v>
      </c>
      <c r="AU104" s="368">
        <f>(Q104-'21-22 Cert'!Q101)/'21-22 Cert'!Q101</f>
        <v>8.0017166619803765E-2</v>
      </c>
      <c r="AV104" s="368">
        <f>(R104-'21-22 Cert'!R101)/'21-22 Cert'!R101</f>
        <v>7.99697309568531E-2</v>
      </c>
      <c r="AW104" s="368"/>
      <c r="AX104" s="368">
        <f>(T104-'21-22 Cert'!T101)/'21-22 Cert'!T101</f>
        <v>7.9984584661738425E-2</v>
      </c>
      <c r="AY104" s="368">
        <f>(U104-'21-22 Cert'!U101)/'21-22 Cert'!U101</f>
        <v>8.0015829046299961E-2</v>
      </c>
      <c r="AZ104" s="368">
        <f>(V104-'21-22 Cert'!V101)/'21-22 Cert'!V101</f>
        <v>8.0000585763029569E-2</v>
      </c>
      <c r="BA104" s="368">
        <f>(W104-'21-22 Cert'!W101)/'21-22 Cert'!W101</f>
        <v>8.0005662113383821E-2</v>
      </c>
      <c r="BB104" s="368">
        <f>(X104-'21-22 Cert'!X101)/'21-22 Cert'!X101</f>
        <v>7.9970529690044728E-2</v>
      </c>
      <c r="BC104" s="368"/>
      <c r="BD104" s="368">
        <f>(Z104-'21-22 Cert'!Z101)/'21-22 Cert'!Z101</f>
        <v>7.9975825946817083E-2</v>
      </c>
      <c r="BE104" s="368">
        <f>(AA104-'21-22 Cert'!AA101)/'21-22 Cert'!AA101</f>
        <v>8.0003640666241924E-2</v>
      </c>
      <c r="BF104" s="368">
        <f>(AB104-'21-22 Cert'!AB101)/'21-22 Cert'!AB101</f>
        <v>7.9993263725159983E-2</v>
      </c>
      <c r="BG104" s="368">
        <f>(AC104-'21-22 Cert'!AC101)/'21-22 Cert'!AC101</f>
        <v>8.0009767214715935E-2</v>
      </c>
      <c r="BH104" s="368">
        <f>(AD104-'21-22 Cert'!AD101)/'21-22 Cert'!AD101</f>
        <v>7.9970271274619101E-2</v>
      </c>
    </row>
    <row r="105" spans="1:60" x14ac:dyDescent="0.25">
      <c r="A105" s="116">
        <v>13</v>
      </c>
      <c r="B105" s="126">
        <f>MROUND('21-22 Cert'!B102+'21-22 Cert'!B102*$B$1,5)</f>
        <v>54395</v>
      </c>
      <c r="C105" s="127">
        <f>MROUND('21-22 Cert'!C102+'21-22 Cert'!C102*$B$1,5)</f>
        <v>60200</v>
      </c>
      <c r="D105" s="127">
        <f>MROUND('21-22 Cert'!D102+'21-22 Cert'!D102*$B$1,5)</f>
        <v>65070</v>
      </c>
      <c r="E105" s="127">
        <f>MROUND('21-22 Cert'!E102+'21-22 Cert'!E102*$B$1,5)</f>
        <v>67320</v>
      </c>
      <c r="F105" s="128">
        <f>MROUND('21-22 Cert'!F102+'21-22 Cert'!F102*$B$1,5)</f>
        <v>73720</v>
      </c>
      <c r="G105" s="116">
        <v>13</v>
      </c>
      <c r="H105" s="196">
        <f t="shared" si="64"/>
        <v>57115</v>
      </c>
      <c r="I105" s="197">
        <f t="shared" si="64"/>
        <v>63210</v>
      </c>
      <c r="J105" s="197">
        <f t="shared" si="64"/>
        <v>68324</v>
      </c>
      <c r="K105" s="197">
        <f t="shared" si="64"/>
        <v>70686</v>
      </c>
      <c r="L105" s="198">
        <f t="shared" si="64"/>
        <v>77406</v>
      </c>
      <c r="M105" s="116">
        <v>13</v>
      </c>
      <c r="N105" s="199">
        <f t="shared" si="65"/>
        <v>59835</v>
      </c>
      <c r="O105" s="200">
        <f t="shared" si="65"/>
        <v>66220</v>
      </c>
      <c r="P105" s="200">
        <f t="shared" si="65"/>
        <v>71577</v>
      </c>
      <c r="Q105" s="200">
        <f t="shared" si="65"/>
        <v>74052</v>
      </c>
      <c r="R105" s="201">
        <f t="shared" si="65"/>
        <v>81092</v>
      </c>
      <c r="S105" s="116">
        <v>13</v>
      </c>
      <c r="T105" s="202">
        <f t="shared" si="66"/>
        <v>62554</v>
      </c>
      <c r="U105" s="203">
        <f t="shared" si="66"/>
        <v>69230</v>
      </c>
      <c r="V105" s="203">
        <f t="shared" si="66"/>
        <v>74831</v>
      </c>
      <c r="W105" s="203">
        <f t="shared" si="66"/>
        <v>77418</v>
      </c>
      <c r="X105" s="204">
        <f t="shared" si="66"/>
        <v>84778</v>
      </c>
      <c r="Y105" s="116">
        <v>13</v>
      </c>
      <c r="Z105" s="205">
        <f t="shared" si="67"/>
        <v>65274</v>
      </c>
      <c r="AA105" s="206">
        <f t="shared" si="67"/>
        <v>72240</v>
      </c>
      <c r="AB105" s="206">
        <f t="shared" si="67"/>
        <v>78084</v>
      </c>
      <c r="AC105" s="206">
        <f t="shared" si="67"/>
        <v>80784</v>
      </c>
      <c r="AD105" s="207">
        <f t="shared" si="67"/>
        <v>88464</v>
      </c>
      <c r="AF105" s="368">
        <f>(B105-'21-22 Cert'!B102)/'21-22 Cert'!B102</f>
        <v>8.0015884046460831E-2</v>
      </c>
      <c r="AG105" s="368">
        <f>(C105-'21-22 Cert'!C102)/'21-22 Cert'!C102</f>
        <v>8.001435235019734E-2</v>
      </c>
      <c r="AH105" s="368">
        <f>(D105-'21-22 Cert'!D102)/'21-22 Cert'!D102</f>
        <v>0.08</v>
      </c>
      <c r="AI105" s="368">
        <f>(E105-'21-22 Cert'!E102)/'21-22 Cert'!E102</f>
        <v>7.9971123766744201E-2</v>
      </c>
      <c r="AJ105" s="368">
        <f>(F105-'21-22 Cert'!F102)/'21-22 Cert'!F102</f>
        <v>7.9988280105479051E-2</v>
      </c>
      <c r="AK105" s="368"/>
      <c r="AL105" s="368">
        <f>(H105-'21-22 Cert'!H102)/'21-22 Cert'!H102</f>
        <v>8.0025717149178374E-2</v>
      </c>
      <c r="AM105" s="368">
        <f>(I105-'21-22 Cert'!I102)/'21-22 Cert'!I102</f>
        <v>8.001435235019734E-2</v>
      </c>
      <c r="AN105" s="368">
        <f>(J105-'21-22 Cert'!J102)/'21-22 Cert'!J102</f>
        <v>7.9999367718887812E-2</v>
      </c>
      <c r="AO105" s="368">
        <f>(K105-'21-22 Cert'!K102)/'21-22 Cert'!K102</f>
        <v>7.9966998716616763E-2</v>
      </c>
      <c r="AP105" s="368">
        <f>(L105-'21-22 Cert'!L102)/'21-22 Cert'!L102</f>
        <v>7.9988280105479051E-2</v>
      </c>
      <c r="AQ105" s="368"/>
      <c r="AR105" s="368">
        <f>(N105-'21-22 Cert'!N102)/'21-22 Cert'!N102</f>
        <v>8.0015161907512358E-2</v>
      </c>
      <c r="AS105" s="368">
        <f>(O105-'21-22 Cert'!O102)/'21-22 Cert'!O102</f>
        <v>8.001435235019734E-2</v>
      </c>
      <c r="AT105" s="368">
        <f>(P105-'21-22 Cert'!P102)/'21-22 Cert'!P102</f>
        <v>0.08</v>
      </c>
      <c r="AU105" s="368">
        <f>(Q105-'21-22 Cert'!Q102)/'21-22 Cert'!Q102</f>
        <v>7.9963248698391401E-2</v>
      </c>
      <c r="AV105" s="368">
        <f>(R105-'21-22 Cert'!R102)/'21-22 Cert'!R102</f>
        <v>7.9988280105479051E-2</v>
      </c>
      <c r="AW105" s="368"/>
      <c r="AX105" s="368">
        <f>(T105-'21-22 Cert'!T102)/'21-22 Cert'!T102</f>
        <v>8.0006906077348061E-2</v>
      </c>
      <c r="AY105" s="368">
        <f>(U105-'21-22 Cert'!U102)/'21-22 Cert'!U102</f>
        <v>8.001435235019734E-2</v>
      </c>
      <c r="AZ105" s="368">
        <f>(V105-'21-22 Cert'!V102)/'21-22 Cert'!V102</f>
        <v>7.999942269945734E-2</v>
      </c>
      <c r="BA105" s="368">
        <f>(W105-'21-22 Cert'!W102)/'21-22 Cert'!W102</f>
        <v>7.9974890144381666E-2</v>
      </c>
      <c r="BB105" s="368">
        <f>(X105-'21-22 Cert'!X102)/'21-22 Cert'!X102</f>
        <v>7.9988280105479051E-2</v>
      </c>
      <c r="BC105" s="368"/>
      <c r="BD105" s="368">
        <f>(Z105-'21-22 Cert'!Z102)/'21-22 Cert'!Z102</f>
        <v>8.0015884046460831E-2</v>
      </c>
      <c r="BE105" s="368">
        <f>(AA105-'21-22 Cert'!AA102)/'21-22 Cert'!AA102</f>
        <v>8.001435235019734E-2</v>
      </c>
      <c r="BF105" s="368">
        <f>(AB105-'21-22 Cert'!AB102)/'21-22 Cert'!AB102</f>
        <v>0.08</v>
      </c>
      <c r="BG105" s="368">
        <f>(AC105-'21-22 Cert'!AC102)/'21-22 Cert'!AC102</f>
        <v>7.9971123766744201E-2</v>
      </c>
      <c r="BH105" s="368">
        <f>(AD105-'21-22 Cert'!AD102)/'21-22 Cert'!AD102</f>
        <v>7.9988280105479051E-2</v>
      </c>
    </row>
    <row r="106" spans="1:60" x14ac:dyDescent="0.25">
      <c r="A106" s="116">
        <v>14</v>
      </c>
      <c r="B106" s="126">
        <f>MROUND('21-22 Cert'!B103+'21-22 Cert'!B103*$B$1,5)</f>
        <v>55190</v>
      </c>
      <c r="C106" s="127">
        <f>MROUND('21-22 Cert'!C103+'21-22 Cert'!C103*$B$1,5)</f>
        <v>61090</v>
      </c>
      <c r="D106" s="127">
        <f>MROUND('21-22 Cert'!D103+'21-22 Cert'!D103*$B$1,5)</f>
        <v>66040</v>
      </c>
      <c r="E106" s="127">
        <f>MROUND('21-22 Cert'!E103+'21-22 Cert'!E103*$B$1,5)</f>
        <v>68315</v>
      </c>
      <c r="F106" s="128">
        <f>MROUND('21-22 Cert'!F103+'21-22 Cert'!F103*$B$1,5)</f>
        <v>74805</v>
      </c>
      <c r="G106" s="116">
        <v>14</v>
      </c>
      <c r="H106" s="196">
        <f t="shared" si="64"/>
        <v>57950</v>
      </c>
      <c r="I106" s="197">
        <f t="shared" si="64"/>
        <v>64145</v>
      </c>
      <c r="J106" s="197">
        <f t="shared" si="64"/>
        <v>69342</v>
      </c>
      <c r="K106" s="197">
        <f t="shared" si="64"/>
        <v>71731</v>
      </c>
      <c r="L106" s="198">
        <f t="shared" si="64"/>
        <v>78545</v>
      </c>
      <c r="M106" s="116">
        <v>14</v>
      </c>
      <c r="N106" s="199">
        <f t="shared" si="65"/>
        <v>60709</v>
      </c>
      <c r="O106" s="200">
        <f t="shared" si="65"/>
        <v>67199</v>
      </c>
      <c r="P106" s="200">
        <f t="shared" si="65"/>
        <v>72644</v>
      </c>
      <c r="Q106" s="200">
        <f t="shared" si="65"/>
        <v>75147</v>
      </c>
      <c r="R106" s="201">
        <f t="shared" si="65"/>
        <v>82286</v>
      </c>
      <c r="S106" s="116">
        <v>14</v>
      </c>
      <c r="T106" s="202">
        <f t="shared" si="66"/>
        <v>63469</v>
      </c>
      <c r="U106" s="203">
        <f t="shared" si="66"/>
        <v>70254</v>
      </c>
      <c r="V106" s="203">
        <f t="shared" si="66"/>
        <v>75946</v>
      </c>
      <c r="W106" s="203">
        <f t="shared" si="66"/>
        <v>78562</v>
      </c>
      <c r="X106" s="204">
        <f t="shared" si="66"/>
        <v>86026</v>
      </c>
      <c r="Y106" s="116">
        <v>14</v>
      </c>
      <c r="Z106" s="205">
        <f t="shared" si="67"/>
        <v>66228</v>
      </c>
      <c r="AA106" s="206">
        <f t="shared" si="67"/>
        <v>73308</v>
      </c>
      <c r="AB106" s="206">
        <f t="shared" si="67"/>
        <v>79248</v>
      </c>
      <c r="AC106" s="206">
        <f t="shared" si="67"/>
        <v>81978</v>
      </c>
      <c r="AD106" s="207">
        <f t="shared" si="67"/>
        <v>89766</v>
      </c>
      <c r="AF106" s="368">
        <f>(B106-'21-22 Cert'!B103)/'21-22 Cert'!B103</f>
        <v>8.0039138943248531E-2</v>
      </c>
      <c r="AG106" s="368">
        <f>(C106-'21-22 Cert'!C103)/'21-22 Cert'!C103</f>
        <v>7.999646424467427E-2</v>
      </c>
      <c r="AH106" s="368">
        <f>(D106-'21-22 Cert'!D103)/'21-22 Cert'!D103</f>
        <v>7.9967293540474244E-2</v>
      </c>
      <c r="AI106" s="368">
        <f>(E106-'21-22 Cert'!E103)/'21-22 Cert'!E103</f>
        <v>7.9993676389218241E-2</v>
      </c>
      <c r="AJ106" s="368">
        <f>(F106-'21-22 Cert'!F103)/'21-22 Cert'!F103</f>
        <v>7.9982675232801559E-2</v>
      </c>
      <c r="AK106" s="368"/>
      <c r="AL106" s="368">
        <f>(H106-'21-22 Cert'!H103)/'21-22 Cert'!H103</f>
        <v>8.0048457739260087E-2</v>
      </c>
      <c r="AM106" s="368">
        <f>(I106-'21-22 Cert'!I103)/'21-22 Cert'!I103</f>
        <v>8.0009428720556289E-2</v>
      </c>
      <c r="AN106" s="368">
        <f>(J106-'21-22 Cert'!J103)/'21-22 Cert'!J103</f>
        <v>7.9958883628208327E-2</v>
      </c>
      <c r="AO106" s="368">
        <f>(K106-'21-22 Cert'!K103)/'21-22 Cert'!K103</f>
        <v>7.9993375289831067E-2</v>
      </c>
      <c r="AP106" s="368">
        <f>(L106-'21-22 Cert'!L103)/'21-22 Cert'!L103</f>
        <v>7.9982950170498293E-2</v>
      </c>
      <c r="AQ106" s="368"/>
      <c r="AR106" s="368">
        <f>(N106-'21-22 Cert'!N103)/'21-22 Cert'!N103</f>
        <v>8.0039138943248531E-2</v>
      </c>
      <c r="AS106" s="368">
        <f>(O106-'21-22 Cert'!O103)/'21-22 Cert'!O103</f>
        <v>7.9987785670663114E-2</v>
      </c>
      <c r="AT106" s="368">
        <f>(P106-'21-22 Cert'!P103)/'21-22 Cert'!P103</f>
        <v>7.9967293540474244E-2</v>
      </c>
      <c r="AU106" s="368">
        <f>(Q106-'21-22 Cert'!Q103)/'21-22 Cert'!Q103</f>
        <v>7.9993101565082422E-2</v>
      </c>
      <c r="AV106" s="368">
        <f>(R106-'21-22 Cert'!R103)/'21-22 Cert'!R103</f>
        <v>7.9982150356992854E-2</v>
      </c>
      <c r="AW106" s="368"/>
      <c r="AX106" s="368">
        <f>(T106-'21-22 Cert'!T103)/'21-22 Cert'!T103</f>
        <v>8.0047647409172126E-2</v>
      </c>
      <c r="AY106" s="368">
        <f>(U106-'21-22 Cert'!U103)/'21-22 Cert'!U103</f>
        <v>0.08</v>
      </c>
      <c r="AZ106" s="368">
        <f>(V106-'21-22 Cert'!V103)/'21-22 Cert'!V103</f>
        <v>7.9959614919727542E-2</v>
      </c>
      <c r="BA106" s="368">
        <f>(W106-'21-22 Cert'!W103)/'21-22 Cert'!W103</f>
        <v>7.9993951308029637E-2</v>
      </c>
      <c r="BB106" s="368">
        <f>(X106-'21-22 Cert'!X103)/'21-22 Cert'!X103</f>
        <v>7.9982424204381397E-2</v>
      </c>
      <c r="BC106" s="368"/>
      <c r="BD106" s="368">
        <f>(Z106-'21-22 Cert'!Z103)/'21-22 Cert'!Z103</f>
        <v>8.0039138943248531E-2</v>
      </c>
      <c r="BE106" s="368">
        <f>(AA106-'21-22 Cert'!AA103)/'21-22 Cert'!AA103</f>
        <v>7.999646424467427E-2</v>
      </c>
      <c r="BF106" s="368">
        <f>(AB106-'21-22 Cert'!AB103)/'21-22 Cert'!AB103</f>
        <v>7.9967293540474244E-2</v>
      </c>
      <c r="BG106" s="368">
        <f>(AC106-'21-22 Cert'!AC103)/'21-22 Cert'!AC103</f>
        <v>7.9993676389218241E-2</v>
      </c>
      <c r="BH106" s="368">
        <f>(AD106-'21-22 Cert'!AD103)/'21-22 Cert'!AD103</f>
        <v>7.9982675232801559E-2</v>
      </c>
    </row>
    <row r="107" spans="1:60" x14ac:dyDescent="0.25">
      <c r="A107" s="116">
        <v>15</v>
      </c>
      <c r="B107" s="126">
        <f>MROUND('21-22 Cert'!B104+'21-22 Cert'!B104*$B$1,5)</f>
        <v>56550</v>
      </c>
      <c r="C107" s="127">
        <f>MROUND('21-22 Cert'!C104+'21-22 Cert'!C104*$B$1,5)</f>
        <v>62590</v>
      </c>
      <c r="D107" s="127">
        <f>MROUND('21-22 Cert'!D104+'21-22 Cert'!D104*$B$1,5)</f>
        <v>67675</v>
      </c>
      <c r="E107" s="127">
        <f>MROUND('21-22 Cert'!E104+'21-22 Cert'!E104*$B$1,5)</f>
        <v>69995</v>
      </c>
      <c r="F107" s="128">
        <f>MROUND('21-22 Cert'!F104+'21-22 Cert'!F104*$B$1,5)</f>
        <v>76665</v>
      </c>
      <c r="G107" s="116">
        <v>15</v>
      </c>
      <c r="H107" s="196">
        <f t="shared" si="64"/>
        <v>59378</v>
      </c>
      <c r="I107" s="197">
        <f t="shared" si="64"/>
        <v>65720</v>
      </c>
      <c r="J107" s="197">
        <f t="shared" si="64"/>
        <v>71059</v>
      </c>
      <c r="K107" s="197">
        <f t="shared" si="64"/>
        <v>73495</v>
      </c>
      <c r="L107" s="198">
        <f t="shared" si="64"/>
        <v>80498</v>
      </c>
      <c r="M107" s="116">
        <v>15</v>
      </c>
      <c r="N107" s="199">
        <f t="shared" si="65"/>
        <v>62205</v>
      </c>
      <c r="O107" s="200">
        <f t="shared" si="65"/>
        <v>68849</v>
      </c>
      <c r="P107" s="200">
        <f t="shared" si="65"/>
        <v>74443</v>
      </c>
      <c r="Q107" s="200">
        <f t="shared" si="65"/>
        <v>76995</v>
      </c>
      <c r="R107" s="201">
        <f t="shared" si="65"/>
        <v>84332</v>
      </c>
      <c r="S107" s="116">
        <v>15</v>
      </c>
      <c r="T107" s="202">
        <f t="shared" si="66"/>
        <v>65033</v>
      </c>
      <c r="U107" s="203">
        <f t="shared" si="66"/>
        <v>71979</v>
      </c>
      <c r="V107" s="203">
        <f t="shared" si="66"/>
        <v>77826</v>
      </c>
      <c r="W107" s="203">
        <f t="shared" si="66"/>
        <v>80494</v>
      </c>
      <c r="X107" s="204">
        <f t="shared" si="66"/>
        <v>88165</v>
      </c>
      <c r="Y107" s="116">
        <v>15</v>
      </c>
      <c r="Z107" s="205">
        <f t="shared" si="67"/>
        <v>67860</v>
      </c>
      <c r="AA107" s="206">
        <f t="shared" si="67"/>
        <v>75108</v>
      </c>
      <c r="AB107" s="206">
        <f t="shared" si="67"/>
        <v>81210</v>
      </c>
      <c r="AC107" s="206">
        <f t="shared" si="67"/>
        <v>83994</v>
      </c>
      <c r="AD107" s="207">
        <f t="shared" si="67"/>
        <v>91998</v>
      </c>
      <c r="AF107" s="368">
        <f>(B107-'21-22 Cert'!B104)/'21-22 Cert'!B104</f>
        <v>8.002291825821238E-2</v>
      </c>
      <c r="AG107" s="368">
        <f>(C107-'21-22 Cert'!C104)/'21-22 Cert'!C104</f>
        <v>7.9975843326719004E-2</v>
      </c>
      <c r="AH107" s="368">
        <f>(D107-'21-22 Cert'!D104)/'21-22 Cert'!D104</f>
        <v>8.0035110118097663E-2</v>
      </c>
      <c r="AI107" s="368">
        <f>(E107-'21-22 Cert'!E104)/'21-22 Cert'!E104</f>
        <v>8.000308594352723E-2</v>
      </c>
      <c r="AJ107" s="368">
        <f>(F107-'21-22 Cert'!F104)/'21-22 Cert'!F104</f>
        <v>8.0016904979925335E-2</v>
      </c>
      <c r="AK107" s="368"/>
      <c r="AL107" s="368">
        <f>(H107-'21-22 Cert'!H104)/'21-22 Cert'!H104</f>
        <v>8.0032012805122052E-2</v>
      </c>
      <c r="AM107" s="368">
        <f>(I107-'21-22 Cert'!I104)/'21-22 Cert'!I104</f>
        <v>7.9979623025980648E-2</v>
      </c>
      <c r="AN107" s="368">
        <f>(J107-'21-22 Cert'!J104)/'21-22 Cert'!J104</f>
        <v>8.003890991442858E-2</v>
      </c>
      <c r="AO107" s="368">
        <f>(K107-'21-22 Cert'!K104)/'21-22 Cert'!K104</f>
        <v>7.9998824411103439E-2</v>
      </c>
      <c r="AP107" s="368">
        <f>(L107-'21-22 Cert'!L104)/'21-22 Cert'!L104</f>
        <v>8.0017173370542302E-2</v>
      </c>
      <c r="AQ107" s="368"/>
      <c r="AR107" s="368">
        <f>(N107-'21-22 Cert'!N104)/'21-22 Cert'!N104</f>
        <v>8.002291825821238E-2</v>
      </c>
      <c r="AS107" s="368">
        <f>(O107-'21-22 Cert'!O104)/'21-22 Cert'!O104</f>
        <v>7.9967373060814737E-2</v>
      </c>
      <c r="AT107" s="368">
        <f>(P107-'21-22 Cert'!P104)/'21-22 Cert'!P104</f>
        <v>8.0042364274729425E-2</v>
      </c>
      <c r="AU107" s="368">
        <f>(Q107-'21-22 Cert'!Q104)/'21-22 Cert'!Q104</f>
        <v>8.0010099451543679E-2</v>
      </c>
      <c r="AV107" s="368">
        <f>(R107-'21-22 Cert'!R104)/'21-22 Cert'!R104</f>
        <v>8.0016392602837966E-2</v>
      </c>
      <c r="AW107" s="368"/>
      <c r="AX107" s="368">
        <f>(T107-'21-22 Cert'!T104)/'21-22 Cert'!T104</f>
        <v>8.0031221974955991E-2</v>
      </c>
      <c r="AY107" s="368">
        <f>(U107-'21-22 Cert'!U104)/'21-22 Cert'!U104</f>
        <v>7.9987396471011885E-2</v>
      </c>
      <c r="AZ107" s="368">
        <f>(V107-'21-22 Cert'!V104)/'21-22 Cert'!V104</f>
        <v>8.0031640738839005E-2</v>
      </c>
      <c r="BA107" s="368">
        <f>(W107-'21-22 Cert'!W104)/'21-22 Cert'!W104</f>
        <v>7.9992486448773686E-2</v>
      </c>
      <c r="BB107" s="368">
        <f>(X107-'21-22 Cert'!X104)/'21-22 Cert'!X104</f>
        <v>8.0016659929195294E-2</v>
      </c>
      <c r="BC107" s="368"/>
      <c r="BD107" s="368">
        <f>(Z107-'21-22 Cert'!Z104)/'21-22 Cert'!Z104</f>
        <v>8.002291825821238E-2</v>
      </c>
      <c r="BE107" s="368">
        <f>(AA107-'21-22 Cert'!AA104)/'21-22 Cert'!AA104</f>
        <v>7.9975843326719004E-2</v>
      </c>
      <c r="BF107" s="368">
        <f>(AB107-'21-22 Cert'!AB104)/'21-22 Cert'!AB104</f>
        <v>8.0035110118097663E-2</v>
      </c>
      <c r="BG107" s="368">
        <f>(AC107-'21-22 Cert'!AC104)/'21-22 Cert'!AC104</f>
        <v>8.000308594352723E-2</v>
      </c>
      <c r="BH107" s="368">
        <f>(AD107-'21-22 Cert'!AD104)/'21-22 Cert'!AD104</f>
        <v>8.0016904979925335E-2</v>
      </c>
    </row>
    <row r="108" spans="1:60" x14ac:dyDescent="0.25">
      <c r="A108" s="116">
        <v>16</v>
      </c>
      <c r="B108" s="126">
        <f>MROUND('21-22 Cert'!B105+'21-22 Cert'!B105*$B$1,5)</f>
        <v>57670</v>
      </c>
      <c r="C108" s="127">
        <f>MROUND('21-22 Cert'!C105+'21-22 Cert'!C105*$B$1,5)</f>
        <v>63815</v>
      </c>
      <c r="D108" s="127">
        <f>MROUND('21-22 Cert'!D105+'21-22 Cert'!D105*$B$1,5)</f>
        <v>68995</v>
      </c>
      <c r="E108" s="127">
        <f>MROUND('21-22 Cert'!E105+'21-22 Cert'!E105*$B$1,5)</f>
        <v>71385</v>
      </c>
      <c r="F108" s="128">
        <f>MROUND('21-22 Cert'!F105+'21-22 Cert'!F105*$B$1,5)</f>
        <v>78165</v>
      </c>
      <c r="G108" s="116">
        <v>16</v>
      </c>
      <c r="H108" s="196">
        <f t="shared" si="64"/>
        <v>60554</v>
      </c>
      <c r="I108" s="197">
        <f t="shared" si="64"/>
        <v>67006</v>
      </c>
      <c r="J108" s="197">
        <f t="shared" si="64"/>
        <v>72445</v>
      </c>
      <c r="K108" s="197">
        <f t="shared" si="64"/>
        <v>74954</v>
      </c>
      <c r="L108" s="198">
        <f t="shared" si="64"/>
        <v>82073</v>
      </c>
      <c r="M108" s="116">
        <v>16</v>
      </c>
      <c r="N108" s="199">
        <f t="shared" si="65"/>
        <v>63437</v>
      </c>
      <c r="O108" s="200">
        <f t="shared" si="65"/>
        <v>70197</v>
      </c>
      <c r="P108" s="200">
        <f t="shared" si="65"/>
        <v>75895</v>
      </c>
      <c r="Q108" s="200">
        <f t="shared" si="65"/>
        <v>78524</v>
      </c>
      <c r="R108" s="201">
        <f t="shared" si="65"/>
        <v>85982</v>
      </c>
      <c r="S108" s="116">
        <v>16</v>
      </c>
      <c r="T108" s="202">
        <f t="shared" si="66"/>
        <v>66321</v>
      </c>
      <c r="U108" s="203">
        <f t="shared" si="66"/>
        <v>73387</v>
      </c>
      <c r="V108" s="203">
        <f t="shared" si="66"/>
        <v>79344</v>
      </c>
      <c r="W108" s="203">
        <f t="shared" si="66"/>
        <v>82093</v>
      </c>
      <c r="X108" s="204">
        <f t="shared" si="66"/>
        <v>89890</v>
      </c>
      <c r="Y108" s="116">
        <v>16</v>
      </c>
      <c r="Z108" s="205">
        <f t="shared" si="67"/>
        <v>69204</v>
      </c>
      <c r="AA108" s="206">
        <f t="shared" si="67"/>
        <v>76578</v>
      </c>
      <c r="AB108" s="206">
        <f t="shared" si="67"/>
        <v>82794</v>
      </c>
      <c r="AC108" s="206">
        <f t="shared" si="67"/>
        <v>85662</v>
      </c>
      <c r="AD108" s="207">
        <f t="shared" si="67"/>
        <v>93798</v>
      </c>
      <c r="AF108" s="368">
        <f>(B108-'21-22 Cert'!B105)/'21-22 Cert'!B105</f>
        <v>7.9962546816479407E-2</v>
      </c>
      <c r="AG108" s="368">
        <f>(C108-'21-22 Cert'!C105)/'21-22 Cert'!C105</f>
        <v>7.9962768657979355E-2</v>
      </c>
      <c r="AH108" s="368">
        <f>(D108-'21-22 Cert'!D105)/'21-22 Cert'!D105</f>
        <v>7.9987477498630347E-2</v>
      </c>
      <c r="AI108" s="368">
        <f>(E108-'21-22 Cert'!E105)/'21-22 Cert'!E105</f>
        <v>8.0036311369997726E-2</v>
      </c>
      <c r="AJ108" s="368">
        <f>(F108-'21-22 Cert'!F105)/'21-22 Cert'!F105</f>
        <v>0.08</v>
      </c>
      <c r="AK108" s="368"/>
      <c r="AL108" s="368">
        <f>(H108-'21-22 Cert'!H105)/'21-22 Cert'!H105</f>
        <v>7.9971464241127166E-2</v>
      </c>
      <c r="AM108" s="368">
        <f>(I108-'21-22 Cert'!I105)/'21-22 Cert'!I105</f>
        <v>7.99580949310984E-2</v>
      </c>
      <c r="AN108" s="368">
        <f>(J108-'21-22 Cert'!J105)/'21-22 Cert'!J105</f>
        <v>7.9995229505508428E-2</v>
      </c>
      <c r="AO108" s="368">
        <f>(K108-'21-22 Cert'!K105)/'21-22 Cert'!K105</f>
        <v>8.0028818443804037E-2</v>
      </c>
      <c r="AP108" s="368">
        <f>(L108-'21-22 Cert'!L105)/'21-22 Cert'!L105</f>
        <v>7.9993157354527986E-2</v>
      </c>
      <c r="AQ108" s="368"/>
      <c r="AR108" s="368">
        <f>(N108-'21-22 Cert'!N105)/'21-22 Cert'!N105</f>
        <v>7.9962546816479407E-2</v>
      </c>
      <c r="AS108" s="368">
        <f>(O108-'21-22 Cert'!O105)/'21-22 Cert'!O105</f>
        <v>7.9970461084016675E-2</v>
      </c>
      <c r="AT108" s="368">
        <f>(P108-'21-22 Cert'!P105)/'21-22 Cert'!P105</f>
        <v>7.9986908387170222E-2</v>
      </c>
      <c r="AU108" s="368">
        <f>(Q108-'21-22 Cert'!Q105)/'21-22 Cert'!Q105</f>
        <v>8.003576095179149E-2</v>
      </c>
      <c r="AV108" s="368">
        <f>(R108-'21-22 Cert'!R105)/'21-22 Cert'!R105</f>
        <v>7.9999497569492414E-2</v>
      </c>
      <c r="AW108" s="368"/>
      <c r="AX108" s="368">
        <f>(T108-'21-22 Cert'!T105)/'21-22 Cert'!T105</f>
        <v>7.9970688812896928E-2</v>
      </c>
      <c r="AY108" s="368">
        <f>(U108-'21-22 Cert'!U105)/'21-22 Cert'!U105</f>
        <v>7.9951143420549195E-2</v>
      </c>
      <c r="AZ108" s="368">
        <f>(V108-'21-22 Cert'!V105)/'21-22 Cert'!V105</f>
        <v>7.9980399629770785E-2</v>
      </c>
      <c r="BA108" s="368">
        <f>(W108-'21-22 Cert'!W105)/'21-22 Cert'!W105</f>
        <v>8.0043152784538676E-2</v>
      </c>
      <c r="BB108" s="368">
        <f>(X108-'21-22 Cert'!X105)/'21-22 Cert'!X105</f>
        <v>8.0006247672141387E-2</v>
      </c>
      <c r="BC108" s="368"/>
      <c r="BD108" s="368">
        <f>(Z108-'21-22 Cert'!Z105)/'21-22 Cert'!Z105</f>
        <v>7.9962546816479407E-2</v>
      </c>
      <c r="BE108" s="368">
        <f>(AA108-'21-22 Cert'!AA105)/'21-22 Cert'!AA105</f>
        <v>7.9962768657979355E-2</v>
      </c>
      <c r="BF108" s="368">
        <f>(AB108-'21-22 Cert'!AB105)/'21-22 Cert'!AB105</f>
        <v>7.9987477498630347E-2</v>
      </c>
      <c r="BG108" s="368">
        <f>(AC108-'21-22 Cert'!AC105)/'21-22 Cert'!AC105</f>
        <v>8.0036311369997726E-2</v>
      </c>
      <c r="BH108" s="368">
        <f>(AD108-'21-22 Cert'!AD105)/'21-22 Cert'!AD105</f>
        <v>0.08</v>
      </c>
    </row>
    <row r="109" spans="1:60" x14ac:dyDescent="0.25">
      <c r="A109" s="116">
        <v>17</v>
      </c>
      <c r="B109" s="126">
        <f>MROUND('21-22 Cert'!B106+'21-22 Cert'!B106*$B$1,5)</f>
        <v>58470</v>
      </c>
      <c r="C109" s="127">
        <f>MROUND('21-22 Cert'!C106+'21-22 Cert'!C106*$B$1,5)</f>
        <v>64755</v>
      </c>
      <c r="D109" s="127">
        <f>MROUND('21-22 Cert'!D106+'21-22 Cert'!D106*$B$1,5)</f>
        <v>69975</v>
      </c>
      <c r="E109" s="127">
        <f>MROUND('21-22 Cert'!E106+'21-22 Cert'!E106*$B$1,5)</f>
        <v>72255</v>
      </c>
      <c r="F109" s="128">
        <f>MROUND('21-22 Cert'!F106+'21-22 Cert'!F106*$B$1,5)</f>
        <v>79005</v>
      </c>
      <c r="G109" s="116">
        <v>17</v>
      </c>
      <c r="H109" s="196">
        <f t="shared" si="64"/>
        <v>61394</v>
      </c>
      <c r="I109" s="197">
        <f t="shared" si="64"/>
        <v>67993</v>
      </c>
      <c r="J109" s="197">
        <f t="shared" si="64"/>
        <v>73474</v>
      </c>
      <c r="K109" s="197">
        <f t="shared" si="64"/>
        <v>75868</v>
      </c>
      <c r="L109" s="198">
        <f t="shared" si="64"/>
        <v>82955</v>
      </c>
      <c r="M109" s="116">
        <v>17</v>
      </c>
      <c r="N109" s="199">
        <f t="shared" si="65"/>
        <v>64317</v>
      </c>
      <c r="O109" s="200">
        <f t="shared" si="65"/>
        <v>71231</v>
      </c>
      <c r="P109" s="200">
        <f t="shared" si="65"/>
        <v>76973</v>
      </c>
      <c r="Q109" s="200">
        <f t="shared" si="65"/>
        <v>79481</v>
      </c>
      <c r="R109" s="201">
        <f t="shared" si="65"/>
        <v>86906</v>
      </c>
      <c r="S109" s="116">
        <v>17</v>
      </c>
      <c r="T109" s="202">
        <f t="shared" si="66"/>
        <v>67241</v>
      </c>
      <c r="U109" s="203">
        <f t="shared" si="66"/>
        <v>74468</v>
      </c>
      <c r="V109" s="203">
        <f t="shared" si="66"/>
        <v>80471</v>
      </c>
      <c r="W109" s="203">
        <f t="shared" si="66"/>
        <v>83093</v>
      </c>
      <c r="X109" s="204">
        <f t="shared" si="66"/>
        <v>90856</v>
      </c>
      <c r="Y109" s="116">
        <v>17</v>
      </c>
      <c r="Z109" s="205">
        <f t="shared" si="67"/>
        <v>70164</v>
      </c>
      <c r="AA109" s="206">
        <f t="shared" si="67"/>
        <v>77706</v>
      </c>
      <c r="AB109" s="206">
        <f t="shared" si="67"/>
        <v>83970</v>
      </c>
      <c r="AC109" s="206">
        <f t="shared" si="67"/>
        <v>86706</v>
      </c>
      <c r="AD109" s="207">
        <f t="shared" si="67"/>
        <v>94806</v>
      </c>
      <c r="AF109" s="368">
        <f>(B109-'21-22 Cert'!B106)/'21-22 Cert'!B106</f>
        <v>7.9977835241965278E-2</v>
      </c>
      <c r="AG109" s="368">
        <f>(C109-'21-22 Cert'!C106)/'21-22 Cert'!C106</f>
        <v>7.9969979986657766E-2</v>
      </c>
      <c r="AH109" s="368">
        <f>(D109-'21-22 Cert'!D106)/'21-22 Cert'!D106</f>
        <v>8.0027782065133501E-2</v>
      </c>
      <c r="AI109" s="368">
        <f>(E109-'21-22 Cert'!E106)/'21-22 Cert'!E106</f>
        <v>7.9964128241536508E-2</v>
      </c>
      <c r="AJ109" s="368">
        <f>(F109-'21-22 Cert'!F106)/'21-22 Cert'!F106</f>
        <v>7.9967192946483495E-2</v>
      </c>
      <c r="AK109" s="368"/>
      <c r="AL109" s="368">
        <f>(H109-'21-22 Cert'!H106)/'21-22 Cert'!H106</f>
        <v>7.9986630780867943E-2</v>
      </c>
      <c r="AM109" s="368">
        <f>(I109-'21-22 Cert'!I106)/'21-22 Cert'!I106</f>
        <v>7.9973950887893511E-2</v>
      </c>
      <c r="AN109" s="368">
        <f>(J109-'21-22 Cert'!J106)/'21-22 Cert'!J106</f>
        <v>8.002351903571954E-2</v>
      </c>
      <c r="AO109" s="368">
        <f>(K109-'21-22 Cert'!K106)/'21-22 Cert'!K106</f>
        <v>7.9971530249110315E-2</v>
      </c>
      <c r="AP109" s="368">
        <f>(L109-'21-22 Cert'!L106)/'21-22 Cert'!L106</f>
        <v>7.9960423365836517E-2</v>
      </c>
      <c r="AQ109" s="368"/>
      <c r="AR109" s="368">
        <f>(N109-'21-22 Cert'!N106)/'21-22 Cert'!N106</f>
        <v>7.9977835241965278E-2</v>
      </c>
      <c r="AS109" s="368">
        <f>(O109-'21-22 Cert'!O106)/'21-22 Cert'!O106</f>
        <v>7.9977560798107833E-2</v>
      </c>
      <c r="AT109" s="368">
        <f>(P109-'21-22 Cert'!P106)/'21-22 Cert'!P106</f>
        <v>8.003479773814702E-2</v>
      </c>
      <c r="AU109" s="368">
        <f>(Q109-'21-22 Cert'!Q106)/'21-22 Cert'!Q106</f>
        <v>7.9963584977444421E-2</v>
      </c>
      <c r="AV109" s="368">
        <f>(R109-'21-22 Cert'!R106)/'21-22 Cert'!R106</f>
        <v>7.996669607684756E-2</v>
      </c>
      <c r="AW109" s="368"/>
      <c r="AX109" s="368">
        <f>(T109-'21-22 Cert'!T106)/'21-22 Cert'!T106</f>
        <v>7.9985865951398144E-2</v>
      </c>
      <c r="AY109" s="368">
        <f>(U109-'21-22 Cert'!U106)/'21-22 Cert'!U106</f>
        <v>7.9966354381181659E-2</v>
      </c>
      <c r="AZ109" s="368">
        <f>(V109-'21-22 Cert'!V106)/'21-22 Cert'!V106</f>
        <v>8.0017179132722216E-2</v>
      </c>
      <c r="BA109" s="368">
        <f>(W109-'21-22 Cert'!W106)/'21-22 Cert'!W106</f>
        <v>7.9957369932805653E-2</v>
      </c>
      <c r="BB109" s="368">
        <f>(X109-'21-22 Cert'!X106)/'21-22 Cert'!X106</f>
        <v>7.9973373906428294E-2</v>
      </c>
      <c r="BC109" s="368"/>
      <c r="BD109" s="368">
        <f>(Z109-'21-22 Cert'!Z106)/'21-22 Cert'!Z106</f>
        <v>7.9977835241965278E-2</v>
      </c>
      <c r="BE109" s="368">
        <f>(AA109-'21-22 Cert'!AA106)/'21-22 Cert'!AA106</f>
        <v>7.9969979986657766E-2</v>
      </c>
      <c r="BF109" s="368">
        <f>(AB109-'21-22 Cert'!AB106)/'21-22 Cert'!AB106</f>
        <v>8.0027782065133501E-2</v>
      </c>
      <c r="BG109" s="368">
        <f>(AC109-'21-22 Cert'!AC106)/'21-22 Cert'!AC106</f>
        <v>7.9964128241536508E-2</v>
      </c>
      <c r="BH109" s="368">
        <f>(AD109-'21-22 Cert'!AD106)/'21-22 Cert'!AD106</f>
        <v>7.9967192946483495E-2</v>
      </c>
    </row>
    <row r="110" spans="1:60" x14ac:dyDescent="0.25">
      <c r="A110" s="116">
        <v>18</v>
      </c>
      <c r="B110" s="126">
        <f>MROUND('21-22 Cert'!B107+'21-22 Cert'!B107*$B$1,5)</f>
        <v>59355</v>
      </c>
      <c r="C110" s="127">
        <f>MROUND('21-22 Cert'!C107+'21-22 Cert'!C107*$B$1,5)</f>
        <v>65660</v>
      </c>
      <c r="D110" s="127">
        <f>MROUND('21-22 Cert'!D107+'21-22 Cert'!D107*$B$1,5)</f>
        <v>70870</v>
      </c>
      <c r="E110" s="127">
        <f>MROUND('21-22 Cert'!E107+'21-22 Cert'!E107*$B$1,5)</f>
        <v>73210</v>
      </c>
      <c r="F110" s="128">
        <f>MROUND('21-22 Cert'!F107+'21-22 Cert'!F107*$B$1,5)</f>
        <v>79970</v>
      </c>
      <c r="G110" s="116">
        <v>18</v>
      </c>
      <c r="H110" s="196">
        <f t="shared" si="64"/>
        <v>62323</v>
      </c>
      <c r="I110" s="197">
        <f t="shared" si="64"/>
        <v>68943</v>
      </c>
      <c r="J110" s="197">
        <f t="shared" si="64"/>
        <v>74414</v>
      </c>
      <c r="K110" s="197">
        <f t="shared" si="64"/>
        <v>76871</v>
      </c>
      <c r="L110" s="198">
        <f t="shared" si="64"/>
        <v>83969</v>
      </c>
      <c r="M110" s="116">
        <v>18</v>
      </c>
      <c r="N110" s="199">
        <f t="shared" si="65"/>
        <v>65291</v>
      </c>
      <c r="O110" s="200">
        <f t="shared" si="65"/>
        <v>72226</v>
      </c>
      <c r="P110" s="200">
        <f t="shared" si="65"/>
        <v>77957</v>
      </c>
      <c r="Q110" s="200">
        <f t="shared" si="65"/>
        <v>80531</v>
      </c>
      <c r="R110" s="201">
        <f t="shared" si="65"/>
        <v>87967</v>
      </c>
      <c r="S110" s="116">
        <v>18</v>
      </c>
      <c r="T110" s="202">
        <f t="shared" si="66"/>
        <v>68258</v>
      </c>
      <c r="U110" s="203">
        <f t="shared" si="66"/>
        <v>75509</v>
      </c>
      <c r="V110" s="203">
        <f t="shared" si="66"/>
        <v>81501</v>
      </c>
      <c r="W110" s="203">
        <f t="shared" si="66"/>
        <v>84192</v>
      </c>
      <c r="X110" s="204">
        <f t="shared" si="66"/>
        <v>91966</v>
      </c>
      <c r="Y110" s="116">
        <v>18</v>
      </c>
      <c r="Z110" s="205">
        <f t="shared" si="67"/>
        <v>71226</v>
      </c>
      <c r="AA110" s="206">
        <f t="shared" si="67"/>
        <v>78792</v>
      </c>
      <c r="AB110" s="206">
        <f t="shared" si="67"/>
        <v>85044</v>
      </c>
      <c r="AC110" s="206">
        <f t="shared" si="67"/>
        <v>87852</v>
      </c>
      <c r="AD110" s="207">
        <f t="shared" si="67"/>
        <v>95964</v>
      </c>
      <c r="AF110" s="368">
        <f>(B110-'21-22 Cert'!B107)/'21-22 Cert'!B107</f>
        <v>7.9967248908296942E-2</v>
      </c>
      <c r="AG110" s="368">
        <f>(C110-'21-22 Cert'!C107)/'21-22 Cert'!C107</f>
        <v>8.0023028209556701E-2</v>
      </c>
      <c r="AH110" s="368">
        <f>(D110-'21-22 Cert'!D107)/'21-22 Cert'!D107</f>
        <v>8.0006095702529714E-2</v>
      </c>
      <c r="AI110" s="368">
        <f>(E110-'21-22 Cert'!E107)/'21-22 Cert'!E107</f>
        <v>8.0032455558014304E-2</v>
      </c>
      <c r="AJ110" s="368">
        <f>(F110-'21-22 Cert'!F107)/'21-22 Cert'!F107</f>
        <v>8.0018907421162813E-2</v>
      </c>
      <c r="AK110" s="368"/>
      <c r="AL110" s="368">
        <f>(H110-'21-22 Cert'!H107)/'21-22 Cert'!H107</f>
        <v>7.9971581063284114E-2</v>
      </c>
      <c r="AM110" s="368">
        <f>(I110-'21-22 Cert'!I107)/'21-22 Cert'!I107</f>
        <v>8.001879846479204E-2</v>
      </c>
      <c r="AN110" s="368">
        <f>(J110-'21-22 Cert'!J107)/'21-22 Cert'!J107</f>
        <v>8.0013352491255574E-2</v>
      </c>
      <c r="AO110" s="368">
        <f>(K110-'21-22 Cert'!K107)/'21-22 Cert'!K107</f>
        <v>8.0043274229353409E-2</v>
      </c>
      <c r="AP110" s="368">
        <f>(L110-'21-22 Cert'!L107)/'21-22 Cert'!L107</f>
        <v>8.0028811401083005E-2</v>
      </c>
      <c r="AQ110" s="368"/>
      <c r="AR110" s="368">
        <f>(N110-'21-22 Cert'!N107)/'21-22 Cert'!N107</f>
        <v>7.9975519385999741E-2</v>
      </c>
      <c r="AS110" s="368">
        <f>(O110-'21-22 Cert'!O107)/'21-22 Cert'!O107</f>
        <v>8.0014953271028033E-2</v>
      </c>
      <c r="AT110" s="368">
        <f>(P110-'21-22 Cert'!P107)/'21-22 Cert'!P107</f>
        <v>8.0006095702529714E-2</v>
      </c>
      <c r="AU110" s="368">
        <f>(Q110-'21-22 Cert'!Q107)/'21-22 Cert'!Q107</f>
        <v>8.0025213239633061E-2</v>
      </c>
      <c r="AV110" s="368">
        <f>(R110-'21-22 Cert'!R107)/'21-22 Cert'!R107</f>
        <v>8.0012277470841012E-2</v>
      </c>
      <c r="AW110" s="368"/>
      <c r="AX110" s="368">
        <f>(T110-'21-22 Cert'!T107)/'21-22 Cert'!T107</f>
        <v>7.9963293462439092E-2</v>
      </c>
      <c r="AY110" s="368">
        <f>(U110-'21-22 Cert'!U107)/'21-22 Cert'!U107</f>
        <v>8.0026890179363222E-2</v>
      </c>
      <c r="AZ110" s="368">
        <f>(V110-'21-22 Cert'!V107)/'21-22 Cert'!V107</f>
        <v>8.0012721466148976E-2</v>
      </c>
      <c r="BA110" s="368">
        <f>(W110-'21-22 Cert'!W107)/'21-22 Cert'!W107</f>
        <v>8.0035405949738944E-2</v>
      </c>
      <c r="BB110" s="368">
        <f>(X110-'21-22 Cert'!X107)/'21-22 Cert'!X107</f>
        <v>8.002160841788801E-2</v>
      </c>
      <c r="BC110" s="368"/>
      <c r="BD110" s="368">
        <f>(Z110-'21-22 Cert'!Z107)/'21-22 Cert'!Z107</f>
        <v>7.9967248908296942E-2</v>
      </c>
      <c r="BE110" s="368">
        <f>(AA110-'21-22 Cert'!AA107)/'21-22 Cert'!AA107</f>
        <v>8.0023028209556701E-2</v>
      </c>
      <c r="BF110" s="368">
        <f>(AB110-'21-22 Cert'!AB107)/'21-22 Cert'!AB107</f>
        <v>8.0006095702529714E-2</v>
      </c>
      <c r="BG110" s="368">
        <f>(AC110-'21-22 Cert'!AC107)/'21-22 Cert'!AC107</f>
        <v>8.0032455558014304E-2</v>
      </c>
      <c r="BH110" s="368">
        <f>(AD110-'21-22 Cert'!AD107)/'21-22 Cert'!AD107</f>
        <v>8.0018907421162813E-2</v>
      </c>
    </row>
    <row r="111" spans="1:60" x14ac:dyDescent="0.25">
      <c r="A111" s="116">
        <v>19</v>
      </c>
      <c r="B111" s="126">
        <f>MROUND('21-22 Cert'!B108+'21-22 Cert'!B108*$B$1,5)</f>
        <v>60215</v>
      </c>
      <c r="C111" s="127">
        <f>MROUND('21-22 Cert'!C108+'21-22 Cert'!C108*$B$1,5)</f>
        <v>66610</v>
      </c>
      <c r="D111" s="127">
        <f>MROUND('21-22 Cert'!D108+'21-22 Cert'!D108*$B$1,5)</f>
        <v>71775</v>
      </c>
      <c r="E111" s="127">
        <f>MROUND('21-22 Cert'!E108+'21-22 Cert'!E108*$B$1,5)</f>
        <v>74135</v>
      </c>
      <c r="F111" s="128">
        <f>MROUND('21-22 Cert'!F108+'21-22 Cert'!F108*$B$1,5)</f>
        <v>80870</v>
      </c>
      <c r="G111" s="116">
        <v>19</v>
      </c>
      <c r="H111" s="196">
        <f t="shared" si="64"/>
        <v>63226</v>
      </c>
      <c r="I111" s="197">
        <f t="shared" si="64"/>
        <v>69941</v>
      </c>
      <c r="J111" s="197">
        <f t="shared" si="64"/>
        <v>75364</v>
      </c>
      <c r="K111" s="197">
        <f t="shared" si="64"/>
        <v>77842</v>
      </c>
      <c r="L111" s="198">
        <f t="shared" si="64"/>
        <v>84914</v>
      </c>
      <c r="M111" s="116">
        <v>19</v>
      </c>
      <c r="N111" s="199">
        <f t="shared" si="65"/>
        <v>66237</v>
      </c>
      <c r="O111" s="200">
        <f t="shared" si="65"/>
        <v>73271</v>
      </c>
      <c r="P111" s="200">
        <f t="shared" si="65"/>
        <v>78953</v>
      </c>
      <c r="Q111" s="200">
        <f t="shared" si="65"/>
        <v>81549</v>
      </c>
      <c r="R111" s="201">
        <f t="shared" si="65"/>
        <v>88957</v>
      </c>
      <c r="S111" s="116">
        <v>19</v>
      </c>
      <c r="T111" s="202">
        <f t="shared" si="66"/>
        <v>69247</v>
      </c>
      <c r="U111" s="203">
        <f t="shared" si="66"/>
        <v>76602</v>
      </c>
      <c r="V111" s="203">
        <f t="shared" si="66"/>
        <v>82541</v>
      </c>
      <c r="W111" s="203">
        <f t="shared" si="66"/>
        <v>85255</v>
      </c>
      <c r="X111" s="204">
        <f t="shared" si="66"/>
        <v>93001</v>
      </c>
      <c r="Y111" s="116">
        <v>19</v>
      </c>
      <c r="Z111" s="205">
        <f t="shared" si="67"/>
        <v>72258</v>
      </c>
      <c r="AA111" s="206">
        <f t="shared" si="67"/>
        <v>79932</v>
      </c>
      <c r="AB111" s="206">
        <f t="shared" si="67"/>
        <v>86130</v>
      </c>
      <c r="AC111" s="206">
        <f t="shared" si="67"/>
        <v>88962</v>
      </c>
      <c r="AD111" s="207">
        <f t="shared" si="67"/>
        <v>97044</v>
      </c>
      <c r="AF111" s="368">
        <f>(B111-'21-22 Cert'!B108)/'21-22 Cert'!B108</f>
        <v>7.9992825755537622E-2</v>
      </c>
      <c r="AG111" s="368">
        <f>(C111-'21-22 Cert'!C108)/'21-22 Cert'!C108</f>
        <v>8.0016214025131732E-2</v>
      </c>
      <c r="AH111" s="368">
        <f>(D111-'21-22 Cert'!D108)/'21-22 Cert'!D108</f>
        <v>7.9972916039723146E-2</v>
      </c>
      <c r="AI111" s="368">
        <f>(E111-'21-22 Cert'!E108)/'21-22 Cert'!E108</f>
        <v>7.997669167455751E-2</v>
      </c>
      <c r="AJ111" s="368">
        <f>(F111-'21-22 Cert'!F108)/'21-22 Cert'!F108</f>
        <v>7.9994658119658113E-2</v>
      </c>
      <c r="AK111" s="368"/>
      <c r="AL111" s="368">
        <f>(H111-'21-22 Cert'!H108)/'21-22 Cert'!H108</f>
        <v>7.9992484156944474E-2</v>
      </c>
      <c r="AM111" s="368">
        <f>(I111-'21-22 Cert'!I108)/'21-22 Cert'!I108</f>
        <v>8.0019765592427308E-2</v>
      </c>
      <c r="AN111" s="368">
        <f>(J111-'21-22 Cert'!J108)/'21-22 Cert'!J108</f>
        <v>7.9976498574151303E-2</v>
      </c>
      <c r="AO111" s="368">
        <f>(K111-'21-22 Cert'!K108)/'21-22 Cert'!K108</f>
        <v>7.9983906100420388E-2</v>
      </c>
      <c r="AP111" s="368">
        <f>(L111-'21-22 Cert'!L108)/'21-22 Cert'!L108</f>
        <v>8.0001017501017499E-2</v>
      </c>
      <c r="AQ111" s="368"/>
      <c r="AR111" s="368">
        <f>(N111-'21-22 Cert'!N108)/'21-22 Cert'!N108</f>
        <v>7.9992173615300588E-2</v>
      </c>
      <c r="AS111" s="368">
        <f>(O111-'21-22 Cert'!O108)/'21-22 Cert'!O108</f>
        <v>8.0008254351959671E-2</v>
      </c>
      <c r="AT111" s="368">
        <f>(P111-'21-22 Cert'!P108)/'21-22 Cert'!P108</f>
        <v>7.9979755423631435E-2</v>
      </c>
      <c r="AU111" s="368">
        <f>(Q111-'21-22 Cert'!Q108)/'21-22 Cert'!Q108</f>
        <v>7.9976162097735393E-2</v>
      </c>
      <c r="AV111" s="368">
        <f>(R111-'21-22 Cert'!R108)/'21-22 Cert'!R108</f>
        <v>7.9994658119658113E-2</v>
      </c>
      <c r="AW111" s="368"/>
      <c r="AX111" s="368">
        <f>(T111-'21-22 Cert'!T108)/'21-22 Cert'!T108</f>
        <v>7.9993137652453292E-2</v>
      </c>
      <c r="AY111" s="368">
        <f>(U111-'21-22 Cert'!U108)/'21-22 Cert'!U108</f>
        <v>8.0027070467811517E-2</v>
      </c>
      <c r="AZ111" s="368">
        <f>(V111-'21-22 Cert'!V108)/'21-22 Cert'!V108</f>
        <v>7.9969645030027875E-2</v>
      </c>
      <c r="BA111" s="368">
        <f>(W111-'21-22 Cert'!W108)/'21-22 Cert'!W108</f>
        <v>7.9970104633781763E-2</v>
      </c>
      <c r="BB111" s="368">
        <f>(X111-'21-22 Cert'!X108)/'21-22 Cert'!X108</f>
        <v>8.000046451133408E-2</v>
      </c>
      <c r="BC111" s="368"/>
      <c r="BD111" s="368">
        <f>(Z111-'21-22 Cert'!Z108)/'21-22 Cert'!Z108</f>
        <v>7.9992825755537622E-2</v>
      </c>
      <c r="BE111" s="368">
        <f>(AA111-'21-22 Cert'!AA108)/'21-22 Cert'!AA108</f>
        <v>8.0016214025131732E-2</v>
      </c>
      <c r="BF111" s="368">
        <f>(AB111-'21-22 Cert'!AB108)/'21-22 Cert'!AB108</f>
        <v>7.9972916039723146E-2</v>
      </c>
      <c r="BG111" s="368">
        <f>(AC111-'21-22 Cert'!AC108)/'21-22 Cert'!AC108</f>
        <v>7.997669167455751E-2</v>
      </c>
      <c r="BH111" s="368">
        <f>(AD111-'21-22 Cert'!AD108)/'21-22 Cert'!AD108</f>
        <v>7.9994658119658113E-2</v>
      </c>
    </row>
    <row r="112" spans="1:60" x14ac:dyDescent="0.25">
      <c r="A112" s="116">
        <v>20</v>
      </c>
      <c r="B112" s="126">
        <f>MROUND('21-22 Cert'!B109+'21-22 Cert'!B109*$B$1,5)</f>
        <v>61070</v>
      </c>
      <c r="C112" s="127">
        <f>MROUND('21-22 Cert'!C109+'21-22 Cert'!C109*$B$1,5)</f>
        <v>67520</v>
      </c>
      <c r="D112" s="127">
        <f>MROUND('21-22 Cert'!D109+'21-22 Cert'!D109*$B$1,5)</f>
        <v>72660</v>
      </c>
      <c r="E112" s="127">
        <f>MROUND('21-22 Cert'!E109+'21-22 Cert'!E109*$B$1,5)</f>
        <v>75055</v>
      </c>
      <c r="F112" s="128">
        <f>MROUND('21-22 Cert'!F109+'21-22 Cert'!F109*$B$1,5)</f>
        <v>81770</v>
      </c>
      <c r="G112" s="116">
        <v>20</v>
      </c>
      <c r="H112" s="196">
        <f t="shared" ref="H112:L130" si="68">ROUND(B112/10*10.5,0)</f>
        <v>64124</v>
      </c>
      <c r="I112" s="197">
        <f t="shared" si="68"/>
        <v>70896</v>
      </c>
      <c r="J112" s="197">
        <f t="shared" si="68"/>
        <v>76293</v>
      </c>
      <c r="K112" s="197">
        <f t="shared" si="68"/>
        <v>78808</v>
      </c>
      <c r="L112" s="198">
        <f t="shared" si="68"/>
        <v>85859</v>
      </c>
      <c r="M112" s="116">
        <v>20</v>
      </c>
      <c r="N112" s="199">
        <f t="shared" ref="N112:R130" si="69">ROUND(B112/10*11,0)</f>
        <v>67177</v>
      </c>
      <c r="O112" s="200">
        <f t="shared" si="69"/>
        <v>74272</v>
      </c>
      <c r="P112" s="200">
        <f t="shared" si="69"/>
        <v>79926</v>
      </c>
      <c r="Q112" s="200">
        <f t="shared" si="69"/>
        <v>82561</v>
      </c>
      <c r="R112" s="201">
        <f t="shared" si="69"/>
        <v>89947</v>
      </c>
      <c r="S112" s="116">
        <v>20</v>
      </c>
      <c r="T112" s="202">
        <f t="shared" ref="T112:X130" si="70">ROUND(B112/10*11.5,0)</f>
        <v>70231</v>
      </c>
      <c r="U112" s="203">
        <f t="shared" si="70"/>
        <v>77648</v>
      </c>
      <c r="V112" s="203">
        <f t="shared" si="70"/>
        <v>83559</v>
      </c>
      <c r="W112" s="203">
        <f t="shared" si="70"/>
        <v>86313</v>
      </c>
      <c r="X112" s="204">
        <f t="shared" si="70"/>
        <v>94036</v>
      </c>
      <c r="Y112" s="116">
        <v>20</v>
      </c>
      <c r="Z112" s="205">
        <f t="shared" ref="Z112:AD130" si="71">ROUND(B112/10*12,0)</f>
        <v>73284</v>
      </c>
      <c r="AA112" s="206">
        <f t="shared" si="71"/>
        <v>81024</v>
      </c>
      <c r="AB112" s="206">
        <f t="shared" si="71"/>
        <v>87192</v>
      </c>
      <c r="AC112" s="206">
        <f t="shared" si="71"/>
        <v>90066</v>
      </c>
      <c r="AD112" s="207">
        <f t="shared" si="71"/>
        <v>98124</v>
      </c>
      <c r="AF112" s="368">
        <f>(B112-'21-22 Cert'!B109)/'21-22 Cert'!B109</f>
        <v>8.0024759041471397E-2</v>
      </c>
      <c r="AG112" s="368">
        <f>(C112-'21-22 Cert'!C109)/'21-22 Cert'!C109</f>
        <v>7.9974408189379398E-2</v>
      </c>
      <c r="AH112" s="368">
        <f>(D112-'21-22 Cert'!D109)/'21-22 Cert'!D109</f>
        <v>7.9964328180737218E-2</v>
      </c>
      <c r="AI112" s="368">
        <f>(E112-'21-22 Cert'!E109)/'21-22 Cert'!E109</f>
        <v>8.0005755809770485E-2</v>
      </c>
      <c r="AJ112" s="368">
        <f>(F112-'21-22 Cert'!F109)/'21-22 Cert'!F109</f>
        <v>7.9970943670342728E-2</v>
      </c>
      <c r="AK112" s="368"/>
      <c r="AL112" s="368">
        <f>(H112-'21-22 Cert'!H109)/'21-22 Cert'!H109</f>
        <v>8.0037728222057541E-2</v>
      </c>
      <c r="AM112" s="368">
        <f>(I112-'21-22 Cert'!I109)/'21-22 Cert'!I109</f>
        <v>7.9974408189379398E-2</v>
      </c>
      <c r="AN112" s="368">
        <f>(J112-'21-22 Cert'!J109)/'21-22 Cert'!J109</f>
        <v>7.9964328180737218E-2</v>
      </c>
      <c r="AO112" s="368">
        <f>(K112-'21-22 Cert'!K109)/'21-22 Cert'!K109</f>
        <v>8.00054817048102E-2</v>
      </c>
      <c r="AP112" s="368">
        <f>(L112-'21-22 Cert'!L109)/'21-22 Cert'!L109</f>
        <v>7.9973836807084184E-2</v>
      </c>
      <c r="AQ112" s="368"/>
      <c r="AR112" s="368">
        <f>(N112-'21-22 Cert'!N109)/'21-22 Cert'!N109</f>
        <v>8.0016077170418004E-2</v>
      </c>
      <c r="AS112" s="368">
        <f>(O112-'21-22 Cert'!O109)/'21-22 Cert'!O109</f>
        <v>7.9974408189379398E-2</v>
      </c>
      <c r="AT112" s="368">
        <f>(P112-'21-22 Cert'!P109)/'21-22 Cert'!P109</f>
        <v>7.9964328180737218E-2</v>
      </c>
      <c r="AU112" s="368">
        <f>(Q112-'21-22 Cert'!Q109)/'21-22 Cert'!Q109</f>
        <v>8.0005232520112504E-2</v>
      </c>
      <c r="AV112" s="368">
        <f>(R112-'21-22 Cert'!R109)/'21-22 Cert'!R109</f>
        <v>7.9964460239893384E-2</v>
      </c>
      <c r="AW112" s="368"/>
      <c r="AX112" s="368">
        <f>(T112-'21-22 Cert'!T109)/'21-22 Cert'!T109</f>
        <v>8.0028295938610119E-2</v>
      </c>
      <c r="AY112" s="368">
        <f>(U112-'21-22 Cert'!U109)/'21-22 Cert'!U109</f>
        <v>7.9974408189379398E-2</v>
      </c>
      <c r="AZ112" s="368">
        <f>(V112-'21-22 Cert'!V109)/'21-22 Cert'!V109</f>
        <v>7.9964328180737218E-2</v>
      </c>
      <c r="BA112" s="368">
        <f>(W112-'21-22 Cert'!W109)/'21-22 Cert'!W109</f>
        <v>8.0006006081157169E-2</v>
      </c>
      <c r="BB112" s="368">
        <f>(X112-'21-22 Cert'!X109)/'21-22 Cert'!X109</f>
        <v>7.9979786843072401E-2</v>
      </c>
      <c r="BC112" s="368"/>
      <c r="BD112" s="368">
        <f>(Z112-'21-22 Cert'!Z109)/'21-22 Cert'!Z109</f>
        <v>8.0024759041471397E-2</v>
      </c>
      <c r="BE112" s="368">
        <f>(AA112-'21-22 Cert'!AA109)/'21-22 Cert'!AA109</f>
        <v>7.9974408189379398E-2</v>
      </c>
      <c r="BF112" s="368">
        <f>(AB112-'21-22 Cert'!AB109)/'21-22 Cert'!AB109</f>
        <v>7.9964328180737218E-2</v>
      </c>
      <c r="BG112" s="368">
        <f>(AC112-'21-22 Cert'!AC109)/'21-22 Cert'!AC109</f>
        <v>8.0005755809770485E-2</v>
      </c>
      <c r="BH112" s="368">
        <f>(AD112-'21-22 Cert'!AD109)/'21-22 Cert'!AD109</f>
        <v>7.9970943670342728E-2</v>
      </c>
    </row>
    <row r="113" spans="1:60" x14ac:dyDescent="0.25">
      <c r="A113" s="116">
        <v>21</v>
      </c>
      <c r="B113" s="126">
        <f>MROUND('21-22 Cert'!B110+'21-22 Cert'!B110*$B$1,5)</f>
        <v>61905</v>
      </c>
      <c r="C113" s="127">
        <f>MROUND('21-22 Cert'!C110+'21-22 Cert'!C110*$B$1,5)</f>
        <v>68415</v>
      </c>
      <c r="D113" s="127">
        <f>MROUND('21-22 Cert'!D110+'21-22 Cert'!D110*$B$1,5)</f>
        <v>73585</v>
      </c>
      <c r="E113" s="127">
        <f>MROUND('21-22 Cert'!E110+'21-22 Cert'!E110*$B$1,5)</f>
        <v>76640</v>
      </c>
      <c r="F113" s="128">
        <f>MROUND('21-22 Cert'!F110+'21-22 Cert'!F110*$B$1,5)</f>
        <v>82710</v>
      </c>
      <c r="G113" s="116">
        <v>21</v>
      </c>
      <c r="H113" s="196">
        <f t="shared" si="68"/>
        <v>65000</v>
      </c>
      <c r="I113" s="197">
        <f t="shared" si="68"/>
        <v>71836</v>
      </c>
      <c r="J113" s="197">
        <f t="shared" si="68"/>
        <v>77264</v>
      </c>
      <c r="K113" s="197">
        <f t="shared" si="68"/>
        <v>80472</v>
      </c>
      <c r="L113" s="198">
        <f t="shared" si="68"/>
        <v>86846</v>
      </c>
      <c r="M113" s="116">
        <v>21</v>
      </c>
      <c r="N113" s="199">
        <f t="shared" si="69"/>
        <v>68096</v>
      </c>
      <c r="O113" s="200">
        <f t="shared" si="69"/>
        <v>75257</v>
      </c>
      <c r="P113" s="200">
        <f t="shared" si="69"/>
        <v>80944</v>
      </c>
      <c r="Q113" s="200">
        <f t="shared" si="69"/>
        <v>84304</v>
      </c>
      <c r="R113" s="201">
        <f t="shared" si="69"/>
        <v>90981</v>
      </c>
      <c r="S113" s="116">
        <v>21</v>
      </c>
      <c r="T113" s="202">
        <f t="shared" si="70"/>
        <v>71191</v>
      </c>
      <c r="U113" s="203">
        <f t="shared" si="70"/>
        <v>78677</v>
      </c>
      <c r="V113" s="203">
        <f t="shared" si="70"/>
        <v>84623</v>
      </c>
      <c r="W113" s="203">
        <f t="shared" si="70"/>
        <v>88136</v>
      </c>
      <c r="X113" s="204">
        <f t="shared" si="70"/>
        <v>95117</v>
      </c>
      <c r="Y113" s="116">
        <v>21</v>
      </c>
      <c r="Z113" s="205">
        <f t="shared" si="71"/>
        <v>74286</v>
      </c>
      <c r="AA113" s="206">
        <f t="shared" si="71"/>
        <v>82098</v>
      </c>
      <c r="AB113" s="206">
        <f t="shared" si="71"/>
        <v>88302</v>
      </c>
      <c r="AC113" s="206">
        <f t="shared" si="71"/>
        <v>91968</v>
      </c>
      <c r="AD113" s="207">
        <f t="shared" si="71"/>
        <v>99252</v>
      </c>
      <c r="AF113" s="368">
        <f>(B113-'21-22 Cert'!B110)/'21-22 Cert'!B110</f>
        <v>7.9989532449406833E-2</v>
      </c>
      <c r="AG113" s="368">
        <f>(C113-'21-22 Cert'!C110)/'21-22 Cert'!C110</f>
        <v>8.0037887757518356E-2</v>
      </c>
      <c r="AH113" s="368">
        <f>(D113-'21-22 Cert'!D110)/'21-22 Cert'!D110</f>
        <v>7.998825860424158E-2</v>
      </c>
      <c r="AI113" s="368">
        <f>(E113-'21-22 Cert'!E110)/'21-22 Cert'!E110</f>
        <v>7.9968998802226451E-2</v>
      </c>
      <c r="AJ113" s="368">
        <f>(F113-'21-22 Cert'!F110)/'21-22 Cert'!F110</f>
        <v>7.9976496703009728E-2</v>
      </c>
      <c r="AK113" s="368"/>
      <c r="AL113" s="368">
        <f>(H113-'21-22 Cert'!H110)/'21-22 Cert'!H110</f>
        <v>7.9985378659488918E-2</v>
      </c>
      <c r="AM113" s="368">
        <f>(I113-'21-22 Cert'!I110)/'21-22 Cert'!I110</f>
        <v>8.0045706038008174E-2</v>
      </c>
      <c r="AN113" s="368">
        <f>(J113-'21-22 Cert'!J110)/'21-22 Cert'!J110</f>
        <v>7.9980990187582118E-2</v>
      </c>
      <c r="AO113" s="368">
        <f>(K113-'21-22 Cert'!K110)/'21-22 Cert'!K110</f>
        <v>7.9972622226993945E-2</v>
      </c>
      <c r="AP113" s="368">
        <f>(L113-'21-22 Cert'!L110)/'21-22 Cert'!L110</f>
        <v>7.9986072077001522E-2</v>
      </c>
      <c r="AQ113" s="368"/>
      <c r="AR113" s="368">
        <f>(N113-'21-22 Cert'!N110)/'21-22 Cert'!N110</f>
        <v>7.9997462411977416E-2</v>
      </c>
      <c r="AS113" s="368">
        <f>(O113-'21-22 Cert'!O110)/'21-22 Cert'!O110</f>
        <v>8.0037313432835822E-2</v>
      </c>
      <c r="AT113" s="368">
        <f>(P113-'21-22 Cert'!P110)/'21-22 Cert'!P110</f>
        <v>7.9987724986324032E-2</v>
      </c>
      <c r="AU113" s="368">
        <f>(Q113-'21-22 Cert'!Q110)/'21-22 Cert'!Q110</f>
        <v>7.9962081422459072E-2</v>
      </c>
      <c r="AV113" s="368">
        <f>(R113-'21-22 Cert'!R110)/'21-22 Cert'!R110</f>
        <v>7.9970086890461048E-2</v>
      </c>
      <c r="AW113" s="368"/>
      <c r="AX113" s="368">
        <f>(T113-'21-22 Cert'!T110)/'21-22 Cert'!T110</f>
        <v>7.9993325040201457E-2</v>
      </c>
      <c r="AY113" s="368">
        <f>(U113-'21-22 Cert'!U110)/'21-22 Cert'!U110</f>
        <v>8.0030749378835087E-2</v>
      </c>
      <c r="AZ113" s="368">
        <f>(V113-'21-22 Cert'!V110)/'21-22 Cert'!V110</f>
        <v>7.9994895029034521E-2</v>
      </c>
      <c r="BA113" s="368">
        <f>(W113-'21-22 Cert'!W110)/'21-22 Cert'!W110</f>
        <v>7.9965690479107954E-2</v>
      </c>
      <c r="BB113" s="368">
        <f>(X113-'21-22 Cert'!X110)/'21-22 Cert'!X110</f>
        <v>7.9979108239755653E-2</v>
      </c>
      <c r="BC113" s="368"/>
      <c r="BD113" s="368">
        <f>(Z113-'21-22 Cert'!Z110)/'21-22 Cert'!Z110</f>
        <v>7.9989532449406833E-2</v>
      </c>
      <c r="BE113" s="368">
        <f>(AA113-'21-22 Cert'!AA110)/'21-22 Cert'!AA110</f>
        <v>8.0037887757518356E-2</v>
      </c>
      <c r="BF113" s="368">
        <f>(AB113-'21-22 Cert'!AB110)/'21-22 Cert'!AB110</f>
        <v>7.998825860424158E-2</v>
      </c>
      <c r="BG113" s="368">
        <f>(AC113-'21-22 Cert'!AC110)/'21-22 Cert'!AC110</f>
        <v>7.9968998802226451E-2</v>
      </c>
      <c r="BH113" s="368">
        <f>(AD113-'21-22 Cert'!AD110)/'21-22 Cert'!AD110</f>
        <v>7.9976496703009728E-2</v>
      </c>
    </row>
    <row r="114" spans="1:60" x14ac:dyDescent="0.25">
      <c r="A114" s="116">
        <v>22</v>
      </c>
      <c r="B114" s="126">
        <f>MROUND('21-22 Cert'!B111+'21-22 Cert'!B111*$B$1,5)</f>
        <v>62755</v>
      </c>
      <c r="C114" s="127">
        <f>MROUND('21-22 Cert'!C111+'21-22 Cert'!C111*$B$1,5)</f>
        <v>69330</v>
      </c>
      <c r="D114" s="127">
        <f>MROUND('21-22 Cert'!D111+'21-22 Cert'!D111*$B$1,5)</f>
        <v>74525</v>
      </c>
      <c r="E114" s="127">
        <f>MROUND('21-22 Cert'!E111+'21-22 Cert'!E111*$B$1,5)</f>
        <v>76895</v>
      </c>
      <c r="F114" s="128">
        <f>MROUND('21-22 Cert'!F111+'21-22 Cert'!F111*$B$1,5)</f>
        <v>83615</v>
      </c>
      <c r="G114" s="116">
        <v>22</v>
      </c>
      <c r="H114" s="196">
        <f t="shared" si="68"/>
        <v>65893</v>
      </c>
      <c r="I114" s="197">
        <f t="shared" si="68"/>
        <v>72797</v>
      </c>
      <c r="J114" s="197">
        <f t="shared" si="68"/>
        <v>78251</v>
      </c>
      <c r="K114" s="197">
        <f t="shared" si="68"/>
        <v>80740</v>
      </c>
      <c r="L114" s="198">
        <f t="shared" si="68"/>
        <v>87796</v>
      </c>
      <c r="M114" s="116">
        <v>22</v>
      </c>
      <c r="N114" s="199">
        <f t="shared" si="69"/>
        <v>69031</v>
      </c>
      <c r="O114" s="200">
        <f t="shared" si="69"/>
        <v>76263</v>
      </c>
      <c r="P114" s="200">
        <f t="shared" si="69"/>
        <v>81978</v>
      </c>
      <c r="Q114" s="200">
        <f t="shared" si="69"/>
        <v>84585</v>
      </c>
      <c r="R114" s="201">
        <f t="shared" si="69"/>
        <v>91977</v>
      </c>
      <c r="S114" s="116">
        <v>22</v>
      </c>
      <c r="T114" s="202">
        <f t="shared" si="70"/>
        <v>72168</v>
      </c>
      <c r="U114" s="203">
        <f t="shared" si="70"/>
        <v>79730</v>
      </c>
      <c r="V114" s="203">
        <f t="shared" si="70"/>
        <v>85704</v>
      </c>
      <c r="W114" s="203">
        <f t="shared" si="70"/>
        <v>88429</v>
      </c>
      <c r="X114" s="204">
        <f t="shared" si="70"/>
        <v>96157</v>
      </c>
      <c r="Y114" s="116">
        <v>22</v>
      </c>
      <c r="Z114" s="205">
        <f t="shared" si="71"/>
        <v>75306</v>
      </c>
      <c r="AA114" s="206">
        <f t="shared" si="71"/>
        <v>83196</v>
      </c>
      <c r="AB114" s="206">
        <f t="shared" si="71"/>
        <v>89430</v>
      </c>
      <c r="AC114" s="206">
        <f t="shared" si="71"/>
        <v>92274</v>
      </c>
      <c r="AD114" s="207">
        <f t="shared" si="71"/>
        <v>100338</v>
      </c>
      <c r="AF114" s="368">
        <f>(B114-'21-22 Cert'!B111)/'21-22 Cert'!B111</f>
        <v>8.0027536356595819E-2</v>
      </c>
      <c r="AG114" s="368">
        <f>(C114-'21-22 Cert'!C111)/'21-22 Cert'!C111</f>
        <v>7.9990653477685178E-2</v>
      </c>
      <c r="AH114" s="368">
        <f>(D114-'21-22 Cert'!D111)/'21-22 Cert'!D111</f>
        <v>7.9994203318600104E-2</v>
      </c>
      <c r="AI114" s="368">
        <f>(E114-'21-22 Cert'!E111)/'21-22 Cert'!E111</f>
        <v>7.9985955056179781E-2</v>
      </c>
      <c r="AJ114" s="368">
        <f>(F114-'21-22 Cert'!F111)/'21-22 Cert'!F111</f>
        <v>8.0018083182640143E-2</v>
      </c>
      <c r="AK114" s="368"/>
      <c r="AL114" s="368">
        <f>(H114-'21-22 Cert'!H111)/'21-22 Cert'!H111</f>
        <v>8.0036059662350431E-2</v>
      </c>
      <c r="AM114" s="368">
        <f>(I114-'21-22 Cert'!I111)/'21-22 Cert'!I111</f>
        <v>7.9994065722127444E-2</v>
      </c>
      <c r="AN114" s="368">
        <f>(J114-'21-22 Cert'!J111)/'21-22 Cert'!J111</f>
        <v>7.9994479331999171E-2</v>
      </c>
      <c r="AO114" s="368">
        <f>(K114-'21-22 Cert'!K111)/'21-22 Cert'!K111</f>
        <v>7.9989299090422683E-2</v>
      </c>
      <c r="AP114" s="368">
        <f>(L114-'21-22 Cert'!L111)/'21-22 Cert'!L111</f>
        <v>8.0021158553837443E-2</v>
      </c>
      <c r="AQ114" s="368"/>
      <c r="AR114" s="368">
        <f>(N114-'21-22 Cert'!N111)/'21-22 Cert'!N111</f>
        <v>8.0026910319794725E-2</v>
      </c>
      <c r="AS114" s="368">
        <f>(O114-'21-22 Cert'!O111)/'21-22 Cert'!O111</f>
        <v>7.9983006443390209E-2</v>
      </c>
      <c r="AT114" s="368">
        <f>(P114-'21-22 Cert'!P111)/'21-22 Cert'!P111</f>
        <v>7.9993676389218241E-2</v>
      </c>
      <c r="AU114" s="368">
        <f>(Q114-'21-22 Cert'!Q111)/'21-22 Cert'!Q111</f>
        <v>7.9992339121552611E-2</v>
      </c>
      <c r="AV114" s="368">
        <f>(R114-'21-22 Cert'!R111)/'21-22 Cert'!R111</f>
        <v>8.0023954345834994E-2</v>
      </c>
      <c r="AW114" s="368"/>
      <c r="AX114" s="368">
        <f>(T114-'21-22 Cert'!T111)/'21-22 Cert'!T111</f>
        <v>8.0019754268867566E-2</v>
      </c>
      <c r="AY114" s="368">
        <f>(U114-'21-22 Cert'!U111)/'21-22 Cert'!U111</f>
        <v>8.0001083658430866E-2</v>
      </c>
      <c r="AZ114" s="368">
        <f>(V114-'21-22 Cert'!V111)/'21-22 Cert'!V111</f>
        <v>7.9993951308029637E-2</v>
      </c>
      <c r="BA114" s="368">
        <f>(W114-'21-22 Cert'!W111)/'21-22 Cert'!W111</f>
        <v>7.998290180752321E-2</v>
      </c>
      <c r="BB114" s="368">
        <f>(X114-'21-22 Cert'!X111)/'21-22 Cert'!X111</f>
        <v>8.0015275235025218E-2</v>
      </c>
      <c r="BC114" s="368"/>
      <c r="BD114" s="368">
        <f>(Z114-'21-22 Cert'!Z111)/'21-22 Cert'!Z111</f>
        <v>8.0027536356595819E-2</v>
      </c>
      <c r="BE114" s="368">
        <f>(AA114-'21-22 Cert'!AA111)/'21-22 Cert'!AA111</f>
        <v>7.9990653477685178E-2</v>
      </c>
      <c r="BF114" s="368">
        <f>(AB114-'21-22 Cert'!AB111)/'21-22 Cert'!AB111</f>
        <v>7.9994203318600104E-2</v>
      </c>
      <c r="BG114" s="368">
        <f>(AC114-'21-22 Cert'!AC111)/'21-22 Cert'!AC111</f>
        <v>7.9985955056179781E-2</v>
      </c>
      <c r="BH114" s="368">
        <f>(AD114-'21-22 Cert'!AD111)/'21-22 Cert'!AD111</f>
        <v>8.0018083182640143E-2</v>
      </c>
    </row>
    <row r="115" spans="1:60" x14ac:dyDescent="0.25">
      <c r="A115" s="116">
        <v>23</v>
      </c>
      <c r="B115" s="126">
        <f>MROUND('21-22 Cert'!B112+'21-22 Cert'!B112*$B$1,5)</f>
        <v>63655</v>
      </c>
      <c r="C115" s="127">
        <f>MROUND('21-22 Cert'!C112+'21-22 Cert'!C112*$B$1,5)</f>
        <v>70215</v>
      </c>
      <c r="D115" s="127">
        <f>MROUND('21-22 Cert'!D112+'21-22 Cert'!D112*$B$1,5)</f>
        <v>75480</v>
      </c>
      <c r="E115" s="127">
        <f>MROUND('21-22 Cert'!E112+'21-22 Cert'!E112*$B$1,5)</f>
        <v>77740</v>
      </c>
      <c r="F115" s="128">
        <f>MROUND('21-22 Cert'!F112+'21-22 Cert'!F112*$B$1,5)</f>
        <v>84520</v>
      </c>
      <c r="G115" s="116">
        <v>23</v>
      </c>
      <c r="H115" s="196">
        <f t="shared" si="68"/>
        <v>66838</v>
      </c>
      <c r="I115" s="197">
        <f t="shared" si="68"/>
        <v>73726</v>
      </c>
      <c r="J115" s="197">
        <f t="shared" si="68"/>
        <v>79254</v>
      </c>
      <c r="K115" s="197">
        <f t="shared" si="68"/>
        <v>81627</v>
      </c>
      <c r="L115" s="198">
        <f t="shared" si="68"/>
        <v>88746</v>
      </c>
      <c r="M115" s="116">
        <v>23</v>
      </c>
      <c r="N115" s="199">
        <f t="shared" si="69"/>
        <v>70021</v>
      </c>
      <c r="O115" s="200">
        <f t="shared" si="69"/>
        <v>77237</v>
      </c>
      <c r="P115" s="200">
        <f t="shared" si="69"/>
        <v>83028</v>
      </c>
      <c r="Q115" s="200">
        <f t="shared" si="69"/>
        <v>85514</v>
      </c>
      <c r="R115" s="201">
        <f t="shared" si="69"/>
        <v>92972</v>
      </c>
      <c r="S115" s="116">
        <v>23</v>
      </c>
      <c r="T115" s="202">
        <f t="shared" si="70"/>
        <v>73203</v>
      </c>
      <c r="U115" s="203">
        <f t="shared" si="70"/>
        <v>80747</v>
      </c>
      <c r="V115" s="203">
        <f t="shared" si="70"/>
        <v>86802</v>
      </c>
      <c r="W115" s="203">
        <f t="shared" si="70"/>
        <v>89401</v>
      </c>
      <c r="X115" s="204">
        <f t="shared" si="70"/>
        <v>97198</v>
      </c>
      <c r="Y115" s="116">
        <v>23</v>
      </c>
      <c r="Z115" s="205">
        <f t="shared" si="71"/>
        <v>76386</v>
      </c>
      <c r="AA115" s="206">
        <f t="shared" si="71"/>
        <v>84258</v>
      </c>
      <c r="AB115" s="206">
        <f t="shared" si="71"/>
        <v>90576</v>
      </c>
      <c r="AC115" s="206">
        <f t="shared" si="71"/>
        <v>93288</v>
      </c>
      <c r="AD115" s="207">
        <f t="shared" si="71"/>
        <v>101424</v>
      </c>
      <c r="AF115" s="368">
        <f>(B115-'21-22 Cert'!B112)/'21-22 Cert'!B112</f>
        <v>7.9996606718696975E-2</v>
      </c>
      <c r="AG115" s="368">
        <f>(C115-'21-22 Cert'!C112)/'21-22 Cert'!C112</f>
        <v>7.9981542720910556E-2</v>
      </c>
      <c r="AH115" s="368">
        <f>(D115-'21-22 Cert'!D112)/'21-22 Cert'!D112</f>
        <v>7.9982830161682644E-2</v>
      </c>
      <c r="AI115" s="368">
        <f>(E115-'21-22 Cert'!E112)/'21-22 Cert'!E112</f>
        <v>8.0022228396776876E-2</v>
      </c>
      <c r="AJ115" s="368">
        <f>(F115-'21-22 Cert'!F112)/'21-22 Cert'!F112</f>
        <v>7.9989777664196265E-2</v>
      </c>
      <c r="AK115" s="368"/>
      <c r="AL115" s="368">
        <f>(H115-'21-22 Cert'!H112)/'21-22 Cert'!H112</f>
        <v>8.0000646339295808E-2</v>
      </c>
      <c r="AM115" s="368">
        <f>(I115-'21-22 Cert'!I112)/'21-22 Cert'!I112</f>
        <v>7.9981249816892738E-2</v>
      </c>
      <c r="AN115" s="368">
        <f>(J115-'21-22 Cert'!J112)/'21-22 Cert'!J112</f>
        <v>7.9975471826667574E-2</v>
      </c>
      <c r="AO115" s="368">
        <f>(K115-'21-22 Cert'!K112)/'21-22 Cert'!K112</f>
        <v>8.0022228396776876E-2</v>
      </c>
      <c r="AP115" s="368">
        <f>(L115-'21-22 Cert'!L112)/'21-22 Cert'!L112</f>
        <v>7.9989777664196265E-2</v>
      </c>
      <c r="AQ115" s="368"/>
      <c r="AR115" s="368">
        <f>(N115-'21-22 Cert'!N112)/'21-22 Cert'!N112</f>
        <v>8.0004318721658391E-2</v>
      </c>
      <c r="AS115" s="368">
        <f>(O115-'21-22 Cert'!O112)/'21-22 Cert'!O112</f>
        <v>7.998098354237454E-2</v>
      </c>
      <c r="AT115" s="368">
        <f>(P115-'21-22 Cert'!P112)/'21-22 Cert'!P112</f>
        <v>7.9982830161682644E-2</v>
      </c>
      <c r="AU115" s="368">
        <f>(Q115-'21-22 Cert'!Q112)/'21-22 Cert'!Q112</f>
        <v>8.0022228396776876E-2</v>
      </c>
      <c r="AV115" s="368">
        <f>(R115-'21-22 Cert'!R112)/'21-22 Cert'!R112</f>
        <v>7.9989777664196265E-2</v>
      </c>
      <c r="AW115" s="368"/>
      <c r="AX115" s="368">
        <f>(T115-'21-22 Cert'!T112)/'21-22 Cert'!T112</f>
        <v>7.999291836945456E-2</v>
      </c>
      <c r="AY115" s="368">
        <f>(U115-'21-22 Cert'!U112)/'21-22 Cert'!U112</f>
        <v>7.9981810156887392E-2</v>
      </c>
      <c r="AZ115" s="368">
        <f>(V115-'21-22 Cert'!V112)/'21-22 Cert'!V112</f>
        <v>7.997611167790579E-2</v>
      </c>
      <c r="BA115" s="368">
        <f>(W115-'21-22 Cert'!W112)/'21-22 Cert'!W112</f>
        <v>8.0022228396776876E-2</v>
      </c>
      <c r="BB115" s="368">
        <f>(X115-'21-22 Cert'!X112)/'21-22 Cert'!X112</f>
        <v>7.9989777664196265E-2</v>
      </c>
      <c r="BC115" s="368"/>
      <c r="BD115" s="368">
        <f>(Z115-'21-22 Cert'!Z112)/'21-22 Cert'!Z112</f>
        <v>7.9996606718696975E-2</v>
      </c>
      <c r="BE115" s="368">
        <f>(AA115-'21-22 Cert'!AA112)/'21-22 Cert'!AA112</f>
        <v>7.9981542720910556E-2</v>
      </c>
      <c r="BF115" s="368">
        <f>(AB115-'21-22 Cert'!AB112)/'21-22 Cert'!AB112</f>
        <v>7.9982830161682644E-2</v>
      </c>
      <c r="BG115" s="368">
        <f>(AC115-'21-22 Cert'!AC112)/'21-22 Cert'!AC112</f>
        <v>8.0022228396776876E-2</v>
      </c>
      <c r="BH115" s="368">
        <f>(AD115-'21-22 Cert'!AD112)/'21-22 Cert'!AD112</f>
        <v>7.9989777664196265E-2</v>
      </c>
    </row>
    <row r="116" spans="1:60" x14ac:dyDescent="0.25">
      <c r="A116" s="116">
        <v>24</v>
      </c>
      <c r="B116" s="126">
        <f>MROUND('21-22 Cert'!B113+'21-22 Cert'!B113*$B$1,5)</f>
        <v>64540</v>
      </c>
      <c r="C116" s="127">
        <f>MROUND('21-22 Cert'!C113+'21-22 Cert'!C113*$B$1,5)</f>
        <v>71090</v>
      </c>
      <c r="D116" s="127">
        <f>MROUND('21-22 Cert'!D113+'21-22 Cert'!D113*$B$1,5)</f>
        <v>76315</v>
      </c>
      <c r="E116" s="127">
        <f>MROUND('21-22 Cert'!E113+'21-22 Cert'!E113*$B$1,5)</f>
        <v>78695</v>
      </c>
      <c r="F116" s="128">
        <f>MROUND('21-22 Cert'!F113+'21-22 Cert'!F113*$B$1,5)</f>
        <v>85460</v>
      </c>
      <c r="G116" s="116">
        <v>24</v>
      </c>
      <c r="H116" s="196">
        <f t="shared" si="68"/>
        <v>67767</v>
      </c>
      <c r="I116" s="197">
        <f t="shared" si="68"/>
        <v>74645</v>
      </c>
      <c r="J116" s="197">
        <f t="shared" si="68"/>
        <v>80131</v>
      </c>
      <c r="K116" s="197">
        <f t="shared" si="68"/>
        <v>82630</v>
      </c>
      <c r="L116" s="198">
        <f t="shared" si="68"/>
        <v>89733</v>
      </c>
      <c r="M116" s="116">
        <v>24</v>
      </c>
      <c r="N116" s="199">
        <f t="shared" si="69"/>
        <v>70994</v>
      </c>
      <c r="O116" s="200">
        <f t="shared" si="69"/>
        <v>78199</v>
      </c>
      <c r="P116" s="200">
        <f t="shared" si="69"/>
        <v>83947</v>
      </c>
      <c r="Q116" s="200">
        <f t="shared" si="69"/>
        <v>86565</v>
      </c>
      <c r="R116" s="201">
        <f t="shared" si="69"/>
        <v>94006</v>
      </c>
      <c r="S116" s="116">
        <v>24</v>
      </c>
      <c r="T116" s="202">
        <f t="shared" si="70"/>
        <v>74221</v>
      </c>
      <c r="U116" s="203">
        <f t="shared" si="70"/>
        <v>81754</v>
      </c>
      <c r="V116" s="203">
        <f t="shared" si="70"/>
        <v>87762</v>
      </c>
      <c r="W116" s="203">
        <f t="shared" si="70"/>
        <v>90499</v>
      </c>
      <c r="X116" s="204">
        <f t="shared" si="70"/>
        <v>98279</v>
      </c>
      <c r="Y116" s="116">
        <v>24</v>
      </c>
      <c r="Z116" s="205">
        <f t="shared" si="71"/>
        <v>77448</v>
      </c>
      <c r="AA116" s="206">
        <f t="shared" si="71"/>
        <v>85308</v>
      </c>
      <c r="AB116" s="206">
        <f t="shared" si="71"/>
        <v>91578</v>
      </c>
      <c r="AC116" s="206">
        <f t="shared" si="71"/>
        <v>94434</v>
      </c>
      <c r="AD116" s="207">
        <f t="shared" si="71"/>
        <v>102552</v>
      </c>
      <c r="AF116" s="368">
        <f>(B116-'21-22 Cert'!B113)/'21-22 Cert'!B113</f>
        <v>7.9986613119143235E-2</v>
      </c>
      <c r="AG116" s="368">
        <f>(C116-'21-22 Cert'!C113)/'21-22 Cert'!C113</f>
        <v>7.9984808203570068E-2</v>
      </c>
      <c r="AH116" s="368">
        <f>(D116-'21-22 Cert'!D113)/'21-22 Cert'!D113</f>
        <v>8.0031135012737051E-2</v>
      </c>
      <c r="AI116" s="368">
        <f>(E116-'21-22 Cert'!E113)/'21-22 Cert'!E113</f>
        <v>8.0010979208124611E-2</v>
      </c>
      <c r="AJ116" s="368">
        <f>(F116-'21-22 Cert'!F113)/'21-22 Cert'!F113</f>
        <v>7.9994945027170472E-2</v>
      </c>
      <c r="AK116" s="368"/>
      <c r="AL116" s="368">
        <f>(H116-'21-22 Cert'!H113)/'21-22 Cert'!H113</f>
        <v>7.9986613119143235E-2</v>
      </c>
      <c r="AM116" s="368">
        <f>(I116-'21-22 Cert'!I113)/'21-22 Cert'!I113</f>
        <v>7.9995948839631917E-2</v>
      </c>
      <c r="AN116" s="368">
        <f>(J116-'21-22 Cert'!J113)/'21-22 Cert'!J113</f>
        <v>8.0034504602860101E-2</v>
      </c>
      <c r="AO116" s="368">
        <f>(K116-'21-22 Cert'!K113)/'21-22 Cert'!K113</f>
        <v>8.0017775918858156E-2</v>
      </c>
      <c r="AP116" s="368">
        <f>(L116-'21-22 Cert'!L113)/'21-22 Cert'!L113</f>
        <v>7.9988445845920547E-2</v>
      </c>
      <c r="AQ116" s="368"/>
      <c r="AR116" s="368">
        <f>(N116-'21-22 Cert'!N113)/'21-22 Cert'!N113</f>
        <v>7.9986613119143235E-2</v>
      </c>
      <c r="AS116" s="368">
        <f>(O116-'21-22 Cert'!O113)/'21-22 Cert'!O113</f>
        <v>7.9977350568997907E-2</v>
      </c>
      <c r="AT116" s="368">
        <f>(P116-'21-22 Cert'!P113)/'21-22 Cert'!P113</f>
        <v>8.0037567866608345E-2</v>
      </c>
      <c r="AU116" s="368">
        <f>(Q116-'21-22 Cert'!Q113)/'21-22 Cert'!Q113</f>
        <v>8.0010480087833111E-2</v>
      </c>
      <c r="AV116" s="368">
        <f>(R116-'21-22 Cert'!R113)/'21-22 Cert'!R113</f>
        <v>7.9994945027170472E-2</v>
      </c>
      <c r="AW116" s="368"/>
      <c r="AX116" s="368">
        <f>(T116-'21-22 Cert'!T113)/'21-22 Cert'!T113</f>
        <v>7.9986613119143235E-2</v>
      </c>
      <c r="AY116" s="368">
        <f>(U116-'21-22 Cert'!U113)/'21-22 Cert'!U113</f>
        <v>7.9987846602993434E-2</v>
      </c>
      <c r="AZ116" s="368">
        <f>(V116-'21-22 Cert'!V113)/'21-22 Cert'!V113</f>
        <v>8.0028058430450785E-2</v>
      </c>
      <c r="BA116" s="368">
        <f>(W116-'21-22 Cert'!W113)/'21-22 Cert'!W113</f>
        <v>8.0004773554508024E-2</v>
      </c>
      <c r="BB116" s="368">
        <f>(X116-'21-22 Cert'!X113)/'21-22 Cert'!X113</f>
        <v>7.9989010989010983E-2</v>
      </c>
      <c r="BC116" s="368"/>
      <c r="BD116" s="368">
        <f>(Z116-'21-22 Cert'!Z113)/'21-22 Cert'!Z113</f>
        <v>7.9986613119143235E-2</v>
      </c>
      <c r="BE116" s="368">
        <f>(AA116-'21-22 Cert'!AA113)/'21-22 Cert'!AA113</f>
        <v>7.9984808203570068E-2</v>
      </c>
      <c r="BF116" s="368">
        <f>(AB116-'21-22 Cert'!AB113)/'21-22 Cert'!AB113</f>
        <v>8.0031135012737051E-2</v>
      </c>
      <c r="BG116" s="368">
        <f>(AC116-'21-22 Cert'!AC113)/'21-22 Cert'!AC113</f>
        <v>8.0010979208124611E-2</v>
      </c>
      <c r="BH116" s="368">
        <f>(AD116-'21-22 Cert'!AD113)/'21-22 Cert'!AD113</f>
        <v>7.9994945027170472E-2</v>
      </c>
    </row>
    <row r="117" spans="1:60" x14ac:dyDescent="0.25">
      <c r="A117" s="116">
        <v>25</v>
      </c>
      <c r="B117" s="126">
        <f>MROUND('21-22 Cert'!B114+'21-22 Cert'!B114*$B$1,5)</f>
        <v>65370</v>
      </c>
      <c r="C117" s="127">
        <f>MROUND('21-22 Cert'!C114+'21-22 Cert'!C114*$B$1,5)</f>
        <v>72045</v>
      </c>
      <c r="D117" s="127">
        <f>MROUND('21-22 Cert'!D114+'21-22 Cert'!D114*$B$1,5)</f>
        <v>77280</v>
      </c>
      <c r="E117" s="127">
        <f>MROUND('21-22 Cert'!E114+'21-22 Cert'!E114*$B$1,5)</f>
        <v>79590</v>
      </c>
      <c r="F117" s="128">
        <f>MROUND('21-22 Cert'!F114+'21-22 Cert'!F114*$B$1,5)</f>
        <v>86395</v>
      </c>
      <c r="G117" s="116">
        <v>25</v>
      </c>
      <c r="H117" s="196">
        <f t="shared" si="68"/>
        <v>68639</v>
      </c>
      <c r="I117" s="197">
        <f t="shared" si="68"/>
        <v>75647</v>
      </c>
      <c r="J117" s="197">
        <f t="shared" si="68"/>
        <v>81144</v>
      </c>
      <c r="K117" s="197">
        <f t="shared" si="68"/>
        <v>83570</v>
      </c>
      <c r="L117" s="198">
        <f t="shared" si="68"/>
        <v>90715</v>
      </c>
      <c r="M117" s="116">
        <v>25</v>
      </c>
      <c r="N117" s="199">
        <f t="shared" si="69"/>
        <v>71907</v>
      </c>
      <c r="O117" s="200">
        <f t="shared" si="69"/>
        <v>79250</v>
      </c>
      <c r="P117" s="200">
        <f t="shared" si="69"/>
        <v>85008</v>
      </c>
      <c r="Q117" s="200">
        <f t="shared" si="69"/>
        <v>87549</v>
      </c>
      <c r="R117" s="201">
        <f t="shared" si="69"/>
        <v>95035</v>
      </c>
      <c r="S117" s="116">
        <v>25</v>
      </c>
      <c r="T117" s="202">
        <f t="shared" si="70"/>
        <v>75176</v>
      </c>
      <c r="U117" s="203">
        <f t="shared" si="70"/>
        <v>82852</v>
      </c>
      <c r="V117" s="203">
        <f t="shared" si="70"/>
        <v>88872</v>
      </c>
      <c r="W117" s="203">
        <f t="shared" si="70"/>
        <v>91529</v>
      </c>
      <c r="X117" s="204">
        <f t="shared" si="70"/>
        <v>99354</v>
      </c>
      <c r="Y117" s="116">
        <v>25</v>
      </c>
      <c r="Z117" s="205">
        <f t="shared" si="71"/>
        <v>78444</v>
      </c>
      <c r="AA117" s="206">
        <f t="shared" si="71"/>
        <v>86454</v>
      </c>
      <c r="AB117" s="206">
        <f t="shared" si="71"/>
        <v>92736</v>
      </c>
      <c r="AC117" s="206">
        <f t="shared" si="71"/>
        <v>95508</v>
      </c>
      <c r="AD117" s="207">
        <f t="shared" si="71"/>
        <v>103674</v>
      </c>
      <c r="AF117" s="368">
        <f>(B117-'21-22 Cert'!B114)/'21-22 Cert'!B114</f>
        <v>7.9960350239550643E-2</v>
      </c>
      <c r="AG117" s="368">
        <f>(C117-'21-22 Cert'!C114)/'21-22 Cert'!C114</f>
        <v>7.9973017538599908E-2</v>
      </c>
      <c r="AH117" s="368">
        <f>(D117-'21-22 Cert'!D114)/'21-22 Cert'!D114</f>
        <v>8.0008385158269857E-2</v>
      </c>
      <c r="AI117" s="368">
        <f>(E117-'21-22 Cert'!E114)/'21-22 Cert'!E114</f>
        <v>7.9991858335029517E-2</v>
      </c>
      <c r="AJ117" s="368">
        <f>(F117-'21-22 Cert'!F114)/'21-22 Cert'!F114</f>
        <v>8.0005000312519531E-2</v>
      </c>
      <c r="AK117" s="368"/>
      <c r="AL117" s="368">
        <f>(H117-'21-22 Cert'!H114)/'21-22 Cert'!H114</f>
        <v>7.9959721195147659E-2</v>
      </c>
      <c r="AM117" s="368">
        <f>(I117-'21-22 Cert'!I114)/'21-22 Cert'!I114</f>
        <v>7.9961739428375644E-2</v>
      </c>
      <c r="AN117" s="368">
        <f>(J117-'21-22 Cert'!J114)/'21-22 Cert'!J114</f>
        <v>8.0004791503067899E-2</v>
      </c>
      <c r="AO117" s="368">
        <f>(K117-'21-22 Cert'!K114)/'21-22 Cert'!K114</f>
        <v>7.9994830705608685E-2</v>
      </c>
      <c r="AP117" s="368">
        <f>(L117-'21-22 Cert'!L114)/'21-22 Cert'!L114</f>
        <v>8.0004762188225484E-2</v>
      </c>
      <c r="AQ117" s="368"/>
      <c r="AR117" s="368">
        <f>(N117-'21-22 Cert'!N114)/'21-22 Cert'!N114</f>
        <v>7.9960350239550643E-2</v>
      </c>
      <c r="AS117" s="368">
        <f>(O117-'21-22 Cert'!O114)/'21-22 Cert'!O114</f>
        <v>7.9979831291478717E-2</v>
      </c>
      <c r="AT117" s="368">
        <f>(P117-'21-22 Cert'!P114)/'21-22 Cert'!P114</f>
        <v>8.0001524564546247E-2</v>
      </c>
      <c r="AU117" s="368">
        <f>(Q117-'21-22 Cert'!Q114)/'21-22 Cert'!Q114</f>
        <v>7.9985197064084371E-2</v>
      </c>
      <c r="AV117" s="368">
        <f>(R117-'21-22 Cert'!R114)/'21-22 Cert'!R114</f>
        <v>8.0004545712824587E-2</v>
      </c>
      <c r="AW117" s="368"/>
      <c r="AX117" s="368">
        <f>(T117-'21-22 Cert'!T114)/'21-22 Cert'!T114</f>
        <v>7.9959775894268059E-2</v>
      </c>
      <c r="AY117" s="368">
        <f>(U117-'21-22 Cert'!U114)/'21-22 Cert'!U114</f>
        <v>7.9969237587496911E-2</v>
      </c>
      <c r="AZ117" s="368">
        <f>(V117-'21-22 Cert'!V114)/'21-22 Cert'!V114</f>
        <v>8.0011666342601595E-2</v>
      </c>
      <c r="BA117" s="368">
        <f>(W117-'21-22 Cert'!W114)/'21-22 Cert'!W114</f>
        <v>8.0000943963940571E-2</v>
      </c>
      <c r="BB117" s="368">
        <f>(X117-'21-22 Cert'!X114)/'21-22 Cert'!X114</f>
        <v>8.0005217731591194E-2</v>
      </c>
      <c r="BC117" s="368"/>
      <c r="BD117" s="368">
        <f>(Z117-'21-22 Cert'!Z114)/'21-22 Cert'!Z114</f>
        <v>7.9960350239550643E-2</v>
      </c>
      <c r="BE117" s="368">
        <f>(AA117-'21-22 Cert'!AA114)/'21-22 Cert'!AA114</f>
        <v>7.9973017538599908E-2</v>
      </c>
      <c r="BF117" s="368">
        <f>(AB117-'21-22 Cert'!AB114)/'21-22 Cert'!AB114</f>
        <v>8.0008385158269857E-2</v>
      </c>
      <c r="BG117" s="368">
        <f>(AC117-'21-22 Cert'!AC114)/'21-22 Cert'!AC114</f>
        <v>7.9991858335029517E-2</v>
      </c>
      <c r="BH117" s="368">
        <f>(AD117-'21-22 Cert'!AD114)/'21-22 Cert'!AD114</f>
        <v>8.0005000312519531E-2</v>
      </c>
    </row>
    <row r="118" spans="1:60" x14ac:dyDescent="0.25">
      <c r="A118" s="116">
        <v>26</v>
      </c>
      <c r="B118" s="126">
        <f>MROUND('21-22 Cert'!B115+'21-22 Cert'!B115*$B$1,5)</f>
        <v>66280</v>
      </c>
      <c r="C118" s="127">
        <f>MROUND('21-22 Cert'!C115+'21-22 Cert'!C115*$B$1,5)</f>
        <v>72985</v>
      </c>
      <c r="D118" s="127">
        <f>MROUND('21-22 Cert'!D115+'21-22 Cert'!D115*$B$1,5)</f>
        <v>78170</v>
      </c>
      <c r="E118" s="127">
        <f>MROUND('21-22 Cert'!E115+'21-22 Cert'!E115*$B$1,5)</f>
        <v>80535</v>
      </c>
      <c r="F118" s="128">
        <f>MROUND('21-22 Cert'!F115+'21-22 Cert'!F115*$B$1,5)</f>
        <v>87280</v>
      </c>
      <c r="G118" s="116">
        <v>26</v>
      </c>
      <c r="H118" s="196">
        <f t="shared" si="68"/>
        <v>69594</v>
      </c>
      <c r="I118" s="197">
        <f t="shared" si="68"/>
        <v>76634</v>
      </c>
      <c r="J118" s="197">
        <f t="shared" si="68"/>
        <v>82079</v>
      </c>
      <c r="K118" s="197">
        <f t="shared" si="68"/>
        <v>84562</v>
      </c>
      <c r="L118" s="198">
        <f t="shared" si="68"/>
        <v>91644</v>
      </c>
      <c r="M118" s="116">
        <v>26</v>
      </c>
      <c r="N118" s="199">
        <f t="shared" si="69"/>
        <v>72908</v>
      </c>
      <c r="O118" s="200">
        <f t="shared" si="69"/>
        <v>80284</v>
      </c>
      <c r="P118" s="200">
        <f t="shared" si="69"/>
        <v>85987</v>
      </c>
      <c r="Q118" s="200">
        <f t="shared" si="69"/>
        <v>88589</v>
      </c>
      <c r="R118" s="201">
        <f t="shared" si="69"/>
        <v>96008</v>
      </c>
      <c r="S118" s="116">
        <v>26</v>
      </c>
      <c r="T118" s="202">
        <f t="shared" si="70"/>
        <v>76222</v>
      </c>
      <c r="U118" s="203">
        <f t="shared" si="70"/>
        <v>83933</v>
      </c>
      <c r="V118" s="203">
        <f t="shared" si="70"/>
        <v>89896</v>
      </c>
      <c r="W118" s="203">
        <f t="shared" si="70"/>
        <v>92615</v>
      </c>
      <c r="X118" s="204">
        <f t="shared" si="70"/>
        <v>100372</v>
      </c>
      <c r="Y118" s="116">
        <v>26</v>
      </c>
      <c r="Z118" s="205">
        <f t="shared" si="71"/>
        <v>79536</v>
      </c>
      <c r="AA118" s="206">
        <f t="shared" si="71"/>
        <v>87582</v>
      </c>
      <c r="AB118" s="206">
        <f t="shared" si="71"/>
        <v>93804</v>
      </c>
      <c r="AC118" s="206">
        <f t="shared" si="71"/>
        <v>96642</v>
      </c>
      <c r="AD118" s="207">
        <f t="shared" si="71"/>
        <v>104736</v>
      </c>
      <c r="AF118" s="368">
        <f>(B118-'21-22 Cert'!B115)/'21-22 Cert'!B115</f>
        <v>8.0006517842594105E-2</v>
      </c>
      <c r="AG118" s="368">
        <f>(C118-'21-22 Cert'!C115)/'21-22 Cert'!C115</f>
        <v>7.9979283811778629E-2</v>
      </c>
      <c r="AH118" s="368">
        <f>(D118-'21-22 Cert'!D115)/'21-22 Cert'!D115</f>
        <v>7.9994473611494893E-2</v>
      </c>
      <c r="AI118" s="368">
        <f>(E118-'21-22 Cert'!E115)/'21-22 Cert'!E115</f>
        <v>7.9991953868848067E-2</v>
      </c>
      <c r="AJ118" s="368">
        <f>(F118-'21-22 Cert'!F115)/'21-22 Cert'!F115</f>
        <v>7.9997525211903731E-2</v>
      </c>
      <c r="AK118" s="368"/>
      <c r="AL118" s="368">
        <f>(H118-'21-22 Cert'!H115)/'21-22 Cert'!H115</f>
        <v>7.9998137773708469E-2</v>
      </c>
      <c r="AM118" s="368">
        <f>(I118-'21-22 Cert'!I115)/'21-22 Cert'!I115</f>
        <v>7.9975760650516495E-2</v>
      </c>
      <c r="AN118" s="368">
        <f>(J118-'21-22 Cert'!J115)/'21-22 Cert'!J115</f>
        <v>8.0001052645429546E-2</v>
      </c>
      <c r="AO118" s="368">
        <f>(K118-'21-22 Cert'!K115)/'21-22 Cert'!K115</f>
        <v>7.9988250169223105E-2</v>
      </c>
      <c r="AP118" s="368">
        <f>(L118-'21-22 Cert'!L115)/'21-22 Cert'!L115</f>
        <v>7.9994343358159706E-2</v>
      </c>
      <c r="AQ118" s="368"/>
      <c r="AR118" s="368">
        <f>(N118-'21-22 Cert'!N115)/'21-22 Cert'!N115</f>
        <v>8.0006517842594105E-2</v>
      </c>
      <c r="AS118" s="368">
        <f>(O118-'21-22 Cert'!O115)/'21-22 Cert'!O115</f>
        <v>7.9986009846915437E-2</v>
      </c>
      <c r="AT118" s="368">
        <f>(P118-'21-22 Cert'!P115)/'21-22 Cert'!P115</f>
        <v>7.9994473611494893E-2</v>
      </c>
      <c r="AU118" s="368">
        <f>(Q118-'21-22 Cert'!Q115)/'21-22 Cert'!Q115</f>
        <v>7.9998049422751044E-2</v>
      </c>
      <c r="AV118" s="368">
        <f>(R118-'21-22 Cert'!R115)/'21-22 Cert'!R115</f>
        <v>7.999145078011631E-2</v>
      </c>
      <c r="AW118" s="368"/>
      <c r="AX118" s="368">
        <f>(T118-'21-22 Cert'!T115)/'21-22 Cert'!T115</f>
        <v>7.9998866470188168E-2</v>
      </c>
      <c r="AY118" s="368">
        <f>(U118-'21-22 Cert'!U115)/'21-22 Cert'!U115</f>
        <v>7.9982500611191887E-2</v>
      </c>
      <c r="AZ118" s="368">
        <f>(V118-'21-22 Cert'!V115)/'21-22 Cert'!V115</f>
        <v>8.0000480555522183E-2</v>
      </c>
      <c r="BA118" s="368">
        <f>(W118-'21-22 Cert'!W115)/'21-22 Cert'!W115</f>
        <v>7.9982741732356921E-2</v>
      </c>
      <c r="BB118" s="368">
        <f>(X118-'21-22 Cert'!X115)/'21-22 Cert'!X115</f>
        <v>8.0000430399087552E-2</v>
      </c>
      <c r="BC118" s="368"/>
      <c r="BD118" s="368">
        <f>(Z118-'21-22 Cert'!Z115)/'21-22 Cert'!Z115</f>
        <v>8.0006517842594105E-2</v>
      </c>
      <c r="BE118" s="368">
        <f>(AA118-'21-22 Cert'!AA115)/'21-22 Cert'!AA115</f>
        <v>7.9979283811778629E-2</v>
      </c>
      <c r="BF118" s="368">
        <f>(AB118-'21-22 Cert'!AB115)/'21-22 Cert'!AB115</f>
        <v>7.9994473611494893E-2</v>
      </c>
      <c r="BG118" s="368">
        <f>(AC118-'21-22 Cert'!AC115)/'21-22 Cert'!AC115</f>
        <v>7.9991953868848067E-2</v>
      </c>
      <c r="BH118" s="368">
        <f>(AD118-'21-22 Cert'!AD115)/'21-22 Cert'!AD115</f>
        <v>7.9997525211903731E-2</v>
      </c>
    </row>
    <row r="119" spans="1:60" x14ac:dyDescent="0.25">
      <c r="A119" s="116">
        <v>27</v>
      </c>
      <c r="B119" s="126">
        <f>MROUND('21-22 Cert'!B116+'21-22 Cert'!B116*$B$1,5)</f>
        <v>67150</v>
      </c>
      <c r="C119" s="127">
        <f>MROUND('21-22 Cert'!C116+'21-22 Cert'!C116*$B$1,5)</f>
        <v>73910</v>
      </c>
      <c r="D119" s="127">
        <f>MROUND('21-22 Cert'!D116+'21-22 Cert'!D116*$B$1,5)</f>
        <v>79095</v>
      </c>
      <c r="E119" s="127">
        <f>MROUND('21-22 Cert'!E116+'21-22 Cert'!E116*$B$1,5)</f>
        <v>81455</v>
      </c>
      <c r="F119" s="128">
        <f>MROUND('21-22 Cert'!F116+'21-22 Cert'!F116*$B$1,5)</f>
        <v>88185</v>
      </c>
      <c r="G119" s="116">
        <v>27</v>
      </c>
      <c r="H119" s="196">
        <f t="shared" si="68"/>
        <v>70508</v>
      </c>
      <c r="I119" s="197">
        <f t="shared" si="68"/>
        <v>77606</v>
      </c>
      <c r="J119" s="197">
        <f t="shared" si="68"/>
        <v>83050</v>
      </c>
      <c r="K119" s="197">
        <f t="shared" si="68"/>
        <v>85528</v>
      </c>
      <c r="L119" s="198">
        <f t="shared" si="68"/>
        <v>92594</v>
      </c>
      <c r="M119" s="116">
        <v>27</v>
      </c>
      <c r="N119" s="199">
        <f t="shared" si="69"/>
        <v>73865</v>
      </c>
      <c r="O119" s="200">
        <f t="shared" si="69"/>
        <v>81301</v>
      </c>
      <c r="P119" s="200">
        <f t="shared" si="69"/>
        <v>87005</v>
      </c>
      <c r="Q119" s="200">
        <f t="shared" si="69"/>
        <v>89601</v>
      </c>
      <c r="R119" s="201">
        <f t="shared" si="69"/>
        <v>97004</v>
      </c>
      <c r="S119" s="116">
        <v>27</v>
      </c>
      <c r="T119" s="202">
        <f t="shared" si="70"/>
        <v>77223</v>
      </c>
      <c r="U119" s="203">
        <f t="shared" si="70"/>
        <v>84997</v>
      </c>
      <c r="V119" s="203">
        <f t="shared" si="70"/>
        <v>90959</v>
      </c>
      <c r="W119" s="203">
        <f t="shared" si="70"/>
        <v>93673</v>
      </c>
      <c r="X119" s="204">
        <f t="shared" si="70"/>
        <v>101413</v>
      </c>
      <c r="Y119" s="116">
        <v>27</v>
      </c>
      <c r="Z119" s="205">
        <f t="shared" si="71"/>
        <v>80580</v>
      </c>
      <c r="AA119" s="206">
        <f t="shared" si="71"/>
        <v>88692</v>
      </c>
      <c r="AB119" s="206">
        <f t="shared" si="71"/>
        <v>94914</v>
      </c>
      <c r="AC119" s="206">
        <f t="shared" si="71"/>
        <v>97746</v>
      </c>
      <c r="AD119" s="207">
        <f t="shared" si="71"/>
        <v>105822</v>
      </c>
      <c r="AF119" s="368">
        <f>(B119-'21-22 Cert'!B116)/'21-22 Cert'!B116</f>
        <v>8.0016083634901494E-2</v>
      </c>
      <c r="AG119" s="368">
        <f>(C119-'21-22 Cert'!C116)/'21-22 Cert'!C116</f>
        <v>8.0002922481186525E-2</v>
      </c>
      <c r="AH119" s="368">
        <f>(D119-'21-22 Cert'!D116)/'21-22 Cert'!D116</f>
        <v>8.0016385607974333E-2</v>
      </c>
      <c r="AI119" s="368">
        <f>(E119-'21-22 Cert'!E116)/'21-22 Cert'!E116</f>
        <v>8.0018562715460095E-2</v>
      </c>
      <c r="AJ119" s="368">
        <f>(F119-'21-22 Cert'!F116)/'21-22 Cert'!F116</f>
        <v>7.9970608046047401E-2</v>
      </c>
      <c r="AK119" s="368"/>
      <c r="AL119" s="368">
        <f>(H119-'21-22 Cert'!H116)/'21-22 Cert'!H116</f>
        <v>8.0019606641749896E-2</v>
      </c>
      <c r="AM119" s="368">
        <f>(I119-'21-22 Cert'!I116)/'21-22 Cert'!I116</f>
        <v>8.0006123272610877E-2</v>
      </c>
      <c r="AN119" s="368">
        <f>(J119-'21-22 Cert'!J116)/'21-22 Cert'!J116</f>
        <v>8.0016125466533153E-2</v>
      </c>
      <c r="AO119" s="368">
        <f>(K119-'21-22 Cert'!K116)/'21-22 Cert'!K116</f>
        <v>8.002171963985806E-2</v>
      </c>
      <c r="AP119" s="368">
        <f>(L119-'21-22 Cert'!L116)/'21-22 Cert'!L116</f>
        <v>7.9964543143063754E-2</v>
      </c>
      <c r="AQ119" s="368"/>
      <c r="AR119" s="368">
        <f>(N119-'21-22 Cert'!N116)/'21-22 Cert'!N116</f>
        <v>8.0008187972453321E-2</v>
      </c>
      <c r="AS119" s="368">
        <f>(O119-'21-22 Cert'!O116)/'21-22 Cert'!O116</f>
        <v>7.9995749146508324E-2</v>
      </c>
      <c r="AT119" s="368">
        <f>(P119-'21-22 Cert'!P116)/'21-22 Cert'!P116</f>
        <v>8.0015888975781727E-2</v>
      </c>
      <c r="AU119" s="368">
        <f>(Q119-'21-22 Cert'!Q116)/'21-22 Cert'!Q116</f>
        <v>8.0024589571128957E-2</v>
      </c>
      <c r="AV119" s="368">
        <f>(R119-'21-22 Cert'!R116)/'21-22 Cert'!R116</f>
        <v>7.99701628795048E-2</v>
      </c>
      <c r="AW119" s="368"/>
      <c r="AX119" s="368">
        <f>(T119-'21-22 Cert'!T116)/'21-22 Cert'!T116</f>
        <v>8.0026852771289916E-2</v>
      </c>
      <c r="AY119" s="368">
        <f>(U119-'21-22 Cert'!U116)/'21-22 Cert'!U116</f>
        <v>8.0012706480304951E-2</v>
      </c>
      <c r="AZ119" s="368">
        <f>(V119-'21-22 Cert'!V116)/'21-22 Cert'!V116</f>
        <v>8.0016623129897893E-2</v>
      </c>
      <c r="BA119" s="368">
        <f>(W119-'21-22 Cert'!W116)/'21-22 Cert'!W116</f>
        <v>8.001568030622716E-2</v>
      </c>
      <c r="BB119" s="368">
        <f>(X119-'21-22 Cert'!X116)/'21-22 Cert'!X116</f>
        <v>7.9976145597052281E-2</v>
      </c>
      <c r="BC119" s="368"/>
      <c r="BD119" s="368">
        <f>(Z119-'21-22 Cert'!Z116)/'21-22 Cert'!Z116</f>
        <v>8.0016083634901494E-2</v>
      </c>
      <c r="BE119" s="368">
        <f>(AA119-'21-22 Cert'!AA116)/'21-22 Cert'!AA116</f>
        <v>8.0002922481186525E-2</v>
      </c>
      <c r="BF119" s="368">
        <f>(AB119-'21-22 Cert'!AB116)/'21-22 Cert'!AB116</f>
        <v>8.0016385607974333E-2</v>
      </c>
      <c r="BG119" s="368">
        <f>(AC119-'21-22 Cert'!AC116)/'21-22 Cert'!AC116</f>
        <v>8.0018562715460095E-2</v>
      </c>
      <c r="BH119" s="368">
        <f>(AD119-'21-22 Cert'!AD116)/'21-22 Cert'!AD116</f>
        <v>7.9970608046047401E-2</v>
      </c>
    </row>
    <row r="120" spans="1:60" x14ac:dyDescent="0.25">
      <c r="A120" s="116">
        <v>28</v>
      </c>
      <c r="B120" s="126">
        <f>MROUND('21-22 Cert'!B117+'21-22 Cert'!B117*$B$1,5)</f>
        <v>67520</v>
      </c>
      <c r="C120" s="127">
        <f>MROUND('21-22 Cert'!C117+'21-22 Cert'!C117*$B$1,5)</f>
        <v>74295</v>
      </c>
      <c r="D120" s="127">
        <f>MROUND('21-22 Cert'!D117+'21-22 Cert'!D117*$B$1,5)</f>
        <v>79475</v>
      </c>
      <c r="E120" s="127">
        <f>MROUND('21-22 Cert'!E117+'21-22 Cert'!E117*$B$1,5)</f>
        <v>81835</v>
      </c>
      <c r="F120" s="128">
        <f>MROUND('21-22 Cert'!F117+'21-22 Cert'!F117*$B$1,5)</f>
        <v>88590</v>
      </c>
      <c r="G120" s="116">
        <v>28</v>
      </c>
      <c r="H120" s="196">
        <f t="shared" si="68"/>
        <v>70896</v>
      </c>
      <c r="I120" s="197">
        <f t="shared" si="68"/>
        <v>78010</v>
      </c>
      <c r="J120" s="197">
        <f t="shared" si="68"/>
        <v>83449</v>
      </c>
      <c r="K120" s="197">
        <f t="shared" si="68"/>
        <v>85927</v>
      </c>
      <c r="L120" s="198">
        <f t="shared" si="68"/>
        <v>93020</v>
      </c>
      <c r="M120" s="116">
        <v>28</v>
      </c>
      <c r="N120" s="199">
        <f t="shared" si="69"/>
        <v>74272</v>
      </c>
      <c r="O120" s="200">
        <f t="shared" si="69"/>
        <v>81725</v>
      </c>
      <c r="P120" s="200">
        <f t="shared" si="69"/>
        <v>87423</v>
      </c>
      <c r="Q120" s="200">
        <f t="shared" si="69"/>
        <v>90019</v>
      </c>
      <c r="R120" s="201">
        <f t="shared" si="69"/>
        <v>97449</v>
      </c>
      <c r="S120" s="116">
        <v>28</v>
      </c>
      <c r="T120" s="202">
        <f t="shared" si="70"/>
        <v>77648</v>
      </c>
      <c r="U120" s="203">
        <f t="shared" si="70"/>
        <v>85439</v>
      </c>
      <c r="V120" s="203">
        <f t="shared" si="70"/>
        <v>91396</v>
      </c>
      <c r="W120" s="203">
        <f t="shared" si="70"/>
        <v>94110</v>
      </c>
      <c r="X120" s="204">
        <f t="shared" si="70"/>
        <v>101879</v>
      </c>
      <c r="Y120" s="116">
        <v>28</v>
      </c>
      <c r="Z120" s="205">
        <f t="shared" si="71"/>
        <v>81024</v>
      </c>
      <c r="AA120" s="206">
        <f t="shared" si="71"/>
        <v>89154</v>
      </c>
      <c r="AB120" s="206">
        <f t="shared" si="71"/>
        <v>95370</v>
      </c>
      <c r="AC120" s="206">
        <f t="shared" si="71"/>
        <v>98202</v>
      </c>
      <c r="AD120" s="207">
        <f t="shared" si="71"/>
        <v>106308</v>
      </c>
      <c r="AF120" s="368">
        <f>(B120-'21-22 Cert'!B117)/'21-22 Cert'!B117</f>
        <v>7.9974408189379398E-2</v>
      </c>
      <c r="AG120" s="368">
        <f>(C120-'21-22 Cert'!C117)/'21-22 Cert'!C117</f>
        <v>8.0026166593981679E-2</v>
      </c>
      <c r="AH120" s="368">
        <f>(D120-'21-22 Cert'!D117)/'21-22 Cert'!D117</f>
        <v>7.9970104633781763E-2</v>
      </c>
      <c r="AI120" s="368">
        <f>(E120-'21-22 Cert'!E117)/'21-22 Cert'!E117</f>
        <v>7.9973606070603762E-2</v>
      </c>
      <c r="AJ120" s="368">
        <f>(F120-'21-22 Cert'!F117)/'21-22 Cert'!F117</f>
        <v>7.9970742411312939E-2</v>
      </c>
      <c r="AK120" s="368"/>
      <c r="AL120" s="368">
        <f>(H120-'21-22 Cert'!H117)/'21-22 Cert'!H117</f>
        <v>7.9974408189379398E-2</v>
      </c>
      <c r="AM120" s="368">
        <f>(I120-'21-22 Cert'!I117)/'21-22 Cert'!I117</f>
        <v>8.0022151460611937E-2</v>
      </c>
      <c r="AN120" s="368">
        <f>(J120-'21-22 Cert'!J117)/'21-22 Cert'!J117</f>
        <v>7.9966351753591305E-2</v>
      </c>
      <c r="AO120" s="368">
        <f>(K120-'21-22 Cert'!K117)/'21-22 Cert'!K117</f>
        <v>7.9973354783570455E-2</v>
      </c>
      <c r="AP120" s="368">
        <f>(L120-'21-22 Cert'!L117)/'21-22 Cert'!L117</f>
        <v>7.9970278177680765E-2</v>
      </c>
      <c r="AQ120" s="368"/>
      <c r="AR120" s="368">
        <f>(N120-'21-22 Cert'!N117)/'21-22 Cert'!N117</f>
        <v>7.9974408189379398E-2</v>
      </c>
      <c r="AS120" s="368">
        <f>(O120-'21-22 Cert'!O117)/'21-22 Cert'!O117</f>
        <v>8.0032774319734629E-2</v>
      </c>
      <c r="AT120" s="368">
        <f>(P120-'21-22 Cert'!P117)/'21-22 Cert'!P117</f>
        <v>7.9976281362339252E-2</v>
      </c>
      <c r="AU120" s="368">
        <f>(Q120-'21-22 Cert'!Q117)/'21-22 Cert'!Q117</f>
        <v>7.9973126342183246E-2</v>
      </c>
      <c r="AV120" s="368">
        <f>(R120-'21-22 Cert'!R117)/'21-22 Cert'!R117</f>
        <v>7.9970742411312939E-2</v>
      </c>
      <c r="AW120" s="368"/>
      <c r="AX120" s="368">
        <f>(T120-'21-22 Cert'!T117)/'21-22 Cert'!T117</f>
        <v>7.9974408189379398E-2</v>
      </c>
      <c r="AY120" s="368">
        <f>(U120-'21-22 Cert'!U117)/'21-22 Cert'!U117</f>
        <v>8.0016180207056087E-2</v>
      </c>
      <c r="AZ120" s="368">
        <f>(V120-'21-22 Cert'!V117)/'21-22 Cert'!V117</f>
        <v>7.9960769948835511E-2</v>
      </c>
      <c r="BA120" s="368">
        <f>(W120-'21-22 Cert'!W117)/'21-22 Cert'!W117</f>
        <v>7.997383550796984E-2</v>
      </c>
      <c r="BB120" s="368">
        <f>(X120-'21-22 Cert'!X117)/'21-22 Cert'!X117</f>
        <v>7.9970318545608737E-2</v>
      </c>
      <c r="BC120" s="368"/>
      <c r="BD120" s="368">
        <f>(Z120-'21-22 Cert'!Z117)/'21-22 Cert'!Z117</f>
        <v>7.9974408189379398E-2</v>
      </c>
      <c r="BE120" s="368">
        <f>(AA120-'21-22 Cert'!AA117)/'21-22 Cert'!AA117</f>
        <v>8.0026166593981679E-2</v>
      </c>
      <c r="BF120" s="368">
        <f>(AB120-'21-22 Cert'!AB117)/'21-22 Cert'!AB117</f>
        <v>7.9970104633781763E-2</v>
      </c>
      <c r="BG120" s="368">
        <f>(AC120-'21-22 Cert'!AC117)/'21-22 Cert'!AC117</f>
        <v>7.9973606070603762E-2</v>
      </c>
      <c r="BH120" s="368">
        <f>(AD120-'21-22 Cert'!AD117)/'21-22 Cert'!AD117</f>
        <v>7.9970742411312939E-2</v>
      </c>
    </row>
    <row r="121" spans="1:60" x14ac:dyDescent="0.25">
      <c r="A121" s="116">
        <v>29</v>
      </c>
      <c r="B121" s="126">
        <f>MROUND('21-22 Cert'!B118+'21-22 Cert'!B118*$B$1,5)</f>
        <v>67915</v>
      </c>
      <c r="C121" s="127">
        <f>MROUND('21-22 Cert'!C118+'21-22 Cert'!C118*$B$1,5)</f>
        <v>74685</v>
      </c>
      <c r="D121" s="127">
        <f>MROUND('21-22 Cert'!D118+'21-22 Cert'!D118*$B$1,5)</f>
        <v>79860</v>
      </c>
      <c r="E121" s="127">
        <f>MROUND('21-22 Cert'!E118+'21-22 Cert'!E118*$B$1,5)</f>
        <v>82205</v>
      </c>
      <c r="F121" s="128">
        <f>MROUND('21-22 Cert'!F118+'21-22 Cert'!F118*$B$1,5)</f>
        <v>88970</v>
      </c>
      <c r="G121" s="116">
        <v>29</v>
      </c>
      <c r="H121" s="196">
        <f t="shared" si="68"/>
        <v>71311</v>
      </c>
      <c r="I121" s="197">
        <f t="shared" si="68"/>
        <v>78419</v>
      </c>
      <c r="J121" s="197">
        <f t="shared" si="68"/>
        <v>83853</v>
      </c>
      <c r="K121" s="197">
        <f t="shared" si="68"/>
        <v>86315</v>
      </c>
      <c r="L121" s="198">
        <f t="shared" si="68"/>
        <v>93419</v>
      </c>
      <c r="M121" s="116">
        <v>29</v>
      </c>
      <c r="N121" s="199">
        <f t="shared" si="69"/>
        <v>74707</v>
      </c>
      <c r="O121" s="200">
        <f t="shared" si="69"/>
        <v>82154</v>
      </c>
      <c r="P121" s="200">
        <f t="shared" si="69"/>
        <v>87846</v>
      </c>
      <c r="Q121" s="200">
        <f t="shared" si="69"/>
        <v>90426</v>
      </c>
      <c r="R121" s="201">
        <f t="shared" si="69"/>
        <v>97867</v>
      </c>
      <c r="S121" s="116">
        <v>29</v>
      </c>
      <c r="T121" s="202">
        <f t="shared" si="70"/>
        <v>78102</v>
      </c>
      <c r="U121" s="203">
        <f t="shared" si="70"/>
        <v>85888</v>
      </c>
      <c r="V121" s="203">
        <f t="shared" si="70"/>
        <v>91839</v>
      </c>
      <c r="W121" s="203">
        <f t="shared" si="70"/>
        <v>94536</v>
      </c>
      <c r="X121" s="204">
        <f t="shared" si="70"/>
        <v>102316</v>
      </c>
      <c r="Y121" s="116">
        <v>29</v>
      </c>
      <c r="Z121" s="205">
        <f t="shared" si="71"/>
        <v>81498</v>
      </c>
      <c r="AA121" s="206">
        <f t="shared" si="71"/>
        <v>89622</v>
      </c>
      <c r="AB121" s="206">
        <f t="shared" si="71"/>
        <v>95832</v>
      </c>
      <c r="AC121" s="206">
        <f t="shared" si="71"/>
        <v>98646</v>
      </c>
      <c r="AD121" s="207">
        <f t="shared" si="71"/>
        <v>106764</v>
      </c>
      <c r="AF121" s="368">
        <f>(B121-'21-22 Cert'!B118)/'21-22 Cert'!B118</f>
        <v>7.9987278365269934E-2</v>
      </c>
      <c r="AG121" s="368">
        <f>(C121-'21-22 Cert'!C118)/'21-22 Cert'!C118</f>
        <v>7.9965295351023064E-2</v>
      </c>
      <c r="AH121" s="368">
        <f>(D121-'21-22 Cert'!D118)/'21-22 Cert'!D118</f>
        <v>7.9991885861112985E-2</v>
      </c>
      <c r="AI121" s="368">
        <f>(E121-'21-22 Cert'!E118)/'21-22 Cert'!E118</f>
        <v>8.0010510411876762E-2</v>
      </c>
      <c r="AJ121" s="368">
        <f>(F121-'21-22 Cert'!F118)/'21-22 Cert'!F118</f>
        <v>7.9995144452537026E-2</v>
      </c>
      <c r="AK121" s="368"/>
      <c r="AL121" s="368">
        <f>(H121-'21-22 Cert'!H118)/'21-22 Cert'!H118</f>
        <v>7.9995153644610698E-2</v>
      </c>
      <c r="AM121" s="368">
        <f>(I121-'21-22 Cert'!I118)/'21-22 Cert'!I118</f>
        <v>7.9958134218390653E-2</v>
      </c>
      <c r="AN121" s="368">
        <f>(J121-'21-22 Cert'!J118)/'21-22 Cert'!J118</f>
        <v>7.9995363334277841E-2</v>
      </c>
      <c r="AO121" s="368">
        <f>(K121-'21-22 Cert'!K118)/'21-22 Cert'!K118</f>
        <v>8.0004003953904487E-2</v>
      </c>
      <c r="AP121" s="368">
        <f>(L121-'21-22 Cert'!L118)/'21-22 Cert'!L118</f>
        <v>8.0000924866183418E-2</v>
      </c>
      <c r="AQ121" s="368"/>
      <c r="AR121" s="368">
        <f>(N121-'21-22 Cert'!N118)/'21-22 Cert'!N118</f>
        <v>7.998670020527944E-2</v>
      </c>
      <c r="AS121" s="368">
        <f>(O121-'21-22 Cert'!O118)/'21-22 Cert'!O118</f>
        <v>7.9964769754571383E-2</v>
      </c>
      <c r="AT121" s="368">
        <f>(P121-'21-22 Cert'!P118)/'21-22 Cert'!P118</f>
        <v>7.9985247110892554E-2</v>
      </c>
      <c r="AU121" s="368">
        <f>(Q121-'21-22 Cert'!Q118)/'21-22 Cert'!Q118</f>
        <v>8.0010032605969394E-2</v>
      </c>
      <c r="AV121" s="368">
        <f>(R121-'21-22 Cert'!R118)/'21-22 Cert'!R118</f>
        <v>7.9995144452537026E-2</v>
      </c>
      <c r="AW121" s="368"/>
      <c r="AX121" s="368">
        <f>(T121-'21-22 Cert'!T118)/'21-22 Cert'!T118</f>
        <v>7.9980087944909975E-2</v>
      </c>
      <c r="AY121" s="368">
        <f>(U121-'21-22 Cert'!U118)/'21-22 Cert'!U118</f>
        <v>7.9971833819535251E-2</v>
      </c>
      <c r="AZ121" s="368">
        <f>(V121-'21-22 Cert'!V118)/'21-22 Cert'!V118</f>
        <v>7.9988710796476833E-2</v>
      </c>
      <c r="BA121" s="368">
        <f>(W121-'21-22 Cert'!W118)/'21-22 Cert'!W118</f>
        <v>8.001645112644519E-2</v>
      </c>
      <c r="BB121" s="368">
        <f>(X121-'21-22 Cert'!X118)/'21-22 Cert'!X118</f>
        <v>8.0000422221518513E-2</v>
      </c>
      <c r="BC121" s="368"/>
      <c r="BD121" s="368">
        <f>(Z121-'21-22 Cert'!Z118)/'21-22 Cert'!Z118</f>
        <v>7.9987278365269934E-2</v>
      </c>
      <c r="BE121" s="368">
        <f>(AA121-'21-22 Cert'!AA118)/'21-22 Cert'!AA118</f>
        <v>7.9965295351023064E-2</v>
      </c>
      <c r="BF121" s="368">
        <f>(AB121-'21-22 Cert'!AB118)/'21-22 Cert'!AB118</f>
        <v>7.9991885861112985E-2</v>
      </c>
      <c r="BG121" s="368">
        <f>(AC121-'21-22 Cert'!AC118)/'21-22 Cert'!AC118</f>
        <v>8.0010510411876762E-2</v>
      </c>
      <c r="BH121" s="368">
        <f>(AD121-'21-22 Cert'!AD118)/'21-22 Cert'!AD118</f>
        <v>7.9995144452537026E-2</v>
      </c>
    </row>
    <row r="122" spans="1:60" x14ac:dyDescent="0.25">
      <c r="A122" s="116">
        <v>30</v>
      </c>
      <c r="B122" s="126">
        <f>MROUND('21-22 Cert'!B119+'21-22 Cert'!B119*$B$1,5)</f>
        <v>68295</v>
      </c>
      <c r="C122" s="127">
        <f>MROUND('21-22 Cert'!C119+'21-22 Cert'!C119*$B$1,5)</f>
        <v>75055</v>
      </c>
      <c r="D122" s="127">
        <f>MROUND('21-22 Cert'!D119+'21-22 Cert'!D119*$B$1,5)</f>
        <v>80240</v>
      </c>
      <c r="E122" s="127">
        <f>MROUND('21-22 Cert'!E119+'21-22 Cert'!E119*$B$1,5)</f>
        <v>82605</v>
      </c>
      <c r="F122" s="128">
        <f>MROUND('21-22 Cert'!F119+'21-22 Cert'!F119*$B$1,5)</f>
        <v>89345</v>
      </c>
      <c r="G122" s="116">
        <v>30</v>
      </c>
      <c r="H122" s="196">
        <f t="shared" si="68"/>
        <v>71710</v>
      </c>
      <c r="I122" s="197">
        <f t="shared" si="68"/>
        <v>78808</v>
      </c>
      <c r="J122" s="197">
        <f t="shared" si="68"/>
        <v>84252</v>
      </c>
      <c r="K122" s="197">
        <f t="shared" si="68"/>
        <v>86735</v>
      </c>
      <c r="L122" s="198">
        <f t="shared" si="68"/>
        <v>93812</v>
      </c>
      <c r="M122" s="116">
        <v>30</v>
      </c>
      <c r="N122" s="199">
        <f t="shared" si="69"/>
        <v>75125</v>
      </c>
      <c r="O122" s="200">
        <f t="shared" si="69"/>
        <v>82561</v>
      </c>
      <c r="P122" s="200">
        <f t="shared" si="69"/>
        <v>88264</v>
      </c>
      <c r="Q122" s="200">
        <f t="shared" si="69"/>
        <v>90866</v>
      </c>
      <c r="R122" s="201">
        <f t="shared" si="69"/>
        <v>98280</v>
      </c>
      <c r="S122" s="116">
        <v>30</v>
      </c>
      <c r="T122" s="202">
        <f t="shared" si="70"/>
        <v>78539</v>
      </c>
      <c r="U122" s="203">
        <f t="shared" si="70"/>
        <v>86313</v>
      </c>
      <c r="V122" s="203">
        <f t="shared" si="70"/>
        <v>92276</v>
      </c>
      <c r="W122" s="203">
        <f t="shared" si="70"/>
        <v>94996</v>
      </c>
      <c r="X122" s="204">
        <f t="shared" si="70"/>
        <v>102747</v>
      </c>
      <c r="Y122" s="116">
        <v>30</v>
      </c>
      <c r="Z122" s="205">
        <f t="shared" si="71"/>
        <v>81954</v>
      </c>
      <c r="AA122" s="206">
        <f t="shared" si="71"/>
        <v>90066</v>
      </c>
      <c r="AB122" s="206">
        <f t="shared" si="71"/>
        <v>96288</v>
      </c>
      <c r="AC122" s="206">
        <f t="shared" si="71"/>
        <v>99126</v>
      </c>
      <c r="AD122" s="207">
        <f t="shared" si="71"/>
        <v>107214</v>
      </c>
      <c r="AF122" s="368">
        <f>(B122-'21-22 Cert'!B119)/'21-22 Cert'!B119</f>
        <v>8.0018976832450378E-2</v>
      </c>
      <c r="AG122" s="368">
        <f>(C122-'21-22 Cert'!C119)/'21-22 Cert'!C119</f>
        <v>8.0005755809770485E-2</v>
      </c>
      <c r="AH122" s="368">
        <f>(D122-'21-22 Cert'!D119)/'21-22 Cert'!D119</f>
        <v>8.0018843798371361E-2</v>
      </c>
      <c r="AI122" s="368">
        <f>(E122-'21-22 Cert'!E119)/'21-22 Cert'!E119</f>
        <v>8.0015689350853111E-2</v>
      </c>
      <c r="AJ122" s="368">
        <f>(F122-'21-22 Cert'!F119)/'21-22 Cert'!F119</f>
        <v>8.0024176488365059E-2</v>
      </c>
      <c r="AK122" s="368"/>
      <c r="AL122" s="368">
        <f>(H122-'21-22 Cert'!H119)/'21-22 Cert'!H119</f>
        <v>8.0018675542569695E-2</v>
      </c>
      <c r="AM122" s="368">
        <f>(I122-'21-22 Cert'!I119)/'21-22 Cert'!I119</f>
        <v>8.00054817048102E-2</v>
      </c>
      <c r="AN122" s="368">
        <f>(J122-'21-22 Cert'!J119)/'21-22 Cert'!J119</f>
        <v>8.0015382643250865E-2</v>
      </c>
      <c r="AO122" s="368">
        <f>(K122-'21-22 Cert'!K119)/'21-22 Cert'!K119</f>
        <v>8.0015938437784054E-2</v>
      </c>
      <c r="AP122" s="368">
        <f>(L122-'21-22 Cert'!L119)/'21-22 Cert'!L119</f>
        <v>8.0024406810881757E-2</v>
      </c>
      <c r="AQ122" s="368"/>
      <c r="AR122" s="368">
        <f>(N122-'21-22 Cert'!N119)/'21-22 Cert'!N119</f>
        <v>8.0018401644646991E-2</v>
      </c>
      <c r="AS122" s="368">
        <f>(O122-'21-22 Cert'!O119)/'21-22 Cert'!O119</f>
        <v>8.0005232520112504E-2</v>
      </c>
      <c r="AT122" s="368">
        <f>(P122-'21-22 Cert'!P119)/'21-22 Cert'!P119</f>
        <v>8.0012236157846431E-2</v>
      </c>
      <c r="AU122" s="368">
        <f>(Q122-'21-22 Cert'!Q119)/'21-22 Cert'!Q119</f>
        <v>8.001521382556398E-2</v>
      </c>
      <c r="AV122" s="368">
        <f>(R122-'21-22 Cert'!R119)/'21-22 Cert'!R119</f>
        <v>8.0023736785423849E-2</v>
      </c>
      <c r="AW122" s="368"/>
      <c r="AX122" s="368">
        <f>(T122-'21-22 Cert'!T119)/'21-22 Cert'!T119</f>
        <v>8.0019251925192519E-2</v>
      </c>
      <c r="AY122" s="368">
        <f>(U122-'21-22 Cert'!U119)/'21-22 Cert'!U119</f>
        <v>8.0006006081157169E-2</v>
      </c>
      <c r="AZ122" s="368">
        <f>(V122-'21-22 Cert'!V119)/'21-22 Cert'!V119</f>
        <v>8.0022004002855834E-2</v>
      </c>
      <c r="BA122" s="368">
        <f>(W122-'21-22 Cert'!W119)/'21-22 Cert'!W119</f>
        <v>8.0015461925009662E-2</v>
      </c>
      <c r="BB122" s="368">
        <f>(X122-'21-22 Cert'!X119)/'21-22 Cert'!X119</f>
        <v>8.0023966195051185E-2</v>
      </c>
      <c r="BC122" s="368"/>
      <c r="BD122" s="368">
        <f>(Z122-'21-22 Cert'!Z119)/'21-22 Cert'!Z119</f>
        <v>8.0018976832450378E-2</v>
      </c>
      <c r="BE122" s="368">
        <f>(AA122-'21-22 Cert'!AA119)/'21-22 Cert'!AA119</f>
        <v>8.0005755809770485E-2</v>
      </c>
      <c r="BF122" s="368">
        <f>(AB122-'21-22 Cert'!AB119)/'21-22 Cert'!AB119</f>
        <v>8.0018843798371361E-2</v>
      </c>
      <c r="BG122" s="368">
        <f>(AC122-'21-22 Cert'!AC119)/'21-22 Cert'!AC119</f>
        <v>8.0015689350853111E-2</v>
      </c>
      <c r="BH122" s="368">
        <f>(AD122-'21-22 Cert'!AD119)/'21-22 Cert'!AD119</f>
        <v>8.0024176488365059E-2</v>
      </c>
    </row>
    <row r="123" spans="1:60" x14ac:dyDescent="0.25">
      <c r="A123" s="116">
        <v>31</v>
      </c>
      <c r="B123" s="126">
        <f>MROUND('21-22 Cert'!B120+'21-22 Cert'!B120*$B$1,5)</f>
        <v>68675</v>
      </c>
      <c r="C123" s="127">
        <f>MROUND('21-22 Cert'!C120+'21-22 Cert'!C120*$B$1,5)</f>
        <v>75450</v>
      </c>
      <c r="D123" s="127">
        <f>MROUND('21-22 Cert'!D120+'21-22 Cert'!D120*$B$1,5)</f>
        <v>80640</v>
      </c>
      <c r="E123" s="127">
        <f>MROUND('21-22 Cert'!E120+'21-22 Cert'!E120*$B$1,5)</f>
        <v>82975</v>
      </c>
      <c r="F123" s="128">
        <f>MROUND('21-22 Cert'!F120+'21-22 Cert'!F120*$B$1,5)</f>
        <v>89750</v>
      </c>
      <c r="G123" s="116">
        <v>31</v>
      </c>
      <c r="H123" s="196">
        <f t="shared" si="68"/>
        <v>72109</v>
      </c>
      <c r="I123" s="197">
        <f t="shared" si="68"/>
        <v>79223</v>
      </c>
      <c r="J123" s="197">
        <f t="shared" si="68"/>
        <v>84672</v>
      </c>
      <c r="K123" s="197">
        <f t="shared" si="68"/>
        <v>87124</v>
      </c>
      <c r="L123" s="198">
        <f t="shared" si="68"/>
        <v>94238</v>
      </c>
      <c r="M123" s="116">
        <v>31</v>
      </c>
      <c r="N123" s="199">
        <f t="shared" si="69"/>
        <v>75543</v>
      </c>
      <c r="O123" s="200">
        <f t="shared" si="69"/>
        <v>82995</v>
      </c>
      <c r="P123" s="200">
        <f t="shared" si="69"/>
        <v>88704</v>
      </c>
      <c r="Q123" s="200">
        <f t="shared" si="69"/>
        <v>91273</v>
      </c>
      <c r="R123" s="201">
        <f t="shared" si="69"/>
        <v>98725</v>
      </c>
      <c r="S123" s="116">
        <v>31</v>
      </c>
      <c r="T123" s="202">
        <f t="shared" si="70"/>
        <v>78976</v>
      </c>
      <c r="U123" s="203">
        <f t="shared" si="70"/>
        <v>86768</v>
      </c>
      <c r="V123" s="203">
        <f t="shared" si="70"/>
        <v>92736</v>
      </c>
      <c r="W123" s="203">
        <f t="shared" si="70"/>
        <v>95421</v>
      </c>
      <c r="X123" s="204">
        <f t="shared" si="70"/>
        <v>103213</v>
      </c>
      <c r="Y123" s="116">
        <v>31</v>
      </c>
      <c r="Z123" s="205">
        <f t="shared" si="71"/>
        <v>82410</v>
      </c>
      <c r="AA123" s="206">
        <f t="shared" si="71"/>
        <v>90540</v>
      </c>
      <c r="AB123" s="206">
        <f t="shared" si="71"/>
        <v>96768</v>
      </c>
      <c r="AC123" s="206">
        <f t="shared" si="71"/>
        <v>99570</v>
      </c>
      <c r="AD123" s="207">
        <f t="shared" si="71"/>
        <v>107700</v>
      </c>
      <c r="AF123" s="368">
        <f>(B123-'21-22 Cert'!B120)/'21-22 Cert'!B120</f>
        <v>7.996540336530901E-2</v>
      </c>
      <c r="AG123" s="368">
        <f>(C123-'21-22 Cert'!C120)/'21-22 Cert'!C120</f>
        <v>8.0017177211565996E-2</v>
      </c>
      <c r="AH123" s="368">
        <f>(D123-'21-22 Cert'!D120)/'21-22 Cert'!D120</f>
        <v>8.0024107680975023E-2</v>
      </c>
      <c r="AI123" s="368">
        <f>(E123-'21-22 Cert'!E120)/'21-22 Cert'!E120</f>
        <v>7.9981777951321095E-2</v>
      </c>
      <c r="AJ123" s="368">
        <f>(F123-'21-22 Cert'!F120)/'21-22 Cert'!F120</f>
        <v>8.0024067388688322E-2</v>
      </c>
      <c r="AK123" s="368"/>
      <c r="AL123" s="368">
        <f>(H123-'21-22 Cert'!H120)/'21-22 Cert'!H120</f>
        <v>7.9961060356447511E-2</v>
      </c>
      <c r="AM123" s="368">
        <f>(I123-'21-22 Cert'!I120)/'21-22 Cert'!I120</f>
        <v>8.0023993565362023E-2</v>
      </c>
      <c r="AN123" s="368">
        <f>(J123-'21-22 Cert'!J120)/'21-22 Cert'!J120</f>
        <v>8.0027551723258247E-2</v>
      </c>
      <c r="AO123" s="368">
        <f>(K123-'21-22 Cert'!K120)/'21-22 Cert'!K120</f>
        <v>7.9978183260610874E-2</v>
      </c>
      <c r="AP123" s="368">
        <f>(L123-'21-22 Cert'!L120)/'21-22 Cert'!L120</f>
        <v>8.0029797719328402E-2</v>
      </c>
      <c r="AQ123" s="368"/>
      <c r="AR123" s="368">
        <f>(N123-'21-22 Cert'!N120)/'21-22 Cert'!N120</f>
        <v>7.9972551430327804E-2</v>
      </c>
      <c r="AS123" s="368">
        <f>(O123-'21-22 Cert'!O120)/'21-22 Cert'!O120</f>
        <v>8.0017177211565996E-2</v>
      </c>
      <c r="AT123" s="368">
        <f>(P123-'21-22 Cert'!P120)/'21-22 Cert'!P120</f>
        <v>8.0017532752155063E-2</v>
      </c>
      <c r="AU123" s="368">
        <f>(Q123-'21-22 Cert'!Q120)/'21-22 Cert'!Q120</f>
        <v>7.9987694200892176E-2</v>
      </c>
      <c r="AV123" s="368">
        <f>(R123-'21-22 Cert'!R120)/'21-22 Cert'!R120</f>
        <v>8.0024067388688322E-2</v>
      </c>
      <c r="AW123" s="368"/>
      <c r="AX123" s="368">
        <f>(T123-'21-22 Cert'!T120)/'21-22 Cert'!T120</f>
        <v>7.995460077397476E-2</v>
      </c>
      <c r="AY123" s="368">
        <f>(U123-'21-22 Cert'!U120)/'21-22 Cert'!U120</f>
        <v>8.0023400838944977E-2</v>
      </c>
      <c r="AZ123" s="368">
        <f>(V123-'21-22 Cert'!V120)/'21-22 Cert'!V120</f>
        <v>8.0020963139812495E-2</v>
      </c>
      <c r="BA123" s="368">
        <f>(W123-'21-22 Cert'!W120)/'21-22 Cert'!W120</f>
        <v>7.9972836851338353E-2</v>
      </c>
      <c r="BB123" s="368">
        <f>(X123-'21-22 Cert'!X120)/'21-22 Cert'!X120</f>
        <v>8.0029299429707532E-2</v>
      </c>
      <c r="BC123" s="368"/>
      <c r="BD123" s="368">
        <f>(Z123-'21-22 Cert'!Z120)/'21-22 Cert'!Z120</f>
        <v>7.996540336530901E-2</v>
      </c>
      <c r="BE123" s="368">
        <f>(AA123-'21-22 Cert'!AA120)/'21-22 Cert'!AA120</f>
        <v>8.0017177211565996E-2</v>
      </c>
      <c r="BF123" s="368">
        <f>(AB123-'21-22 Cert'!AB120)/'21-22 Cert'!AB120</f>
        <v>8.0024107680975023E-2</v>
      </c>
      <c r="BG123" s="368">
        <f>(AC123-'21-22 Cert'!AC120)/'21-22 Cert'!AC120</f>
        <v>7.9981777951321095E-2</v>
      </c>
      <c r="BH123" s="368">
        <f>(AD123-'21-22 Cert'!AD120)/'21-22 Cert'!AD120</f>
        <v>8.0024067388688322E-2</v>
      </c>
    </row>
    <row r="124" spans="1:60" x14ac:dyDescent="0.25">
      <c r="A124" s="116">
        <v>32</v>
      </c>
      <c r="B124" s="126">
        <f>MROUND('21-22 Cert'!B121+'21-22 Cert'!B121*$B$1,5)</f>
        <v>69070</v>
      </c>
      <c r="C124" s="127">
        <f>MROUND('21-22 Cert'!C121+'21-22 Cert'!C121*$B$1,5)</f>
        <v>75815</v>
      </c>
      <c r="D124" s="127">
        <f>MROUND('21-22 Cert'!D121+'21-22 Cert'!D121*$B$1,5)</f>
        <v>81000</v>
      </c>
      <c r="E124" s="127">
        <f>MROUND('21-22 Cert'!E121+'21-22 Cert'!E121*$B$1,5)</f>
        <v>83365</v>
      </c>
      <c r="F124" s="128">
        <f>MROUND('21-22 Cert'!F121+'21-22 Cert'!F121*$B$1,5)</f>
        <v>90115</v>
      </c>
      <c r="G124" s="116">
        <v>32</v>
      </c>
      <c r="H124" s="196">
        <f t="shared" si="68"/>
        <v>72524</v>
      </c>
      <c r="I124" s="197">
        <f t="shared" si="68"/>
        <v>79606</v>
      </c>
      <c r="J124" s="197">
        <f t="shared" si="68"/>
        <v>85050</v>
      </c>
      <c r="K124" s="197">
        <f t="shared" si="68"/>
        <v>87533</v>
      </c>
      <c r="L124" s="198">
        <f t="shared" si="68"/>
        <v>94621</v>
      </c>
      <c r="M124" s="116">
        <v>32</v>
      </c>
      <c r="N124" s="199">
        <f t="shared" si="69"/>
        <v>75977</v>
      </c>
      <c r="O124" s="200">
        <f t="shared" si="69"/>
        <v>83397</v>
      </c>
      <c r="P124" s="200">
        <f t="shared" si="69"/>
        <v>89100</v>
      </c>
      <c r="Q124" s="200">
        <f t="shared" si="69"/>
        <v>91702</v>
      </c>
      <c r="R124" s="201">
        <f t="shared" si="69"/>
        <v>99127</v>
      </c>
      <c r="S124" s="116">
        <v>32</v>
      </c>
      <c r="T124" s="202">
        <f t="shared" si="70"/>
        <v>79431</v>
      </c>
      <c r="U124" s="203">
        <f t="shared" si="70"/>
        <v>87187</v>
      </c>
      <c r="V124" s="203">
        <f t="shared" si="70"/>
        <v>93150</v>
      </c>
      <c r="W124" s="203">
        <f t="shared" si="70"/>
        <v>95870</v>
      </c>
      <c r="X124" s="204">
        <f t="shared" si="70"/>
        <v>103632</v>
      </c>
      <c r="Y124" s="116">
        <v>32</v>
      </c>
      <c r="Z124" s="205">
        <f t="shared" si="71"/>
        <v>82884</v>
      </c>
      <c r="AA124" s="206">
        <f t="shared" si="71"/>
        <v>90978</v>
      </c>
      <c r="AB124" s="206">
        <f t="shared" si="71"/>
        <v>97200</v>
      </c>
      <c r="AC124" s="206">
        <f t="shared" si="71"/>
        <v>100038</v>
      </c>
      <c r="AD124" s="207">
        <f t="shared" si="71"/>
        <v>108138</v>
      </c>
      <c r="AF124" s="368">
        <f>(B124-'21-22 Cert'!B121)/'21-22 Cert'!B121</f>
        <v>7.9978109608318346E-2</v>
      </c>
      <c r="AG124" s="368">
        <f>(C124-'21-22 Cert'!C121)/'21-22 Cert'!C121</f>
        <v>7.9985754985754984E-2</v>
      </c>
      <c r="AH124" s="368">
        <f>(D124-'21-22 Cert'!D121)/'21-22 Cert'!D121</f>
        <v>0.08</v>
      </c>
      <c r="AI124" s="368">
        <f>(E124-'21-22 Cert'!E121)/'21-22 Cert'!E121</f>
        <v>7.9997408990801919E-2</v>
      </c>
      <c r="AJ124" s="368">
        <f>(F124-'21-22 Cert'!F121)/'21-22 Cert'!F121</f>
        <v>7.9997603068072867E-2</v>
      </c>
      <c r="AK124" s="368"/>
      <c r="AL124" s="368">
        <f>(H124-'21-22 Cert'!H121)/'21-22 Cert'!H121</f>
        <v>7.9981534704331905E-2</v>
      </c>
      <c r="AM124" s="368">
        <f>(I124-'21-22 Cert'!I121)/'21-22 Cert'!I121</f>
        <v>7.9989146655813317E-2</v>
      </c>
      <c r="AN124" s="368">
        <f>(J124-'21-22 Cert'!J121)/'21-22 Cert'!J121</f>
        <v>0.08</v>
      </c>
      <c r="AO124" s="368">
        <f>(K124-'21-22 Cert'!K121)/'21-22 Cert'!K121</f>
        <v>7.9987661937075877E-2</v>
      </c>
      <c r="AP124" s="368">
        <f>(L124-'21-22 Cert'!L121)/'21-22 Cert'!L121</f>
        <v>8.0000456558462316E-2</v>
      </c>
      <c r="AQ124" s="368"/>
      <c r="AR124" s="368">
        <f>(N124-'21-22 Cert'!N121)/'21-22 Cert'!N121</f>
        <v>7.9970433966823504E-2</v>
      </c>
      <c r="AS124" s="368">
        <f>(O124-'21-22 Cert'!O121)/'21-22 Cert'!O121</f>
        <v>7.9992229992229991E-2</v>
      </c>
      <c r="AT124" s="368">
        <f>(P124-'21-22 Cert'!P121)/'21-22 Cert'!P121</f>
        <v>0.08</v>
      </c>
      <c r="AU124" s="368">
        <f>(Q124-'21-22 Cert'!Q121)/'21-22 Cert'!Q121</f>
        <v>8.0003297648070293E-2</v>
      </c>
      <c r="AV124" s="368">
        <f>(R124-'21-22 Cert'!R121)/'21-22 Cert'!R121</f>
        <v>8.0003050640634538E-2</v>
      </c>
      <c r="AW124" s="368"/>
      <c r="AX124" s="368">
        <f>(T124-'21-22 Cert'!T121)/'21-22 Cert'!T121</f>
        <v>7.99885788872573E-2</v>
      </c>
      <c r="AY124" s="368">
        <f>(U124-'21-22 Cert'!U121)/'21-22 Cert'!U121</f>
        <v>7.9982658243527807E-2</v>
      </c>
      <c r="AZ124" s="368">
        <f>(V124-'21-22 Cert'!V121)/'21-22 Cert'!V121</f>
        <v>0.08</v>
      </c>
      <c r="BA124" s="368">
        <f>(W124-'21-22 Cert'!W121)/'21-22 Cert'!W121</f>
        <v>7.9994142099156243E-2</v>
      </c>
      <c r="BB124" s="368">
        <f>(X124-'21-22 Cert'!X121)/'21-22 Cert'!X121</f>
        <v>7.9994997707282509E-2</v>
      </c>
      <c r="BC124" s="368"/>
      <c r="BD124" s="368">
        <f>(Z124-'21-22 Cert'!Z121)/'21-22 Cert'!Z121</f>
        <v>7.9978109608318346E-2</v>
      </c>
      <c r="BE124" s="368">
        <f>(AA124-'21-22 Cert'!AA121)/'21-22 Cert'!AA121</f>
        <v>7.9985754985754984E-2</v>
      </c>
      <c r="BF124" s="368">
        <f>(AB124-'21-22 Cert'!AB121)/'21-22 Cert'!AB121</f>
        <v>0.08</v>
      </c>
      <c r="BG124" s="368">
        <f>(AC124-'21-22 Cert'!AC121)/'21-22 Cert'!AC121</f>
        <v>7.9997408990801919E-2</v>
      </c>
      <c r="BH124" s="368">
        <f>(AD124-'21-22 Cert'!AD121)/'21-22 Cert'!AD121</f>
        <v>7.9997603068072867E-2</v>
      </c>
    </row>
    <row r="125" spans="1:60" x14ac:dyDescent="0.25">
      <c r="A125" s="116">
        <v>33</v>
      </c>
      <c r="B125" s="126">
        <f>MROUND('21-22 Cert'!B122+'21-22 Cert'!B122*$B$1,5)</f>
        <v>69450</v>
      </c>
      <c r="C125" s="127">
        <f>MROUND('21-22 Cert'!C122+'21-22 Cert'!C122*$B$1,5)</f>
        <v>76210</v>
      </c>
      <c r="D125" s="127">
        <f>MROUND('21-22 Cert'!D122+'21-22 Cert'!D122*$B$1,5)</f>
        <v>81395</v>
      </c>
      <c r="E125" s="127">
        <f>MROUND('21-22 Cert'!E122+'21-22 Cert'!E122*$B$1,5)</f>
        <v>83750</v>
      </c>
      <c r="F125" s="128">
        <f>MROUND('21-22 Cert'!F122+'21-22 Cert'!F122*$B$1,5)</f>
        <v>90505</v>
      </c>
      <c r="G125" s="116">
        <v>33</v>
      </c>
      <c r="H125" s="196">
        <f t="shared" si="68"/>
        <v>72923</v>
      </c>
      <c r="I125" s="197">
        <f t="shared" si="68"/>
        <v>80021</v>
      </c>
      <c r="J125" s="197">
        <f t="shared" si="68"/>
        <v>85465</v>
      </c>
      <c r="K125" s="197">
        <f t="shared" si="68"/>
        <v>87938</v>
      </c>
      <c r="L125" s="198">
        <f t="shared" si="68"/>
        <v>95030</v>
      </c>
      <c r="M125" s="116">
        <v>33</v>
      </c>
      <c r="N125" s="199">
        <f t="shared" si="69"/>
        <v>76395</v>
      </c>
      <c r="O125" s="200">
        <f t="shared" si="69"/>
        <v>83831</v>
      </c>
      <c r="P125" s="200">
        <f t="shared" si="69"/>
        <v>89535</v>
      </c>
      <c r="Q125" s="200">
        <f t="shared" si="69"/>
        <v>92125</v>
      </c>
      <c r="R125" s="201">
        <f t="shared" si="69"/>
        <v>99556</v>
      </c>
      <c r="S125" s="116">
        <v>33</v>
      </c>
      <c r="T125" s="202">
        <f t="shared" si="70"/>
        <v>79868</v>
      </c>
      <c r="U125" s="203">
        <f t="shared" si="70"/>
        <v>87642</v>
      </c>
      <c r="V125" s="203">
        <f t="shared" si="70"/>
        <v>93604</v>
      </c>
      <c r="W125" s="203">
        <f t="shared" si="70"/>
        <v>96313</v>
      </c>
      <c r="X125" s="204">
        <f t="shared" si="70"/>
        <v>104081</v>
      </c>
      <c r="Y125" s="116">
        <v>33</v>
      </c>
      <c r="Z125" s="205">
        <f t="shared" si="71"/>
        <v>83340</v>
      </c>
      <c r="AA125" s="206">
        <f t="shared" si="71"/>
        <v>91452</v>
      </c>
      <c r="AB125" s="206">
        <f t="shared" si="71"/>
        <v>97674</v>
      </c>
      <c r="AC125" s="206">
        <f t="shared" si="71"/>
        <v>100500</v>
      </c>
      <c r="AD125" s="207">
        <f t="shared" si="71"/>
        <v>108606</v>
      </c>
      <c r="AF125" s="368">
        <f>(B125-'21-22 Cert'!B122)/'21-22 Cert'!B122</f>
        <v>8.0009330534173084E-2</v>
      </c>
      <c r="AG125" s="368">
        <f>(C125-'21-22 Cert'!C122)/'21-22 Cert'!C122</f>
        <v>7.9997165733720677E-2</v>
      </c>
      <c r="AH125" s="368">
        <f>(D125-'21-22 Cert'!D122)/'21-22 Cert'!D122</f>
        <v>8.0010615006966102E-2</v>
      </c>
      <c r="AI125" s="368">
        <f>(E125-'21-22 Cert'!E122)/'21-22 Cert'!E122</f>
        <v>8.001805403314205E-2</v>
      </c>
      <c r="AJ125" s="368">
        <f>(F125-'21-22 Cert'!F122)/'21-22 Cert'!F122</f>
        <v>8.0011933174224351E-2</v>
      </c>
      <c r="AK125" s="368"/>
      <c r="AL125" s="368">
        <f>(H125-'21-22 Cert'!H122)/'21-22 Cert'!H122</f>
        <v>8.0020734597156404E-2</v>
      </c>
      <c r="AM125" s="368">
        <f>(I125-'21-22 Cert'!I122)/'21-22 Cert'!I122</f>
        <v>8.0007558068913395E-2</v>
      </c>
      <c r="AN125" s="368">
        <f>(J125-'21-22 Cert'!J122)/'21-22 Cert'!J122</f>
        <v>8.0017186256049935E-2</v>
      </c>
      <c r="AO125" s="368">
        <f>(K125-'21-22 Cert'!K122)/'21-22 Cert'!K122</f>
        <v>8.002751099211515E-2</v>
      </c>
      <c r="AP125" s="368">
        <f>(L125-'21-22 Cert'!L122)/'21-22 Cert'!L122</f>
        <v>8.0009091942266172E-2</v>
      </c>
      <c r="AQ125" s="368"/>
      <c r="AR125" s="368">
        <f>(N125-'21-22 Cert'!N122)/'21-22 Cert'!N122</f>
        <v>8.0001696448767243E-2</v>
      </c>
      <c r="AS125" s="368">
        <f>(O125-'21-22 Cert'!O122)/'21-22 Cert'!O122</f>
        <v>7.999020896137693E-2</v>
      </c>
      <c r="AT125" s="368">
        <f>(P125-'21-22 Cert'!P122)/'21-22 Cert'!P122</f>
        <v>8.0010132445538104E-2</v>
      </c>
      <c r="AU125" s="368">
        <f>(Q125-'21-22 Cert'!Q122)/'21-22 Cert'!Q122</f>
        <v>8.0011723329425563E-2</v>
      </c>
      <c r="AV125" s="368">
        <f>(R125-'21-22 Cert'!R122)/'21-22 Cert'!R122</f>
        <v>8.0017357344326315E-2</v>
      </c>
      <c r="AW125" s="368"/>
      <c r="AX125" s="368">
        <f>(T125-'21-22 Cert'!T122)/'21-22 Cert'!T122</f>
        <v>8.001244067017349E-2</v>
      </c>
      <c r="AY125" s="368">
        <f>(U125-'21-22 Cert'!U122)/'21-22 Cert'!U122</f>
        <v>0.08</v>
      </c>
      <c r="AZ125" s="368">
        <f>(V125-'21-22 Cert'!V122)/'21-22 Cert'!V122</f>
        <v>8.0004615207107416E-2</v>
      </c>
      <c r="BA125" s="368">
        <f>(W125-'21-22 Cert'!W122)/'21-22 Cert'!W122</f>
        <v>8.0020633122890428E-2</v>
      </c>
      <c r="BB125" s="368">
        <f>(X125-'21-22 Cert'!X122)/'21-22 Cert'!X122</f>
        <v>8.0014527342533989E-2</v>
      </c>
      <c r="BC125" s="368"/>
      <c r="BD125" s="368">
        <f>(Z125-'21-22 Cert'!Z122)/'21-22 Cert'!Z122</f>
        <v>8.0009330534173084E-2</v>
      </c>
      <c r="BE125" s="368">
        <f>(AA125-'21-22 Cert'!AA122)/'21-22 Cert'!AA122</f>
        <v>7.9997165733720677E-2</v>
      </c>
      <c r="BF125" s="368">
        <f>(AB125-'21-22 Cert'!AB122)/'21-22 Cert'!AB122</f>
        <v>8.0010615006966102E-2</v>
      </c>
      <c r="BG125" s="368">
        <f>(AC125-'21-22 Cert'!AC122)/'21-22 Cert'!AC122</f>
        <v>8.001805403314205E-2</v>
      </c>
      <c r="BH125" s="368">
        <f>(AD125-'21-22 Cert'!AD122)/'21-22 Cert'!AD122</f>
        <v>8.0011933174224351E-2</v>
      </c>
    </row>
    <row r="126" spans="1:60" x14ac:dyDescent="0.25">
      <c r="A126" s="116">
        <v>34</v>
      </c>
      <c r="B126" s="126">
        <f>MROUND('21-22 Cert'!B123+'21-22 Cert'!B123*$B$1,5)</f>
        <v>69815</v>
      </c>
      <c r="C126" s="127">
        <f>MROUND('21-22 Cert'!C123+'21-22 Cert'!C123*$B$1,5)</f>
        <v>76600</v>
      </c>
      <c r="D126" s="127">
        <f>MROUND('21-22 Cert'!D123+'21-22 Cert'!D123*$B$1,5)</f>
        <v>81770</v>
      </c>
      <c r="E126" s="127">
        <f>MROUND('21-22 Cert'!E123+'21-22 Cert'!E123*$B$1,5)</f>
        <v>84150</v>
      </c>
      <c r="F126" s="128">
        <f>MROUND('21-22 Cert'!F123+'21-22 Cert'!F123*$B$1,5)</f>
        <v>90880</v>
      </c>
      <c r="G126" s="116">
        <v>34</v>
      </c>
      <c r="H126" s="196">
        <f t="shared" si="68"/>
        <v>73306</v>
      </c>
      <c r="I126" s="197">
        <f t="shared" si="68"/>
        <v>80430</v>
      </c>
      <c r="J126" s="197">
        <f t="shared" si="68"/>
        <v>85859</v>
      </c>
      <c r="K126" s="197">
        <f t="shared" si="68"/>
        <v>88358</v>
      </c>
      <c r="L126" s="198">
        <f t="shared" si="68"/>
        <v>95424</v>
      </c>
      <c r="M126" s="116">
        <v>34</v>
      </c>
      <c r="N126" s="199">
        <f t="shared" si="69"/>
        <v>76797</v>
      </c>
      <c r="O126" s="200">
        <f t="shared" si="69"/>
        <v>84260</v>
      </c>
      <c r="P126" s="200">
        <f t="shared" si="69"/>
        <v>89947</v>
      </c>
      <c r="Q126" s="200">
        <f t="shared" si="69"/>
        <v>92565</v>
      </c>
      <c r="R126" s="201">
        <f t="shared" si="69"/>
        <v>99968</v>
      </c>
      <c r="S126" s="116">
        <v>34</v>
      </c>
      <c r="T126" s="202">
        <f t="shared" si="70"/>
        <v>80287</v>
      </c>
      <c r="U126" s="203">
        <f t="shared" si="70"/>
        <v>88090</v>
      </c>
      <c r="V126" s="203">
        <f t="shared" si="70"/>
        <v>94036</v>
      </c>
      <c r="W126" s="203">
        <f t="shared" si="70"/>
        <v>96773</v>
      </c>
      <c r="X126" s="204">
        <f t="shared" si="70"/>
        <v>104512</v>
      </c>
      <c r="Y126" s="116">
        <v>34</v>
      </c>
      <c r="Z126" s="205">
        <f t="shared" si="71"/>
        <v>83778</v>
      </c>
      <c r="AA126" s="206">
        <f t="shared" si="71"/>
        <v>91920</v>
      </c>
      <c r="AB126" s="206">
        <f t="shared" si="71"/>
        <v>98124</v>
      </c>
      <c r="AC126" s="206">
        <f t="shared" si="71"/>
        <v>100980</v>
      </c>
      <c r="AD126" s="207">
        <f t="shared" si="71"/>
        <v>109056</v>
      </c>
      <c r="AF126" s="368">
        <f>(B126-'21-22 Cert'!B123)/'21-22 Cert'!B123</f>
        <v>7.9975249439245111E-2</v>
      </c>
      <c r="AG126" s="368">
        <f>(C126-'21-22 Cert'!C123)/'21-22 Cert'!C123</f>
        <v>8.0014099400775474E-2</v>
      </c>
      <c r="AH126" s="368">
        <f>(D126-'21-22 Cert'!D123)/'21-22 Cert'!D123</f>
        <v>7.9970943670342728E-2</v>
      </c>
      <c r="AI126" s="368">
        <f>(E126-'21-22 Cert'!E123)/'21-22 Cert'!E123</f>
        <v>8.0023102098440602E-2</v>
      </c>
      <c r="AJ126" s="368">
        <f>(F126-'21-22 Cert'!F123)/'21-22 Cert'!F123</f>
        <v>7.9976232917409393E-2</v>
      </c>
      <c r="AK126" s="368"/>
      <c r="AL126" s="368">
        <f>(H126-'21-22 Cert'!H123)/'21-22 Cert'!H123</f>
        <v>7.9982910264154272E-2</v>
      </c>
      <c r="AM126" s="368">
        <f>(I126-'21-22 Cert'!I123)/'21-22 Cert'!I123</f>
        <v>8.001772502047777E-2</v>
      </c>
      <c r="AN126" s="368">
        <f>(J126-'21-22 Cert'!J123)/'21-22 Cert'!J123</f>
        <v>7.9973836807084184E-2</v>
      </c>
      <c r="AO126" s="368">
        <f>(K126-'21-22 Cert'!K123)/'21-22 Cert'!K123</f>
        <v>8.0025913385730521E-2</v>
      </c>
      <c r="AP126" s="368">
        <f>(L126-'21-22 Cert'!L123)/'21-22 Cert'!L123</f>
        <v>7.9970121550963127E-2</v>
      </c>
      <c r="AQ126" s="368"/>
      <c r="AR126" s="368">
        <f>(N126-'21-22 Cert'!N123)/'21-22 Cert'!N123</f>
        <v>7.9974687104486006E-2</v>
      </c>
      <c r="AS126" s="368">
        <f>(O126-'21-22 Cert'!O123)/'21-22 Cert'!O123</f>
        <v>8.0007177830757004E-2</v>
      </c>
      <c r="AT126" s="368">
        <f>(P126-'21-22 Cert'!P123)/'21-22 Cert'!P123</f>
        <v>7.9964460239893384E-2</v>
      </c>
      <c r="AU126" s="368">
        <f>(Q126-'21-22 Cert'!Q123)/'21-22 Cert'!Q123</f>
        <v>8.0016801428121384E-2</v>
      </c>
      <c r="AV126" s="368">
        <f>(R126-'21-22 Cert'!R123)/'21-22 Cert'!R123</f>
        <v>7.9976232917409393E-2</v>
      </c>
      <c r="AW126" s="368"/>
      <c r="AX126" s="368">
        <f>(T126-'21-22 Cert'!T123)/'21-22 Cert'!T123</f>
        <v>7.9968254822307711E-2</v>
      </c>
      <c r="AY126" s="368">
        <f>(U126-'21-22 Cert'!U123)/'21-22 Cert'!U123</f>
        <v>8.0010789073610908E-2</v>
      </c>
      <c r="AZ126" s="368">
        <f>(V126-'21-22 Cert'!V123)/'21-22 Cert'!V123</f>
        <v>7.9979786843072401E-2</v>
      </c>
      <c r="BA126" s="368">
        <f>(W126-'21-22 Cert'!W123)/'21-22 Cert'!W123</f>
        <v>8.0031695721077656E-2</v>
      </c>
      <c r="BB126" s="368">
        <f>(X126-'21-22 Cert'!X123)/'21-22 Cert'!X123</f>
        <v>7.9970652971386641E-2</v>
      </c>
      <c r="BC126" s="368"/>
      <c r="BD126" s="368">
        <f>(Z126-'21-22 Cert'!Z123)/'21-22 Cert'!Z123</f>
        <v>7.9975249439245111E-2</v>
      </c>
      <c r="BE126" s="368">
        <f>(AA126-'21-22 Cert'!AA123)/'21-22 Cert'!AA123</f>
        <v>8.0014099400775474E-2</v>
      </c>
      <c r="BF126" s="368">
        <f>(AB126-'21-22 Cert'!AB123)/'21-22 Cert'!AB123</f>
        <v>7.9970943670342728E-2</v>
      </c>
      <c r="BG126" s="368">
        <f>(AC126-'21-22 Cert'!AC123)/'21-22 Cert'!AC123</f>
        <v>8.0023102098440602E-2</v>
      </c>
      <c r="BH126" s="368">
        <f>(AD126-'21-22 Cert'!AD123)/'21-22 Cert'!AD123</f>
        <v>7.9976232917409393E-2</v>
      </c>
    </row>
    <row r="127" spans="1:60" x14ac:dyDescent="0.25">
      <c r="A127" s="116">
        <v>35</v>
      </c>
      <c r="B127" s="126">
        <f>MROUND('21-22 Cert'!B124+'21-22 Cert'!B124*$B$1,5)</f>
        <v>70205</v>
      </c>
      <c r="C127" s="127">
        <f>MROUND('21-22 Cert'!C124+'21-22 Cert'!C124*$B$1,5)</f>
        <v>76980</v>
      </c>
      <c r="D127" s="127">
        <f>MROUND('21-22 Cert'!D124+'21-22 Cert'!D124*$B$1,5)</f>
        <v>82170</v>
      </c>
      <c r="E127" s="127">
        <f>MROUND('21-22 Cert'!E124+'21-22 Cert'!E124*$B$1,5)</f>
        <v>84520</v>
      </c>
      <c r="F127" s="128">
        <f>MROUND('21-22 Cert'!F124+'21-22 Cert'!F124*$B$1,5)</f>
        <v>91270</v>
      </c>
      <c r="G127" s="116">
        <v>35</v>
      </c>
      <c r="H127" s="196">
        <f t="shared" si="68"/>
        <v>73715</v>
      </c>
      <c r="I127" s="197">
        <f t="shared" si="68"/>
        <v>80829</v>
      </c>
      <c r="J127" s="197">
        <f t="shared" si="68"/>
        <v>86279</v>
      </c>
      <c r="K127" s="197">
        <f t="shared" si="68"/>
        <v>88746</v>
      </c>
      <c r="L127" s="198">
        <f t="shared" si="68"/>
        <v>95834</v>
      </c>
      <c r="M127" s="116">
        <v>35</v>
      </c>
      <c r="N127" s="199">
        <f t="shared" si="69"/>
        <v>77226</v>
      </c>
      <c r="O127" s="200">
        <f t="shared" si="69"/>
        <v>84678</v>
      </c>
      <c r="P127" s="200">
        <f t="shared" si="69"/>
        <v>90387</v>
      </c>
      <c r="Q127" s="200">
        <f t="shared" si="69"/>
        <v>92972</v>
      </c>
      <c r="R127" s="201">
        <f t="shared" si="69"/>
        <v>100397</v>
      </c>
      <c r="S127" s="116">
        <v>35</v>
      </c>
      <c r="T127" s="202">
        <f t="shared" si="70"/>
        <v>80736</v>
      </c>
      <c r="U127" s="203">
        <f t="shared" si="70"/>
        <v>88527</v>
      </c>
      <c r="V127" s="203">
        <f t="shared" si="70"/>
        <v>94496</v>
      </c>
      <c r="W127" s="203">
        <f t="shared" si="70"/>
        <v>97198</v>
      </c>
      <c r="X127" s="204">
        <f t="shared" si="70"/>
        <v>104961</v>
      </c>
      <c r="Y127" s="116">
        <v>35</v>
      </c>
      <c r="Z127" s="205">
        <f t="shared" si="71"/>
        <v>84246</v>
      </c>
      <c r="AA127" s="206">
        <f t="shared" si="71"/>
        <v>92376</v>
      </c>
      <c r="AB127" s="206">
        <f t="shared" si="71"/>
        <v>98604</v>
      </c>
      <c r="AC127" s="206">
        <f t="shared" si="71"/>
        <v>101424</v>
      </c>
      <c r="AD127" s="207">
        <f t="shared" si="71"/>
        <v>109524</v>
      </c>
      <c r="AF127" s="368">
        <f>(B127-'21-22 Cert'!B124)/'21-22 Cert'!B124</f>
        <v>7.9993846627182522E-2</v>
      </c>
      <c r="AG127" s="368">
        <f>(C127-'21-22 Cert'!C124)/'21-22 Cert'!C124</f>
        <v>7.9966329966329963E-2</v>
      </c>
      <c r="AH127" s="368">
        <f>(D127-'21-22 Cert'!D124)/'21-22 Cert'!D124</f>
        <v>7.997634224880068E-2</v>
      </c>
      <c r="AI127" s="368">
        <f>(E127-'21-22 Cert'!E124)/'21-22 Cert'!E124</f>
        <v>7.9989777664196265E-2</v>
      </c>
      <c r="AJ127" s="368">
        <f>(F127-'21-22 Cert'!F124)/'21-22 Cert'!F124</f>
        <v>7.999053366465507E-2</v>
      </c>
      <c r="AK127" s="368"/>
      <c r="AL127" s="368">
        <f>(H127-'21-22 Cert'!H124)/'21-22 Cert'!H124</f>
        <v>7.9994139623470809E-2</v>
      </c>
      <c r="AM127" s="368">
        <f>(I127-'21-22 Cert'!I124)/'21-22 Cert'!I124</f>
        <v>7.9966329966329963E-2</v>
      </c>
      <c r="AN127" s="368">
        <f>(J127-'21-22 Cert'!J124)/'21-22 Cert'!J124</f>
        <v>7.9985980548010358E-2</v>
      </c>
      <c r="AO127" s="368">
        <f>(K127-'21-22 Cert'!K124)/'21-22 Cert'!K124</f>
        <v>7.9989777664196265E-2</v>
      </c>
      <c r="AP127" s="368">
        <f>(L127-'21-22 Cert'!L124)/'21-22 Cert'!L124</f>
        <v>7.9990082942661384E-2</v>
      </c>
      <c r="AQ127" s="368"/>
      <c r="AR127" s="368">
        <f>(N127-'21-22 Cert'!N124)/'21-22 Cert'!N124</f>
        <v>7.9993287276592176E-2</v>
      </c>
      <c r="AS127" s="368">
        <f>(O127-'21-22 Cert'!O124)/'21-22 Cert'!O124</f>
        <v>7.9966329966329963E-2</v>
      </c>
      <c r="AT127" s="368">
        <f>(P127-'21-22 Cert'!P124)/'21-22 Cert'!P124</f>
        <v>7.9969890314717906E-2</v>
      </c>
      <c r="AU127" s="368">
        <f>(Q127-'21-22 Cert'!Q124)/'21-22 Cert'!Q124</f>
        <v>7.9989777664196265E-2</v>
      </c>
      <c r="AV127" s="368">
        <f>(R127-'21-22 Cert'!R124)/'21-22 Cert'!R124</f>
        <v>7.999053366465507E-2</v>
      </c>
      <c r="AW127" s="368"/>
      <c r="AX127" s="368">
        <f>(T127-'21-22 Cert'!T124)/'21-22 Cert'!T124</f>
        <v>7.9993579110706828E-2</v>
      </c>
      <c r="AY127" s="368">
        <f>(U127-'21-22 Cert'!U124)/'21-22 Cert'!U124</f>
        <v>7.9966329966329963E-2</v>
      </c>
      <c r="AZ127" s="368">
        <f>(V127-'21-22 Cert'!V124)/'21-22 Cert'!V124</f>
        <v>7.9978970947907374E-2</v>
      </c>
      <c r="BA127" s="368">
        <f>(W127-'21-22 Cert'!W124)/'21-22 Cert'!W124</f>
        <v>7.9989777664196265E-2</v>
      </c>
      <c r="BB127" s="368">
        <f>(X127-'21-22 Cert'!X124)/'21-22 Cert'!X124</f>
        <v>7.9990122135676578E-2</v>
      </c>
      <c r="BC127" s="368"/>
      <c r="BD127" s="368">
        <f>(Z127-'21-22 Cert'!Z124)/'21-22 Cert'!Z124</f>
        <v>7.9993846627182522E-2</v>
      </c>
      <c r="BE127" s="368">
        <f>(AA127-'21-22 Cert'!AA124)/'21-22 Cert'!AA124</f>
        <v>7.9966329966329963E-2</v>
      </c>
      <c r="BF127" s="368">
        <f>(AB127-'21-22 Cert'!AB124)/'21-22 Cert'!AB124</f>
        <v>7.997634224880068E-2</v>
      </c>
      <c r="BG127" s="368">
        <f>(AC127-'21-22 Cert'!AC124)/'21-22 Cert'!AC124</f>
        <v>7.9989777664196265E-2</v>
      </c>
      <c r="BH127" s="368">
        <f>(AD127-'21-22 Cert'!AD124)/'21-22 Cert'!AD124</f>
        <v>7.999053366465507E-2</v>
      </c>
    </row>
    <row r="128" spans="1:60" x14ac:dyDescent="0.25">
      <c r="A128" s="116">
        <v>36</v>
      </c>
      <c r="B128" s="126">
        <f>MROUND('21-22 Cert'!B125+'21-22 Cert'!B125*$B$1,5)</f>
        <v>70600</v>
      </c>
      <c r="C128" s="127">
        <f>MROUND('21-22 Cert'!C125+'21-22 Cert'!C125*$B$1,5)</f>
        <v>77355</v>
      </c>
      <c r="D128" s="127">
        <f>MROUND('21-22 Cert'!D125+'21-22 Cert'!D125*$B$1,5)</f>
        <v>82550</v>
      </c>
      <c r="E128" s="127">
        <f>MROUND('21-22 Cert'!E125+'21-22 Cert'!E125*$B$1,5)</f>
        <v>84910</v>
      </c>
      <c r="F128" s="128">
        <f>MROUND('21-22 Cert'!F125+'21-22 Cert'!F125*$B$1,5)</f>
        <v>91660</v>
      </c>
      <c r="G128" s="116">
        <v>36</v>
      </c>
      <c r="H128" s="196">
        <f t="shared" si="68"/>
        <v>74130</v>
      </c>
      <c r="I128" s="197">
        <f t="shared" si="68"/>
        <v>81223</v>
      </c>
      <c r="J128" s="197">
        <f t="shared" si="68"/>
        <v>86678</v>
      </c>
      <c r="K128" s="197">
        <f t="shared" si="68"/>
        <v>89156</v>
      </c>
      <c r="L128" s="198">
        <f t="shared" si="68"/>
        <v>96243</v>
      </c>
      <c r="M128" s="116">
        <v>36</v>
      </c>
      <c r="N128" s="199">
        <f t="shared" si="69"/>
        <v>77660</v>
      </c>
      <c r="O128" s="200">
        <f t="shared" si="69"/>
        <v>85091</v>
      </c>
      <c r="P128" s="200">
        <f t="shared" si="69"/>
        <v>90805</v>
      </c>
      <c r="Q128" s="200">
        <f t="shared" si="69"/>
        <v>93401</v>
      </c>
      <c r="R128" s="201">
        <f t="shared" si="69"/>
        <v>100826</v>
      </c>
      <c r="S128" s="116">
        <v>36</v>
      </c>
      <c r="T128" s="202">
        <f t="shared" si="70"/>
        <v>81190</v>
      </c>
      <c r="U128" s="203">
        <f t="shared" si="70"/>
        <v>88958</v>
      </c>
      <c r="V128" s="203">
        <f t="shared" si="70"/>
        <v>94933</v>
      </c>
      <c r="W128" s="203">
        <f t="shared" si="70"/>
        <v>97647</v>
      </c>
      <c r="X128" s="204">
        <f t="shared" si="70"/>
        <v>105409</v>
      </c>
      <c r="Y128" s="116">
        <v>36</v>
      </c>
      <c r="Z128" s="205">
        <f t="shared" si="71"/>
        <v>84720</v>
      </c>
      <c r="AA128" s="206">
        <f t="shared" si="71"/>
        <v>92826</v>
      </c>
      <c r="AB128" s="206">
        <f t="shared" si="71"/>
        <v>99060</v>
      </c>
      <c r="AC128" s="206">
        <f t="shared" si="71"/>
        <v>101892</v>
      </c>
      <c r="AD128" s="207">
        <f t="shared" si="71"/>
        <v>109992</v>
      </c>
      <c r="AF128" s="368">
        <f>(B128-'21-22 Cert'!B125)/'21-22 Cert'!B125</f>
        <v>8.0006119014838617E-2</v>
      </c>
      <c r="AG128" s="368">
        <f>(C128-'21-22 Cert'!C125)/'21-22 Cert'!C125</f>
        <v>0.08</v>
      </c>
      <c r="AH128" s="368">
        <f>(D128-'21-22 Cert'!D125)/'21-22 Cert'!D125</f>
        <v>8.0002616602341856E-2</v>
      </c>
      <c r="AI128" s="368">
        <f>(E128-'21-22 Cert'!E125)/'21-22 Cert'!E125</f>
        <v>8.0005087763927757E-2</v>
      </c>
      <c r="AJ128" s="368">
        <f>(F128-'21-22 Cert'!F125)/'21-22 Cert'!F125</f>
        <v>8.0004713090609164E-2</v>
      </c>
      <c r="AK128" s="368"/>
      <c r="AL128" s="368">
        <f>(H128-'21-22 Cert'!H125)/'21-22 Cert'!H125</f>
        <v>7.9998251722781508E-2</v>
      </c>
      <c r="AM128" s="368">
        <f>(I128-'21-22 Cert'!I125)/'21-22 Cert'!I125</f>
        <v>8.0006914341940807E-2</v>
      </c>
      <c r="AN128" s="368">
        <f>(J128-'21-22 Cert'!J125)/'21-22 Cert'!J125</f>
        <v>8.0005482387829105E-2</v>
      </c>
      <c r="AO128" s="368">
        <f>(K128-'21-22 Cert'!K125)/'21-22 Cert'!K125</f>
        <v>8.0011144625746503E-2</v>
      </c>
      <c r="AP128" s="368">
        <f>(L128-'21-22 Cert'!L125)/'21-22 Cert'!L125</f>
        <v>7.9998653410238568E-2</v>
      </c>
      <c r="AQ128" s="368"/>
      <c r="AR128" s="368">
        <f>(N128-'21-22 Cert'!N125)/'21-22 Cert'!N125</f>
        <v>8.0006119014838617E-2</v>
      </c>
      <c r="AS128" s="368">
        <f>(O128-'21-22 Cert'!O125)/'21-22 Cert'!O125</f>
        <v>7.9999492308473377E-2</v>
      </c>
      <c r="AT128" s="368">
        <f>(P128-'21-22 Cert'!P125)/'21-22 Cert'!P125</f>
        <v>7.999619405559058E-2</v>
      </c>
      <c r="AU128" s="368">
        <f>(Q128-'21-22 Cert'!Q125)/'21-22 Cert'!Q125</f>
        <v>8.0005087763927757E-2</v>
      </c>
      <c r="AV128" s="368">
        <f>(R128-'21-22 Cert'!R125)/'21-22 Cert'!R125</f>
        <v>8.0004713090609164E-2</v>
      </c>
      <c r="AW128" s="368"/>
      <c r="AX128" s="368">
        <f>(T128-'21-22 Cert'!T125)/'21-22 Cert'!T125</f>
        <v>7.9998935830584234E-2</v>
      </c>
      <c r="AY128" s="368">
        <f>(U128-'21-22 Cert'!U125)/'21-22 Cert'!U125</f>
        <v>7.9993686945331377E-2</v>
      </c>
      <c r="AZ128" s="368">
        <f>(V128-'21-22 Cert'!V125)/'21-22 Cert'!V125</f>
        <v>8.0011376564277592E-2</v>
      </c>
      <c r="BA128" s="368">
        <f>(W128-'21-22 Cert'!W125)/'21-22 Cert'!W125</f>
        <v>8.001061794211009E-2</v>
      </c>
      <c r="BB128" s="368">
        <f>(X128-'21-22 Cert'!X125)/'21-22 Cert'!X125</f>
        <v>7.9999180336267045E-2</v>
      </c>
      <c r="BC128" s="368"/>
      <c r="BD128" s="368">
        <f>(Z128-'21-22 Cert'!Z125)/'21-22 Cert'!Z125</f>
        <v>8.0006119014838617E-2</v>
      </c>
      <c r="BE128" s="368">
        <f>(AA128-'21-22 Cert'!AA125)/'21-22 Cert'!AA125</f>
        <v>0.08</v>
      </c>
      <c r="BF128" s="368">
        <f>(AB128-'21-22 Cert'!AB125)/'21-22 Cert'!AB125</f>
        <v>8.0002616602341856E-2</v>
      </c>
      <c r="BG128" s="368">
        <f>(AC128-'21-22 Cert'!AC125)/'21-22 Cert'!AC125</f>
        <v>8.0005087763927757E-2</v>
      </c>
      <c r="BH128" s="368">
        <f>(AD128-'21-22 Cert'!AD125)/'21-22 Cert'!AD125</f>
        <v>8.0004713090609164E-2</v>
      </c>
    </row>
    <row r="129" spans="1:60" s="106" customFormat="1" x14ac:dyDescent="0.25">
      <c r="A129" s="116">
        <v>37</v>
      </c>
      <c r="B129" s="126">
        <f>MROUND('21-22 Cert'!B126+'21-22 Cert'!B126*$B$1,5)</f>
        <v>70985</v>
      </c>
      <c r="C129" s="127">
        <f>MROUND('21-22 Cert'!C126+'21-22 Cert'!C126*$B$1,5)</f>
        <v>77740</v>
      </c>
      <c r="D129" s="127">
        <f>MROUND('21-22 Cert'!D126+'21-22 Cert'!D126*$B$1,5)</f>
        <v>82920</v>
      </c>
      <c r="E129" s="127">
        <f>MROUND('21-22 Cert'!E126+'21-22 Cert'!E126*$B$1,5)</f>
        <v>85305</v>
      </c>
      <c r="F129" s="128">
        <f>MROUND('21-22 Cert'!F126+'21-22 Cert'!F126*$B$1,5)</f>
        <v>92045</v>
      </c>
      <c r="G129" s="116">
        <v>37</v>
      </c>
      <c r="H129" s="196">
        <f t="shared" si="68"/>
        <v>74534</v>
      </c>
      <c r="I129" s="197">
        <f t="shared" si="68"/>
        <v>81627</v>
      </c>
      <c r="J129" s="197">
        <f t="shared" si="68"/>
        <v>87066</v>
      </c>
      <c r="K129" s="197">
        <f t="shared" si="68"/>
        <v>89570</v>
      </c>
      <c r="L129" s="198">
        <f t="shared" si="68"/>
        <v>96647</v>
      </c>
      <c r="M129" s="116">
        <v>37</v>
      </c>
      <c r="N129" s="199">
        <f t="shared" si="69"/>
        <v>78084</v>
      </c>
      <c r="O129" s="200">
        <f t="shared" si="69"/>
        <v>85514</v>
      </c>
      <c r="P129" s="200">
        <f t="shared" si="69"/>
        <v>91212</v>
      </c>
      <c r="Q129" s="200">
        <f t="shared" si="69"/>
        <v>93836</v>
      </c>
      <c r="R129" s="201">
        <f t="shared" si="69"/>
        <v>101250</v>
      </c>
      <c r="S129" s="116">
        <v>37</v>
      </c>
      <c r="T129" s="202">
        <f t="shared" si="70"/>
        <v>81633</v>
      </c>
      <c r="U129" s="203">
        <f t="shared" si="70"/>
        <v>89401</v>
      </c>
      <c r="V129" s="203">
        <f t="shared" si="70"/>
        <v>95358</v>
      </c>
      <c r="W129" s="203">
        <f t="shared" si="70"/>
        <v>98101</v>
      </c>
      <c r="X129" s="204">
        <f t="shared" si="70"/>
        <v>105852</v>
      </c>
      <c r="Y129" s="116">
        <v>37</v>
      </c>
      <c r="Z129" s="205">
        <f t="shared" si="71"/>
        <v>85182</v>
      </c>
      <c r="AA129" s="206">
        <f t="shared" si="71"/>
        <v>93288</v>
      </c>
      <c r="AB129" s="206">
        <f t="shared" si="71"/>
        <v>99504</v>
      </c>
      <c r="AC129" s="206">
        <f t="shared" si="71"/>
        <v>102366</v>
      </c>
      <c r="AD129" s="207">
        <f t="shared" si="71"/>
        <v>110454</v>
      </c>
      <c r="AF129" s="368">
        <f>(B129-'21-22 Cert'!B126)/'21-22 Cert'!B126</f>
        <v>8.0030429821224797E-2</v>
      </c>
      <c r="AG129" s="368">
        <f>(C129-'21-22 Cert'!C126)/'21-22 Cert'!C126</f>
        <v>8.0022228396776876E-2</v>
      </c>
      <c r="AH129" s="368">
        <f>(D129-'21-22 Cert'!D126)/'21-22 Cert'!D126</f>
        <v>7.9968741859859332E-2</v>
      </c>
      <c r="AI129" s="368">
        <f>(E129-'21-22 Cert'!E126)/'21-22 Cert'!E126</f>
        <v>8.0015192758118636E-2</v>
      </c>
      <c r="AJ129" s="368">
        <f>(F129-'21-22 Cert'!F126)/'21-22 Cert'!F126</f>
        <v>8.0023467292461126E-2</v>
      </c>
      <c r="AK129" s="368"/>
      <c r="AL129" s="368">
        <f>(H129-'21-22 Cert'!H126)/'21-22 Cert'!H126</f>
        <v>8.0030719740331255E-2</v>
      </c>
      <c r="AM129" s="368">
        <f>(I129-'21-22 Cert'!I126)/'21-22 Cert'!I126</f>
        <v>8.0022228396776876E-2</v>
      </c>
      <c r="AN129" s="368">
        <f>(J129-'21-22 Cert'!J126)/'21-22 Cert'!J126</f>
        <v>7.9968741859859332E-2</v>
      </c>
      <c r="AO129" s="368">
        <f>(K129-'21-22 Cert'!K126)/'21-22 Cert'!K126</f>
        <v>8.0015433959534088E-2</v>
      </c>
      <c r="AP129" s="368">
        <f>(L129-'21-22 Cert'!L126)/'21-22 Cert'!L126</f>
        <v>8.0023690856670313E-2</v>
      </c>
      <c r="AQ129" s="368"/>
      <c r="AR129" s="368">
        <f>(N129-'21-22 Cert'!N126)/'21-22 Cert'!N126</f>
        <v>8.0029876345127107E-2</v>
      </c>
      <c r="AS129" s="368">
        <f>(O129-'21-22 Cert'!O126)/'21-22 Cert'!O126</f>
        <v>8.0022228396776876E-2</v>
      </c>
      <c r="AT129" s="368">
        <f>(P129-'21-22 Cert'!P126)/'21-22 Cert'!P126</f>
        <v>7.9968741859859332E-2</v>
      </c>
      <c r="AU129" s="368">
        <f>(Q129-'21-22 Cert'!Q126)/'21-22 Cert'!Q126</f>
        <v>8.0014732286727133E-2</v>
      </c>
      <c r="AV129" s="368">
        <f>(R129-'21-22 Cert'!R126)/'21-22 Cert'!R126</f>
        <v>8.0023040491530487E-2</v>
      </c>
      <c r="AW129" s="368"/>
      <c r="AX129" s="368">
        <f>(T129-'21-22 Cert'!T126)/'21-22 Cert'!T126</f>
        <v>8.0030165114309909E-2</v>
      </c>
      <c r="AY129" s="368">
        <f>(U129-'21-22 Cert'!U126)/'21-22 Cert'!U126</f>
        <v>8.0022228396776876E-2</v>
      </c>
      <c r="AZ129" s="368">
        <f>(V129-'21-22 Cert'!V126)/'21-22 Cert'!V126</f>
        <v>7.9968741859859332E-2</v>
      </c>
      <c r="BA129" s="368">
        <f>(W129-'21-22 Cert'!W126)/'21-22 Cert'!W126</f>
        <v>8.0014972532009287E-2</v>
      </c>
      <c r="BB129" s="368">
        <f>(X129-'21-22 Cert'!X126)/'21-22 Cert'!X126</f>
        <v>8.0023263169708911E-2</v>
      </c>
      <c r="BC129" s="368"/>
      <c r="BD129" s="368">
        <f>(Z129-'21-22 Cert'!Z126)/'21-22 Cert'!Z126</f>
        <v>8.0030429821224797E-2</v>
      </c>
      <c r="BE129" s="368">
        <f>(AA129-'21-22 Cert'!AA126)/'21-22 Cert'!AA126</f>
        <v>8.0022228396776876E-2</v>
      </c>
      <c r="BF129" s="368">
        <f>(AB129-'21-22 Cert'!AB126)/'21-22 Cert'!AB126</f>
        <v>7.9968741859859332E-2</v>
      </c>
      <c r="BG129" s="368">
        <f>(AC129-'21-22 Cert'!AC126)/'21-22 Cert'!AC126</f>
        <v>8.0015192758118636E-2</v>
      </c>
      <c r="BH129" s="368">
        <f>(AD129-'21-22 Cert'!AD126)/'21-22 Cert'!AD126</f>
        <v>8.0023467292461126E-2</v>
      </c>
    </row>
    <row r="130" spans="1:60" s="106" customFormat="1" x14ac:dyDescent="0.25">
      <c r="A130" s="106">
        <v>38</v>
      </c>
      <c r="B130" s="126">
        <f>MROUND('21-22 Cert'!B127+'21-22 Cert'!B127*$B$1,5)</f>
        <v>71385</v>
      </c>
      <c r="C130" s="127">
        <f>MROUND('21-22 Cert'!C127+'21-22 Cert'!C127*$B$1,5)</f>
        <v>78125</v>
      </c>
      <c r="D130" s="127">
        <f>MROUND('21-22 Cert'!D127+'21-22 Cert'!D127*$B$1,5)</f>
        <v>83320</v>
      </c>
      <c r="E130" s="127">
        <f>MROUND('21-22 Cert'!E127+'21-22 Cert'!E127*$B$1,5)</f>
        <v>85675</v>
      </c>
      <c r="F130" s="128">
        <f>MROUND('21-22 Cert'!F127+'21-22 Cert'!F127*$B$1,5)</f>
        <v>92420</v>
      </c>
      <c r="G130" s="106">
        <v>38</v>
      </c>
      <c r="H130" s="196">
        <f t="shared" si="68"/>
        <v>74954</v>
      </c>
      <c r="I130" s="197">
        <f t="shared" si="68"/>
        <v>82031</v>
      </c>
      <c r="J130" s="197">
        <f t="shared" si="68"/>
        <v>87486</v>
      </c>
      <c r="K130" s="197">
        <f t="shared" si="68"/>
        <v>89959</v>
      </c>
      <c r="L130" s="198">
        <f t="shared" si="68"/>
        <v>97041</v>
      </c>
      <c r="M130" s="106">
        <v>38</v>
      </c>
      <c r="N130" s="199">
        <f t="shared" si="69"/>
        <v>78524</v>
      </c>
      <c r="O130" s="200">
        <f t="shared" si="69"/>
        <v>85938</v>
      </c>
      <c r="P130" s="200">
        <f t="shared" si="69"/>
        <v>91652</v>
      </c>
      <c r="Q130" s="200">
        <f t="shared" si="69"/>
        <v>94243</v>
      </c>
      <c r="R130" s="201">
        <f t="shared" si="69"/>
        <v>101662</v>
      </c>
      <c r="S130" s="106">
        <v>38</v>
      </c>
      <c r="T130" s="202">
        <f t="shared" si="70"/>
        <v>82093</v>
      </c>
      <c r="U130" s="203">
        <f t="shared" si="70"/>
        <v>89844</v>
      </c>
      <c r="V130" s="203">
        <f t="shared" si="70"/>
        <v>95818</v>
      </c>
      <c r="W130" s="203">
        <f t="shared" si="70"/>
        <v>98526</v>
      </c>
      <c r="X130" s="204">
        <f t="shared" si="70"/>
        <v>106283</v>
      </c>
      <c r="Y130" s="106">
        <v>38</v>
      </c>
      <c r="Z130" s="205">
        <f t="shared" si="71"/>
        <v>85662</v>
      </c>
      <c r="AA130" s="206">
        <f t="shared" si="71"/>
        <v>93750</v>
      </c>
      <c r="AB130" s="206">
        <f t="shared" si="71"/>
        <v>99984</v>
      </c>
      <c r="AC130" s="206">
        <f t="shared" si="71"/>
        <v>102810</v>
      </c>
      <c r="AD130" s="207">
        <f t="shared" si="71"/>
        <v>110904</v>
      </c>
      <c r="AF130" s="368">
        <f>(B130-'21-22 Cert'!B127)/'21-22 Cert'!B127</f>
        <v>8.0036311369997726E-2</v>
      </c>
      <c r="AG130" s="368">
        <f>(C130-'21-22 Cert'!C127)/'21-22 Cert'!C127</f>
        <v>7.9969588056400337E-2</v>
      </c>
      <c r="AH130" s="368">
        <f>(D130-'21-22 Cert'!D127)/'21-22 Cert'!D127</f>
        <v>7.9974076474400524E-2</v>
      </c>
      <c r="AI130" s="368">
        <f>(E130-'21-22 Cert'!E127)/'21-22 Cert'!E127</f>
        <v>7.9982352199672258E-2</v>
      </c>
      <c r="AJ130" s="368">
        <f>(F130-'21-22 Cert'!F127)/'21-22 Cert'!F127</f>
        <v>7.9988314344142566E-2</v>
      </c>
      <c r="AK130" s="368"/>
      <c r="AL130" s="368">
        <f>(H130-'21-22 Cert'!H127)/'21-22 Cert'!H127</f>
        <v>8.0028818443804037E-2</v>
      </c>
      <c r="AM130" s="368">
        <f>(I130-'21-22 Cert'!I127)/'21-22 Cert'!I127</f>
        <v>7.9966296720512919E-2</v>
      </c>
      <c r="AN130" s="368">
        <f>(J130-'21-22 Cert'!J127)/'21-22 Cert'!J127</f>
        <v>7.9967410626110999E-2</v>
      </c>
      <c r="AO130" s="368">
        <f>(K130-'21-22 Cert'!K127)/'21-22 Cert'!K127</f>
        <v>7.9978870787663428E-2</v>
      </c>
      <c r="AP130" s="368">
        <f>(L130-'21-22 Cert'!L127)/'21-22 Cert'!L127</f>
        <v>7.9985309502081159E-2</v>
      </c>
      <c r="AQ130" s="368"/>
      <c r="AR130" s="368">
        <f>(N130-'21-22 Cert'!N127)/'21-22 Cert'!N127</f>
        <v>8.003576095179149E-2</v>
      </c>
      <c r="AS130" s="368">
        <f>(O130-'21-22 Cert'!O127)/'21-22 Cert'!O127</f>
        <v>7.997587151582175E-2</v>
      </c>
      <c r="AT130" s="368">
        <f>(P130-'21-22 Cert'!P127)/'21-22 Cert'!P127</f>
        <v>7.9974076474400524E-2</v>
      </c>
      <c r="AU130" s="368">
        <f>(Q130-'21-22 Cert'!Q127)/'21-22 Cert'!Q127</f>
        <v>7.9988082004973468E-2</v>
      </c>
      <c r="AV130" s="368">
        <f>(R130-'21-22 Cert'!R127)/'21-22 Cert'!R127</f>
        <v>7.9982577841989519E-2</v>
      </c>
      <c r="AW130" s="368"/>
      <c r="AX130" s="368">
        <f>(T130-'21-22 Cert'!T127)/'21-22 Cert'!T127</f>
        <v>8.0043152784538676E-2</v>
      </c>
      <c r="AY130" s="368">
        <f>(U130-'21-22 Cert'!U127)/'21-22 Cert'!U127</f>
        <v>7.9972593189167093E-2</v>
      </c>
      <c r="AZ130" s="368">
        <f>(V130-'21-22 Cert'!V127)/'21-22 Cert'!V127</f>
        <v>7.9967990261826133E-2</v>
      </c>
      <c r="BA130" s="368">
        <f>(W130-'21-22 Cert'!W127)/'21-22 Cert'!W127</f>
        <v>7.9973692864189413E-2</v>
      </c>
      <c r="BB130" s="368">
        <f>(X130-'21-22 Cert'!X127)/'21-22 Cert'!X127</f>
        <v>7.9991057910192967E-2</v>
      </c>
      <c r="BC130" s="368"/>
      <c r="BD130" s="368">
        <f>(Z130-'21-22 Cert'!Z127)/'21-22 Cert'!Z127</f>
        <v>8.0036311369997726E-2</v>
      </c>
      <c r="BE130" s="368">
        <f>(AA130-'21-22 Cert'!AA127)/'21-22 Cert'!AA127</f>
        <v>7.9969588056400337E-2</v>
      </c>
      <c r="BF130" s="368">
        <f>(AB130-'21-22 Cert'!AB127)/'21-22 Cert'!AB127</f>
        <v>7.9974076474400524E-2</v>
      </c>
      <c r="BG130" s="368">
        <f>(AC130-'21-22 Cert'!AC127)/'21-22 Cert'!AC127</f>
        <v>7.9982352199672258E-2</v>
      </c>
      <c r="BH130" s="368">
        <f>(AD130-'21-22 Cert'!AD127)/'21-22 Cert'!AD127</f>
        <v>7.9988314344142566E-2</v>
      </c>
    </row>
    <row r="131" spans="1:60" s="106" customFormat="1" ht="15.75" thickBot="1" x14ac:dyDescent="0.3">
      <c r="A131" s="106">
        <v>39</v>
      </c>
      <c r="B131" s="148">
        <f>MROUND('21-22 Cert'!B128+'21-22 Cert'!B128*$B$1,5)</f>
        <v>72155</v>
      </c>
      <c r="C131" s="149">
        <f>MROUND('21-22 Cert'!C128+'21-22 Cert'!C128*$B$1,5)</f>
        <v>78895</v>
      </c>
      <c r="D131" s="149">
        <f>MROUND('21-22 Cert'!D128+'21-22 Cert'!D128*$B$1,5)</f>
        <v>84085</v>
      </c>
      <c r="E131" s="149">
        <f>MROUND('21-22 Cert'!E128+'21-22 Cert'!E128*$B$1,5)</f>
        <v>86445</v>
      </c>
      <c r="F131" s="150">
        <f>MROUND('21-22 Cert'!F128+'21-22 Cert'!F128*$B$1,5)</f>
        <v>93200</v>
      </c>
      <c r="G131" s="106">
        <v>39</v>
      </c>
      <c r="H131" s="208">
        <f t="shared" ref="H131" si="72">ROUND(B131/10*10.5,0)</f>
        <v>75763</v>
      </c>
      <c r="I131" s="209">
        <f t="shared" ref="I131" si="73">ROUND(C131/10*10.5,0)</f>
        <v>82840</v>
      </c>
      <c r="J131" s="209">
        <f t="shared" ref="J131" si="74">ROUND(D131/10*10.5,0)</f>
        <v>88289</v>
      </c>
      <c r="K131" s="209">
        <f t="shared" ref="K131" si="75">ROUND(E131/10*10.5,0)</f>
        <v>90767</v>
      </c>
      <c r="L131" s="210">
        <f t="shared" ref="L131" si="76">ROUND(F131/10*10.5,0)</f>
        <v>97860</v>
      </c>
      <c r="M131" s="106">
        <v>39</v>
      </c>
      <c r="N131" s="211">
        <f t="shared" ref="N131" si="77">ROUND(B131/10*11,0)</f>
        <v>79371</v>
      </c>
      <c r="O131" s="212">
        <f t="shared" ref="O131" si="78">ROUND(C131/10*11,0)</f>
        <v>86785</v>
      </c>
      <c r="P131" s="212">
        <f t="shared" ref="P131" si="79">ROUND(D131/10*11,0)</f>
        <v>92494</v>
      </c>
      <c r="Q131" s="212">
        <f t="shared" ref="Q131" si="80">ROUND(E131/10*11,0)</f>
        <v>95090</v>
      </c>
      <c r="R131" s="213">
        <f t="shared" ref="R131" si="81">ROUND(F131/10*11,0)</f>
        <v>102520</v>
      </c>
      <c r="S131" s="106">
        <v>39</v>
      </c>
      <c r="T131" s="214">
        <f t="shared" ref="T131" si="82">ROUND(B131/10*11.5,0)</f>
        <v>82978</v>
      </c>
      <c r="U131" s="215">
        <f t="shared" ref="U131" si="83">ROUND(C131/10*11.5,0)</f>
        <v>90729</v>
      </c>
      <c r="V131" s="215">
        <f t="shared" ref="V131" si="84">ROUND(D131/10*11.5,0)</f>
        <v>96698</v>
      </c>
      <c r="W131" s="215">
        <f t="shared" ref="W131" si="85">ROUND(E131/10*11.5,0)</f>
        <v>99412</v>
      </c>
      <c r="X131" s="216">
        <f t="shared" ref="X131" si="86">ROUND(F131/10*11.5,0)</f>
        <v>107180</v>
      </c>
      <c r="Y131" s="106">
        <v>39</v>
      </c>
      <c r="Z131" s="217">
        <f t="shared" ref="Z131" si="87">ROUND(B131/10*12,0)</f>
        <v>86586</v>
      </c>
      <c r="AA131" s="218">
        <f t="shared" ref="AA131" si="88">ROUND(C131/10*12,0)</f>
        <v>94674</v>
      </c>
      <c r="AB131" s="218">
        <f t="shared" ref="AB131" si="89">ROUND(D131/10*12,0)</f>
        <v>100902</v>
      </c>
      <c r="AC131" s="218">
        <f t="shared" ref="AC131" si="90">ROUND(E131/10*12,0)</f>
        <v>103734</v>
      </c>
      <c r="AD131" s="219">
        <f t="shared" ref="AD131" si="91">ROUND(F131/10*12,0)</f>
        <v>111840</v>
      </c>
      <c r="AF131" s="368">
        <f>(B131-'21-22 Cert'!B128)/'21-22 Cert'!B128</f>
        <v>8.0002993563837749E-2</v>
      </c>
      <c r="AG131" s="368">
        <f>(C131-'21-22 Cert'!C128)/'21-22 Cert'!C128</f>
        <v>8.0013689253935663E-2</v>
      </c>
      <c r="AH131" s="368">
        <f>(D131-'21-22 Cert'!D128)/'21-22 Cert'!D128</f>
        <v>8.0020551024340122E-2</v>
      </c>
      <c r="AI131" s="368">
        <f>(E131-'21-22 Cert'!E128)/'21-22 Cert'!E128</f>
        <v>8.0022488755622193E-2</v>
      </c>
      <c r="AJ131" s="368">
        <f>(F131-'21-22 Cert'!F128)/'21-22 Cert'!F128</f>
        <v>8.0016223419665106E-2</v>
      </c>
      <c r="AK131" s="368"/>
      <c r="AL131" s="368">
        <f>(H131-'21-22 Cert'!H128)/'21-22 Cert'!H128</f>
        <v>7.9998859602856701E-2</v>
      </c>
      <c r="AM131" s="368">
        <f>(I131-'21-22 Cert'!I128)/'21-22 Cert'!I128</f>
        <v>8.0009908347783001E-2</v>
      </c>
      <c r="AN131" s="368">
        <f>(J131-'21-22 Cert'!J128)/'21-22 Cert'!J128</f>
        <v>8.0014189949601217E-2</v>
      </c>
      <c r="AO131" s="368">
        <f>(K131-'21-22 Cert'!K128)/'21-22 Cert'!K128</f>
        <v>8.0019514052497562E-2</v>
      </c>
      <c r="AP131" s="368">
        <f>(L131-'21-22 Cert'!L128)/'21-22 Cert'!L128</f>
        <v>8.0013243571349743E-2</v>
      </c>
      <c r="AQ131" s="368"/>
      <c r="AR131" s="368">
        <f>(N131-'21-22 Cert'!N128)/'21-22 Cert'!N128</f>
        <v>8.0009797118014453E-2</v>
      </c>
      <c r="AS131" s="368">
        <f>(O131-'21-22 Cert'!O128)/'21-22 Cert'!O128</f>
        <v>8.0019911642088229E-2</v>
      </c>
      <c r="AT131" s="368">
        <f>(P131-'21-22 Cert'!P128)/'21-22 Cert'!P128</f>
        <v>8.0020083838348452E-2</v>
      </c>
      <c r="AU131" s="368">
        <f>(Q131-'21-22 Cert'!Q128)/'21-22 Cert'!Q128</f>
        <v>8.0028167734314662E-2</v>
      </c>
      <c r="AV131" s="368">
        <f>(R131-'21-22 Cert'!R128)/'21-22 Cert'!R128</f>
        <v>8.0010534632604685E-2</v>
      </c>
      <c r="AW131" s="368"/>
      <c r="AX131" s="368">
        <f>(T131-'21-22 Cert'!T128)/'21-22 Cert'!T128</f>
        <v>7.9992711370262384E-2</v>
      </c>
      <c r="AY131" s="368">
        <f>(U131-'21-22 Cert'!U128)/'21-22 Cert'!U128</f>
        <v>8.0004285306161313E-2</v>
      </c>
      <c r="AZ131" s="368">
        <f>(V131-'21-22 Cert'!V128)/'21-22 Cert'!V128</f>
        <v>8.0026358996124328E-2</v>
      </c>
      <c r="BA131" s="368">
        <f>(W131-'21-22 Cert'!W128)/'21-22 Cert'!W128</f>
        <v>8.0025204788909898E-2</v>
      </c>
      <c r="BB131" s="368">
        <f>(X131-'21-22 Cert'!X128)/'21-22 Cert'!X128</f>
        <v>8.001894416509639E-2</v>
      </c>
      <c r="BC131" s="368"/>
      <c r="BD131" s="368">
        <f>(Z131-'21-22 Cert'!Z128)/'21-22 Cert'!Z128</f>
        <v>8.0002993563837749E-2</v>
      </c>
      <c r="BE131" s="368">
        <f>(AA131-'21-22 Cert'!AA128)/'21-22 Cert'!AA128</f>
        <v>8.0013689253935663E-2</v>
      </c>
      <c r="BF131" s="368">
        <f>(AB131-'21-22 Cert'!AB128)/'21-22 Cert'!AB128</f>
        <v>8.0020551024340122E-2</v>
      </c>
      <c r="BG131" s="368">
        <f>(AC131-'21-22 Cert'!AC128)/'21-22 Cert'!AC128</f>
        <v>8.0022488755622193E-2</v>
      </c>
      <c r="BH131" s="368">
        <f>(AD131-'21-22 Cert'!AD128)/'21-22 Cert'!AD128</f>
        <v>8.0016223419665106E-2</v>
      </c>
    </row>
    <row r="132" spans="1:60" s="106" customFormat="1" x14ac:dyDescent="0.25">
      <c r="B132" s="220"/>
      <c r="C132" s="220"/>
      <c r="D132" s="220"/>
      <c r="E132" s="220"/>
      <c r="F132" s="220"/>
      <c r="G132" s="220"/>
      <c r="H132" s="220"/>
      <c r="I132" s="220"/>
      <c r="J132" s="220"/>
      <c r="K132" s="220"/>
      <c r="L132" s="220"/>
      <c r="AF132" s="368"/>
      <c r="AG132" s="368"/>
      <c r="AH132" s="368"/>
      <c r="AI132" s="368"/>
      <c r="AJ132" s="368"/>
      <c r="AK132" s="368"/>
      <c r="AL132" s="368"/>
      <c r="AM132" s="368"/>
      <c r="AN132" s="368"/>
      <c r="AO132" s="368"/>
      <c r="AP132" s="368"/>
      <c r="AQ132" s="368"/>
      <c r="AR132" s="368"/>
      <c r="AS132" s="368"/>
      <c r="AT132" s="368"/>
      <c r="AU132" s="368"/>
      <c r="AV132" s="368"/>
      <c r="AW132" s="368"/>
      <c r="AX132" s="368"/>
      <c r="AY132" s="368"/>
      <c r="AZ132" s="368"/>
      <c r="BA132" s="368"/>
      <c r="BB132" s="368"/>
      <c r="BC132" s="368"/>
      <c r="BD132" s="368"/>
      <c r="BE132" s="368"/>
      <c r="BF132" s="368"/>
      <c r="BG132" s="368"/>
      <c r="BH132" s="368"/>
    </row>
    <row r="133" spans="1:60" s="106" customFormat="1" x14ac:dyDescent="0.25">
      <c r="A133" s="106" t="s">
        <v>43</v>
      </c>
      <c r="B133" s="220"/>
      <c r="C133" s="220"/>
      <c r="D133" s="220"/>
      <c r="E133" s="220"/>
      <c r="F133" s="220"/>
      <c r="G133" s="220"/>
      <c r="H133" s="220"/>
      <c r="I133" s="220"/>
      <c r="J133" s="220"/>
      <c r="K133" s="220"/>
      <c r="L133" s="220"/>
      <c r="AF133" s="368"/>
      <c r="AG133" s="368"/>
      <c r="AH133" s="368"/>
      <c r="AI133" s="368"/>
      <c r="AJ133" s="368"/>
      <c r="AK133" s="368"/>
      <c r="AL133" s="368"/>
      <c r="AM133" s="368"/>
      <c r="AN133" s="368"/>
      <c r="AO133" s="368"/>
      <c r="AP133" s="368"/>
      <c r="AQ133" s="368"/>
      <c r="AR133" s="368"/>
      <c r="AS133" s="368"/>
      <c r="AT133" s="368"/>
      <c r="AU133" s="368"/>
      <c r="AV133" s="368"/>
      <c r="AW133" s="368"/>
      <c r="AX133" s="368"/>
      <c r="AY133" s="368"/>
      <c r="AZ133" s="368"/>
      <c r="BA133" s="368"/>
      <c r="BB133" s="368"/>
      <c r="BC133" s="368"/>
      <c r="BD133" s="368"/>
      <c r="BE133" s="368"/>
      <c r="BF133" s="368"/>
      <c r="BG133" s="368"/>
      <c r="BH133" s="368"/>
    </row>
    <row r="134" spans="1:60" s="106" customFormat="1" ht="15.75" thickBot="1" x14ac:dyDescent="0.3">
      <c r="A134" s="105"/>
      <c r="B134" s="163">
        <f>$B$1</f>
        <v>0.08</v>
      </c>
      <c r="C134" s="220"/>
      <c r="D134" s="220"/>
      <c r="E134" s="220"/>
      <c r="F134" s="220"/>
      <c r="G134" s="105"/>
      <c r="H134" s="163">
        <f>$B$1</f>
        <v>0.08</v>
      </c>
      <c r="M134" s="105"/>
      <c r="N134" s="163">
        <f>$B$1</f>
        <v>0.08</v>
      </c>
      <c r="S134" s="105"/>
      <c r="T134" s="163">
        <f>$B$1</f>
        <v>0.08</v>
      </c>
      <c r="Y134" s="105"/>
      <c r="Z134" s="163">
        <f>$B$1</f>
        <v>0.08</v>
      </c>
      <c r="AF134" s="368"/>
      <c r="AG134" s="368"/>
      <c r="AH134" s="368"/>
      <c r="AI134" s="368"/>
      <c r="AJ134" s="368"/>
      <c r="AK134" s="368"/>
      <c r="AL134" s="368"/>
      <c r="AM134" s="368"/>
      <c r="AN134" s="368"/>
      <c r="AO134" s="368"/>
      <c r="AP134" s="368"/>
      <c r="AQ134" s="368"/>
      <c r="AR134" s="368"/>
      <c r="AS134" s="368"/>
      <c r="AT134" s="368"/>
      <c r="AU134" s="368"/>
      <c r="AV134" s="368"/>
      <c r="AW134" s="368"/>
      <c r="AX134" s="368"/>
      <c r="AY134" s="368"/>
      <c r="AZ134" s="368"/>
      <c r="BA134" s="368"/>
      <c r="BB134" s="368"/>
      <c r="BC134" s="368"/>
      <c r="BD134" s="368"/>
      <c r="BE134" s="368"/>
      <c r="BF134" s="368"/>
      <c r="BG134" s="368"/>
      <c r="BH134" s="368"/>
    </row>
    <row r="135" spans="1:60" x14ac:dyDescent="0.25">
      <c r="B135" s="402" t="s">
        <v>27</v>
      </c>
      <c r="C135" s="403"/>
      <c r="D135" s="403"/>
      <c r="E135" s="403"/>
      <c r="F135" s="404"/>
      <c r="H135" s="405" t="s">
        <v>28</v>
      </c>
      <c r="I135" s="406"/>
      <c r="J135" s="406"/>
      <c r="K135" s="406"/>
      <c r="L135" s="407"/>
      <c r="N135" s="408" t="s">
        <v>29</v>
      </c>
      <c r="O135" s="409"/>
      <c r="P135" s="409"/>
      <c r="Q135" s="409"/>
      <c r="R135" s="410"/>
      <c r="T135" s="411" t="s">
        <v>30</v>
      </c>
      <c r="U135" s="412"/>
      <c r="V135" s="412"/>
      <c r="W135" s="412"/>
      <c r="X135" s="413"/>
      <c r="Z135" s="414" t="s">
        <v>31</v>
      </c>
      <c r="AA135" s="415"/>
      <c r="AB135" s="415"/>
      <c r="AC135" s="415"/>
      <c r="AD135" s="416"/>
      <c r="AF135" s="368"/>
      <c r="AG135" s="368"/>
      <c r="AH135" s="368"/>
      <c r="AI135" s="368"/>
      <c r="AJ135" s="368"/>
      <c r="AK135" s="368"/>
      <c r="AL135" s="368"/>
      <c r="AM135" s="368"/>
      <c r="AN135" s="368"/>
      <c r="AO135" s="368"/>
      <c r="AP135" s="368"/>
      <c r="AQ135" s="368"/>
      <c r="AR135" s="368"/>
      <c r="AS135" s="368"/>
      <c r="AT135" s="368"/>
      <c r="AU135" s="368"/>
      <c r="AV135" s="368"/>
      <c r="AW135" s="368"/>
      <c r="AX135" s="368"/>
      <c r="AY135" s="368"/>
      <c r="AZ135" s="368"/>
      <c r="BA135" s="368"/>
      <c r="BB135" s="368"/>
      <c r="BC135" s="368"/>
      <c r="BD135" s="368"/>
      <c r="BE135" s="368"/>
      <c r="BF135" s="368"/>
      <c r="BG135" s="368"/>
      <c r="BH135" s="368"/>
    </row>
    <row r="136" spans="1:60" x14ac:dyDescent="0.25">
      <c r="B136" s="417" t="s">
        <v>44</v>
      </c>
      <c r="C136" s="418"/>
      <c r="D136" s="418"/>
      <c r="E136" s="418"/>
      <c r="F136" s="419"/>
      <c r="H136" s="417" t="s">
        <v>44</v>
      </c>
      <c r="I136" s="418"/>
      <c r="J136" s="418"/>
      <c r="K136" s="418"/>
      <c r="L136" s="419"/>
      <c r="N136" s="417" t="s">
        <v>44</v>
      </c>
      <c r="O136" s="418"/>
      <c r="P136" s="418"/>
      <c r="Q136" s="418"/>
      <c r="R136" s="419"/>
      <c r="T136" s="417" t="s">
        <v>44</v>
      </c>
      <c r="U136" s="418"/>
      <c r="V136" s="418"/>
      <c r="W136" s="418"/>
      <c r="X136" s="419"/>
      <c r="Z136" s="417" t="s">
        <v>44</v>
      </c>
      <c r="AA136" s="418"/>
      <c r="AB136" s="418"/>
      <c r="AC136" s="418"/>
      <c r="AD136" s="419"/>
      <c r="AF136" s="368"/>
      <c r="AG136" s="368"/>
      <c r="AH136" s="368"/>
      <c r="AI136" s="368"/>
      <c r="AJ136" s="368"/>
      <c r="AK136" s="368"/>
      <c r="AL136" s="368"/>
      <c r="AM136" s="368"/>
      <c r="AN136" s="368"/>
      <c r="AO136" s="368"/>
      <c r="AP136" s="368"/>
      <c r="AQ136" s="368"/>
      <c r="AR136" s="368"/>
      <c r="AS136" s="368"/>
      <c r="AT136" s="368"/>
      <c r="AU136" s="368"/>
      <c r="AV136" s="368"/>
      <c r="AW136" s="368"/>
      <c r="AX136" s="368"/>
      <c r="AY136" s="368"/>
      <c r="AZ136" s="368"/>
      <c r="BA136" s="368"/>
      <c r="BB136" s="368"/>
      <c r="BC136" s="368"/>
      <c r="BD136" s="368"/>
      <c r="BE136" s="368"/>
      <c r="BF136" s="368"/>
      <c r="BG136" s="368"/>
      <c r="BH136" s="368"/>
    </row>
    <row r="137" spans="1:60" ht="15.75" thickBot="1" x14ac:dyDescent="0.3">
      <c r="A137" s="105" t="s">
        <v>33</v>
      </c>
      <c r="B137" s="165" t="s">
        <v>34</v>
      </c>
      <c r="C137" s="166" t="s">
        <v>35</v>
      </c>
      <c r="D137" s="166" t="s">
        <v>40</v>
      </c>
      <c r="E137" s="166" t="s">
        <v>37</v>
      </c>
      <c r="F137" s="167" t="s">
        <v>38</v>
      </c>
      <c r="G137" s="105" t="s">
        <v>33</v>
      </c>
      <c r="H137" s="165" t="s">
        <v>34</v>
      </c>
      <c r="I137" s="166" t="s">
        <v>35</v>
      </c>
      <c r="J137" s="166" t="s">
        <v>40</v>
      </c>
      <c r="K137" s="166" t="s">
        <v>37</v>
      </c>
      <c r="L137" s="167" t="s">
        <v>38</v>
      </c>
      <c r="M137" s="105" t="s">
        <v>33</v>
      </c>
      <c r="N137" s="165" t="s">
        <v>34</v>
      </c>
      <c r="O137" s="166" t="s">
        <v>35</v>
      </c>
      <c r="P137" s="166" t="s">
        <v>40</v>
      </c>
      <c r="Q137" s="166" t="s">
        <v>37</v>
      </c>
      <c r="R137" s="167" t="s">
        <v>38</v>
      </c>
      <c r="S137" s="105" t="s">
        <v>33</v>
      </c>
      <c r="T137" s="165" t="s">
        <v>34</v>
      </c>
      <c r="U137" s="166" t="s">
        <v>35</v>
      </c>
      <c r="V137" s="166" t="s">
        <v>40</v>
      </c>
      <c r="W137" s="166" t="s">
        <v>37</v>
      </c>
      <c r="X137" s="167" t="s">
        <v>38</v>
      </c>
      <c r="Y137" s="105" t="s">
        <v>33</v>
      </c>
      <c r="Z137" s="165" t="s">
        <v>34</v>
      </c>
      <c r="AA137" s="166" t="s">
        <v>35</v>
      </c>
      <c r="AB137" s="166" t="s">
        <v>40</v>
      </c>
      <c r="AC137" s="166" t="s">
        <v>37</v>
      </c>
      <c r="AD137" s="167" t="s">
        <v>38</v>
      </c>
      <c r="AF137" s="368"/>
      <c r="AG137" s="368"/>
      <c r="AH137" s="368"/>
      <c r="AI137" s="368"/>
      <c r="AJ137" s="368"/>
      <c r="AK137" s="368"/>
      <c r="AL137" s="368"/>
      <c r="AM137" s="368"/>
      <c r="AN137" s="368"/>
      <c r="AO137" s="368"/>
      <c r="AP137" s="368"/>
      <c r="AQ137" s="368"/>
      <c r="AR137" s="368"/>
      <c r="AS137" s="368"/>
      <c r="AT137" s="368"/>
      <c r="AU137" s="368"/>
      <c r="AV137" s="368"/>
      <c r="AW137" s="368"/>
      <c r="AX137" s="368"/>
      <c r="AY137" s="368"/>
      <c r="AZ137" s="368"/>
      <c r="BA137" s="368"/>
      <c r="BB137" s="368"/>
      <c r="BC137" s="368"/>
      <c r="BD137" s="368"/>
      <c r="BE137" s="368"/>
      <c r="BF137" s="368"/>
      <c r="BG137" s="368"/>
      <c r="BH137" s="368"/>
    </row>
    <row r="138" spans="1:60" x14ac:dyDescent="0.25">
      <c r="A138" s="116">
        <v>4</v>
      </c>
      <c r="B138" s="224">
        <v>45740</v>
      </c>
      <c r="C138" s="225">
        <v>50165</v>
      </c>
      <c r="D138" s="225">
        <v>53875</v>
      </c>
      <c r="E138" s="225">
        <v>55565</v>
      </c>
      <c r="F138" s="226">
        <v>60430</v>
      </c>
      <c r="G138" s="116">
        <v>4</v>
      </c>
      <c r="H138" s="184">
        <f t="shared" ref="H138:L153" si="92">ROUND(B138/10*10.5,0)</f>
        <v>48027</v>
      </c>
      <c r="I138" s="185">
        <f t="shared" si="92"/>
        <v>52673</v>
      </c>
      <c r="J138" s="185">
        <f t="shared" si="92"/>
        <v>56569</v>
      </c>
      <c r="K138" s="185">
        <f t="shared" si="92"/>
        <v>58343</v>
      </c>
      <c r="L138" s="186">
        <f t="shared" si="92"/>
        <v>63452</v>
      </c>
      <c r="M138" s="116">
        <v>4</v>
      </c>
      <c r="N138" s="187">
        <f t="shared" ref="N138:R153" si="93">ROUND(B138/10*11,0)</f>
        <v>50314</v>
      </c>
      <c r="O138" s="188">
        <f t="shared" si="93"/>
        <v>55182</v>
      </c>
      <c r="P138" s="188">
        <f t="shared" si="93"/>
        <v>59263</v>
      </c>
      <c r="Q138" s="188">
        <f t="shared" si="93"/>
        <v>61122</v>
      </c>
      <c r="R138" s="189">
        <f t="shared" si="93"/>
        <v>66473</v>
      </c>
      <c r="S138" s="116">
        <v>4</v>
      </c>
      <c r="T138" s="190">
        <f t="shared" ref="T138:X153" si="94">ROUND(B138/10*11.5,0)</f>
        <v>52601</v>
      </c>
      <c r="U138" s="191">
        <f t="shared" si="94"/>
        <v>57690</v>
      </c>
      <c r="V138" s="191">
        <f t="shared" si="94"/>
        <v>61956</v>
      </c>
      <c r="W138" s="191">
        <f t="shared" si="94"/>
        <v>63900</v>
      </c>
      <c r="X138" s="192">
        <f t="shared" si="94"/>
        <v>69495</v>
      </c>
      <c r="Y138" s="116">
        <v>4</v>
      </c>
      <c r="Z138" s="193">
        <f t="shared" ref="Z138:AD153" si="95">ROUND(B138/10*12,0)</f>
        <v>54888</v>
      </c>
      <c r="AA138" s="194">
        <f t="shared" si="95"/>
        <v>60198</v>
      </c>
      <c r="AB138" s="194">
        <f t="shared" si="95"/>
        <v>64650</v>
      </c>
      <c r="AC138" s="194">
        <f t="shared" si="95"/>
        <v>66678</v>
      </c>
      <c r="AD138" s="195">
        <f t="shared" si="95"/>
        <v>72516</v>
      </c>
      <c r="AF138" s="368"/>
      <c r="AG138" s="368"/>
      <c r="AH138" s="368"/>
      <c r="AI138" s="368"/>
      <c r="AJ138" s="368"/>
      <c r="AK138" s="368"/>
      <c r="AL138" s="368"/>
      <c r="AM138" s="368"/>
      <c r="AN138" s="368"/>
      <c r="AO138" s="368"/>
      <c r="AP138" s="368"/>
      <c r="AQ138" s="368"/>
      <c r="AR138" s="368"/>
      <c r="AS138" s="368"/>
      <c r="AT138" s="368"/>
      <c r="AU138" s="368"/>
      <c r="AV138" s="368"/>
      <c r="AW138" s="368"/>
      <c r="AX138" s="368"/>
      <c r="AY138" s="368"/>
      <c r="AZ138" s="368"/>
      <c r="BA138" s="368"/>
      <c r="BB138" s="368"/>
      <c r="BC138" s="368"/>
      <c r="BD138" s="368"/>
      <c r="BE138" s="368"/>
      <c r="BF138" s="368"/>
      <c r="BG138" s="368"/>
      <c r="BH138" s="368"/>
    </row>
    <row r="139" spans="1:60" s="132" customFormat="1" x14ac:dyDescent="0.25">
      <c r="A139" s="116">
        <v>5</v>
      </c>
      <c r="B139" s="126">
        <f>MROUND('21-22 Cert'!B135+'21-22 Cert'!B135*$B$1,5)</f>
        <v>47240</v>
      </c>
      <c r="C139" s="127">
        <f>MROUND('21-22 Cert'!C135+'21-22 Cert'!C135*$B$1,5)</f>
        <v>52020</v>
      </c>
      <c r="D139" s="127">
        <f>MROUND('21-22 Cert'!D135+'21-22 Cert'!D135*$B$1,5)</f>
        <v>56025</v>
      </c>
      <c r="E139" s="127">
        <f>MROUND('21-22 Cert'!E135+'21-22 Cert'!E135*$B$1,5)</f>
        <v>57850</v>
      </c>
      <c r="F139" s="128">
        <f>MROUND('21-22 Cert'!F135+'21-22 Cert'!F135*$B$1,5)</f>
        <v>63105</v>
      </c>
      <c r="G139" s="116">
        <v>5</v>
      </c>
      <c r="H139" s="196">
        <f t="shared" si="92"/>
        <v>49602</v>
      </c>
      <c r="I139" s="197">
        <f t="shared" si="92"/>
        <v>54621</v>
      </c>
      <c r="J139" s="197">
        <f t="shared" si="92"/>
        <v>58826</v>
      </c>
      <c r="K139" s="197">
        <f t="shared" si="92"/>
        <v>60743</v>
      </c>
      <c r="L139" s="198">
        <f t="shared" si="92"/>
        <v>66260</v>
      </c>
      <c r="M139" s="116">
        <v>5</v>
      </c>
      <c r="N139" s="199">
        <f t="shared" si="93"/>
        <v>51964</v>
      </c>
      <c r="O139" s="200">
        <f t="shared" si="93"/>
        <v>57222</v>
      </c>
      <c r="P139" s="200">
        <f t="shared" si="93"/>
        <v>61628</v>
      </c>
      <c r="Q139" s="200">
        <f t="shared" si="93"/>
        <v>63635</v>
      </c>
      <c r="R139" s="201">
        <f t="shared" si="93"/>
        <v>69416</v>
      </c>
      <c r="S139" s="116">
        <v>5</v>
      </c>
      <c r="T139" s="202">
        <f t="shared" si="94"/>
        <v>54326</v>
      </c>
      <c r="U139" s="203">
        <f t="shared" si="94"/>
        <v>59823</v>
      </c>
      <c r="V139" s="203">
        <f t="shared" si="94"/>
        <v>64429</v>
      </c>
      <c r="W139" s="203">
        <f t="shared" si="94"/>
        <v>66528</v>
      </c>
      <c r="X139" s="204">
        <f t="shared" si="94"/>
        <v>72571</v>
      </c>
      <c r="Y139" s="116">
        <v>5</v>
      </c>
      <c r="Z139" s="205">
        <f t="shared" si="95"/>
        <v>56688</v>
      </c>
      <c r="AA139" s="206">
        <f t="shared" si="95"/>
        <v>62424</v>
      </c>
      <c r="AB139" s="206">
        <f t="shared" si="95"/>
        <v>67230</v>
      </c>
      <c r="AC139" s="206">
        <f t="shared" si="95"/>
        <v>69420</v>
      </c>
      <c r="AD139" s="207">
        <f t="shared" si="95"/>
        <v>75726</v>
      </c>
      <c r="AE139" s="116"/>
      <c r="AF139" s="368">
        <f>(B139-'21-22 Cert'!B135)/'21-22 Cert'!B135</f>
        <v>8.0018289894833103E-2</v>
      </c>
      <c r="AG139" s="368">
        <f>(C139-'21-22 Cert'!C135)/'21-22 Cert'!C135</f>
        <v>8.0037371535347249E-2</v>
      </c>
      <c r="AH139" s="368">
        <f>(D139-'21-22 Cert'!D135)/'21-22 Cert'!D135</f>
        <v>0.08</v>
      </c>
      <c r="AI139" s="368">
        <f>(E139-'21-22 Cert'!E135)/'21-22 Cert'!E135</f>
        <v>7.9996266218612902E-2</v>
      </c>
      <c r="AJ139" s="368">
        <f>(F139-'21-22 Cert'!F135)/'21-22 Cert'!F135</f>
        <v>8.0010268697586859E-2</v>
      </c>
      <c r="AK139" s="368"/>
      <c r="AL139" s="368">
        <f>(H139-'21-22 Cert'!H135)/'21-22 Cert'!H135</f>
        <v>8.0018289894833103E-2</v>
      </c>
      <c r="AM139" s="368">
        <f>(I139-'21-22 Cert'!I135)/'21-22 Cert'!I135</f>
        <v>8.0042710537243197E-2</v>
      </c>
      <c r="AN139" s="368">
        <f>(J139-'21-22 Cert'!J135)/'21-22 Cert'!J135</f>
        <v>7.9990453285354979E-2</v>
      </c>
      <c r="AO139" s="368">
        <f>(K139-'21-22 Cert'!K135)/'21-22 Cert'!K135</f>
        <v>8.0009956794623333E-2</v>
      </c>
      <c r="AP139" s="368">
        <f>(L139-'21-22 Cert'!L135)/'21-22 Cert'!L135</f>
        <v>7.9997392098057118E-2</v>
      </c>
      <c r="AQ139" s="368"/>
      <c r="AR139" s="368">
        <f>(N139-'21-22 Cert'!N135)/'21-22 Cert'!N135</f>
        <v>8.0018289894833103E-2</v>
      </c>
      <c r="AS139" s="368">
        <f>(O139-'21-22 Cert'!O135)/'21-22 Cert'!O135</f>
        <v>8.0027179041938776E-2</v>
      </c>
      <c r="AT139" s="368">
        <f>(P139-'21-22 Cert'!P135)/'21-22 Cert'!P135</f>
        <v>7.9999299020380985E-2</v>
      </c>
      <c r="AU139" s="368">
        <f>(Q139-'21-22 Cert'!Q135)/'21-22 Cert'!Q135</f>
        <v>7.9987101591935103E-2</v>
      </c>
      <c r="AV139" s="368">
        <f>(R139-'21-22 Cert'!R135)/'21-22 Cert'!R135</f>
        <v>8.0018048013940538E-2</v>
      </c>
      <c r="AW139" s="368"/>
      <c r="AX139" s="368">
        <f>(T139-'21-22 Cert'!T135)/'21-22 Cert'!T135</f>
        <v>8.0018289894833103E-2</v>
      </c>
      <c r="AY139" s="368">
        <f>(U139-'21-22 Cert'!U135)/'21-22 Cert'!U135</f>
        <v>8.0032496840584944E-2</v>
      </c>
      <c r="AZ139" s="368">
        <f>(V139-'21-22 Cert'!V135)/'21-22 Cert'!V135</f>
        <v>8.0008716642081271E-2</v>
      </c>
      <c r="BA139" s="368">
        <f>(W139-'21-22 Cert'!W135)/'21-22 Cert'!W135</f>
        <v>0.08</v>
      </c>
      <c r="BB139" s="368">
        <f>(X139-'21-22 Cert'!X135)/'21-22 Cert'!X135</f>
        <v>8.0005952823870824E-2</v>
      </c>
      <c r="BC139" s="368"/>
      <c r="BD139" s="368">
        <f>(Z139-'21-22 Cert'!Z135)/'21-22 Cert'!Z135</f>
        <v>8.0018289894833103E-2</v>
      </c>
      <c r="BE139" s="368">
        <f>(AA139-'21-22 Cert'!AA135)/'21-22 Cert'!AA135</f>
        <v>8.0037371535347249E-2</v>
      </c>
      <c r="BF139" s="368">
        <f>(AB139-'21-22 Cert'!AB135)/'21-22 Cert'!AB135</f>
        <v>0.08</v>
      </c>
      <c r="BG139" s="368">
        <f>(AC139-'21-22 Cert'!AC135)/'21-22 Cert'!AC135</f>
        <v>7.9996266218612902E-2</v>
      </c>
      <c r="BH139" s="368">
        <f>(AD139-'21-22 Cert'!AD135)/'21-22 Cert'!AD135</f>
        <v>8.0010268697586859E-2</v>
      </c>
    </row>
    <row r="140" spans="1:60" s="132" customFormat="1" x14ac:dyDescent="0.25">
      <c r="A140" s="116">
        <v>6</v>
      </c>
      <c r="B140" s="126">
        <f>MROUND('21-22 Cert'!B136+'21-22 Cert'!B136*$B$1,5)</f>
        <v>49085</v>
      </c>
      <c r="C140" s="127">
        <f>MROUND('21-22 Cert'!C136+'21-22 Cert'!C136*$B$1,5)</f>
        <v>54055</v>
      </c>
      <c r="D140" s="127">
        <f>MROUND('21-22 Cert'!D136+'21-22 Cert'!D136*$B$1,5)</f>
        <v>58225</v>
      </c>
      <c r="E140" s="127">
        <f>MROUND('21-22 Cert'!E136+'21-22 Cert'!E136*$B$1,5)</f>
        <v>60125</v>
      </c>
      <c r="F140" s="128">
        <f>MROUND('21-22 Cert'!F136+'21-22 Cert'!F136*$B$1,5)</f>
        <v>65585</v>
      </c>
      <c r="G140" s="116">
        <v>6</v>
      </c>
      <c r="H140" s="196">
        <f>ROUND(B140/10*10.5,0)</f>
        <v>51539</v>
      </c>
      <c r="I140" s="197">
        <f>ROUND(C140/10*10.5,0)</f>
        <v>56758</v>
      </c>
      <c r="J140" s="197">
        <f t="shared" si="92"/>
        <v>61136</v>
      </c>
      <c r="K140" s="197">
        <f t="shared" si="92"/>
        <v>63131</v>
      </c>
      <c r="L140" s="198">
        <f t="shared" si="92"/>
        <v>68864</v>
      </c>
      <c r="M140" s="116">
        <v>6</v>
      </c>
      <c r="N140" s="199">
        <f>ROUND(B140/10*11,0)</f>
        <v>53994</v>
      </c>
      <c r="O140" s="200">
        <f>ROUND(C140/10*11,0)</f>
        <v>59461</v>
      </c>
      <c r="P140" s="200">
        <f t="shared" si="93"/>
        <v>64048</v>
      </c>
      <c r="Q140" s="200">
        <f t="shared" si="93"/>
        <v>66138</v>
      </c>
      <c r="R140" s="201">
        <f t="shared" si="93"/>
        <v>72144</v>
      </c>
      <c r="S140" s="116">
        <v>6</v>
      </c>
      <c r="T140" s="202">
        <f t="shared" si="94"/>
        <v>56448</v>
      </c>
      <c r="U140" s="203">
        <f t="shared" si="94"/>
        <v>62163</v>
      </c>
      <c r="V140" s="203">
        <f t="shared" si="94"/>
        <v>66959</v>
      </c>
      <c r="W140" s="203">
        <f t="shared" si="94"/>
        <v>69144</v>
      </c>
      <c r="X140" s="204">
        <f t="shared" si="94"/>
        <v>75423</v>
      </c>
      <c r="Y140" s="116">
        <v>6</v>
      </c>
      <c r="Z140" s="205">
        <f t="shared" si="95"/>
        <v>58902</v>
      </c>
      <c r="AA140" s="206">
        <f t="shared" si="95"/>
        <v>64866</v>
      </c>
      <c r="AB140" s="206">
        <f t="shared" si="95"/>
        <v>69870</v>
      </c>
      <c r="AC140" s="206">
        <f t="shared" si="95"/>
        <v>72150</v>
      </c>
      <c r="AD140" s="207">
        <f t="shared" si="95"/>
        <v>78702</v>
      </c>
      <c r="AE140" s="116"/>
      <c r="AF140" s="368">
        <f>(B140-'21-22 Cert'!B136)/'21-22 Cert'!B136</f>
        <v>7.9977997799779973E-2</v>
      </c>
      <c r="AG140" s="368">
        <f>(C140-'21-22 Cert'!C136)/'21-22 Cert'!C136</f>
        <v>8.0019980019980022E-2</v>
      </c>
      <c r="AH140" s="368">
        <f>(D140-'21-22 Cert'!D136)/'21-22 Cert'!D136</f>
        <v>8.0040808755332968E-2</v>
      </c>
      <c r="AI140" s="368">
        <f>(E140-'21-22 Cert'!E136)/'21-22 Cert'!E136</f>
        <v>8.0025148194718884E-2</v>
      </c>
      <c r="AJ140" s="368">
        <f>(F140-'21-22 Cert'!F136)/'21-22 Cert'!F136</f>
        <v>8.0032935364347468E-2</v>
      </c>
      <c r="AK140" s="368"/>
      <c r="AL140" s="368">
        <f>(H140-'21-22 Cert'!H136)/'21-22 Cert'!H136</f>
        <v>7.99614441673826E-2</v>
      </c>
      <c r="AM140" s="368">
        <f>(I140-'21-22 Cert'!I136)/'21-22 Cert'!I136</f>
        <v>8.0014461591155592E-2</v>
      </c>
      <c r="AN140" s="368">
        <f>(J140-'21-22 Cert'!J136)/'21-22 Cert'!J136</f>
        <v>8.0026852277143762E-2</v>
      </c>
      <c r="AO140" s="368">
        <f>(K140-'21-22 Cert'!K136)/'21-22 Cert'!K136</f>
        <v>8.0011633079002289E-2</v>
      </c>
      <c r="AP140" s="368">
        <f>(L140-'21-22 Cert'!L136)/'21-22 Cert'!L136</f>
        <v>8.0033249164849982E-2</v>
      </c>
      <c r="AQ140" s="368"/>
      <c r="AR140" s="368">
        <f>(N140-'21-22 Cert'!N136)/'21-22 Cert'!N136</f>
        <v>7.9987998799879986E-2</v>
      </c>
      <c r="AS140" s="368">
        <f>(O140-'21-22 Cert'!O136)/'21-22 Cert'!O136</f>
        <v>8.0029061847243663E-2</v>
      </c>
      <c r="AT140" s="368">
        <f>(P140-'21-22 Cert'!P136)/'21-22 Cert'!P136</f>
        <v>8.0049240316352174E-2</v>
      </c>
      <c r="AU140" s="368">
        <f>(Q140-'21-22 Cert'!Q136)/'21-22 Cert'!Q136</f>
        <v>8.0033313193004232E-2</v>
      </c>
      <c r="AV140" s="368">
        <f>(R140-'21-22 Cert'!R136)/'21-22 Cert'!R136</f>
        <v>8.0032336297493942E-2</v>
      </c>
      <c r="AW140" s="368"/>
      <c r="AX140" s="368">
        <f>(T140-'21-22 Cert'!T136)/'21-22 Cert'!T136</f>
        <v>7.9972449682406063E-2</v>
      </c>
      <c r="AY140" s="368">
        <f>(U140-'21-22 Cert'!U136)/'21-22 Cert'!U136</f>
        <v>8.0006254560617121E-2</v>
      </c>
      <c r="AZ140" s="368">
        <f>(V140-'21-22 Cert'!V136)/'21-22 Cert'!V136</f>
        <v>8.0036130780521644E-2</v>
      </c>
      <c r="BA140" s="368">
        <f>(W140-'21-22 Cert'!W136)/'21-22 Cert'!W136</f>
        <v>8.0020618234641752E-2</v>
      </c>
      <c r="BB140" s="368">
        <f>(X140-'21-22 Cert'!X136)/'21-22 Cert'!X136</f>
        <v>8.0032648852994243E-2</v>
      </c>
      <c r="BC140" s="368"/>
      <c r="BD140" s="368">
        <f>(Z140-'21-22 Cert'!Z136)/'21-22 Cert'!Z136</f>
        <v>7.9977997799779973E-2</v>
      </c>
      <c r="BE140" s="368">
        <f>(AA140-'21-22 Cert'!AA136)/'21-22 Cert'!AA136</f>
        <v>8.0019980019980022E-2</v>
      </c>
      <c r="BF140" s="368">
        <f>(AB140-'21-22 Cert'!AB136)/'21-22 Cert'!AB136</f>
        <v>8.0040808755332968E-2</v>
      </c>
      <c r="BG140" s="368">
        <f>(AC140-'21-22 Cert'!AC136)/'21-22 Cert'!AC136</f>
        <v>8.0025148194718884E-2</v>
      </c>
      <c r="BH140" s="368">
        <f>(AD140-'21-22 Cert'!AD136)/'21-22 Cert'!AD136</f>
        <v>8.0032935364347468E-2</v>
      </c>
    </row>
    <row r="141" spans="1:60" x14ac:dyDescent="0.25">
      <c r="A141" s="116">
        <v>7</v>
      </c>
      <c r="B141" s="126">
        <f>MROUND('21-22 Cert'!B137+'21-22 Cert'!B137*$B$1,5)</f>
        <v>49685</v>
      </c>
      <c r="C141" s="127">
        <f>MROUND('21-22 Cert'!C137+'21-22 Cert'!C137*$B$1,5)</f>
        <v>54720</v>
      </c>
      <c r="D141" s="127">
        <f>MROUND('21-22 Cert'!D137+'21-22 Cert'!D137*$B$1,5)</f>
        <v>58935</v>
      </c>
      <c r="E141" s="127">
        <f>MROUND('21-22 Cert'!E137+'21-22 Cert'!E137*$B$1,5)</f>
        <v>60865</v>
      </c>
      <c r="F141" s="128">
        <f>MROUND('21-22 Cert'!F137+'21-22 Cert'!F137*$B$1,5)</f>
        <v>66395</v>
      </c>
      <c r="G141" s="116">
        <v>7</v>
      </c>
      <c r="H141" s="196">
        <f t="shared" si="92"/>
        <v>52169</v>
      </c>
      <c r="I141" s="197">
        <f t="shared" si="92"/>
        <v>57456</v>
      </c>
      <c r="J141" s="197">
        <f t="shared" si="92"/>
        <v>61882</v>
      </c>
      <c r="K141" s="197">
        <f t="shared" si="92"/>
        <v>63908</v>
      </c>
      <c r="L141" s="198">
        <f t="shared" si="92"/>
        <v>69715</v>
      </c>
      <c r="M141" s="116">
        <v>7</v>
      </c>
      <c r="N141" s="199">
        <f t="shared" si="93"/>
        <v>54654</v>
      </c>
      <c r="O141" s="200">
        <f t="shared" si="93"/>
        <v>60192</v>
      </c>
      <c r="P141" s="200">
        <f t="shared" si="93"/>
        <v>64829</v>
      </c>
      <c r="Q141" s="200">
        <f t="shared" si="93"/>
        <v>66952</v>
      </c>
      <c r="R141" s="201">
        <f t="shared" si="93"/>
        <v>73035</v>
      </c>
      <c r="S141" s="116">
        <v>7</v>
      </c>
      <c r="T141" s="202">
        <f t="shared" si="94"/>
        <v>57138</v>
      </c>
      <c r="U141" s="203">
        <f t="shared" si="94"/>
        <v>62928</v>
      </c>
      <c r="V141" s="203">
        <f t="shared" si="94"/>
        <v>67775</v>
      </c>
      <c r="W141" s="203">
        <f t="shared" si="94"/>
        <v>69995</v>
      </c>
      <c r="X141" s="204">
        <f t="shared" si="94"/>
        <v>76354</v>
      </c>
      <c r="Y141" s="116">
        <v>7</v>
      </c>
      <c r="Z141" s="205">
        <f t="shared" si="95"/>
        <v>59622</v>
      </c>
      <c r="AA141" s="206">
        <f t="shared" si="95"/>
        <v>65664</v>
      </c>
      <c r="AB141" s="206">
        <f t="shared" si="95"/>
        <v>70722</v>
      </c>
      <c r="AC141" s="206">
        <f t="shared" si="95"/>
        <v>73038</v>
      </c>
      <c r="AD141" s="207">
        <f t="shared" si="95"/>
        <v>79674</v>
      </c>
      <c r="AF141" s="368">
        <f>(B141-'21-22 Cert'!B137)/'21-22 Cert'!B137</f>
        <v>7.9991305292902951E-2</v>
      </c>
      <c r="AG141" s="368">
        <f>(C141-'21-22 Cert'!C137)/'21-22 Cert'!C137</f>
        <v>8.003552748445672E-2</v>
      </c>
      <c r="AH141" s="368">
        <f>(D141-'21-22 Cert'!D137)/'21-22 Cert'!D137</f>
        <v>7.9989004947773501E-2</v>
      </c>
      <c r="AI141" s="368">
        <f>(E141-'21-22 Cert'!E137)/'21-22 Cert'!E137</f>
        <v>8.0028391447076574E-2</v>
      </c>
      <c r="AJ141" s="368">
        <f>(F141-'21-22 Cert'!F137)/'21-22 Cert'!F137</f>
        <v>8.0032533550223661E-2</v>
      </c>
      <c r="AK141" s="368"/>
      <c r="AL141" s="368">
        <f>(H141-'21-22 Cert'!H137)/'21-22 Cert'!H137</f>
        <v>7.9991719283718038E-2</v>
      </c>
      <c r="AM141" s="368">
        <f>(I141-'21-22 Cert'!I137)/'21-22 Cert'!I137</f>
        <v>8.0040603030189103E-2</v>
      </c>
      <c r="AN141" s="368">
        <f>(J141-'21-22 Cert'!J137)/'21-22 Cert'!J137</f>
        <v>7.9983943873366034E-2</v>
      </c>
      <c r="AO141" s="368">
        <f>(K141-'21-22 Cert'!K137)/'21-22 Cert'!K137</f>
        <v>8.0019603535396208E-2</v>
      </c>
      <c r="AP141" s="368">
        <f>(L141-'21-22 Cert'!L137)/'21-22 Cert'!L137</f>
        <v>8.0032223582084921E-2</v>
      </c>
      <c r="AQ141" s="368"/>
      <c r="AR141" s="368">
        <f>(N141-'21-22 Cert'!N137)/'21-22 Cert'!N137</f>
        <v>7.9990514958700548E-2</v>
      </c>
      <c r="AS141" s="368">
        <f>(O141-'21-22 Cert'!O137)/'21-22 Cert'!O137</f>
        <v>8.002583793870667E-2</v>
      </c>
      <c r="AT141" s="368">
        <f>(P141-'21-22 Cert'!P137)/'21-22 Cert'!P137</f>
        <v>7.9997334532793576E-2</v>
      </c>
      <c r="AU141" s="368">
        <f>(Q141-'21-22 Cert'!Q137)/'21-22 Cert'!Q137</f>
        <v>8.0027745963123675E-2</v>
      </c>
      <c r="AV141" s="368">
        <f>(R141-'21-22 Cert'!R137)/'21-22 Cert'!R137</f>
        <v>8.0031941794951419E-2</v>
      </c>
      <c r="AW141" s="368"/>
      <c r="AX141" s="368">
        <f>(T141-'21-22 Cert'!T137)/'21-22 Cert'!T137</f>
        <v>7.9990927305031559E-2</v>
      </c>
      <c r="AY141" s="368">
        <f>(U141-'21-22 Cert'!U137)/'21-22 Cert'!U137</f>
        <v>8.0030893332189129E-2</v>
      </c>
      <c r="AZ141" s="368">
        <f>(V141-'21-22 Cert'!V137)/'21-22 Cert'!V137</f>
        <v>7.997641659761616E-2</v>
      </c>
      <c r="BA141" s="368">
        <f>(W141-'21-22 Cert'!W137)/'21-22 Cert'!W137</f>
        <v>8.0036415257375634E-2</v>
      </c>
      <c r="BB141" s="368">
        <f>(X141-'21-22 Cert'!X137)/'21-22 Cert'!X137</f>
        <v>8.0032816566708159E-2</v>
      </c>
      <c r="BC141" s="368"/>
      <c r="BD141" s="368">
        <f>(Z141-'21-22 Cert'!Z137)/'21-22 Cert'!Z137</f>
        <v>7.9991305292902951E-2</v>
      </c>
      <c r="BE141" s="368">
        <f>(AA141-'21-22 Cert'!AA137)/'21-22 Cert'!AA137</f>
        <v>8.003552748445672E-2</v>
      </c>
      <c r="BF141" s="368">
        <f>(AB141-'21-22 Cert'!AB137)/'21-22 Cert'!AB137</f>
        <v>7.9989004947773501E-2</v>
      </c>
      <c r="BG141" s="368">
        <f>(AC141-'21-22 Cert'!AC137)/'21-22 Cert'!AC137</f>
        <v>8.0028391447076574E-2</v>
      </c>
      <c r="BH141" s="368">
        <f>(AD141-'21-22 Cert'!AD137)/'21-22 Cert'!AD137</f>
        <v>8.0032533550223661E-2</v>
      </c>
    </row>
    <row r="142" spans="1:60" x14ac:dyDescent="0.25">
      <c r="A142" s="116">
        <v>8</v>
      </c>
      <c r="B142" s="126">
        <f>MROUND('21-22 Cert'!B138+'21-22 Cert'!B138*$B$1,5)</f>
        <v>50285</v>
      </c>
      <c r="C142" s="127">
        <f>MROUND('21-22 Cert'!C138+'21-22 Cert'!C138*$B$1,5)</f>
        <v>55380</v>
      </c>
      <c r="D142" s="127">
        <f>MROUND('21-22 Cert'!D138+'21-22 Cert'!D138*$B$1,5)</f>
        <v>59645</v>
      </c>
      <c r="E142" s="127">
        <f>MROUND('21-22 Cert'!E138+'21-22 Cert'!E138*$B$1,5)</f>
        <v>61600</v>
      </c>
      <c r="F142" s="128">
        <f>MROUND('21-22 Cert'!F138+'21-22 Cert'!F138*$B$1,5)</f>
        <v>67205</v>
      </c>
      <c r="G142" s="116">
        <v>8</v>
      </c>
      <c r="H142" s="196">
        <f t="shared" si="92"/>
        <v>52799</v>
      </c>
      <c r="I142" s="197">
        <f t="shared" si="92"/>
        <v>58149</v>
      </c>
      <c r="J142" s="197">
        <f t="shared" si="92"/>
        <v>62627</v>
      </c>
      <c r="K142" s="197">
        <f t="shared" si="92"/>
        <v>64680</v>
      </c>
      <c r="L142" s="198">
        <f t="shared" si="92"/>
        <v>70565</v>
      </c>
      <c r="M142" s="116">
        <v>8</v>
      </c>
      <c r="N142" s="199">
        <f t="shared" si="93"/>
        <v>55314</v>
      </c>
      <c r="O142" s="200">
        <f t="shared" si="93"/>
        <v>60918</v>
      </c>
      <c r="P142" s="200">
        <f t="shared" si="93"/>
        <v>65610</v>
      </c>
      <c r="Q142" s="200">
        <f t="shared" si="93"/>
        <v>67760</v>
      </c>
      <c r="R142" s="201">
        <f t="shared" si="93"/>
        <v>73926</v>
      </c>
      <c r="S142" s="116">
        <v>8</v>
      </c>
      <c r="T142" s="202">
        <f t="shared" si="94"/>
        <v>57828</v>
      </c>
      <c r="U142" s="203">
        <f t="shared" si="94"/>
        <v>63687</v>
      </c>
      <c r="V142" s="203">
        <f t="shared" si="94"/>
        <v>68592</v>
      </c>
      <c r="W142" s="203">
        <f t="shared" si="94"/>
        <v>70840</v>
      </c>
      <c r="X142" s="204">
        <f t="shared" si="94"/>
        <v>77286</v>
      </c>
      <c r="Y142" s="116">
        <v>8</v>
      </c>
      <c r="Z142" s="205">
        <f t="shared" si="95"/>
        <v>60342</v>
      </c>
      <c r="AA142" s="206">
        <f t="shared" si="95"/>
        <v>66456</v>
      </c>
      <c r="AB142" s="206">
        <f t="shared" si="95"/>
        <v>71574</v>
      </c>
      <c r="AC142" s="206">
        <f t="shared" si="95"/>
        <v>73920</v>
      </c>
      <c r="AD142" s="207">
        <f t="shared" si="95"/>
        <v>80646</v>
      </c>
      <c r="AF142" s="368">
        <f>(B142-'21-22 Cert'!B138)/'21-22 Cert'!B138</f>
        <v>8.0004295532646041E-2</v>
      </c>
      <c r="AG142" s="368">
        <f>(C142-'21-22 Cert'!C138)/'21-22 Cert'!C138</f>
        <v>7.9953198127925118E-2</v>
      </c>
      <c r="AH142" s="368">
        <f>(D142-'21-22 Cert'!D138)/'21-22 Cert'!D138</f>
        <v>8.0036215482118603E-2</v>
      </c>
      <c r="AI142" s="368">
        <f>(E142-'21-22 Cert'!E138)/'21-22 Cert'!E138</f>
        <v>8.0038572806171646E-2</v>
      </c>
      <c r="AJ142" s="368">
        <f>(F142-'21-22 Cert'!F138)/'21-22 Cert'!F138</f>
        <v>8.0032141422257938E-2</v>
      </c>
      <c r="AK142" s="368"/>
      <c r="AL142" s="368">
        <f>(H142-'21-22 Cert'!H138)/'21-22 Cert'!H138</f>
        <v>7.9999181803305508E-2</v>
      </c>
      <c r="AM142" s="368">
        <f>(I142-'21-22 Cert'!I138)/'21-22 Cert'!I138</f>
        <v>7.9953198127925118E-2</v>
      </c>
      <c r="AN142" s="368">
        <f>(J142-'21-22 Cert'!J138)/'21-22 Cert'!J138</f>
        <v>8.0036560549098051E-2</v>
      </c>
      <c r="AO142" s="368">
        <f>(K142-'21-22 Cert'!K138)/'21-22 Cert'!K138</f>
        <v>8.0034064154156995E-2</v>
      </c>
      <c r="AP142" s="368">
        <f>(L142-'21-22 Cert'!L138)/'21-22 Cert'!L138</f>
        <v>8.003244765519775E-2</v>
      </c>
      <c r="AQ142" s="368"/>
      <c r="AR142" s="368">
        <f>(N142-'21-22 Cert'!N138)/'21-22 Cert'!N138</f>
        <v>8.0014058106841618E-2</v>
      </c>
      <c r="AS142" s="368">
        <f>(O142-'21-22 Cert'!O138)/'21-22 Cert'!O138</f>
        <v>7.9953198127925118E-2</v>
      </c>
      <c r="AT142" s="368">
        <f>(P142-'21-22 Cert'!P138)/'21-22 Cert'!P138</f>
        <v>8.0035556726147358E-2</v>
      </c>
      <c r="AU142" s="368">
        <f>(Q142-'21-22 Cert'!Q138)/'21-22 Cert'!Q138</f>
        <v>8.002996541226351E-2</v>
      </c>
      <c r="AV142" s="368">
        <f>(R142-'21-22 Cert'!R138)/'21-22 Cert'!R138</f>
        <v>8.0031556802244039E-2</v>
      </c>
      <c r="AW142" s="368"/>
      <c r="AX142" s="368">
        <f>(T142-'21-22 Cert'!T138)/'21-22 Cert'!T138</f>
        <v>8.0008964589870016E-2</v>
      </c>
      <c r="AY142" s="368">
        <f>(U142-'21-22 Cert'!U138)/'21-22 Cert'!U138</f>
        <v>7.9953198127925118E-2</v>
      </c>
      <c r="AZ142" s="368">
        <f>(V142-'21-22 Cert'!V138)/'21-22 Cert'!V138</f>
        <v>8.0035900423562012E-2</v>
      </c>
      <c r="BA142" s="368">
        <f>(W142-'21-22 Cert'!W138)/'21-22 Cert'!W138</f>
        <v>8.0042689434364989E-2</v>
      </c>
      <c r="BB142" s="368">
        <f>(X142-'21-22 Cert'!X138)/'21-22 Cert'!X138</f>
        <v>8.0031861820316103E-2</v>
      </c>
      <c r="BC142" s="368"/>
      <c r="BD142" s="368">
        <f>(Z142-'21-22 Cert'!Z138)/'21-22 Cert'!Z138</f>
        <v>8.0004295532646041E-2</v>
      </c>
      <c r="BE142" s="368">
        <f>(AA142-'21-22 Cert'!AA138)/'21-22 Cert'!AA138</f>
        <v>7.9953198127925118E-2</v>
      </c>
      <c r="BF142" s="368">
        <f>(AB142-'21-22 Cert'!AB138)/'21-22 Cert'!AB138</f>
        <v>8.0036215482118603E-2</v>
      </c>
      <c r="BG142" s="368">
        <f>(AC142-'21-22 Cert'!AC138)/'21-22 Cert'!AC138</f>
        <v>8.0038572806171646E-2</v>
      </c>
      <c r="BH142" s="368">
        <f>(AD142-'21-22 Cert'!AD138)/'21-22 Cert'!AD138</f>
        <v>8.0032141422257938E-2</v>
      </c>
    </row>
    <row r="143" spans="1:60" x14ac:dyDescent="0.25">
      <c r="A143" s="116">
        <v>9</v>
      </c>
      <c r="B143" s="126">
        <f>MROUND('21-22 Cert'!B139+'21-22 Cert'!B139*$B$1,5)</f>
        <v>51760</v>
      </c>
      <c r="C143" s="127">
        <f>MROUND('21-22 Cert'!C139+'21-22 Cert'!C139*$B$1,5)</f>
        <v>57000</v>
      </c>
      <c r="D143" s="127">
        <f>MROUND('21-22 Cert'!D139+'21-22 Cert'!D139*$B$1,5)</f>
        <v>61410</v>
      </c>
      <c r="E143" s="127">
        <f>MROUND('21-22 Cert'!E139+'21-22 Cert'!E139*$B$1,5)</f>
        <v>63410</v>
      </c>
      <c r="F143" s="128">
        <f>MROUND('21-22 Cert'!F139+'21-22 Cert'!F139*$B$1,5)</f>
        <v>69185</v>
      </c>
      <c r="G143" s="116">
        <v>9</v>
      </c>
      <c r="H143" s="196">
        <f t="shared" si="92"/>
        <v>54348</v>
      </c>
      <c r="I143" s="197">
        <f t="shared" si="92"/>
        <v>59850</v>
      </c>
      <c r="J143" s="197">
        <f t="shared" si="92"/>
        <v>64481</v>
      </c>
      <c r="K143" s="197">
        <f t="shared" si="92"/>
        <v>66581</v>
      </c>
      <c r="L143" s="198">
        <f t="shared" si="92"/>
        <v>72644</v>
      </c>
      <c r="M143" s="116">
        <v>9</v>
      </c>
      <c r="N143" s="199">
        <f t="shared" si="93"/>
        <v>56936</v>
      </c>
      <c r="O143" s="200">
        <f t="shared" si="93"/>
        <v>62700</v>
      </c>
      <c r="P143" s="200">
        <f t="shared" si="93"/>
        <v>67551</v>
      </c>
      <c r="Q143" s="200">
        <f t="shared" si="93"/>
        <v>69751</v>
      </c>
      <c r="R143" s="201">
        <f t="shared" si="93"/>
        <v>76104</v>
      </c>
      <c r="S143" s="116">
        <v>9</v>
      </c>
      <c r="T143" s="202">
        <f t="shared" si="94"/>
        <v>59524</v>
      </c>
      <c r="U143" s="203">
        <f t="shared" si="94"/>
        <v>65550</v>
      </c>
      <c r="V143" s="203">
        <f t="shared" si="94"/>
        <v>70622</v>
      </c>
      <c r="W143" s="203">
        <f t="shared" si="94"/>
        <v>72922</v>
      </c>
      <c r="X143" s="204">
        <f t="shared" si="94"/>
        <v>79563</v>
      </c>
      <c r="Y143" s="116">
        <v>9</v>
      </c>
      <c r="Z143" s="205">
        <f t="shared" si="95"/>
        <v>62112</v>
      </c>
      <c r="AA143" s="206">
        <f t="shared" si="95"/>
        <v>68400</v>
      </c>
      <c r="AB143" s="206">
        <f t="shared" si="95"/>
        <v>73692</v>
      </c>
      <c r="AC143" s="206">
        <f t="shared" si="95"/>
        <v>76092</v>
      </c>
      <c r="AD143" s="207">
        <f t="shared" si="95"/>
        <v>83022</v>
      </c>
      <c r="AF143" s="368">
        <f>(B143-'21-22 Cert'!B139)/'21-22 Cert'!B139</f>
        <v>8.002086593635889E-2</v>
      </c>
      <c r="AG143" s="368">
        <f>(C143-'21-22 Cert'!C139)/'21-22 Cert'!C139</f>
        <v>7.9954528230390301E-2</v>
      </c>
      <c r="AH143" s="368">
        <f>(D143-'21-22 Cert'!D139)/'21-22 Cert'!D139</f>
        <v>8.0021104467112206E-2</v>
      </c>
      <c r="AI143" s="368">
        <f>(E143-'21-22 Cert'!E139)/'21-22 Cert'!E139</f>
        <v>7.9962530869454138E-2</v>
      </c>
      <c r="AJ143" s="368">
        <f>(F143-'21-22 Cert'!F139)/'21-22 Cert'!F139</f>
        <v>8.0003122073056515E-2</v>
      </c>
      <c r="AK143" s="368"/>
      <c r="AL143" s="368">
        <f>(H143-'21-22 Cert'!H139)/'21-22 Cert'!H139</f>
        <v>8.0026231593171834E-2</v>
      </c>
      <c r="AM143" s="368">
        <f>(I143-'21-22 Cert'!I139)/'21-22 Cert'!I139</f>
        <v>7.9954528230390301E-2</v>
      </c>
      <c r="AN143" s="368">
        <f>(J143-'21-22 Cert'!J139)/'21-22 Cert'!J139</f>
        <v>8.0029479255648794E-2</v>
      </c>
      <c r="AO143" s="368">
        <f>(K143-'21-22 Cert'!K139)/'21-22 Cert'!K139</f>
        <v>7.9966261698918101E-2</v>
      </c>
      <c r="AP143" s="368">
        <f>(L143-'21-22 Cert'!L139)/'21-22 Cert'!L139</f>
        <v>7.9999405319417807E-2</v>
      </c>
      <c r="AQ143" s="368"/>
      <c r="AR143" s="368">
        <f>(N143-'21-22 Cert'!N139)/'21-22 Cert'!N139</f>
        <v>8.0010622557760161E-2</v>
      </c>
      <c r="AS143" s="368">
        <f>(O143-'21-22 Cert'!O139)/'21-22 Cert'!O139</f>
        <v>7.9954528230390301E-2</v>
      </c>
      <c r="AT143" s="368">
        <f>(P143-'21-22 Cert'!P139)/'21-22 Cert'!P139</f>
        <v>8.0021104467112206E-2</v>
      </c>
      <c r="AU143" s="368">
        <f>(Q143-'21-22 Cert'!Q139)/'21-22 Cert'!Q139</f>
        <v>7.9954170343877251E-2</v>
      </c>
      <c r="AV143" s="368">
        <f>(R143-'21-22 Cert'!R139)/'21-22 Cert'!R139</f>
        <v>8.0010217693639488E-2</v>
      </c>
      <c r="AW143" s="368"/>
      <c r="AX143" s="368">
        <f>(T143-'21-22 Cert'!T139)/'21-22 Cert'!T139</f>
        <v>8.0015966904960628E-2</v>
      </c>
      <c r="AY143" s="368">
        <f>(U143-'21-22 Cert'!U139)/'21-22 Cert'!U139</f>
        <v>7.9954528230390301E-2</v>
      </c>
      <c r="AZ143" s="368">
        <f>(V143-'21-22 Cert'!V139)/'21-22 Cert'!V139</f>
        <v>8.0028751013167351E-2</v>
      </c>
      <c r="BA143" s="368">
        <f>(W143-'21-22 Cert'!W139)/'21-22 Cert'!W139</f>
        <v>7.997393442137378E-2</v>
      </c>
      <c r="BB143" s="368">
        <f>(X143-'21-22 Cert'!X139)/'21-22 Cert'!X139</f>
        <v>8.0006515630726624E-2</v>
      </c>
      <c r="BC143" s="368"/>
      <c r="BD143" s="368">
        <f>(Z143-'21-22 Cert'!Z139)/'21-22 Cert'!Z139</f>
        <v>8.002086593635889E-2</v>
      </c>
      <c r="BE143" s="368">
        <f>(AA143-'21-22 Cert'!AA139)/'21-22 Cert'!AA139</f>
        <v>7.9954528230390301E-2</v>
      </c>
      <c r="BF143" s="368">
        <f>(AB143-'21-22 Cert'!AB139)/'21-22 Cert'!AB139</f>
        <v>8.0021104467112206E-2</v>
      </c>
      <c r="BG143" s="368">
        <f>(AC143-'21-22 Cert'!AC139)/'21-22 Cert'!AC139</f>
        <v>7.9962530869454138E-2</v>
      </c>
      <c r="BH143" s="368">
        <f>(AD143-'21-22 Cert'!AD139)/'21-22 Cert'!AD139</f>
        <v>8.0003122073056515E-2</v>
      </c>
    </row>
    <row r="144" spans="1:60" x14ac:dyDescent="0.25">
      <c r="A144" s="116">
        <v>10</v>
      </c>
      <c r="B144" s="126">
        <f>MROUND('21-22 Cert'!B140+'21-22 Cert'!B140*$B$1,5)</f>
        <v>53030</v>
      </c>
      <c r="C144" s="127">
        <f>MROUND('21-22 Cert'!C140+'21-22 Cert'!C140*$B$1,5)</f>
        <v>58400</v>
      </c>
      <c r="D144" s="127">
        <f>MROUND('21-22 Cert'!D140+'21-22 Cert'!D140*$B$1,5)</f>
        <v>62910</v>
      </c>
      <c r="E144" s="127">
        <f>MROUND('21-22 Cert'!E140+'21-22 Cert'!E140*$B$1,5)</f>
        <v>64975</v>
      </c>
      <c r="F144" s="128">
        <f>MROUND('21-22 Cert'!F140+'21-22 Cert'!F140*$B$1,5)</f>
        <v>70885</v>
      </c>
      <c r="G144" s="116">
        <v>10</v>
      </c>
      <c r="H144" s="196">
        <f t="shared" si="92"/>
        <v>55682</v>
      </c>
      <c r="I144" s="197">
        <f t="shared" si="92"/>
        <v>61320</v>
      </c>
      <c r="J144" s="197">
        <f t="shared" si="92"/>
        <v>66056</v>
      </c>
      <c r="K144" s="197">
        <f t="shared" si="92"/>
        <v>68224</v>
      </c>
      <c r="L144" s="198">
        <f t="shared" si="92"/>
        <v>74429</v>
      </c>
      <c r="M144" s="116">
        <v>10</v>
      </c>
      <c r="N144" s="199">
        <f t="shared" si="93"/>
        <v>58333</v>
      </c>
      <c r="O144" s="200">
        <f t="shared" si="93"/>
        <v>64240</v>
      </c>
      <c r="P144" s="200">
        <f t="shared" si="93"/>
        <v>69201</v>
      </c>
      <c r="Q144" s="200">
        <f t="shared" si="93"/>
        <v>71473</v>
      </c>
      <c r="R144" s="201">
        <f t="shared" si="93"/>
        <v>77974</v>
      </c>
      <c r="S144" s="116">
        <v>10</v>
      </c>
      <c r="T144" s="202">
        <f t="shared" si="94"/>
        <v>60985</v>
      </c>
      <c r="U144" s="203">
        <f t="shared" si="94"/>
        <v>67160</v>
      </c>
      <c r="V144" s="203">
        <f t="shared" si="94"/>
        <v>72347</v>
      </c>
      <c r="W144" s="203">
        <f t="shared" si="94"/>
        <v>74721</v>
      </c>
      <c r="X144" s="204">
        <f t="shared" si="94"/>
        <v>81518</v>
      </c>
      <c r="Y144" s="116">
        <v>10</v>
      </c>
      <c r="Z144" s="205">
        <f t="shared" si="95"/>
        <v>63636</v>
      </c>
      <c r="AA144" s="206">
        <f t="shared" si="95"/>
        <v>70080</v>
      </c>
      <c r="AB144" s="206">
        <f t="shared" si="95"/>
        <v>75492</v>
      </c>
      <c r="AC144" s="206">
        <f t="shared" si="95"/>
        <v>77970</v>
      </c>
      <c r="AD144" s="207">
        <f t="shared" si="95"/>
        <v>85062</v>
      </c>
      <c r="AF144" s="368">
        <f>(B144-'21-22 Cert'!B140)/'21-22 Cert'!B140</f>
        <v>8.0040733197556002E-2</v>
      </c>
      <c r="AG144" s="368">
        <f>(C144-'21-22 Cert'!C140)/'21-22 Cert'!C140</f>
        <v>7.9981507165973187E-2</v>
      </c>
      <c r="AH144" s="368">
        <f>(D144-'21-22 Cert'!D140)/'21-22 Cert'!D140</f>
        <v>0.08</v>
      </c>
      <c r="AI144" s="368">
        <f>(E144-'21-22 Cert'!E140)/'21-22 Cert'!E140</f>
        <v>8.0036569148936171E-2</v>
      </c>
      <c r="AJ144" s="368">
        <f>(F144-'21-22 Cert'!F140)/'21-22 Cert'!F140</f>
        <v>7.9987811381122875E-2</v>
      </c>
      <c r="AK144" s="368"/>
      <c r="AL144" s="368">
        <f>(H144-'21-22 Cert'!H140)/'21-22 Cert'!H140</f>
        <v>8.005043157792649E-2</v>
      </c>
      <c r="AM144" s="368">
        <f>(I144-'21-22 Cert'!I140)/'21-22 Cert'!I140</f>
        <v>7.9976751968157248E-2</v>
      </c>
      <c r="AN144" s="368">
        <f>(J144-'21-22 Cert'!J140)/'21-22 Cert'!J140</f>
        <v>7.9999346009842556E-2</v>
      </c>
      <c r="AO144" s="368">
        <f>(K144-'21-22 Cert'!K140)/'21-22 Cert'!K140</f>
        <v>8.0040526849037494E-2</v>
      </c>
      <c r="AP144" s="368">
        <f>(L144-'21-22 Cert'!L140)/'21-22 Cert'!L140</f>
        <v>7.9980266117213455E-2</v>
      </c>
      <c r="AQ144" s="368"/>
      <c r="AR144" s="368">
        <f>(N144-'21-22 Cert'!N140)/'21-22 Cert'!N140</f>
        <v>8.0040733197556002E-2</v>
      </c>
      <c r="AS144" s="368">
        <f>(O144-'21-22 Cert'!O140)/'21-22 Cert'!O140</f>
        <v>7.9972429097389164E-2</v>
      </c>
      <c r="AT144" s="368">
        <f>(P144-'21-22 Cert'!P140)/'21-22 Cert'!P140</f>
        <v>0.08</v>
      </c>
      <c r="AU144" s="368">
        <f>(Q144-'21-22 Cert'!Q140)/'21-22 Cert'!Q140</f>
        <v>8.0044124758220508E-2</v>
      </c>
      <c r="AV144" s="368">
        <f>(R144-'21-22 Cert'!R140)/'21-22 Cert'!R140</f>
        <v>7.9987257441238802E-2</v>
      </c>
      <c r="AW144" s="368"/>
      <c r="AX144" s="368">
        <f>(T144-'21-22 Cert'!T140)/'21-22 Cert'!T140</f>
        <v>8.004958824050297E-2</v>
      </c>
      <c r="AY144" s="368">
        <f>(U144-'21-22 Cert'!U140)/'21-22 Cert'!U140</f>
        <v>7.998584890489821E-2</v>
      </c>
      <c r="AZ144" s="368">
        <f>(V144-'21-22 Cert'!V140)/'21-22 Cert'!V140</f>
        <v>7.9999402878127429E-2</v>
      </c>
      <c r="BA144" s="368">
        <f>(W144-'21-22 Cert'!W140)/'21-22 Cert'!W140</f>
        <v>8.0032955596669744E-2</v>
      </c>
      <c r="BB144" s="368">
        <f>(X144-'21-22 Cert'!X140)/'21-22 Cert'!X140</f>
        <v>7.9994700582935882E-2</v>
      </c>
      <c r="BC144" s="368"/>
      <c r="BD144" s="368">
        <f>(Z144-'21-22 Cert'!Z140)/'21-22 Cert'!Z140</f>
        <v>8.0040733197556002E-2</v>
      </c>
      <c r="BE144" s="368">
        <f>(AA144-'21-22 Cert'!AA140)/'21-22 Cert'!AA140</f>
        <v>7.9981507165973187E-2</v>
      </c>
      <c r="BF144" s="368">
        <f>(AB144-'21-22 Cert'!AB140)/'21-22 Cert'!AB140</f>
        <v>0.08</v>
      </c>
      <c r="BG144" s="368">
        <f>(AC144-'21-22 Cert'!AC140)/'21-22 Cert'!AC140</f>
        <v>8.0036569148936171E-2</v>
      </c>
      <c r="BH144" s="368">
        <f>(AD144-'21-22 Cert'!AD140)/'21-22 Cert'!AD140</f>
        <v>7.9987811381122875E-2</v>
      </c>
    </row>
    <row r="145" spans="1:60" x14ac:dyDescent="0.25">
      <c r="A145" s="116">
        <v>11</v>
      </c>
      <c r="B145" s="126">
        <f>MROUND('21-22 Cert'!B141+'21-22 Cert'!B141*$B$1,5)</f>
        <v>54325</v>
      </c>
      <c r="C145" s="127">
        <f>MROUND('21-22 Cert'!C141+'21-22 Cert'!C141*$B$1,5)</f>
        <v>59830</v>
      </c>
      <c r="D145" s="127">
        <f>MROUND('21-22 Cert'!D141+'21-22 Cert'!D141*$B$1,5)</f>
        <v>64455</v>
      </c>
      <c r="E145" s="127">
        <f>MROUND('21-22 Cert'!E141+'21-22 Cert'!E141*$B$1,5)</f>
        <v>66570</v>
      </c>
      <c r="F145" s="128">
        <f>MROUND('21-22 Cert'!F141+'21-22 Cert'!F141*$B$1,5)</f>
        <v>72640</v>
      </c>
      <c r="G145" s="116">
        <v>11</v>
      </c>
      <c r="H145" s="196">
        <f t="shared" si="92"/>
        <v>57041</v>
      </c>
      <c r="I145" s="197">
        <f t="shared" si="92"/>
        <v>62822</v>
      </c>
      <c r="J145" s="197">
        <f t="shared" si="92"/>
        <v>67678</v>
      </c>
      <c r="K145" s="197">
        <f t="shared" si="92"/>
        <v>69899</v>
      </c>
      <c r="L145" s="198">
        <f t="shared" si="92"/>
        <v>76272</v>
      </c>
      <c r="M145" s="116">
        <v>11</v>
      </c>
      <c r="N145" s="199">
        <f t="shared" si="93"/>
        <v>59758</v>
      </c>
      <c r="O145" s="200">
        <f t="shared" si="93"/>
        <v>65813</v>
      </c>
      <c r="P145" s="200">
        <f t="shared" si="93"/>
        <v>70901</v>
      </c>
      <c r="Q145" s="200">
        <f t="shared" si="93"/>
        <v>73227</v>
      </c>
      <c r="R145" s="201">
        <f t="shared" si="93"/>
        <v>79904</v>
      </c>
      <c r="S145" s="116">
        <v>11</v>
      </c>
      <c r="T145" s="202">
        <f t="shared" si="94"/>
        <v>62474</v>
      </c>
      <c r="U145" s="203">
        <f t="shared" si="94"/>
        <v>68805</v>
      </c>
      <c r="V145" s="203">
        <f t="shared" si="94"/>
        <v>74123</v>
      </c>
      <c r="W145" s="203">
        <f t="shared" si="94"/>
        <v>76556</v>
      </c>
      <c r="X145" s="204">
        <f t="shared" si="94"/>
        <v>83536</v>
      </c>
      <c r="Y145" s="116">
        <v>11</v>
      </c>
      <c r="Z145" s="205">
        <f t="shared" si="95"/>
        <v>65190</v>
      </c>
      <c r="AA145" s="206">
        <f t="shared" si="95"/>
        <v>71796</v>
      </c>
      <c r="AB145" s="206">
        <f t="shared" si="95"/>
        <v>77346</v>
      </c>
      <c r="AC145" s="206">
        <f t="shared" si="95"/>
        <v>79884</v>
      </c>
      <c r="AD145" s="207">
        <f t="shared" si="95"/>
        <v>87168</v>
      </c>
      <c r="AF145" s="368">
        <f>(B145-'21-22 Cert'!B141)/'21-22 Cert'!B141</f>
        <v>8.001988071570576E-2</v>
      </c>
      <c r="AG145" s="368">
        <f>(C145-'21-22 Cert'!C141)/'21-22 Cert'!C141</f>
        <v>7.9963898916967507E-2</v>
      </c>
      <c r="AH145" s="368">
        <f>(D145-'21-22 Cert'!D141)/'21-22 Cert'!D141</f>
        <v>8.0010053619302954E-2</v>
      </c>
      <c r="AI145" s="368">
        <f>(E145-'21-22 Cert'!E141)/'21-22 Cert'!E141</f>
        <v>7.9980532121998696E-2</v>
      </c>
      <c r="AJ145" s="368">
        <f>(F145-'21-22 Cert'!F141)/'21-22 Cert'!F141</f>
        <v>7.9988105857865005E-2</v>
      </c>
      <c r="AK145" s="368"/>
      <c r="AL145" s="368">
        <f>(H145-'21-22 Cert'!H141)/'21-22 Cert'!H141</f>
        <v>8.00151472119663E-2</v>
      </c>
      <c r="AM145" s="368">
        <f>(I145-'21-22 Cert'!I141)/'21-22 Cert'!I141</f>
        <v>7.9972494412927628E-2</v>
      </c>
      <c r="AN145" s="368">
        <f>(J145-'21-22 Cert'!J141)/'21-22 Cert'!J141</f>
        <v>8.0014043150772374E-2</v>
      </c>
      <c r="AO145" s="368">
        <f>(K145-'21-22 Cert'!K141)/'21-22 Cert'!K141</f>
        <v>7.9988257470411911E-2</v>
      </c>
      <c r="AP145" s="368">
        <f>(L145-'21-22 Cert'!L141)/'21-22 Cert'!L141</f>
        <v>7.9988105857865005E-2</v>
      </c>
      <c r="AQ145" s="368"/>
      <c r="AR145" s="368">
        <f>(N145-'21-22 Cert'!N141)/'21-22 Cert'!N141</f>
        <v>8.0028917404662933E-2</v>
      </c>
      <c r="AS145" s="368">
        <f>(O145-'21-22 Cert'!O141)/'21-22 Cert'!O141</f>
        <v>7.9963898916967507E-2</v>
      </c>
      <c r="AT145" s="368">
        <f>(P145-'21-22 Cert'!P141)/'21-22 Cert'!P141</f>
        <v>8.0017669997562754E-2</v>
      </c>
      <c r="AU145" s="368">
        <f>(Q145-'21-22 Cert'!Q141)/'21-22 Cert'!Q141</f>
        <v>7.9980532121998696E-2</v>
      </c>
      <c r="AV145" s="368">
        <f>(R145-'21-22 Cert'!R141)/'21-22 Cert'!R141</f>
        <v>7.9988105857865005E-2</v>
      </c>
      <c r="AW145" s="368"/>
      <c r="AX145" s="368">
        <f>(T145-'21-22 Cert'!T141)/'21-22 Cert'!T141</f>
        <v>8.0024202610424408E-2</v>
      </c>
      <c r="AY145" s="368">
        <f>(U145-'21-22 Cert'!U141)/'21-22 Cert'!U141</f>
        <v>7.9971746978496308E-2</v>
      </c>
      <c r="AZ145" s="368">
        <f>(V145-'21-22 Cert'!V141)/'21-22 Cert'!V141</f>
        <v>8.000641100361347E-2</v>
      </c>
      <c r="BA145" s="368">
        <f>(W145-'21-22 Cert'!W141)/'21-22 Cert'!W141</f>
        <v>7.9987585700984673E-2</v>
      </c>
      <c r="BB145" s="368">
        <f>(X145-'21-22 Cert'!X141)/'21-22 Cert'!X141</f>
        <v>7.9988105857865005E-2</v>
      </c>
      <c r="BC145" s="368"/>
      <c r="BD145" s="368">
        <f>(Z145-'21-22 Cert'!Z141)/'21-22 Cert'!Z141</f>
        <v>8.001988071570576E-2</v>
      </c>
      <c r="BE145" s="368">
        <f>(AA145-'21-22 Cert'!AA141)/'21-22 Cert'!AA141</f>
        <v>7.9963898916967507E-2</v>
      </c>
      <c r="BF145" s="368">
        <f>(AB145-'21-22 Cert'!AB141)/'21-22 Cert'!AB141</f>
        <v>8.0010053619302954E-2</v>
      </c>
      <c r="BG145" s="368">
        <f>(AC145-'21-22 Cert'!AC141)/'21-22 Cert'!AC141</f>
        <v>7.9980532121998696E-2</v>
      </c>
      <c r="BH145" s="368">
        <f>(AD145-'21-22 Cert'!AD141)/'21-22 Cert'!AD141</f>
        <v>7.9988105857865005E-2</v>
      </c>
    </row>
    <row r="146" spans="1:60" x14ac:dyDescent="0.25">
      <c r="A146" s="116">
        <v>12</v>
      </c>
      <c r="B146" s="126">
        <f>MROUND('21-22 Cert'!B142+'21-22 Cert'!B142*$B$1,5)</f>
        <v>56450</v>
      </c>
      <c r="C146" s="127">
        <f>MROUND('21-22 Cert'!C142+'21-22 Cert'!C142*$B$1,5)</f>
        <v>62180</v>
      </c>
      <c r="D146" s="127">
        <f>MROUND('21-22 Cert'!D142+'21-22 Cert'!D142*$B$1,5)</f>
        <v>66990</v>
      </c>
      <c r="E146" s="127">
        <f>MROUND('21-22 Cert'!E142+'21-22 Cert'!E142*$B$1,5)</f>
        <v>69190</v>
      </c>
      <c r="F146" s="128">
        <f>MROUND('21-22 Cert'!F142+'21-22 Cert'!F142*$B$1,5)</f>
        <v>75490</v>
      </c>
      <c r="G146" s="116">
        <v>12</v>
      </c>
      <c r="H146" s="196">
        <f t="shared" si="92"/>
        <v>59273</v>
      </c>
      <c r="I146" s="197">
        <f t="shared" si="92"/>
        <v>65289</v>
      </c>
      <c r="J146" s="197">
        <f t="shared" si="92"/>
        <v>70340</v>
      </c>
      <c r="K146" s="197">
        <f t="shared" si="92"/>
        <v>72650</v>
      </c>
      <c r="L146" s="198">
        <f t="shared" si="92"/>
        <v>79265</v>
      </c>
      <c r="M146" s="116">
        <v>12</v>
      </c>
      <c r="N146" s="199">
        <f t="shared" si="93"/>
        <v>62095</v>
      </c>
      <c r="O146" s="200">
        <f t="shared" si="93"/>
        <v>68398</v>
      </c>
      <c r="P146" s="200">
        <f t="shared" si="93"/>
        <v>73689</v>
      </c>
      <c r="Q146" s="200">
        <f t="shared" si="93"/>
        <v>76109</v>
      </c>
      <c r="R146" s="201">
        <f t="shared" si="93"/>
        <v>83039</v>
      </c>
      <c r="S146" s="116">
        <v>12</v>
      </c>
      <c r="T146" s="202">
        <f t="shared" si="94"/>
        <v>64918</v>
      </c>
      <c r="U146" s="203">
        <f t="shared" si="94"/>
        <v>71507</v>
      </c>
      <c r="V146" s="203">
        <f t="shared" si="94"/>
        <v>77039</v>
      </c>
      <c r="W146" s="203">
        <f t="shared" si="94"/>
        <v>79569</v>
      </c>
      <c r="X146" s="204">
        <f t="shared" si="94"/>
        <v>86814</v>
      </c>
      <c r="Y146" s="116">
        <v>12</v>
      </c>
      <c r="Z146" s="205">
        <f t="shared" si="95"/>
        <v>67740</v>
      </c>
      <c r="AA146" s="206">
        <f t="shared" si="95"/>
        <v>74616</v>
      </c>
      <c r="AB146" s="206">
        <f t="shared" si="95"/>
        <v>80388</v>
      </c>
      <c r="AC146" s="206">
        <f t="shared" si="95"/>
        <v>83028</v>
      </c>
      <c r="AD146" s="207">
        <f t="shared" si="95"/>
        <v>90588</v>
      </c>
      <c r="AF146" s="368">
        <f>(B146-'21-22 Cert'!B142)/'21-22 Cert'!B142</f>
        <v>7.9969389707289076E-2</v>
      </c>
      <c r="AG146" s="368">
        <f>(C146-'21-22 Cert'!C142)/'21-22 Cert'!C142</f>
        <v>7.9982631350412503E-2</v>
      </c>
      <c r="AH146" s="368">
        <f>(D146-'21-22 Cert'!D142)/'21-22 Cert'!D142</f>
        <v>7.9961309044010956E-2</v>
      </c>
      <c r="AI146" s="368">
        <f>(E146-'21-22 Cert'!E142)/'21-22 Cert'!E142</f>
        <v>7.999687817060798E-2</v>
      </c>
      <c r="AJ146" s="368">
        <f>(F146-'21-22 Cert'!F142)/'21-22 Cert'!F142</f>
        <v>7.9971387696709584E-2</v>
      </c>
      <c r="AK146" s="368"/>
      <c r="AL146" s="368">
        <f>(H146-'21-22 Cert'!H142)/'21-22 Cert'!H142</f>
        <v>7.9968661176299097E-2</v>
      </c>
      <c r="AM146" s="368">
        <f>(I146-'21-22 Cert'!I142)/'21-22 Cert'!I142</f>
        <v>7.9978165216528271E-2</v>
      </c>
      <c r="AN146" s="368">
        <f>(J146-'21-22 Cert'!J142)/'21-22 Cert'!J142</f>
        <v>7.9960695203586563E-2</v>
      </c>
      <c r="AO146" s="368">
        <f>(K146-'21-22 Cert'!K142)/'21-22 Cert'!K142</f>
        <v>8.0008324909317946E-2</v>
      </c>
      <c r="AP146" s="368">
        <f>(L146-'21-22 Cert'!L142)/'21-22 Cert'!L142</f>
        <v>7.9978200149873974E-2</v>
      </c>
      <c r="AQ146" s="368"/>
      <c r="AR146" s="368">
        <f>(N146-'21-22 Cert'!N142)/'21-22 Cert'!N142</f>
        <v>7.9969389707289076E-2</v>
      </c>
      <c r="AS146" s="368">
        <f>(O146-'21-22 Cert'!O142)/'21-22 Cert'!O142</f>
        <v>7.9974105126869088E-2</v>
      </c>
      <c r="AT146" s="368">
        <f>(P146-'21-22 Cert'!P142)/'21-22 Cert'!P142</f>
        <v>7.9961309044010956E-2</v>
      </c>
      <c r="AU146" s="368">
        <f>(Q146-'21-22 Cert'!Q142)/'21-22 Cert'!Q142</f>
        <v>7.9989215574980135E-2</v>
      </c>
      <c r="AV146" s="368">
        <f>(R146-'21-22 Cert'!R142)/'21-22 Cert'!R142</f>
        <v>7.9971387696709584E-2</v>
      </c>
      <c r="AW146" s="368"/>
      <c r="AX146" s="368">
        <f>(T146-'21-22 Cert'!T142)/'21-22 Cert'!T142</f>
        <v>7.9968724526293028E-2</v>
      </c>
      <c r="AY146" s="368">
        <f>(U146-'21-22 Cert'!U142)/'21-22 Cert'!U142</f>
        <v>7.9986709157088706E-2</v>
      </c>
      <c r="AZ146" s="368">
        <f>(V146-'21-22 Cert'!V142)/'21-22 Cert'!V142</f>
        <v>7.9960748580640645E-2</v>
      </c>
      <c r="BA146" s="368">
        <f>(W146-'21-22 Cert'!W142)/'21-22 Cert'!W142</f>
        <v>0.08</v>
      </c>
      <c r="BB146" s="368">
        <f>(X146-'21-22 Cert'!X142)/'21-22 Cert'!X142</f>
        <v>7.9977607762642289E-2</v>
      </c>
      <c r="BC146" s="368"/>
      <c r="BD146" s="368">
        <f>(Z146-'21-22 Cert'!Z142)/'21-22 Cert'!Z142</f>
        <v>7.9969389707289076E-2</v>
      </c>
      <c r="BE146" s="368">
        <f>(AA146-'21-22 Cert'!AA142)/'21-22 Cert'!AA142</f>
        <v>7.9982631350412503E-2</v>
      </c>
      <c r="BF146" s="368">
        <f>(AB146-'21-22 Cert'!AB142)/'21-22 Cert'!AB142</f>
        <v>7.9961309044010956E-2</v>
      </c>
      <c r="BG146" s="368">
        <f>(AC146-'21-22 Cert'!AC142)/'21-22 Cert'!AC142</f>
        <v>7.999687817060798E-2</v>
      </c>
      <c r="BH146" s="368">
        <f>(AD146-'21-22 Cert'!AD142)/'21-22 Cert'!AD142</f>
        <v>7.9971387696709584E-2</v>
      </c>
    </row>
    <row r="147" spans="1:60" x14ac:dyDescent="0.25">
      <c r="A147" s="116">
        <v>13</v>
      </c>
      <c r="B147" s="126">
        <f>MROUND('21-22 Cert'!B143+'21-22 Cert'!B143*$B$1,5)</f>
        <v>57285</v>
      </c>
      <c r="C147" s="127">
        <f>MROUND('21-22 Cert'!C143+'21-22 Cert'!C143*$B$1,5)</f>
        <v>63110</v>
      </c>
      <c r="D147" s="127">
        <f>MROUND('21-22 Cert'!D143+'21-22 Cert'!D143*$B$1,5)</f>
        <v>67990</v>
      </c>
      <c r="E147" s="127">
        <f>MROUND('21-22 Cert'!E143+'21-22 Cert'!E143*$B$1,5)</f>
        <v>70205</v>
      </c>
      <c r="F147" s="128">
        <f>MROUND('21-22 Cert'!F143+'21-22 Cert'!F143*$B$1,5)</f>
        <v>76615</v>
      </c>
      <c r="G147" s="116">
        <v>13</v>
      </c>
      <c r="H147" s="196">
        <f t="shared" si="92"/>
        <v>60149</v>
      </c>
      <c r="I147" s="197">
        <f t="shared" si="92"/>
        <v>66266</v>
      </c>
      <c r="J147" s="197">
        <f t="shared" si="92"/>
        <v>71390</v>
      </c>
      <c r="K147" s="197">
        <f t="shared" si="92"/>
        <v>73715</v>
      </c>
      <c r="L147" s="198">
        <f t="shared" si="92"/>
        <v>80446</v>
      </c>
      <c r="M147" s="116">
        <v>13</v>
      </c>
      <c r="N147" s="199">
        <f t="shared" si="93"/>
        <v>63014</v>
      </c>
      <c r="O147" s="200">
        <f t="shared" si="93"/>
        <v>69421</v>
      </c>
      <c r="P147" s="200">
        <f t="shared" si="93"/>
        <v>74789</v>
      </c>
      <c r="Q147" s="200">
        <f t="shared" si="93"/>
        <v>77226</v>
      </c>
      <c r="R147" s="201">
        <f t="shared" si="93"/>
        <v>84277</v>
      </c>
      <c r="S147" s="116">
        <v>13</v>
      </c>
      <c r="T147" s="202">
        <f t="shared" si="94"/>
        <v>65878</v>
      </c>
      <c r="U147" s="203">
        <f t="shared" si="94"/>
        <v>72577</v>
      </c>
      <c r="V147" s="203">
        <f t="shared" si="94"/>
        <v>78189</v>
      </c>
      <c r="W147" s="203">
        <f t="shared" si="94"/>
        <v>80736</v>
      </c>
      <c r="X147" s="204">
        <f t="shared" si="94"/>
        <v>88107</v>
      </c>
      <c r="Y147" s="116">
        <v>13</v>
      </c>
      <c r="Z147" s="205">
        <f t="shared" si="95"/>
        <v>68742</v>
      </c>
      <c r="AA147" s="206">
        <f t="shared" si="95"/>
        <v>75732</v>
      </c>
      <c r="AB147" s="206">
        <f t="shared" si="95"/>
        <v>81588</v>
      </c>
      <c r="AC147" s="206">
        <f t="shared" si="95"/>
        <v>84246</v>
      </c>
      <c r="AD147" s="207">
        <f t="shared" si="95"/>
        <v>91938</v>
      </c>
      <c r="AF147" s="368">
        <f>(B147-'21-22 Cert'!B143)/'21-22 Cert'!B143</f>
        <v>8.0033936651583704E-2</v>
      </c>
      <c r="AG147" s="368">
        <f>(C147-'21-22 Cert'!C143)/'21-22 Cert'!C143</f>
        <v>8.0003422606314711E-2</v>
      </c>
      <c r="AH147" s="368">
        <f>(D147-'21-22 Cert'!D143)/'21-22 Cert'!D143</f>
        <v>7.9977761893415933E-2</v>
      </c>
      <c r="AI147" s="368">
        <f>(E147-'21-22 Cert'!E143)/'21-22 Cert'!E143</f>
        <v>7.9993846627182522E-2</v>
      </c>
      <c r="AJ147" s="368">
        <f>(F147-'21-22 Cert'!F143)/'21-22 Cert'!F143</f>
        <v>7.9997180716098112E-2</v>
      </c>
      <c r="AK147" s="368"/>
      <c r="AL147" s="368">
        <f>(H147-'21-22 Cert'!H143)/'21-22 Cert'!H143</f>
        <v>8.0029447676506493E-2</v>
      </c>
      <c r="AM147" s="368">
        <f>(I147-'21-22 Cert'!I143)/'21-22 Cert'!I143</f>
        <v>8.0007171145916517E-2</v>
      </c>
      <c r="AN147" s="368">
        <f>(J147-'21-22 Cert'!J143)/'21-22 Cert'!J143</f>
        <v>7.9981241396003211E-2</v>
      </c>
      <c r="AO147" s="368">
        <f>(K147-'21-22 Cert'!K143)/'21-22 Cert'!K143</f>
        <v>7.9994139623470809E-2</v>
      </c>
      <c r="AP147" s="368">
        <f>(L147-'21-22 Cert'!L143)/'21-22 Cert'!L143</f>
        <v>8.0000537006457498E-2</v>
      </c>
      <c r="AQ147" s="368"/>
      <c r="AR147" s="368">
        <f>(N147-'21-22 Cert'!N143)/'21-22 Cert'!N143</f>
        <v>8.0042506513094747E-2</v>
      </c>
      <c r="AS147" s="368">
        <f>(O147-'21-22 Cert'!O143)/'21-22 Cert'!O143</f>
        <v>7.9995021702266675E-2</v>
      </c>
      <c r="AT147" s="368">
        <f>(P147-'21-22 Cert'!P143)/'21-22 Cert'!P143</f>
        <v>7.9969964332645013E-2</v>
      </c>
      <c r="AU147" s="368">
        <f>(Q147-'21-22 Cert'!Q143)/'21-22 Cert'!Q143</f>
        <v>7.9993287276592176E-2</v>
      </c>
      <c r="AV147" s="368">
        <f>(R147-'21-22 Cert'!R143)/'21-22 Cert'!R143</f>
        <v>8.0003588179511489E-2</v>
      </c>
      <c r="AW147" s="368"/>
      <c r="AX147" s="368">
        <f>(T147-'21-22 Cert'!T143)/'21-22 Cert'!T143</f>
        <v>8.0038035281002035E-2</v>
      </c>
      <c r="AY147" s="368">
        <f>(U147-'21-22 Cert'!U143)/'21-22 Cert'!U143</f>
        <v>8.0014880952380948E-2</v>
      </c>
      <c r="AZ147" s="368">
        <f>(V147-'21-22 Cert'!V143)/'21-22 Cert'!V143</f>
        <v>7.9988397469543351E-2</v>
      </c>
      <c r="BA147" s="368">
        <f>(W147-'21-22 Cert'!W143)/'21-22 Cert'!W143</f>
        <v>7.9993579110706828E-2</v>
      </c>
      <c r="BB147" s="368">
        <f>(X147-'21-22 Cert'!X143)/'21-22 Cert'!X143</f>
        <v>7.9994116277074312E-2</v>
      </c>
      <c r="BC147" s="368"/>
      <c r="BD147" s="368">
        <f>(Z147-'21-22 Cert'!Z143)/'21-22 Cert'!Z143</f>
        <v>8.0033936651583704E-2</v>
      </c>
      <c r="BE147" s="368">
        <f>(AA147-'21-22 Cert'!AA143)/'21-22 Cert'!AA143</f>
        <v>8.0003422606314711E-2</v>
      </c>
      <c r="BF147" s="368">
        <f>(AB147-'21-22 Cert'!AB143)/'21-22 Cert'!AB143</f>
        <v>7.9977761893415933E-2</v>
      </c>
      <c r="BG147" s="368">
        <f>(AC147-'21-22 Cert'!AC143)/'21-22 Cert'!AC143</f>
        <v>7.9993846627182522E-2</v>
      </c>
      <c r="BH147" s="368">
        <f>(AD147-'21-22 Cert'!AD143)/'21-22 Cert'!AD143</f>
        <v>7.9997180716098112E-2</v>
      </c>
    </row>
    <row r="148" spans="1:60" x14ac:dyDescent="0.25">
      <c r="A148" s="116">
        <v>14</v>
      </c>
      <c r="B148" s="126">
        <f>MROUND('21-22 Cert'!B144+'21-22 Cert'!B144*$B$1,5)</f>
        <v>58125</v>
      </c>
      <c r="C148" s="127">
        <f>MROUND('21-22 Cert'!C144+'21-22 Cert'!C144*$B$1,5)</f>
        <v>64040</v>
      </c>
      <c r="D148" s="127">
        <f>MROUND('21-22 Cert'!D144+'21-22 Cert'!D144*$B$1,5)</f>
        <v>68990</v>
      </c>
      <c r="E148" s="127">
        <f>MROUND('21-22 Cert'!E144+'21-22 Cert'!E144*$B$1,5)</f>
        <v>71255</v>
      </c>
      <c r="F148" s="128">
        <f>MROUND('21-22 Cert'!F144+'21-22 Cert'!F144*$B$1,5)</f>
        <v>77740</v>
      </c>
      <c r="G148" s="116">
        <v>14</v>
      </c>
      <c r="H148" s="196">
        <f t="shared" si="92"/>
        <v>61031</v>
      </c>
      <c r="I148" s="197">
        <f t="shared" si="92"/>
        <v>67242</v>
      </c>
      <c r="J148" s="197">
        <f t="shared" si="92"/>
        <v>72440</v>
      </c>
      <c r="K148" s="197">
        <f t="shared" si="92"/>
        <v>74818</v>
      </c>
      <c r="L148" s="198">
        <f t="shared" si="92"/>
        <v>81627</v>
      </c>
      <c r="M148" s="116">
        <v>14</v>
      </c>
      <c r="N148" s="199">
        <f t="shared" si="93"/>
        <v>63938</v>
      </c>
      <c r="O148" s="200">
        <f t="shared" si="93"/>
        <v>70444</v>
      </c>
      <c r="P148" s="200">
        <f t="shared" si="93"/>
        <v>75889</v>
      </c>
      <c r="Q148" s="200">
        <f t="shared" si="93"/>
        <v>78381</v>
      </c>
      <c r="R148" s="201">
        <f t="shared" si="93"/>
        <v>85514</v>
      </c>
      <c r="S148" s="116">
        <v>14</v>
      </c>
      <c r="T148" s="202">
        <f t="shared" si="94"/>
        <v>66844</v>
      </c>
      <c r="U148" s="203">
        <f t="shared" si="94"/>
        <v>73646</v>
      </c>
      <c r="V148" s="203">
        <f t="shared" si="94"/>
        <v>79339</v>
      </c>
      <c r="W148" s="203">
        <f t="shared" si="94"/>
        <v>81943</v>
      </c>
      <c r="X148" s="204">
        <f t="shared" si="94"/>
        <v>89401</v>
      </c>
      <c r="Y148" s="116">
        <v>14</v>
      </c>
      <c r="Z148" s="205">
        <f t="shared" si="95"/>
        <v>69750</v>
      </c>
      <c r="AA148" s="206">
        <f t="shared" si="95"/>
        <v>76848</v>
      </c>
      <c r="AB148" s="206">
        <f t="shared" si="95"/>
        <v>82788</v>
      </c>
      <c r="AC148" s="206">
        <f t="shared" si="95"/>
        <v>85506</v>
      </c>
      <c r="AD148" s="207">
        <f t="shared" si="95"/>
        <v>93288</v>
      </c>
      <c r="AF148" s="368">
        <f>(B148-'21-22 Cert'!B144)/'21-22 Cert'!B144</f>
        <v>7.998885172798216E-2</v>
      </c>
      <c r="AG148" s="368">
        <f>(C148-'21-22 Cert'!C144)/'21-22 Cert'!C144</f>
        <v>8.0023610759760513E-2</v>
      </c>
      <c r="AH148" s="368">
        <f>(D148-'21-22 Cert'!D144)/'21-22 Cert'!D144</f>
        <v>7.9993738259236072E-2</v>
      </c>
      <c r="AI148" s="368">
        <f>(E148-'21-22 Cert'!E144)/'21-22 Cert'!E144</f>
        <v>8.0030314513073131E-2</v>
      </c>
      <c r="AJ148" s="368">
        <f>(F148-'21-22 Cert'!F144)/'21-22 Cert'!F144</f>
        <v>8.0022228396776876E-2</v>
      </c>
      <c r="AK148" s="368"/>
      <c r="AL148" s="368">
        <f>(H148-'21-22 Cert'!H144)/'21-22 Cert'!H144</f>
        <v>7.9984427810514763E-2</v>
      </c>
      <c r="AM148" s="368">
        <f>(I148-'21-22 Cert'!I144)/'21-22 Cert'!I144</f>
        <v>8.0019274012206876E-2</v>
      </c>
      <c r="AN148" s="368">
        <f>(J148-'21-22 Cert'!J144)/'21-22 Cert'!J144</f>
        <v>8.0001192712526467E-2</v>
      </c>
      <c r="AO148" s="368">
        <f>(K148-'21-22 Cert'!K144)/'21-22 Cert'!K144</f>
        <v>8.0030025695065968E-2</v>
      </c>
      <c r="AP148" s="368">
        <f>(L148-'21-22 Cert'!L144)/'21-22 Cert'!L144</f>
        <v>8.0022228396776876E-2</v>
      </c>
      <c r="AQ148" s="368"/>
      <c r="AR148" s="368">
        <f>(N148-'21-22 Cert'!N144)/'21-22 Cert'!N144</f>
        <v>7.9997297388601743E-2</v>
      </c>
      <c r="AS148" s="368">
        <f>(O148-'21-22 Cert'!O144)/'21-22 Cert'!O144</f>
        <v>8.0015331544653123E-2</v>
      </c>
      <c r="AT148" s="368">
        <f>(P148-'21-22 Cert'!P144)/'21-22 Cert'!P144</f>
        <v>7.9993738259236072E-2</v>
      </c>
      <c r="AU148" s="368">
        <f>(Q148-'21-22 Cert'!Q144)/'21-22 Cert'!Q144</f>
        <v>8.0029763135050225E-2</v>
      </c>
      <c r="AV148" s="368">
        <f>(R148-'21-22 Cert'!R144)/'21-22 Cert'!R144</f>
        <v>8.0022228396776876E-2</v>
      </c>
      <c r="AW148" s="368"/>
      <c r="AX148" s="368">
        <f>(T148-'21-22 Cert'!T144)/'21-22 Cert'!T144</f>
        <v>7.9992890956974136E-2</v>
      </c>
      <c r="AY148" s="368">
        <f>(U148-'21-22 Cert'!U144)/'21-22 Cert'!U144</f>
        <v>8.0027570429248115E-2</v>
      </c>
      <c r="AZ148" s="368">
        <f>(V148-'21-22 Cert'!V144)/'21-22 Cert'!V144</f>
        <v>8.0000544499196857E-2</v>
      </c>
      <c r="BA148" s="368">
        <f>(W148-'21-22 Cert'!W144)/'21-22 Cert'!W144</f>
        <v>8.003057821829157E-2</v>
      </c>
      <c r="BB148" s="368">
        <f>(X148-'21-22 Cert'!X144)/'21-22 Cert'!X144</f>
        <v>8.0022228396776876E-2</v>
      </c>
      <c r="BC148" s="368"/>
      <c r="BD148" s="368">
        <f>(Z148-'21-22 Cert'!Z144)/'21-22 Cert'!Z144</f>
        <v>7.998885172798216E-2</v>
      </c>
      <c r="BE148" s="368">
        <f>(AA148-'21-22 Cert'!AA144)/'21-22 Cert'!AA144</f>
        <v>8.0023610759760513E-2</v>
      </c>
      <c r="BF148" s="368">
        <f>(AB148-'21-22 Cert'!AB144)/'21-22 Cert'!AB144</f>
        <v>7.9993738259236072E-2</v>
      </c>
      <c r="BG148" s="368">
        <f>(AC148-'21-22 Cert'!AC144)/'21-22 Cert'!AC144</f>
        <v>8.0030314513073131E-2</v>
      </c>
      <c r="BH148" s="368">
        <f>(AD148-'21-22 Cert'!AD144)/'21-22 Cert'!AD144</f>
        <v>8.0022228396776876E-2</v>
      </c>
    </row>
    <row r="149" spans="1:60" x14ac:dyDescent="0.25">
      <c r="A149" s="116">
        <v>15</v>
      </c>
      <c r="B149" s="126">
        <f>MROUND('21-22 Cert'!B145+'21-22 Cert'!B145*$B$1,5)</f>
        <v>59560</v>
      </c>
      <c r="C149" s="127">
        <f>MROUND('21-22 Cert'!C145+'21-22 Cert'!C145*$B$1,5)</f>
        <v>65610</v>
      </c>
      <c r="D149" s="127">
        <f>MROUND('21-22 Cert'!D145+'21-22 Cert'!D145*$B$1,5)</f>
        <v>70680</v>
      </c>
      <c r="E149" s="127">
        <f>MROUND('21-22 Cert'!E145+'21-22 Cert'!E145*$B$1,5)</f>
        <v>72995</v>
      </c>
      <c r="F149" s="128">
        <f>MROUND('21-22 Cert'!F145+'21-22 Cert'!F145*$B$1,5)</f>
        <v>79665</v>
      </c>
      <c r="G149" s="116">
        <v>15</v>
      </c>
      <c r="H149" s="196">
        <f t="shared" si="92"/>
        <v>62538</v>
      </c>
      <c r="I149" s="197">
        <f t="shared" si="92"/>
        <v>68891</v>
      </c>
      <c r="J149" s="197">
        <f t="shared" si="92"/>
        <v>74214</v>
      </c>
      <c r="K149" s="197">
        <f t="shared" si="92"/>
        <v>76645</v>
      </c>
      <c r="L149" s="198">
        <f t="shared" si="92"/>
        <v>83648</v>
      </c>
      <c r="M149" s="116">
        <v>15</v>
      </c>
      <c r="N149" s="199">
        <f t="shared" si="93"/>
        <v>65516</v>
      </c>
      <c r="O149" s="200">
        <f t="shared" si="93"/>
        <v>72171</v>
      </c>
      <c r="P149" s="200">
        <f t="shared" si="93"/>
        <v>77748</v>
      </c>
      <c r="Q149" s="200">
        <f t="shared" si="93"/>
        <v>80295</v>
      </c>
      <c r="R149" s="201">
        <f t="shared" si="93"/>
        <v>87632</v>
      </c>
      <c r="S149" s="116">
        <v>15</v>
      </c>
      <c r="T149" s="202">
        <f t="shared" si="94"/>
        <v>68494</v>
      </c>
      <c r="U149" s="203">
        <f t="shared" si="94"/>
        <v>75452</v>
      </c>
      <c r="V149" s="203">
        <f t="shared" si="94"/>
        <v>81282</v>
      </c>
      <c r="W149" s="203">
        <f t="shared" si="94"/>
        <v>83944</v>
      </c>
      <c r="X149" s="204">
        <f t="shared" si="94"/>
        <v>91615</v>
      </c>
      <c r="Y149" s="116">
        <v>15</v>
      </c>
      <c r="Z149" s="205">
        <f t="shared" si="95"/>
        <v>71472</v>
      </c>
      <c r="AA149" s="206">
        <f t="shared" si="95"/>
        <v>78732</v>
      </c>
      <c r="AB149" s="206">
        <f t="shared" si="95"/>
        <v>84816</v>
      </c>
      <c r="AC149" s="206">
        <f t="shared" si="95"/>
        <v>87594</v>
      </c>
      <c r="AD149" s="207">
        <f t="shared" si="95"/>
        <v>95598</v>
      </c>
      <c r="AF149" s="368">
        <f>(B149-'21-22 Cert'!B145)/'21-22 Cert'!B145</f>
        <v>7.9963735267452402E-2</v>
      </c>
      <c r="AG149" s="368">
        <f>(C149-'21-22 Cert'!C145)/'21-22 Cert'!C145</f>
        <v>0.08</v>
      </c>
      <c r="AH149" s="368">
        <f>(D149-'21-22 Cert'!D145)/'21-22 Cert'!D145</f>
        <v>7.9990831996332792E-2</v>
      </c>
      <c r="AI149" s="368">
        <f>(E149-'21-22 Cert'!E145)/'21-22 Cert'!E145</f>
        <v>7.9967450806332302E-2</v>
      </c>
      <c r="AJ149" s="368">
        <f>(F149-'21-22 Cert'!F145)/'21-22 Cert'!F145</f>
        <v>7.9983732122280216E-2</v>
      </c>
      <c r="AK149" s="368"/>
      <c r="AL149" s="368">
        <f>(H149-'21-22 Cert'!H145)/'21-22 Cert'!H145</f>
        <v>7.9954410444152788E-2</v>
      </c>
      <c r="AM149" s="368">
        <f>(I149-'21-22 Cert'!I145)/'21-22 Cert'!I145</f>
        <v>7.9999372922806802E-2</v>
      </c>
      <c r="AN149" s="368">
        <f>(J149-'21-22 Cert'!J145)/'21-22 Cert'!J145</f>
        <v>7.9994761121702049E-2</v>
      </c>
      <c r="AO149" s="368">
        <f>(K149-'21-22 Cert'!K145)/'21-22 Cert'!K145</f>
        <v>7.9963364802029022E-2</v>
      </c>
      <c r="AP149" s="368">
        <f>(L149-'21-22 Cert'!L145)/'21-22 Cert'!L145</f>
        <v>7.9983990290886084E-2</v>
      </c>
      <c r="AQ149" s="368"/>
      <c r="AR149" s="368">
        <f>(N149-'21-22 Cert'!N145)/'21-22 Cert'!N145</f>
        <v>7.9963735267452402E-2</v>
      </c>
      <c r="AS149" s="368">
        <f>(O149-'21-22 Cert'!O145)/'21-22 Cert'!O145</f>
        <v>0.08</v>
      </c>
      <c r="AT149" s="368">
        <f>(P149-'21-22 Cert'!P145)/'21-22 Cert'!P145</f>
        <v>7.9983331018196976E-2</v>
      </c>
      <c r="AU149" s="368">
        <f>(Q149-'21-22 Cert'!Q145)/'21-22 Cert'!Q145</f>
        <v>7.9974175846346279E-2</v>
      </c>
      <c r="AV149" s="368">
        <f>(R149-'21-22 Cert'!R145)/'21-22 Cert'!R145</f>
        <v>7.9983239259569641E-2</v>
      </c>
      <c r="AW149" s="368"/>
      <c r="AX149" s="368">
        <f>(T149-'21-22 Cert'!T145)/'21-22 Cert'!T145</f>
        <v>7.9955221291960324E-2</v>
      </c>
      <c r="AY149" s="368">
        <f>(U149-'21-22 Cert'!U145)/'21-22 Cert'!U145</f>
        <v>7.9999427450868132E-2</v>
      </c>
      <c r="AZ149" s="368">
        <f>(V149-'21-22 Cert'!V145)/'21-22 Cert'!V145</f>
        <v>7.9987244559007201E-2</v>
      </c>
      <c r="BA149" s="368">
        <f>(W149-'21-22 Cert'!W145)/'21-22 Cert'!W145</f>
        <v>7.9957287498874291E-2</v>
      </c>
      <c r="BB149" s="368">
        <f>(X149-'21-22 Cert'!X145)/'21-22 Cert'!X145</f>
        <v>7.9983496404573848E-2</v>
      </c>
      <c r="BC149" s="368"/>
      <c r="BD149" s="368">
        <f>(Z149-'21-22 Cert'!Z145)/'21-22 Cert'!Z145</f>
        <v>7.9963735267452402E-2</v>
      </c>
      <c r="BE149" s="368">
        <f>(AA149-'21-22 Cert'!AA145)/'21-22 Cert'!AA145</f>
        <v>0.08</v>
      </c>
      <c r="BF149" s="368">
        <f>(AB149-'21-22 Cert'!AB145)/'21-22 Cert'!AB145</f>
        <v>7.9990831996332792E-2</v>
      </c>
      <c r="BG149" s="368">
        <f>(AC149-'21-22 Cert'!AC145)/'21-22 Cert'!AC145</f>
        <v>7.9967450806332302E-2</v>
      </c>
      <c r="BH149" s="368">
        <f>(AD149-'21-22 Cert'!AD145)/'21-22 Cert'!AD145</f>
        <v>7.9983732122280216E-2</v>
      </c>
    </row>
    <row r="150" spans="1:60" x14ac:dyDescent="0.25">
      <c r="A150" s="116">
        <v>16</v>
      </c>
      <c r="B150" s="126">
        <f>MROUND('21-22 Cert'!B146+'21-22 Cert'!B146*$B$1,5)</f>
        <v>60730</v>
      </c>
      <c r="C150" s="127">
        <f>MROUND('21-22 Cert'!C146+'21-22 Cert'!C146*$B$1,5)</f>
        <v>66895</v>
      </c>
      <c r="D150" s="127">
        <f>MROUND('21-22 Cert'!D146+'21-22 Cert'!D146*$B$1,5)</f>
        <v>72075</v>
      </c>
      <c r="E150" s="127">
        <f>MROUND('21-22 Cert'!E146+'21-22 Cert'!E146*$B$1,5)</f>
        <v>74445</v>
      </c>
      <c r="F150" s="128">
        <f>MROUND('21-22 Cert'!F146+'21-22 Cert'!F146*$B$1,5)</f>
        <v>81225</v>
      </c>
      <c r="G150" s="116">
        <v>16</v>
      </c>
      <c r="H150" s="196">
        <f t="shared" si="92"/>
        <v>63767</v>
      </c>
      <c r="I150" s="197">
        <f t="shared" si="92"/>
        <v>70240</v>
      </c>
      <c r="J150" s="197">
        <f t="shared" si="92"/>
        <v>75679</v>
      </c>
      <c r="K150" s="197">
        <f t="shared" si="92"/>
        <v>78167</v>
      </c>
      <c r="L150" s="198">
        <f t="shared" si="92"/>
        <v>85286</v>
      </c>
      <c r="M150" s="116">
        <v>16</v>
      </c>
      <c r="N150" s="199">
        <f t="shared" si="93"/>
        <v>66803</v>
      </c>
      <c r="O150" s="200">
        <f t="shared" si="93"/>
        <v>73585</v>
      </c>
      <c r="P150" s="200">
        <f t="shared" si="93"/>
        <v>79283</v>
      </c>
      <c r="Q150" s="200">
        <f t="shared" si="93"/>
        <v>81890</v>
      </c>
      <c r="R150" s="201">
        <f t="shared" si="93"/>
        <v>89348</v>
      </c>
      <c r="S150" s="116">
        <v>16</v>
      </c>
      <c r="T150" s="202">
        <f t="shared" si="94"/>
        <v>69840</v>
      </c>
      <c r="U150" s="203">
        <f t="shared" si="94"/>
        <v>76929</v>
      </c>
      <c r="V150" s="203">
        <f t="shared" si="94"/>
        <v>82886</v>
      </c>
      <c r="W150" s="203">
        <f t="shared" si="94"/>
        <v>85612</v>
      </c>
      <c r="X150" s="204">
        <f t="shared" si="94"/>
        <v>93409</v>
      </c>
      <c r="Y150" s="116">
        <v>16</v>
      </c>
      <c r="Z150" s="205">
        <f t="shared" si="95"/>
        <v>72876</v>
      </c>
      <c r="AA150" s="206">
        <f t="shared" si="95"/>
        <v>80274</v>
      </c>
      <c r="AB150" s="206">
        <f t="shared" si="95"/>
        <v>86490</v>
      </c>
      <c r="AC150" s="206">
        <f t="shared" si="95"/>
        <v>89334</v>
      </c>
      <c r="AD150" s="207">
        <f t="shared" si="95"/>
        <v>97470</v>
      </c>
      <c r="AF150" s="368">
        <f>(B150-'21-22 Cert'!B146)/'21-22 Cert'!B146</f>
        <v>8.0028454561621915E-2</v>
      </c>
      <c r="AG150" s="368">
        <f>(C150-'21-22 Cert'!C146)/'21-22 Cert'!C146</f>
        <v>7.9996771068776229E-2</v>
      </c>
      <c r="AH150" s="368">
        <f>(D150-'21-22 Cert'!D146)/'21-22 Cert'!D146</f>
        <v>8.001798156889188E-2</v>
      </c>
      <c r="AI150" s="368">
        <f>(E150-'21-22 Cert'!E146)/'21-22 Cert'!E146</f>
        <v>8.000870448280864E-2</v>
      </c>
      <c r="AJ150" s="368">
        <f>(F150-'21-22 Cert'!F146)/'21-22 Cert'!F146</f>
        <v>7.9976067012365371E-2</v>
      </c>
      <c r="AK150" s="368"/>
      <c r="AL150" s="368">
        <f>(H150-'21-22 Cert'!H146)/'21-22 Cert'!H146</f>
        <v>8.0027776836828018E-2</v>
      </c>
      <c r="AM150" s="368">
        <f>(I150-'21-22 Cert'!I146)/'21-22 Cert'!I146</f>
        <v>8.0000615034518816E-2</v>
      </c>
      <c r="AN150" s="368">
        <f>(J150-'21-22 Cert'!J146)/'21-22 Cert'!J146</f>
        <v>8.0017696084027853E-2</v>
      </c>
      <c r="AO150" s="368">
        <f>(K150-'21-22 Cert'!K146)/'21-22 Cert'!K146</f>
        <v>7.9997789352971249E-2</v>
      </c>
      <c r="AP150" s="368">
        <f>(L150-'21-22 Cert'!L146)/'21-22 Cert'!L146</f>
        <v>7.9966063491661493E-2</v>
      </c>
      <c r="AQ150" s="368"/>
      <c r="AR150" s="368">
        <f>(N150-'21-22 Cert'!N146)/'21-22 Cert'!N146</f>
        <v>8.0028454561621915E-2</v>
      </c>
      <c r="AS150" s="368">
        <f>(O150-'21-22 Cert'!O146)/'21-22 Cert'!O146</f>
        <v>8.0004109548830249E-2</v>
      </c>
      <c r="AT150" s="368">
        <f>(P150-'21-22 Cert'!P146)/'21-22 Cert'!P146</f>
        <v>8.0017436554100999E-2</v>
      </c>
      <c r="AU150" s="368">
        <f>(Q150-'21-22 Cert'!Q146)/'21-22 Cert'!Q146</f>
        <v>8.0015298787966718E-2</v>
      </c>
      <c r="AV150" s="368">
        <f>(R150-'21-22 Cert'!R146)/'21-22 Cert'!R146</f>
        <v>7.9982110696111497E-2</v>
      </c>
      <c r="AW150" s="368"/>
      <c r="AX150" s="368">
        <f>(T150-'21-22 Cert'!T146)/'21-22 Cert'!T146</f>
        <v>8.0027835768963121E-2</v>
      </c>
      <c r="AY150" s="368">
        <f>(U150-'21-22 Cert'!U146)/'21-22 Cert'!U146</f>
        <v>7.9993261360924314E-2</v>
      </c>
      <c r="AZ150" s="368">
        <f>(V150-'21-22 Cert'!V146)/'21-22 Cert'!V146</f>
        <v>8.0018242230764217E-2</v>
      </c>
      <c r="BA150" s="368">
        <f>(W150-'21-22 Cert'!W146)/'21-22 Cert'!W146</f>
        <v>8.0005046045162106E-2</v>
      </c>
      <c r="BB150" s="368">
        <f>(X150-'21-22 Cert'!X146)/'21-22 Cert'!X146</f>
        <v>7.9972714239467238E-2</v>
      </c>
      <c r="BC150" s="368"/>
      <c r="BD150" s="368">
        <f>(Z150-'21-22 Cert'!Z146)/'21-22 Cert'!Z146</f>
        <v>8.0028454561621915E-2</v>
      </c>
      <c r="BE150" s="368">
        <f>(AA150-'21-22 Cert'!AA146)/'21-22 Cert'!AA146</f>
        <v>7.9996771068776229E-2</v>
      </c>
      <c r="BF150" s="368">
        <f>(AB150-'21-22 Cert'!AB146)/'21-22 Cert'!AB146</f>
        <v>8.001798156889188E-2</v>
      </c>
      <c r="BG150" s="368">
        <f>(AC150-'21-22 Cert'!AC146)/'21-22 Cert'!AC146</f>
        <v>8.000870448280864E-2</v>
      </c>
      <c r="BH150" s="368">
        <f>(AD150-'21-22 Cert'!AD146)/'21-22 Cert'!AD146</f>
        <v>7.9976067012365371E-2</v>
      </c>
    </row>
    <row r="151" spans="1:60" x14ac:dyDescent="0.25">
      <c r="A151" s="116">
        <v>17</v>
      </c>
      <c r="B151" s="126">
        <f>MROUND('21-22 Cert'!B147+'21-22 Cert'!B147*$B$1,5)</f>
        <v>61560</v>
      </c>
      <c r="C151" s="127">
        <f>MROUND('21-22 Cert'!C147+'21-22 Cert'!C147*$B$1,5)</f>
        <v>67835</v>
      </c>
      <c r="D151" s="127">
        <f>MROUND('21-22 Cert'!D147+'21-22 Cert'!D147*$B$1,5)</f>
        <v>73045</v>
      </c>
      <c r="E151" s="127">
        <f>MROUND('21-22 Cert'!E147+'21-22 Cert'!E147*$B$1,5)</f>
        <v>75325</v>
      </c>
      <c r="F151" s="128">
        <f>MROUND('21-22 Cert'!F147+'21-22 Cert'!F147*$B$1,5)</f>
        <v>82085</v>
      </c>
      <c r="G151" s="116">
        <v>17</v>
      </c>
      <c r="H151" s="196">
        <f t="shared" si="92"/>
        <v>64638</v>
      </c>
      <c r="I151" s="197">
        <f t="shared" si="92"/>
        <v>71227</v>
      </c>
      <c r="J151" s="197">
        <f t="shared" si="92"/>
        <v>76697</v>
      </c>
      <c r="K151" s="197">
        <f t="shared" si="92"/>
        <v>79091</v>
      </c>
      <c r="L151" s="198">
        <f t="shared" si="92"/>
        <v>86189</v>
      </c>
      <c r="M151" s="116">
        <v>17</v>
      </c>
      <c r="N151" s="199">
        <f t="shared" si="93"/>
        <v>67716</v>
      </c>
      <c r="O151" s="200">
        <f t="shared" si="93"/>
        <v>74619</v>
      </c>
      <c r="P151" s="200">
        <f t="shared" si="93"/>
        <v>80350</v>
      </c>
      <c r="Q151" s="200">
        <f t="shared" si="93"/>
        <v>82858</v>
      </c>
      <c r="R151" s="201">
        <f t="shared" si="93"/>
        <v>90294</v>
      </c>
      <c r="S151" s="116">
        <v>17</v>
      </c>
      <c r="T151" s="202">
        <f t="shared" si="94"/>
        <v>70794</v>
      </c>
      <c r="U151" s="203">
        <f t="shared" si="94"/>
        <v>78010</v>
      </c>
      <c r="V151" s="203">
        <f t="shared" si="94"/>
        <v>84002</v>
      </c>
      <c r="W151" s="203">
        <f t="shared" si="94"/>
        <v>86624</v>
      </c>
      <c r="X151" s="204">
        <f t="shared" si="94"/>
        <v>94398</v>
      </c>
      <c r="Y151" s="116">
        <v>17</v>
      </c>
      <c r="Z151" s="205">
        <f t="shared" si="95"/>
        <v>73872</v>
      </c>
      <c r="AA151" s="206">
        <f t="shared" si="95"/>
        <v>81402</v>
      </c>
      <c r="AB151" s="206">
        <f t="shared" si="95"/>
        <v>87654</v>
      </c>
      <c r="AC151" s="206">
        <f t="shared" si="95"/>
        <v>90390</v>
      </c>
      <c r="AD151" s="207">
        <f t="shared" si="95"/>
        <v>98502</v>
      </c>
      <c r="AF151" s="368">
        <f>(B151-'21-22 Cert'!B147)/'21-22 Cert'!B147</f>
        <v>0.08</v>
      </c>
      <c r="AG151" s="368">
        <f>(C151-'21-22 Cert'!C147)/'21-22 Cert'!C147</f>
        <v>8.0003184206336564E-2</v>
      </c>
      <c r="AH151" s="368">
        <f>(D151-'21-22 Cert'!D147)/'21-22 Cert'!D147</f>
        <v>7.9988171804539071E-2</v>
      </c>
      <c r="AI151" s="368">
        <f>(E151-'21-22 Cert'!E147)/'21-22 Cert'!E147</f>
        <v>8.0005735178148976E-2</v>
      </c>
      <c r="AJ151" s="368">
        <f>(F151-'21-22 Cert'!F147)/'21-22 Cert'!F147</f>
        <v>7.9994737188342865E-2</v>
      </c>
      <c r="AK151" s="368"/>
      <c r="AL151" s="368">
        <f>(H151-'21-22 Cert'!H147)/'21-22 Cert'!H147</f>
        <v>0.08</v>
      </c>
      <c r="AM151" s="368">
        <f>(I151-'21-22 Cert'!I147)/'21-22 Cert'!I147</f>
        <v>7.9998786978211098E-2</v>
      </c>
      <c r="AN151" s="368">
        <f>(J151-'21-22 Cert'!J147)/'21-22 Cert'!J147</f>
        <v>7.9980849655716238E-2</v>
      </c>
      <c r="AO151" s="368">
        <f>(K151-'21-22 Cert'!K147)/'21-22 Cert'!K147</f>
        <v>8.0006008302381471E-2</v>
      </c>
      <c r="AP151" s="368">
        <f>(L151-'21-22 Cert'!L147)/'21-22 Cert'!L147</f>
        <v>7.9994987782720378E-2</v>
      </c>
      <c r="AQ151" s="368"/>
      <c r="AR151" s="368">
        <f>(N151-'21-22 Cert'!N147)/'21-22 Cert'!N147</f>
        <v>0.08</v>
      </c>
      <c r="AS151" s="368">
        <f>(O151-'21-22 Cert'!O147)/'21-22 Cert'!O147</f>
        <v>8.0010421038919685E-2</v>
      </c>
      <c r="AT151" s="368">
        <f>(P151-'21-22 Cert'!P147)/'21-22 Cert'!P147</f>
        <v>7.998763424239573E-2</v>
      </c>
      <c r="AU151" s="368">
        <f>(Q151-'21-22 Cert'!Q147)/'21-22 Cert'!Q147</f>
        <v>8.0005213764337849E-2</v>
      </c>
      <c r="AV151" s="368">
        <f>(R151-'21-22 Cert'!R147)/'21-22 Cert'!R147</f>
        <v>7.9994258785254652E-2</v>
      </c>
      <c r="AW151" s="368"/>
      <c r="AX151" s="368">
        <f>(T151-'21-22 Cert'!T147)/'21-22 Cert'!T147</f>
        <v>0.08</v>
      </c>
      <c r="AY151" s="368">
        <f>(U151-'21-22 Cert'!U147)/'21-22 Cert'!U147</f>
        <v>7.9992247203455533E-2</v>
      </c>
      <c r="AZ151" s="368">
        <f>(V151-'21-22 Cert'!V147)/'21-22 Cert'!V147</f>
        <v>7.9994857289791721E-2</v>
      </c>
      <c r="BA151" s="368">
        <f>(W151-'21-22 Cert'!W147)/'21-22 Cert'!W147</f>
        <v>8.0005485805478324E-2</v>
      </c>
      <c r="BB151" s="368">
        <f>(X151-'21-22 Cert'!X147)/'21-22 Cert'!X147</f>
        <v>7.9994508386151977E-2</v>
      </c>
      <c r="BC151" s="368"/>
      <c r="BD151" s="368">
        <f>(Z151-'21-22 Cert'!Z147)/'21-22 Cert'!Z147</f>
        <v>0.08</v>
      </c>
      <c r="BE151" s="368">
        <f>(AA151-'21-22 Cert'!AA147)/'21-22 Cert'!AA147</f>
        <v>8.0003184206336564E-2</v>
      </c>
      <c r="BF151" s="368">
        <f>(AB151-'21-22 Cert'!AB147)/'21-22 Cert'!AB147</f>
        <v>7.9988171804539071E-2</v>
      </c>
      <c r="BG151" s="368">
        <f>(AC151-'21-22 Cert'!AC147)/'21-22 Cert'!AC147</f>
        <v>8.0005735178148976E-2</v>
      </c>
      <c r="BH151" s="368">
        <f>(AD151-'21-22 Cert'!AD147)/'21-22 Cert'!AD147</f>
        <v>7.9994737188342865E-2</v>
      </c>
    </row>
    <row r="152" spans="1:60" x14ac:dyDescent="0.25">
      <c r="A152" s="116">
        <v>18</v>
      </c>
      <c r="B152" s="126">
        <f>MROUND('21-22 Cert'!B148+'21-22 Cert'!B148*$B$1,5)</f>
        <v>62430</v>
      </c>
      <c r="C152" s="127">
        <f>MROUND('21-22 Cert'!C148+'21-22 Cert'!C148*$B$1,5)</f>
        <v>68740</v>
      </c>
      <c r="D152" s="127">
        <f>MROUND('21-22 Cert'!D148+'21-22 Cert'!D148*$B$1,5)</f>
        <v>73955</v>
      </c>
      <c r="E152" s="127">
        <f>MROUND('21-22 Cert'!E148+'21-22 Cert'!E148*$B$1,5)</f>
        <v>76275</v>
      </c>
      <c r="F152" s="128">
        <f>MROUND('21-22 Cert'!F148+'21-22 Cert'!F148*$B$1,5)</f>
        <v>83055</v>
      </c>
      <c r="G152" s="116">
        <v>18</v>
      </c>
      <c r="H152" s="196">
        <f t="shared" si="92"/>
        <v>65552</v>
      </c>
      <c r="I152" s="197">
        <f t="shared" si="92"/>
        <v>72177</v>
      </c>
      <c r="J152" s="197">
        <f t="shared" si="92"/>
        <v>77653</v>
      </c>
      <c r="K152" s="197">
        <f t="shared" si="92"/>
        <v>80089</v>
      </c>
      <c r="L152" s="198">
        <f t="shared" si="92"/>
        <v>87208</v>
      </c>
      <c r="M152" s="116">
        <v>18</v>
      </c>
      <c r="N152" s="199">
        <f t="shared" si="93"/>
        <v>68673</v>
      </c>
      <c r="O152" s="200">
        <f t="shared" si="93"/>
        <v>75614</v>
      </c>
      <c r="P152" s="200">
        <f t="shared" si="93"/>
        <v>81351</v>
      </c>
      <c r="Q152" s="200">
        <f t="shared" si="93"/>
        <v>83903</v>
      </c>
      <c r="R152" s="201">
        <f t="shared" si="93"/>
        <v>91361</v>
      </c>
      <c r="S152" s="116">
        <v>18</v>
      </c>
      <c r="T152" s="202">
        <f t="shared" si="94"/>
        <v>71795</v>
      </c>
      <c r="U152" s="203">
        <f t="shared" si="94"/>
        <v>79051</v>
      </c>
      <c r="V152" s="203">
        <f t="shared" si="94"/>
        <v>85048</v>
      </c>
      <c r="W152" s="203">
        <f t="shared" si="94"/>
        <v>87716</v>
      </c>
      <c r="X152" s="204">
        <f t="shared" si="94"/>
        <v>95513</v>
      </c>
      <c r="Y152" s="116">
        <v>18</v>
      </c>
      <c r="Z152" s="205">
        <f t="shared" si="95"/>
        <v>74916</v>
      </c>
      <c r="AA152" s="206">
        <f t="shared" si="95"/>
        <v>82488</v>
      </c>
      <c r="AB152" s="206">
        <f t="shared" si="95"/>
        <v>88746</v>
      </c>
      <c r="AC152" s="206">
        <f t="shared" si="95"/>
        <v>91530</v>
      </c>
      <c r="AD152" s="207">
        <f t="shared" si="95"/>
        <v>99666</v>
      </c>
      <c r="AF152" s="368">
        <f>(B152-'21-22 Cert'!B148)/'21-22 Cert'!B148</f>
        <v>8.0010379724937283E-2</v>
      </c>
      <c r="AG152" s="368">
        <f>(C152-'21-22 Cert'!C148)/'21-22 Cert'!C148</f>
        <v>7.9968578161822471E-2</v>
      </c>
      <c r="AH152" s="368">
        <f>(D152-'21-22 Cert'!D148)/'21-22 Cert'!D148</f>
        <v>8.0029207740051109E-2</v>
      </c>
      <c r="AI152" s="368">
        <f>(E152-'21-22 Cert'!E148)/'21-22 Cert'!E148</f>
        <v>0.08</v>
      </c>
      <c r="AJ152" s="368">
        <f>(F152-'21-22 Cert'!F148)/'21-22 Cert'!F148</f>
        <v>7.9968792666276572E-2</v>
      </c>
      <c r="AK152" s="368"/>
      <c r="AL152" s="368">
        <f>(H152-'21-22 Cert'!H148)/'21-22 Cert'!H148</f>
        <v>8.0023066150424246E-2</v>
      </c>
      <c r="AM152" s="368">
        <f>(I152-'21-22 Cert'!I148)/'21-22 Cert'!I148</f>
        <v>7.996049855610253E-2</v>
      </c>
      <c r="AN152" s="368">
        <f>(J152-'21-22 Cert'!J148)/'21-22 Cert'!J148</f>
        <v>8.0028929470507243E-2</v>
      </c>
      <c r="AO152" s="368">
        <f>(K152-'21-22 Cert'!K148)/'21-22 Cert'!K148</f>
        <v>8.0007012244457623E-2</v>
      </c>
      <c r="AP152" s="368">
        <f>(L152-'21-22 Cert'!L148)/'21-22 Cert'!L148</f>
        <v>7.9975232198142412E-2</v>
      </c>
      <c r="AQ152" s="368"/>
      <c r="AR152" s="368">
        <f>(N152-'21-22 Cert'!N148)/'21-22 Cert'!N148</f>
        <v>8.0001887207875946E-2</v>
      </c>
      <c r="AS152" s="368">
        <f>(O152-'21-22 Cert'!O148)/'21-22 Cert'!O148</f>
        <v>7.9968578161822471E-2</v>
      </c>
      <c r="AT152" s="368">
        <f>(P152-'21-22 Cert'!P148)/'21-22 Cert'!P148</f>
        <v>8.0028676499873871E-2</v>
      </c>
      <c r="AU152" s="368">
        <f>(Q152-'21-22 Cert'!Q148)/'21-22 Cert'!Q148</f>
        <v>7.9999485119967045E-2</v>
      </c>
      <c r="AV152" s="368">
        <f>(R152-'21-22 Cert'!R148)/'21-22 Cert'!R148</f>
        <v>7.9968320015130739E-2</v>
      </c>
      <c r="AW152" s="368"/>
      <c r="AX152" s="368">
        <f>(T152-'21-22 Cert'!T148)/'21-22 Cert'!T148</f>
        <v>8.0013839581202242E-2</v>
      </c>
      <c r="AY152" s="368">
        <f>(U152-'21-22 Cert'!U148)/'21-22 Cert'!U148</f>
        <v>7.9961201125713824E-2</v>
      </c>
      <c r="AZ152" s="368">
        <f>(V152-'21-22 Cert'!V148)/'21-22 Cert'!V148</f>
        <v>8.0029461813933403E-2</v>
      </c>
      <c r="BA152" s="368">
        <f>(W152-'21-22 Cert'!W148)/'21-22 Cert'!W148</f>
        <v>7.9993597557221838E-2</v>
      </c>
      <c r="BB152" s="368">
        <f>(X152-'21-22 Cert'!X148)/'21-22 Cert'!X148</f>
        <v>7.9962913128526367E-2</v>
      </c>
      <c r="BC152" s="368"/>
      <c r="BD152" s="368">
        <f>(Z152-'21-22 Cert'!Z148)/'21-22 Cert'!Z148</f>
        <v>8.0010379724937283E-2</v>
      </c>
      <c r="BE152" s="368">
        <f>(AA152-'21-22 Cert'!AA148)/'21-22 Cert'!AA148</f>
        <v>7.9968578161822471E-2</v>
      </c>
      <c r="BF152" s="368">
        <f>(AB152-'21-22 Cert'!AB148)/'21-22 Cert'!AB148</f>
        <v>8.0029207740051109E-2</v>
      </c>
      <c r="BG152" s="368">
        <f>(AC152-'21-22 Cert'!AC148)/'21-22 Cert'!AC148</f>
        <v>0.08</v>
      </c>
      <c r="BH152" s="368">
        <f>(AD152-'21-22 Cert'!AD148)/'21-22 Cert'!AD148</f>
        <v>7.9968792666276572E-2</v>
      </c>
    </row>
    <row r="153" spans="1:60" x14ac:dyDescent="0.25">
      <c r="A153" s="116">
        <v>19</v>
      </c>
      <c r="B153" s="126">
        <f>MROUND('21-22 Cert'!B149+'21-22 Cert'!B149*$B$1,5)</f>
        <v>63300</v>
      </c>
      <c r="C153" s="127">
        <f>MROUND('21-22 Cert'!C149+'21-22 Cert'!C149*$B$1,5)</f>
        <v>69685</v>
      </c>
      <c r="D153" s="127">
        <f>MROUND('21-22 Cert'!D149+'21-22 Cert'!D149*$B$1,5)</f>
        <v>74850</v>
      </c>
      <c r="E153" s="127">
        <f>MROUND('21-22 Cert'!E149+'21-22 Cert'!E149*$B$1,5)</f>
        <v>77220</v>
      </c>
      <c r="F153" s="128">
        <f>MROUND('21-22 Cert'!F149+'21-22 Cert'!F149*$B$1,5)</f>
        <v>83695</v>
      </c>
      <c r="G153" s="116">
        <v>19</v>
      </c>
      <c r="H153" s="196">
        <f t="shared" si="92"/>
        <v>66465</v>
      </c>
      <c r="I153" s="197">
        <f t="shared" si="92"/>
        <v>73169</v>
      </c>
      <c r="J153" s="197">
        <f t="shared" si="92"/>
        <v>78593</v>
      </c>
      <c r="K153" s="197">
        <f t="shared" si="92"/>
        <v>81081</v>
      </c>
      <c r="L153" s="198">
        <f t="shared" si="92"/>
        <v>87880</v>
      </c>
      <c r="M153" s="116">
        <v>19</v>
      </c>
      <c r="N153" s="199">
        <f t="shared" si="93"/>
        <v>69630</v>
      </c>
      <c r="O153" s="200">
        <f t="shared" si="93"/>
        <v>76654</v>
      </c>
      <c r="P153" s="200">
        <f t="shared" si="93"/>
        <v>82335</v>
      </c>
      <c r="Q153" s="200">
        <f t="shared" si="93"/>
        <v>84942</v>
      </c>
      <c r="R153" s="201">
        <f t="shared" si="93"/>
        <v>92065</v>
      </c>
      <c r="S153" s="116">
        <v>19</v>
      </c>
      <c r="T153" s="202">
        <f t="shared" si="94"/>
        <v>72795</v>
      </c>
      <c r="U153" s="203">
        <f t="shared" si="94"/>
        <v>80138</v>
      </c>
      <c r="V153" s="203">
        <f t="shared" si="94"/>
        <v>86078</v>
      </c>
      <c r="W153" s="203">
        <f t="shared" si="94"/>
        <v>88803</v>
      </c>
      <c r="X153" s="204">
        <f t="shared" si="94"/>
        <v>96249</v>
      </c>
      <c r="Y153" s="116">
        <v>19</v>
      </c>
      <c r="Z153" s="205">
        <f t="shared" si="95"/>
        <v>75960</v>
      </c>
      <c r="AA153" s="206">
        <f t="shared" si="95"/>
        <v>83622</v>
      </c>
      <c r="AB153" s="206">
        <f t="shared" si="95"/>
        <v>89820</v>
      </c>
      <c r="AC153" s="206">
        <f t="shared" si="95"/>
        <v>92664</v>
      </c>
      <c r="AD153" s="207">
        <f t="shared" si="95"/>
        <v>100434</v>
      </c>
      <c r="AF153" s="368">
        <f>(B153-'21-22 Cert'!B149)/'21-22 Cert'!B149</f>
        <v>8.002047432178809E-2</v>
      </c>
      <c r="AG153" s="368">
        <f>(C153-'21-22 Cert'!C149)/'21-22 Cert'!C149</f>
        <v>7.9969004261913987E-2</v>
      </c>
      <c r="AH153" s="368">
        <f>(D153-'21-22 Cert'!D149)/'21-22 Cert'!D149</f>
        <v>8.0008657384027126E-2</v>
      </c>
      <c r="AI153" s="368">
        <f>(E153-'21-22 Cert'!E149)/'21-22 Cert'!E149</f>
        <v>0.08</v>
      </c>
      <c r="AJ153" s="368">
        <f>(F153-'21-22 Cert'!F149)/'21-22 Cert'!F149</f>
        <v>8.0005161623330531E-2</v>
      </c>
      <c r="AK153" s="368"/>
      <c r="AL153" s="368">
        <f>(H153-'21-22 Cert'!H149)/'21-22 Cert'!H149</f>
        <v>8.001169951739491E-2</v>
      </c>
      <c r="AM153" s="368">
        <f>(I153-'21-22 Cert'!I149)/'21-22 Cert'!I149</f>
        <v>7.9969299346135114E-2</v>
      </c>
      <c r="AN153" s="368">
        <f>(J153-'21-22 Cert'!J149)/'21-22 Cert'!J149</f>
        <v>8.0019238697265363E-2</v>
      </c>
      <c r="AO153" s="368">
        <f>(K153-'21-22 Cert'!K149)/'21-22 Cert'!K149</f>
        <v>0.08</v>
      </c>
      <c r="AP153" s="368">
        <f>(L153-'21-22 Cert'!L149)/'21-22 Cert'!L149</f>
        <v>8.0004915816640043E-2</v>
      </c>
      <c r="AQ153" s="368"/>
      <c r="AR153" s="368">
        <f>(N153-'21-22 Cert'!N149)/'21-22 Cert'!N149</f>
        <v>8.002047432178809E-2</v>
      </c>
      <c r="AS153" s="368">
        <f>(O153-'21-22 Cert'!O149)/'21-22 Cert'!O149</f>
        <v>7.9968440925357154E-2</v>
      </c>
      <c r="AT153" s="368">
        <f>(P153-'21-22 Cert'!P149)/'21-22 Cert'!P149</f>
        <v>8.0001574059499453E-2</v>
      </c>
      <c r="AU153" s="368">
        <f>(Q153-'21-22 Cert'!Q149)/'21-22 Cert'!Q149</f>
        <v>0.08</v>
      </c>
      <c r="AV153" s="368">
        <f>(R153-'21-22 Cert'!R149)/'21-22 Cert'!R149</f>
        <v>8.0004692357323007E-2</v>
      </c>
      <c r="AW153" s="368"/>
      <c r="AX153" s="368">
        <f>(T153-'21-22 Cert'!T149)/'21-22 Cert'!T149</f>
        <v>8.0012462538203613E-2</v>
      </c>
      <c r="AY153" s="368">
        <f>(U153-'21-22 Cert'!U149)/'21-22 Cert'!U149</f>
        <v>7.9968734839092226E-2</v>
      </c>
      <c r="AZ153" s="368">
        <f>(V153-'21-22 Cert'!V149)/'21-22 Cert'!V149</f>
        <v>8.0011543142495076E-2</v>
      </c>
      <c r="BA153" s="368">
        <f>(W153-'21-22 Cert'!W149)/'21-22 Cert'!W149</f>
        <v>0.08</v>
      </c>
      <c r="BB153" s="368">
        <f>(X153-'21-22 Cert'!X149)/'21-22 Cert'!X149</f>
        <v>8.0005386056845346E-2</v>
      </c>
      <c r="BC153" s="368"/>
      <c r="BD153" s="368">
        <f>(Z153-'21-22 Cert'!Z149)/'21-22 Cert'!Z149</f>
        <v>8.002047432178809E-2</v>
      </c>
      <c r="BE153" s="368">
        <f>(AA153-'21-22 Cert'!AA149)/'21-22 Cert'!AA149</f>
        <v>7.9969004261913987E-2</v>
      </c>
      <c r="BF153" s="368">
        <f>(AB153-'21-22 Cert'!AB149)/'21-22 Cert'!AB149</f>
        <v>8.0008657384027126E-2</v>
      </c>
      <c r="BG153" s="368">
        <f>(AC153-'21-22 Cert'!AC149)/'21-22 Cert'!AC149</f>
        <v>0.08</v>
      </c>
      <c r="BH153" s="368">
        <f>(AD153-'21-22 Cert'!AD149)/'21-22 Cert'!AD149</f>
        <v>8.0005161623330531E-2</v>
      </c>
    </row>
    <row r="154" spans="1:60" x14ac:dyDescent="0.25">
      <c r="A154" s="116">
        <v>20</v>
      </c>
      <c r="B154" s="126">
        <f>MROUND('21-22 Cert'!B150+'21-22 Cert'!B150*$B$1,5)</f>
        <v>64145</v>
      </c>
      <c r="C154" s="127">
        <f>MROUND('21-22 Cert'!C150+'21-22 Cert'!C150*$B$1,5)</f>
        <v>70600</v>
      </c>
      <c r="D154" s="127">
        <f>MROUND('21-22 Cert'!D150+'21-22 Cert'!D150*$B$1,5)</f>
        <v>75730</v>
      </c>
      <c r="E154" s="127">
        <f>MROUND('21-22 Cert'!E150+'21-22 Cert'!E150*$B$1,5)</f>
        <v>78125</v>
      </c>
      <c r="F154" s="128">
        <f>MROUND('21-22 Cert'!F150+'21-22 Cert'!F150*$B$1,5)</f>
        <v>84865</v>
      </c>
      <c r="G154" s="116">
        <v>20</v>
      </c>
      <c r="H154" s="196">
        <f t="shared" ref="H154:L172" si="96">ROUND(B154/10*10.5,0)</f>
        <v>67352</v>
      </c>
      <c r="I154" s="197">
        <f t="shared" si="96"/>
        <v>74130</v>
      </c>
      <c r="J154" s="197">
        <f t="shared" si="96"/>
        <v>79517</v>
      </c>
      <c r="K154" s="197">
        <f t="shared" si="96"/>
        <v>82031</v>
      </c>
      <c r="L154" s="198">
        <f t="shared" si="96"/>
        <v>89108</v>
      </c>
      <c r="M154" s="116">
        <v>20</v>
      </c>
      <c r="N154" s="199">
        <f t="shared" ref="N154:R172" si="97">ROUND(B154/10*11,0)</f>
        <v>70560</v>
      </c>
      <c r="O154" s="200">
        <f t="shared" si="97"/>
        <v>77660</v>
      </c>
      <c r="P154" s="200">
        <f t="shared" si="97"/>
        <v>83303</v>
      </c>
      <c r="Q154" s="200">
        <f t="shared" si="97"/>
        <v>85938</v>
      </c>
      <c r="R154" s="201">
        <f t="shared" si="97"/>
        <v>93352</v>
      </c>
      <c r="S154" s="116">
        <v>20</v>
      </c>
      <c r="T154" s="202">
        <f t="shared" ref="T154:X172" si="98">ROUND(B154/10*11.5,0)</f>
        <v>73767</v>
      </c>
      <c r="U154" s="203">
        <f t="shared" si="98"/>
        <v>81190</v>
      </c>
      <c r="V154" s="203">
        <f t="shared" si="98"/>
        <v>87090</v>
      </c>
      <c r="W154" s="203">
        <f t="shared" si="98"/>
        <v>89844</v>
      </c>
      <c r="X154" s="204">
        <f t="shared" si="98"/>
        <v>97595</v>
      </c>
      <c r="Y154" s="116">
        <v>20</v>
      </c>
      <c r="Z154" s="205">
        <f t="shared" ref="Z154:AD172" si="99">ROUND(B154/10*12,0)</f>
        <v>76974</v>
      </c>
      <c r="AA154" s="206">
        <f t="shared" si="99"/>
        <v>84720</v>
      </c>
      <c r="AB154" s="206">
        <f t="shared" si="99"/>
        <v>90876</v>
      </c>
      <c r="AC154" s="206">
        <f t="shared" si="99"/>
        <v>93750</v>
      </c>
      <c r="AD154" s="207">
        <f t="shared" si="99"/>
        <v>101838</v>
      </c>
      <c r="AF154" s="368">
        <f>(B154-'21-22 Cert'!B150)/'21-22 Cert'!B150</f>
        <v>7.9973061705530771E-2</v>
      </c>
      <c r="AG154" s="368">
        <f>(C154-'21-22 Cert'!C150)/'21-22 Cert'!C150</f>
        <v>8.0006119014838617E-2</v>
      </c>
      <c r="AH154" s="368">
        <f>(D154-'21-22 Cert'!D150)/'21-22 Cert'!D150</f>
        <v>8.000570450656018E-2</v>
      </c>
      <c r="AI154" s="368">
        <f>(E154-'21-22 Cert'!E150)/'21-22 Cert'!E150</f>
        <v>7.9969588056400337E-2</v>
      </c>
      <c r="AJ154" s="368">
        <f>(F154-'21-22 Cert'!F150)/'21-22 Cert'!F150</f>
        <v>7.998218376177145E-2</v>
      </c>
      <c r="AK154" s="368"/>
      <c r="AL154" s="368">
        <f>(H154-'21-22 Cert'!H150)/'21-22 Cert'!H150</f>
        <v>7.9964723803415377E-2</v>
      </c>
      <c r="AM154" s="368">
        <f>(I154-'21-22 Cert'!I150)/'21-22 Cert'!I150</f>
        <v>7.9998251722781508E-2</v>
      </c>
      <c r="AN154" s="368">
        <f>(J154-'21-22 Cert'!J150)/'21-22 Cert'!J150</f>
        <v>8.0012495585798496E-2</v>
      </c>
      <c r="AO154" s="368">
        <f>(K154-'21-22 Cert'!K150)/'21-22 Cert'!K150</f>
        <v>7.9966296720512919E-2</v>
      </c>
      <c r="AP154" s="368">
        <f>(L154-'21-22 Cert'!L150)/'21-22 Cert'!L150</f>
        <v>7.9979153789283594E-2</v>
      </c>
      <c r="AQ154" s="368"/>
      <c r="AR154" s="368">
        <f>(N154-'21-22 Cert'!N150)/'21-22 Cert'!N150</f>
        <v>7.9972449682406063E-2</v>
      </c>
      <c r="AS154" s="368">
        <f>(O154-'21-22 Cert'!O150)/'21-22 Cert'!O150</f>
        <v>8.0006119014838617E-2</v>
      </c>
      <c r="AT154" s="368">
        <f>(P154-'21-22 Cert'!P150)/'21-22 Cert'!P150</f>
        <v>8.000570450656018E-2</v>
      </c>
      <c r="AU154" s="368">
        <f>(Q154-'21-22 Cert'!Q150)/'21-22 Cert'!Q150</f>
        <v>7.997587151582175E-2</v>
      </c>
      <c r="AV154" s="368">
        <f>(R154-'21-22 Cert'!R150)/'21-22 Cert'!R150</f>
        <v>7.9987968254702793E-2</v>
      </c>
      <c r="AW154" s="368"/>
      <c r="AX154" s="368">
        <f>(T154-'21-22 Cert'!T150)/'21-22 Cert'!T150</f>
        <v>7.9980674631061136E-2</v>
      </c>
      <c r="AY154" s="368">
        <f>(U154-'21-22 Cert'!U150)/'21-22 Cert'!U150</f>
        <v>7.9998935830584234E-2</v>
      </c>
      <c r="AZ154" s="368">
        <f>(V154-'21-22 Cert'!V150)/'21-22 Cert'!V150</f>
        <v>8.0011905057169083E-2</v>
      </c>
      <c r="BA154" s="368">
        <f>(W154-'21-22 Cert'!W150)/'21-22 Cert'!W150</f>
        <v>7.9972593189167093E-2</v>
      </c>
      <c r="BB154" s="368">
        <f>(X154-'21-22 Cert'!X150)/'21-22 Cert'!X150</f>
        <v>7.998495025839078E-2</v>
      </c>
      <c r="BC154" s="368"/>
      <c r="BD154" s="368">
        <f>(Z154-'21-22 Cert'!Z150)/'21-22 Cert'!Z150</f>
        <v>7.9973061705530771E-2</v>
      </c>
      <c r="BE154" s="368">
        <f>(AA154-'21-22 Cert'!AA150)/'21-22 Cert'!AA150</f>
        <v>8.0006119014838617E-2</v>
      </c>
      <c r="BF154" s="368">
        <f>(AB154-'21-22 Cert'!AB150)/'21-22 Cert'!AB150</f>
        <v>8.000570450656018E-2</v>
      </c>
      <c r="BG154" s="368">
        <f>(AC154-'21-22 Cert'!AC150)/'21-22 Cert'!AC150</f>
        <v>7.9969588056400337E-2</v>
      </c>
      <c r="BH154" s="368">
        <f>(AD154-'21-22 Cert'!AD150)/'21-22 Cert'!AD150</f>
        <v>7.998218376177145E-2</v>
      </c>
    </row>
    <row r="155" spans="1:60" x14ac:dyDescent="0.25">
      <c r="A155" s="116">
        <v>21</v>
      </c>
      <c r="B155" s="126">
        <f>MROUND('21-22 Cert'!B151+'21-22 Cert'!B151*$B$1,5)</f>
        <v>64985</v>
      </c>
      <c r="C155" s="127">
        <f>MROUND('21-22 Cert'!C151+'21-22 Cert'!C151*$B$1,5)</f>
        <v>71480</v>
      </c>
      <c r="D155" s="127">
        <f>MROUND('21-22 Cert'!D151+'21-22 Cert'!D151*$B$1,5)</f>
        <v>76670</v>
      </c>
      <c r="E155" s="127">
        <f>MROUND('21-22 Cert'!E151+'21-22 Cert'!E151*$B$1,5)</f>
        <v>79040</v>
      </c>
      <c r="F155" s="128">
        <f>MROUND('21-22 Cert'!F151+'21-22 Cert'!F151*$B$1,5)</f>
        <v>85795</v>
      </c>
      <c r="G155" s="116">
        <v>21</v>
      </c>
      <c r="H155" s="196">
        <f t="shared" si="96"/>
        <v>68234</v>
      </c>
      <c r="I155" s="197">
        <f t="shared" si="96"/>
        <v>75054</v>
      </c>
      <c r="J155" s="197">
        <f t="shared" si="96"/>
        <v>80504</v>
      </c>
      <c r="K155" s="197">
        <f t="shared" si="96"/>
        <v>82992</v>
      </c>
      <c r="L155" s="198">
        <f t="shared" si="96"/>
        <v>90085</v>
      </c>
      <c r="M155" s="116">
        <v>21</v>
      </c>
      <c r="N155" s="199">
        <f t="shared" si="97"/>
        <v>71484</v>
      </c>
      <c r="O155" s="200">
        <f t="shared" si="97"/>
        <v>78628</v>
      </c>
      <c r="P155" s="200">
        <f t="shared" si="97"/>
        <v>84337</v>
      </c>
      <c r="Q155" s="200">
        <f t="shared" si="97"/>
        <v>86944</v>
      </c>
      <c r="R155" s="201">
        <f t="shared" si="97"/>
        <v>94375</v>
      </c>
      <c r="S155" s="116">
        <v>21</v>
      </c>
      <c r="T155" s="202">
        <f t="shared" si="98"/>
        <v>74733</v>
      </c>
      <c r="U155" s="203">
        <f t="shared" si="98"/>
        <v>82202</v>
      </c>
      <c r="V155" s="203">
        <f t="shared" si="98"/>
        <v>88171</v>
      </c>
      <c r="W155" s="203">
        <f t="shared" si="98"/>
        <v>90896</v>
      </c>
      <c r="X155" s="204">
        <f t="shared" si="98"/>
        <v>98664</v>
      </c>
      <c r="Y155" s="116">
        <v>21</v>
      </c>
      <c r="Z155" s="205">
        <f t="shared" si="99"/>
        <v>77982</v>
      </c>
      <c r="AA155" s="206">
        <f t="shared" si="99"/>
        <v>85776</v>
      </c>
      <c r="AB155" s="206">
        <f t="shared" si="99"/>
        <v>92004</v>
      </c>
      <c r="AC155" s="206">
        <f t="shared" si="99"/>
        <v>94848</v>
      </c>
      <c r="AD155" s="207">
        <f t="shared" si="99"/>
        <v>102954</v>
      </c>
      <c r="AF155" s="368">
        <f>(B155-'21-22 Cert'!B151)/'21-22 Cert'!B151</f>
        <v>8.0023267409007809E-2</v>
      </c>
      <c r="AG155" s="368">
        <f>(C155-'21-22 Cert'!C151)/'21-22 Cert'!C151</f>
        <v>8.0003021832741564E-2</v>
      </c>
      <c r="AH155" s="368">
        <f>(D155-'21-22 Cert'!D151)/'21-22 Cert'!D151</f>
        <v>8.0011269192844056E-2</v>
      </c>
      <c r="AI155" s="368">
        <f>(E155-'21-22 Cert'!E151)/'21-22 Cert'!E151</f>
        <v>8.0002732800437251E-2</v>
      </c>
      <c r="AJ155" s="368">
        <f>(F155-'21-22 Cert'!F151)/'21-22 Cert'!F151</f>
        <v>7.9997482376636453E-2</v>
      </c>
      <c r="AK155" s="368"/>
      <c r="AL155" s="368">
        <f>(H155-'21-22 Cert'!H151)/'21-22 Cert'!H151</f>
        <v>8.0010763070007443E-2</v>
      </c>
      <c r="AM155" s="368">
        <f>(I155-'21-22 Cert'!I151)/'21-22 Cert'!I151</f>
        <v>8.0006907071114047E-2</v>
      </c>
      <c r="AN155" s="368">
        <f>(J155-'21-22 Cert'!J151)/'21-22 Cert'!J151</f>
        <v>8.0010732492621417E-2</v>
      </c>
      <c r="AO155" s="368">
        <f>(K155-'21-22 Cert'!K151)/'21-22 Cert'!K151</f>
        <v>8.000624642132112E-2</v>
      </c>
      <c r="AP155" s="368">
        <f>(L155-'21-22 Cert'!L151)/'21-22 Cert'!L151</f>
        <v>8.0000479547307338E-2</v>
      </c>
      <c r="AQ155" s="368"/>
      <c r="AR155" s="368">
        <f>(N155-'21-22 Cert'!N151)/'21-22 Cert'!N151</f>
        <v>8.0030821762581777E-2</v>
      </c>
      <c r="AS155" s="368">
        <f>(O155-'21-22 Cert'!O151)/'21-22 Cert'!O151</f>
        <v>7.9995604637107851E-2</v>
      </c>
      <c r="AT155" s="368">
        <f>(P155-'21-22 Cert'!P151)/'21-22 Cert'!P151</f>
        <v>8.0011269192844056E-2</v>
      </c>
      <c r="AU155" s="368">
        <f>(Q155-'21-22 Cert'!Q151)/'21-22 Cert'!Q151</f>
        <v>7.9996025042233923E-2</v>
      </c>
      <c r="AV155" s="368">
        <f>(R155-'21-22 Cert'!R151)/'21-22 Cert'!R151</f>
        <v>8.0003204247917237E-2</v>
      </c>
      <c r="AW155" s="368"/>
      <c r="AX155" s="368">
        <f>(T155-'21-22 Cert'!T151)/'21-22 Cert'!T151</f>
        <v>8.0019076247181922E-2</v>
      </c>
      <c r="AY155" s="368">
        <f>(U155-'21-22 Cert'!U151)/'21-22 Cert'!U151</f>
        <v>7.9999474465597201E-2</v>
      </c>
      <c r="AZ155" s="368">
        <f>(V155-'21-22 Cert'!V151)/'21-22 Cert'!V151</f>
        <v>8.0010779161920162E-2</v>
      </c>
      <c r="BA155" s="368">
        <f>(W155-'21-22 Cert'!W151)/'21-22 Cert'!W151</f>
        <v>7.9999524731770494E-2</v>
      </c>
      <c r="BB155" s="368">
        <f>(X155-'21-22 Cert'!X151)/'21-22 Cert'!X151</f>
        <v>7.9994745829502167E-2</v>
      </c>
      <c r="BC155" s="368"/>
      <c r="BD155" s="368">
        <f>(Z155-'21-22 Cert'!Z151)/'21-22 Cert'!Z151</f>
        <v>8.0023267409007809E-2</v>
      </c>
      <c r="BE155" s="368">
        <f>(AA155-'21-22 Cert'!AA151)/'21-22 Cert'!AA151</f>
        <v>8.0003021832741564E-2</v>
      </c>
      <c r="BF155" s="368">
        <f>(AB155-'21-22 Cert'!AB151)/'21-22 Cert'!AB151</f>
        <v>8.0011269192844056E-2</v>
      </c>
      <c r="BG155" s="368">
        <f>(AC155-'21-22 Cert'!AC151)/'21-22 Cert'!AC151</f>
        <v>8.0002732800437251E-2</v>
      </c>
      <c r="BH155" s="368">
        <f>(AD155-'21-22 Cert'!AD151)/'21-22 Cert'!AD151</f>
        <v>7.9997482376636453E-2</v>
      </c>
    </row>
    <row r="156" spans="1:60" x14ac:dyDescent="0.25">
      <c r="A156" s="116">
        <v>22</v>
      </c>
      <c r="B156" s="126">
        <f>MROUND('21-22 Cert'!B152+'21-22 Cert'!B152*$B$1,5)</f>
        <v>65850</v>
      </c>
      <c r="C156" s="127">
        <f>MROUND('21-22 Cert'!C152+'21-22 Cert'!C152*$B$1,5)</f>
        <v>72390</v>
      </c>
      <c r="D156" s="127">
        <f>MROUND('21-22 Cert'!D152+'21-22 Cert'!D152*$B$1,5)</f>
        <v>77610</v>
      </c>
      <c r="E156" s="127">
        <f>MROUND('21-22 Cert'!E152+'21-22 Cert'!E152*$B$1,5)</f>
        <v>79950</v>
      </c>
      <c r="F156" s="128">
        <f>MROUND('21-22 Cert'!F152+'21-22 Cert'!F152*$B$1,5)</f>
        <v>86695</v>
      </c>
      <c r="G156" s="116">
        <v>22</v>
      </c>
      <c r="H156" s="196">
        <f t="shared" si="96"/>
        <v>69143</v>
      </c>
      <c r="I156" s="197">
        <f t="shared" si="96"/>
        <v>76010</v>
      </c>
      <c r="J156" s="197">
        <f t="shared" si="96"/>
        <v>81491</v>
      </c>
      <c r="K156" s="197">
        <f t="shared" si="96"/>
        <v>83948</v>
      </c>
      <c r="L156" s="198">
        <f t="shared" si="96"/>
        <v>91030</v>
      </c>
      <c r="M156" s="116">
        <v>22</v>
      </c>
      <c r="N156" s="199">
        <f t="shared" si="97"/>
        <v>72435</v>
      </c>
      <c r="O156" s="200">
        <f t="shared" si="97"/>
        <v>79629</v>
      </c>
      <c r="P156" s="200">
        <f t="shared" si="97"/>
        <v>85371</v>
      </c>
      <c r="Q156" s="200">
        <f t="shared" si="97"/>
        <v>87945</v>
      </c>
      <c r="R156" s="201">
        <f t="shared" si="97"/>
        <v>95365</v>
      </c>
      <c r="S156" s="116">
        <v>22</v>
      </c>
      <c r="T156" s="202">
        <f t="shared" si="98"/>
        <v>75728</v>
      </c>
      <c r="U156" s="203">
        <f t="shared" si="98"/>
        <v>83249</v>
      </c>
      <c r="V156" s="203">
        <f t="shared" si="98"/>
        <v>89252</v>
      </c>
      <c r="W156" s="203">
        <f t="shared" si="98"/>
        <v>91943</v>
      </c>
      <c r="X156" s="204">
        <f t="shared" si="98"/>
        <v>99699</v>
      </c>
      <c r="Y156" s="116">
        <v>22</v>
      </c>
      <c r="Z156" s="205">
        <f t="shared" si="99"/>
        <v>79020</v>
      </c>
      <c r="AA156" s="206">
        <f t="shared" si="99"/>
        <v>86868</v>
      </c>
      <c r="AB156" s="206">
        <f t="shared" si="99"/>
        <v>93132</v>
      </c>
      <c r="AC156" s="206">
        <f t="shared" si="99"/>
        <v>95940</v>
      </c>
      <c r="AD156" s="207">
        <f t="shared" si="99"/>
        <v>104034</v>
      </c>
      <c r="AF156" s="368">
        <f>(B156-'21-22 Cert'!B152)/'21-22 Cert'!B152</f>
        <v>8.0039363621453169E-2</v>
      </c>
      <c r="AG156" s="368">
        <f>(C156-'21-22 Cert'!C152)/'21-22 Cert'!C152</f>
        <v>7.9964195136506044E-2</v>
      </c>
      <c r="AH156" s="368">
        <f>(D156-'21-22 Cert'!D152)/'21-22 Cert'!D152</f>
        <v>8.0016699137211239E-2</v>
      </c>
      <c r="AI156" s="368">
        <f>(E156-'21-22 Cert'!E152)/'21-22 Cert'!E152</f>
        <v>7.9967580710522762E-2</v>
      </c>
      <c r="AJ156" s="368">
        <f>(F156-'21-22 Cert'!F152)/'21-22 Cert'!F152</f>
        <v>7.9975085643101837E-2</v>
      </c>
      <c r="AK156" s="368"/>
      <c r="AL156" s="368">
        <f>(H156-'21-22 Cert'!H152)/'21-22 Cert'!H152</f>
        <v>8.0038738499507961E-2</v>
      </c>
      <c r="AM156" s="368">
        <f>(I156-'21-22 Cert'!I152)/'21-22 Cert'!I152</f>
        <v>7.9963627063737885E-2</v>
      </c>
      <c r="AN156" s="368">
        <f>(J156-'21-22 Cert'!J152)/'21-22 Cert'!J152</f>
        <v>8.0023325778961735E-2</v>
      </c>
      <c r="AO156" s="368">
        <f>(K156-'21-22 Cert'!K152)/'21-22 Cert'!K152</f>
        <v>7.9967066330468795E-2</v>
      </c>
      <c r="AP156" s="368">
        <f>(L156-'21-22 Cert'!L152)/'21-22 Cert'!L152</f>
        <v>7.9974848438111729E-2</v>
      </c>
      <c r="AQ156" s="368"/>
      <c r="AR156" s="368">
        <f>(N156-'21-22 Cert'!N152)/'21-22 Cert'!N152</f>
        <v>8.0039363621453169E-2</v>
      </c>
      <c r="AS156" s="368">
        <f>(O156-'21-22 Cert'!O152)/'21-22 Cert'!O152</f>
        <v>7.9964195136506044E-2</v>
      </c>
      <c r="AT156" s="368">
        <f>(P156-'21-22 Cert'!P152)/'21-22 Cert'!P152</f>
        <v>8.0016699137211239E-2</v>
      </c>
      <c r="AU156" s="368">
        <f>(Q156-'21-22 Cert'!Q152)/'21-22 Cert'!Q152</f>
        <v>7.9967580710522762E-2</v>
      </c>
      <c r="AV156" s="368">
        <f>(R156-'21-22 Cert'!R152)/'21-22 Cert'!R152</f>
        <v>7.9974632798432671E-2</v>
      </c>
      <c r="AW156" s="368"/>
      <c r="AX156" s="368">
        <f>(T156-'21-22 Cert'!T152)/'21-22 Cert'!T152</f>
        <v>8.0038792857550348E-2</v>
      </c>
      <c r="AY156" s="368">
        <f>(U156-'21-22 Cert'!U152)/'21-22 Cert'!U152</f>
        <v>7.9963676461049488E-2</v>
      </c>
      <c r="AZ156" s="368">
        <f>(V156-'21-22 Cert'!V152)/'21-22 Cert'!V152</f>
        <v>8.0022749549244307E-2</v>
      </c>
      <c r="BA156" s="368">
        <f>(W156-'21-22 Cert'!W152)/'21-22 Cert'!W152</f>
        <v>7.9967111058906443E-2</v>
      </c>
      <c r="BB156" s="368">
        <f>(X156-'21-22 Cert'!X152)/'21-22 Cert'!X152</f>
        <v>7.9975302222799943E-2</v>
      </c>
      <c r="BC156" s="368"/>
      <c r="BD156" s="368">
        <f>(Z156-'21-22 Cert'!Z152)/'21-22 Cert'!Z152</f>
        <v>8.0039363621453169E-2</v>
      </c>
      <c r="BE156" s="368">
        <f>(AA156-'21-22 Cert'!AA152)/'21-22 Cert'!AA152</f>
        <v>7.9964195136506044E-2</v>
      </c>
      <c r="BF156" s="368">
        <f>(AB156-'21-22 Cert'!AB152)/'21-22 Cert'!AB152</f>
        <v>8.0016699137211239E-2</v>
      </c>
      <c r="BG156" s="368">
        <f>(AC156-'21-22 Cert'!AC152)/'21-22 Cert'!AC152</f>
        <v>7.9967580710522762E-2</v>
      </c>
      <c r="BH156" s="368">
        <f>(AD156-'21-22 Cert'!AD152)/'21-22 Cert'!AD152</f>
        <v>7.9975085643101837E-2</v>
      </c>
    </row>
    <row r="157" spans="1:60" x14ac:dyDescent="0.25">
      <c r="A157" s="116">
        <v>23</v>
      </c>
      <c r="B157" s="126">
        <f>MROUND('21-22 Cert'!B153+'21-22 Cert'!B153*$B$1,5)</f>
        <v>66735</v>
      </c>
      <c r="C157" s="127">
        <f>MROUND('21-22 Cert'!C153+'21-22 Cert'!C153*$B$1,5)</f>
        <v>73290</v>
      </c>
      <c r="D157" s="127">
        <f>MROUND('21-22 Cert'!D153+'21-22 Cert'!D153*$B$1,5)</f>
        <v>78560</v>
      </c>
      <c r="E157" s="127">
        <f>MROUND('21-22 Cert'!E153+'21-22 Cert'!E153*$B$1,5)</f>
        <v>80835</v>
      </c>
      <c r="F157" s="128">
        <f>MROUND('21-22 Cert'!F153+'21-22 Cert'!F153*$B$1,5)</f>
        <v>87575</v>
      </c>
      <c r="G157" s="116">
        <v>23</v>
      </c>
      <c r="H157" s="196">
        <f t="shared" si="96"/>
        <v>70072</v>
      </c>
      <c r="I157" s="197">
        <f t="shared" si="96"/>
        <v>76955</v>
      </c>
      <c r="J157" s="197">
        <f t="shared" si="96"/>
        <v>82488</v>
      </c>
      <c r="K157" s="197">
        <f t="shared" si="96"/>
        <v>84877</v>
      </c>
      <c r="L157" s="198">
        <f t="shared" si="96"/>
        <v>91954</v>
      </c>
      <c r="M157" s="116">
        <v>23</v>
      </c>
      <c r="N157" s="199">
        <f t="shared" si="97"/>
        <v>73409</v>
      </c>
      <c r="O157" s="200">
        <f t="shared" si="97"/>
        <v>80619</v>
      </c>
      <c r="P157" s="200">
        <f t="shared" si="97"/>
        <v>86416</v>
      </c>
      <c r="Q157" s="200">
        <f t="shared" si="97"/>
        <v>88919</v>
      </c>
      <c r="R157" s="201">
        <f t="shared" si="97"/>
        <v>96333</v>
      </c>
      <c r="S157" s="116">
        <v>23</v>
      </c>
      <c r="T157" s="202">
        <f t="shared" si="98"/>
        <v>76745</v>
      </c>
      <c r="U157" s="203">
        <f t="shared" si="98"/>
        <v>84284</v>
      </c>
      <c r="V157" s="203">
        <f t="shared" si="98"/>
        <v>90344</v>
      </c>
      <c r="W157" s="203">
        <f t="shared" si="98"/>
        <v>92960</v>
      </c>
      <c r="X157" s="204">
        <f t="shared" si="98"/>
        <v>100711</v>
      </c>
      <c r="Y157" s="116">
        <v>23</v>
      </c>
      <c r="Z157" s="205">
        <f t="shared" si="99"/>
        <v>80082</v>
      </c>
      <c r="AA157" s="206">
        <f t="shared" si="99"/>
        <v>87948</v>
      </c>
      <c r="AB157" s="206">
        <f t="shared" si="99"/>
        <v>94272</v>
      </c>
      <c r="AC157" s="206">
        <f t="shared" si="99"/>
        <v>97002</v>
      </c>
      <c r="AD157" s="207">
        <f t="shared" si="99"/>
        <v>105090</v>
      </c>
      <c r="AF157" s="368">
        <f>(B157-'21-22 Cert'!B153)/'21-22 Cert'!B153</f>
        <v>8.0029130927334519E-2</v>
      </c>
      <c r="AG157" s="368">
        <f>(C157-'21-22 Cert'!C153)/'21-22 Cert'!C153</f>
        <v>8.0017683465959333E-2</v>
      </c>
      <c r="AH157" s="368">
        <f>(D157-'21-22 Cert'!D153)/'21-22 Cert'!D153</f>
        <v>8.001099807533682E-2</v>
      </c>
      <c r="AI157" s="368">
        <f>(E157-'21-22 Cert'!E153)/'21-22 Cert'!E153</f>
        <v>8.0032066270291941E-2</v>
      </c>
      <c r="AJ157" s="368">
        <f>(F157-'21-22 Cert'!F153)/'21-22 Cert'!F153</f>
        <v>7.9972869651005057E-2</v>
      </c>
      <c r="AK157" s="368"/>
      <c r="AL157" s="368">
        <f>(H157-'21-22 Cert'!H153)/'21-22 Cert'!H153</f>
        <v>8.0024660912453763E-2</v>
      </c>
      <c r="AM157" s="368">
        <f>(I157-'21-22 Cert'!I153)/'21-22 Cert'!I153</f>
        <v>8.0024700714355884E-2</v>
      </c>
      <c r="AN157" s="368">
        <f>(J157-'21-22 Cert'!J153)/'21-22 Cert'!J153</f>
        <v>8.001099807533682E-2</v>
      </c>
      <c r="AO157" s="368">
        <f>(K157-'21-22 Cert'!K153)/'21-22 Cert'!K153</f>
        <v>8.0038683242775521E-2</v>
      </c>
      <c r="AP157" s="368">
        <f>(L157-'21-22 Cert'!L153)/'21-22 Cert'!L153</f>
        <v>7.9969463855775441E-2</v>
      </c>
      <c r="AQ157" s="368"/>
      <c r="AR157" s="368">
        <f>(N157-'21-22 Cert'!N153)/'21-22 Cert'!N153</f>
        <v>8.0036487222115968E-2</v>
      </c>
      <c r="AS157" s="368">
        <f>(O157-'21-22 Cert'!O153)/'21-22 Cert'!O153</f>
        <v>8.0017683465959333E-2</v>
      </c>
      <c r="AT157" s="368">
        <f>(P157-'21-22 Cert'!P153)/'21-22 Cert'!P153</f>
        <v>8.001099807533682E-2</v>
      </c>
      <c r="AU157" s="368">
        <f>(Q157-'21-22 Cert'!Q153)/'21-22 Cert'!Q153</f>
        <v>8.0031580225920079E-2</v>
      </c>
      <c r="AV157" s="368">
        <f>(R157-'21-22 Cert'!R153)/'21-22 Cert'!R153</f>
        <v>7.9978475095012269E-2</v>
      </c>
      <c r="AW157" s="368"/>
      <c r="AX157" s="368">
        <f>(T157-'21-22 Cert'!T153)/'21-22 Cert'!T153</f>
        <v>8.0018013200298346E-2</v>
      </c>
      <c r="AY157" s="368">
        <f>(U157-'21-22 Cert'!U153)/'21-22 Cert'!U153</f>
        <v>8.0024090518843141E-2</v>
      </c>
      <c r="AZ157" s="368">
        <f>(V157-'21-22 Cert'!V153)/'21-22 Cert'!V153</f>
        <v>8.001099807533682E-2</v>
      </c>
      <c r="BA157" s="368">
        <f>(W157-'21-22 Cert'!W153)/'21-22 Cert'!W153</f>
        <v>8.0026024723487313E-2</v>
      </c>
      <c r="BB157" s="368">
        <f>(X157-'21-22 Cert'!X153)/'21-22 Cert'!X153</f>
        <v>7.9964398309992066E-2</v>
      </c>
      <c r="BC157" s="368"/>
      <c r="BD157" s="368">
        <f>(Z157-'21-22 Cert'!Z153)/'21-22 Cert'!Z153</f>
        <v>8.0029130927334519E-2</v>
      </c>
      <c r="BE157" s="368">
        <f>(AA157-'21-22 Cert'!AA153)/'21-22 Cert'!AA153</f>
        <v>8.0017683465959333E-2</v>
      </c>
      <c r="BF157" s="368">
        <f>(AB157-'21-22 Cert'!AB153)/'21-22 Cert'!AB153</f>
        <v>8.001099807533682E-2</v>
      </c>
      <c r="BG157" s="368">
        <f>(AC157-'21-22 Cert'!AC153)/'21-22 Cert'!AC153</f>
        <v>8.0032066270291941E-2</v>
      </c>
      <c r="BH157" s="368">
        <f>(AD157-'21-22 Cert'!AD153)/'21-22 Cert'!AD153</f>
        <v>7.9972869651005057E-2</v>
      </c>
    </row>
    <row r="158" spans="1:60" x14ac:dyDescent="0.25">
      <c r="A158" s="116">
        <v>24</v>
      </c>
      <c r="B158" s="126">
        <f>MROUND('21-22 Cert'!B154+'21-22 Cert'!B154*$B$1,5)</f>
        <v>67615</v>
      </c>
      <c r="C158" s="127">
        <f>MROUND('21-22 Cert'!C154+'21-22 Cert'!C154*$B$1,5)</f>
        <v>74170</v>
      </c>
      <c r="D158" s="127">
        <f>MROUND('21-22 Cert'!D154+'21-22 Cert'!D154*$B$1,5)</f>
        <v>79385</v>
      </c>
      <c r="E158" s="127">
        <f>MROUND('21-22 Cert'!E154+'21-22 Cert'!E154*$B$1,5)</f>
        <v>81770</v>
      </c>
      <c r="F158" s="128">
        <f>MROUND('21-22 Cert'!F154+'21-22 Cert'!F154*$B$1,5)</f>
        <v>88535</v>
      </c>
      <c r="G158" s="116">
        <v>24</v>
      </c>
      <c r="H158" s="196">
        <f t="shared" si="96"/>
        <v>70996</v>
      </c>
      <c r="I158" s="197">
        <f t="shared" si="96"/>
        <v>77879</v>
      </c>
      <c r="J158" s="197">
        <f t="shared" si="96"/>
        <v>83354</v>
      </c>
      <c r="K158" s="197">
        <f t="shared" si="96"/>
        <v>85859</v>
      </c>
      <c r="L158" s="198">
        <f t="shared" si="96"/>
        <v>92962</v>
      </c>
      <c r="M158" s="116">
        <v>24</v>
      </c>
      <c r="N158" s="199">
        <f t="shared" si="97"/>
        <v>74377</v>
      </c>
      <c r="O158" s="200">
        <f t="shared" si="97"/>
        <v>81587</v>
      </c>
      <c r="P158" s="200">
        <f t="shared" si="97"/>
        <v>87324</v>
      </c>
      <c r="Q158" s="200">
        <f t="shared" si="97"/>
        <v>89947</v>
      </c>
      <c r="R158" s="201">
        <f t="shared" si="97"/>
        <v>97389</v>
      </c>
      <c r="S158" s="116">
        <v>24</v>
      </c>
      <c r="T158" s="202">
        <f t="shared" si="98"/>
        <v>77757</v>
      </c>
      <c r="U158" s="203">
        <f t="shared" si="98"/>
        <v>85296</v>
      </c>
      <c r="V158" s="203">
        <f t="shared" si="98"/>
        <v>91293</v>
      </c>
      <c r="W158" s="203">
        <f t="shared" si="98"/>
        <v>94036</v>
      </c>
      <c r="X158" s="204">
        <f t="shared" si="98"/>
        <v>101815</v>
      </c>
      <c r="Y158" s="116">
        <v>24</v>
      </c>
      <c r="Z158" s="205">
        <f t="shared" si="99"/>
        <v>81138</v>
      </c>
      <c r="AA158" s="206">
        <f t="shared" si="99"/>
        <v>89004</v>
      </c>
      <c r="AB158" s="206">
        <f t="shared" si="99"/>
        <v>95262</v>
      </c>
      <c r="AC158" s="206">
        <f t="shared" si="99"/>
        <v>98124</v>
      </c>
      <c r="AD158" s="207">
        <f t="shared" si="99"/>
        <v>106242</v>
      </c>
      <c r="AF158" s="368">
        <f>(B158-'21-22 Cert'!B154)/'21-22 Cert'!B154</f>
        <v>8.0025557064132252E-2</v>
      </c>
      <c r="AG158" s="368">
        <f>(C158-'21-22 Cert'!C154)/'21-22 Cert'!C154</f>
        <v>8.0014561339643242E-2</v>
      </c>
      <c r="AH158" s="368">
        <f>(D158-'21-22 Cert'!D154)/'21-22 Cert'!D154</f>
        <v>7.9994558193320187E-2</v>
      </c>
      <c r="AI158" s="368">
        <f>(E158-'21-22 Cert'!E154)/'21-22 Cert'!E154</f>
        <v>7.9970943670342728E-2</v>
      </c>
      <c r="AJ158" s="368">
        <f>(F158-'21-22 Cert'!F154)/'21-22 Cert'!F154</f>
        <v>8.0024397682220194E-2</v>
      </c>
      <c r="AK158" s="368"/>
      <c r="AL158" s="368">
        <f>(H158-'21-22 Cert'!H154)/'21-22 Cert'!H154</f>
        <v>8.0033467711264933E-2</v>
      </c>
      <c r="AM158" s="368">
        <f>(I158-'21-22 Cert'!I154)/'21-22 Cert'!I154</f>
        <v>8.0017750904880114E-2</v>
      </c>
      <c r="AN158" s="368">
        <f>(J158-'21-22 Cert'!J154)/'21-22 Cert'!J154</f>
        <v>7.9994817310183985E-2</v>
      </c>
      <c r="AO158" s="368">
        <f>(K158-'21-22 Cert'!K154)/'21-22 Cert'!K154</f>
        <v>7.9973836807084184E-2</v>
      </c>
      <c r="AP158" s="368">
        <f>(L158-'21-22 Cert'!L154)/'21-22 Cert'!L154</f>
        <v>8.0024165253154256E-2</v>
      </c>
      <c r="AQ158" s="368"/>
      <c r="AR158" s="368">
        <f>(N158-'21-22 Cert'!N154)/'21-22 Cert'!N154</f>
        <v>8.002497604042634E-2</v>
      </c>
      <c r="AS158" s="368">
        <f>(O158-'21-22 Cert'!O154)/'21-22 Cert'!O154</f>
        <v>8.0007412996571492E-2</v>
      </c>
      <c r="AT158" s="368">
        <f>(P158-'21-22 Cert'!P154)/'21-22 Cert'!P154</f>
        <v>7.9994063520332448E-2</v>
      </c>
      <c r="AU158" s="368">
        <f>(Q158-'21-22 Cert'!Q154)/'21-22 Cert'!Q154</f>
        <v>7.9964460239893384E-2</v>
      </c>
      <c r="AV158" s="368">
        <f>(R158-'21-22 Cert'!R154)/'21-22 Cert'!R154</f>
        <v>8.0023953955175059E-2</v>
      </c>
      <c r="AW158" s="368"/>
      <c r="AX158" s="368">
        <f>(T158-'21-22 Cert'!T154)/'21-22 Cert'!T154</f>
        <v>8.0018334351908443E-2</v>
      </c>
      <c r="AY158" s="368">
        <f>(U158-'21-22 Cert'!U154)/'21-22 Cert'!U154</f>
        <v>8.0024311183144251E-2</v>
      </c>
      <c r="AZ158" s="368">
        <f>(V158-'21-22 Cert'!V154)/'21-22 Cert'!V154</f>
        <v>7.9994321609823615E-2</v>
      </c>
      <c r="BA158" s="368">
        <f>(W158-'21-22 Cert'!W154)/'21-22 Cert'!W154</f>
        <v>7.9979786843072401E-2</v>
      </c>
      <c r="BB158" s="368">
        <f>(X158-'21-22 Cert'!X154)/'21-22 Cert'!X154</f>
        <v>8.0024609901242161E-2</v>
      </c>
      <c r="BC158" s="368"/>
      <c r="BD158" s="368">
        <f>(Z158-'21-22 Cert'!Z154)/'21-22 Cert'!Z154</f>
        <v>8.0025557064132252E-2</v>
      </c>
      <c r="BE158" s="368">
        <f>(AA158-'21-22 Cert'!AA154)/'21-22 Cert'!AA154</f>
        <v>8.0014561339643242E-2</v>
      </c>
      <c r="BF158" s="368">
        <f>(AB158-'21-22 Cert'!AB154)/'21-22 Cert'!AB154</f>
        <v>7.9994558193320187E-2</v>
      </c>
      <c r="BG158" s="368">
        <f>(AC158-'21-22 Cert'!AC154)/'21-22 Cert'!AC154</f>
        <v>7.9970943670342728E-2</v>
      </c>
      <c r="BH158" s="368">
        <f>(AD158-'21-22 Cert'!AD154)/'21-22 Cert'!AD154</f>
        <v>8.0024397682220194E-2</v>
      </c>
    </row>
    <row r="159" spans="1:60" x14ac:dyDescent="0.25">
      <c r="A159" s="116">
        <v>25</v>
      </c>
      <c r="B159" s="126">
        <f>MROUND('21-22 Cert'!B155+'21-22 Cert'!B155*$B$1,5)</f>
        <v>68450</v>
      </c>
      <c r="C159" s="127">
        <f>MROUND('21-22 Cert'!C155+'21-22 Cert'!C155*$B$1,5)</f>
        <v>75120</v>
      </c>
      <c r="D159" s="127">
        <f>MROUND('21-22 Cert'!D155+'21-22 Cert'!D155*$B$1,5)</f>
        <v>80365</v>
      </c>
      <c r="E159" s="127">
        <f>MROUND('21-22 Cert'!E155+'21-22 Cert'!E155*$B$1,5)</f>
        <v>82670</v>
      </c>
      <c r="F159" s="128">
        <f>MROUND('21-22 Cert'!F155+'21-22 Cert'!F155*$B$1,5)</f>
        <v>89485</v>
      </c>
      <c r="G159" s="116">
        <v>25</v>
      </c>
      <c r="H159" s="196">
        <f t="shared" si="96"/>
        <v>71873</v>
      </c>
      <c r="I159" s="197">
        <f t="shared" si="96"/>
        <v>78876</v>
      </c>
      <c r="J159" s="197">
        <f t="shared" si="96"/>
        <v>84383</v>
      </c>
      <c r="K159" s="197">
        <f t="shared" si="96"/>
        <v>86804</v>
      </c>
      <c r="L159" s="198">
        <f t="shared" si="96"/>
        <v>93959</v>
      </c>
      <c r="M159" s="116">
        <v>25</v>
      </c>
      <c r="N159" s="199">
        <f t="shared" si="97"/>
        <v>75295</v>
      </c>
      <c r="O159" s="200">
        <f t="shared" si="97"/>
        <v>82632</v>
      </c>
      <c r="P159" s="200">
        <f t="shared" si="97"/>
        <v>88402</v>
      </c>
      <c r="Q159" s="200">
        <f t="shared" si="97"/>
        <v>90937</v>
      </c>
      <c r="R159" s="201">
        <f t="shared" si="97"/>
        <v>98434</v>
      </c>
      <c r="S159" s="116">
        <v>25</v>
      </c>
      <c r="T159" s="202">
        <f t="shared" si="98"/>
        <v>78718</v>
      </c>
      <c r="U159" s="203">
        <f t="shared" si="98"/>
        <v>86388</v>
      </c>
      <c r="V159" s="203">
        <f t="shared" si="98"/>
        <v>92420</v>
      </c>
      <c r="W159" s="203">
        <f t="shared" si="98"/>
        <v>95071</v>
      </c>
      <c r="X159" s="204">
        <f t="shared" si="98"/>
        <v>102908</v>
      </c>
      <c r="Y159" s="116">
        <v>25</v>
      </c>
      <c r="Z159" s="205">
        <f t="shared" si="99"/>
        <v>82140</v>
      </c>
      <c r="AA159" s="206">
        <f t="shared" si="99"/>
        <v>90144</v>
      </c>
      <c r="AB159" s="206">
        <f t="shared" si="99"/>
        <v>96438</v>
      </c>
      <c r="AC159" s="206">
        <f t="shared" si="99"/>
        <v>99204</v>
      </c>
      <c r="AD159" s="207">
        <f t="shared" si="99"/>
        <v>107382</v>
      </c>
      <c r="AF159" s="368">
        <f>(B159-'21-22 Cert'!B155)/'21-22 Cert'!B155</f>
        <v>7.9993688860839379E-2</v>
      </c>
      <c r="AG159" s="368">
        <f>(C159-'21-22 Cert'!C155)/'21-22 Cert'!C155</f>
        <v>8.0008626266982963E-2</v>
      </c>
      <c r="AH159" s="368">
        <f>(D159-'21-22 Cert'!D155)/'21-22 Cert'!D155</f>
        <v>8.0029565918559337E-2</v>
      </c>
      <c r="AI159" s="368">
        <f>(E159-'21-22 Cert'!E155)/'21-22 Cert'!E155</f>
        <v>8.0018289894833103E-2</v>
      </c>
      <c r="AJ159" s="368">
        <f>(F159-'21-22 Cert'!F155)/'21-22 Cert'!F155</f>
        <v>8.0019310844245975E-2</v>
      </c>
      <c r="AK159" s="368"/>
      <c r="AL159" s="368">
        <f>(H159-'21-22 Cert'!H155)/'21-22 Cert'!H155</f>
        <v>8.0001202121744885E-2</v>
      </c>
      <c r="AM159" s="368">
        <f>(I159-'21-22 Cert'!I155)/'21-22 Cert'!I155</f>
        <v>8.0004929278545314E-2</v>
      </c>
      <c r="AN159" s="368">
        <f>(J159-'21-22 Cert'!J155)/'21-22 Cert'!J155</f>
        <v>8.0019454505893942E-2</v>
      </c>
      <c r="AO159" s="368">
        <f>(K159-'21-22 Cert'!K155)/'21-22 Cert'!K155</f>
        <v>8.0027870402627779E-2</v>
      </c>
      <c r="AP159" s="368">
        <f>(L159-'21-22 Cert'!L155)/'21-22 Cert'!L155</f>
        <v>8.0013333639853787E-2</v>
      </c>
      <c r="AQ159" s="368"/>
      <c r="AR159" s="368">
        <f>(N159-'21-22 Cert'!N155)/'21-22 Cert'!N155</f>
        <v>7.9993688860839379E-2</v>
      </c>
      <c r="AS159" s="368">
        <f>(O159-'21-22 Cert'!O155)/'21-22 Cert'!O155</f>
        <v>8.0001568401929138E-2</v>
      </c>
      <c r="AT159" s="368">
        <f>(P159-'21-22 Cert'!P155)/'21-22 Cert'!P155</f>
        <v>8.0035674579418695E-2</v>
      </c>
      <c r="AU159" s="368">
        <f>(Q159-'21-22 Cert'!Q155)/'21-22 Cert'!Q155</f>
        <v>8.0011876484560568E-2</v>
      </c>
      <c r="AV159" s="368">
        <f>(R159-'21-22 Cert'!R155)/'21-22 Cert'!R155</f>
        <v>8.0018871857890528E-2</v>
      </c>
      <c r="AW159" s="368"/>
      <c r="AX159" s="368">
        <f>(T159-'21-22 Cert'!T155)/'21-22 Cert'!T155</f>
        <v>8.0000548794709622E-2</v>
      </c>
      <c r="AY159" s="368">
        <f>(U159-'21-22 Cert'!U155)/'21-22 Cert'!U155</f>
        <v>8.0012001800270044E-2</v>
      </c>
      <c r="AZ159" s="368">
        <f>(V159-'21-22 Cert'!V155)/'21-22 Cert'!V155</f>
        <v>8.0026176786799422E-2</v>
      </c>
      <c r="BA159" s="368">
        <f>(W159-'21-22 Cert'!W155)/'21-22 Cert'!W155</f>
        <v>8.002090267758756E-2</v>
      </c>
      <c r="BB159" s="368">
        <f>(X159-'21-22 Cert'!X155)/'21-22 Cert'!X155</f>
        <v>8.00247683217363E-2</v>
      </c>
      <c r="BC159" s="368"/>
      <c r="BD159" s="368">
        <f>(Z159-'21-22 Cert'!Z155)/'21-22 Cert'!Z155</f>
        <v>7.9993688860839379E-2</v>
      </c>
      <c r="BE159" s="368">
        <f>(AA159-'21-22 Cert'!AA155)/'21-22 Cert'!AA155</f>
        <v>8.0008626266982963E-2</v>
      </c>
      <c r="BF159" s="368">
        <f>(AB159-'21-22 Cert'!AB155)/'21-22 Cert'!AB155</f>
        <v>8.0029565918559337E-2</v>
      </c>
      <c r="BG159" s="368">
        <f>(AC159-'21-22 Cert'!AC155)/'21-22 Cert'!AC155</f>
        <v>8.0018289894833103E-2</v>
      </c>
      <c r="BH159" s="368">
        <f>(AD159-'21-22 Cert'!AD155)/'21-22 Cert'!AD155</f>
        <v>8.0019310844245975E-2</v>
      </c>
    </row>
    <row r="160" spans="1:60" x14ac:dyDescent="0.25">
      <c r="A160" s="116">
        <v>26</v>
      </c>
      <c r="B160" s="126">
        <f>MROUND('21-22 Cert'!B156+'21-22 Cert'!B156*$B$1,5)</f>
        <v>69345</v>
      </c>
      <c r="C160" s="127">
        <f>MROUND('21-22 Cert'!C156+'21-22 Cert'!C156*$B$1,5)</f>
        <v>76065</v>
      </c>
      <c r="D160" s="127">
        <f>MROUND('21-22 Cert'!D156+'21-22 Cert'!D156*$B$1,5)</f>
        <v>81245</v>
      </c>
      <c r="E160" s="127">
        <f>MROUND('21-22 Cert'!E156+'21-22 Cert'!E156*$B$1,5)</f>
        <v>83615</v>
      </c>
      <c r="F160" s="128">
        <f>MROUND('21-22 Cert'!F156+'21-22 Cert'!F156*$B$1,5)</f>
        <v>90345</v>
      </c>
      <c r="G160" s="116">
        <v>26</v>
      </c>
      <c r="H160" s="196">
        <f t="shared" si="96"/>
        <v>72812</v>
      </c>
      <c r="I160" s="197">
        <f t="shared" si="96"/>
        <v>79868</v>
      </c>
      <c r="J160" s="197">
        <f t="shared" si="96"/>
        <v>85307</v>
      </c>
      <c r="K160" s="197">
        <f t="shared" si="96"/>
        <v>87796</v>
      </c>
      <c r="L160" s="198">
        <f t="shared" si="96"/>
        <v>94862</v>
      </c>
      <c r="M160" s="116">
        <v>26</v>
      </c>
      <c r="N160" s="199">
        <f t="shared" si="97"/>
        <v>76280</v>
      </c>
      <c r="O160" s="200">
        <f t="shared" si="97"/>
        <v>83672</v>
      </c>
      <c r="P160" s="200">
        <f t="shared" si="97"/>
        <v>89370</v>
      </c>
      <c r="Q160" s="200">
        <f t="shared" si="97"/>
        <v>91977</v>
      </c>
      <c r="R160" s="201">
        <f t="shared" si="97"/>
        <v>99380</v>
      </c>
      <c r="S160" s="116">
        <v>26</v>
      </c>
      <c r="T160" s="202">
        <f t="shared" si="98"/>
        <v>79747</v>
      </c>
      <c r="U160" s="203">
        <f t="shared" si="98"/>
        <v>87475</v>
      </c>
      <c r="V160" s="203">
        <f t="shared" si="98"/>
        <v>93432</v>
      </c>
      <c r="W160" s="203">
        <f t="shared" si="98"/>
        <v>96157</v>
      </c>
      <c r="X160" s="204">
        <f t="shared" si="98"/>
        <v>103897</v>
      </c>
      <c r="Y160" s="116">
        <v>26</v>
      </c>
      <c r="Z160" s="205">
        <f t="shared" si="99"/>
        <v>83214</v>
      </c>
      <c r="AA160" s="206">
        <f t="shared" si="99"/>
        <v>91278</v>
      </c>
      <c r="AB160" s="206">
        <f t="shared" si="99"/>
        <v>97494</v>
      </c>
      <c r="AC160" s="206">
        <f t="shared" si="99"/>
        <v>100338</v>
      </c>
      <c r="AD160" s="207">
        <f t="shared" si="99"/>
        <v>108414</v>
      </c>
      <c r="AF160" s="368">
        <f>(B160-'21-22 Cert'!B156)/'21-22 Cert'!B156</f>
        <v>7.9971966983335932E-2</v>
      </c>
      <c r="AG160" s="368">
        <f>(C160-'21-22 Cert'!C156)/'21-22 Cert'!C156</f>
        <v>8.0008519096975719E-2</v>
      </c>
      <c r="AH160" s="368">
        <f>(D160-'21-22 Cert'!D156)/'21-22 Cert'!D156</f>
        <v>8.0026586905948827E-2</v>
      </c>
      <c r="AI160" s="368">
        <f>(E160-'21-22 Cert'!E156)/'21-22 Cert'!E156</f>
        <v>8.0018083182640143E-2</v>
      </c>
      <c r="AJ160" s="368">
        <f>(F160-'21-22 Cert'!F156)/'21-22 Cert'!F156</f>
        <v>7.9971310740541507E-2</v>
      </c>
      <c r="AK160" s="368"/>
      <c r="AL160" s="368">
        <f>(H160-'21-22 Cert'!H156)/'21-22 Cert'!H156</f>
        <v>7.9960249773809347E-2</v>
      </c>
      <c r="AM160" s="368">
        <f>(I160-'21-22 Cert'!I156)/'21-22 Cert'!I156</f>
        <v>7.999783643444397E-2</v>
      </c>
      <c r="AN160" s="368">
        <f>(J160-'21-22 Cert'!J156)/'21-22 Cert'!J156</f>
        <v>8.0026840199529034E-2</v>
      </c>
      <c r="AO160" s="368">
        <f>(K160-'21-22 Cert'!K156)/'21-22 Cert'!K156</f>
        <v>8.0021158553837443E-2</v>
      </c>
      <c r="AP160" s="368">
        <f>(L160-'21-22 Cert'!L156)/'21-22 Cert'!L156</f>
        <v>7.9965390833124622E-2</v>
      </c>
      <c r="AQ160" s="368"/>
      <c r="AR160" s="368">
        <f>(N160-'21-22 Cert'!N156)/'21-22 Cert'!N156</f>
        <v>7.9979046027948072E-2</v>
      </c>
      <c r="AS160" s="368">
        <f>(O160-'21-22 Cert'!O156)/'21-22 Cert'!O156</f>
        <v>8.0014972958320968E-2</v>
      </c>
      <c r="AT160" s="368">
        <f>(P160-'21-22 Cert'!P156)/'21-22 Cert'!P156</f>
        <v>8.0026103349929906E-2</v>
      </c>
      <c r="AU160" s="368">
        <f>(Q160-'21-22 Cert'!Q156)/'21-22 Cert'!Q156</f>
        <v>8.0023954345834994E-2</v>
      </c>
      <c r="AV160" s="368">
        <f>(R160-'21-22 Cert'!R156)/'21-22 Cert'!R156</f>
        <v>7.9970876213038333E-2</v>
      </c>
      <c r="AW160" s="368"/>
      <c r="AX160" s="368">
        <f>(T160-'21-22 Cert'!T156)/'21-22 Cert'!T156</f>
        <v>7.9968039868909296E-2</v>
      </c>
      <c r="AY160" s="368">
        <f>(U160-'21-22 Cert'!U156)/'21-22 Cert'!U156</f>
        <v>8.0004938576455339E-2</v>
      </c>
      <c r="AZ160" s="368">
        <f>(V160-'21-22 Cert'!V156)/'21-22 Cert'!V156</f>
        <v>8.002635563929765E-2</v>
      </c>
      <c r="BA160" s="368">
        <f>(W160-'21-22 Cert'!W156)/'21-22 Cert'!W156</f>
        <v>8.0015275235025218E-2</v>
      </c>
      <c r="BB160" s="368">
        <f>(X160-'21-22 Cert'!X156)/'21-22 Cert'!X156</f>
        <v>7.9976715902830467E-2</v>
      </c>
      <c r="BC160" s="368"/>
      <c r="BD160" s="368">
        <f>(Z160-'21-22 Cert'!Z156)/'21-22 Cert'!Z156</f>
        <v>7.9971966983335932E-2</v>
      </c>
      <c r="BE160" s="368">
        <f>(AA160-'21-22 Cert'!AA156)/'21-22 Cert'!AA156</f>
        <v>8.0008519096975719E-2</v>
      </c>
      <c r="BF160" s="368">
        <f>(AB160-'21-22 Cert'!AB156)/'21-22 Cert'!AB156</f>
        <v>8.0026586905948827E-2</v>
      </c>
      <c r="BG160" s="368">
        <f>(AC160-'21-22 Cert'!AC156)/'21-22 Cert'!AC156</f>
        <v>8.0018083182640143E-2</v>
      </c>
      <c r="BH160" s="368">
        <f>(AD160-'21-22 Cert'!AD156)/'21-22 Cert'!AD156</f>
        <v>7.9971310740541507E-2</v>
      </c>
    </row>
    <row r="161" spans="1:60" x14ac:dyDescent="0.25">
      <c r="A161" s="116">
        <v>27</v>
      </c>
      <c r="B161" s="126">
        <f>MROUND('21-22 Cert'!B157+'21-22 Cert'!B157*$B$1,5)</f>
        <v>70205</v>
      </c>
      <c r="C161" s="127">
        <f>MROUND('21-22 Cert'!C157+'21-22 Cert'!C157*$B$1,5)</f>
        <v>76980</v>
      </c>
      <c r="D161" s="127">
        <f>MROUND('21-22 Cert'!D157+'21-22 Cert'!D157*$B$1,5)</f>
        <v>82170</v>
      </c>
      <c r="E161" s="127">
        <f>MROUND('21-22 Cert'!E157+'21-22 Cert'!E157*$B$1,5)</f>
        <v>84520</v>
      </c>
      <c r="F161" s="128">
        <f>MROUND('21-22 Cert'!F157+'21-22 Cert'!F157*$B$1,5)</f>
        <v>91270</v>
      </c>
      <c r="G161" s="116">
        <v>27</v>
      </c>
      <c r="H161" s="196">
        <f t="shared" si="96"/>
        <v>73715</v>
      </c>
      <c r="I161" s="197">
        <f t="shared" si="96"/>
        <v>80829</v>
      </c>
      <c r="J161" s="197">
        <f t="shared" si="96"/>
        <v>86279</v>
      </c>
      <c r="K161" s="197">
        <f t="shared" si="96"/>
        <v>88746</v>
      </c>
      <c r="L161" s="198">
        <f t="shared" si="96"/>
        <v>95834</v>
      </c>
      <c r="M161" s="116">
        <v>27</v>
      </c>
      <c r="N161" s="199">
        <f t="shared" si="97"/>
        <v>77226</v>
      </c>
      <c r="O161" s="200">
        <f t="shared" si="97"/>
        <v>84678</v>
      </c>
      <c r="P161" s="200">
        <f t="shared" si="97"/>
        <v>90387</v>
      </c>
      <c r="Q161" s="200">
        <f t="shared" si="97"/>
        <v>92972</v>
      </c>
      <c r="R161" s="201">
        <f t="shared" si="97"/>
        <v>100397</v>
      </c>
      <c r="S161" s="116">
        <v>27</v>
      </c>
      <c r="T161" s="202">
        <f t="shared" si="98"/>
        <v>80736</v>
      </c>
      <c r="U161" s="203">
        <f t="shared" si="98"/>
        <v>88527</v>
      </c>
      <c r="V161" s="203">
        <f t="shared" si="98"/>
        <v>94496</v>
      </c>
      <c r="W161" s="203">
        <f t="shared" si="98"/>
        <v>97198</v>
      </c>
      <c r="X161" s="204">
        <f t="shared" si="98"/>
        <v>104961</v>
      </c>
      <c r="Y161" s="116">
        <v>27</v>
      </c>
      <c r="Z161" s="205">
        <f t="shared" si="99"/>
        <v>84246</v>
      </c>
      <c r="AA161" s="206">
        <f t="shared" si="99"/>
        <v>92376</v>
      </c>
      <c r="AB161" s="206">
        <f t="shared" si="99"/>
        <v>98604</v>
      </c>
      <c r="AC161" s="206">
        <f t="shared" si="99"/>
        <v>101424</v>
      </c>
      <c r="AD161" s="207">
        <f t="shared" si="99"/>
        <v>109524</v>
      </c>
      <c r="AF161" s="368">
        <f>(B161-'21-22 Cert'!B157)/'21-22 Cert'!B157</f>
        <v>7.9993846627182522E-2</v>
      </c>
      <c r="AG161" s="368">
        <f>(C161-'21-22 Cert'!C157)/'21-22 Cert'!C157</f>
        <v>7.9966329966329963E-2</v>
      </c>
      <c r="AH161" s="368">
        <f>(D161-'21-22 Cert'!D157)/'21-22 Cert'!D157</f>
        <v>7.997634224880068E-2</v>
      </c>
      <c r="AI161" s="368">
        <f>(E161-'21-22 Cert'!E157)/'21-22 Cert'!E157</f>
        <v>7.9989777664196265E-2</v>
      </c>
      <c r="AJ161" s="368">
        <f>(F161-'21-22 Cert'!F157)/'21-22 Cert'!F157</f>
        <v>7.999053366465507E-2</v>
      </c>
      <c r="AK161" s="368"/>
      <c r="AL161" s="368">
        <f>(H161-'21-22 Cert'!H157)/'21-22 Cert'!H157</f>
        <v>7.9994139623470809E-2</v>
      </c>
      <c r="AM161" s="368">
        <f>(I161-'21-22 Cert'!I157)/'21-22 Cert'!I157</f>
        <v>7.9966329966329963E-2</v>
      </c>
      <c r="AN161" s="368">
        <f>(J161-'21-22 Cert'!J157)/'21-22 Cert'!J157</f>
        <v>7.9985980548010358E-2</v>
      </c>
      <c r="AO161" s="368">
        <f>(K161-'21-22 Cert'!K157)/'21-22 Cert'!K157</f>
        <v>7.9989777664196265E-2</v>
      </c>
      <c r="AP161" s="368">
        <f>(L161-'21-22 Cert'!L157)/'21-22 Cert'!L157</f>
        <v>7.9990082942661384E-2</v>
      </c>
      <c r="AQ161" s="368"/>
      <c r="AR161" s="368">
        <f>(N161-'21-22 Cert'!N157)/'21-22 Cert'!N157</f>
        <v>7.9993287276592176E-2</v>
      </c>
      <c r="AS161" s="368">
        <f>(O161-'21-22 Cert'!O157)/'21-22 Cert'!O157</f>
        <v>7.9966329966329963E-2</v>
      </c>
      <c r="AT161" s="368">
        <f>(P161-'21-22 Cert'!P157)/'21-22 Cert'!P157</f>
        <v>7.9969890314717906E-2</v>
      </c>
      <c r="AU161" s="368">
        <f>(Q161-'21-22 Cert'!Q157)/'21-22 Cert'!Q157</f>
        <v>7.9989777664196265E-2</v>
      </c>
      <c r="AV161" s="368">
        <f>(R161-'21-22 Cert'!R157)/'21-22 Cert'!R157</f>
        <v>7.999053366465507E-2</v>
      </c>
      <c r="AW161" s="368"/>
      <c r="AX161" s="368">
        <f>(T161-'21-22 Cert'!T157)/'21-22 Cert'!T157</f>
        <v>7.9993579110706828E-2</v>
      </c>
      <c r="AY161" s="368">
        <f>(U161-'21-22 Cert'!U157)/'21-22 Cert'!U157</f>
        <v>7.9966329966329963E-2</v>
      </c>
      <c r="AZ161" s="368">
        <f>(V161-'21-22 Cert'!V157)/'21-22 Cert'!V157</f>
        <v>7.9978970947907374E-2</v>
      </c>
      <c r="BA161" s="368">
        <f>(W161-'21-22 Cert'!W157)/'21-22 Cert'!W157</f>
        <v>7.9989777664196265E-2</v>
      </c>
      <c r="BB161" s="368">
        <f>(X161-'21-22 Cert'!X157)/'21-22 Cert'!X157</f>
        <v>7.9990122135676578E-2</v>
      </c>
      <c r="BC161" s="368"/>
      <c r="BD161" s="368">
        <f>(Z161-'21-22 Cert'!Z157)/'21-22 Cert'!Z157</f>
        <v>7.9993846627182522E-2</v>
      </c>
      <c r="BE161" s="368">
        <f>(AA161-'21-22 Cert'!AA157)/'21-22 Cert'!AA157</f>
        <v>7.9966329966329963E-2</v>
      </c>
      <c r="BF161" s="368">
        <f>(AB161-'21-22 Cert'!AB157)/'21-22 Cert'!AB157</f>
        <v>7.997634224880068E-2</v>
      </c>
      <c r="BG161" s="368">
        <f>(AC161-'21-22 Cert'!AC157)/'21-22 Cert'!AC157</f>
        <v>7.9989777664196265E-2</v>
      </c>
      <c r="BH161" s="368">
        <f>(AD161-'21-22 Cert'!AD157)/'21-22 Cert'!AD157</f>
        <v>7.999053366465507E-2</v>
      </c>
    </row>
    <row r="162" spans="1:60" x14ac:dyDescent="0.25">
      <c r="A162" s="116">
        <v>28</v>
      </c>
      <c r="B162" s="126">
        <f>MROUND('21-22 Cert'!B158+'21-22 Cert'!B158*$B$1,5)</f>
        <v>70600</v>
      </c>
      <c r="C162" s="127">
        <f>MROUND('21-22 Cert'!C158+'21-22 Cert'!C158*$B$1,5)</f>
        <v>77355</v>
      </c>
      <c r="D162" s="127">
        <f>MROUND('21-22 Cert'!D158+'21-22 Cert'!D158*$B$1,5)</f>
        <v>82550</v>
      </c>
      <c r="E162" s="127">
        <f>MROUND('21-22 Cert'!E158+'21-22 Cert'!E158*$B$1,5)</f>
        <v>84910</v>
      </c>
      <c r="F162" s="128">
        <f>MROUND('21-22 Cert'!F158+'21-22 Cert'!F158*$B$1,5)</f>
        <v>91660</v>
      </c>
      <c r="G162" s="116">
        <v>28</v>
      </c>
      <c r="H162" s="196">
        <f t="shared" si="96"/>
        <v>74130</v>
      </c>
      <c r="I162" s="197">
        <f t="shared" si="96"/>
        <v>81223</v>
      </c>
      <c r="J162" s="197">
        <f t="shared" si="96"/>
        <v>86678</v>
      </c>
      <c r="K162" s="197">
        <f t="shared" si="96"/>
        <v>89156</v>
      </c>
      <c r="L162" s="198">
        <f t="shared" si="96"/>
        <v>96243</v>
      </c>
      <c r="M162" s="116">
        <v>28</v>
      </c>
      <c r="N162" s="199">
        <f t="shared" si="97"/>
        <v>77660</v>
      </c>
      <c r="O162" s="200">
        <f t="shared" si="97"/>
        <v>85091</v>
      </c>
      <c r="P162" s="200">
        <f t="shared" si="97"/>
        <v>90805</v>
      </c>
      <c r="Q162" s="200">
        <f t="shared" si="97"/>
        <v>93401</v>
      </c>
      <c r="R162" s="201">
        <f t="shared" si="97"/>
        <v>100826</v>
      </c>
      <c r="S162" s="116">
        <v>28</v>
      </c>
      <c r="T162" s="202">
        <f t="shared" si="98"/>
        <v>81190</v>
      </c>
      <c r="U162" s="203">
        <f t="shared" si="98"/>
        <v>88958</v>
      </c>
      <c r="V162" s="203">
        <f t="shared" si="98"/>
        <v>94933</v>
      </c>
      <c r="W162" s="203">
        <f t="shared" si="98"/>
        <v>97647</v>
      </c>
      <c r="X162" s="204">
        <f t="shared" si="98"/>
        <v>105409</v>
      </c>
      <c r="Y162" s="116">
        <v>28</v>
      </c>
      <c r="Z162" s="205">
        <f t="shared" si="99"/>
        <v>84720</v>
      </c>
      <c r="AA162" s="206">
        <f t="shared" si="99"/>
        <v>92826</v>
      </c>
      <c r="AB162" s="206">
        <f t="shared" si="99"/>
        <v>99060</v>
      </c>
      <c r="AC162" s="206">
        <f t="shared" si="99"/>
        <v>101892</v>
      </c>
      <c r="AD162" s="207">
        <f t="shared" si="99"/>
        <v>109992</v>
      </c>
      <c r="AF162" s="368">
        <f>(B162-'21-22 Cert'!B158)/'21-22 Cert'!B158</f>
        <v>8.0006119014838617E-2</v>
      </c>
      <c r="AG162" s="368">
        <f>(C162-'21-22 Cert'!C158)/'21-22 Cert'!C158</f>
        <v>0.08</v>
      </c>
      <c r="AH162" s="368">
        <f>(D162-'21-22 Cert'!D158)/'21-22 Cert'!D158</f>
        <v>8.0002616602341856E-2</v>
      </c>
      <c r="AI162" s="368">
        <f>(E162-'21-22 Cert'!E158)/'21-22 Cert'!E158</f>
        <v>8.0005087763927757E-2</v>
      </c>
      <c r="AJ162" s="368">
        <f>(F162-'21-22 Cert'!F158)/'21-22 Cert'!F158</f>
        <v>8.0004713090609164E-2</v>
      </c>
      <c r="AK162" s="368"/>
      <c r="AL162" s="368">
        <f>(H162-'21-22 Cert'!H158)/'21-22 Cert'!H158</f>
        <v>7.9998251722781508E-2</v>
      </c>
      <c r="AM162" s="368">
        <f>(I162-'21-22 Cert'!I158)/'21-22 Cert'!I158</f>
        <v>8.0006914341940807E-2</v>
      </c>
      <c r="AN162" s="368">
        <f>(J162-'21-22 Cert'!J158)/'21-22 Cert'!J158</f>
        <v>8.0005482387829105E-2</v>
      </c>
      <c r="AO162" s="368">
        <f>(K162-'21-22 Cert'!K158)/'21-22 Cert'!K158</f>
        <v>8.0011144625746503E-2</v>
      </c>
      <c r="AP162" s="368">
        <f>(L162-'21-22 Cert'!L158)/'21-22 Cert'!L158</f>
        <v>7.9998653410238568E-2</v>
      </c>
      <c r="AQ162" s="368"/>
      <c r="AR162" s="368">
        <f>(N162-'21-22 Cert'!N158)/'21-22 Cert'!N158</f>
        <v>8.0006119014838617E-2</v>
      </c>
      <c r="AS162" s="368">
        <f>(O162-'21-22 Cert'!O158)/'21-22 Cert'!O158</f>
        <v>7.9999492308473377E-2</v>
      </c>
      <c r="AT162" s="368">
        <f>(P162-'21-22 Cert'!P158)/'21-22 Cert'!P158</f>
        <v>7.999619405559058E-2</v>
      </c>
      <c r="AU162" s="368">
        <f>(Q162-'21-22 Cert'!Q158)/'21-22 Cert'!Q158</f>
        <v>8.0005087763927757E-2</v>
      </c>
      <c r="AV162" s="368">
        <f>(R162-'21-22 Cert'!R158)/'21-22 Cert'!R158</f>
        <v>8.0004713090609164E-2</v>
      </c>
      <c r="AW162" s="368"/>
      <c r="AX162" s="368">
        <f>(T162-'21-22 Cert'!T158)/'21-22 Cert'!T158</f>
        <v>7.9998935830584234E-2</v>
      </c>
      <c r="AY162" s="368">
        <f>(U162-'21-22 Cert'!U158)/'21-22 Cert'!U158</f>
        <v>7.9993686945331377E-2</v>
      </c>
      <c r="AZ162" s="368">
        <f>(V162-'21-22 Cert'!V158)/'21-22 Cert'!V158</f>
        <v>8.0011376564277592E-2</v>
      </c>
      <c r="BA162" s="368">
        <f>(W162-'21-22 Cert'!W158)/'21-22 Cert'!W158</f>
        <v>8.001061794211009E-2</v>
      </c>
      <c r="BB162" s="368">
        <f>(X162-'21-22 Cert'!X158)/'21-22 Cert'!X158</f>
        <v>7.9999180336267045E-2</v>
      </c>
      <c r="BC162" s="368"/>
      <c r="BD162" s="368">
        <f>(Z162-'21-22 Cert'!Z158)/'21-22 Cert'!Z158</f>
        <v>8.0006119014838617E-2</v>
      </c>
      <c r="BE162" s="368">
        <f>(AA162-'21-22 Cert'!AA158)/'21-22 Cert'!AA158</f>
        <v>0.08</v>
      </c>
      <c r="BF162" s="368">
        <f>(AB162-'21-22 Cert'!AB158)/'21-22 Cert'!AB158</f>
        <v>8.0002616602341856E-2</v>
      </c>
      <c r="BG162" s="368">
        <f>(AC162-'21-22 Cert'!AC158)/'21-22 Cert'!AC158</f>
        <v>8.0005087763927757E-2</v>
      </c>
      <c r="BH162" s="368">
        <f>(AD162-'21-22 Cert'!AD158)/'21-22 Cert'!AD158</f>
        <v>8.0004713090609164E-2</v>
      </c>
    </row>
    <row r="163" spans="1:60" x14ac:dyDescent="0.25">
      <c r="A163" s="116">
        <v>29</v>
      </c>
      <c r="B163" s="126">
        <f>MROUND('21-22 Cert'!B159+'21-22 Cert'!B159*$B$1,5)</f>
        <v>70985</v>
      </c>
      <c r="C163" s="127">
        <f>MROUND('21-22 Cert'!C159+'21-22 Cert'!C159*$B$1,5)</f>
        <v>77740</v>
      </c>
      <c r="D163" s="127">
        <f>MROUND('21-22 Cert'!D159+'21-22 Cert'!D159*$B$1,5)</f>
        <v>82920</v>
      </c>
      <c r="E163" s="127">
        <f>MROUND('21-22 Cert'!E159+'21-22 Cert'!E159*$B$1,5)</f>
        <v>85305</v>
      </c>
      <c r="F163" s="128">
        <f>MROUND('21-22 Cert'!F159+'21-22 Cert'!F159*$B$1,5)</f>
        <v>92045</v>
      </c>
      <c r="G163" s="116">
        <v>29</v>
      </c>
      <c r="H163" s="196">
        <f t="shared" si="96"/>
        <v>74534</v>
      </c>
      <c r="I163" s="197">
        <f t="shared" si="96"/>
        <v>81627</v>
      </c>
      <c r="J163" s="197">
        <f t="shared" si="96"/>
        <v>87066</v>
      </c>
      <c r="K163" s="197">
        <f t="shared" si="96"/>
        <v>89570</v>
      </c>
      <c r="L163" s="198">
        <f t="shared" si="96"/>
        <v>96647</v>
      </c>
      <c r="M163" s="116">
        <v>29</v>
      </c>
      <c r="N163" s="199">
        <f t="shared" si="97"/>
        <v>78084</v>
      </c>
      <c r="O163" s="200">
        <f t="shared" si="97"/>
        <v>85514</v>
      </c>
      <c r="P163" s="200">
        <f t="shared" si="97"/>
        <v>91212</v>
      </c>
      <c r="Q163" s="200">
        <f t="shared" si="97"/>
        <v>93836</v>
      </c>
      <c r="R163" s="201">
        <f t="shared" si="97"/>
        <v>101250</v>
      </c>
      <c r="S163" s="116">
        <v>29</v>
      </c>
      <c r="T163" s="202">
        <f t="shared" si="98"/>
        <v>81633</v>
      </c>
      <c r="U163" s="203">
        <f t="shared" si="98"/>
        <v>89401</v>
      </c>
      <c r="V163" s="203">
        <f t="shared" si="98"/>
        <v>95358</v>
      </c>
      <c r="W163" s="203">
        <f t="shared" si="98"/>
        <v>98101</v>
      </c>
      <c r="X163" s="204">
        <f t="shared" si="98"/>
        <v>105852</v>
      </c>
      <c r="Y163" s="116">
        <v>29</v>
      </c>
      <c r="Z163" s="205">
        <f t="shared" si="99"/>
        <v>85182</v>
      </c>
      <c r="AA163" s="206">
        <f t="shared" si="99"/>
        <v>93288</v>
      </c>
      <c r="AB163" s="206">
        <f t="shared" si="99"/>
        <v>99504</v>
      </c>
      <c r="AC163" s="206">
        <f t="shared" si="99"/>
        <v>102366</v>
      </c>
      <c r="AD163" s="207">
        <f t="shared" si="99"/>
        <v>110454</v>
      </c>
      <c r="AF163" s="368">
        <f>(B163-'21-22 Cert'!B159)/'21-22 Cert'!B159</f>
        <v>8.0030429821224797E-2</v>
      </c>
      <c r="AG163" s="368">
        <f>(C163-'21-22 Cert'!C159)/'21-22 Cert'!C159</f>
        <v>8.0022228396776876E-2</v>
      </c>
      <c r="AH163" s="368">
        <f>(D163-'21-22 Cert'!D159)/'21-22 Cert'!D159</f>
        <v>7.9968741859859332E-2</v>
      </c>
      <c r="AI163" s="368">
        <f>(E163-'21-22 Cert'!E159)/'21-22 Cert'!E159</f>
        <v>8.0015192758118636E-2</v>
      </c>
      <c r="AJ163" s="368">
        <f>(F163-'21-22 Cert'!F159)/'21-22 Cert'!F159</f>
        <v>8.0023467292461126E-2</v>
      </c>
      <c r="AK163" s="368"/>
      <c r="AL163" s="368">
        <f>(H163-'21-22 Cert'!H159)/'21-22 Cert'!H159</f>
        <v>8.0030719740331255E-2</v>
      </c>
      <c r="AM163" s="368">
        <f>(I163-'21-22 Cert'!I159)/'21-22 Cert'!I159</f>
        <v>8.0022228396776876E-2</v>
      </c>
      <c r="AN163" s="368">
        <f>(J163-'21-22 Cert'!J159)/'21-22 Cert'!J159</f>
        <v>7.9968741859859332E-2</v>
      </c>
      <c r="AO163" s="368">
        <f>(K163-'21-22 Cert'!K159)/'21-22 Cert'!K159</f>
        <v>8.0015433959534088E-2</v>
      </c>
      <c r="AP163" s="368">
        <f>(L163-'21-22 Cert'!L159)/'21-22 Cert'!L159</f>
        <v>8.0023690856670313E-2</v>
      </c>
      <c r="AQ163" s="368"/>
      <c r="AR163" s="368">
        <f>(N163-'21-22 Cert'!N159)/'21-22 Cert'!N159</f>
        <v>8.0029876345127107E-2</v>
      </c>
      <c r="AS163" s="368">
        <f>(O163-'21-22 Cert'!O159)/'21-22 Cert'!O159</f>
        <v>8.0022228396776876E-2</v>
      </c>
      <c r="AT163" s="368">
        <f>(P163-'21-22 Cert'!P159)/'21-22 Cert'!P159</f>
        <v>7.9968741859859332E-2</v>
      </c>
      <c r="AU163" s="368">
        <f>(Q163-'21-22 Cert'!Q159)/'21-22 Cert'!Q159</f>
        <v>8.0014732286727133E-2</v>
      </c>
      <c r="AV163" s="368">
        <f>(R163-'21-22 Cert'!R159)/'21-22 Cert'!R159</f>
        <v>8.0023040491530487E-2</v>
      </c>
      <c r="AW163" s="368"/>
      <c r="AX163" s="368">
        <f>(T163-'21-22 Cert'!T159)/'21-22 Cert'!T159</f>
        <v>8.0030165114309909E-2</v>
      </c>
      <c r="AY163" s="368">
        <f>(U163-'21-22 Cert'!U159)/'21-22 Cert'!U159</f>
        <v>8.0022228396776876E-2</v>
      </c>
      <c r="AZ163" s="368">
        <f>(V163-'21-22 Cert'!V159)/'21-22 Cert'!V159</f>
        <v>7.9968741859859332E-2</v>
      </c>
      <c r="BA163" s="368">
        <f>(W163-'21-22 Cert'!W159)/'21-22 Cert'!W159</f>
        <v>8.0014972532009287E-2</v>
      </c>
      <c r="BB163" s="368">
        <f>(X163-'21-22 Cert'!X159)/'21-22 Cert'!X159</f>
        <v>8.0023263169708911E-2</v>
      </c>
      <c r="BC163" s="368"/>
      <c r="BD163" s="368">
        <f>(Z163-'21-22 Cert'!Z159)/'21-22 Cert'!Z159</f>
        <v>8.0030429821224797E-2</v>
      </c>
      <c r="BE163" s="368">
        <f>(AA163-'21-22 Cert'!AA159)/'21-22 Cert'!AA159</f>
        <v>8.0022228396776876E-2</v>
      </c>
      <c r="BF163" s="368">
        <f>(AB163-'21-22 Cert'!AB159)/'21-22 Cert'!AB159</f>
        <v>7.9968741859859332E-2</v>
      </c>
      <c r="BG163" s="368">
        <f>(AC163-'21-22 Cert'!AC159)/'21-22 Cert'!AC159</f>
        <v>8.0015192758118636E-2</v>
      </c>
      <c r="BH163" s="368">
        <f>(AD163-'21-22 Cert'!AD159)/'21-22 Cert'!AD159</f>
        <v>8.0023467292461126E-2</v>
      </c>
    </row>
    <row r="164" spans="1:60" x14ac:dyDescent="0.25">
      <c r="A164" s="116">
        <v>30</v>
      </c>
      <c r="B164" s="126">
        <f>MROUND('21-22 Cert'!B160+'21-22 Cert'!B160*$B$1,5)</f>
        <v>71385</v>
      </c>
      <c r="C164" s="127">
        <f>MROUND('21-22 Cert'!C160+'21-22 Cert'!C160*$B$1,5)</f>
        <v>78125</v>
      </c>
      <c r="D164" s="127">
        <f>MROUND('21-22 Cert'!D160+'21-22 Cert'!D160*$B$1,5)</f>
        <v>83320</v>
      </c>
      <c r="E164" s="127">
        <f>MROUND('21-22 Cert'!E160+'21-22 Cert'!E160*$B$1,5)</f>
        <v>85675</v>
      </c>
      <c r="F164" s="128">
        <f>MROUND('21-22 Cert'!F160+'21-22 Cert'!F160*$B$1,5)</f>
        <v>92420</v>
      </c>
      <c r="G164" s="116">
        <v>30</v>
      </c>
      <c r="H164" s="196">
        <f t="shared" si="96"/>
        <v>74954</v>
      </c>
      <c r="I164" s="197">
        <f t="shared" si="96"/>
        <v>82031</v>
      </c>
      <c r="J164" s="197">
        <f t="shared" si="96"/>
        <v>87486</v>
      </c>
      <c r="K164" s="197">
        <f t="shared" si="96"/>
        <v>89959</v>
      </c>
      <c r="L164" s="198">
        <f t="shared" si="96"/>
        <v>97041</v>
      </c>
      <c r="M164" s="116">
        <v>30</v>
      </c>
      <c r="N164" s="199">
        <f t="shared" si="97"/>
        <v>78524</v>
      </c>
      <c r="O164" s="200">
        <f t="shared" si="97"/>
        <v>85938</v>
      </c>
      <c r="P164" s="200">
        <f t="shared" si="97"/>
        <v>91652</v>
      </c>
      <c r="Q164" s="200">
        <f t="shared" si="97"/>
        <v>94243</v>
      </c>
      <c r="R164" s="201">
        <f t="shared" si="97"/>
        <v>101662</v>
      </c>
      <c r="S164" s="116">
        <v>30</v>
      </c>
      <c r="T164" s="202">
        <f t="shared" si="98"/>
        <v>82093</v>
      </c>
      <c r="U164" s="203">
        <f t="shared" si="98"/>
        <v>89844</v>
      </c>
      <c r="V164" s="203">
        <f t="shared" si="98"/>
        <v>95818</v>
      </c>
      <c r="W164" s="203">
        <f t="shared" si="98"/>
        <v>98526</v>
      </c>
      <c r="X164" s="204">
        <f t="shared" si="98"/>
        <v>106283</v>
      </c>
      <c r="Y164" s="116">
        <v>30</v>
      </c>
      <c r="Z164" s="205">
        <f t="shared" si="99"/>
        <v>85662</v>
      </c>
      <c r="AA164" s="206">
        <f t="shared" si="99"/>
        <v>93750</v>
      </c>
      <c r="AB164" s="206">
        <f t="shared" si="99"/>
        <v>99984</v>
      </c>
      <c r="AC164" s="206">
        <f t="shared" si="99"/>
        <v>102810</v>
      </c>
      <c r="AD164" s="207">
        <f t="shared" si="99"/>
        <v>110904</v>
      </c>
      <c r="AF164" s="368">
        <f>(B164-'21-22 Cert'!B160)/'21-22 Cert'!B160</f>
        <v>8.0036311369997726E-2</v>
      </c>
      <c r="AG164" s="368">
        <f>(C164-'21-22 Cert'!C160)/'21-22 Cert'!C160</f>
        <v>7.9969588056400337E-2</v>
      </c>
      <c r="AH164" s="368">
        <f>(D164-'21-22 Cert'!D160)/'21-22 Cert'!D160</f>
        <v>7.9974076474400524E-2</v>
      </c>
      <c r="AI164" s="368">
        <f>(E164-'21-22 Cert'!E160)/'21-22 Cert'!E160</f>
        <v>7.9982352199672258E-2</v>
      </c>
      <c r="AJ164" s="368">
        <f>(F164-'21-22 Cert'!F160)/'21-22 Cert'!F160</f>
        <v>7.9988314344142566E-2</v>
      </c>
      <c r="AK164" s="368"/>
      <c r="AL164" s="368">
        <f>(H164-'21-22 Cert'!H160)/'21-22 Cert'!H160</f>
        <v>8.0028818443804037E-2</v>
      </c>
      <c r="AM164" s="368">
        <f>(I164-'21-22 Cert'!I160)/'21-22 Cert'!I160</f>
        <v>7.9966296720512919E-2</v>
      </c>
      <c r="AN164" s="368">
        <f>(J164-'21-22 Cert'!J160)/'21-22 Cert'!J160</f>
        <v>7.9967410626110999E-2</v>
      </c>
      <c r="AO164" s="368">
        <f>(K164-'21-22 Cert'!K160)/'21-22 Cert'!K160</f>
        <v>7.9978870787663428E-2</v>
      </c>
      <c r="AP164" s="368">
        <f>(L164-'21-22 Cert'!L160)/'21-22 Cert'!L160</f>
        <v>7.9985309502081159E-2</v>
      </c>
      <c r="AQ164" s="368"/>
      <c r="AR164" s="368">
        <f>(N164-'21-22 Cert'!N160)/'21-22 Cert'!N160</f>
        <v>8.003576095179149E-2</v>
      </c>
      <c r="AS164" s="368">
        <f>(O164-'21-22 Cert'!O160)/'21-22 Cert'!O160</f>
        <v>7.997587151582175E-2</v>
      </c>
      <c r="AT164" s="368">
        <f>(P164-'21-22 Cert'!P160)/'21-22 Cert'!P160</f>
        <v>7.9974076474400524E-2</v>
      </c>
      <c r="AU164" s="368">
        <f>(Q164-'21-22 Cert'!Q160)/'21-22 Cert'!Q160</f>
        <v>7.9988082004973468E-2</v>
      </c>
      <c r="AV164" s="368">
        <f>(R164-'21-22 Cert'!R160)/'21-22 Cert'!R160</f>
        <v>7.9982577841989519E-2</v>
      </c>
      <c r="AW164" s="368"/>
      <c r="AX164" s="368">
        <f>(T164-'21-22 Cert'!T160)/'21-22 Cert'!T160</f>
        <v>8.0043152784538676E-2</v>
      </c>
      <c r="AY164" s="368">
        <f>(U164-'21-22 Cert'!U160)/'21-22 Cert'!U160</f>
        <v>7.9972593189167093E-2</v>
      </c>
      <c r="AZ164" s="368">
        <f>(V164-'21-22 Cert'!V160)/'21-22 Cert'!V160</f>
        <v>7.9967990261826133E-2</v>
      </c>
      <c r="BA164" s="368">
        <f>(W164-'21-22 Cert'!W160)/'21-22 Cert'!W160</f>
        <v>7.9973692864189413E-2</v>
      </c>
      <c r="BB164" s="368">
        <f>(X164-'21-22 Cert'!X160)/'21-22 Cert'!X160</f>
        <v>7.9991057910192967E-2</v>
      </c>
      <c r="BC164" s="368"/>
      <c r="BD164" s="368">
        <f>(Z164-'21-22 Cert'!Z160)/'21-22 Cert'!Z160</f>
        <v>8.0036311369997726E-2</v>
      </c>
      <c r="BE164" s="368">
        <f>(AA164-'21-22 Cert'!AA160)/'21-22 Cert'!AA160</f>
        <v>7.9969588056400337E-2</v>
      </c>
      <c r="BF164" s="368">
        <f>(AB164-'21-22 Cert'!AB160)/'21-22 Cert'!AB160</f>
        <v>7.9974076474400524E-2</v>
      </c>
      <c r="BG164" s="368">
        <f>(AC164-'21-22 Cert'!AC160)/'21-22 Cert'!AC160</f>
        <v>7.9982352199672258E-2</v>
      </c>
      <c r="BH164" s="368">
        <f>(AD164-'21-22 Cert'!AD160)/'21-22 Cert'!AD160</f>
        <v>7.9988314344142566E-2</v>
      </c>
    </row>
    <row r="165" spans="1:60" x14ac:dyDescent="0.25">
      <c r="A165" s="116">
        <v>31</v>
      </c>
      <c r="B165" s="126">
        <f>MROUND('21-22 Cert'!B161+'21-22 Cert'!B161*$B$1,5)</f>
        <v>71760</v>
      </c>
      <c r="C165" s="127">
        <f>MROUND('21-22 Cert'!C161+'21-22 Cert'!C161*$B$1,5)</f>
        <v>78515</v>
      </c>
      <c r="D165" s="127">
        <f>MROUND('21-22 Cert'!D161+'21-22 Cert'!D161*$B$1,5)</f>
        <v>83695</v>
      </c>
      <c r="E165" s="127">
        <f>MROUND('21-22 Cert'!E161+'21-22 Cert'!E161*$B$1,5)</f>
        <v>86060</v>
      </c>
      <c r="F165" s="128">
        <f>MROUND('21-22 Cert'!F161+'21-22 Cert'!F161*$B$1,5)</f>
        <v>92810</v>
      </c>
      <c r="G165" s="116">
        <v>31</v>
      </c>
      <c r="H165" s="196">
        <f t="shared" si="96"/>
        <v>75348</v>
      </c>
      <c r="I165" s="197">
        <f t="shared" si="96"/>
        <v>82441</v>
      </c>
      <c r="J165" s="197">
        <f t="shared" si="96"/>
        <v>87880</v>
      </c>
      <c r="K165" s="197">
        <f t="shared" si="96"/>
        <v>90363</v>
      </c>
      <c r="L165" s="198">
        <f t="shared" si="96"/>
        <v>97451</v>
      </c>
      <c r="M165" s="116">
        <v>31</v>
      </c>
      <c r="N165" s="199">
        <f t="shared" si="97"/>
        <v>78936</v>
      </c>
      <c r="O165" s="200">
        <f t="shared" si="97"/>
        <v>86367</v>
      </c>
      <c r="P165" s="200">
        <f t="shared" si="97"/>
        <v>92065</v>
      </c>
      <c r="Q165" s="200">
        <f t="shared" si="97"/>
        <v>94666</v>
      </c>
      <c r="R165" s="201">
        <f t="shared" si="97"/>
        <v>102091</v>
      </c>
      <c r="S165" s="116">
        <v>31</v>
      </c>
      <c r="T165" s="202">
        <f t="shared" si="98"/>
        <v>82524</v>
      </c>
      <c r="U165" s="203">
        <f t="shared" si="98"/>
        <v>90292</v>
      </c>
      <c r="V165" s="203">
        <f t="shared" si="98"/>
        <v>96249</v>
      </c>
      <c r="W165" s="203">
        <f t="shared" si="98"/>
        <v>98969</v>
      </c>
      <c r="X165" s="204">
        <f t="shared" si="98"/>
        <v>106732</v>
      </c>
      <c r="Y165" s="116">
        <v>31</v>
      </c>
      <c r="Z165" s="205">
        <f t="shared" si="99"/>
        <v>86112</v>
      </c>
      <c r="AA165" s="206">
        <f t="shared" si="99"/>
        <v>94218</v>
      </c>
      <c r="AB165" s="206">
        <f t="shared" si="99"/>
        <v>100434</v>
      </c>
      <c r="AC165" s="206">
        <f t="shared" si="99"/>
        <v>103272</v>
      </c>
      <c r="AD165" s="207">
        <f t="shared" si="99"/>
        <v>111372</v>
      </c>
      <c r="AF165" s="368">
        <f>(B165-'21-22 Cert'!B161)/'21-22 Cert'!B161</f>
        <v>7.9990969975167428E-2</v>
      </c>
      <c r="AG165" s="368">
        <f>(C165-'21-22 Cert'!C161)/'21-22 Cert'!C161</f>
        <v>7.9986244841815685E-2</v>
      </c>
      <c r="AH165" s="368">
        <f>(D165-'21-22 Cert'!D161)/'21-22 Cert'!D161</f>
        <v>8.0005161623330531E-2</v>
      </c>
      <c r="AI165" s="368">
        <f>(E165-'21-22 Cert'!E161)/'21-22 Cert'!E161</f>
        <v>8.0002509882662984E-2</v>
      </c>
      <c r="AJ165" s="368">
        <f>(F165-'21-22 Cert'!F161)/'21-22 Cert'!F161</f>
        <v>8.0002327340431723E-2</v>
      </c>
      <c r="AK165" s="368"/>
      <c r="AL165" s="368">
        <f>(H165-'21-22 Cert'!H161)/'21-22 Cert'!H161</f>
        <v>7.9994839967319792E-2</v>
      </c>
      <c r="AM165" s="368">
        <f>(I165-'21-22 Cert'!I161)/'21-22 Cert'!I161</f>
        <v>7.998951987947861E-2</v>
      </c>
      <c r="AN165" s="368">
        <f>(J165-'21-22 Cert'!J161)/'21-22 Cert'!J161</f>
        <v>8.0004915816640043E-2</v>
      </c>
      <c r="AO165" s="368">
        <f>(K165-'21-22 Cert'!K161)/'21-22 Cert'!K161</f>
        <v>8.0005736891799836E-2</v>
      </c>
      <c r="AP165" s="368">
        <f>(L165-'21-22 Cert'!L161)/'21-22 Cert'!L161</f>
        <v>8.0004876318822596E-2</v>
      </c>
      <c r="AQ165" s="368"/>
      <c r="AR165" s="368">
        <f>(N165-'21-22 Cert'!N161)/'21-22 Cert'!N161</f>
        <v>7.9983581885346836E-2</v>
      </c>
      <c r="AS165" s="368">
        <f>(O165-'21-22 Cert'!O161)/'21-22 Cert'!O161</f>
        <v>7.9992497186444911E-2</v>
      </c>
      <c r="AT165" s="368">
        <f>(P165-'21-22 Cert'!P161)/'21-22 Cert'!P161</f>
        <v>8.0004692357323007E-2</v>
      </c>
      <c r="AU165" s="368">
        <f>(Q165-'21-22 Cert'!Q161)/'21-22 Cert'!Q161</f>
        <v>7.9996349282405829E-2</v>
      </c>
      <c r="AV165" s="368">
        <f>(R165-'21-22 Cert'!R161)/'21-22 Cert'!R161</f>
        <v>7.9996614795459595E-2</v>
      </c>
      <c r="AW165" s="368"/>
      <c r="AX165" s="368">
        <f>(T165-'21-22 Cert'!T161)/'21-22 Cert'!T161</f>
        <v>7.9987436528293987E-2</v>
      </c>
      <c r="AY165" s="368">
        <f>(U165-'21-22 Cert'!U161)/'21-22 Cert'!U161</f>
        <v>7.9983254590036482E-2</v>
      </c>
      <c r="AZ165" s="368">
        <f>(V165-'21-22 Cert'!V161)/'21-22 Cert'!V161</f>
        <v>8.0005386056845346E-2</v>
      </c>
      <c r="BA165" s="368">
        <f>(W165-'21-22 Cert'!W161)/'21-22 Cert'!W161</f>
        <v>7.9999563499858137E-2</v>
      </c>
      <c r="BB165" s="368">
        <f>(X165-'21-22 Cert'!X161)/'21-22 Cert'!X161</f>
        <v>8.0010118897040225E-2</v>
      </c>
      <c r="BC165" s="368"/>
      <c r="BD165" s="368">
        <f>(Z165-'21-22 Cert'!Z161)/'21-22 Cert'!Z161</f>
        <v>7.9990969975167428E-2</v>
      </c>
      <c r="BE165" s="368">
        <f>(AA165-'21-22 Cert'!AA161)/'21-22 Cert'!AA161</f>
        <v>7.9986244841815685E-2</v>
      </c>
      <c r="BF165" s="368">
        <f>(AB165-'21-22 Cert'!AB161)/'21-22 Cert'!AB161</f>
        <v>8.0005161623330531E-2</v>
      </c>
      <c r="BG165" s="368">
        <f>(AC165-'21-22 Cert'!AC161)/'21-22 Cert'!AC161</f>
        <v>8.0002509882662984E-2</v>
      </c>
      <c r="BH165" s="368">
        <f>(AD165-'21-22 Cert'!AD161)/'21-22 Cert'!AD161</f>
        <v>8.0002327340431723E-2</v>
      </c>
    </row>
    <row r="166" spans="1:60" x14ac:dyDescent="0.25">
      <c r="A166" s="116">
        <v>32</v>
      </c>
      <c r="B166" s="126">
        <f>MROUND('21-22 Cert'!B162+'21-22 Cert'!B162*$B$1,5)</f>
        <v>72150</v>
      </c>
      <c r="C166" s="127">
        <f>MROUND('21-22 Cert'!C162+'21-22 Cert'!C162*$B$1,5)</f>
        <v>78900</v>
      </c>
      <c r="D166" s="127">
        <f>MROUND('21-22 Cert'!D162+'21-22 Cert'!D162*$B$1,5)</f>
        <v>84090</v>
      </c>
      <c r="E166" s="127">
        <f>MROUND('21-22 Cert'!E162+'21-22 Cert'!E162*$B$1,5)</f>
        <v>86440</v>
      </c>
      <c r="F166" s="128">
        <f>MROUND('21-22 Cert'!F162+'21-22 Cert'!F162*$B$1,5)</f>
        <v>93190</v>
      </c>
      <c r="G166" s="116">
        <v>32</v>
      </c>
      <c r="H166" s="196">
        <f t="shared" si="96"/>
        <v>75758</v>
      </c>
      <c r="I166" s="197">
        <f t="shared" si="96"/>
        <v>82845</v>
      </c>
      <c r="J166" s="197">
        <f t="shared" si="96"/>
        <v>88295</v>
      </c>
      <c r="K166" s="197">
        <f t="shared" si="96"/>
        <v>90762</v>
      </c>
      <c r="L166" s="198">
        <f t="shared" si="96"/>
        <v>97850</v>
      </c>
      <c r="M166" s="116">
        <v>32</v>
      </c>
      <c r="N166" s="199">
        <f t="shared" si="97"/>
        <v>79365</v>
      </c>
      <c r="O166" s="200">
        <f t="shared" si="97"/>
        <v>86790</v>
      </c>
      <c r="P166" s="200">
        <f t="shared" si="97"/>
        <v>92499</v>
      </c>
      <c r="Q166" s="200">
        <f t="shared" si="97"/>
        <v>95084</v>
      </c>
      <c r="R166" s="201">
        <f t="shared" si="97"/>
        <v>102509</v>
      </c>
      <c r="S166" s="116">
        <v>32</v>
      </c>
      <c r="T166" s="202">
        <f t="shared" si="98"/>
        <v>82973</v>
      </c>
      <c r="U166" s="203">
        <f t="shared" si="98"/>
        <v>90735</v>
      </c>
      <c r="V166" s="203">
        <f t="shared" si="98"/>
        <v>96704</v>
      </c>
      <c r="W166" s="203">
        <f t="shared" si="98"/>
        <v>99406</v>
      </c>
      <c r="X166" s="204">
        <f t="shared" si="98"/>
        <v>107169</v>
      </c>
      <c r="Y166" s="116">
        <v>32</v>
      </c>
      <c r="Z166" s="205">
        <f t="shared" si="99"/>
        <v>86580</v>
      </c>
      <c r="AA166" s="206">
        <f t="shared" si="99"/>
        <v>94680</v>
      </c>
      <c r="AB166" s="206">
        <f t="shared" si="99"/>
        <v>100908</v>
      </c>
      <c r="AC166" s="206">
        <f t="shared" si="99"/>
        <v>103728</v>
      </c>
      <c r="AD166" s="207">
        <f t="shared" si="99"/>
        <v>111828</v>
      </c>
      <c r="AF166" s="368">
        <f>(B166-'21-22 Cert'!B162)/'21-22 Cert'!B162</f>
        <v>8.0008981363670378E-2</v>
      </c>
      <c r="AG166" s="368">
        <f>(C166-'21-22 Cert'!C162)/'21-22 Cert'!C162</f>
        <v>8.0008212990212851E-2</v>
      </c>
      <c r="AH166" s="368">
        <f>(D166-'21-22 Cert'!D162)/'21-22 Cert'!D162</f>
        <v>8.0015412278448494E-2</v>
      </c>
      <c r="AI166" s="368">
        <f>(E166-'21-22 Cert'!E162)/'21-22 Cert'!E162</f>
        <v>8.0027487974011366E-2</v>
      </c>
      <c r="AJ166" s="368">
        <f>(F166-'21-22 Cert'!F162)/'21-22 Cert'!F162</f>
        <v>8.0025496899808771E-2</v>
      </c>
      <c r="AK166" s="368"/>
      <c r="AL166" s="368">
        <f>(H166-'21-22 Cert'!H162)/'21-22 Cert'!H162</f>
        <v>8.00199586570675E-2</v>
      </c>
      <c r="AM166" s="368">
        <f>(I166-'21-22 Cert'!I162)/'21-22 Cert'!I162</f>
        <v>8.000469312196902E-2</v>
      </c>
      <c r="AN166" s="368">
        <f>(J166-'21-22 Cert'!J162)/'21-22 Cert'!J162</f>
        <v>8.002152826195981E-2</v>
      </c>
      <c r="AO166" s="368">
        <f>(K166-'21-22 Cert'!K162)/'21-22 Cert'!K162</f>
        <v>8.002427502171662E-2</v>
      </c>
      <c r="AP166" s="368">
        <f>(L166-'21-22 Cert'!L162)/'21-22 Cert'!L162</f>
        <v>8.0033995960220317E-2</v>
      </c>
      <c r="AQ166" s="368"/>
      <c r="AR166" s="368">
        <f>(N166-'21-22 Cert'!N162)/'21-22 Cert'!N162</f>
        <v>8.000163296410201E-2</v>
      </c>
      <c r="AS166" s="368">
        <f>(O166-'21-22 Cert'!O162)/'21-22 Cert'!O162</f>
        <v>8.0001493261656773E-2</v>
      </c>
      <c r="AT166" s="368">
        <f>(P166-'21-22 Cert'!P162)/'21-22 Cert'!P162</f>
        <v>8.0015412278448494E-2</v>
      </c>
      <c r="AU166" s="368">
        <f>(Q166-'21-22 Cert'!Q162)/'21-22 Cert'!Q162</f>
        <v>8.0021354172582604E-2</v>
      </c>
      <c r="AV166" s="368">
        <f>(R166-'21-22 Cert'!R162)/'21-22 Cert'!R162</f>
        <v>8.001980740459784E-2</v>
      </c>
      <c r="AW166" s="368"/>
      <c r="AX166" s="368">
        <f>(T166-'21-22 Cert'!T162)/'21-22 Cert'!T162</f>
        <v>8.0011975112592088E-2</v>
      </c>
      <c r="AY166" s="368">
        <f>(U166-'21-22 Cert'!U162)/'21-22 Cert'!U162</f>
        <v>8.0011426802994778E-2</v>
      </c>
      <c r="AZ166" s="368">
        <f>(V166-'21-22 Cert'!V162)/'21-22 Cert'!V162</f>
        <v>8.0020996437306646E-2</v>
      </c>
      <c r="BA166" s="368">
        <f>(W166-'21-22 Cert'!W162)/'21-22 Cert'!W162</f>
        <v>8.0030421555845291E-2</v>
      </c>
      <c r="BB166" s="368">
        <f>(X166-'21-22 Cert'!X162)/'21-22 Cert'!X162</f>
        <v>8.002781472971339E-2</v>
      </c>
      <c r="BC166" s="368"/>
      <c r="BD166" s="368">
        <f>(Z166-'21-22 Cert'!Z162)/'21-22 Cert'!Z162</f>
        <v>8.0008981363670378E-2</v>
      </c>
      <c r="BE166" s="368">
        <f>(AA166-'21-22 Cert'!AA162)/'21-22 Cert'!AA162</f>
        <v>8.0008212990212851E-2</v>
      </c>
      <c r="BF166" s="368">
        <f>(AB166-'21-22 Cert'!AB162)/'21-22 Cert'!AB162</f>
        <v>8.0015412278448494E-2</v>
      </c>
      <c r="BG166" s="368">
        <f>(AC166-'21-22 Cert'!AC162)/'21-22 Cert'!AC162</f>
        <v>8.0027487974011366E-2</v>
      </c>
      <c r="BH166" s="368">
        <f>(AD166-'21-22 Cert'!AD162)/'21-22 Cert'!AD162</f>
        <v>8.0025496899808771E-2</v>
      </c>
    </row>
    <row r="167" spans="1:60" x14ac:dyDescent="0.25">
      <c r="A167" s="116">
        <v>33</v>
      </c>
      <c r="B167" s="126">
        <f>MROUND('21-22 Cert'!B163+'21-22 Cert'!B163*$B$1,5)</f>
        <v>72510</v>
      </c>
      <c r="C167" s="127">
        <f>MROUND('21-22 Cert'!C163+'21-22 Cert'!C163*$B$1,5)</f>
        <v>79290</v>
      </c>
      <c r="D167" s="127">
        <f>MROUND('21-22 Cert'!D163+'21-22 Cert'!D163*$B$1,5)</f>
        <v>84480</v>
      </c>
      <c r="E167" s="127">
        <f>MROUND('21-22 Cert'!E163+'21-22 Cert'!E163*$B$1,5)</f>
        <v>86820</v>
      </c>
      <c r="F167" s="128">
        <f>MROUND('21-22 Cert'!F163+'21-22 Cert'!F163*$B$1,5)</f>
        <v>93580</v>
      </c>
      <c r="G167" s="116">
        <v>33</v>
      </c>
      <c r="H167" s="196">
        <f t="shared" si="96"/>
        <v>76136</v>
      </c>
      <c r="I167" s="197">
        <f t="shared" si="96"/>
        <v>83255</v>
      </c>
      <c r="J167" s="197">
        <f t="shared" si="96"/>
        <v>88704</v>
      </c>
      <c r="K167" s="197">
        <f t="shared" si="96"/>
        <v>91161</v>
      </c>
      <c r="L167" s="198">
        <f t="shared" si="96"/>
        <v>98259</v>
      </c>
      <c r="M167" s="116">
        <v>33</v>
      </c>
      <c r="N167" s="199">
        <f t="shared" si="97"/>
        <v>79761</v>
      </c>
      <c r="O167" s="200">
        <f t="shared" si="97"/>
        <v>87219</v>
      </c>
      <c r="P167" s="200">
        <f t="shared" si="97"/>
        <v>92928</v>
      </c>
      <c r="Q167" s="200">
        <f t="shared" si="97"/>
        <v>95502</v>
      </c>
      <c r="R167" s="201">
        <f t="shared" si="97"/>
        <v>102938</v>
      </c>
      <c r="S167" s="116">
        <v>33</v>
      </c>
      <c r="T167" s="202">
        <f t="shared" si="98"/>
        <v>83387</v>
      </c>
      <c r="U167" s="203">
        <f t="shared" si="98"/>
        <v>91184</v>
      </c>
      <c r="V167" s="203">
        <f t="shared" si="98"/>
        <v>97152</v>
      </c>
      <c r="W167" s="203">
        <f t="shared" si="98"/>
        <v>99843</v>
      </c>
      <c r="X167" s="204">
        <f t="shared" si="98"/>
        <v>107617</v>
      </c>
      <c r="Y167" s="116">
        <v>33</v>
      </c>
      <c r="Z167" s="205">
        <f t="shared" si="99"/>
        <v>87012</v>
      </c>
      <c r="AA167" s="206">
        <f t="shared" si="99"/>
        <v>95148</v>
      </c>
      <c r="AB167" s="206">
        <f t="shared" si="99"/>
        <v>101376</v>
      </c>
      <c r="AC167" s="206">
        <f t="shared" si="99"/>
        <v>104184</v>
      </c>
      <c r="AD167" s="207">
        <f t="shared" si="99"/>
        <v>112296</v>
      </c>
      <c r="AF167" s="368">
        <f>(B167-'21-22 Cert'!B163)/'21-22 Cert'!B163</f>
        <v>7.9982126899016973E-2</v>
      </c>
      <c r="AG167" s="368">
        <f>(C167-'21-22 Cert'!C163)/'21-22 Cert'!C163</f>
        <v>8.002451815024178E-2</v>
      </c>
      <c r="AH167" s="368">
        <f>(D167-'21-22 Cert'!D163)/'21-22 Cert'!D163</f>
        <v>8.0030682689849142E-2</v>
      </c>
      <c r="AI167" s="368">
        <f>(E167-'21-22 Cert'!E163)/'21-22 Cert'!E163</f>
        <v>7.9985072770245053E-2</v>
      </c>
      <c r="AJ167" s="368">
        <f>(F167-'21-22 Cert'!F163)/'21-22 Cert'!F163</f>
        <v>7.9976918638199654E-2</v>
      </c>
      <c r="AK167" s="368"/>
      <c r="AL167" s="368">
        <f>(H167-'21-22 Cert'!H163)/'21-22 Cert'!H163</f>
        <v>7.9989219399407063E-2</v>
      </c>
      <c r="AM167" s="368">
        <f>(I167-'21-22 Cert'!I163)/'21-22 Cert'!I163</f>
        <v>8.0027501751290767E-2</v>
      </c>
      <c r="AN167" s="368">
        <f>(J167-'21-22 Cert'!J163)/'21-22 Cert'!J163</f>
        <v>8.0030682689849142E-2</v>
      </c>
      <c r="AO167" s="368">
        <f>(K167-'21-22 Cert'!K163)/'21-22 Cert'!K163</f>
        <v>7.9978675512380054E-2</v>
      </c>
      <c r="AP167" s="368">
        <f>(L167-'21-22 Cert'!L163)/'21-22 Cert'!L163</f>
        <v>7.9970983590341049E-2</v>
      </c>
      <c r="AQ167" s="368"/>
      <c r="AR167" s="368">
        <f>(N167-'21-22 Cert'!N163)/'21-22 Cert'!N163</f>
        <v>7.9982126899016973E-2</v>
      </c>
      <c r="AS167" s="368">
        <f>(O167-'21-22 Cert'!O163)/'21-22 Cert'!O163</f>
        <v>8.0017831271592552E-2</v>
      </c>
      <c r="AT167" s="368">
        <f>(P167-'21-22 Cert'!P163)/'21-22 Cert'!P163</f>
        <v>8.0030682689849142E-2</v>
      </c>
      <c r="AU167" s="368">
        <f>(Q167-'21-22 Cert'!Q163)/'21-22 Cert'!Q163</f>
        <v>7.9985072770245053E-2</v>
      </c>
      <c r="AV167" s="368">
        <f>(R167-'21-22 Cert'!R163)/'21-22 Cert'!R163</f>
        <v>7.9976918638199654E-2</v>
      </c>
      <c r="AW167" s="368"/>
      <c r="AX167" s="368">
        <f>(T167-'21-22 Cert'!T163)/'21-22 Cert'!T163</f>
        <v>7.9988602660242714E-2</v>
      </c>
      <c r="AY167" s="368">
        <f>(U167-'21-22 Cert'!U163)/'21-22 Cert'!U163</f>
        <v>8.003363852795907E-2</v>
      </c>
      <c r="AZ167" s="368">
        <f>(V167-'21-22 Cert'!V163)/'21-22 Cert'!V163</f>
        <v>8.0030682689849142E-2</v>
      </c>
      <c r="BA167" s="368">
        <f>(W167-'21-22 Cert'!W163)/'21-22 Cert'!W163</f>
        <v>7.9979231792664057E-2</v>
      </c>
      <c r="BB167" s="368">
        <f>(X167-'21-22 Cert'!X163)/'21-22 Cert'!X163</f>
        <v>7.9971499678869615E-2</v>
      </c>
      <c r="BC167" s="368"/>
      <c r="BD167" s="368">
        <f>(Z167-'21-22 Cert'!Z163)/'21-22 Cert'!Z163</f>
        <v>7.9982126899016973E-2</v>
      </c>
      <c r="BE167" s="368">
        <f>(AA167-'21-22 Cert'!AA163)/'21-22 Cert'!AA163</f>
        <v>8.002451815024178E-2</v>
      </c>
      <c r="BF167" s="368">
        <f>(AB167-'21-22 Cert'!AB163)/'21-22 Cert'!AB163</f>
        <v>8.0030682689849142E-2</v>
      </c>
      <c r="BG167" s="368">
        <f>(AC167-'21-22 Cert'!AC163)/'21-22 Cert'!AC163</f>
        <v>7.9985072770245053E-2</v>
      </c>
      <c r="BH167" s="368">
        <f>(AD167-'21-22 Cert'!AD163)/'21-22 Cert'!AD163</f>
        <v>7.9976918638199654E-2</v>
      </c>
    </row>
    <row r="168" spans="1:60" x14ac:dyDescent="0.25">
      <c r="A168" s="116">
        <v>34</v>
      </c>
      <c r="B168" s="126">
        <f>MROUND('21-22 Cert'!B164+'21-22 Cert'!B164*$B$1,5)</f>
        <v>72910</v>
      </c>
      <c r="C168" s="127">
        <f>MROUND('21-22 Cert'!C164+'21-22 Cert'!C164*$B$1,5)</f>
        <v>79680</v>
      </c>
      <c r="D168" s="127">
        <f>MROUND('21-22 Cert'!D164+'21-22 Cert'!D164*$B$1,5)</f>
        <v>84865</v>
      </c>
      <c r="E168" s="127">
        <f>MROUND('21-22 Cert'!E164+'21-22 Cert'!E164*$B$1,5)</f>
        <v>87210</v>
      </c>
      <c r="F168" s="128">
        <f>MROUND('21-22 Cert'!F164+'21-22 Cert'!F164*$B$1,5)</f>
        <v>93970</v>
      </c>
      <c r="G168" s="116">
        <v>34</v>
      </c>
      <c r="H168" s="196">
        <f t="shared" si="96"/>
        <v>76556</v>
      </c>
      <c r="I168" s="197">
        <f t="shared" si="96"/>
        <v>83664</v>
      </c>
      <c r="J168" s="197">
        <f t="shared" si="96"/>
        <v>89108</v>
      </c>
      <c r="K168" s="197">
        <f t="shared" si="96"/>
        <v>91571</v>
      </c>
      <c r="L168" s="198">
        <f t="shared" si="96"/>
        <v>98669</v>
      </c>
      <c r="M168" s="116">
        <v>34</v>
      </c>
      <c r="N168" s="199">
        <f t="shared" si="97"/>
        <v>80201</v>
      </c>
      <c r="O168" s="200">
        <f t="shared" si="97"/>
        <v>87648</v>
      </c>
      <c r="P168" s="200">
        <f t="shared" si="97"/>
        <v>93352</v>
      </c>
      <c r="Q168" s="200">
        <f t="shared" si="97"/>
        <v>95931</v>
      </c>
      <c r="R168" s="201">
        <f t="shared" si="97"/>
        <v>103367</v>
      </c>
      <c r="S168" s="116">
        <v>34</v>
      </c>
      <c r="T168" s="202">
        <f t="shared" si="98"/>
        <v>83847</v>
      </c>
      <c r="U168" s="203">
        <f t="shared" si="98"/>
        <v>91632</v>
      </c>
      <c r="V168" s="203">
        <f t="shared" si="98"/>
        <v>97595</v>
      </c>
      <c r="W168" s="203">
        <f t="shared" si="98"/>
        <v>100292</v>
      </c>
      <c r="X168" s="204">
        <f t="shared" si="98"/>
        <v>108066</v>
      </c>
      <c r="Y168" s="116">
        <v>34</v>
      </c>
      <c r="Z168" s="205">
        <f t="shared" si="99"/>
        <v>87492</v>
      </c>
      <c r="AA168" s="206">
        <f t="shared" si="99"/>
        <v>95616</v>
      </c>
      <c r="AB168" s="206">
        <f t="shared" si="99"/>
        <v>101838</v>
      </c>
      <c r="AC168" s="206">
        <f t="shared" si="99"/>
        <v>104652</v>
      </c>
      <c r="AD168" s="207">
        <f t="shared" si="99"/>
        <v>112764</v>
      </c>
      <c r="AF168" s="368">
        <f>(B168-'21-22 Cert'!B164)/'21-22 Cert'!B164</f>
        <v>7.998814990371797E-2</v>
      </c>
      <c r="AG168" s="368">
        <f>(C168-'21-22 Cert'!C164)/'21-22 Cert'!C164</f>
        <v>7.9967470859311468E-2</v>
      </c>
      <c r="AH168" s="368">
        <f>(D168-'21-22 Cert'!D164)/'21-22 Cert'!D164</f>
        <v>7.998218376177145E-2</v>
      </c>
      <c r="AI168" s="368">
        <f>(E168-'21-22 Cert'!E164)/'21-22 Cert'!E164</f>
        <v>0.08</v>
      </c>
      <c r="AJ168" s="368">
        <f>(F168-'21-22 Cert'!F164)/'21-22 Cert'!F164</f>
        <v>7.9990805654522462E-2</v>
      </c>
      <c r="AK168" s="368"/>
      <c r="AL168" s="368">
        <f>(H168-'21-22 Cert'!H164)/'21-22 Cert'!H164</f>
        <v>7.9987585700984673E-2</v>
      </c>
      <c r="AM168" s="368">
        <f>(I168-'21-22 Cert'!I164)/'21-22 Cert'!I164</f>
        <v>7.9967470859311468E-2</v>
      </c>
      <c r="AN168" s="368">
        <f>(J168-'21-22 Cert'!J164)/'21-22 Cert'!J164</f>
        <v>7.9979153789283594E-2</v>
      </c>
      <c r="AO168" s="368">
        <f>(K168-'21-22 Cert'!K164)/'21-22 Cert'!K164</f>
        <v>7.9999528235127612E-2</v>
      </c>
      <c r="AP168" s="368">
        <f>(L168-'21-22 Cert'!L164)/'21-22 Cert'!L164</f>
        <v>7.999036788126225E-2</v>
      </c>
      <c r="AQ168" s="368"/>
      <c r="AR168" s="368">
        <f>(N168-'21-22 Cert'!N164)/'21-22 Cert'!N164</f>
        <v>7.998814990371797E-2</v>
      </c>
      <c r="AS168" s="368">
        <f>(O168-'21-22 Cert'!O164)/'21-22 Cert'!O164</f>
        <v>7.9967470859311468E-2</v>
      </c>
      <c r="AT168" s="368">
        <f>(P168-'21-22 Cert'!P164)/'21-22 Cert'!P164</f>
        <v>7.9987968254702793E-2</v>
      </c>
      <c r="AU168" s="368">
        <f>(Q168-'21-22 Cert'!Q164)/'21-22 Cert'!Q164</f>
        <v>0.08</v>
      </c>
      <c r="AV168" s="368">
        <f>(R168-'21-22 Cert'!R164)/'21-22 Cert'!R164</f>
        <v>7.9990805654522462E-2</v>
      </c>
      <c r="AW168" s="368"/>
      <c r="AX168" s="368">
        <f>(T168-'21-22 Cert'!T164)/'21-22 Cert'!T164</f>
        <v>7.9987634761775964E-2</v>
      </c>
      <c r="AY168" s="368">
        <f>(U168-'21-22 Cert'!U164)/'21-22 Cert'!U164</f>
        <v>7.9967470859311468E-2</v>
      </c>
      <c r="AZ168" s="368">
        <f>(V168-'21-22 Cert'!V164)/'21-22 Cert'!V164</f>
        <v>7.998495025839078E-2</v>
      </c>
      <c r="BA168" s="368">
        <f>(W168-'21-22 Cert'!W164)/'21-22 Cert'!W164</f>
        <v>7.9999569257939121E-2</v>
      </c>
      <c r="BB168" s="368">
        <f>(X168-'21-22 Cert'!X164)/'21-22 Cert'!X164</f>
        <v>7.9990405948312041E-2</v>
      </c>
      <c r="BC168" s="368"/>
      <c r="BD168" s="368">
        <f>(Z168-'21-22 Cert'!Z164)/'21-22 Cert'!Z164</f>
        <v>7.998814990371797E-2</v>
      </c>
      <c r="BE168" s="368">
        <f>(AA168-'21-22 Cert'!AA164)/'21-22 Cert'!AA164</f>
        <v>7.9967470859311468E-2</v>
      </c>
      <c r="BF168" s="368">
        <f>(AB168-'21-22 Cert'!AB164)/'21-22 Cert'!AB164</f>
        <v>7.998218376177145E-2</v>
      </c>
      <c r="BG168" s="368">
        <f>(AC168-'21-22 Cert'!AC164)/'21-22 Cert'!AC164</f>
        <v>0.08</v>
      </c>
      <c r="BH168" s="368">
        <f>(AD168-'21-22 Cert'!AD164)/'21-22 Cert'!AD164</f>
        <v>7.9990805654522462E-2</v>
      </c>
    </row>
    <row r="169" spans="1:60" x14ac:dyDescent="0.25">
      <c r="A169" s="116">
        <v>35</v>
      </c>
      <c r="B169" s="126">
        <f>MROUND('21-22 Cert'!B165+'21-22 Cert'!B165*$B$1,5)</f>
        <v>73290</v>
      </c>
      <c r="C169" s="127">
        <f>MROUND('21-22 Cert'!C165+'21-22 Cert'!C165*$B$1,5)</f>
        <v>80065</v>
      </c>
      <c r="D169" s="127">
        <f>MROUND('21-22 Cert'!D165+'21-22 Cert'!D165*$B$1,5)</f>
        <v>85225</v>
      </c>
      <c r="E169" s="127">
        <f>MROUND('21-22 Cert'!E165+'21-22 Cert'!E165*$B$1,5)</f>
        <v>87595</v>
      </c>
      <c r="F169" s="128">
        <f>MROUND('21-22 Cert'!F165+'21-22 Cert'!F165*$B$1,5)</f>
        <v>94355</v>
      </c>
      <c r="G169" s="116">
        <v>35</v>
      </c>
      <c r="H169" s="196">
        <f t="shared" si="96"/>
        <v>76955</v>
      </c>
      <c r="I169" s="197">
        <f t="shared" si="96"/>
        <v>84068</v>
      </c>
      <c r="J169" s="197">
        <f t="shared" si="96"/>
        <v>89486</v>
      </c>
      <c r="K169" s="197">
        <f t="shared" si="96"/>
        <v>91975</v>
      </c>
      <c r="L169" s="198">
        <f t="shared" si="96"/>
        <v>99073</v>
      </c>
      <c r="M169" s="116">
        <v>35</v>
      </c>
      <c r="N169" s="199">
        <f t="shared" si="97"/>
        <v>80619</v>
      </c>
      <c r="O169" s="200">
        <f t="shared" si="97"/>
        <v>88072</v>
      </c>
      <c r="P169" s="200">
        <f t="shared" si="97"/>
        <v>93748</v>
      </c>
      <c r="Q169" s="200">
        <f t="shared" si="97"/>
        <v>96355</v>
      </c>
      <c r="R169" s="201">
        <f t="shared" si="97"/>
        <v>103791</v>
      </c>
      <c r="S169" s="116">
        <v>35</v>
      </c>
      <c r="T169" s="202">
        <f t="shared" si="98"/>
        <v>84284</v>
      </c>
      <c r="U169" s="203">
        <f t="shared" si="98"/>
        <v>92075</v>
      </c>
      <c r="V169" s="203">
        <f t="shared" si="98"/>
        <v>98009</v>
      </c>
      <c r="W169" s="203">
        <f t="shared" si="98"/>
        <v>100734</v>
      </c>
      <c r="X169" s="204">
        <f t="shared" si="98"/>
        <v>108508</v>
      </c>
      <c r="Y169" s="116">
        <v>35</v>
      </c>
      <c r="Z169" s="205">
        <f t="shared" si="99"/>
        <v>87948</v>
      </c>
      <c r="AA169" s="206">
        <f t="shared" si="99"/>
        <v>96078</v>
      </c>
      <c r="AB169" s="206">
        <f t="shared" si="99"/>
        <v>102270</v>
      </c>
      <c r="AC169" s="206">
        <f t="shared" si="99"/>
        <v>105114</v>
      </c>
      <c r="AD169" s="207">
        <f t="shared" si="99"/>
        <v>113226</v>
      </c>
      <c r="AF169" s="368">
        <f>(B169-'21-22 Cert'!B165)/'21-22 Cert'!B165</f>
        <v>8.0017683465959333E-2</v>
      </c>
      <c r="AG169" s="368">
        <f>(C169-'21-22 Cert'!C165)/'21-22 Cert'!C165</f>
        <v>7.9989208875699741E-2</v>
      </c>
      <c r="AH169" s="368">
        <f>(D169-'21-22 Cert'!D165)/'21-22 Cert'!D165</f>
        <v>8.0027879863135212E-2</v>
      </c>
      <c r="AI169" s="368">
        <f>(E169-'21-22 Cert'!E165)/'21-22 Cert'!E165</f>
        <v>8.001972751371679E-2</v>
      </c>
      <c r="AJ169" s="368">
        <f>(F169-'21-22 Cert'!F165)/'21-22 Cert'!F165</f>
        <v>8.0009156985062668E-2</v>
      </c>
      <c r="AK169" s="368"/>
      <c r="AL169" s="368">
        <f>(H169-'21-22 Cert'!H165)/'21-22 Cert'!H165</f>
        <v>8.0024700714355884E-2</v>
      </c>
      <c r="AM169" s="368">
        <f>(I169-'21-22 Cert'!I165)/'21-22 Cert'!I165</f>
        <v>7.9982528712006368E-2</v>
      </c>
      <c r="AN169" s="368">
        <f>(J169-'21-22 Cert'!J165)/'21-22 Cert'!J165</f>
        <v>8.0018345080621806E-2</v>
      </c>
      <c r="AO169" s="368">
        <f>(K169-'21-22 Cert'!K165)/'21-22 Cert'!K165</f>
        <v>8.0025833724753401E-2</v>
      </c>
      <c r="AP169" s="368">
        <f>(L169-'21-22 Cert'!L165)/'21-22 Cert'!L165</f>
        <v>8.0014825635267572E-2</v>
      </c>
      <c r="AQ169" s="368"/>
      <c r="AR169" s="368">
        <f>(N169-'21-22 Cert'!N165)/'21-22 Cert'!N165</f>
        <v>8.0017683465959333E-2</v>
      </c>
      <c r="AS169" s="368">
        <f>(O169-'21-22 Cert'!O165)/'21-22 Cert'!O165</f>
        <v>7.9988718439220591E-2</v>
      </c>
      <c r="AT169" s="368">
        <f>(P169-'21-22 Cert'!P165)/'21-22 Cert'!P165</f>
        <v>8.0033640165435876E-2</v>
      </c>
      <c r="AU169" s="368">
        <f>(Q169-'21-22 Cert'!Q165)/'21-22 Cert'!Q165</f>
        <v>8.0019279053084647E-2</v>
      </c>
      <c r="AV169" s="368">
        <f>(R169-'21-22 Cert'!R165)/'21-22 Cert'!R165</f>
        <v>8.0008740712992452E-2</v>
      </c>
      <c r="AW169" s="368"/>
      <c r="AX169" s="368">
        <f>(T169-'21-22 Cert'!T165)/'21-22 Cert'!T165</f>
        <v>8.0024090518843141E-2</v>
      </c>
      <c r="AY169" s="368">
        <f>(U169-'21-22 Cert'!U165)/'21-22 Cert'!U165</f>
        <v>7.9995308193067854E-2</v>
      </c>
      <c r="AZ169" s="368">
        <f>(V169-'21-22 Cert'!V165)/'21-22 Cert'!V165</f>
        <v>8.002468401159267E-2</v>
      </c>
      <c r="BA169" s="368">
        <f>(W169-'21-22 Cert'!W165)/'21-22 Cert'!W165</f>
        <v>8.0014152308863426E-2</v>
      </c>
      <c r="BB169" s="368">
        <f>(X169-'21-22 Cert'!X165)/'21-22 Cert'!X165</f>
        <v>8.0003981287946654E-2</v>
      </c>
      <c r="BC169" s="368"/>
      <c r="BD169" s="368">
        <f>(Z169-'21-22 Cert'!Z165)/'21-22 Cert'!Z165</f>
        <v>8.0017683465959333E-2</v>
      </c>
      <c r="BE169" s="368">
        <f>(AA169-'21-22 Cert'!AA165)/'21-22 Cert'!AA165</f>
        <v>7.9989208875699741E-2</v>
      </c>
      <c r="BF169" s="368">
        <f>(AB169-'21-22 Cert'!AB165)/'21-22 Cert'!AB165</f>
        <v>8.0027879863135212E-2</v>
      </c>
      <c r="BG169" s="368">
        <f>(AC169-'21-22 Cert'!AC165)/'21-22 Cert'!AC165</f>
        <v>8.001972751371679E-2</v>
      </c>
      <c r="BH169" s="368">
        <f>(AD169-'21-22 Cert'!AD165)/'21-22 Cert'!AD165</f>
        <v>8.0009156985062668E-2</v>
      </c>
    </row>
    <row r="170" spans="1:60" x14ac:dyDescent="0.25">
      <c r="A170" s="116">
        <v>36</v>
      </c>
      <c r="B170" s="126">
        <f>MROUND('21-22 Cert'!B166+'21-22 Cert'!B166*$B$1,5)</f>
        <v>73670</v>
      </c>
      <c r="C170" s="127">
        <f>MROUND('21-22 Cert'!C166+'21-22 Cert'!C166*$B$1,5)</f>
        <v>80430</v>
      </c>
      <c r="D170" s="127">
        <f>MROUND('21-22 Cert'!D166+'21-22 Cert'!D166*$B$1,5)</f>
        <v>85620</v>
      </c>
      <c r="E170" s="127">
        <f>MROUND('21-22 Cert'!E166+'21-22 Cert'!E166*$B$1,5)</f>
        <v>87960</v>
      </c>
      <c r="F170" s="128">
        <f>MROUND('21-22 Cert'!F166+'21-22 Cert'!F166*$B$1,5)</f>
        <v>94730</v>
      </c>
      <c r="G170" s="116">
        <v>36</v>
      </c>
      <c r="H170" s="196">
        <f t="shared" si="96"/>
        <v>77354</v>
      </c>
      <c r="I170" s="197">
        <f t="shared" si="96"/>
        <v>84452</v>
      </c>
      <c r="J170" s="197">
        <f t="shared" si="96"/>
        <v>89901</v>
      </c>
      <c r="K170" s="197">
        <f t="shared" si="96"/>
        <v>92358</v>
      </c>
      <c r="L170" s="198">
        <f t="shared" si="96"/>
        <v>99467</v>
      </c>
      <c r="M170" s="116">
        <v>36</v>
      </c>
      <c r="N170" s="199">
        <f t="shared" si="97"/>
        <v>81037</v>
      </c>
      <c r="O170" s="200">
        <f t="shared" si="97"/>
        <v>88473</v>
      </c>
      <c r="P170" s="200">
        <f t="shared" si="97"/>
        <v>94182</v>
      </c>
      <c r="Q170" s="200">
        <f t="shared" si="97"/>
        <v>96756</v>
      </c>
      <c r="R170" s="201">
        <f t="shared" si="97"/>
        <v>104203</v>
      </c>
      <c r="S170" s="116">
        <v>36</v>
      </c>
      <c r="T170" s="202">
        <f t="shared" si="98"/>
        <v>84721</v>
      </c>
      <c r="U170" s="203">
        <f t="shared" si="98"/>
        <v>92495</v>
      </c>
      <c r="V170" s="203">
        <f t="shared" si="98"/>
        <v>98463</v>
      </c>
      <c r="W170" s="203">
        <f t="shared" si="98"/>
        <v>101154</v>
      </c>
      <c r="X170" s="204">
        <f t="shared" si="98"/>
        <v>108940</v>
      </c>
      <c r="Y170" s="116">
        <v>36</v>
      </c>
      <c r="Z170" s="205">
        <f t="shared" si="99"/>
        <v>88404</v>
      </c>
      <c r="AA170" s="206">
        <f t="shared" si="99"/>
        <v>96516</v>
      </c>
      <c r="AB170" s="206">
        <f t="shared" si="99"/>
        <v>102744</v>
      </c>
      <c r="AC170" s="206">
        <f t="shared" si="99"/>
        <v>105552</v>
      </c>
      <c r="AD170" s="207">
        <f t="shared" si="99"/>
        <v>113676</v>
      </c>
      <c r="AF170" s="368">
        <f>(B170-'21-22 Cert'!B166)/'21-22 Cert'!B166</f>
        <v>7.9967749028805976E-2</v>
      </c>
      <c r="AG170" s="368">
        <f>(C170-'21-22 Cert'!C166)/'21-22 Cert'!C166</f>
        <v>8.0032227742715192E-2</v>
      </c>
      <c r="AH170" s="368">
        <f>(D170-'21-22 Cert'!D166)/'21-22 Cert'!D166</f>
        <v>7.9969727547931385E-2</v>
      </c>
      <c r="AI170" s="368">
        <f>(E170-'21-22 Cert'!E166)/'21-22 Cert'!E166</f>
        <v>7.9992633065258764E-2</v>
      </c>
      <c r="AJ170" s="368">
        <f>(F170-'21-22 Cert'!F166)/'21-22 Cert'!F166</f>
        <v>7.9974918771019782E-2</v>
      </c>
      <c r="AK170" s="368"/>
      <c r="AL170" s="368">
        <f>(H170-'21-22 Cert'!H166)/'21-22 Cert'!H166</f>
        <v>7.9970960265825258E-2</v>
      </c>
      <c r="AM170" s="368">
        <f>(I170-'21-22 Cert'!I166)/'21-22 Cert'!I166</f>
        <v>8.0031715988439014E-2</v>
      </c>
      <c r="AN170" s="368">
        <f>(J170-'21-22 Cert'!J166)/'21-22 Cert'!J166</f>
        <v>7.9969727547931385E-2</v>
      </c>
      <c r="AO170" s="368">
        <f>(K170-'21-22 Cert'!K166)/'21-22 Cert'!K166</f>
        <v>7.9995790310698464E-2</v>
      </c>
      <c r="AP170" s="368">
        <f>(L170-'21-22 Cert'!L166)/'21-22 Cert'!L166</f>
        <v>7.9977416097545093E-2</v>
      </c>
      <c r="AQ170" s="368"/>
      <c r="AR170" s="368">
        <f>(N170-'21-22 Cert'!N166)/'21-22 Cert'!N166</f>
        <v>7.9960552793954975E-2</v>
      </c>
      <c r="AS170" s="368">
        <f>(O170-'21-22 Cert'!O166)/'21-22 Cert'!O166</f>
        <v>8.0032227742715192E-2</v>
      </c>
      <c r="AT170" s="368">
        <f>(P170-'21-22 Cert'!P166)/'21-22 Cert'!P166</f>
        <v>7.9969727547931385E-2</v>
      </c>
      <c r="AU170" s="368">
        <f>(Q170-'21-22 Cert'!Q166)/'21-22 Cert'!Q166</f>
        <v>7.9986605647951778E-2</v>
      </c>
      <c r="AV170" s="368">
        <f>(R170-'21-22 Cert'!R166)/'21-22 Cert'!R166</f>
        <v>7.9969322292122252E-2</v>
      </c>
      <c r="AW170" s="368"/>
      <c r="AX170" s="368">
        <f>(T170-'21-22 Cert'!T166)/'21-22 Cert'!T166</f>
        <v>7.9977564470279303E-2</v>
      </c>
      <c r="AY170" s="368">
        <f>(U170-'21-22 Cert'!U166)/'21-22 Cert'!U166</f>
        <v>8.003176048855104E-2</v>
      </c>
      <c r="AZ170" s="368">
        <f>(V170-'21-22 Cert'!V166)/'21-22 Cert'!V166</f>
        <v>7.9969727547931385E-2</v>
      </c>
      <c r="BA170" s="368">
        <f>(W170-'21-22 Cert'!W166)/'21-22 Cert'!W166</f>
        <v>7.9989750379022437E-2</v>
      </c>
      <c r="BB170" s="368">
        <f>(X170-'21-22 Cert'!X166)/'21-22 Cert'!X166</f>
        <v>7.998255214529304E-2</v>
      </c>
      <c r="BC170" s="368"/>
      <c r="BD170" s="368">
        <f>(Z170-'21-22 Cert'!Z166)/'21-22 Cert'!Z166</f>
        <v>7.9967749028805976E-2</v>
      </c>
      <c r="BE170" s="368">
        <f>(AA170-'21-22 Cert'!AA166)/'21-22 Cert'!AA166</f>
        <v>8.0032227742715192E-2</v>
      </c>
      <c r="BF170" s="368">
        <f>(AB170-'21-22 Cert'!AB166)/'21-22 Cert'!AB166</f>
        <v>7.9969727547931385E-2</v>
      </c>
      <c r="BG170" s="368">
        <f>(AC170-'21-22 Cert'!AC166)/'21-22 Cert'!AC166</f>
        <v>7.9992633065258764E-2</v>
      </c>
      <c r="BH170" s="368">
        <f>(AD170-'21-22 Cert'!AD166)/'21-22 Cert'!AD166</f>
        <v>7.9974918771019782E-2</v>
      </c>
    </row>
    <row r="171" spans="1:60" s="106" customFormat="1" x14ac:dyDescent="0.25">
      <c r="A171" s="116">
        <v>37</v>
      </c>
      <c r="B171" s="126">
        <f>MROUND('21-22 Cert'!B167+'21-22 Cert'!B167*$B$1,5)</f>
        <v>74060</v>
      </c>
      <c r="C171" s="127">
        <f>MROUND('21-22 Cert'!C167+'21-22 Cert'!C167*$B$1,5)</f>
        <v>80820</v>
      </c>
      <c r="D171" s="127">
        <f>MROUND('21-22 Cert'!D167+'21-22 Cert'!D167*$B$1,5)</f>
        <v>86010</v>
      </c>
      <c r="E171" s="127">
        <f>MROUND('21-22 Cert'!E167+'21-22 Cert'!E167*$B$1,5)</f>
        <v>88365</v>
      </c>
      <c r="F171" s="128">
        <f>MROUND('21-22 Cert'!F167+'21-22 Cert'!F167*$B$1,5)</f>
        <v>95105</v>
      </c>
      <c r="G171" s="116">
        <v>37</v>
      </c>
      <c r="H171" s="196">
        <f t="shared" si="96"/>
        <v>77763</v>
      </c>
      <c r="I171" s="197">
        <f t="shared" si="96"/>
        <v>84861</v>
      </c>
      <c r="J171" s="197">
        <f t="shared" si="96"/>
        <v>90311</v>
      </c>
      <c r="K171" s="197">
        <f t="shared" si="96"/>
        <v>92783</v>
      </c>
      <c r="L171" s="198">
        <f t="shared" si="96"/>
        <v>99860</v>
      </c>
      <c r="M171" s="116">
        <v>37</v>
      </c>
      <c r="N171" s="199">
        <f t="shared" si="97"/>
        <v>81466</v>
      </c>
      <c r="O171" s="200">
        <f t="shared" si="97"/>
        <v>88902</v>
      </c>
      <c r="P171" s="200">
        <f t="shared" si="97"/>
        <v>94611</v>
      </c>
      <c r="Q171" s="200">
        <f t="shared" si="97"/>
        <v>97202</v>
      </c>
      <c r="R171" s="201">
        <f t="shared" si="97"/>
        <v>104616</v>
      </c>
      <c r="S171" s="116">
        <v>37</v>
      </c>
      <c r="T171" s="202">
        <f t="shared" si="98"/>
        <v>85169</v>
      </c>
      <c r="U171" s="203">
        <f t="shared" si="98"/>
        <v>92943</v>
      </c>
      <c r="V171" s="203">
        <f t="shared" si="98"/>
        <v>98912</v>
      </c>
      <c r="W171" s="203">
        <f t="shared" si="98"/>
        <v>101620</v>
      </c>
      <c r="X171" s="204">
        <f t="shared" si="98"/>
        <v>109371</v>
      </c>
      <c r="Y171" s="116">
        <v>37</v>
      </c>
      <c r="Z171" s="205">
        <f t="shared" si="99"/>
        <v>88872</v>
      </c>
      <c r="AA171" s="206">
        <f t="shared" si="99"/>
        <v>96984</v>
      </c>
      <c r="AB171" s="206">
        <f t="shared" si="99"/>
        <v>103212</v>
      </c>
      <c r="AC171" s="206">
        <f t="shared" si="99"/>
        <v>106038</v>
      </c>
      <c r="AD171" s="207">
        <f t="shared" si="99"/>
        <v>114126</v>
      </c>
      <c r="AF171" s="368">
        <f>(B171-'21-22 Cert'!B167)/'21-22 Cert'!B167</f>
        <v>7.9985417426175723E-2</v>
      </c>
      <c r="AG171" s="368">
        <f>(C171-'21-22 Cert'!C167)/'21-22 Cert'!C167</f>
        <v>7.9975947083583881E-2</v>
      </c>
      <c r="AH171" s="368">
        <f>(D171-'21-22 Cert'!D167)/'21-22 Cert'!D167</f>
        <v>7.9984932194876943E-2</v>
      </c>
      <c r="AI171" s="368">
        <f>(E171-'21-22 Cert'!E167)/'21-22 Cert'!E167</f>
        <v>7.9992666829626011E-2</v>
      </c>
      <c r="AJ171" s="368">
        <f>(F171-'21-22 Cert'!F167)/'21-22 Cert'!F167</f>
        <v>8.0002271178741771E-2</v>
      </c>
      <c r="AK171" s="368"/>
      <c r="AL171" s="368">
        <f>(H171-'21-22 Cert'!H167)/'21-22 Cert'!H167</f>
        <v>7.9981667685128599E-2</v>
      </c>
      <c r="AM171" s="368">
        <f>(I171-'21-22 Cert'!I167)/'21-22 Cert'!I167</f>
        <v>7.9972511040126246E-2</v>
      </c>
      <c r="AN171" s="368">
        <f>(J171-'21-22 Cert'!J167)/'21-22 Cert'!J167</f>
        <v>7.9990911482624188E-2</v>
      </c>
      <c r="AO171" s="368">
        <f>(K171-'21-22 Cert'!K167)/'21-22 Cert'!K167</f>
        <v>7.9989756841382362E-2</v>
      </c>
      <c r="AP171" s="368">
        <f>(L171-'21-22 Cert'!L167)/'21-22 Cert'!L167</f>
        <v>7.9999567394525378E-2</v>
      </c>
      <c r="AQ171" s="368"/>
      <c r="AR171" s="368">
        <f>(N171-'21-22 Cert'!N167)/'21-22 Cert'!N167</f>
        <v>7.997825885222648E-2</v>
      </c>
      <c r="AS171" s="368">
        <f>(O171-'21-22 Cert'!O167)/'21-22 Cert'!O167</f>
        <v>7.996938738322866E-2</v>
      </c>
      <c r="AT171" s="368">
        <f>(P171-'21-22 Cert'!P167)/'21-22 Cert'!P167</f>
        <v>7.9984932194876943E-2</v>
      </c>
      <c r="AU171" s="368">
        <f>(Q171-'21-22 Cert'!Q167)/'21-22 Cert'!Q167</f>
        <v>7.9998222261727522E-2</v>
      </c>
      <c r="AV171" s="368">
        <f>(R171-'21-22 Cert'!R167)/'21-22 Cert'!R167</f>
        <v>8.0007432948609417E-2</v>
      </c>
      <c r="AW171" s="368"/>
      <c r="AX171" s="368">
        <f>(T171-'21-22 Cert'!T167)/'21-22 Cert'!T167</f>
        <v>7.9988841125524651E-2</v>
      </c>
      <c r="AY171" s="368">
        <f>(U171-'21-22 Cert'!U167)/'21-22 Cert'!U167</f>
        <v>7.9979084359749014E-2</v>
      </c>
      <c r="AZ171" s="368">
        <f>(V171-'21-22 Cert'!V167)/'21-22 Cert'!V167</f>
        <v>7.9990391544559211E-2</v>
      </c>
      <c r="BA171" s="368">
        <f>(W171-'21-22 Cert'!W167)/'21-22 Cert'!W167</f>
        <v>7.9995323775413685E-2</v>
      </c>
      <c r="BB171" s="368">
        <f>(X171-'21-22 Cert'!X167)/'21-22 Cert'!X167</f>
        <v>8.0004739851287171E-2</v>
      </c>
      <c r="BC171" s="368"/>
      <c r="BD171" s="368">
        <f>(Z171-'21-22 Cert'!Z167)/'21-22 Cert'!Z167</f>
        <v>7.9985417426175723E-2</v>
      </c>
      <c r="BE171" s="368">
        <f>(AA171-'21-22 Cert'!AA167)/'21-22 Cert'!AA167</f>
        <v>7.9975947083583881E-2</v>
      </c>
      <c r="BF171" s="368">
        <f>(AB171-'21-22 Cert'!AB167)/'21-22 Cert'!AB167</f>
        <v>7.9984932194876943E-2</v>
      </c>
      <c r="BG171" s="368">
        <f>(AC171-'21-22 Cert'!AC167)/'21-22 Cert'!AC167</f>
        <v>7.9992666829626011E-2</v>
      </c>
      <c r="BH171" s="368">
        <f>(AD171-'21-22 Cert'!AD167)/'21-22 Cert'!AD167</f>
        <v>8.0002271178741771E-2</v>
      </c>
    </row>
    <row r="172" spans="1:60" s="106" customFormat="1" x14ac:dyDescent="0.25">
      <c r="A172" s="106">
        <v>38</v>
      </c>
      <c r="B172" s="126">
        <f>MROUND('21-22 Cert'!B168+'21-22 Cert'!B168*$B$1,5)</f>
        <v>74450</v>
      </c>
      <c r="C172" s="127">
        <f>MROUND('21-22 Cert'!C168+'21-22 Cert'!C168*$B$1,5)</f>
        <v>81200</v>
      </c>
      <c r="D172" s="127">
        <f>MROUND('21-22 Cert'!D168+'21-22 Cert'!D168*$B$1,5)</f>
        <v>86395</v>
      </c>
      <c r="E172" s="127">
        <f>MROUND('21-22 Cert'!E168+'21-22 Cert'!E168*$B$1,5)</f>
        <v>88765</v>
      </c>
      <c r="F172" s="128">
        <f>MROUND('21-22 Cert'!F168+'21-22 Cert'!F168*$B$1,5)</f>
        <v>95505</v>
      </c>
      <c r="G172" s="106">
        <v>38</v>
      </c>
      <c r="H172" s="196">
        <f t="shared" si="96"/>
        <v>78173</v>
      </c>
      <c r="I172" s="197">
        <f t="shared" si="96"/>
        <v>85260</v>
      </c>
      <c r="J172" s="197">
        <f t="shared" si="96"/>
        <v>90715</v>
      </c>
      <c r="K172" s="197">
        <f t="shared" si="96"/>
        <v>93203</v>
      </c>
      <c r="L172" s="198">
        <f t="shared" si="96"/>
        <v>100280</v>
      </c>
      <c r="M172" s="106">
        <v>38</v>
      </c>
      <c r="N172" s="199">
        <f t="shared" si="97"/>
        <v>81895</v>
      </c>
      <c r="O172" s="200">
        <f t="shared" si="97"/>
        <v>89320</v>
      </c>
      <c r="P172" s="200">
        <f t="shared" si="97"/>
        <v>95035</v>
      </c>
      <c r="Q172" s="200">
        <f t="shared" si="97"/>
        <v>97642</v>
      </c>
      <c r="R172" s="201">
        <f t="shared" si="97"/>
        <v>105056</v>
      </c>
      <c r="S172" s="106">
        <v>38</v>
      </c>
      <c r="T172" s="202">
        <f t="shared" si="98"/>
        <v>85618</v>
      </c>
      <c r="U172" s="203">
        <f t="shared" si="98"/>
        <v>93380</v>
      </c>
      <c r="V172" s="203">
        <f t="shared" si="98"/>
        <v>99354</v>
      </c>
      <c r="W172" s="203">
        <f t="shared" si="98"/>
        <v>102080</v>
      </c>
      <c r="X172" s="204">
        <f t="shared" si="98"/>
        <v>109831</v>
      </c>
      <c r="Y172" s="106">
        <v>38</v>
      </c>
      <c r="Z172" s="205">
        <f t="shared" si="99"/>
        <v>89340</v>
      </c>
      <c r="AA172" s="206">
        <f t="shared" si="99"/>
        <v>97440</v>
      </c>
      <c r="AB172" s="206">
        <f t="shared" si="99"/>
        <v>103674</v>
      </c>
      <c r="AC172" s="206">
        <f t="shared" si="99"/>
        <v>106518</v>
      </c>
      <c r="AD172" s="207">
        <f t="shared" si="99"/>
        <v>114606</v>
      </c>
      <c r="AF172" s="368">
        <f>(B172-'21-22 Cert'!B168)/'21-22 Cert'!B168</f>
        <v>8.0002901283818095E-2</v>
      </c>
      <c r="AG172" s="368">
        <f>(C172-'21-22 Cert'!C168)/'21-22 Cert'!C168</f>
        <v>8.0002660105074147E-2</v>
      </c>
      <c r="AH172" s="368">
        <f>(D172-'21-22 Cert'!D168)/'21-22 Cert'!D168</f>
        <v>8.0005000312519531E-2</v>
      </c>
      <c r="AI172" s="368">
        <f>(E172-'21-22 Cert'!E168)/'21-22 Cert'!E168</f>
        <v>7.9997566613943305E-2</v>
      </c>
      <c r="AJ172" s="368">
        <f>(F172-'21-22 Cert'!F168)/'21-22 Cert'!F168</f>
        <v>8.0006785027705529E-2</v>
      </c>
      <c r="AK172" s="368"/>
      <c r="AL172" s="368">
        <f>(H172-'21-22 Cert'!H168)/'21-22 Cert'!H168</f>
        <v>8.0006078859384933E-2</v>
      </c>
      <c r="AM172" s="368">
        <f>(I172-'21-22 Cert'!I168)/'21-22 Cert'!I168</f>
        <v>8.0006080259424406E-2</v>
      </c>
      <c r="AN172" s="368">
        <f>(J172-'21-22 Cert'!J168)/'21-22 Cert'!J168</f>
        <v>8.0004762188225484E-2</v>
      </c>
      <c r="AO172" s="368">
        <f>(K172-'21-22 Cert'!K168)/'21-22 Cert'!K168</f>
        <v>7.9988412514484353E-2</v>
      </c>
      <c r="AP172" s="368">
        <f>(L172-'21-22 Cert'!L168)/'21-22 Cert'!L168</f>
        <v>7.9998276827639686E-2</v>
      </c>
      <c r="AQ172" s="368"/>
      <c r="AR172" s="368">
        <f>(N172-'21-22 Cert'!N168)/'21-22 Cert'!N168</f>
        <v>7.9995779978636147E-2</v>
      </c>
      <c r="AS172" s="368">
        <f>(O172-'21-22 Cert'!O168)/'21-22 Cert'!O168</f>
        <v>7.99961307796479E-2</v>
      </c>
      <c r="AT172" s="368">
        <f>(P172-'21-22 Cert'!P168)/'21-22 Cert'!P168</f>
        <v>8.0004545712824587E-2</v>
      </c>
      <c r="AU172" s="368">
        <f>(Q172-'21-22 Cert'!Q168)/'21-22 Cert'!Q168</f>
        <v>8.0003097036799434E-2</v>
      </c>
      <c r="AV172" s="368">
        <f>(R172-'21-22 Cert'!R168)/'21-22 Cert'!R168</f>
        <v>8.0011925200209721E-2</v>
      </c>
      <c r="AW172" s="368"/>
      <c r="AX172" s="368">
        <f>(T172-'21-22 Cert'!T168)/'21-22 Cert'!T168</f>
        <v>8.0012614317250083E-2</v>
      </c>
      <c r="AY172" s="368">
        <f>(U172-'21-22 Cert'!U168)/'21-22 Cert'!U168</f>
        <v>7.9999537374368226E-2</v>
      </c>
      <c r="AZ172" s="368">
        <f>(V172-'21-22 Cert'!V168)/'21-22 Cert'!V168</f>
        <v>8.0005217731591194E-2</v>
      </c>
      <c r="BA172" s="368">
        <f>(W172-'21-22 Cert'!W168)/'21-22 Cert'!W168</f>
        <v>7.9994498460626964E-2</v>
      </c>
      <c r="BB172" s="368">
        <f>(X172-'21-22 Cert'!X168)/'21-22 Cert'!X168</f>
        <v>8.0003933330055552E-2</v>
      </c>
      <c r="BC172" s="368"/>
      <c r="BD172" s="368">
        <f>(Z172-'21-22 Cert'!Z168)/'21-22 Cert'!Z168</f>
        <v>8.0002901283818095E-2</v>
      </c>
      <c r="BE172" s="368">
        <f>(AA172-'21-22 Cert'!AA168)/'21-22 Cert'!AA168</f>
        <v>8.0002660105074147E-2</v>
      </c>
      <c r="BF172" s="368">
        <f>(AB172-'21-22 Cert'!AB168)/'21-22 Cert'!AB168</f>
        <v>8.0005000312519531E-2</v>
      </c>
      <c r="BG172" s="368">
        <f>(AC172-'21-22 Cert'!AC168)/'21-22 Cert'!AC168</f>
        <v>7.9997566613943305E-2</v>
      </c>
      <c r="BH172" s="368">
        <f>(AD172-'21-22 Cert'!AD168)/'21-22 Cert'!AD168</f>
        <v>8.0006785027705529E-2</v>
      </c>
    </row>
    <row r="173" spans="1:60" s="106" customFormat="1" ht="15.75" thickBot="1" x14ac:dyDescent="0.3">
      <c r="A173" s="106">
        <v>39</v>
      </c>
      <c r="B173" s="148">
        <f>MROUND('21-22 Cert'!B169+'21-22 Cert'!B169*$B$1,5)</f>
        <v>75220</v>
      </c>
      <c r="C173" s="149">
        <f>MROUND('21-22 Cert'!C169+'21-22 Cert'!C169*$B$1,5)</f>
        <v>81960</v>
      </c>
      <c r="D173" s="149">
        <f>MROUND('21-22 Cert'!D169+'21-22 Cert'!D169*$B$1,5)</f>
        <v>87165</v>
      </c>
      <c r="E173" s="149">
        <f>MROUND('21-22 Cert'!E169+'21-22 Cert'!E169*$B$1,5)</f>
        <v>89545</v>
      </c>
      <c r="F173" s="150">
        <f>MROUND('21-22 Cert'!F169+'21-22 Cert'!F169*$B$1,5)</f>
        <v>96265</v>
      </c>
      <c r="G173" s="106">
        <v>39</v>
      </c>
      <c r="H173" s="208">
        <f t="shared" ref="H173" si="100">ROUND(B173/10*10.5,0)</f>
        <v>78981</v>
      </c>
      <c r="I173" s="209">
        <f t="shared" ref="I173" si="101">ROUND(C173/10*10.5,0)</f>
        <v>86058</v>
      </c>
      <c r="J173" s="209">
        <f t="shared" ref="J173" si="102">ROUND(D173/10*10.5,0)</f>
        <v>91523</v>
      </c>
      <c r="K173" s="209">
        <f t="shared" ref="K173" si="103">ROUND(E173/10*10.5,0)</f>
        <v>94022</v>
      </c>
      <c r="L173" s="210">
        <f t="shared" ref="L173" si="104">ROUND(F173/10*10.5,0)</f>
        <v>101078</v>
      </c>
      <c r="M173" s="106">
        <v>39</v>
      </c>
      <c r="N173" s="211">
        <f t="shared" ref="N173" si="105">ROUND(B173/10*11,0)</f>
        <v>82742</v>
      </c>
      <c r="O173" s="212">
        <f t="shared" ref="O173" si="106">ROUND(C173/10*11,0)</f>
        <v>90156</v>
      </c>
      <c r="P173" s="212">
        <f t="shared" ref="P173" si="107">ROUND(D173/10*11,0)</f>
        <v>95882</v>
      </c>
      <c r="Q173" s="212">
        <f t="shared" ref="Q173" si="108">ROUND(E173/10*11,0)</f>
        <v>98500</v>
      </c>
      <c r="R173" s="213">
        <f t="shared" ref="R173" si="109">ROUND(F173/10*11,0)</f>
        <v>105892</v>
      </c>
      <c r="S173" s="106">
        <v>39</v>
      </c>
      <c r="T173" s="214">
        <f t="shared" ref="T173" si="110">ROUND(B173/10*11.5,0)</f>
        <v>86503</v>
      </c>
      <c r="U173" s="215">
        <f t="shared" ref="U173" si="111">ROUND(C173/10*11.5,0)</f>
        <v>94254</v>
      </c>
      <c r="V173" s="215">
        <f t="shared" ref="V173" si="112">ROUND(D173/10*11.5,0)</f>
        <v>100240</v>
      </c>
      <c r="W173" s="215">
        <f t="shared" ref="W173" si="113">ROUND(E173/10*11.5,0)</f>
        <v>102977</v>
      </c>
      <c r="X173" s="216">
        <f t="shared" ref="X173" si="114">ROUND(F173/10*11.5,0)</f>
        <v>110705</v>
      </c>
      <c r="Y173" s="106">
        <v>39</v>
      </c>
      <c r="Z173" s="217">
        <f t="shared" ref="Z173" si="115">ROUND(B173/10*12,0)</f>
        <v>90264</v>
      </c>
      <c r="AA173" s="218">
        <f t="shared" ref="AA173" si="116">ROUND(C173/10*12,0)</f>
        <v>98352</v>
      </c>
      <c r="AB173" s="218">
        <f t="shared" ref="AB173" si="117">ROUND(D173/10*12,0)</f>
        <v>104598</v>
      </c>
      <c r="AC173" s="218">
        <f t="shared" ref="AC173" si="118">ROUND(E173/10*12,0)</f>
        <v>107454</v>
      </c>
      <c r="AD173" s="219">
        <f t="shared" ref="AD173" si="119">ROUND(F173/10*12,0)</f>
        <v>115518</v>
      </c>
      <c r="AF173" s="368">
        <f>(B173-'21-22 Cert'!B169)/'21-22 Cert'!B169</f>
        <v>7.9971284996410624E-2</v>
      </c>
      <c r="AG173" s="368">
        <f>(C173-'21-22 Cert'!C169)/'21-22 Cert'!C169</f>
        <v>7.9984187640005269E-2</v>
      </c>
      <c r="AH173" s="368">
        <f>(D173-'21-22 Cert'!D169)/'21-22 Cert'!D169</f>
        <v>7.9977697930863581E-2</v>
      </c>
      <c r="AI173" s="368">
        <f>(E173-'21-22 Cert'!E169)/'21-22 Cert'!E169</f>
        <v>8.0026534796767579E-2</v>
      </c>
      <c r="AJ173" s="368">
        <f>(F173-'21-22 Cert'!F169)/'21-22 Cert'!F169</f>
        <v>7.9991024849946704E-2</v>
      </c>
      <c r="AK173" s="368"/>
      <c r="AL173" s="368">
        <f>(H173-'21-22 Cert'!H169)/'21-22 Cert'!H169</f>
        <v>7.9963901385147612E-2</v>
      </c>
      <c r="AM173" s="368">
        <f>(I173-'21-22 Cert'!I169)/'21-22 Cert'!I169</f>
        <v>7.9977411056033135E-2</v>
      </c>
      <c r="AN173" s="368">
        <f>(J173-'21-22 Cert'!J169)/'21-22 Cert'!J169</f>
        <v>7.9968376088546955E-2</v>
      </c>
      <c r="AO173" s="368">
        <f>(K173-'21-22 Cert'!K169)/'21-22 Cert'!K169</f>
        <v>8.0017460025730569E-2</v>
      </c>
      <c r="AP173" s="368">
        <f>(L173-'21-22 Cert'!L169)/'21-22 Cert'!L169</f>
        <v>7.9985468843490892E-2</v>
      </c>
      <c r="AQ173" s="368"/>
      <c r="AR173" s="368">
        <f>(N173-'21-22 Cert'!N169)/'21-22 Cert'!N169</f>
        <v>7.9971284996410624E-2</v>
      </c>
      <c r="AS173" s="368">
        <f>(O173-'21-22 Cert'!O169)/'21-22 Cert'!O169</f>
        <v>7.9984187640005269E-2</v>
      </c>
      <c r="AT173" s="368">
        <f>(P173-'21-22 Cert'!P169)/'21-22 Cert'!P169</f>
        <v>7.9983329766504088E-2</v>
      </c>
      <c r="AU173" s="368">
        <f>(Q173-'21-22 Cert'!Q169)/'21-22 Cert'!Q169</f>
        <v>8.0032017192793944E-2</v>
      </c>
      <c r="AV173" s="368">
        <f>(R173-'21-22 Cert'!R169)/'21-22 Cert'!R169</f>
        <v>7.999061693642974E-2</v>
      </c>
      <c r="AW173" s="368"/>
      <c r="AX173" s="368">
        <f>(T173-'21-22 Cert'!T169)/'21-22 Cert'!T169</f>
        <v>7.9964543434292989E-2</v>
      </c>
      <c r="AY173" s="368">
        <f>(U173-'21-22 Cert'!U169)/'21-22 Cert'!U169</f>
        <v>7.9978000320828649E-2</v>
      </c>
      <c r="AZ173" s="368">
        <f>(V173-'21-22 Cert'!V169)/'21-22 Cert'!V169</f>
        <v>7.9974573623366407E-2</v>
      </c>
      <c r="BA173" s="368">
        <f>(W173-'21-22 Cert'!W169)/'21-22 Cert'!W169</f>
        <v>8.0023493135599436E-2</v>
      </c>
      <c r="BB173" s="368">
        <f>(X173-'21-22 Cert'!X169)/'21-22 Cert'!X169</f>
        <v>7.9996097751329209E-2</v>
      </c>
      <c r="BC173" s="368"/>
      <c r="BD173" s="368">
        <f>(Z173-'21-22 Cert'!Z169)/'21-22 Cert'!Z169</f>
        <v>7.9971284996410624E-2</v>
      </c>
      <c r="BE173" s="368">
        <f>(AA173-'21-22 Cert'!AA169)/'21-22 Cert'!AA169</f>
        <v>7.9984187640005269E-2</v>
      </c>
      <c r="BF173" s="368">
        <f>(AB173-'21-22 Cert'!AB169)/'21-22 Cert'!AB169</f>
        <v>7.9977697930863581E-2</v>
      </c>
      <c r="BG173" s="368">
        <f>(AC173-'21-22 Cert'!AC169)/'21-22 Cert'!AC169</f>
        <v>8.0026534796767579E-2</v>
      </c>
      <c r="BH173" s="368">
        <f>(AD173-'21-22 Cert'!AD169)/'21-22 Cert'!AD169</f>
        <v>7.9991024849946704E-2</v>
      </c>
    </row>
    <row r="174" spans="1:60" s="106" customFormat="1" x14ac:dyDescent="0.25">
      <c r="B174" s="220"/>
      <c r="C174" s="220"/>
      <c r="D174" s="220"/>
      <c r="E174" s="220"/>
      <c r="F174" s="220"/>
      <c r="AF174" s="368"/>
      <c r="AG174" s="368"/>
      <c r="AH174" s="368"/>
      <c r="AI174" s="368"/>
      <c r="AJ174" s="368"/>
      <c r="AK174" s="368"/>
      <c r="AL174" s="368"/>
      <c r="AM174" s="368"/>
      <c r="AN174" s="368"/>
      <c r="AO174" s="368"/>
      <c r="AP174" s="368"/>
      <c r="AQ174" s="368"/>
      <c r="AR174" s="368"/>
      <c r="AS174" s="368"/>
      <c r="AT174" s="368"/>
      <c r="AU174" s="368"/>
      <c r="AV174" s="368"/>
      <c r="AW174" s="368"/>
      <c r="AX174" s="368"/>
      <c r="AY174" s="368"/>
      <c r="AZ174" s="368"/>
      <c r="BA174" s="368"/>
      <c r="BB174" s="368"/>
      <c r="BC174" s="368"/>
      <c r="BD174" s="368"/>
      <c r="BE174" s="368"/>
      <c r="BF174" s="368"/>
      <c r="BG174" s="368"/>
      <c r="BH174" s="368"/>
    </row>
    <row r="175" spans="1:60" s="106" customFormat="1" x14ac:dyDescent="0.25">
      <c r="A175" s="106" t="s">
        <v>45</v>
      </c>
      <c r="B175" s="220"/>
      <c r="C175" s="220"/>
      <c r="D175" s="220"/>
      <c r="E175" s="220"/>
      <c r="F175" s="220"/>
      <c r="AF175" s="368"/>
      <c r="AG175" s="368"/>
      <c r="AH175" s="368"/>
      <c r="AI175" s="368"/>
      <c r="AJ175" s="368"/>
      <c r="AK175" s="368"/>
      <c r="AL175" s="368"/>
      <c r="AM175" s="368"/>
      <c r="AN175" s="368"/>
      <c r="AO175" s="368"/>
      <c r="AP175" s="368"/>
      <c r="AQ175" s="368"/>
      <c r="AR175" s="368"/>
      <c r="AS175" s="368"/>
      <c r="AT175" s="368"/>
      <c r="AU175" s="368"/>
      <c r="AV175" s="368"/>
      <c r="AW175" s="368"/>
      <c r="AX175" s="368"/>
      <c r="AY175" s="368"/>
      <c r="AZ175" s="368"/>
      <c r="BA175" s="368"/>
      <c r="BB175" s="368"/>
      <c r="BC175" s="368"/>
      <c r="BD175" s="368"/>
      <c r="BE175" s="368"/>
      <c r="BF175" s="368"/>
      <c r="BG175" s="368"/>
      <c r="BH175" s="368"/>
    </row>
    <row r="176" spans="1:60" s="106" customFormat="1" ht="15.75" thickBot="1" x14ac:dyDescent="0.3">
      <c r="A176" s="105"/>
      <c r="B176" s="163">
        <f>$B$1</f>
        <v>0.08</v>
      </c>
      <c r="C176" s="220"/>
      <c r="D176" s="220"/>
      <c r="E176" s="220"/>
      <c r="F176" s="220"/>
      <c r="G176" s="105"/>
      <c r="H176" s="163">
        <f>$B$1</f>
        <v>0.08</v>
      </c>
      <c r="M176" s="105"/>
      <c r="N176" s="163">
        <f>$B$1</f>
        <v>0.08</v>
      </c>
      <c r="S176" s="105"/>
      <c r="T176" s="163">
        <f>$B$1</f>
        <v>0.08</v>
      </c>
      <c r="Y176" s="105"/>
      <c r="Z176" s="163">
        <f>$B$1</f>
        <v>0.08</v>
      </c>
      <c r="AF176" s="368"/>
      <c r="AG176" s="368"/>
      <c r="AH176" s="368"/>
      <c r="AI176" s="368"/>
      <c r="AJ176" s="368"/>
      <c r="AK176" s="368"/>
      <c r="AL176" s="368"/>
      <c r="AM176" s="368"/>
      <c r="AN176" s="368"/>
      <c r="AO176" s="368"/>
      <c r="AP176" s="368"/>
      <c r="AQ176" s="368"/>
      <c r="AR176" s="368"/>
      <c r="AS176" s="368"/>
      <c r="AT176" s="368"/>
      <c r="AU176" s="368"/>
      <c r="AV176" s="368"/>
      <c r="AW176" s="368"/>
      <c r="AX176" s="368"/>
      <c r="AY176" s="368"/>
      <c r="AZ176" s="368"/>
      <c r="BA176" s="368"/>
      <c r="BB176" s="368"/>
      <c r="BC176" s="368"/>
      <c r="BD176" s="368"/>
      <c r="BE176" s="368"/>
      <c r="BF176" s="368"/>
      <c r="BG176" s="368"/>
      <c r="BH176" s="368"/>
    </row>
    <row r="177" spans="1:60" x14ac:dyDescent="0.25">
      <c r="B177" s="402" t="s">
        <v>27</v>
      </c>
      <c r="C177" s="403"/>
      <c r="D177" s="403"/>
      <c r="E177" s="403"/>
      <c r="F177" s="404"/>
      <c r="H177" s="405" t="s">
        <v>28</v>
      </c>
      <c r="I177" s="406"/>
      <c r="J177" s="406"/>
      <c r="K177" s="406"/>
      <c r="L177" s="407"/>
      <c r="N177" s="408" t="s">
        <v>29</v>
      </c>
      <c r="O177" s="409"/>
      <c r="P177" s="409"/>
      <c r="Q177" s="409"/>
      <c r="R177" s="410"/>
      <c r="T177" s="411" t="s">
        <v>30</v>
      </c>
      <c r="U177" s="412"/>
      <c r="V177" s="412"/>
      <c r="W177" s="412"/>
      <c r="X177" s="413"/>
      <c r="Z177" s="414" t="s">
        <v>31</v>
      </c>
      <c r="AA177" s="415"/>
      <c r="AB177" s="415"/>
      <c r="AC177" s="415"/>
      <c r="AD177" s="416"/>
      <c r="AF177" s="368"/>
      <c r="AG177" s="368"/>
      <c r="AH177" s="368"/>
      <c r="AI177" s="368"/>
      <c r="AJ177" s="368"/>
      <c r="AK177" s="368"/>
      <c r="AL177" s="368"/>
      <c r="AM177" s="368"/>
      <c r="AN177" s="368"/>
      <c r="AO177" s="368"/>
      <c r="AP177" s="368"/>
      <c r="AQ177" s="368"/>
      <c r="AR177" s="368"/>
      <c r="AS177" s="368"/>
      <c r="AT177" s="368"/>
      <c r="AU177" s="368"/>
      <c r="AV177" s="368"/>
      <c r="AW177" s="368"/>
      <c r="AX177" s="368"/>
      <c r="AY177" s="368"/>
      <c r="AZ177" s="368"/>
      <c r="BA177" s="368"/>
      <c r="BB177" s="368"/>
      <c r="BC177" s="368"/>
      <c r="BD177" s="368"/>
      <c r="BE177" s="368"/>
      <c r="BF177" s="368"/>
      <c r="BG177" s="368"/>
      <c r="BH177" s="368"/>
    </row>
    <row r="178" spans="1:60" x14ac:dyDescent="0.25">
      <c r="B178" s="417" t="s">
        <v>46</v>
      </c>
      <c r="C178" s="418"/>
      <c r="D178" s="418"/>
      <c r="E178" s="418"/>
      <c r="F178" s="419"/>
      <c r="H178" s="417" t="s">
        <v>46</v>
      </c>
      <c r="I178" s="418"/>
      <c r="J178" s="418"/>
      <c r="K178" s="418"/>
      <c r="L178" s="419"/>
      <c r="N178" s="417" t="s">
        <v>46</v>
      </c>
      <c r="O178" s="418"/>
      <c r="P178" s="418"/>
      <c r="Q178" s="418"/>
      <c r="R178" s="419"/>
      <c r="T178" s="417" t="s">
        <v>46</v>
      </c>
      <c r="U178" s="418"/>
      <c r="V178" s="418"/>
      <c r="W178" s="418"/>
      <c r="X178" s="419"/>
      <c r="Z178" s="417" t="s">
        <v>46</v>
      </c>
      <c r="AA178" s="418"/>
      <c r="AB178" s="418"/>
      <c r="AC178" s="418"/>
      <c r="AD178" s="419"/>
      <c r="AF178" s="368"/>
      <c r="AG178" s="368"/>
      <c r="AH178" s="368"/>
      <c r="AI178" s="368"/>
      <c r="AJ178" s="368"/>
      <c r="AK178" s="368"/>
      <c r="AL178" s="368"/>
      <c r="AM178" s="368"/>
      <c r="AN178" s="368"/>
      <c r="AO178" s="368"/>
      <c r="AP178" s="368"/>
      <c r="AQ178" s="368"/>
      <c r="AR178" s="368"/>
      <c r="AS178" s="368"/>
      <c r="AT178" s="368"/>
      <c r="AU178" s="368"/>
      <c r="AV178" s="368"/>
      <c r="AW178" s="368"/>
      <c r="AX178" s="368"/>
      <c r="AY178" s="368"/>
      <c r="AZ178" s="368"/>
      <c r="BA178" s="368"/>
      <c r="BB178" s="368"/>
      <c r="BC178" s="368"/>
      <c r="BD178" s="368"/>
      <c r="BE178" s="368"/>
      <c r="BF178" s="368"/>
      <c r="BG178" s="368"/>
      <c r="BH178" s="368"/>
    </row>
    <row r="179" spans="1:60" ht="15.75" thickBot="1" x14ac:dyDescent="0.3">
      <c r="A179" s="105" t="s">
        <v>33</v>
      </c>
      <c r="B179" s="165" t="s">
        <v>34</v>
      </c>
      <c r="C179" s="166" t="s">
        <v>35</v>
      </c>
      <c r="D179" s="166" t="s">
        <v>40</v>
      </c>
      <c r="E179" s="166" t="s">
        <v>37</v>
      </c>
      <c r="F179" s="167" t="s">
        <v>38</v>
      </c>
      <c r="G179" s="105" t="s">
        <v>33</v>
      </c>
      <c r="H179" s="165" t="s">
        <v>34</v>
      </c>
      <c r="I179" s="166" t="s">
        <v>35</v>
      </c>
      <c r="J179" s="166" t="s">
        <v>40</v>
      </c>
      <c r="K179" s="166" t="s">
        <v>37</v>
      </c>
      <c r="L179" s="167" t="s">
        <v>38</v>
      </c>
      <c r="M179" s="105" t="s">
        <v>33</v>
      </c>
      <c r="N179" s="165" t="s">
        <v>34</v>
      </c>
      <c r="O179" s="166" t="s">
        <v>35</v>
      </c>
      <c r="P179" s="166" t="s">
        <v>40</v>
      </c>
      <c r="Q179" s="166" t="s">
        <v>37</v>
      </c>
      <c r="R179" s="167" t="s">
        <v>38</v>
      </c>
      <c r="S179" s="105" t="s">
        <v>33</v>
      </c>
      <c r="T179" s="165" t="s">
        <v>34</v>
      </c>
      <c r="U179" s="166" t="s">
        <v>35</v>
      </c>
      <c r="V179" s="166" t="s">
        <v>40</v>
      </c>
      <c r="W179" s="166" t="s">
        <v>37</v>
      </c>
      <c r="X179" s="167" t="s">
        <v>38</v>
      </c>
      <c r="Y179" s="105" t="s">
        <v>33</v>
      </c>
      <c r="Z179" s="165" t="s">
        <v>34</v>
      </c>
      <c r="AA179" s="166" t="s">
        <v>35</v>
      </c>
      <c r="AB179" s="166" t="s">
        <v>40</v>
      </c>
      <c r="AC179" s="166" t="s">
        <v>37</v>
      </c>
      <c r="AD179" s="167" t="s">
        <v>38</v>
      </c>
      <c r="AF179" s="368"/>
      <c r="AG179" s="368"/>
      <c r="AH179" s="368"/>
      <c r="AI179" s="368"/>
      <c r="AJ179" s="368"/>
      <c r="AK179" s="368"/>
      <c r="AL179" s="368"/>
      <c r="AM179" s="368"/>
      <c r="AN179" s="368"/>
      <c r="AO179" s="368"/>
      <c r="AP179" s="368"/>
      <c r="AQ179" s="368"/>
      <c r="AR179" s="368"/>
      <c r="AS179" s="368"/>
      <c r="AT179" s="368"/>
      <c r="AU179" s="368"/>
      <c r="AV179" s="368"/>
      <c r="AW179" s="368"/>
      <c r="AX179" s="368"/>
      <c r="AY179" s="368"/>
      <c r="AZ179" s="368"/>
      <c r="BA179" s="368"/>
      <c r="BB179" s="368"/>
      <c r="BC179" s="368"/>
      <c r="BD179" s="368"/>
      <c r="BE179" s="368"/>
      <c r="BF179" s="368"/>
      <c r="BG179" s="368"/>
      <c r="BH179" s="368"/>
    </row>
    <row r="180" spans="1:60" x14ac:dyDescent="0.25">
      <c r="A180" s="116">
        <v>4</v>
      </c>
      <c r="B180" s="224">
        <v>47935</v>
      </c>
      <c r="C180" s="225">
        <v>52365</v>
      </c>
      <c r="D180" s="225">
        <v>56070</v>
      </c>
      <c r="E180" s="225">
        <v>57775</v>
      </c>
      <c r="F180" s="226">
        <v>62640</v>
      </c>
      <c r="G180" s="116">
        <v>4</v>
      </c>
      <c r="H180" s="184">
        <f t="shared" ref="H180:L195" si="120">ROUND(B180/10*10.5,0)</f>
        <v>50332</v>
      </c>
      <c r="I180" s="185">
        <f t="shared" si="120"/>
        <v>54983</v>
      </c>
      <c r="J180" s="185">
        <f t="shared" si="120"/>
        <v>58874</v>
      </c>
      <c r="K180" s="185">
        <f t="shared" si="120"/>
        <v>60664</v>
      </c>
      <c r="L180" s="186">
        <f t="shared" si="120"/>
        <v>65772</v>
      </c>
      <c r="M180" s="116">
        <v>4</v>
      </c>
      <c r="N180" s="187">
        <f t="shared" ref="N180:R195" si="121">ROUND(B180/10*11,0)</f>
        <v>52729</v>
      </c>
      <c r="O180" s="188">
        <f t="shared" si="121"/>
        <v>57602</v>
      </c>
      <c r="P180" s="188">
        <f t="shared" si="121"/>
        <v>61677</v>
      </c>
      <c r="Q180" s="188">
        <f t="shared" si="121"/>
        <v>63553</v>
      </c>
      <c r="R180" s="189">
        <f t="shared" si="121"/>
        <v>68904</v>
      </c>
      <c r="S180" s="116">
        <v>4</v>
      </c>
      <c r="T180" s="190">
        <f t="shared" ref="T180:X195" si="122">ROUND(B180/10*11.5,0)</f>
        <v>55125</v>
      </c>
      <c r="U180" s="191">
        <f t="shared" si="122"/>
        <v>60220</v>
      </c>
      <c r="V180" s="191">
        <f t="shared" si="122"/>
        <v>64481</v>
      </c>
      <c r="W180" s="191">
        <f t="shared" si="122"/>
        <v>66441</v>
      </c>
      <c r="X180" s="192">
        <f t="shared" si="122"/>
        <v>72036</v>
      </c>
      <c r="Y180" s="116">
        <v>4</v>
      </c>
      <c r="Z180" s="193">
        <f t="shared" ref="Z180:AD195" si="123">ROUND(B180/10*12,0)</f>
        <v>57522</v>
      </c>
      <c r="AA180" s="194">
        <f t="shared" si="123"/>
        <v>62838</v>
      </c>
      <c r="AB180" s="194">
        <f t="shared" si="123"/>
        <v>67284</v>
      </c>
      <c r="AC180" s="194">
        <f t="shared" si="123"/>
        <v>69330</v>
      </c>
      <c r="AD180" s="195">
        <f t="shared" si="123"/>
        <v>75168</v>
      </c>
      <c r="AF180" s="368"/>
      <c r="AG180" s="368"/>
      <c r="AH180" s="368"/>
      <c r="AI180" s="368"/>
      <c r="AJ180" s="368"/>
      <c r="AK180" s="368"/>
      <c r="AL180" s="368"/>
      <c r="AM180" s="368"/>
      <c r="AN180" s="368"/>
      <c r="AO180" s="368"/>
      <c r="AP180" s="368"/>
      <c r="AQ180" s="368"/>
      <c r="AR180" s="368"/>
      <c r="AS180" s="368"/>
      <c r="AT180" s="368"/>
      <c r="AU180" s="368"/>
      <c r="AV180" s="368"/>
      <c r="AW180" s="368"/>
      <c r="AX180" s="368"/>
      <c r="AY180" s="368"/>
      <c r="AZ180" s="368"/>
      <c r="BA180" s="368"/>
      <c r="BB180" s="368"/>
      <c r="BC180" s="368"/>
      <c r="BD180" s="368"/>
      <c r="BE180" s="368"/>
      <c r="BF180" s="368"/>
      <c r="BG180" s="368"/>
      <c r="BH180" s="368"/>
    </row>
    <row r="181" spans="1:60" s="132" customFormat="1" x14ac:dyDescent="0.25">
      <c r="A181" s="116">
        <v>5</v>
      </c>
      <c r="B181" s="126">
        <f>MROUND('21-22 Cert'!B176+'21-22 Cert'!B176*$B$1,5)</f>
        <v>49610</v>
      </c>
      <c r="C181" s="127">
        <f>MROUND('21-22 Cert'!C176+'21-22 Cert'!C176*$B$1,5)</f>
        <v>54395</v>
      </c>
      <c r="D181" s="127">
        <f>MROUND('21-22 Cert'!D176+'21-22 Cert'!D176*$B$1,5)</f>
        <v>58395</v>
      </c>
      <c r="E181" s="127">
        <f>MROUND('21-22 Cert'!E176+'21-22 Cert'!E176*$B$1,5)</f>
        <v>60235</v>
      </c>
      <c r="F181" s="128">
        <f>MROUND('21-22 Cert'!F176+'21-22 Cert'!F176*$B$1,5)</f>
        <v>65490</v>
      </c>
      <c r="G181" s="116">
        <v>5</v>
      </c>
      <c r="H181" s="196">
        <f t="shared" si="120"/>
        <v>52091</v>
      </c>
      <c r="I181" s="197">
        <f t="shared" si="120"/>
        <v>57115</v>
      </c>
      <c r="J181" s="197">
        <f t="shared" si="120"/>
        <v>61315</v>
      </c>
      <c r="K181" s="197">
        <f t="shared" si="120"/>
        <v>63247</v>
      </c>
      <c r="L181" s="198">
        <f t="shared" si="120"/>
        <v>68765</v>
      </c>
      <c r="M181" s="116">
        <v>5</v>
      </c>
      <c r="N181" s="199">
        <f t="shared" si="121"/>
        <v>54571</v>
      </c>
      <c r="O181" s="200">
        <f t="shared" si="121"/>
        <v>59835</v>
      </c>
      <c r="P181" s="200">
        <f t="shared" si="121"/>
        <v>64235</v>
      </c>
      <c r="Q181" s="200">
        <f t="shared" si="121"/>
        <v>66259</v>
      </c>
      <c r="R181" s="201">
        <f t="shared" si="121"/>
        <v>72039</v>
      </c>
      <c r="S181" s="116">
        <v>5</v>
      </c>
      <c r="T181" s="202">
        <f t="shared" si="122"/>
        <v>57052</v>
      </c>
      <c r="U181" s="203">
        <f t="shared" si="122"/>
        <v>62554</v>
      </c>
      <c r="V181" s="203">
        <f t="shared" si="122"/>
        <v>67154</v>
      </c>
      <c r="W181" s="203">
        <f t="shared" si="122"/>
        <v>69270</v>
      </c>
      <c r="X181" s="204">
        <f t="shared" si="122"/>
        <v>75314</v>
      </c>
      <c r="Y181" s="116">
        <v>5</v>
      </c>
      <c r="Z181" s="205">
        <f t="shared" si="123"/>
        <v>59532</v>
      </c>
      <c r="AA181" s="206">
        <f t="shared" si="123"/>
        <v>65274</v>
      </c>
      <c r="AB181" s="206">
        <f t="shared" si="123"/>
        <v>70074</v>
      </c>
      <c r="AC181" s="206">
        <f t="shared" si="123"/>
        <v>72282</v>
      </c>
      <c r="AD181" s="207">
        <f t="shared" si="123"/>
        <v>78588</v>
      </c>
      <c r="AE181" s="116"/>
      <c r="AF181" s="368">
        <f>(B181-'21-22 Cert'!B176)/'21-22 Cert'!B176</f>
        <v>8.0004353978447809E-2</v>
      </c>
      <c r="AG181" s="368">
        <f>(C181-'21-22 Cert'!C176)/'21-22 Cert'!C176</f>
        <v>8.0015884046460831E-2</v>
      </c>
      <c r="AH181" s="368">
        <f>(D181-'21-22 Cert'!D176)/'21-22 Cert'!D176</f>
        <v>7.9988903273534306E-2</v>
      </c>
      <c r="AI181" s="368">
        <f>(E181-'21-22 Cert'!E176)/'21-22 Cert'!E176</f>
        <v>7.9964141640519945E-2</v>
      </c>
      <c r="AJ181" s="368">
        <f>(F181-'21-22 Cert'!F176)/'21-22 Cert'!F176</f>
        <v>7.9980211081794192E-2</v>
      </c>
      <c r="AK181" s="368"/>
      <c r="AL181" s="368">
        <f>(H181-'21-22 Cert'!H176)/'21-22 Cert'!H176</f>
        <v>8.0009122574224587E-2</v>
      </c>
      <c r="AM181" s="368">
        <f>(I181-'21-22 Cert'!I176)/'21-22 Cert'!I176</f>
        <v>8.0025717149178374E-2</v>
      </c>
      <c r="AN181" s="368">
        <f>(J181-'21-22 Cert'!J176)/'21-22 Cert'!J176</f>
        <v>7.9983795399302504E-2</v>
      </c>
      <c r="AO181" s="368">
        <f>(K181-'21-22 Cert'!K176)/'21-22 Cert'!K176</f>
        <v>7.9963800286865658E-2</v>
      </c>
      <c r="AP181" s="368">
        <f>(L181-'21-22 Cert'!L176)/'21-22 Cert'!L176</f>
        <v>7.9988063827113959E-2</v>
      </c>
      <c r="AQ181" s="368"/>
      <c r="AR181" s="368">
        <f>(N181-'21-22 Cert'!N176)/'21-22 Cert'!N176</f>
        <v>7.999366700310713E-2</v>
      </c>
      <c r="AS181" s="368">
        <f>(O181-'21-22 Cert'!O176)/'21-22 Cert'!O176</f>
        <v>8.0015161907512358E-2</v>
      </c>
      <c r="AT181" s="368">
        <f>(P181-'21-22 Cert'!P176)/'21-22 Cert'!P176</f>
        <v>7.9997309884493162E-2</v>
      </c>
      <c r="AU181" s="368">
        <f>(Q181-'21-22 Cert'!Q176)/'21-22 Cert'!Q176</f>
        <v>7.9963489967890725E-2</v>
      </c>
      <c r="AV181" s="368">
        <f>(R181-'21-22 Cert'!R176)/'21-22 Cert'!R176</f>
        <v>7.9980211081794192E-2</v>
      </c>
      <c r="AW181" s="368"/>
      <c r="AX181" s="368">
        <f>(T181-'21-22 Cert'!T176)/'21-22 Cert'!T176</f>
        <v>8.0018930430667295E-2</v>
      </c>
      <c r="AY181" s="368">
        <f>(U181-'21-22 Cert'!U176)/'21-22 Cert'!U176</f>
        <v>8.0006906077348061E-2</v>
      </c>
      <c r="AZ181" s="368">
        <f>(V181-'21-22 Cert'!V176)/'21-22 Cert'!V176</f>
        <v>7.997619851723195E-2</v>
      </c>
      <c r="BA181" s="368">
        <f>(W181-'21-22 Cert'!W176)/'21-22 Cert'!W176</f>
        <v>7.9964453313793052E-2</v>
      </c>
      <c r="BB181" s="368">
        <f>(X181-'21-22 Cert'!X176)/'21-22 Cert'!X176</f>
        <v>7.998738097969485E-2</v>
      </c>
      <c r="BC181" s="368"/>
      <c r="BD181" s="368">
        <f>(Z181-'21-22 Cert'!Z176)/'21-22 Cert'!Z176</f>
        <v>8.0004353978447809E-2</v>
      </c>
      <c r="BE181" s="368">
        <f>(AA181-'21-22 Cert'!AA176)/'21-22 Cert'!AA176</f>
        <v>8.0015884046460831E-2</v>
      </c>
      <c r="BF181" s="368">
        <f>(AB181-'21-22 Cert'!AB176)/'21-22 Cert'!AB176</f>
        <v>7.9988903273534306E-2</v>
      </c>
      <c r="BG181" s="368">
        <f>(AC181-'21-22 Cert'!AC176)/'21-22 Cert'!AC176</f>
        <v>7.9964141640519945E-2</v>
      </c>
      <c r="BH181" s="368">
        <f>(AD181-'21-22 Cert'!AD176)/'21-22 Cert'!AD176</f>
        <v>7.9980211081794192E-2</v>
      </c>
    </row>
    <row r="182" spans="1:60" s="132" customFormat="1" x14ac:dyDescent="0.25">
      <c r="A182" s="116">
        <v>6</v>
      </c>
      <c r="B182" s="126">
        <f>MROUND('21-22 Cert'!B177+'21-22 Cert'!B177*$B$1,5)</f>
        <v>51550</v>
      </c>
      <c r="C182" s="127">
        <f>MROUND('21-22 Cert'!C177+'21-22 Cert'!C177*$B$1,5)</f>
        <v>56525</v>
      </c>
      <c r="D182" s="127">
        <f>MROUND('21-22 Cert'!D177+'21-22 Cert'!D177*$B$1,5)</f>
        <v>60690</v>
      </c>
      <c r="E182" s="127">
        <f>MROUND('21-22 Cert'!E177+'21-22 Cert'!E177*$B$1,5)</f>
        <v>62600</v>
      </c>
      <c r="F182" s="128">
        <f>MROUND('21-22 Cert'!F177+'21-22 Cert'!F177*$B$1,5)</f>
        <v>68065</v>
      </c>
      <c r="G182" s="116">
        <v>6</v>
      </c>
      <c r="H182" s="196">
        <f>ROUND(B182/10*10.5,0)</f>
        <v>54128</v>
      </c>
      <c r="I182" s="197">
        <f>ROUND(C182/10*10.5,0)</f>
        <v>59351</v>
      </c>
      <c r="J182" s="197">
        <f t="shared" si="120"/>
        <v>63725</v>
      </c>
      <c r="K182" s="197">
        <f t="shared" si="120"/>
        <v>65730</v>
      </c>
      <c r="L182" s="198">
        <f t="shared" si="120"/>
        <v>71468</v>
      </c>
      <c r="M182" s="116">
        <v>6</v>
      </c>
      <c r="N182" s="199">
        <f>ROUND(B182/10*11,0)</f>
        <v>56705</v>
      </c>
      <c r="O182" s="200">
        <f>ROUND(C182/10*11,0)</f>
        <v>62178</v>
      </c>
      <c r="P182" s="200">
        <f t="shared" si="121"/>
        <v>66759</v>
      </c>
      <c r="Q182" s="200">
        <f t="shared" si="121"/>
        <v>68860</v>
      </c>
      <c r="R182" s="201">
        <f t="shared" si="121"/>
        <v>74872</v>
      </c>
      <c r="S182" s="116">
        <v>6</v>
      </c>
      <c r="T182" s="202">
        <f t="shared" si="122"/>
        <v>59283</v>
      </c>
      <c r="U182" s="203">
        <f t="shared" si="122"/>
        <v>65004</v>
      </c>
      <c r="V182" s="203">
        <f t="shared" si="122"/>
        <v>69794</v>
      </c>
      <c r="W182" s="203">
        <f t="shared" si="122"/>
        <v>71990</v>
      </c>
      <c r="X182" s="204">
        <f t="shared" si="122"/>
        <v>78275</v>
      </c>
      <c r="Y182" s="116">
        <v>6</v>
      </c>
      <c r="Z182" s="205">
        <f t="shared" si="123"/>
        <v>61860</v>
      </c>
      <c r="AA182" s="206">
        <f t="shared" si="123"/>
        <v>67830</v>
      </c>
      <c r="AB182" s="206">
        <f t="shared" si="123"/>
        <v>72828</v>
      </c>
      <c r="AC182" s="206">
        <f t="shared" si="123"/>
        <v>75120</v>
      </c>
      <c r="AD182" s="207">
        <f t="shared" si="123"/>
        <v>81678</v>
      </c>
      <c r="AE182" s="116"/>
      <c r="AF182" s="368">
        <f>(B182-'21-22 Cert'!B177)/'21-22 Cert'!B177</f>
        <v>8.0033521893987006E-2</v>
      </c>
      <c r="AG182" s="368">
        <f>(C182-'21-22 Cert'!C177)/'21-22 Cert'!C177</f>
        <v>7.9957967137944216E-2</v>
      </c>
      <c r="AH182" s="368">
        <f>(D182-'21-22 Cert'!D177)/'21-22 Cert'!D177</f>
        <v>7.9989322893495862E-2</v>
      </c>
      <c r="AI182" s="368">
        <f>(E182-'21-22 Cert'!E177)/'21-22 Cert'!E177</f>
        <v>7.9962046062278955E-2</v>
      </c>
      <c r="AJ182" s="368">
        <f>(F182-'21-22 Cert'!F177)/'21-22 Cert'!F177</f>
        <v>7.996826656088854E-2</v>
      </c>
      <c r="AK182" s="368"/>
      <c r="AL182" s="368">
        <f>(H182-'21-22 Cert'!H177)/'21-22 Cert'!H177</f>
        <v>8.0032723427180402E-2</v>
      </c>
      <c r="AM182" s="368">
        <f>(I182-'21-22 Cert'!I177)/'21-22 Cert'!I177</f>
        <v>7.9953418126899212E-2</v>
      </c>
      <c r="AN182" s="368">
        <f>(J182-'21-22 Cert'!J177)/'21-22 Cert'!J177</f>
        <v>7.9993220913481905E-2</v>
      </c>
      <c r="AO182" s="368">
        <f>(K182-'21-22 Cert'!K177)/'21-22 Cert'!K177</f>
        <v>7.9966482099140687E-2</v>
      </c>
      <c r="AP182" s="368">
        <f>(L182-'21-22 Cert'!L177)/'21-22 Cert'!L177</f>
        <v>7.9968568665377174E-2</v>
      </c>
      <c r="AQ182" s="368"/>
      <c r="AR182" s="368">
        <f>(N182-'21-22 Cert'!N177)/'21-22 Cert'!N177</f>
        <v>8.0033521893987006E-2</v>
      </c>
      <c r="AS182" s="368">
        <f>(O182-'21-22 Cert'!O177)/'21-22 Cert'!O177</f>
        <v>7.9966651613575579E-2</v>
      </c>
      <c r="AT182" s="368">
        <f>(P182-'21-22 Cert'!P177)/'21-22 Cert'!P177</f>
        <v>7.9980587236107736E-2</v>
      </c>
      <c r="AU182" s="368">
        <f>(Q182-'21-22 Cert'!Q177)/'21-22 Cert'!Q177</f>
        <v>7.995357736582917E-2</v>
      </c>
      <c r="AV182" s="368">
        <f>(R182-'21-22 Cert'!R177)/'21-22 Cert'!R177</f>
        <v>7.9967689822294019E-2</v>
      </c>
      <c r="AW182" s="368"/>
      <c r="AX182" s="368">
        <f>(T182-'21-22 Cert'!T177)/'21-22 Cert'!T177</f>
        <v>8.0032792858444154E-2</v>
      </c>
      <c r="AY182" s="368">
        <f>(U182-'21-22 Cert'!U177)/'21-22 Cert'!U177</f>
        <v>7.996212058281138E-2</v>
      </c>
      <c r="AZ182" s="368">
        <f>(V182-'21-22 Cert'!V177)/'21-22 Cert'!V177</f>
        <v>8.0001237930180741E-2</v>
      </c>
      <c r="BA182" s="368">
        <f>(W182-'21-22 Cert'!W177)/'21-22 Cert'!W177</f>
        <v>7.9957995799579962E-2</v>
      </c>
      <c r="BB182" s="368">
        <f>(X182-'21-22 Cert'!X177)/'21-22 Cert'!X177</f>
        <v>7.9967990728348898E-2</v>
      </c>
      <c r="BC182" s="368"/>
      <c r="BD182" s="368">
        <f>(Z182-'21-22 Cert'!Z177)/'21-22 Cert'!Z177</f>
        <v>8.0033521893987006E-2</v>
      </c>
      <c r="BE182" s="368">
        <f>(AA182-'21-22 Cert'!AA177)/'21-22 Cert'!AA177</f>
        <v>7.9957967137944216E-2</v>
      </c>
      <c r="BF182" s="368">
        <f>(AB182-'21-22 Cert'!AB177)/'21-22 Cert'!AB177</f>
        <v>7.9989322893495862E-2</v>
      </c>
      <c r="BG182" s="368">
        <f>(AC182-'21-22 Cert'!AC177)/'21-22 Cert'!AC177</f>
        <v>7.9962046062278955E-2</v>
      </c>
      <c r="BH182" s="368">
        <f>(AD182-'21-22 Cert'!AD177)/'21-22 Cert'!AD177</f>
        <v>7.996826656088854E-2</v>
      </c>
    </row>
    <row r="183" spans="1:60" x14ac:dyDescent="0.25">
      <c r="A183" s="116">
        <v>7</v>
      </c>
      <c r="B183" s="126">
        <f>MROUND('21-22 Cert'!B178+'21-22 Cert'!B178*$B$1,5)</f>
        <v>52180</v>
      </c>
      <c r="C183" s="127">
        <f>MROUND('21-22 Cert'!C178+'21-22 Cert'!C178*$B$1,5)</f>
        <v>57220</v>
      </c>
      <c r="D183" s="127">
        <f>MROUND('21-22 Cert'!D178+'21-22 Cert'!D178*$B$1,5)</f>
        <v>61435</v>
      </c>
      <c r="E183" s="127">
        <f>MROUND('21-22 Cert'!E178+'21-22 Cert'!E178*$B$1,5)</f>
        <v>63380</v>
      </c>
      <c r="F183" s="128">
        <f>MROUND('21-22 Cert'!F178+'21-22 Cert'!F178*$B$1,5)</f>
        <v>68905</v>
      </c>
      <c r="G183" s="116">
        <v>7</v>
      </c>
      <c r="H183" s="196">
        <f t="shared" si="120"/>
        <v>54789</v>
      </c>
      <c r="I183" s="197">
        <f t="shared" si="120"/>
        <v>60081</v>
      </c>
      <c r="J183" s="197">
        <f t="shared" si="120"/>
        <v>64507</v>
      </c>
      <c r="K183" s="197">
        <f t="shared" si="120"/>
        <v>66549</v>
      </c>
      <c r="L183" s="198">
        <f t="shared" si="120"/>
        <v>72350</v>
      </c>
      <c r="M183" s="116">
        <v>7</v>
      </c>
      <c r="N183" s="199">
        <f t="shared" si="121"/>
        <v>57398</v>
      </c>
      <c r="O183" s="200">
        <f t="shared" si="121"/>
        <v>62942</v>
      </c>
      <c r="P183" s="200">
        <f t="shared" si="121"/>
        <v>67579</v>
      </c>
      <c r="Q183" s="200">
        <f t="shared" si="121"/>
        <v>69718</v>
      </c>
      <c r="R183" s="201">
        <f t="shared" si="121"/>
        <v>75796</v>
      </c>
      <c r="S183" s="116">
        <v>7</v>
      </c>
      <c r="T183" s="202">
        <f t="shared" si="122"/>
        <v>60007</v>
      </c>
      <c r="U183" s="203">
        <f t="shared" si="122"/>
        <v>65803</v>
      </c>
      <c r="V183" s="203">
        <f t="shared" si="122"/>
        <v>70650</v>
      </c>
      <c r="W183" s="203">
        <f t="shared" si="122"/>
        <v>72887</v>
      </c>
      <c r="X183" s="204">
        <f t="shared" si="122"/>
        <v>79241</v>
      </c>
      <c r="Y183" s="116">
        <v>7</v>
      </c>
      <c r="Z183" s="205">
        <f t="shared" si="123"/>
        <v>62616</v>
      </c>
      <c r="AA183" s="206">
        <f t="shared" si="123"/>
        <v>68664</v>
      </c>
      <c r="AB183" s="206">
        <f t="shared" si="123"/>
        <v>73722</v>
      </c>
      <c r="AC183" s="206">
        <f t="shared" si="123"/>
        <v>76056</v>
      </c>
      <c r="AD183" s="207">
        <f t="shared" si="123"/>
        <v>82686</v>
      </c>
      <c r="AF183" s="368">
        <f>(B183-'21-22 Cert'!B178)/'21-22 Cert'!B178</f>
        <v>7.9995860498809898E-2</v>
      </c>
      <c r="AG183" s="368">
        <f>(C183-'21-22 Cert'!C178)/'21-22 Cert'!C178</f>
        <v>8.0030200075500185E-2</v>
      </c>
      <c r="AH183" s="368">
        <f>(D183-'21-22 Cert'!D178)/'21-22 Cert'!D178</f>
        <v>7.9985936538630564E-2</v>
      </c>
      <c r="AI183" s="368">
        <f>(E183-'21-22 Cert'!E178)/'21-22 Cert'!E178</f>
        <v>8.0003408025901002E-2</v>
      </c>
      <c r="AJ183" s="368">
        <f>(F183-'21-22 Cert'!F178)/'21-22 Cert'!F178</f>
        <v>8.0015673981191221E-2</v>
      </c>
      <c r="AK183" s="368"/>
      <c r="AL183" s="368">
        <f>(H183-'21-22 Cert'!H178)/'21-22 Cert'!H178</f>
        <v>7.9990538329620942E-2</v>
      </c>
      <c r="AM183" s="368">
        <f>(I183-'21-22 Cert'!I178)/'21-22 Cert'!I178</f>
        <v>8.0030200075500185E-2</v>
      </c>
      <c r="AN183" s="368">
        <f>(J183-'21-22 Cert'!J178)/'21-22 Cert'!J178</f>
        <v>7.9994642468482646E-2</v>
      </c>
      <c r="AO183" s="368">
        <f>(K183-'21-22 Cert'!K178)/'21-22 Cert'!K178</f>
        <v>8.0007789805092586E-2</v>
      </c>
      <c r="AP183" s="368">
        <f>(L183-'21-22 Cert'!L178)/'21-22 Cert'!L178</f>
        <v>8.0011942080907603E-2</v>
      </c>
      <c r="AQ183" s="368"/>
      <c r="AR183" s="368">
        <f>(N183-'21-22 Cert'!N178)/'21-22 Cert'!N178</f>
        <v>7.9985700039513052E-2</v>
      </c>
      <c r="AS183" s="368">
        <f>(O183-'21-22 Cert'!O178)/'21-22 Cert'!O178</f>
        <v>8.0030200075500185E-2</v>
      </c>
      <c r="AT183" s="368">
        <f>(P183-'21-22 Cert'!P178)/'21-22 Cert'!P178</f>
        <v>7.9985297407869083E-2</v>
      </c>
      <c r="AU183" s="368">
        <f>(Q183-'21-22 Cert'!Q178)/'21-22 Cert'!Q178</f>
        <v>7.9995042909811936E-2</v>
      </c>
      <c r="AV183" s="368">
        <f>(R183-'21-22 Cert'!R178)/'21-22 Cert'!R178</f>
        <v>8.0022798518096322E-2</v>
      </c>
      <c r="AW183" s="368"/>
      <c r="AX183" s="368">
        <f>(T183-'21-22 Cert'!T178)/'21-22 Cert'!T178</f>
        <v>8.0000719916489688E-2</v>
      </c>
      <c r="AY183" s="368">
        <f>(U183-'21-22 Cert'!U178)/'21-22 Cert'!U178</f>
        <v>8.0030200075500185E-2</v>
      </c>
      <c r="AZ183" s="368">
        <f>(V183-'21-22 Cert'!V178)/'21-22 Cert'!V178</f>
        <v>7.9977987709804646E-2</v>
      </c>
      <c r="BA183" s="368">
        <f>(W183-'21-22 Cert'!W178)/'21-22 Cert'!W178</f>
        <v>7.9999407302038875E-2</v>
      </c>
      <c r="BB183" s="368">
        <f>(X183-'21-22 Cert'!X178)/'21-22 Cert'!X178</f>
        <v>8.00190813684067E-2</v>
      </c>
      <c r="BC183" s="368"/>
      <c r="BD183" s="368">
        <f>(Z183-'21-22 Cert'!Z178)/'21-22 Cert'!Z178</f>
        <v>7.9995860498809898E-2</v>
      </c>
      <c r="BE183" s="368">
        <f>(AA183-'21-22 Cert'!AA178)/'21-22 Cert'!AA178</f>
        <v>8.0030200075500185E-2</v>
      </c>
      <c r="BF183" s="368">
        <f>(AB183-'21-22 Cert'!AB178)/'21-22 Cert'!AB178</f>
        <v>7.9985936538630564E-2</v>
      </c>
      <c r="BG183" s="368">
        <f>(AC183-'21-22 Cert'!AC178)/'21-22 Cert'!AC178</f>
        <v>8.0003408025901002E-2</v>
      </c>
      <c r="BH183" s="368">
        <f>(AD183-'21-22 Cert'!AD178)/'21-22 Cert'!AD178</f>
        <v>8.0015673981191221E-2</v>
      </c>
    </row>
    <row r="184" spans="1:60" x14ac:dyDescent="0.25">
      <c r="A184" s="116">
        <v>8</v>
      </c>
      <c r="B184" s="126">
        <f>MROUND('21-22 Cert'!B179+'21-22 Cert'!B179*$B$1,5)</f>
        <v>52810</v>
      </c>
      <c r="C184" s="127">
        <f>MROUND('21-22 Cert'!C179+'21-22 Cert'!C179*$B$1,5)</f>
        <v>57910</v>
      </c>
      <c r="D184" s="127">
        <f>MROUND('21-22 Cert'!D179+'21-22 Cert'!D179*$B$1,5)</f>
        <v>62175</v>
      </c>
      <c r="E184" s="127">
        <f>MROUND('21-22 Cert'!E179+'21-22 Cert'!E179*$B$1,5)</f>
        <v>64140</v>
      </c>
      <c r="F184" s="128">
        <f>MROUND('21-22 Cert'!F179+'21-22 Cert'!F179*$B$1,5)</f>
        <v>69740</v>
      </c>
      <c r="G184" s="116">
        <v>8</v>
      </c>
      <c r="H184" s="196">
        <f t="shared" si="120"/>
        <v>55451</v>
      </c>
      <c r="I184" s="197">
        <f t="shared" si="120"/>
        <v>60806</v>
      </c>
      <c r="J184" s="197">
        <f t="shared" si="120"/>
        <v>65284</v>
      </c>
      <c r="K184" s="197">
        <f t="shared" si="120"/>
        <v>67347</v>
      </c>
      <c r="L184" s="198">
        <f t="shared" si="120"/>
        <v>73227</v>
      </c>
      <c r="M184" s="116">
        <v>8</v>
      </c>
      <c r="N184" s="199">
        <f t="shared" si="121"/>
        <v>58091</v>
      </c>
      <c r="O184" s="200">
        <f t="shared" si="121"/>
        <v>63701</v>
      </c>
      <c r="P184" s="200">
        <f t="shared" si="121"/>
        <v>68393</v>
      </c>
      <c r="Q184" s="200">
        <f t="shared" si="121"/>
        <v>70554</v>
      </c>
      <c r="R184" s="201">
        <f t="shared" si="121"/>
        <v>76714</v>
      </c>
      <c r="S184" s="116">
        <v>8</v>
      </c>
      <c r="T184" s="202">
        <f t="shared" si="122"/>
        <v>60732</v>
      </c>
      <c r="U184" s="203">
        <f t="shared" si="122"/>
        <v>66597</v>
      </c>
      <c r="V184" s="203">
        <f t="shared" si="122"/>
        <v>71501</v>
      </c>
      <c r="W184" s="203">
        <f t="shared" si="122"/>
        <v>73761</v>
      </c>
      <c r="X184" s="204">
        <f t="shared" si="122"/>
        <v>80201</v>
      </c>
      <c r="Y184" s="116">
        <v>8</v>
      </c>
      <c r="Z184" s="205">
        <f t="shared" si="123"/>
        <v>63372</v>
      </c>
      <c r="AA184" s="206">
        <f t="shared" si="123"/>
        <v>69492</v>
      </c>
      <c r="AB184" s="206">
        <f t="shared" si="123"/>
        <v>74610</v>
      </c>
      <c r="AC184" s="206">
        <f t="shared" si="123"/>
        <v>76968</v>
      </c>
      <c r="AD184" s="207">
        <f t="shared" si="123"/>
        <v>83688</v>
      </c>
      <c r="AF184" s="368">
        <f>(B184-'21-22 Cert'!B179)/'21-22 Cert'!B179</f>
        <v>7.9959100204498978E-2</v>
      </c>
      <c r="AG184" s="368">
        <f>(C184-'21-22 Cert'!C179)/'21-22 Cert'!C179</f>
        <v>8.0007459903021258E-2</v>
      </c>
      <c r="AH184" s="368">
        <f>(D184-'21-22 Cert'!D179)/'21-22 Cert'!D179</f>
        <v>7.998957790515894E-2</v>
      </c>
      <c r="AI184" s="368">
        <f>(E184-'21-22 Cert'!E179)/'21-22 Cert'!E179</f>
        <v>7.9979794578211819E-2</v>
      </c>
      <c r="AJ184" s="368">
        <f>(F184-'21-22 Cert'!F179)/'21-22 Cert'!F179</f>
        <v>7.9984514130855597E-2</v>
      </c>
      <c r="AK184" s="368"/>
      <c r="AL184" s="368">
        <f>(H184-'21-22 Cert'!H179)/'21-22 Cert'!H179</f>
        <v>7.9968838251046837E-2</v>
      </c>
      <c r="AM184" s="368">
        <f>(I184-'21-22 Cert'!I179)/'21-22 Cert'!I179</f>
        <v>8.0016340739951328E-2</v>
      </c>
      <c r="AN184" s="368">
        <f>(J184-'21-22 Cert'!J179)/'21-22 Cert'!J179</f>
        <v>7.9984780558818178E-2</v>
      </c>
      <c r="AO184" s="368">
        <f>(K184-'21-22 Cert'!K179)/'21-22 Cert'!K179</f>
        <v>7.9971135343168701E-2</v>
      </c>
      <c r="AP184" s="368">
        <f>(L184-'21-22 Cert'!L179)/'21-22 Cert'!L179</f>
        <v>7.9980532121998696E-2</v>
      </c>
      <c r="AQ184" s="368"/>
      <c r="AR184" s="368">
        <f>(N184-'21-22 Cert'!N179)/'21-22 Cert'!N179</f>
        <v>7.9959100204498978E-2</v>
      </c>
      <c r="AS184" s="368">
        <f>(O184-'21-22 Cert'!O179)/'21-22 Cert'!O179</f>
        <v>8.0007459903021258E-2</v>
      </c>
      <c r="AT184" s="368">
        <f>(P184-'21-22 Cert'!P179)/'21-22 Cert'!P179</f>
        <v>7.9997473431553681E-2</v>
      </c>
      <c r="AU184" s="368">
        <f>(Q184-'21-22 Cert'!Q179)/'21-22 Cert'!Q179</f>
        <v>7.9979794578211819E-2</v>
      </c>
      <c r="AV184" s="368">
        <f>(R184-'21-22 Cert'!R179)/'21-22 Cert'!R179</f>
        <v>7.9976912139428147E-2</v>
      </c>
      <c r="AW184" s="368"/>
      <c r="AX184" s="368">
        <f>(T184-'21-22 Cert'!T179)/'21-22 Cert'!T179</f>
        <v>7.99679914643905E-2</v>
      </c>
      <c r="AY184" s="368">
        <f>(U184-'21-22 Cert'!U179)/'21-22 Cert'!U179</f>
        <v>8.001556849326176E-2</v>
      </c>
      <c r="AZ184" s="368">
        <f>(V184-'21-22 Cert'!V179)/'21-22 Cert'!V179</f>
        <v>7.9977645530616565E-2</v>
      </c>
      <c r="BA184" s="368">
        <f>(W184-'21-22 Cert'!W179)/'21-22 Cert'!W179</f>
        <v>7.9971888314616615E-2</v>
      </c>
      <c r="BB184" s="368">
        <f>(X184-'21-22 Cert'!X179)/'21-22 Cert'!X179</f>
        <v>7.998814990371797E-2</v>
      </c>
      <c r="BC184" s="368"/>
      <c r="BD184" s="368">
        <f>(Z184-'21-22 Cert'!Z179)/'21-22 Cert'!Z179</f>
        <v>7.9959100204498978E-2</v>
      </c>
      <c r="BE184" s="368">
        <f>(AA184-'21-22 Cert'!AA179)/'21-22 Cert'!AA179</f>
        <v>8.0007459903021258E-2</v>
      </c>
      <c r="BF184" s="368">
        <f>(AB184-'21-22 Cert'!AB179)/'21-22 Cert'!AB179</f>
        <v>7.998957790515894E-2</v>
      </c>
      <c r="BG184" s="368">
        <f>(AC184-'21-22 Cert'!AC179)/'21-22 Cert'!AC179</f>
        <v>7.9979794578211819E-2</v>
      </c>
      <c r="BH184" s="368">
        <f>(AD184-'21-22 Cert'!AD179)/'21-22 Cert'!AD179</f>
        <v>7.9984514130855597E-2</v>
      </c>
    </row>
    <row r="185" spans="1:60" x14ac:dyDescent="0.25">
      <c r="A185" s="116">
        <v>9</v>
      </c>
      <c r="B185" s="126">
        <f>MROUND('21-22 Cert'!B180+'21-22 Cert'!B180*$B$1,5)</f>
        <v>54365</v>
      </c>
      <c r="C185" s="127">
        <f>MROUND('21-22 Cert'!C180+'21-22 Cert'!C180*$B$1,5)</f>
        <v>59610</v>
      </c>
      <c r="D185" s="127">
        <f>MROUND('21-22 Cert'!D180+'21-22 Cert'!D180*$B$1,5)</f>
        <v>64010</v>
      </c>
      <c r="E185" s="127">
        <f>MROUND('21-22 Cert'!E180+'21-22 Cert'!E180*$B$1,5)</f>
        <v>66035</v>
      </c>
      <c r="F185" s="128">
        <f>MROUND('21-22 Cert'!F180+'21-22 Cert'!F180*$B$1,5)</f>
        <v>71805</v>
      </c>
      <c r="G185" s="116">
        <v>9</v>
      </c>
      <c r="H185" s="196">
        <f t="shared" si="120"/>
        <v>57083</v>
      </c>
      <c r="I185" s="197">
        <f t="shared" si="120"/>
        <v>62591</v>
      </c>
      <c r="J185" s="197">
        <f t="shared" si="120"/>
        <v>67211</v>
      </c>
      <c r="K185" s="197">
        <f t="shared" si="120"/>
        <v>69337</v>
      </c>
      <c r="L185" s="198">
        <f t="shared" si="120"/>
        <v>75395</v>
      </c>
      <c r="M185" s="116">
        <v>9</v>
      </c>
      <c r="N185" s="199">
        <f t="shared" si="121"/>
        <v>59802</v>
      </c>
      <c r="O185" s="200">
        <f t="shared" si="121"/>
        <v>65571</v>
      </c>
      <c r="P185" s="200">
        <f t="shared" si="121"/>
        <v>70411</v>
      </c>
      <c r="Q185" s="200">
        <f t="shared" si="121"/>
        <v>72639</v>
      </c>
      <c r="R185" s="201">
        <f t="shared" si="121"/>
        <v>78986</v>
      </c>
      <c r="S185" s="116">
        <v>9</v>
      </c>
      <c r="T185" s="202">
        <f t="shared" si="122"/>
        <v>62520</v>
      </c>
      <c r="U185" s="203">
        <f t="shared" si="122"/>
        <v>68552</v>
      </c>
      <c r="V185" s="203">
        <f t="shared" si="122"/>
        <v>73612</v>
      </c>
      <c r="W185" s="203">
        <f t="shared" si="122"/>
        <v>75940</v>
      </c>
      <c r="X185" s="204">
        <f t="shared" si="122"/>
        <v>82576</v>
      </c>
      <c r="Y185" s="116">
        <v>9</v>
      </c>
      <c r="Z185" s="205">
        <f t="shared" si="123"/>
        <v>65238</v>
      </c>
      <c r="AA185" s="206">
        <f t="shared" si="123"/>
        <v>71532</v>
      </c>
      <c r="AB185" s="206">
        <f t="shared" si="123"/>
        <v>76812</v>
      </c>
      <c r="AC185" s="206">
        <f t="shared" si="123"/>
        <v>79242</v>
      </c>
      <c r="AD185" s="207">
        <f t="shared" si="123"/>
        <v>86166</v>
      </c>
      <c r="AF185" s="368">
        <f>(B185-'21-22 Cert'!B180)/'21-22 Cert'!B180</f>
        <v>7.9956297179181568E-2</v>
      </c>
      <c r="AG185" s="368">
        <f>(C185-'21-22 Cert'!C180)/'21-22 Cert'!C180</f>
        <v>7.9989129450131355E-2</v>
      </c>
      <c r="AH185" s="368">
        <f>(D185-'21-22 Cert'!D180)/'21-22 Cert'!D180</f>
        <v>7.9973004892863173E-2</v>
      </c>
      <c r="AI185" s="368">
        <f>(E185-'21-22 Cert'!E180)/'21-22 Cert'!E180</f>
        <v>7.9973832692779454E-2</v>
      </c>
      <c r="AJ185" s="368">
        <f>(F185-'21-22 Cert'!F180)/'21-22 Cert'!F180</f>
        <v>8.0018049184026468E-2</v>
      </c>
      <c r="AK185" s="368"/>
      <c r="AL185" s="368">
        <f>(H185-'21-22 Cert'!H180)/'21-22 Cert'!H180</f>
        <v>7.9951567436668744E-2</v>
      </c>
      <c r="AM185" s="368">
        <f>(I185-'21-22 Cert'!I180)/'21-22 Cert'!I180</f>
        <v>7.9993098093348286E-2</v>
      </c>
      <c r="AN185" s="368">
        <f>(J185-'21-22 Cert'!J180)/'21-22 Cert'!J180</f>
        <v>7.9972362374264874E-2</v>
      </c>
      <c r="AO185" s="368">
        <f>(K185-'21-22 Cert'!K180)/'21-22 Cert'!K180</f>
        <v>7.9981932027039654E-2</v>
      </c>
      <c r="AP185" s="368">
        <f>(L185-'21-22 Cert'!L180)/'21-22 Cert'!L180</f>
        <v>8.0018335744674762E-2</v>
      </c>
      <c r="AQ185" s="368"/>
      <c r="AR185" s="368">
        <f>(N185-'21-22 Cert'!N180)/'21-22 Cert'!N180</f>
        <v>7.9965326687615121E-2</v>
      </c>
      <c r="AS185" s="368">
        <f>(O185-'21-22 Cert'!O180)/'21-22 Cert'!O180</f>
        <v>7.9980235526640867E-2</v>
      </c>
      <c r="AT185" s="368">
        <f>(P185-'21-22 Cert'!P180)/'21-22 Cert'!P180</f>
        <v>7.9973004892863173E-2</v>
      </c>
      <c r="AU185" s="368">
        <f>(Q185-'21-22 Cert'!Q180)/'21-22 Cert'!Q180</f>
        <v>7.9973238180196249E-2</v>
      </c>
      <c r="AV185" s="368">
        <f>(R185-'21-22 Cert'!R180)/'21-22 Cert'!R180</f>
        <v>8.0017502119397274E-2</v>
      </c>
      <c r="AW185" s="368"/>
      <c r="AX185" s="368">
        <f>(T185-'21-22 Cert'!T180)/'21-22 Cert'!T180</f>
        <v>7.9960615639736748E-2</v>
      </c>
      <c r="AY185" s="368">
        <f>(U185-'21-22 Cert'!U180)/'21-22 Cert'!U180</f>
        <v>8.000126035857201E-2</v>
      </c>
      <c r="AZ185" s="368">
        <f>(V185-'21-22 Cert'!V180)/'21-22 Cert'!V180</f>
        <v>7.997241824503748E-2</v>
      </c>
      <c r="BA185" s="368">
        <f>(W185-'21-22 Cert'!W180)/'21-22 Cert'!W180</f>
        <v>7.9966437703542531E-2</v>
      </c>
      <c r="BB185" s="368">
        <f>(X185-'21-22 Cert'!X180)/'21-22 Cert'!X180</f>
        <v>8.0017787543487928E-2</v>
      </c>
      <c r="BC185" s="368"/>
      <c r="BD185" s="368">
        <f>(Z185-'21-22 Cert'!Z180)/'21-22 Cert'!Z180</f>
        <v>7.9956297179181568E-2</v>
      </c>
      <c r="BE185" s="368">
        <f>(AA185-'21-22 Cert'!AA180)/'21-22 Cert'!AA180</f>
        <v>7.9989129450131355E-2</v>
      </c>
      <c r="BF185" s="368">
        <f>(AB185-'21-22 Cert'!AB180)/'21-22 Cert'!AB180</f>
        <v>7.9973004892863173E-2</v>
      </c>
      <c r="BG185" s="368">
        <f>(AC185-'21-22 Cert'!AC180)/'21-22 Cert'!AC180</f>
        <v>7.9973832692779454E-2</v>
      </c>
      <c r="BH185" s="368">
        <f>(AD185-'21-22 Cert'!AD180)/'21-22 Cert'!AD180</f>
        <v>8.0018049184026468E-2</v>
      </c>
    </row>
    <row r="186" spans="1:60" x14ac:dyDescent="0.25">
      <c r="A186" s="116">
        <v>10</v>
      </c>
      <c r="B186" s="126">
        <f>MROUND('21-22 Cert'!B181+'21-22 Cert'!B181*$B$1,5)</f>
        <v>55700</v>
      </c>
      <c r="C186" s="127">
        <f>MROUND('21-22 Cert'!C181+'21-22 Cert'!C181*$B$1,5)</f>
        <v>61075</v>
      </c>
      <c r="D186" s="127">
        <f>MROUND('21-22 Cert'!D181+'21-22 Cert'!D181*$B$1,5)</f>
        <v>65585</v>
      </c>
      <c r="E186" s="127">
        <f>MROUND('21-22 Cert'!E181+'21-22 Cert'!E181*$B$1,5)</f>
        <v>67650</v>
      </c>
      <c r="F186" s="128">
        <f>MROUND('21-22 Cert'!F181+'21-22 Cert'!F181*$B$1,5)</f>
        <v>73570</v>
      </c>
      <c r="G186" s="116">
        <v>10</v>
      </c>
      <c r="H186" s="196">
        <f t="shared" si="120"/>
        <v>58485</v>
      </c>
      <c r="I186" s="197">
        <f t="shared" si="120"/>
        <v>64129</v>
      </c>
      <c r="J186" s="197">
        <f t="shared" si="120"/>
        <v>68864</v>
      </c>
      <c r="K186" s="197">
        <f t="shared" si="120"/>
        <v>71033</v>
      </c>
      <c r="L186" s="198">
        <f t="shared" si="120"/>
        <v>77249</v>
      </c>
      <c r="M186" s="116">
        <v>10</v>
      </c>
      <c r="N186" s="199">
        <f t="shared" si="121"/>
        <v>61270</v>
      </c>
      <c r="O186" s="200">
        <f t="shared" si="121"/>
        <v>67183</v>
      </c>
      <c r="P186" s="200">
        <f t="shared" si="121"/>
        <v>72144</v>
      </c>
      <c r="Q186" s="200">
        <f t="shared" si="121"/>
        <v>74415</v>
      </c>
      <c r="R186" s="201">
        <f t="shared" si="121"/>
        <v>80927</v>
      </c>
      <c r="S186" s="116">
        <v>10</v>
      </c>
      <c r="T186" s="202">
        <f t="shared" si="122"/>
        <v>64055</v>
      </c>
      <c r="U186" s="203">
        <f t="shared" si="122"/>
        <v>70236</v>
      </c>
      <c r="V186" s="203">
        <f t="shared" si="122"/>
        <v>75423</v>
      </c>
      <c r="W186" s="203">
        <f t="shared" si="122"/>
        <v>77798</v>
      </c>
      <c r="X186" s="204">
        <f t="shared" si="122"/>
        <v>84606</v>
      </c>
      <c r="Y186" s="116">
        <v>10</v>
      </c>
      <c r="Z186" s="205">
        <f t="shared" si="123"/>
        <v>66840</v>
      </c>
      <c r="AA186" s="206">
        <f t="shared" si="123"/>
        <v>73290</v>
      </c>
      <c r="AB186" s="206">
        <f t="shared" si="123"/>
        <v>78702</v>
      </c>
      <c r="AC186" s="206">
        <f t="shared" si="123"/>
        <v>81180</v>
      </c>
      <c r="AD186" s="207">
        <f t="shared" si="123"/>
        <v>88284</v>
      </c>
      <c r="AF186" s="368">
        <f>(B186-'21-22 Cert'!B181)/'21-22 Cert'!B181</f>
        <v>7.9980610761027623E-2</v>
      </c>
      <c r="AG186" s="368">
        <f>(C186-'21-22 Cert'!C181)/'21-22 Cert'!C181</f>
        <v>8.0017683465959333E-2</v>
      </c>
      <c r="AH186" s="368">
        <f>(D186-'21-22 Cert'!D181)/'21-22 Cert'!D181</f>
        <v>8.0032935364347468E-2</v>
      </c>
      <c r="AI186" s="368">
        <f>(E186-'21-22 Cert'!E181)/'21-22 Cert'!E181</f>
        <v>7.9980842911877389E-2</v>
      </c>
      <c r="AJ186" s="368">
        <f>(F186-'21-22 Cert'!F181)/'21-22 Cert'!F181</f>
        <v>8.0005871990604813E-2</v>
      </c>
      <c r="AK186" s="368"/>
      <c r="AL186" s="368">
        <f>(H186-'21-22 Cert'!H181)/'21-22 Cert'!H181</f>
        <v>7.9975625069246964E-2</v>
      </c>
      <c r="AM186" s="368">
        <f>(I186-'21-22 Cert'!I181)/'21-22 Cert'!I181</f>
        <v>8.0012799353295833E-2</v>
      </c>
      <c r="AN186" s="368">
        <f>(J186-'21-22 Cert'!J181)/'21-22 Cert'!J181</f>
        <v>8.0033249164849982E-2</v>
      </c>
      <c r="AO186" s="368">
        <f>(K186-'21-22 Cert'!K181)/'21-22 Cert'!K181</f>
        <v>7.9988444930973665E-2</v>
      </c>
      <c r="AP186" s="368">
        <f>(L186-'21-22 Cert'!L181)/'21-22 Cert'!L181</f>
        <v>8.0012862455610553E-2</v>
      </c>
      <c r="AQ186" s="368"/>
      <c r="AR186" s="368">
        <f>(N186-'21-22 Cert'!N181)/'21-22 Cert'!N181</f>
        <v>7.9971092662119048E-2</v>
      </c>
      <c r="AS186" s="368">
        <f>(O186-'21-22 Cert'!O181)/'21-22 Cert'!O181</f>
        <v>8.0025721405031752E-2</v>
      </c>
      <c r="AT186" s="368">
        <f>(P186-'21-22 Cert'!P181)/'21-22 Cert'!P181</f>
        <v>8.0032336297493942E-2</v>
      </c>
      <c r="AU186" s="368">
        <f>(Q186-'21-22 Cert'!Q181)/'21-22 Cert'!Q181</f>
        <v>7.9980842911877389E-2</v>
      </c>
      <c r="AV186" s="368">
        <f>(R186-'21-22 Cert'!R181)/'21-22 Cert'!R181</f>
        <v>8.0005871990604813E-2</v>
      </c>
      <c r="AW186" s="368"/>
      <c r="AX186" s="368">
        <f>(T186-'21-22 Cert'!T181)/'21-22 Cert'!T181</f>
        <v>7.9985162954595262E-2</v>
      </c>
      <c r="AY186" s="368">
        <f>(U186-'21-22 Cert'!U181)/'21-22 Cert'!U181</f>
        <v>8.0005535651130971E-2</v>
      </c>
      <c r="AZ186" s="368">
        <f>(V186-'21-22 Cert'!V181)/'21-22 Cert'!V181</f>
        <v>8.0032648852994243E-2</v>
      </c>
      <c r="BA186" s="368">
        <f>(W186-'21-22 Cert'!W181)/'21-22 Cert'!W181</f>
        <v>7.9987783885834857E-2</v>
      </c>
      <c r="BB186" s="368">
        <f>(X186-'21-22 Cert'!X181)/'21-22 Cert'!X181</f>
        <v>8.0012254589088311E-2</v>
      </c>
      <c r="BC186" s="368"/>
      <c r="BD186" s="368">
        <f>(Z186-'21-22 Cert'!Z181)/'21-22 Cert'!Z181</f>
        <v>7.9980610761027623E-2</v>
      </c>
      <c r="BE186" s="368">
        <f>(AA186-'21-22 Cert'!AA181)/'21-22 Cert'!AA181</f>
        <v>8.0017683465959333E-2</v>
      </c>
      <c r="BF186" s="368">
        <f>(AB186-'21-22 Cert'!AB181)/'21-22 Cert'!AB181</f>
        <v>8.0032935364347468E-2</v>
      </c>
      <c r="BG186" s="368">
        <f>(AC186-'21-22 Cert'!AC181)/'21-22 Cert'!AC181</f>
        <v>7.9980842911877389E-2</v>
      </c>
      <c r="BH186" s="368">
        <f>(AD186-'21-22 Cert'!AD181)/'21-22 Cert'!AD181</f>
        <v>8.0005871990604813E-2</v>
      </c>
    </row>
    <row r="187" spans="1:60" x14ac:dyDescent="0.25">
      <c r="A187" s="116">
        <v>11</v>
      </c>
      <c r="B187" s="126">
        <f>MROUND('21-22 Cert'!B182+'21-22 Cert'!B182*$B$1,5)</f>
        <v>57060</v>
      </c>
      <c r="C187" s="127">
        <f>MROUND('21-22 Cert'!C182+'21-22 Cert'!C182*$B$1,5)</f>
        <v>62580</v>
      </c>
      <c r="D187" s="127">
        <f>MROUND('21-22 Cert'!D182+'21-22 Cert'!D182*$B$1,5)</f>
        <v>67205</v>
      </c>
      <c r="E187" s="127">
        <f>MROUND('21-22 Cert'!E182+'21-22 Cert'!E182*$B$1,5)</f>
        <v>69315</v>
      </c>
      <c r="F187" s="128">
        <f>MROUND('21-22 Cert'!F182+'21-22 Cert'!F182*$B$1,5)</f>
        <v>75380</v>
      </c>
      <c r="G187" s="116">
        <v>11</v>
      </c>
      <c r="H187" s="196">
        <f t="shared" si="120"/>
        <v>59913</v>
      </c>
      <c r="I187" s="197">
        <f t="shared" si="120"/>
        <v>65709</v>
      </c>
      <c r="J187" s="197">
        <f t="shared" si="120"/>
        <v>70565</v>
      </c>
      <c r="K187" s="197">
        <f t="shared" si="120"/>
        <v>72781</v>
      </c>
      <c r="L187" s="198">
        <f t="shared" si="120"/>
        <v>79149</v>
      </c>
      <c r="M187" s="116">
        <v>11</v>
      </c>
      <c r="N187" s="199">
        <f t="shared" si="121"/>
        <v>62766</v>
      </c>
      <c r="O187" s="200">
        <f t="shared" si="121"/>
        <v>68838</v>
      </c>
      <c r="P187" s="200">
        <f t="shared" si="121"/>
        <v>73926</v>
      </c>
      <c r="Q187" s="200">
        <f t="shared" si="121"/>
        <v>76247</v>
      </c>
      <c r="R187" s="201">
        <f t="shared" si="121"/>
        <v>82918</v>
      </c>
      <c r="S187" s="116">
        <v>11</v>
      </c>
      <c r="T187" s="202">
        <f t="shared" si="122"/>
        <v>65619</v>
      </c>
      <c r="U187" s="203">
        <f t="shared" si="122"/>
        <v>71967</v>
      </c>
      <c r="V187" s="203">
        <f t="shared" si="122"/>
        <v>77286</v>
      </c>
      <c r="W187" s="203">
        <f t="shared" si="122"/>
        <v>79712</v>
      </c>
      <c r="X187" s="204">
        <f t="shared" si="122"/>
        <v>86687</v>
      </c>
      <c r="Y187" s="116">
        <v>11</v>
      </c>
      <c r="Z187" s="205">
        <f t="shared" si="123"/>
        <v>68472</v>
      </c>
      <c r="AA187" s="206">
        <f t="shared" si="123"/>
        <v>75096</v>
      </c>
      <c r="AB187" s="206">
        <f t="shared" si="123"/>
        <v>80646</v>
      </c>
      <c r="AC187" s="206">
        <f t="shared" si="123"/>
        <v>83178</v>
      </c>
      <c r="AD187" s="207">
        <f t="shared" si="123"/>
        <v>90456</v>
      </c>
      <c r="AF187" s="368">
        <f>(B187-'21-22 Cert'!B182)/'21-22 Cert'!B182</f>
        <v>7.9965931674079685E-2</v>
      </c>
      <c r="AG187" s="368">
        <f>(C187-'21-22 Cert'!C182)/'21-22 Cert'!C182</f>
        <v>7.9989645353352318E-2</v>
      </c>
      <c r="AH187" s="368">
        <f>(D187-'21-22 Cert'!D182)/'21-22 Cert'!D182</f>
        <v>8.0032141422257938E-2</v>
      </c>
      <c r="AI187" s="368">
        <f>(E187-'21-22 Cert'!E182)/'21-22 Cert'!E182</f>
        <v>8.0009348706762226E-2</v>
      </c>
      <c r="AJ187" s="368">
        <f>(F187-'21-22 Cert'!F182)/'21-22 Cert'!F182</f>
        <v>8.0020058743463005E-2</v>
      </c>
      <c r="AK187" s="368"/>
      <c r="AL187" s="368">
        <f>(H187-'21-22 Cert'!H182)/'21-22 Cert'!H182</f>
        <v>7.996106494583341E-2</v>
      </c>
      <c r="AM187" s="368">
        <f>(I187-'21-22 Cert'!I182)/'21-22 Cert'!I182</f>
        <v>7.9994083034745742E-2</v>
      </c>
      <c r="AN187" s="368">
        <f>(J187-'21-22 Cert'!J182)/'21-22 Cert'!J182</f>
        <v>8.003244765519775E-2</v>
      </c>
      <c r="AO187" s="368">
        <f>(K187-'21-22 Cert'!K182)/'21-22 Cert'!K182</f>
        <v>8.0013058511032964E-2</v>
      </c>
      <c r="AP187" s="368">
        <f>(L187-'21-22 Cert'!L182)/'21-22 Cert'!L182</f>
        <v>8.001637442860067E-2</v>
      </c>
      <c r="AQ187" s="368"/>
      <c r="AR187" s="368">
        <f>(N187-'21-22 Cert'!N182)/'21-22 Cert'!N182</f>
        <v>7.9956640685490118E-2</v>
      </c>
      <c r="AS187" s="368">
        <f>(O187-'21-22 Cert'!O182)/'21-22 Cert'!O182</f>
        <v>7.9981173517414503E-2</v>
      </c>
      <c r="AT187" s="368">
        <f>(P187-'21-22 Cert'!P182)/'21-22 Cert'!P182</f>
        <v>8.0031556802244039E-2</v>
      </c>
      <c r="AU187" s="368">
        <f>(Q187-'21-22 Cert'!Q182)/'21-22 Cert'!Q182</f>
        <v>8.0016431060369986E-2</v>
      </c>
      <c r="AV187" s="368">
        <f>(R187-'21-22 Cert'!R182)/'21-22 Cert'!R182</f>
        <v>8.0013025073266034E-2</v>
      </c>
      <c r="AW187" s="368"/>
      <c r="AX187" s="368">
        <f>(T187-'21-22 Cert'!T182)/'21-22 Cert'!T182</f>
        <v>7.9970375246872949E-2</v>
      </c>
      <c r="AY187" s="368">
        <f>(U187-'21-22 Cert'!U182)/'21-22 Cert'!U182</f>
        <v>7.9985593589147169E-2</v>
      </c>
      <c r="AZ187" s="368">
        <f>(V187-'21-22 Cert'!V182)/'21-22 Cert'!V182</f>
        <v>8.0031861820316103E-2</v>
      </c>
      <c r="BA187" s="368">
        <f>(W187-'21-22 Cert'!W182)/'21-22 Cert'!W182</f>
        <v>8.0005961494167221E-2</v>
      </c>
      <c r="BB187" s="368">
        <f>(X187-'21-22 Cert'!X182)/'21-22 Cert'!X182</f>
        <v>8.002342270507326E-2</v>
      </c>
      <c r="BC187" s="368"/>
      <c r="BD187" s="368">
        <f>(Z187-'21-22 Cert'!Z182)/'21-22 Cert'!Z182</f>
        <v>7.9965931674079685E-2</v>
      </c>
      <c r="BE187" s="368">
        <f>(AA187-'21-22 Cert'!AA182)/'21-22 Cert'!AA182</f>
        <v>7.9989645353352318E-2</v>
      </c>
      <c r="BF187" s="368">
        <f>(AB187-'21-22 Cert'!AB182)/'21-22 Cert'!AB182</f>
        <v>8.0032141422257938E-2</v>
      </c>
      <c r="BG187" s="368">
        <f>(AC187-'21-22 Cert'!AC182)/'21-22 Cert'!AC182</f>
        <v>8.0009348706762226E-2</v>
      </c>
      <c r="BH187" s="368">
        <f>(AD187-'21-22 Cert'!AD182)/'21-22 Cert'!AD182</f>
        <v>8.0020058743463005E-2</v>
      </c>
    </row>
    <row r="188" spans="1:60" x14ac:dyDescent="0.25">
      <c r="A188" s="116">
        <v>12</v>
      </c>
      <c r="B188" s="126">
        <f>MROUND('21-22 Cert'!B183+'21-22 Cert'!B183*$B$1,5)</f>
        <v>59305</v>
      </c>
      <c r="C188" s="127">
        <f>MROUND('21-22 Cert'!C183+'21-22 Cert'!C183*$B$1,5)</f>
        <v>65040</v>
      </c>
      <c r="D188" s="127">
        <f>MROUND('21-22 Cert'!D183+'21-22 Cert'!D183*$B$1,5)</f>
        <v>69845</v>
      </c>
      <c r="E188" s="127">
        <f>MROUND('21-22 Cert'!E183+'21-22 Cert'!E183*$B$1,5)</f>
        <v>72045</v>
      </c>
      <c r="F188" s="128">
        <f>MROUND('21-22 Cert'!F183+'21-22 Cert'!F183*$B$1,5)</f>
        <v>78355</v>
      </c>
      <c r="G188" s="116">
        <v>12</v>
      </c>
      <c r="H188" s="196">
        <f t="shared" si="120"/>
        <v>62270</v>
      </c>
      <c r="I188" s="197">
        <f t="shared" si="120"/>
        <v>68292</v>
      </c>
      <c r="J188" s="197">
        <f t="shared" si="120"/>
        <v>73337</v>
      </c>
      <c r="K188" s="197">
        <f t="shared" si="120"/>
        <v>75647</v>
      </c>
      <c r="L188" s="198">
        <f t="shared" si="120"/>
        <v>82273</v>
      </c>
      <c r="M188" s="116">
        <v>12</v>
      </c>
      <c r="N188" s="199">
        <f t="shared" si="121"/>
        <v>65236</v>
      </c>
      <c r="O188" s="200">
        <f t="shared" si="121"/>
        <v>71544</v>
      </c>
      <c r="P188" s="200">
        <f t="shared" si="121"/>
        <v>76830</v>
      </c>
      <c r="Q188" s="200">
        <f t="shared" si="121"/>
        <v>79250</v>
      </c>
      <c r="R188" s="201">
        <f t="shared" si="121"/>
        <v>86191</v>
      </c>
      <c r="S188" s="116">
        <v>12</v>
      </c>
      <c r="T188" s="202">
        <f t="shared" si="122"/>
        <v>68201</v>
      </c>
      <c r="U188" s="203">
        <f t="shared" si="122"/>
        <v>74796</v>
      </c>
      <c r="V188" s="203">
        <f t="shared" si="122"/>
        <v>80322</v>
      </c>
      <c r="W188" s="203">
        <f t="shared" si="122"/>
        <v>82852</v>
      </c>
      <c r="X188" s="204">
        <f t="shared" si="122"/>
        <v>90108</v>
      </c>
      <c r="Y188" s="116">
        <v>12</v>
      </c>
      <c r="Z188" s="205">
        <f t="shared" si="123"/>
        <v>71166</v>
      </c>
      <c r="AA188" s="206">
        <f t="shared" si="123"/>
        <v>78048</v>
      </c>
      <c r="AB188" s="206">
        <f t="shared" si="123"/>
        <v>83814</v>
      </c>
      <c r="AC188" s="206">
        <f t="shared" si="123"/>
        <v>86454</v>
      </c>
      <c r="AD188" s="207">
        <f t="shared" si="123"/>
        <v>94026</v>
      </c>
      <c r="AF188" s="368">
        <f>(B188-'21-22 Cert'!B183)/'21-22 Cert'!B183</f>
        <v>8.0040065561828452E-2</v>
      </c>
      <c r="AG188" s="368">
        <f>(C188-'21-22 Cert'!C183)/'21-22 Cert'!C183</f>
        <v>8.0039853869146457E-2</v>
      </c>
      <c r="AH188" s="368">
        <f>(D188-'21-22 Cert'!D183)/'21-22 Cert'!D183</f>
        <v>8.0021648368640785E-2</v>
      </c>
      <c r="AI188" s="368">
        <f>(E188-'21-22 Cert'!E183)/'21-22 Cert'!E183</f>
        <v>7.9973017538599908E-2</v>
      </c>
      <c r="AJ188" s="368">
        <f>(F188-'21-22 Cert'!F183)/'21-22 Cert'!F183</f>
        <v>8.0013783597518956E-2</v>
      </c>
      <c r="AK188" s="368"/>
      <c r="AL188" s="368">
        <f>(H188-'21-22 Cert'!H183)/'21-22 Cert'!H183</f>
        <v>8.002636325794367E-2</v>
      </c>
      <c r="AM188" s="368">
        <f>(I188-'21-22 Cert'!I183)/'21-22 Cert'!I183</f>
        <v>8.0039853869146457E-2</v>
      </c>
      <c r="AN188" s="368">
        <f>(J188-'21-22 Cert'!J183)/'21-22 Cert'!J183</f>
        <v>8.0010014137606028E-2</v>
      </c>
      <c r="AO188" s="368">
        <f>(K188-'21-22 Cert'!K183)/'21-22 Cert'!K183</f>
        <v>7.9961739428375644E-2</v>
      </c>
      <c r="AP188" s="368">
        <f>(L188-'21-22 Cert'!L183)/'21-22 Cert'!L183</f>
        <v>8.0009976633673763E-2</v>
      </c>
      <c r="AQ188" s="368"/>
      <c r="AR188" s="368">
        <f>(N188-'21-22 Cert'!N183)/'21-22 Cert'!N183</f>
        <v>8.0048343570470692E-2</v>
      </c>
      <c r="AS188" s="368">
        <f>(O188-'21-22 Cert'!O183)/'21-22 Cert'!O183</f>
        <v>8.0039853869146457E-2</v>
      </c>
      <c r="AT188" s="368">
        <f>(P188-'21-22 Cert'!P183)/'21-22 Cert'!P183</f>
        <v>8.0028677059757927E-2</v>
      </c>
      <c r="AU188" s="368">
        <f>(Q188-'21-22 Cert'!Q183)/'21-22 Cert'!Q183</f>
        <v>7.9979831291478717E-2</v>
      </c>
      <c r="AV188" s="368">
        <f>(R188-'21-22 Cert'!R183)/'21-22 Cert'!R183</f>
        <v>8.0020048869118482E-2</v>
      </c>
      <c r="AW188" s="368"/>
      <c r="AX188" s="368">
        <f>(T188-'21-22 Cert'!T183)/'21-22 Cert'!T183</f>
        <v>8.0035472785722206E-2</v>
      </c>
      <c r="AY188" s="368">
        <f>(U188-'21-22 Cert'!U183)/'21-22 Cert'!U183</f>
        <v>8.0039853869146457E-2</v>
      </c>
      <c r="AZ188" s="368">
        <f>(V188-'21-22 Cert'!V183)/'21-22 Cert'!V183</f>
        <v>8.0017748853719858E-2</v>
      </c>
      <c r="BA188" s="368">
        <f>(W188-'21-22 Cert'!W183)/'21-22 Cert'!W183</f>
        <v>7.9969237587496911E-2</v>
      </c>
      <c r="BB188" s="368">
        <f>(X188-'21-22 Cert'!X183)/'21-22 Cert'!X183</f>
        <v>8.0004314839452015E-2</v>
      </c>
      <c r="BC188" s="368"/>
      <c r="BD188" s="368">
        <f>(Z188-'21-22 Cert'!Z183)/'21-22 Cert'!Z183</f>
        <v>8.0040065561828452E-2</v>
      </c>
      <c r="BE188" s="368">
        <f>(AA188-'21-22 Cert'!AA183)/'21-22 Cert'!AA183</f>
        <v>8.0039853869146457E-2</v>
      </c>
      <c r="BF188" s="368">
        <f>(AB188-'21-22 Cert'!AB183)/'21-22 Cert'!AB183</f>
        <v>8.0021648368640785E-2</v>
      </c>
      <c r="BG188" s="368">
        <f>(AC188-'21-22 Cert'!AC183)/'21-22 Cert'!AC183</f>
        <v>7.9973017538599908E-2</v>
      </c>
      <c r="BH188" s="368">
        <f>(AD188-'21-22 Cert'!AD183)/'21-22 Cert'!AD183</f>
        <v>8.0013783597518956E-2</v>
      </c>
    </row>
    <row r="189" spans="1:60" x14ac:dyDescent="0.25">
      <c r="A189" s="116">
        <v>13</v>
      </c>
      <c r="B189" s="126">
        <f>MROUND('21-22 Cert'!B184+'21-22 Cert'!B184*$B$1,5)</f>
        <v>60180</v>
      </c>
      <c r="C189" s="127">
        <f>MROUND('21-22 Cert'!C184+'21-22 Cert'!C184*$B$1,5)</f>
        <v>65995</v>
      </c>
      <c r="D189" s="127">
        <f>MROUND('21-22 Cert'!D184+'21-22 Cert'!D184*$B$1,5)</f>
        <v>70870</v>
      </c>
      <c r="E189" s="127">
        <f>MROUND('21-22 Cert'!E184+'21-22 Cert'!E184*$B$1,5)</f>
        <v>73115</v>
      </c>
      <c r="F189" s="128">
        <f>MROUND('21-22 Cert'!F184+'21-22 Cert'!F184*$B$1,5)</f>
        <v>79515</v>
      </c>
      <c r="G189" s="116">
        <v>13</v>
      </c>
      <c r="H189" s="196">
        <f t="shared" si="120"/>
        <v>63189</v>
      </c>
      <c r="I189" s="197">
        <f t="shared" si="120"/>
        <v>69295</v>
      </c>
      <c r="J189" s="197">
        <f t="shared" si="120"/>
        <v>74414</v>
      </c>
      <c r="K189" s="197">
        <f t="shared" si="120"/>
        <v>76771</v>
      </c>
      <c r="L189" s="198">
        <f t="shared" si="120"/>
        <v>83491</v>
      </c>
      <c r="M189" s="116">
        <v>13</v>
      </c>
      <c r="N189" s="199">
        <f t="shared" si="121"/>
        <v>66198</v>
      </c>
      <c r="O189" s="200">
        <f t="shared" si="121"/>
        <v>72595</v>
      </c>
      <c r="P189" s="200">
        <f t="shared" si="121"/>
        <v>77957</v>
      </c>
      <c r="Q189" s="200">
        <f t="shared" si="121"/>
        <v>80427</v>
      </c>
      <c r="R189" s="201">
        <f t="shared" si="121"/>
        <v>87467</v>
      </c>
      <c r="S189" s="116">
        <v>13</v>
      </c>
      <c r="T189" s="202">
        <f t="shared" si="122"/>
        <v>69207</v>
      </c>
      <c r="U189" s="203">
        <f t="shared" si="122"/>
        <v>75894</v>
      </c>
      <c r="V189" s="203">
        <f t="shared" si="122"/>
        <v>81501</v>
      </c>
      <c r="W189" s="203">
        <f t="shared" si="122"/>
        <v>84082</v>
      </c>
      <c r="X189" s="204">
        <f t="shared" si="122"/>
        <v>91442</v>
      </c>
      <c r="Y189" s="116">
        <v>13</v>
      </c>
      <c r="Z189" s="205">
        <f t="shared" si="123"/>
        <v>72216</v>
      </c>
      <c r="AA189" s="206">
        <f t="shared" si="123"/>
        <v>79194</v>
      </c>
      <c r="AB189" s="206">
        <f t="shared" si="123"/>
        <v>85044</v>
      </c>
      <c r="AC189" s="206">
        <f t="shared" si="123"/>
        <v>87738</v>
      </c>
      <c r="AD189" s="207">
        <f t="shared" si="123"/>
        <v>95418</v>
      </c>
      <c r="AF189" s="368">
        <f>(B189-'21-22 Cert'!B184)/'21-22 Cert'!B184</f>
        <v>8.0043072505384061E-2</v>
      </c>
      <c r="AG189" s="368">
        <f>(C189-'21-22 Cert'!C184)/'21-22 Cert'!C184</f>
        <v>8.0026184436625486E-2</v>
      </c>
      <c r="AH189" s="368">
        <f>(D189-'21-22 Cert'!D184)/'21-22 Cert'!D184</f>
        <v>8.0006095702529714E-2</v>
      </c>
      <c r="AI189" s="368">
        <f>(E189-'21-22 Cert'!E184)/'21-22 Cert'!E184</f>
        <v>7.9985228951255538E-2</v>
      </c>
      <c r="AJ189" s="368">
        <f>(F189-'21-22 Cert'!F184)/'21-22 Cert'!F184</f>
        <v>0.08</v>
      </c>
      <c r="AK189" s="368"/>
      <c r="AL189" s="368">
        <f>(H189-'21-22 Cert'!H184)/'21-22 Cert'!H184</f>
        <v>8.0043072505384061E-2</v>
      </c>
      <c r="AM189" s="368">
        <f>(I189-'21-22 Cert'!I184)/'21-22 Cert'!I184</f>
        <v>8.0034289276807974E-2</v>
      </c>
      <c r="AN189" s="368">
        <f>(J189-'21-22 Cert'!J184)/'21-22 Cert'!J184</f>
        <v>8.0013352491255574E-2</v>
      </c>
      <c r="AO189" s="368">
        <f>(K189-'21-22 Cert'!K184)/'21-22 Cert'!K184</f>
        <v>7.9988745867623265E-2</v>
      </c>
      <c r="AP189" s="368">
        <f>(L189-'21-22 Cert'!L184)/'21-22 Cert'!L184</f>
        <v>8.0006726515406301E-2</v>
      </c>
      <c r="AQ189" s="368"/>
      <c r="AR189" s="368">
        <f>(N189-'21-22 Cert'!N184)/'21-22 Cert'!N184</f>
        <v>8.0043072505384061E-2</v>
      </c>
      <c r="AS189" s="368">
        <f>(O189-'21-22 Cert'!O184)/'21-22 Cert'!O184</f>
        <v>8.0025589145441556E-2</v>
      </c>
      <c r="AT189" s="368">
        <f>(P189-'21-22 Cert'!P184)/'21-22 Cert'!P184</f>
        <v>8.0006095702529714E-2</v>
      </c>
      <c r="AU189" s="368">
        <f>(Q189-'21-22 Cert'!Q184)/'21-22 Cert'!Q184</f>
        <v>7.9991943064321197E-2</v>
      </c>
      <c r="AV189" s="368">
        <f>(R189-'21-22 Cert'!R184)/'21-22 Cert'!R184</f>
        <v>7.999950609966909E-2</v>
      </c>
      <c r="AW189" s="368"/>
      <c r="AX189" s="368">
        <f>(T189-'21-22 Cert'!T184)/'21-22 Cert'!T184</f>
        <v>8.0043072505384061E-2</v>
      </c>
      <c r="AY189" s="368">
        <f>(U189-'21-22 Cert'!U184)/'21-22 Cert'!U184</f>
        <v>8.0018784420315639E-2</v>
      </c>
      <c r="AZ189" s="368">
        <f>(V189-'21-22 Cert'!V184)/'21-22 Cert'!V184</f>
        <v>8.0012721466148976E-2</v>
      </c>
      <c r="BA189" s="368">
        <f>(W189-'21-22 Cert'!W184)/'21-22 Cert'!W184</f>
        <v>7.9982017853702389E-2</v>
      </c>
      <c r="BB189" s="368">
        <f>(X189-'21-22 Cert'!X184)/'21-22 Cert'!X184</f>
        <v>7.9993858436972209E-2</v>
      </c>
      <c r="BC189" s="368"/>
      <c r="BD189" s="368">
        <f>(Z189-'21-22 Cert'!Z184)/'21-22 Cert'!Z184</f>
        <v>8.0043072505384061E-2</v>
      </c>
      <c r="BE189" s="368">
        <f>(AA189-'21-22 Cert'!AA184)/'21-22 Cert'!AA184</f>
        <v>8.0026184436625486E-2</v>
      </c>
      <c r="BF189" s="368">
        <f>(AB189-'21-22 Cert'!AB184)/'21-22 Cert'!AB184</f>
        <v>8.0006095702529714E-2</v>
      </c>
      <c r="BG189" s="368">
        <f>(AC189-'21-22 Cert'!AC184)/'21-22 Cert'!AC184</f>
        <v>7.9985228951255538E-2</v>
      </c>
      <c r="BH189" s="368">
        <f>(AD189-'21-22 Cert'!AD184)/'21-22 Cert'!AD184</f>
        <v>0.08</v>
      </c>
    </row>
    <row r="190" spans="1:60" x14ac:dyDescent="0.25">
      <c r="A190" s="116">
        <v>14</v>
      </c>
      <c r="B190" s="126">
        <f>MROUND('21-22 Cert'!B185+'21-22 Cert'!B185*$B$1,5)</f>
        <v>61060</v>
      </c>
      <c r="C190" s="127">
        <f>MROUND('21-22 Cert'!C185+'21-22 Cert'!C185*$B$1,5)</f>
        <v>66970</v>
      </c>
      <c r="D190" s="127">
        <f>MROUND('21-22 Cert'!D185+'21-22 Cert'!D185*$B$1,5)</f>
        <v>71925</v>
      </c>
      <c r="E190" s="127">
        <f>MROUND('21-22 Cert'!E185+'21-22 Cert'!E185*$B$1,5)</f>
        <v>74200</v>
      </c>
      <c r="F190" s="128">
        <f>MROUND('21-22 Cert'!F185+'21-22 Cert'!F185*$B$1,5)</f>
        <v>80685</v>
      </c>
      <c r="G190" s="116">
        <v>14</v>
      </c>
      <c r="H190" s="196">
        <f t="shared" si="120"/>
        <v>64113</v>
      </c>
      <c r="I190" s="197">
        <f t="shared" si="120"/>
        <v>70319</v>
      </c>
      <c r="J190" s="197">
        <f t="shared" si="120"/>
        <v>75521</v>
      </c>
      <c r="K190" s="197">
        <f t="shared" si="120"/>
        <v>77910</v>
      </c>
      <c r="L190" s="198">
        <f t="shared" si="120"/>
        <v>84719</v>
      </c>
      <c r="M190" s="116">
        <v>14</v>
      </c>
      <c r="N190" s="199">
        <f t="shared" si="121"/>
        <v>67166</v>
      </c>
      <c r="O190" s="200">
        <f t="shared" si="121"/>
        <v>73667</v>
      </c>
      <c r="P190" s="200">
        <f t="shared" si="121"/>
        <v>79118</v>
      </c>
      <c r="Q190" s="200">
        <f t="shared" si="121"/>
        <v>81620</v>
      </c>
      <c r="R190" s="201">
        <f t="shared" si="121"/>
        <v>88754</v>
      </c>
      <c r="S190" s="116">
        <v>14</v>
      </c>
      <c r="T190" s="202">
        <f t="shared" si="122"/>
        <v>70219</v>
      </c>
      <c r="U190" s="203">
        <f t="shared" si="122"/>
        <v>77016</v>
      </c>
      <c r="V190" s="203">
        <f t="shared" si="122"/>
        <v>82714</v>
      </c>
      <c r="W190" s="203">
        <f t="shared" si="122"/>
        <v>85330</v>
      </c>
      <c r="X190" s="204">
        <f t="shared" si="122"/>
        <v>92788</v>
      </c>
      <c r="Y190" s="116">
        <v>14</v>
      </c>
      <c r="Z190" s="205">
        <f t="shared" si="123"/>
        <v>73272</v>
      </c>
      <c r="AA190" s="206">
        <f t="shared" si="123"/>
        <v>80364</v>
      </c>
      <c r="AB190" s="206">
        <f t="shared" si="123"/>
        <v>86310</v>
      </c>
      <c r="AC190" s="206">
        <f t="shared" si="123"/>
        <v>89040</v>
      </c>
      <c r="AD190" s="207">
        <f t="shared" si="123"/>
        <v>96822</v>
      </c>
      <c r="AF190" s="368">
        <f>(B190-'21-22 Cert'!B185)/'21-22 Cert'!B185</f>
        <v>8.0038913947112406E-2</v>
      </c>
      <c r="AG190" s="368">
        <f>(C190-'21-22 Cert'!C185)/'21-22 Cert'!C185</f>
        <v>7.9987098855023378E-2</v>
      </c>
      <c r="AH190" s="368">
        <f>(D190-'21-22 Cert'!D185)/'21-22 Cert'!D185</f>
        <v>8.0036038741647275E-2</v>
      </c>
      <c r="AI190" s="368">
        <f>(E190-'21-22 Cert'!E185)/'21-22 Cert'!E185</f>
        <v>7.9979623025980648E-2</v>
      </c>
      <c r="AJ190" s="368">
        <f>(F190-'21-22 Cert'!F185)/'21-22 Cert'!F185</f>
        <v>7.9975906839780481E-2</v>
      </c>
      <c r="AK190" s="368"/>
      <c r="AL190" s="368">
        <f>(H190-'21-22 Cert'!H185)/'21-22 Cert'!H185</f>
        <v>8.0034365418954881E-2</v>
      </c>
      <c r="AM190" s="368">
        <f>(I190-'21-22 Cert'!I185)/'21-22 Cert'!I185</f>
        <v>7.9986484618574438E-2</v>
      </c>
      <c r="AN190" s="368">
        <f>(J190-'21-22 Cert'!J185)/'21-22 Cert'!J185</f>
        <v>8.002860207365034E-2</v>
      </c>
      <c r="AO190" s="368">
        <f>(K190-'21-22 Cert'!K185)/'21-22 Cert'!K185</f>
        <v>7.9983365677848625E-2</v>
      </c>
      <c r="AP190" s="368">
        <f>(L190-'21-22 Cert'!L185)/'21-22 Cert'!L185</f>
        <v>7.9965836371516719E-2</v>
      </c>
      <c r="AQ190" s="368"/>
      <c r="AR190" s="368">
        <f>(N190-'21-22 Cert'!N185)/'21-22 Cert'!N185</f>
        <v>8.0030230426602775E-2</v>
      </c>
      <c r="AS190" s="368">
        <f>(O190-'21-22 Cert'!O185)/'21-22 Cert'!O185</f>
        <v>7.9987098855023378E-2</v>
      </c>
      <c r="AT190" s="368">
        <f>(P190-'21-22 Cert'!P185)/'21-22 Cert'!P185</f>
        <v>8.00354924578527E-2</v>
      </c>
      <c r="AU190" s="368">
        <f>(Q190-'21-22 Cert'!Q185)/'21-22 Cert'!Q185</f>
        <v>7.9972478035355135E-2</v>
      </c>
      <c r="AV190" s="368">
        <f>(R190-'21-22 Cert'!R185)/'21-22 Cert'!R185</f>
        <v>7.9981990971149053E-2</v>
      </c>
      <c r="AW190" s="368"/>
      <c r="AX190" s="368">
        <f>(T190-'21-22 Cert'!T185)/'21-22 Cert'!T185</f>
        <v>8.0043066984542027E-2</v>
      </c>
      <c r="AY190" s="368">
        <f>(U190-'21-22 Cert'!U185)/'21-22 Cert'!U185</f>
        <v>7.9986538030065071E-2</v>
      </c>
      <c r="AZ190" s="368">
        <f>(V190-'21-22 Cert'!V185)/'21-22 Cert'!V185</f>
        <v>8.0042828789303244E-2</v>
      </c>
      <c r="BA190" s="368">
        <f>(W190-'21-22 Cert'!W185)/'21-22 Cert'!W185</f>
        <v>7.9976205844755788E-2</v>
      </c>
      <c r="BB190" s="368">
        <f>(X190-'21-22 Cert'!X185)/'21-22 Cert'!X185</f>
        <v>7.9972531629363228E-2</v>
      </c>
      <c r="BC190" s="368"/>
      <c r="BD190" s="368">
        <f>(Z190-'21-22 Cert'!Z185)/'21-22 Cert'!Z185</f>
        <v>8.0038913947112406E-2</v>
      </c>
      <c r="BE190" s="368">
        <f>(AA190-'21-22 Cert'!AA185)/'21-22 Cert'!AA185</f>
        <v>7.9987098855023378E-2</v>
      </c>
      <c r="BF190" s="368">
        <f>(AB190-'21-22 Cert'!AB185)/'21-22 Cert'!AB185</f>
        <v>8.0036038741647275E-2</v>
      </c>
      <c r="BG190" s="368">
        <f>(AC190-'21-22 Cert'!AC185)/'21-22 Cert'!AC185</f>
        <v>7.9979623025980648E-2</v>
      </c>
      <c r="BH190" s="368">
        <f>(AD190-'21-22 Cert'!AD185)/'21-22 Cert'!AD185</f>
        <v>7.9975906839780481E-2</v>
      </c>
    </row>
    <row r="191" spans="1:60" x14ac:dyDescent="0.25">
      <c r="A191" s="116">
        <v>15</v>
      </c>
      <c r="B191" s="126">
        <f>MROUND('21-22 Cert'!B186+'21-22 Cert'!B186*$B$1,5)</f>
        <v>62560</v>
      </c>
      <c r="C191" s="127">
        <f>MROUND('21-22 Cert'!C186+'21-22 Cert'!C186*$B$1,5)</f>
        <v>68625</v>
      </c>
      <c r="D191" s="127">
        <f>MROUND('21-22 Cert'!D186+'21-22 Cert'!D186*$B$1,5)</f>
        <v>73695</v>
      </c>
      <c r="E191" s="127">
        <f>MROUND('21-22 Cert'!E186+'21-22 Cert'!E186*$B$1,5)</f>
        <v>76030</v>
      </c>
      <c r="F191" s="128">
        <f>MROUND('21-22 Cert'!F186+'21-22 Cert'!F186*$B$1,5)</f>
        <v>82675</v>
      </c>
      <c r="G191" s="116">
        <v>15</v>
      </c>
      <c r="H191" s="196">
        <f t="shared" si="120"/>
        <v>65688</v>
      </c>
      <c r="I191" s="197">
        <f t="shared" si="120"/>
        <v>72056</v>
      </c>
      <c r="J191" s="197">
        <f t="shared" si="120"/>
        <v>77380</v>
      </c>
      <c r="K191" s="197">
        <f t="shared" si="120"/>
        <v>79832</v>
      </c>
      <c r="L191" s="198">
        <f t="shared" si="120"/>
        <v>86809</v>
      </c>
      <c r="M191" s="116">
        <v>15</v>
      </c>
      <c r="N191" s="199">
        <f t="shared" si="121"/>
        <v>68816</v>
      </c>
      <c r="O191" s="200">
        <f t="shared" si="121"/>
        <v>75488</v>
      </c>
      <c r="P191" s="200">
        <f t="shared" si="121"/>
        <v>81065</v>
      </c>
      <c r="Q191" s="200">
        <f t="shared" si="121"/>
        <v>83633</v>
      </c>
      <c r="R191" s="201">
        <f t="shared" si="121"/>
        <v>90943</v>
      </c>
      <c r="S191" s="116">
        <v>15</v>
      </c>
      <c r="T191" s="202">
        <f t="shared" si="122"/>
        <v>71944</v>
      </c>
      <c r="U191" s="203">
        <f t="shared" si="122"/>
        <v>78919</v>
      </c>
      <c r="V191" s="203">
        <f t="shared" si="122"/>
        <v>84749</v>
      </c>
      <c r="W191" s="203">
        <f t="shared" si="122"/>
        <v>87435</v>
      </c>
      <c r="X191" s="204">
        <f t="shared" si="122"/>
        <v>95076</v>
      </c>
      <c r="Y191" s="116">
        <v>15</v>
      </c>
      <c r="Z191" s="205">
        <f t="shared" si="123"/>
        <v>75072</v>
      </c>
      <c r="AA191" s="206">
        <f t="shared" si="123"/>
        <v>82350</v>
      </c>
      <c r="AB191" s="206">
        <f t="shared" si="123"/>
        <v>88434</v>
      </c>
      <c r="AC191" s="206">
        <f t="shared" si="123"/>
        <v>91236</v>
      </c>
      <c r="AD191" s="207">
        <f t="shared" si="123"/>
        <v>99210</v>
      </c>
      <c r="AF191" s="368">
        <f>(B191-'21-22 Cert'!B186)/'21-22 Cert'!B186</f>
        <v>8.0017263703064306E-2</v>
      </c>
      <c r="AG191" s="368">
        <f>(C191-'21-22 Cert'!C186)/'21-22 Cert'!C186</f>
        <v>8.0028328611898014E-2</v>
      </c>
      <c r="AH191" s="368">
        <f>(D191-'21-22 Cert'!D186)/'21-22 Cert'!D186</f>
        <v>8.001758628269949E-2</v>
      </c>
      <c r="AI191" s="368">
        <f>(E191-'21-22 Cert'!E186)/'21-22 Cert'!E186</f>
        <v>7.9971590909090909E-2</v>
      </c>
      <c r="AJ191" s="368">
        <f>(F191-'21-22 Cert'!F186)/'21-22 Cert'!F186</f>
        <v>8.0013063357282824E-2</v>
      </c>
      <c r="AK191" s="368"/>
      <c r="AL191" s="368">
        <f>(H191-'21-22 Cert'!H186)/'21-22 Cert'!H186</f>
        <v>8.0021703030203381E-2</v>
      </c>
      <c r="AM191" s="368">
        <f>(I191-'21-22 Cert'!I186)/'21-22 Cert'!I186</f>
        <v>8.002458144101203E-2</v>
      </c>
      <c r="AN191" s="368">
        <f>(J191-'21-22 Cert'!J186)/'21-22 Cert'!J186</f>
        <v>8.0017307074964752E-2</v>
      </c>
      <c r="AO191" s="368">
        <f>(K191-'21-22 Cert'!K186)/'21-22 Cert'!K186</f>
        <v>7.9978354978354982E-2</v>
      </c>
      <c r="AP191" s="368">
        <f>(L191-'21-22 Cert'!L186)/'21-22 Cert'!L186</f>
        <v>8.0009455323596004E-2</v>
      </c>
      <c r="AQ191" s="368"/>
      <c r="AR191" s="368">
        <f>(N191-'21-22 Cert'!N186)/'21-22 Cert'!N186</f>
        <v>8.000878872532094E-2</v>
      </c>
      <c r="AS191" s="368">
        <f>(O191-'21-22 Cert'!O186)/'21-22 Cert'!O186</f>
        <v>8.0035482301771252E-2</v>
      </c>
      <c r="AT191" s="368">
        <f>(P191-'21-22 Cert'!P186)/'21-22 Cert'!P186</f>
        <v>8.0017053251442205E-2</v>
      </c>
      <c r="AU191" s="368">
        <f>(Q191-'21-22 Cert'!Q186)/'21-22 Cert'!Q186</f>
        <v>7.9971590909090909E-2</v>
      </c>
      <c r="AV191" s="368">
        <f>(R191-'21-22 Cert'!R186)/'21-22 Cert'!R186</f>
        <v>8.0019001246956836E-2</v>
      </c>
      <c r="AW191" s="368"/>
      <c r="AX191" s="368">
        <f>(T191-'21-22 Cert'!T186)/'21-22 Cert'!T186</f>
        <v>8.0013210436244639E-2</v>
      </c>
      <c r="AY191" s="368">
        <f>(U191-'21-22 Cert'!U186)/'21-22 Cert'!U186</f>
        <v>8.0031749941837385E-2</v>
      </c>
      <c r="AZ191" s="368">
        <f>(V191-'21-22 Cert'!V186)/'21-22 Cert'!V186</f>
        <v>8.0017841213202504E-2</v>
      </c>
      <c r="BA191" s="368">
        <f>(W191-'21-22 Cert'!W186)/'21-22 Cert'!W186</f>
        <v>7.9977766798418976E-2</v>
      </c>
      <c r="BB191" s="368">
        <f>(X191-'21-22 Cert'!X186)/'21-22 Cert'!X186</f>
        <v>8.0004089375575071E-2</v>
      </c>
      <c r="BC191" s="368"/>
      <c r="BD191" s="368">
        <f>(Z191-'21-22 Cert'!Z186)/'21-22 Cert'!Z186</f>
        <v>8.0017263703064306E-2</v>
      </c>
      <c r="BE191" s="368">
        <f>(AA191-'21-22 Cert'!AA186)/'21-22 Cert'!AA186</f>
        <v>8.0028328611898014E-2</v>
      </c>
      <c r="BF191" s="368">
        <f>(AB191-'21-22 Cert'!AB186)/'21-22 Cert'!AB186</f>
        <v>8.001758628269949E-2</v>
      </c>
      <c r="BG191" s="368">
        <f>(AC191-'21-22 Cert'!AC186)/'21-22 Cert'!AC186</f>
        <v>7.9971590909090909E-2</v>
      </c>
      <c r="BH191" s="368">
        <f>(AD191-'21-22 Cert'!AD186)/'21-22 Cert'!AD186</f>
        <v>8.0013063357282824E-2</v>
      </c>
    </row>
    <row r="192" spans="1:60" x14ac:dyDescent="0.25">
      <c r="A192" s="116">
        <v>16</v>
      </c>
      <c r="B192" s="126">
        <f>MROUND('21-22 Cert'!B187+'21-22 Cert'!B187*$B$1,5)</f>
        <v>63795</v>
      </c>
      <c r="C192" s="127">
        <f>MROUND('21-22 Cert'!C187+'21-22 Cert'!C187*$B$1,5)</f>
        <v>69980</v>
      </c>
      <c r="D192" s="127">
        <f>MROUND('21-22 Cert'!D187+'21-22 Cert'!D187*$B$1,5)</f>
        <v>75135</v>
      </c>
      <c r="E192" s="127">
        <f>MROUND('21-22 Cert'!E187+'21-22 Cert'!E187*$B$1,5)</f>
        <v>77515</v>
      </c>
      <c r="F192" s="128">
        <f>MROUND('21-22 Cert'!F187+'21-22 Cert'!F187*$B$1,5)</f>
        <v>84310</v>
      </c>
      <c r="G192" s="116">
        <v>16</v>
      </c>
      <c r="H192" s="196">
        <f t="shared" si="120"/>
        <v>66985</v>
      </c>
      <c r="I192" s="197">
        <f t="shared" si="120"/>
        <v>73479</v>
      </c>
      <c r="J192" s="197">
        <f t="shared" si="120"/>
        <v>78892</v>
      </c>
      <c r="K192" s="197">
        <f t="shared" si="120"/>
        <v>81391</v>
      </c>
      <c r="L192" s="198">
        <f t="shared" si="120"/>
        <v>88526</v>
      </c>
      <c r="M192" s="116">
        <v>16</v>
      </c>
      <c r="N192" s="199">
        <f t="shared" si="121"/>
        <v>70175</v>
      </c>
      <c r="O192" s="200">
        <f t="shared" si="121"/>
        <v>76978</v>
      </c>
      <c r="P192" s="200">
        <f t="shared" si="121"/>
        <v>82649</v>
      </c>
      <c r="Q192" s="200">
        <f t="shared" si="121"/>
        <v>85267</v>
      </c>
      <c r="R192" s="201">
        <f t="shared" si="121"/>
        <v>92741</v>
      </c>
      <c r="S192" s="116">
        <v>16</v>
      </c>
      <c r="T192" s="202">
        <f t="shared" si="122"/>
        <v>73364</v>
      </c>
      <c r="U192" s="203">
        <f t="shared" si="122"/>
        <v>80477</v>
      </c>
      <c r="V192" s="203">
        <f t="shared" si="122"/>
        <v>86405</v>
      </c>
      <c r="W192" s="203">
        <f t="shared" si="122"/>
        <v>89142</v>
      </c>
      <c r="X192" s="204">
        <f t="shared" si="122"/>
        <v>96957</v>
      </c>
      <c r="Y192" s="116">
        <v>16</v>
      </c>
      <c r="Z192" s="205">
        <f t="shared" si="123"/>
        <v>76554</v>
      </c>
      <c r="AA192" s="206">
        <f t="shared" si="123"/>
        <v>83976</v>
      </c>
      <c r="AB192" s="206">
        <f t="shared" si="123"/>
        <v>90162</v>
      </c>
      <c r="AC192" s="206">
        <f t="shared" si="123"/>
        <v>93018</v>
      </c>
      <c r="AD192" s="207">
        <f t="shared" si="123"/>
        <v>101172</v>
      </c>
      <c r="AF192" s="368">
        <f>(B192-'21-22 Cert'!B187)/'21-22 Cert'!B187</f>
        <v>7.9989842559674965E-2</v>
      </c>
      <c r="AG192" s="368">
        <f>(C192-'21-22 Cert'!C187)/'21-22 Cert'!C187</f>
        <v>8.0021606605447951E-2</v>
      </c>
      <c r="AH192" s="368">
        <f>(D192-'21-22 Cert'!D187)/'21-22 Cert'!D187</f>
        <v>7.9991375592927988E-2</v>
      </c>
      <c r="AI192" s="368">
        <f>(E192-'21-22 Cert'!E187)/'21-22 Cert'!E187</f>
        <v>7.9972135144548942E-2</v>
      </c>
      <c r="AJ192" s="368">
        <f>(F192-'21-22 Cert'!F187)/'21-22 Cert'!F187</f>
        <v>7.9997438032408885E-2</v>
      </c>
      <c r="AK192" s="368"/>
      <c r="AL192" s="368">
        <f>(H192-'21-22 Cert'!H187)/'21-22 Cert'!H187</f>
        <v>7.9985167032116597E-2</v>
      </c>
      <c r="AM192" s="368">
        <f>(I192-'21-22 Cert'!I187)/'21-22 Cert'!I187</f>
        <v>8.0017637980451237E-2</v>
      </c>
      <c r="AN192" s="368">
        <f>(J192-'21-22 Cert'!J187)/'21-22 Cert'!J187</f>
        <v>7.9987405713972809E-2</v>
      </c>
      <c r="AO192" s="368">
        <f>(K192-'21-22 Cert'!K187)/'21-22 Cert'!K187</f>
        <v>7.9971869858287775E-2</v>
      </c>
      <c r="AP192" s="368">
        <f>(L192-'21-22 Cert'!L187)/'21-22 Cert'!L187</f>
        <v>8.0006831934413436E-2</v>
      </c>
      <c r="AQ192" s="368"/>
      <c r="AR192" s="368">
        <f>(N192-'21-22 Cert'!N187)/'21-22 Cert'!N187</f>
        <v>7.9997537590224238E-2</v>
      </c>
      <c r="AS192" s="368">
        <f>(O192-'21-22 Cert'!O187)/'21-22 Cert'!O187</f>
        <v>8.0014030164854436E-2</v>
      </c>
      <c r="AT192" s="368">
        <f>(P192-'21-22 Cert'!P187)/'21-22 Cert'!P187</f>
        <v>7.9997909234649209E-2</v>
      </c>
      <c r="AU192" s="368">
        <f>(Q192-'21-22 Cert'!Q187)/'21-22 Cert'!Q187</f>
        <v>7.997162869048674E-2</v>
      </c>
      <c r="AV192" s="368">
        <f>(R192-'21-22 Cert'!R187)/'21-22 Cert'!R187</f>
        <v>7.9991149618036148E-2</v>
      </c>
      <c r="AW192" s="368"/>
      <c r="AX192" s="368">
        <f>(T192-'21-22 Cert'!T187)/'21-22 Cert'!T187</f>
        <v>7.9978213186910244E-2</v>
      </c>
      <c r="AY192" s="368">
        <f>(U192-'21-22 Cert'!U187)/'21-22 Cert'!U187</f>
        <v>8.0025230158091099E-2</v>
      </c>
      <c r="AZ192" s="368">
        <f>(V192-'21-22 Cert'!V187)/'21-22 Cert'!V187</f>
        <v>7.9981501387395945E-2</v>
      </c>
      <c r="BA192" s="368">
        <f>(W192-'21-22 Cert'!W187)/'21-22 Cert'!W187</f>
        <v>7.9972377363976693E-2</v>
      </c>
      <c r="BB192" s="368">
        <f>(X192-'21-22 Cert'!X187)/'21-22 Cert'!X187</f>
        <v>0.08</v>
      </c>
      <c r="BC192" s="368"/>
      <c r="BD192" s="368">
        <f>(Z192-'21-22 Cert'!Z187)/'21-22 Cert'!Z187</f>
        <v>7.9989842559674965E-2</v>
      </c>
      <c r="BE192" s="368">
        <f>(AA192-'21-22 Cert'!AA187)/'21-22 Cert'!AA187</f>
        <v>8.0021606605447951E-2</v>
      </c>
      <c r="BF192" s="368">
        <f>(AB192-'21-22 Cert'!AB187)/'21-22 Cert'!AB187</f>
        <v>7.9991375592927988E-2</v>
      </c>
      <c r="BG192" s="368">
        <f>(AC192-'21-22 Cert'!AC187)/'21-22 Cert'!AC187</f>
        <v>7.9972135144548942E-2</v>
      </c>
      <c r="BH192" s="368">
        <f>(AD192-'21-22 Cert'!AD187)/'21-22 Cert'!AD187</f>
        <v>7.9997438032408885E-2</v>
      </c>
    </row>
    <row r="193" spans="1:60" x14ac:dyDescent="0.25">
      <c r="A193" s="116">
        <v>17</v>
      </c>
      <c r="B193" s="126">
        <f>MROUND('21-22 Cert'!B188+'21-22 Cert'!B188*$B$1,5)</f>
        <v>64625</v>
      </c>
      <c r="C193" s="127">
        <f>MROUND('21-22 Cert'!C188+'21-22 Cert'!C188*$B$1,5)</f>
        <v>70900</v>
      </c>
      <c r="D193" s="127">
        <f>MROUND('21-22 Cert'!D188+'21-22 Cert'!D188*$B$1,5)</f>
        <v>76100</v>
      </c>
      <c r="E193" s="127">
        <f>MROUND('21-22 Cert'!E188+'21-22 Cert'!E188*$B$1,5)</f>
        <v>78395</v>
      </c>
      <c r="F193" s="128">
        <f>MROUND('21-22 Cert'!F188+'21-22 Cert'!F188*$B$1,5)</f>
        <v>85155</v>
      </c>
      <c r="G193" s="116">
        <v>17</v>
      </c>
      <c r="H193" s="196">
        <f t="shared" si="120"/>
        <v>67856</v>
      </c>
      <c r="I193" s="197">
        <f t="shared" si="120"/>
        <v>74445</v>
      </c>
      <c r="J193" s="197">
        <f t="shared" si="120"/>
        <v>79905</v>
      </c>
      <c r="K193" s="197">
        <f t="shared" si="120"/>
        <v>82315</v>
      </c>
      <c r="L193" s="198">
        <f t="shared" si="120"/>
        <v>89413</v>
      </c>
      <c r="M193" s="116">
        <v>17</v>
      </c>
      <c r="N193" s="199">
        <f t="shared" si="121"/>
        <v>71088</v>
      </c>
      <c r="O193" s="200">
        <f t="shared" si="121"/>
        <v>77990</v>
      </c>
      <c r="P193" s="200">
        <f t="shared" si="121"/>
        <v>83710</v>
      </c>
      <c r="Q193" s="200">
        <f t="shared" si="121"/>
        <v>86235</v>
      </c>
      <c r="R193" s="201">
        <f t="shared" si="121"/>
        <v>93671</v>
      </c>
      <c r="S193" s="116">
        <v>17</v>
      </c>
      <c r="T193" s="202">
        <f t="shared" si="122"/>
        <v>74319</v>
      </c>
      <c r="U193" s="203">
        <f t="shared" si="122"/>
        <v>81535</v>
      </c>
      <c r="V193" s="203">
        <f t="shared" si="122"/>
        <v>87515</v>
      </c>
      <c r="W193" s="203">
        <f t="shared" si="122"/>
        <v>90154</v>
      </c>
      <c r="X193" s="204">
        <f t="shared" si="122"/>
        <v>97928</v>
      </c>
      <c r="Y193" s="116">
        <v>17</v>
      </c>
      <c r="Z193" s="205">
        <f t="shared" si="123"/>
        <v>77550</v>
      </c>
      <c r="AA193" s="206">
        <f t="shared" si="123"/>
        <v>85080</v>
      </c>
      <c r="AB193" s="206">
        <f t="shared" si="123"/>
        <v>91320</v>
      </c>
      <c r="AC193" s="206">
        <f t="shared" si="123"/>
        <v>94074</v>
      </c>
      <c r="AD193" s="207">
        <f t="shared" si="123"/>
        <v>102186</v>
      </c>
      <c r="AF193" s="368">
        <f>(B193-'21-22 Cert'!B188)/'21-22 Cert'!B188</f>
        <v>7.9963235294117641E-2</v>
      </c>
      <c r="AG193" s="368">
        <f>(C193-'21-22 Cert'!C188)/'21-22 Cert'!C188</f>
        <v>7.9969535415079965E-2</v>
      </c>
      <c r="AH193" s="368">
        <f>(D193-'21-22 Cert'!D188)/'21-22 Cert'!D188</f>
        <v>7.9968778826367701E-2</v>
      </c>
      <c r="AI193" s="368">
        <f>(E193-'21-22 Cert'!E188)/'21-22 Cert'!E188</f>
        <v>7.9969692795150843E-2</v>
      </c>
      <c r="AJ193" s="368">
        <f>(F193-'21-22 Cert'!F188)/'21-22 Cert'!F188</f>
        <v>8.0030439469845907E-2</v>
      </c>
      <c r="AK193" s="368"/>
      <c r="AL193" s="368">
        <f>(H193-'21-22 Cert'!H188)/'21-22 Cert'!H188</f>
        <v>7.9959256429844666E-2</v>
      </c>
      <c r="AM193" s="368">
        <f>(I193-'21-22 Cert'!I188)/'21-22 Cert'!I188</f>
        <v>7.9961701942465879E-2</v>
      </c>
      <c r="AN193" s="368">
        <f>(J193-'21-22 Cert'!J188)/'21-22 Cert'!J188</f>
        <v>7.9972427961291018E-2</v>
      </c>
      <c r="AO193" s="368">
        <f>(K193-'21-22 Cert'!K188)/'21-22 Cert'!K188</f>
        <v>7.9965888218315406E-2</v>
      </c>
      <c r="AP193" s="368">
        <f>(L193-'21-22 Cert'!L188)/'21-22 Cert'!L188</f>
        <v>8.0036720741179165E-2</v>
      </c>
      <c r="AQ193" s="368"/>
      <c r="AR193" s="368">
        <f>(N193-'21-22 Cert'!N188)/'21-22 Cert'!N188</f>
        <v>7.9970831307729709E-2</v>
      </c>
      <c r="AS193" s="368">
        <f>(O193-'21-22 Cert'!O188)/'21-22 Cert'!O188</f>
        <v>7.9969535415079965E-2</v>
      </c>
      <c r="AT193" s="368">
        <f>(P193-'21-22 Cert'!P188)/'21-22 Cert'!P188</f>
        <v>7.9961812364537102E-2</v>
      </c>
      <c r="AU193" s="368">
        <f>(Q193-'21-22 Cert'!Q188)/'21-22 Cert'!Q188</f>
        <v>7.9975954614334557E-2</v>
      </c>
      <c r="AV193" s="368">
        <f>(R193-'21-22 Cert'!R188)/'21-22 Cert'!R188</f>
        <v>8.0029978092932094E-2</v>
      </c>
      <c r="AW193" s="368"/>
      <c r="AX193" s="368">
        <f>(T193-'21-22 Cert'!T188)/'21-22 Cert'!T188</f>
        <v>7.9966868170192981E-2</v>
      </c>
      <c r="AY193" s="368">
        <f>(U193-'21-22 Cert'!U188)/'21-22 Cert'!U188</f>
        <v>7.9962383109486349E-2</v>
      </c>
      <c r="AZ193" s="368">
        <f>(V193-'21-22 Cert'!V188)/'21-22 Cert'!V188</f>
        <v>7.9965447029061512E-2</v>
      </c>
      <c r="BA193" s="368">
        <f>(W193-'21-22 Cert'!W188)/'21-22 Cert'!W188</f>
        <v>7.9960229518801135E-2</v>
      </c>
      <c r="BB193" s="368">
        <f>(X193-'21-22 Cert'!X188)/'21-22 Cert'!X188</f>
        <v>8.0024704429151231E-2</v>
      </c>
      <c r="BC193" s="368"/>
      <c r="BD193" s="368">
        <f>(Z193-'21-22 Cert'!Z188)/'21-22 Cert'!Z188</f>
        <v>7.9963235294117641E-2</v>
      </c>
      <c r="BE193" s="368">
        <f>(AA193-'21-22 Cert'!AA188)/'21-22 Cert'!AA188</f>
        <v>7.9969535415079965E-2</v>
      </c>
      <c r="BF193" s="368">
        <f>(AB193-'21-22 Cert'!AB188)/'21-22 Cert'!AB188</f>
        <v>7.9968778826367701E-2</v>
      </c>
      <c r="BG193" s="368">
        <f>(AC193-'21-22 Cert'!AC188)/'21-22 Cert'!AC188</f>
        <v>7.9969692795150843E-2</v>
      </c>
      <c r="BH193" s="368">
        <f>(AD193-'21-22 Cert'!AD188)/'21-22 Cert'!AD188</f>
        <v>8.0030439469845907E-2</v>
      </c>
    </row>
    <row r="194" spans="1:60" x14ac:dyDescent="0.25">
      <c r="A194" s="116">
        <v>18</v>
      </c>
      <c r="B194" s="126">
        <f>MROUND('21-22 Cert'!B189+'21-22 Cert'!B189*$B$1,5)</f>
        <v>65520</v>
      </c>
      <c r="C194" s="127">
        <f>MROUND('21-22 Cert'!C189+'21-22 Cert'!C189*$B$1,5)</f>
        <v>71810</v>
      </c>
      <c r="D194" s="127">
        <f>MROUND('21-22 Cert'!D189+'21-22 Cert'!D189*$B$1,5)</f>
        <v>77015</v>
      </c>
      <c r="E194" s="127">
        <f>MROUND('21-22 Cert'!E189+'21-22 Cert'!E189*$B$1,5)</f>
        <v>79340</v>
      </c>
      <c r="F194" s="128">
        <f>MROUND('21-22 Cert'!F189+'21-22 Cert'!F189*$B$1,5)</f>
        <v>86130</v>
      </c>
      <c r="G194" s="116">
        <v>18</v>
      </c>
      <c r="H194" s="196">
        <f t="shared" si="120"/>
        <v>68796</v>
      </c>
      <c r="I194" s="197">
        <f t="shared" si="120"/>
        <v>75401</v>
      </c>
      <c r="J194" s="197">
        <f t="shared" si="120"/>
        <v>80866</v>
      </c>
      <c r="K194" s="197">
        <f t="shared" si="120"/>
        <v>83307</v>
      </c>
      <c r="L194" s="198">
        <f t="shared" si="120"/>
        <v>90437</v>
      </c>
      <c r="M194" s="116">
        <v>18</v>
      </c>
      <c r="N194" s="199">
        <f t="shared" si="121"/>
        <v>72072</v>
      </c>
      <c r="O194" s="200">
        <f t="shared" si="121"/>
        <v>78991</v>
      </c>
      <c r="P194" s="200">
        <f t="shared" si="121"/>
        <v>84717</v>
      </c>
      <c r="Q194" s="200">
        <f t="shared" si="121"/>
        <v>87274</v>
      </c>
      <c r="R194" s="201">
        <f t="shared" si="121"/>
        <v>94743</v>
      </c>
      <c r="S194" s="116">
        <v>18</v>
      </c>
      <c r="T194" s="202">
        <f t="shared" si="122"/>
        <v>75348</v>
      </c>
      <c r="U194" s="203">
        <f t="shared" si="122"/>
        <v>82582</v>
      </c>
      <c r="V194" s="203">
        <f t="shared" si="122"/>
        <v>88567</v>
      </c>
      <c r="W194" s="203">
        <f t="shared" si="122"/>
        <v>91241</v>
      </c>
      <c r="X194" s="204">
        <f t="shared" si="122"/>
        <v>99050</v>
      </c>
      <c r="Y194" s="116">
        <v>18</v>
      </c>
      <c r="Z194" s="205">
        <f t="shared" si="123"/>
        <v>78624</v>
      </c>
      <c r="AA194" s="206">
        <f t="shared" si="123"/>
        <v>86172</v>
      </c>
      <c r="AB194" s="206">
        <f t="shared" si="123"/>
        <v>92418</v>
      </c>
      <c r="AC194" s="206">
        <f t="shared" si="123"/>
        <v>95208</v>
      </c>
      <c r="AD194" s="207">
        <f t="shared" si="123"/>
        <v>103356</v>
      </c>
      <c r="AF194" s="368">
        <f>(B194-'21-22 Cert'!B189)/'21-22 Cert'!B189</f>
        <v>8.0029671144811673E-2</v>
      </c>
      <c r="AG194" s="368">
        <f>(C194-'21-22 Cert'!C189)/'21-22 Cert'!C189</f>
        <v>8.0012031884493906E-2</v>
      </c>
      <c r="AH194" s="368">
        <f>(D194-'21-22 Cert'!D189)/'21-22 Cert'!D189</f>
        <v>8.000280465572851E-2</v>
      </c>
      <c r="AI194" s="368">
        <f>(E194-'21-22 Cert'!E189)/'21-22 Cert'!E189</f>
        <v>7.997005376709998E-2</v>
      </c>
      <c r="AJ194" s="368">
        <f>(F194-'21-22 Cert'!F189)/'21-22 Cert'!F189</f>
        <v>0.08</v>
      </c>
      <c r="AK194" s="368"/>
      <c r="AL194" s="368">
        <f>(H194-'21-22 Cert'!H189)/'21-22 Cert'!H189</f>
        <v>8.0033910012873244E-2</v>
      </c>
      <c r="AM194" s="368">
        <f>(I194-'21-22 Cert'!I189)/'21-22 Cert'!I189</f>
        <v>8.0011458855546808E-2</v>
      </c>
      <c r="AN194" s="368">
        <f>(J194-'21-22 Cert'!J189)/'21-22 Cert'!J189</f>
        <v>7.9998931566857209E-2</v>
      </c>
      <c r="AO194" s="368">
        <f>(K194-'21-22 Cert'!K189)/'21-22 Cert'!K189</f>
        <v>7.9973553890430135E-2</v>
      </c>
      <c r="AP194" s="368">
        <f>(L194-'21-22 Cert'!L189)/'21-22 Cert'!L189</f>
        <v>7.9999522319615948E-2</v>
      </c>
      <c r="AQ194" s="368"/>
      <c r="AR194" s="368">
        <f>(N194-'21-22 Cert'!N189)/'21-22 Cert'!N189</f>
        <v>8.0021578852724332E-2</v>
      </c>
      <c r="AS194" s="368">
        <f>(O194-'21-22 Cert'!O189)/'21-22 Cert'!O189</f>
        <v>8.0012031884493906E-2</v>
      </c>
      <c r="AT194" s="368">
        <f>(P194-'21-22 Cert'!P189)/'21-22 Cert'!P189</f>
        <v>8.0009178873293299E-2</v>
      </c>
      <c r="AU194" s="368">
        <f>(Q194-'21-22 Cert'!Q189)/'21-22 Cert'!Q189</f>
        <v>7.9963371776468839E-2</v>
      </c>
      <c r="AV194" s="368">
        <f>(R194-'21-22 Cert'!R189)/'21-22 Cert'!R189</f>
        <v>0.08</v>
      </c>
      <c r="AW194" s="368"/>
      <c r="AX194" s="368">
        <f>(T194-'21-22 Cert'!T189)/'21-22 Cert'!T189</f>
        <v>8.0025800903031602E-2</v>
      </c>
      <c r="AY194" s="368">
        <f>(U194-'21-22 Cert'!U189)/'21-22 Cert'!U189</f>
        <v>8.0011508683825061E-2</v>
      </c>
      <c r="AZ194" s="368">
        <f>(V194-'21-22 Cert'!V189)/'21-22 Cert'!V189</f>
        <v>7.9993171314643868E-2</v>
      </c>
      <c r="BA194" s="368">
        <f>(W194-'21-22 Cert'!W189)/'21-22 Cert'!W189</f>
        <v>7.9966858022134102E-2</v>
      </c>
      <c r="BB194" s="368">
        <f>(X194-'21-22 Cert'!X189)/'21-22 Cert'!X189</f>
        <v>7.9999563856814199E-2</v>
      </c>
      <c r="BC194" s="368"/>
      <c r="BD194" s="368">
        <f>(Z194-'21-22 Cert'!Z189)/'21-22 Cert'!Z189</f>
        <v>8.0029671144811673E-2</v>
      </c>
      <c r="BE194" s="368">
        <f>(AA194-'21-22 Cert'!AA189)/'21-22 Cert'!AA189</f>
        <v>8.0012031884493906E-2</v>
      </c>
      <c r="BF194" s="368">
        <f>(AB194-'21-22 Cert'!AB189)/'21-22 Cert'!AB189</f>
        <v>8.000280465572851E-2</v>
      </c>
      <c r="BG194" s="368">
        <f>(AC194-'21-22 Cert'!AC189)/'21-22 Cert'!AC189</f>
        <v>7.997005376709998E-2</v>
      </c>
      <c r="BH194" s="368">
        <f>(AD194-'21-22 Cert'!AD189)/'21-22 Cert'!AD189</f>
        <v>0.08</v>
      </c>
    </row>
    <row r="195" spans="1:60" x14ac:dyDescent="0.25">
      <c r="A195" s="116">
        <v>19</v>
      </c>
      <c r="B195" s="126">
        <f>MROUND('21-22 Cert'!B190+'21-22 Cert'!B190*$B$1,5)</f>
        <v>66365</v>
      </c>
      <c r="C195" s="127">
        <f>MROUND('21-22 Cert'!C190+'21-22 Cert'!C190*$B$1,5)</f>
        <v>72750</v>
      </c>
      <c r="D195" s="127">
        <f>MROUND('21-22 Cert'!D190+'21-22 Cert'!D190*$B$1,5)</f>
        <v>77910</v>
      </c>
      <c r="E195" s="127">
        <f>MROUND('21-22 Cert'!E190+'21-22 Cert'!E190*$B$1,5)</f>
        <v>80310</v>
      </c>
      <c r="F195" s="128">
        <f>MROUND('21-22 Cert'!F190+'21-22 Cert'!F190*$B$1,5)</f>
        <v>87010</v>
      </c>
      <c r="G195" s="116">
        <v>19</v>
      </c>
      <c r="H195" s="196">
        <f t="shared" si="120"/>
        <v>69683</v>
      </c>
      <c r="I195" s="197">
        <f t="shared" si="120"/>
        <v>76388</v>
      </c>
      <c r="J195" s="197">
        <f t="shared" si="120"/>
        <v>81806</v>
      </c>
      <c r="K195" s="197">
        <f t="shared" si="120"/>
        <v>84326</v>
      </c>
      <c r="L195" s="198">
        <f t="shared" si="120"/>
        <v>91361</v>
      </c>
      <c r="M195" s="116">
        <v>19</v>
      </c>
      <c r="N195" s="199">
        <f t="shared" si="121"/>
        <v>73002</v>
      </c>
      <c r="O195" s="200">
        <f t="shared" si="121"/>
        <v>80025</v>
      </c>
      <c r="P195" s="200">
        <f t="shared" si="121"/>
        <v>85701</v>
      </c>
      <c r="Q195" s="200">
        <f t="shared" si="121"/>
        <v>88341</v>
      </c>
      <c r="R195" s="201">
        <f t="shared" si="121"/>
        <v>95711</v>
      </c>
      <c r="S195" s="116">
        <v>19</v>
      </c>
      <c r="T195" s="202">
        <f t="shared" si="122"/>
        <v>76320</v>
      </c>
      <c r="U195" s="203">
        <f t="shared" si="122"/>
        <v>83663</v>
      </c>
      <c r="V195" s="203">
        <f t="shared" si="122"/>
        <v>89597</v>
      </c>
      <c r="W195" s="203">
        <f t="shared" si="122"/>
        <v>92357</v>
      </c>
      <c r="X195" s="204">
        <f t="shared" si="122"/>
        <v>100062</v>
      </c>
      <c r="Y195" s="116">
        <v>19</v>
      </c>
      <c r="Z195" s="205">
        <f t="shared" si="123"/>
        <v>79638</v>
      </c>
      <c r="AA195" s="206">
        <f t="shared" si="123"/>
        <v>87300</v>
      </c>
      <c r="AB195" s="206">
        <f t="shared" si="123"/>
        <v>93492</v>
      </c>
      <c r="AC195" s="206">
        <f t="shared" si="123"/>
        <v>96372</v>
      </c>
      <c r="AD195" s="207">
        <f t="shared" si="123"/>
        <v>104412</v>
      </c>
      <c r="AF195" s="368">
        <f>(B195-'21-22 Cert'!B190)/'21-22 Cert'!B190</f>
        <v>7.9983726606997554E-2</v>
      </c>
      <c r="AG195" s="368">
        <f>(C195-'21-22 Cert'!C190)/'21-22 Cert'!C190</f>
        <v>8.0017814726840858E-2</v>
      </c>
      <c r="AH195" s="368">
        <f>(D195-'21-22 Cert'!D190)/'21-22 Cert'!D190</f>
        <v>7.9983365677848625E-2</v>
      </c>
      <c r="AI195" s="368">
        <f>(E195-'21-22 Cert'!E190)/'21-22 Cert'!E190</f>
        <v>8.0016137708445401E-2</v>
      </c>
      <c r="AJ195" s="368">
        <f>(F195-'21-22 Cert'!F190)/'21-22 Cert'!F190</f>
        <v>7.9997517532427231E-2</v>
      </c>
      <c r="AK195" s="368"/>
      <c r="AL195" s="368">
        <f>(H195-'21-22 Cert'!H190)/'21-22 Cert'!H190</f>
        <v>7.9971483037056548E-2</v>
      </c>
      <c r="AM195" s="368">
        <f>(I195-'21-22 Cert'!I190)/'21-22 Cert'!I190</f>
        <v>8.002488406288881E-2</v>
      </c>
      <c r="AN195" s="368">
        <f>(J195-'21-22 Cert'!J190)/'21-22 Cert'!J190</f>
        <v>7.998996659933727E-2</v>
      </c>
      <c r="AO195" s="368">
        <f>(K195-'21-22 Cert'!K190)/'21-22 Cert'!K190</f>
        <v>8.0022541561003094E-2</v>
      </c>
      <c r="AP195" s="368">
        <f>(L195-'21-22 Cert'!L190)/'21-22 Cert'!L190</f>
        <v>8.0006619933091397E-2</v>
      </c>
      <c r="AQ195" s="368"/>
      <c r="AR195" s="368">
        <f>(N195-'21-22 Cert'!N190)/'21-22 Cert'!N190</f>
        <v>7.9991123603816855E-2</v>
      </c>
      <c r="AS195" s="368">
        <f>(O195-'21-22 Cert'!O190)/'21-22 Cert'!O190</f>
        <v>8.0017814726840858E-2</v>
      </c>
      <c r="AT195" s="368">
        <f>(P195-'21-22 Cert'!P190)/'21-22 Cert'!P190</f>
        <v>7.9983365677848625E-2</v>
      </c>
      <c r="AU195" s="368">
        <f>(Q195-'21-22 Cert'!Q190)/'21-22 Cert'!Q190</f>
        <v>8.0016137708445401E-2</v>
      </c>
      <c r="AV195" s="368">
        <f>(R195-'21-22 Cert'!R190)/'21-22 Cert'!R190</f>
        <v>7.9991424251314572E-2</v>
      </c>
      <c r="AW195" s="368"/>
      <c r="AX195" s="368">
        <f>(T195-'21-22 Cert'!T190)/'21-22 Cert'!T190</f>
        <v>7.9979623025980648E-2</v>
      </c>
      <c r="AY195" s="368">
        <f>(U195-'21-22 Cert'!U190)/'21-22 Cert'!U190</f>
        <v>8.0024269338015083E-2</v>
      </c>
      <c r="AZ195" s="368">
        <f>(V195-'21-22 Cert'!V190)/'21-22 Cert'!V190</f>
        <v>7.9989392606164347E-2</v>
      </c>
      <c r="BA195" s="368">
        <f>(W195-'21-22 Cert'!W190)/'21-22 Cert'!W190</f>
        <v>8.0021984704258947E-2</v>
      </c>
      <c r="BB195" s="368">
        <f>(X195-'21-22 Cert'!X190)/'21-22 Cert'!X190</f>
        <v>0.08</v>
      </c>
      <c r="BC195" s="368"/>
      <c r="BD195" s="368">
        <f>(Z195-'21-22 Cert'!Z190)/'21-22 Cert'!Z190</f>
        <v>7.9983726606997554E-2</v>
      </c>
      <c r="BE195" s="368">
        <f>(AA195-'21-22 Cert'!AA190)/'21-22 Cert'!AA190</f>
        <v>8.0017814726840858E-2</v>
      </c>
      <c r="BF195" s="368">
        <f>(AB195-'21-22 Cert'!AB190)/'21-22 Cert'!AB190</f>
        <v>7.9983365677848625E-2</v>
      </c>
      <c r="BG195" s="368">
        <f>(AC195-'21-22 Cert'!AC190)/'21-22 Cert'!AC190</f>
        <v>8.0016137708445401E-2</v>
      </c>
      <c r="BH195" s="368">
        <f>(AD195-'21-22 Cert'!AD190)/'21-22 Cert'!AD190</f>
        <v>7.9997517532427231E-2</v>
      </c>
    </row>
    <row r="196" spans="1:60" x14ac:dyDescent="0.25">
      <c r="A196" s="116">
        <v>20</v>
      </c>
      <c r="B196" s="126">
        <f>MROUND('21-22 Cert'!B191+'21-22 Cert'!B191*$B$1,5)</f>
        <v>67225</v>
      </c>
      <c r="C196" s="127">
        <f>MROUND('21-22 Cert'!C191+'21-22 Cert'!C191*$B$1,5)</f>
        <v>73670</v>
      </c>
      <c r="D196" s="127">
        <f>MROUND('21-22 Cert'!D191+'21-22 Cert'!D191*$B$1,5)</f>
        <v>78795</v>
      </c>
      <c r="E196" s="127">
        <f>MROUND('21-22 Cert'!E191+'21-22 Cert'!E191*$B$1,5)</f>
        <v>81200</v>
      </c>
      <c r="F196" s="128">
        <f>MROUND('21-22 Cert'!F191+'21-22 Cert'!F191*$B$1,5)</f>
        <v>87930</v>
      </c>
      <c r="G196" s="116">
        <v>20</v>
      </c>
      <c r="H196" s="196">
        <f t="shared" ref="H196:L214" si="124">ROUND(B196/10*10.5,0)</f>
        <v>70586</v>
      </c>
      <c r="I196" s="197">
        <f t="shared" si="124"/>
        <v>77354</v>
      </c>
      <c r="J196" s="197">
        <f t="shared" si="124"/>
        <v>82735</v>
      </c>
      <c r="K196" s="197">
        <f t="shared" si="124"/>
        <v>85260</v>
      </c>
      <c r="L196" s="198">
        <f t="shared" si="124"/>
        <v>92327</v>
      </c>
      <c r="M196" s="116">
        <v>20</v>
      </c>
      <c r="N196" s="199">
        <f t="shared" ref="N196:R214" si="125">ROUND(B196/10*11,0)</f>
        <v>73948</v>
      </c>
      <c r="O196" s="200">
        <f t="shared" si="125"/>
        <v>81037</v>
      </c>
      <c r="P196" s="200">
        <f t="shared" si="125"/>
        <v>86675</v>
      </c>
      <c r="Q196" s="200">
        <f t="shared" si="125"/>
        <v>89320</v>
      </c>
      <c r="R196" s="201">
        <f t="shared" si="125"/>
        <v>96723</v>
      </c>
      <c r="S196" s="116">
        <v>20</v>
      </c>
      <c r="T196" s="202">
        <f t="shared" ref="T196:X214" si="126">ROUND(B196/10*11.5,0)</f>
        <v>77309</v>
      </c>
      <c r="U196" s="203">
        <f t="shared" si="126"/>
        <v>84721</v>
      </c>
      <c r="V196" s="203">
        <f t="shared" si="126"/>
        <v>90614</v>
      </c>
      <c r="W196" s="203">
        <f t="shared" si="126"/>
        <v>93380</v>
      </c>
      <c r="X196" s="204">
        <f t="shared" si="126"/>
        <v>101120</v>
      </c>
      <c r="Y196" s="116">
        <v>20</v>
      </c>
      <c r="Z196" s="205">
        <f t="shared" ref="Z196:AD214" si="127">ROUND(B196/10*12,0)</f>
        <v>80670</v>
      </c>
      <c r="AA196" s="206">
        <f t="shared" si="127"/>
        <v>88404</v>
      </c>
      <c r="AB196" s="206">
        <f t="shared" si="127"/>
        <v>94554</v>
      </c>
      <c r="AC196" s="206">
        <f t="shared" si="127"/>
        <v>97440</v>
      </c>
      <c r="AD196" s="207">
        <f t="shared" si="127"/>
        <v>105516</v>
      </c>
      <c r="AF196" s="368">
        <f>(B196-'21-22 Cert'!B191)/'21-22 Cert'!B191</f>
        <v>8.0006426218973414E-2</v>
      </c>
      <c r="AG196" s="368">
        <f>(C196-'21-22 Cert'!C191)/'21-22 Cert'!C191</f>
        <v>7.9967749028805976E-2</v>
      </c>
      <c r="AH196" s="368">
        <f>(D196-'21-22 Cert'!D191)/'21-22 Cert'!D191</f>
        <v>7.9975328947368418E-2</v>
      </c>
      <c r="AI196" s="368">
        <f>(E196-'21-22 Cert'!E191)/'21-22 Cert'!E191</f>
        <v>8.0002660105074147E-2</v>
      </c>
      <c r="AJ196" s="368">
        <f>(F196-'21-22 Cert'!F191)/'21-22 Cert'!F191</f>
        <v>8.0022108947982562E-2</v>
      </c>
      <c r="AK196" s="368"/>
      <c r="AL196" s="368">
        <f>(H196-'21-22 Cert'!H191)/'21-22 Cert'!H191</f>
        <v>8.0006732255152466E-2</v>
      </c>
      <c r="AM196" s="368">
        <f>(I196-'21-22 Cert'!I191)/'21-22 Cert'!I191</f>
        <v>7.9970960265825258E-2</v>
      </c>
      <c r="AN196" s="368">
        <f>(J196-'21-22 Cert'!J191)/'21-22 Cert'!J191</f>
        <v>7.9978592314118635E-2</v>
      </c>
      <c r="AO196" s="368">
        <f>(K196-'21-22 Cert'!K191)/'21-22 Cert'!K191</f>
        <v>8.0006080259424406E-2</v>
      </c>
      <c r="AP196" s="368">
        <f>(L196-'21-22 Cert'!L191)/'21-22 Cert'!L191</f>
        <v>8.0024799382355002E-2</v>
      </c>
      <c r="AQ196" s="368"/>
      <c r="AR196" s="368">
        <f>(N196-'21-22 Cert'!N191)/'21-22 Cert'!N191</f>
        <v>8.0005841974587405E-2</v>
      </c>
      <c r="AS196" s="368">
        <f>(O196-'21-22 Cert'!O191)/'21-22 Cert'!O191</f>
        <v>7.9960552793954975E-2</v>
      </c>
      <c r="AT196" s="368">
        <f>(P196-'21-22 Cert'!P191)/'21-22 Cert'!P191</f>
        <v>7.9981559011164272E-2</v>
      </c>
      <c r="AU196" s="368">
        <f>(Q196-'21-22 Cert'!Q191)/'21-22 Cert'!Q191</f>
        <v>7.99961307796479E-2</v>
      </c>
      <c r="AV196" s="368">
        <f>(R196-'21-22 Cert'!R191)/'21-22 Cert'!R191</f>
        <v>8.0016079145125457E-2</v>
      </c>
      <c r="AW196" s="368"/>
      <c r="AX196" s="368">
        <f>(T196-'21-22 Cert'!T191)/'21-22 Cert'!T191</f>
        <v>8.0006146796680735E-2</v>
      </c>
      <c r="AY196" s="368">
        <f>(U196-'21-22 Cert'!U191)/'21-22 Cert'!U191</f>
        <v>7.9977564470279303E-2</v>
      </c>
      <c r="AZ196" s="368">
        <f>(V196-'21-22 Cert'!V191)/'21-22 Cert'!V191</f>
        <v>7.9972349351639965E-2</v>
      </c>
      <c r="BA196" s="368">
        <f>(W196-'21-22 Cert'!W191)/'21-22 Cert'!W191</f>
        <v>7.9999537374368226E-2</v>
      </c>
      <c r="BB196" s="368">
        <f>(X196-'21-22 Cert'!X191)/'21-22 Cert'!X191</f>
        <v>8.0030333130400422E-2</v>
      </c>
      <c r="BC196" s="368"/>
      <c r="BD196" s="368">
        <f>(Z196-'21-22 Cert'!Z191)/'21-22 Cert'!Z191</f>
        <v>8.0006426218973414E-2</v>
      </c>
      <c r="BE196" s="368">
        <f>(AA196-'21-22 Cert'!AA191)/'21-22 Cert'!AA191</f>
        <v>7.9967749028805976E-2</v>
      </c>
      <c r="BF196" s="368">
        <f>(AB196-'21-22 Cert'!AB191)/'21-22 Cert'!AB191</f>
        <v>7.9975328947368418E-2</v>
      </c>
      <c r="BG196" s="368">
        <f>(AC196-'21-22 Cert'!AC191)/'21-22 Cert'!AC191</f>
        <v>8.0002660105074147E-2</v>
      </c>
      <c r="BH196" s="368">
        <f>(AD196-'21-22 Cert'!AD191)/'21-22 Cert'!AD191</f>
        <v>8.0022108947982562E-2</v>
      </c>
    </row>
    <row r="197" spans="1:60" x14ac:dyDescent="0.25">
      <c r="A197" s="116">
        <v>21</v>
      </c>
      <c r="B197" s="126">
        <f>MROUND('21-22 Cert'!B192+'21-22 Cert'!B192*$B$1,5)</f>
        <v>68070</v>
      </c>
      <c r="C197" s="127">
        <f>MROUND('21-22 Cert'!C192+'21-22 Cert'!C192*$B$1,5)</f>
        <v>74550</v>
      </c>
      <c r="D197" s="127">
        <f>MROUND('21-22 Cert'!D192+'21-22 Cert'!D192*$B$1,5)</f>
        <v>79735</v>
      </c>
      <c r="E197" s="127">
        <f>MROUND('21-22 Cert'!E192+'21-22 Cert'!E192*$B$1,5)</f>
        <v>82120</v>
      </c>
      <c r="F197" s="128">
        <f>MROUND('21-22 Cert'!F192+'21-22 Cert'!F192*$B$1,5)</f>
        <v>88855</v>
      </c>
      <c r="G197" s="116">
        <v>21</v>
      </c>
      <c r="H197" s="196">
        <f t="shared" si="124"/>
        <v>71474</v>
      </c>
      <c r="I197" s="197">
        <f t="shared" si="124"/>
        <v>78278</v>
      </c>
      <c r="J197" s="197">
        <f t="shared" si="124"/>
        <v>83722</v>
      </c>
      <c r="K197" s="197">
        <f t="shared" si="124"/>
        <v>86226</v>
      </c>
      <c r="L197" s="198">
        <f t="shared" si="124"/>
        <v>93298</v>
      </c>
      <c r="M197" s="116">
        <v>21</v>
      </c>
      <c r="N197" s="199">
        <f t="shared" si="125"/>
        <v>74877</v>
      </c>
      <c r="O197" s="200">
        <f t="shared" si="125"/>
        <v>82005</v>
      </c>
      <c r="P197" s="200">
        <f t="shared" si="125"/>
        <v>87709</v>
      </c>
      <c r="Q197" s="200">
        <f t="shared" si="125"/>
        <v>90332</v>
      </c>
      <c r="R197" s="201">
        <f t="shared" si="125"/>
        <v>97741</v>
      </c>
      <c r="S197" s="116">
        <v>21</v>
      </c>
      <c r="T197" s="202">
        <f t="shared" si="126"/>
        <v>78281</v>
      </c>
      <c r="U197" s="203">
        <f t="shared" si="126"/>
        <v>85733</v>
      </c>
      <c r="V197" s="203">
        <f t="shared" si="126"/>
        <v>91695</v>
      </c>
      <c r="W197" s="203">
        <f t="shared" si="126"/>
        <v>94438</v>
      </c>
      <c r="X197" s="204">
        <f t="shared" si="126"/>
        <v>102183</v>
      </c>
      <c r="Y197" s="116">
        <v>21</v>
      </c>
      <c r="Z197" s="205">
        <f t="shared" si="127"/>
        <v>81684</v>
      </c>
      <c r="AA197" s="206">
        <f t="shared" si="127"/>
        <v>89460</v>
      </c>
      <c r="AB197" s="206">
        <f t="shared" si="127"/>
        <v>95682</v>
      </c>
      <c r="AC197" s="206">
        <f t="shared" si="127"/>
        <v>98544</v>
      </c>
      <c r="AD197" s="207">
        <f t="shared" si="127"/>
        <v>106626</v>
      </c>
      <c r="AF197" s="368">
        <f>(B197-'21-22 Cert'!B192)/'21-22 Cert'!B192</f>
        <v>7.996192289386006E-2</v>
      </c>
      <c r="AG197" s="368">
        <f>(C197-'21-22 Cert'!C192)/'21-22 Cert'!C192</f>
        <v>7.9965232507605385E-2</v>
      </c>
      <c r="AH197" s="368">
        <f>(D197-'21-22 Cert'!D192)/'21-22 Cert'!D192</f>
        <v>7.9981037518623871E-2</v>
      </c>
      <c r="AI197" s="368">
        <f>(E197-'21-22 Cert'!E192)/'21-22 Cert'!E192</f>
        <v>8.002893404353259E-2</v>
      </c>
      <c r="AJ197" s="368">
        <f>(F197-'21-22 Cert'!F192)/'21-22 Cert'!F192</f>
        <v>7.9975691279246433E-2</v>
      </c>
      <c r="AK197" s="368"/>
      <c r="AL197" s="368">
        <f>(H197-'21-22 Cert'!H192)/'21-22 Cert'!H192</f>
        <v>7.996131878758575E-2</v>
      </c>
      <c r="AM197" s="368">
        <f>(I197-'21-22 Cert'!I192)/'21-22 Cert'!I192</f>
        <v>7.9964680886289011E-2</v>
      </c>
      <c r="AN197" s="368">
        <f>(J197-'21-22 Cert'!J192)/'21-22 Cert'!J192</f>
        <v>7.9977296767369269E-2</v>
      </c>
      <c r="AO197" s="368">
        <f>(K197-'21-22 Cert'!K192)/'21-22 Cert'!K192</f>
        <v>8.0025552062326991E-2</v>
      </c>
      <c r="AP197" s="368">
        <f>(L197-'21-22 Cert'!L192)/'21-22 Cert'!L192</f>
        <v>7.9975459838636867E-2</v>
      </c>
      <c r="AQ197" s="368"/>
      <c r="AR197" s="368">
        <f>(N197-'21-22 Cert'!N192)/'21-22 Cert'!N192</f>
        <v>7.996192289386006E-2</v>
      </c>
      <c r="AS197" s="368">
        <f>(O197-'21-22 Cert'!O192)/'21-22 Cert'!O192</f>
        <v>7.9965232507605385E-2</v>
      </c>
      <c r="AT197" s="368">
        <f>(P197-'21-22 Cert'!P192)/'21-22 Cert'!P192</f>
        <v>7.9987194168421316E-2</v>
      </c>
      <c r="AU197" s="368">
        <f>(Q197-'21-22 Cert'!Q192)/'21-22 Cert'!Q192</f>
        <v>8.0022477552338031E-2</v>
      </c>
      <c r="AV197" s="368">
        <f>(R197-'21-22 Cert'!R192)/'21-22 Cert'!R192</f>
        <v>7.9975249439245111E-2</v>
      </c>
      <c r="AW197" s="368"/>
      <c r="AX197" s="368">
        <f>(T197-'21-22 Cert'!T192)/'21-22 Cert'!T192</f>
        <v>7.9961371318203772E-2</v>
      </c>
      <c r="AY197" s="368">
        <f>(U197-'21-22 Cert'!U192)/'21-22 Cert'!U192</f>
        <v>7.9964728853057887E-2</v>
      </c>
      <c r="AZ197" s="368">
        <f>(V197-'21-22 Cert'!V192)/'21-22 Cert'!V192</f>
        <v>7.997173311347977E-2</v>
      </c>
      <c r="BA197" s="368">
        <f>(W197-'21-22 Cert'!W192)/'21-22 Cert'!W192</f>
        <v>8.0032021957913993E-2</v>
      </c>
      <c r="BB197" s="368">
        <f>(X197-'21-22 Cert'!X192)/'21-22 Cert'!X192</f>
        <v>7.9975902595755474E-2</v>
      </c>
      <c r="BC197" s="368"/>
      <c r="BD197" s="368">
        <f>(Z197-'21-22 Cert'!Z192)/'21-22 Cert'!Z192</f>
        <v>7.996192289386006E-2</v>
      </c>
      <c r="BE197" s="368">
        <f>(AA197-'21-22 Cert'!AA192)/'21-22 Cert'!AA192</f>
        <v>7.9965232507605385E-2</v>
      </c>
      <c r="BF197" s="368">
        <f>(AB197-'21-22 Cert'!AB192)/'21-22 Cert'!AB192</f>
        <v>7.9981037518623871E-2</v>
      </c>
      <c r="BG197" s="368">
        <f>(AC197-'21-22 Cert'!AC192)/'21-22 Cert'!AC192</f>
        <v>8.002893404353259E-2</v>
      </c>
      <c r="BH197" s="368">
        <f>(AD197-'21-22 Cert'!AD192)/'21-22 Cert'!AD192</f>
        <v>7.9975691279246433E-2</v>
      </c>
    </row>
    <row r="198" spans="1:60" x14ac:dyDescent="0.25">
      <c r="A198" s="116">
        <v>22</v>
      </c>
      <c r="B198" s="126">
        <f>MROUND('21-22 Cert'!B193+'21-22 Cert'!B193*$B$1,5)</f>
        <v>68930</v>
      </c>
      <c r="C198" s="127">
        <f>MROUND('21-22 Cert'!C193+'21-22 Cert'!C193*$B$1,5)</f>
        <v>75460</v>
      </c>
      <c r="D198" s="127">
        <f>MROUND('21-22 Cert'!D193+'21-22 Cert'!D193*$B$1,5)</f>
        <v>80675</v>
      </c>
      <c r="E198" s="127">
        <f>MROUND('21-22 Cert'!E193+'21-22 Cert'!E193*$B$1,5)</f>
        <v>83040</v>
      </c>
      <c r="F198" s="128">
        <f>MROUND('21-22 Cert'!F193+'21-22 Cert'!F193*$B$1,5)</f>
        <v>89765</v>
      </c>
      <c r="G198" s="116">
        <v>22</v>
      </c>
      <c r="H198" s="196">
        <f t="shared" si="124"/>
        <v>72377</v>
      </c>
      <c r="I198" s="197">
        <f t="shared" si="124"/>
        <v>79233</v>
      </c>
      <c r="J198" s="197">
        <f t="shared" si="124"/>
        <v>84709</v>
      </c>
      <c r="K198" s="197">
        <f t="shared" si="124"/>
        <v>87192</v>
      </c>
      <c r="L198" s="198">
        <f t="shared" si="124"/>
        <v>94253</v>
      </c>
      <c r="M198" s="116">
        <v>22</v>
      </c>
      <c r="N198" s="199">
        <f t="shared" si="125"/>
        <v>75823</v>
      </c>
      <c r="O198" s="200">
        <f t="shared" si="125"/>
        <v>83006</v>
      </c>
      <c r="P198" s="200">
        <f t="shared" si="125"/>
        <v>88743</v>
      </c>
      <c r="Q198" s="200">
        <f t="shared" si="125"/>
        <v>91344</v>
      </c>
      <c r="R198" s="201">
        <f t="shared" si="125"/>
        <v>98742</v>
      </c>
      <c r="S198" s="116">
        <v>22</v>
      </c>
      <c r="T198" s="202">
        <f t="shared" si="126"/>
        <v>79270</v>
      </c>
      <c r="U198" s="203">
        <f t="shared" si="126"/>
        <v>86779</v>
      </c>
      <c r="V198" s="203">
        <f t="shared" si="126"/>
        <v>92776</v>
      </c>
      <c r="W198" s="203">
        <f t="shared" si="126"/>
        <v>95496</v>
      </c>
      <c r="X198" s="204">
        <f t="shared" si="126"/>
        <v>103230</v>
      </c>
      <c r="Y198" s="116">
        <v>22</v>
      </c>
      <c r="Z198" s="205">
        <f t="shared" si="127"/>
        <v>82716</v>
      </c>
      <c r="AA198" s="206">
        <f t="shared" si="127"/>
        <v>90552</v>
      </c>
      <c r="AB198" s="206">
        <f t="shared" si="127"/>
        <v>96810</v>
      </c>
      <c r="AC198" s="206">
        <f t="shared" si="127"/>
        <v>99648</v>
      </c>
      <c r="AD198" s="207">
        <f t="shared" si="127"/>
        <v>107718</v>
      </c>
      <c r="AF198" s="368">
        <f>(B198-'21-22 Cert'!B193)/'21-22 Cert'!B193</f>
        <v>7.99843321582452E-2</v>
      </c>
      <c r="AG198" s="368">
        <f>(C198-'21-22 Cert'!C193)/'21-22 Cert'!C193</f>
        <v>8.0005724917704302E-2</v>
      </c>
      <c r="AH198" s="368">
        <f>(D198-'21-22 Cert'!D193)/'21-22 Cert'!D193</f>
        <v>7.9986613119143235E-2</v>
      </c>
      <c r="AI198" s="368">
        <f>(E198-'21-22 Cert'!E193)/'21-22 Cert'!E193</f>
        <v>7.9984393289114317E-2</v>
      </c>
      <c r="AJ198" s="368">
        <f>(F198-'21-22 Cert'!F193)/'21-22 Cert'!F193</f>
        <v>8.0009625218071354E-2</v>
      </c>
      <c r="AK198" s="368"/>
      <c r="AL198" s="368">
        <f>(H198-'21-22 Cert'!H193)/'21-22 Cert'!H193</f>
        <v>7.9995821893279223E-2</v>
      </c>
      <c r="AM198" s="368">
        <f>(I198-'21-22 Cert'!I193)/'21-22 Cert'!I193</f>
        <v>7.9998364320375118E-2</v>
      </c>
      <c r="AN198" s="368">
        <f>(J198-'21-22 Cert'!J193)/'21-22 Cert'!J193</f>
        <v>7.9989800471728184E-2</v>
      </c>
      <c r="AO198" s="368">
        <f>(K198-'21-22 Cert'!K193)/'21-22 Cert'!K193</f>
        <v>7.9977704836811797E-2</v>
      </c>
      <c r="AP198" s="368">
        <f>(L198-'21-22 Cert'!L193)/'21-22 Cert'!L193</f>
        <v>8.0003666739237547E-2</v>
      </c>
      <c r="AQ198" s="368"/>
      <c r="AR198" s="368">
        <f>(N198-'21-22 Cert'!N193)/'21-22 Cert'!N193</f>
        <v>7.9976640838650873E-2</v>
      </c>
      <c r="AS198" s="368">
        <f>(O198-'21-22 Cert'!O193)/'21-22 Cert'!O193</f>
        <v>8.0005724917704302E-2</v>
      </c>
      <c r="AT198" s="368">
        <f>(P198-'21-22 Cert'!P193)/'21-22 Cert'!P193</f>
        <v>7.9992698064987225E-2</v>
      </c>
      <c r="AU198" s="368">
        <f>(Q198-'21-22 Cert'!Q193)/'21-22 Cert'!Q193</f>
        <v>7.9984393289114317E-2</v>
      </c>
      <c r="AV198" s="368">
        <f>(R198-'21-22 Cert'!R193)/'21-22 Cert'!R193</f>
        <v>8.0009187657912872E-2</v>
      </c>
      <c r="AW198" s="368"/>
      <c r="AX198" s="368">
        <f>(T198-'21-22 Cert'!T193)/'21-22 Cert'!T193</f>
        <v>7.9987465769288404E-2</v>
      </c>
      <c r="AY198" s="368">
        <f>(U198-'21-22 Cert'!U193)/'21-22 Cert'!U193</f>
        <v>7.9999004368333931E-2</v>
      </c>
      <c r="AZ198" s="368">
        <f>(V198-'21-22 Cert'!V193)/'21-22 Cert'!V193</f>
        <v>7.9983702927652639E-2</v>
      </c>
      <c r="BA198" s="368">
        <f>(W198-'21-22 Cert'!W193)/'21-22 Cert'!W193</f>
        <v>7.9978286438071117E-2</v>
      </c>
      <c r="BB198" s="368">
        <f>(X198-'21-22 Cert'!X193)/'21-22 Cert'!X193</f>
        <v>8.0015065598125171E-2</v>
      </c>
      <c r="BC198" s="368"/>
      <c r="BD198" s="368">
        <f>(Z198-'21-22 Cert'!Z193)/'21-22 Cert'!Z193</f>
        <v>7.99843321582452E-2</v>
      </c>
      <c r="BE198" s="368">
        <f>(AA198-'21-22 Cert'!AA193)/'21-22 Cert'!AA193</f>
        <v>8.0005724917704302E-2</v>
      </c>
      <c r="BF198" s="368">
        <f>(AB198-'21-22 Cert'!AB193)/'21-22 Cert'!AB193</f>
        <v>7.9986613119143235E-2</v>
      </c>
      <c r="BG198" s="368">
        <f>(AC198-'21-22 Cert'!AC193)/'21-22 Cert'!AC193</f>
        <v>7.9984393289114317E-2</v>
      </c>
      <c r="BH198" s="368">
        <f>(AD198-'21-22 Cert'!AD193)/'21-22 Cert'!AD193</f>
        <v>8.0009625218071354E-2</v>
      </c>
    </row>
    <row r="199" spans="1:60" x14ac:dyDescent="0.25">
      <c r="A199" s="116">
        <v>23</v>
      </c>
      <c r="B199" s="126">
        <f>MROUND('21-22 Cert'!B194+'21-22 Cert'!B194*$B$1,5)</f>
        <v>69795</v>
      </c>
      <c r="C199" s="127">
        <f>MROUND('21-22 Cert'!C194+'21-22 Cert'!C194*$B$1,5)</f>
        <v>76380</v>
      </c>
      <c r="D199" s="127">
        <f>MROUND('21-22 Cert'!D194+'21-22 Cert'!D194*$B$1,5)</f>
        <v>81610</v>
      </c>
      <c r="E199" s="127">
        <f>MROUND('21-22 Cert'!E194+'21-22 Cert'!E194*$B$1,5)</f>
        <v>83910</v>
      </c>
      <c r="F199" s="128">
        <f>MROUND('21-22 Cert'!F194+'21-22 Cert'!F194*$B$1,5)</f>
        <v>90645</v>
      </c>
      <c r="G199" s="116">
        <v>23</v>
      </c>
      <c r="H199" s="196">
        <f t="shared" si="124"/>
        <v>73285</v>
      </c>
      <c r="I199" s="197">
        <f t="shared" si="124"/>
        <v>80199</v>
      </c>
      <c r="J199" s="197">
        <f t="shared" si="124"/>
        <v>85691</v>
      </c>
      <c r="K199" s="197">
        <f t="shared" si="124"/>
        <v>88106</v>
      </c>
      <c r="L199" s="198">
        <f t="shared" si="124"/>
        <v>95177</v>
      </c>
      <c r="M199" s="116">
        <v>23</v>
      </c>
      <c r="N199" s="199">
        <f t="shared" si="125"/>
        <v>76775</v>
      </c>
      <c r="O199" s="200">
        <f t="shared" si="125"/>
        <v>84018</v>
      </c>
      <c r="P199" s="200">
        <f t="shared" si="125"/>
        <v>89771</v>
      </c>
      <c r="Q199" s="200">
        <f t="shared" si="125"/>
        <v>92301</v>
      </c>
      <c r="R199" s="201">
        <f t="shared" si="125"/>
        <v>99710</v>
      </c>
      <c r="S199" s="116">
        <v>23</v>
      </c>
      <c r="T199" s="202">
        <f t="shared" si="126"/>
        <v>80264</v>
      </c>
      <c r="U199" s="203">
        <f t="shared" si="126"/>
        <v>87837</v>
      </c>
      <c r="V199" s="203">
        <f t="shared" si="126"/>
        <v>93852</v>
      </c>
      <c r="W199" s="203">
        <f t="shared" si="126"/>
        <v>96497</v>
      </c>
      <c r="X199" s="204">
        <f t="shared" si="126"/>
        <v>104242</v>
      </c>
      <c r="Y199" s="116">
        <v>23</v>
      </c>
      <c r="Z199" s="205">
        <f t="shared" si="127"/>
        <v>83754</v>
      </c>
      <c r="AA199" s="206">
        <f t="shared" si="127"/>
        <v>91656</v>
      </c>
      <c r="AB199" s="206">
        <f t="shared" si="127"/>
        <v>97932</v>
      </c>
      <c r="AC199" s="206">
        <f t="shared" si="127"/>
        <v>100692</v>
      </c>
      <c r="AD199" s="207">
        <f t="shared" si="127"/>
        <v>108774</v>
      </c>
      <c r="AF199" s="368">
        <f>(B199-'21-22 Cert'!B194)/'21-22 Cert'!B194</f>
        <v>0.08</v>
      </c>
      <c r="AG199" s="368">
        <f>(C199-'21-22 Cert'!C194)/'21-22 Cert'!C194</f>
        <v>8.0033936651583704E-2</v>
      </c>
      <c r="AH199" s="368">
        <f>(D199-'21-22 Cert'!D194)/'21-22 Cert'!D194</f>
        <v>7.9997353272017471E-2</v>
      </c>
      <c r="AI199" s="368">
        <f>(E199-'21-22 Cert'!E194)/'21-22 Cert'!E194</f>
        <v>7.9992277495334316E-2</v>
      </c>
      <c r="AJ199" s="368">
        <f>(F199-'21-22 Cert'!F194)/'21-22 Cert'!F194</f>
        <v>8.0007148814488269E-2</v>
      </c>
      <c r="AK199" s="368"/>
      <c r="AL199" s="368">
        <f>(H199-'21-22 Cert'!H194)/'21-22 Cert'!H194</f>
        <v>8.0007663286960629E-2</v>
      </c>
      <c r="AM199" s="368">
        <f>(I199-'21-22 Cert'!I194)/'21-22 Cert'!I194</f>
        <v>8.0033936651583704E-2</v>
      </c>
      <c r="AN199" s="368">
        <f>(J199-'21-22 Cert'!J194)/'21-22 Cert'!J194</f>
        <v>8.0007057963525446E-2</v>
      </c>
      <c r="AO199" s="368">
        <f>(K199-'21-22 Cert'!K194)/'21-22 Cert'!K194</f>
        <v>7.9995096837460158E-2</v>
      </c>
      <c r="AP199" s="368">
        <f>(L199-'21-22 Cert'!L194)/'21-22 Cert'!L194</f>
        <v>7.9998184438367356E-2</v>
      </c>
      <c r="AQ199" s="368"/>
      <c r="AR199" s="368">
        <f>(N199-'21-22 Cert'!N194)/'21-22 Cert'!N194</f>
        <v>7.9999437317128066E-2</v>
      </c>
      <c r="AS199" s="368">
        <f>(O199-'21-22 Cert'!O194)/'21-22 Cert'!O194</f>
        <v>8.0033936651583704E-2</v>
      </c>
      <c r="AT199" s="368">
        <f>(P199-'21-22 Cert'!P194)/'21-22 Cert'!P194</f>
        <v>7.9990856812877459E-2</v>
      </c>
      <c r="AU199" s="368">
        <f>(Q199-'21-22 Cert'!Q194)/'21-22 Cert'!Q194</f>
        <v>7.9985959164570297E-2</v>
      </c>
      <c r="AV199" s="368">
        <f>(R199-'21-22 Cert'!R194)/'21-22 Cert'!R194</f>
        <v>8.0012564583039986E-2</v>
      </c>
      <c r="AW199" s="368"/>
      <c r="AX199" s="368">
        <f>(T199-'21-22 Cert'!T194)/'21-22 Cert'!T194</f>
        <v>7.9993003135133675E-2</v>
      </c>
      <c r="AY199" s="368">
        <f>(U199-'21-22 Cert'!U194)/'21-22 Cert'!U194</f>
        <v>8.0033936651583704E-2</v>
      </c>
      <c r="AZ199" s="368">
        <f>(V199-'21-22 Cert'!V194)/'21-22 Cert'!V194</f>
        <v>0.08</v>
      </c>
      <c r="BA199" s="368">
        <f>(W199-'21-22 Cert'!W194)/'21-22 Cert'!W194</f>
        <v>8.0000895365365032E-2</v>
      </c>
      <c r="BB199" s="368">
        <f>(X199-'21-22 Cert'!X194)/'21-22 Cert'!X194</f>
        <v>8.0004144218814757E-2</v>
      </c>
      <c r="BC199" s="368"/>
      <c r="BD199" s="368">
        <f>(Z199-'21-22 Cert'!Z194)/'21-22 Cert'!Z194</f>
        <v>0.08</v>
      </c>
      <c r="BE199" s="368">
        <f>(AA199-'21-22 Cert'!AA194)/'21-22 Cert'!AA194</f>
        <v>8.0033936651583704E-2</v>
      </c>
      <c r="BF199" s="368">
        <f>(AB199-'21-22 Cert'!AB194)/'21-22 Cert'!AB194</f>
        <v>7.9997353272017471E-2</v>
      </c>
      <c r="BG199" s="368">
        <f>(AC199-'21-22 Cert'!AC194)/'21-22 Cert'!AC194</f>
        <v>7.9992277495334316E-2</v>
      </c>
      <c r="BH199" s="368">
        <f>(AD199-'21-22 Cert'!AD194)/'21-22 Cert'!AD194</f>
        <v>8.0007148814488269E-2</v>
      </c>
    </row>
    <row r="200" spans="1:60" x14ac:dyDescent="0.25">
      <c r="A200" s="116">
        <v>24</v>
      </c>
      <c r="B200" s="126">
        <f>MROUND('21-22 Cert'!B195+'21-22 Cert'!B195*$B$1,5)</f>
        <v>70680</v>
      </c>
      <c r="C200" s="127">
        <f>MROUND('21-22 Cert'!C195+'21-22 Cert'!C195*$B$1,5)</f>
        <v>77250</v>
      </c>
      <c r="D200" s="127">
        <f>MROUND('21-22 Cert'!D195+'21-22 Cert'!D195*$B$1,5)</f>
        <v>82475</v>
      </c>
      <c r="E200" s="127">
        <f>MROUND('21-22 Cert'!E195+'21-22 Cert'!E195*$B$1,5)</f>
        <v>84860</v>
      </c>
      <c r="F200" s="128">
        <f>MROUND('21-22 Cert'!F195+'21-22 Cert'!F195*$B$1,5)</f>
        <v>91590</v>
      </c>
      <c r="G200" s="116">
        <v>24</v>
      </c>
      <c r="H200" s="196">
        <f t="shared" si="124"/>
        <v>74214</v>
      </c>
      <c r="I200" s="197">
        <f t="shared" si="124"/>
        <v>81113</v>
      </c>
      <c r="J200" s="197">
        <f t="shared" si="124"/>
        <v>86599</v>
      </c>
      <c r="K200" s="197">
        <f t="shared" si="124"/>
        <v>89103</v>
      </c>
      <c r="L200" s="198">
        <f t="shared" si="124"/>
        <v>96170</v>
      </c>
      <c r="M200" s="116">
        <v>24</v>
      </c>
      <c r="N200" s="199">
        <f t="shared" si="125"/>
        <v>77748</v>
      </c>
      <c r="O200" s="200">
        <f t="shared" si="125"/>
        <v>84975</v>
      </c>
      <c r="P200" s="200">
        <f t="shared" si="125"/>
        <v>90723</v>
      </c>
      <c r="Q200" s="200">
        <f t="shared" si="125"/>
        <v>93346</v>
      </c>
      <c r="R200" s="201">
        <f t="shared" si="125"/>
        <v>100749</v>
      </c>
      <c r="S200" s="116">
        <v>24</v>
      </c>
      <c r="T200" s="202">
        <f t="shared" si="126"/>
        <v>81282</v>
      </c>
      <c r="U200" s="203">
        <f t="shared" si="126"/>
        <v>88838</v>
      </c>
      <c r="V200" s="203">
        <f t="shared" si="126"/>
        <v>94846</v>
      </c>
      <c r="W200" s="203">
        <f t="shared" si="126"/>
        <v>97589</v>
      </c>
      <c r="X200" s="204">
        <f t="shared" si="126"/>
        <v>105329</v>
      </c>
      <c r="Y200" s="116">
        <v>24</v>
      </c>
      <c r="Z200" s="205">
        <f t="shared" si="127"/>
        <v>84816</v>
      </c>
      <c r="AA200" s="206">
        <f t="shared" si="127"/>
        <v>92700</v>
      </c>
      <c r="AB200" s="206">
        <f t="shared" si="127"/>
        <v>98970</v>
      </c>
      <c r="AC200" s="206">
        <f t="shared" si="127"/>
        <v>101832</v>
      </c>
      <c r="AD200" s="207">
        <f t="shared" si="127"/>
        <v>109908</v>
      </c>
      <c r="AF200" s="368">
        <f>(B200-'21-22 Cert'!B195)/'21-22 Cert'!B195</f>
        <v>7.9990831996332792E-2</v>
      </c>
      <c r="AG200" s="368">
        <f>(C200-'21-22 Cert'!C195)/'21-22 Cert'!C195</f>
        <v>7.9966447644345032E-2</v>
      </c>
      <c r="AH200" s="368">
        <f>(D200-'21-22 Cert'!D195)/'21-22 Cert'!D195</f>
        <v>8.0010476003404704E-2</v>
      </c>
      <c r="AI200" s="368">
        <f>(E200-'21-22 Cert'!E195)/'21-22 Cert'!E195</f>
        <v>7.9987273305758833E-2</v>
      </c>
      <c r="AJ200" s="368">
        <f>(F200-'21-22 Cert'!F195)/'21-22 Cert'!F195</f>
        <v>8.0007075054536872E-2</v>
      </c>
      <c r="AK200" s="368"/>
      <c r="AL200" s="368">
        <f>(H200-'21-22 Cert'!H195)/'21-22 Cert'!H195</f>
        <v>7.9994761121702049E-2</v>
      </c>
      <c r="AM200" s="368">
        <f>(I200-'21-22 Cert'!I195)/'21-22 Cert'!I195</f>
        <v>7.9965915294180304E-2</v>
      </c>
      <c r="AN200" s="368">
        <f>(J200-'21-22 Cert'!J195)/'21-22 Cert'!J195</f>
        <v>8.0016961201252138E-2</v>
      </c>
      <c r="AO200" s="368">
        <f>(K200-'21-22 Cert'!K195)/'21-22 Cert'!K195</f>
        <v>7.998400077571996E-2</v>
      </c>
      <c r="AP200" s="368">
        <f>(L200-'21-22 Cert'!L195)/'21-22 Cert'!L195</f>
        <v>8.0015722387556859E-2</v>
      </c>
      <c r="AQ200" s="368"/>
      <c r="AR200" s="368">
        <f>(N200-'21-22 Cert'!N195)/'21-22 Cert'!N195</f>
        <v>7.9983331018196976E-2</v>
      </c>
      <c r="AS200" s="368">
        <f>(O200-'21-22 Cert'!O195)/'21-22 Cert'!O195</f>
        <v>7.9966447644345032E-2</v>
      </c>
      <c r="AT200" s="368">
        <f>(P200-'21-22 Cert'!P195)/'21-22 Cert'!P195</f>
        <v>8.0009999761910436E-2</v>
      </c>
      <c r="AU200" s="368">
        <f>(Q200-'21-22 Cert'!Q195)/'21-22 Cert'!Q195</f>
        <v>7.9981025765621924E-2</v>
      </c>
      <c r="AV200" s="368">
        <f>(R200-'21-22 Cert'!R195)/'21-22 Cert'!R195</f>
        <v>8.0001286366657376E-2</v>
      </c>
      <c r="AW200" s="368"/>
      <c r="AX200" s="368">
        <f>(T200-'21-22 Cert'!T195)/'21-22 Cert'!T195</f>
        <v>7.9987244559007201E-2</v>
      </c>
      <c r="AY200" s="368">
        <f>(U200-'21-22 Cert'!U195)/'21-22 Cert'!U195</f>
        <v>7.9965961585217599E-2</v>
      </c>
      <c r="AZ200" s="368">
        <f>(V200-'21-22 Cert'!V195)/'21-22 Cert'!V195</f>
        <v>8.0004554771122754E-2</v>
      </c>
      <c r="BA200" s="368">
        <f>(W200-'21-22 Cert'!W195)/'21-22 Cert'!W195</f>
        <v>7.9990261285289008E-2</v>
      </c>
      <c r="BB200" s="368">
        <f>(X200-'21-22 Cert'!X195)/'21-22 Cert'!X195</f>
        <v>8.0009433381867404E-2</v>
      </c>
      <c r="BC200" s="368"/>
      <c r="BD200" s="368">
        <f>(Z200-'21-22 Cert'!Z195)/'21-22 Cert'!Z195</f>
        <v>7.9990831996332792E-2</v>
      </c>
      <c r="BE200" s="368">
        <f>(AA200-'21-22 Cert'!AA195)/'21-22 Cert'!AA195</f>
        <v>7.9966447644345032E-2</v>
      </c>
      <c r="BF200" s="368">
        <f>(AB200-'21-22 Cert'!AB195)/'21-22 Cert'!AB195</f>
        <v>8.0010476003404704E-2</v>
      </c>
      <c r="BG200" s="368">
        <f>(AC200-'21-22 Cert'!AC195)/'21-22 Cert'!AC195</f>
        <v>7.9987273305758833E-2</v>
      </c>
      <c r="BH200" s="368">
        <f>(AD200-'21-22 Cert'!AD195)/'21-22 Cert'!AD195</f>
        <v>8.0007075054536872E-2</v>
      </c>
    </row>
    <row r="201" spans="1:60" x14ac:dyDescent="0.25">
      <c r="A201" s="116">
        <v>25</v>
      </c>
      <c r="B201" s="126">
        <f>MROUND('21-22 Cert'!B196+'21-22 Cert'!B196*$B$1,5)</f>
        <v>71520</v>
      </c>
      <c r="C201" s="127">
        <f>MROUND('21-22 Cert'!C196+'21-22 Cert'!C196*$B$1,5)</f>
        <v>78190</v>
      </c>
      <c r="D201" s="127">
        <f>MROUND('21-22 Cert'!D196+'21-22 Cert'!D196*$B$1,5)</f>
        <v>83415</v>
      </c>
      <c r="E201" s="127">
        <f>MROUND('21-22 Cert'!E196+'21-22 Cert'!E196*$B$1,5)</f>
        <v>85750</v>
      </c>
      <c r="F201" s="128">
        <f>MROUND('21-22 Cert'!F196+'21-22 Cert'!F196*$B$1,5)</f>
        <v>92545</v>
      </c>
      <c r="G201" s="116">
        <v>25</v>
      </c>
      <c r="H201" s="196">
        <f t="shared" si="124"/>
        <v>75096</v>
      </c>
      <c r="I201" s="197">
        <f t="shared" si="124"/>
        <v>82100</v>
      </c>
      <c r="J201" s="197">
        <f t="shared" si="124"/>
        <v>87586</v>
      </c>
      <c r="K201" s="197">
        <f t="shared" si="124"/>
        <v>90038</v>
      </c>
      <c r="L201" s="198">
        <f t="shared" si="124"/>
        <v>97172</v>
      </c>
      <c r="M201" s="116">
        <v>25</v>
      </c>
      <c r="N201" s="199">
        <f t="shared" si="125"/>
        <v>78672</v>
      </c>
      <c r="O201" s="200">
        <f t="shared" si="125"/>
        <v>86009</v>
      </c>
      <c r="P201" s="200">
        <f t="shared" si="125"/>
        <v>91757</v>
      </c>
      <c r="Q201" s="200">
        <f t="shared" si="125"/>
        <v>94325</v>
      </c>
      <c r="R201" s="201">
        <f t="shared" si="125"/>
        <v>101800</v>
      </c>
      <c r="S201" s="116">
        <v>25</v>
      </c>
      <c r="T201" s="202">
        <f t="shared" si="126"/>
        <v>82248</v>
      </c>
      <c r="U201" s="203">
        <f t="shared" si="126"/>
        <v>89919</v>
      </c>
      <c r="V201" s="203">
        <f t="shared" si="126"/>
        <v>95927</v>
      </c>
      <c r="W201" s="203">
        <f t="shared" si="126"/>
        <v>98613</v>
      </c>
      <c r="X201" s="204">
        <f t="shared" si="126"/>
        <v>106427</v>
      </c>
      <c r="Y201" s="116">
        <v>25</v>
      </c>
      <c r="Z201" s="205">
        <f t="shared" si="127"/>
        <v>85824</v>
      </c>
      <c r="AA201" s="206">
        <f t="shared" si="127"/>
        <v>93828</v>
      </c>
      <c r="AB201" s="206">
        <f t="shared" si="127"/>
        <v>100098</v>
      </c>
      <c r="AC201" s="206">
        <f t="shared" si="127"/>
        <v>102900</v>
      </c>
      <c r="AD201" s="207">
        <f t="shared" si="127"/>
        <v>111054</v>
      </c>
      <c r="AF201" s="368">
        <f>(B201-'21-22 Cert'!B196)/'21-22 Cert'!B196</f>
        <v>8.0036242826940496E-2</v>
      </c>
      <c r="AG201" s="368">
        <f>(C201-'21-22 Cert'!C196)/'21-22 Cert'!C196</f>
        <v>7.9972375690607736E-2</v>
      </c>
      <c r="AH201" s="368">
        <f>(D201-'21-22 Cert'!D196)/'21-22 Cert'!D196</f>
        <v>8.001553699747524E-2</v>
      </c>
      <c r="AI201" s="368">
        <f>(E201-'21-22 Cert'!E196)/'21-22 Cert'!E196</f>
        <v>7.9974811083123432E-2</v>
      </c>
      <c r="AJ201" s="368">
        <f>(F201-'21-22 Cert'!F196)/'21-22 Cert'!F196</f>
        <v>7.9997666005368187E-2</v>
      </c>
      <c r="AK201" s="368"/>
      <c r="AL201" s="368">
        <f>(H201-'21-22 Cert'!H196)/'21-22 Cert'!H196</f>
        <v>8.0036242826940496E-2</v>
      </c>
      <c r="AM201" s="368">
        <f>(I201-'21-22 Cert'!I196)/'21-22 Cert'!I196</f>
        <v>7.9978952907129697E-2</v>
      </c>
      <c r="AN201" s="368">
        <f>(J201-'21-22 Cert'!J196)/'21-22 Cert'!J196</f>
        <v>8.0015290331331618E-2</v>
      </c>
      <c r="AO201" s="368">
        <f>(K201-'21-22 Cert'!K196)/'21-22 Cert'!K196</f>
        <v>7.9980808444284512E-2</v>
      </c>
      <c r="AP201" s="368">
        <f>(L201-'21-22 Cert'!L196)/'21-22 Cert'!L196</f>
        <v>7.9988885801611564E-2</v>
      </c>
      <c r="AQ201" s="368"/>
      <c r="AR201" s="368">
        <f>(N201-'21-22 Cert'!N196)/'21-22 Cert'!N196</f>
        <v>8.0036242826940496E-2</v>
      </c>
      <c r="AS201" s="368">
        <f>(O201-'21-22 Cert'!O196)/'21-22 Cert'!O196</f>
        <v>7.9972375690607736E-2</v>
      </c>
      <c r="AT201" s="368">
        <f>(P201-'21-22 Cert'!P196)/'21-22 Cert'!P196</f>
        <v>8.001506609070258E-2</v>
      </c>
      <c r="AU201" s="368">
        <f>(Q201-'21-22 Cert'!Q196)/'21-22 Cert'!Q196</f>
        <v>7.9974811083123432E-2</v>
      </c>
      <c r="AV201" s="368">
        <f>(R201-'21-22 Cert'!R196)/'21-22 Cert'!R196</f>
        <v>8.0002970538622306E-2</v>
      </c>
      <c r="AW201" s="368"/>
      <c r="AX201" s="368">
        <f>(T201-'21-22 Cert'!T196)/'21-22 Cert'!T196</f>
        <v>8.0036242826940496E-2</v>
      </c>
      <c r="AY201" s="368">
        <f>(U201-'21-22 Cert'!U196)/'21-22 Cert'!U196</f>
        <v>7.9978380975258223E-2</v>
      </c>
      <c r="AZ201" s="368">
        <f>(V201-'21-22 Cert'!V196)/'21-22 Cert'!V196</f>
        <v>8.0015762215717184E-2</v>
      </c>
      <c r="BA201" s="368">
        <f>(W201-'21-22 Cert'!W196)/'21-22 Cert'!W196</f>
        <v>7.9980286934618339E-2</v>
      </c>
      <c r="BB201" s="368">
        <f>(X201-'21-22 Cert'!X196)/'21-22 Cert'!X196</f>
        <v>7.9994723169345666E-2</v>
      </c>
      <c r="BC201" s="368"/>
      <c r="BD201" s="368">
        <f>(Z201-'21-22 Cert'!Z196)/'21-22 Cert'!Z196</f>
        <v>8.0036242826940496E-2</v>
      </c>
      <c r="BE201" s="368">
        <f>(AA201-'21-22 Cert'!AA196)/'21-22 Cert'!AA196</f>
        <v>7.9972375690607736E-2</v>
      </c>
      <c r="BF201" s="368">
        <f>(AB201-'21-22 Cert'!AB196)/'21-22 Cert'!AB196</f>
        <v>8.001553699747524E-2</v>
      </c>
      <c r="BG201" s="368">
        <f>(AC201-'21-22 Cert'!AC196)/'21-22 Cert'!AC196</f>
        <v>7.9974811083123432E-2</v>
      </c>
      <c r="BH201" s="368">
        <f>(AD201-'21-22 Cert'!AD196)/'21-22 Cert'!AD196</f>
        <v>7.9997666005368187E-2</v>
      </c>
    </row>
    <row r="202" spans="1:60" x14ac:dyDescent="0.25">
      <c r="A202" s="116">
        <v>26</v>
      </c>
      <c r="B202" s="126">
        <f>MROUND('21-22 Cert'!B197+'21-22 Cert'!B197*$B$1,5)</f>
        <v>72420</v>
      </c>
      <c r="C202" s="127">
        <f>MROUND('21-22 Cert'!C197+'21-22 Cert'!C197*$B$1,5)</f>
        <v>79150</v>
      </c>
      <c r="D202" s="127">
        <f>MROUND('21-22 Cert'!D197+'21-22 Cert'!D197*$B$1,5)</f>
        <v>84330</v>
      </c>
      <c r="E202" s="127">
        <f>MROUND('21-22 Cert'!E197+'21-22 Cert'!E197*$B$1,5)</f>
        <v>86695</v>
      </c>
      <c r="F202" s="128">
        <f>MROUND('21-22 Cert'!F197+'21-22 Cert'!F197*$B$1,5)</f>
        <v>93415</v>
      </c>
      <c r="G202" s="116">
        <v>26</v>
      </c>
      <c r="H202" s="196">
        <f t="shared" si="124"/>
        <v>76041</v>
      </c>
      <c r="I202" s="197">
        <f t="shared" si="124"/>
        <v>83108</v>
      </c>
      <c r="J202" s="197">
        <f t="shared" si="124"/>
        <v>88547</v>
      </c>
      <c r="K202" s="197">
        <f t="shared" si="124"/>
        <v>91030</v>
      </c>
      <c r="L202" s="198">
        <f t="shared" si="124"/>
        <v>98086</v>
      </c>
      <c r="M202" s="116">
        <v>26</v>
      </c>
      <c r="N202" s="199">
        <f t="shared" si="125"/>
        <v>79662</v>
      </c>
      <c r="O202" s="200">
        <f t="shared" si="125"/>
        <v>87065</v>
      </c>
      <c r="P202" s="200">
        <f t="shared" si="125"/>
        <v>92763</v>
      </c>
      <c r="Q202" s="200">
        <f t="shared" si="125"/>
        <v>95365</v>
      </c>
      <c r="R202" s="201">
        <f t="shared" si="125"/>
        <v>102757</v>
      </c>
      <c r="S202" s="116">
        <v>26</v>
      </c>
      <c r="T202" s="202">
        <f t="shared" si="126"/>
        <v>83283</v>
      </c>
      <c r="U202" s="203">
        <f t="shared" si="126"/>
        <v>91023</v>
      </c>
      <c r="V202" s="203">
        <f t="shared" si="126"/>
        <v>96980</v>
      </c>
      <c r="W202" s="203">
        <f t="shared" si="126"/>
        <v>99699</v>
      </c>
      <c r="X202" s="204">
        <f t="shared" si="126"/>
        <v>107427</v>
      </c>
      <c r="Y202" s="116">
        <v>26</v>
      </c>
      <c r="Z202" s="205">
        <f t="shared" si="127"/>
        <v>86904</v>
      </c>
      <c r="AA202" s="206">
        <f t="shared" si="127"/>
        <v>94980</v>
      </c>
      <c r="AB202" s="206">
        <f t="shared" si="127"/>
        <v>101196</v>
      </c>
      <c r="AC202" s="206">
        <f t="shared" si="127"/>
        <v>104034</v>
      </c>
      <c r="AD202" s="207">
        <f t="shared" si="127"/>
        <v>112098</v>
      </c>
      <c r="AF202" s="368">
        <f>(B202-'21-22 Cert'!B197)/'21-22 Cert'!B197</f>
        <v>8.0008947878607115E-2</v>
      </c>
      <c r="AG202" s="368">
        <f>(C202-'21-22 Cert'!C197)/'21-22 Cert'!C197</f>
        <v>8.0030019785767889E-2</v>
      </c>
      <c r="AH202" s="368">
        <f>(D202-'21-22 Cert'!D197)/'21-22 Cert'!D197</f>
        <v>7.997694819747711E-2</v>
      </c>
      <c r="AI202" s="368">
        <f>(E202-'21-22 Cert'!E197)/'21-22 Cert'!E197</f>
        <v>7.9975085643101837E-2</v>
      </c>
      <c r="AJ202" s="368">
        <f>(F202-'21-22 Cert'!F197)/'21-22 Cert'!F197</f>
        <v>8.0004624544771377E-2</v>
      </c>
      <c r="AK202" s="368"/>
      <c r="AL202" s="368">
        <f>(H202-'21-22 Cert'!H197)/'21-22 Cert'!H197</f>
        <v>8.0005113055334615E-2</v>
      </c>
      <c r="AM202" s="368">
        <f>(I202-'21-22 Cert'!I197)/'21-22 Cert'!I197</f>
        <v>8.0040026511065773E-2</v>
      </c>
      <c r="AN202" s="368">
        <f>(J202-'21-22 Cert'!J197)/'21-22 Cert'!J197</f>
        <v>7.9986339630926107E-2</v>
      </c>
      <c r="AO202" s="368">
        <f>(K202-'21-22 Cert'!K197)/'21-22 Cert'!K197</f>
        <v>7.9974848438111729E-2</v>
      </c>
      <c r="AP202" s="368">
        <f>(L202-'21-22 Cert'!L197)/'21-22 Cert'!L197</f>
        <v>8.0004404316229905E-2</v>
      </c>
      <c r="AQ202" s="368"/>
      <c r="AR202" s="368">
        <f>(N202-'21-22 Cert'!N197)/'21-22 Cert'!N197</f>
        <v>8.0001626875991383E-2</v>
      </c>
      <c r="AS202" s="368">
        <f>(O202-'21-22 Cert'!O197)/'21-22 Cert'!O197</f>
        <v>8.0023321011238741E-2</v>
      </c>
      <c r="AT202" s="368">
        <f>(P202-'21-22 Cert'!P197)/'21-22 Cert'!P197</f>
        <v>7.9970661513027688E-2</v>
      </c>
      <c r="AU202" s="368">
        <f>(Q202-'21-22 Cert'!Q197)/'21-22 Cert'!Q197</f>
        <v>7.9974632798432671E-2</v>
      </c>
      <c r="AV202" s="368">
        <f>(R202-'21-22 Cert'!R197)/'21-22 Cert'!R197</f>
        <v>8.0004204109517058E-2</v>
      </c>
      <c r="AW202" s="368"/>
      <c r="AX202" s="368">
        <f>(T202-'21-22 Cert'!T197)/'21-22 Cert'!T197</f>
        <v>8.0012449262770222E-2</v>
      </c>
      <c r="AY202" s="368">
        <f>(U202-'21-22 Cert'!U197)/'21-22 Cert'!U197</f>
        <v>8.0032748760056005E-2</v>
      </c>
      <c r="AZ202" s="368">
        <f>(V202-'21-22 Cert'!V197)/'21-22 Cert'!V197</f>
        <v>7.9979509565914611E-2</v>
      </c>
      <c r="BA202" s="368">
        <f>(W202-'21-22 Cert'!W197)/'21-22 Cert'!W197</f>
        <v>7.9975302222799943E-2</v>
      </c>
      <c r="BB202" s="368">
        <f>(X202-'21-22 Cert'!X197)/'21-22 Cert'!X197</f>
        <v>8.0004825624063775E-2</v>
      </c>
      <c r="BC202" s="368"/>
      <c r="BD202" s="368">
        <f>(Z202-'21-22 Cert'!Z197)/'21-22 Cert'!Z197</f>
        <v>8.0008947878607115E-2</v>
      </c>
      <c r="BE202" s="368">
        <f>(AA202-'21-22 Cert'!AA197)/'21-22 Cert'!AA197</f>
        <v>8.0030019785767889E-2</v>
      </c>
      <c r="BF202" s="368">
        <f>(AB202-'21-22 Cert'!AB197)/'21-22 Cert'!AB197</f>
        <v>7.997694819747711E-2</v>
      </c>
      <c r="BG202" s="368">
        <f>(AC202-'21-22 Cert'!AC197)/'21-22 Cert'!AC197</f>
        <v>7.9975085643101837E-2</v>
      </c>
      <c r="BH202" s="368">
        <f>(AD202-'21-22 Cert'!AD197)/'21-22 Cert'!AD197</f>
        <v>8.0004624544771377E-2</v>
      </c>
    </row>
    <row r="203" spans="1:60" x14ac:dyDescent="0.25">
      <c r="A203" s="116">
        <v>27</v>
      </c>
      <c r="B203" s="126">
        <f>MROUND('21-22 Cert'!B198+'21-22 Cert'!B198*$B$1,5)</f>
        <v>73290</v>
      </c>
      <c r="C203" s="127">
        <f>MROUND('21-22 Cert'!C198+'21-22 Cert'!C198*$B$1,5)</f>
        <v>80065</v>
      </c>
      <c r="D203" s="127">
        <f>MROUND('21-22 Cert'!D198+'21-22 Cert'!D198*$B$1,5)</f>
        <v>85225</v>
      </c>
      <c r="E203" s="127">
        <f>MROUND('21-22 Cert'!E198+'21-22 Cert'!E198*$B$1,5)</f>
        <v>87595</v>
      </c>
      <c r="F203" s="128">
        <f>MROUND('21-22 Cert'!F198+'21-22 Cert'!F198*$B$1,5)</f>
        <v>94355</v>
      </c>
      <c r="G203" s="116">
        <v>27</v>
      </c>
      <c r="H203" s="196">
        <f t="shared" si="124"/>
        <v>76955</v>
      </c>
      <c r="I203" s="197">
        <f t="shared" si="124"/>
        <v>84068</v>
      </c>
      <c r="J203" s="197">
        <f t="shared" si="124"/>
        <v>89486</v>
      </c>
      <c r="K203" s="197">
        <f t="shared" si="124"/>
        <v>91975</v>
      </c>
      <c r="L203" s="198">
        <f t="shared" si="124"/>
        <v>99073</v>
      </c>
      <c r="M203" s="116">
        <v>27</v>
      </c>
      <c r="N203" s="199">
        <f t="shared" si="125"/>
        <v>80619</v>
      </c>
      <c r="O203" s="200">
        <f t="shared" si="125"/>
        <v>88072</v>
      </c>
      <c r="P203" s="200">
        <f t="shared" si="125"/>
        <v>93748</v>
      </c>
      <c r="Q203" s="200">
        <f t="shared" si="125"/>
        <v>96355</v>
      </c>
      <c r="R203" s="201">
        <f t="shared" si="125"/>
        <v>103791</v>
      </c>
      <c r="S203" s="116">
        <v>27</v>
      </c>
      <c r="T203" s="202">
        <f t="shared" si="126"/>
        <v>84284</v>
      </c>
      <c r="U203" s="203">
        <f t="shared" si="126"/>
        <v>92075</v>
      </c>
      <c r="V203" s="203">
        <f t="shared" si="126"/>
        <v>98009</v>
      </c>
      <c r="W203" s="203">
        <f t="shared" si="126"/>
        <v>100734</v>
      </c>
      <c r="X203" s="204">
        <f t="shared" si="126"/>
        <v>108508</v>
      </c>
      <c r="Y203" s="116">
        <v>27</v>
      </c>
      <c r="Z203" s="205">
        <f t="shared" si="127"/>
        <v>87948</v>
      </c>
      <c r="AA203" s="206">
        <f t="shared" si="127"/>
        <v>96078</v>
      </c>
      <c r="AB203" s="206">
        <f t="shared" si="127"/>
        <v>102270</v>
      </c>
      <c r="AC203" s="206">
        <f t="shared" si="127"/>
        <v>105114</v>
      </c>
      <c r="AD203" s="207">
        <f t="shared" si="127"/>
        <v>113226</v>
      </c>
      <c r="AF203" s="368">
        <f>(B203-'21-22 Cert'!B198)/'21-22 Cert'!B198</f>
        <v>8.0017683465959333E-2</v>
      </c>
      <c r="AG203" s="368">
        <f>(C203-'21-22 Cert'!C198)/'21-22 Cert'!C198</f>
        <v>7.9989208875699741E-2</v>
      </c>
      <c r="AH203" s="368">
        <f>(D203-'21-22 Cert'!D198)/'21-22 Cert'!D198</f>
        <v>8.0027879863135212E-2</v>
      </c>
      <c r="AI203" s="368">
        <f>(E203-'21-22 Cert'!E198)/'21-22 Cert'!E198</f>
        <v>8.001972751371679E-2</v>
      </c>
      <c r="AJ203" s="368">
        <f>(F203-'21-22 Cert'!F198)/'21-22 Cert'!F198</f>
        <v>8.0009156985062668E-2</v>
      </c>
      <c r="AK203" s="368"/>
      <c r="AL203" s="368">
        <f>(H203-'21-22 Cert'!H198)/'21-22 Cert'!H198</f>
        <v>8.0024700714355884E-2</v>
      </c>
      <c r="AM203" s="368">
        <f>(I203-'21-22 Cert'!I198)/'21-22 Cert'!I198</f>
        <v>7.9982528712006368E-2</v>
      </c>
      <c r="AN203" s="368">
        <f>(J203-'21-22 Cert'!J198)/'21-22 Cert'!J198</f>
        <v>8.0018345080621806E-2</v>
      </c>
      <c r="AO203" s="368">
        <f>(K203-'21-22 Cert'!K198)/'21-22 Cert'!K198</f>
        <v>8.0025833724753401E-2</v>
      </c>
      <c r="AP203" s="368">
        <f>(L203-'21-22 Cert'!L198)/'21-22 Cert'!L198</f>
        <v>8.0014825635267572E-2</v>
      </c>
      <c r="AQ203" s="368"/>
      <c r="AR203" s="368">
        <f>(N203-'21-22 Cert'!N198)/'21-22 Cert'!N198</f>
        <v>8.0017683465959333E-2</v>
      </c>
      <c r="AS203" s="368">
        <f>(O203-'21-22 Cert'!O198)/'21-22 Cert'!O198</f>
        <v>7.9988718439220591E-2</v>
      </c>
      <c r="AT203" s="368">
        <f>(P203-'21-22 Cert'!P198)/'21-22 Cert'!P198</f>
        <v>8.0033640165435876E-2</v>
      </c>
      <c r="AU203" s="368">
        <f>(Q203-'21-22 Cert'!Q198)/'21-22 Cert'!Q198</f>
        <v>8.0019279053084647E-2</v>
      </c>
      <c r="AV203" s="368">
        <f>(R203-'21-22 Cert'!R198)/'21-22 Cert'!R198</f>
        <v>8.0008740712992452E-2</v>
      </c>
      <c r="AW203" s="368"/>
      <c r="AX203" s="368">
        <f>(T203-'21-22 Cert'!T198)/'21-22 Cert'!T198</f>
        <v>8.0024090518843141E-2</v>
      </c>
      <c r="AY203" s="368">
        <f>(U203-'21-22 Cert'!U198)/'21-22 Cert'!U198</f>
        <v>7.9995308193067854E-2</v>
      </c>
      <c r="AZ203" s="368">
        <f>(V203-'21-22 Cert'!V198)/'21-22 Cert'!V198</f>
        <v>8.002468401159267E-2</v>
      </c>
      <c r="BA203" s="368">
        <f>(W203-'21-22 Cert'!W198)/'21-22 Cert'!W198</f>
        <v>8.0014152308863426E-2</v>
      </c>
      <c r="BB203" s="368">
        <f>(X203-'21-22 Cert'!X198)/'21-22 Cert'!X198</f>
        <v>8.0003981287946654E-2</v>
      </c>
      <c r="BC203" s="368"/>
      <c r="BD203" s="368">
        <f>(Z203-'21-22 Cert'!Z198)/'21-22 Cert'!Z198</f>
        <v>8.0017683465959333E-2</v>
      </c>
      <c r="BE203" s="368">
        <f>(AA203-'21-22 Cert'!AA198)/'21-22 Cert'!AA198</f>
        <v>7.9989208875699741E-2</v>
      </c>
      <c r="BF203" s="368">
        <f>(AB203-'21-22 Cert'!AB198)/'21-22 Cert'!AB198</f>
        <v>8.0027879863135212E-2</v>
      </c>
      <c r="BG203" s="368">
        <f>(AC203-'21-22 Cert'!AC198)/'21-22 Cert'!AC198</f>
        <v>8.001972751371679E-2</v>
      </c>
      <c r="BH203" s="368">
        <f>(AD203-'21-22 Cert'!AD198)/'21-22 Cert'!AD198</f>
        <v>8.0009156985062668E-2</v>
      </c>
    </row>
    <row r="204" spans="1:60" x14ac:dyDescent="0.25">
      <c r="A204" s="116">
        <v>28</v>
      </c>
      <c r="B204" s="126">
        <f>MROUND('21-22 Cert'!B199+'21-22 Cert'!B199*$B$1,5)</f>
        <v>73670</v>
      </c>
      <c r="C204" s="127">
        <f>MROUND('21-22 Cert'!C199+'21-22 Cert'!C199*$B$1,5)</f>
        <v>80430</v>
      </c>
      <c r="D204" s="127">
        <f>MROUND('21-22 Cert'!D199+'21-22 Cert'!D199*$B$1,5)</f>
        <v>85620</v>
      </c>
      <c r="E204" s="127">
        <f>MROUND('21-22 Cert'!E199+'21-22 Cert'!E199*$B$1,5)</f>
        <v>87960</v>
      </c>
      <c r="F204" s="128">
        <f>MROUND('21-22 Cert'!F199+'21-22 Cert'!F199*$B$1,5)</f>
        <v>94730</v>
      </c>
      <c r="G204" s="116">
        <v>28</v>
      </c>
      <c r="H204" s="196">
        <f t="shared" si="124"/>
        <v>77354</v>
      </c>
      <c r="I204" s="197">
        <f t="shared" si="124"/>
        <v>84452</v>
      </c>
      <c r="J204" s="197">
        <f t="shared" si="124"/>
        <v>89901</v>
      </c>
      <c r="K204" s="197">
        <f t="shared" si="124"/>
        <v>92358</v>
      </c>
      <c r="L204" s="198">
        <f t="shared" si="124"/>
        <v>99467</v>
      </c>
      <c r="M204" s="116">
        <v>28</v>
      </c>
      <c r="N204" s="199">
        <f t="shared" si="125"/>
        <v>81037</v>
      </c>
      <c r="O204" s="200">
        <f t="shared" si="125"/>
        <v>88473</v>
      </c>
      <c r="P204" s="200">
        <f t="shared" si="125"/>
        <v>94182</v>
      </c>
      <c r="Q204" s="200">
        <f t="shared" si="125"/>
        <v>96756</v>
      </c>
      <c r="R204" s="201">
        <f t="shared" si="125"/>
        <v>104203</v>
      </c>
      <c r="S204" s="116">
        <v>28</v>
      </c>
      <c r="T204" s="202">
        <f t="shared" si="126"/>
        <v>84721</v>
      </c>
      <c r="U204" s="203">
        <f t="shared" si="126"/>
        <v>92495</v>
      </c>
      <c r="V204" s="203">
        <f t="shared" si="126"/>
        <v>98463</v>
      </c>
      <c r="W204" s="203">
        <f t="shared" si="126"/>
        <v>101154</v>
      </c>
      <c r="X204" s="204">
        <f t="shared" si="126"/>
        <v>108940</v>
      </c>
      <c r="Y204" s="116">
        <v>28</v>
      </c>
      <c r="Z204" s="205">
        <f t="shared" si="127"/>
        <v>88404</v>
      </c>
      <c r="AA204" s="206">
        <f t="shared" si="127"/>
        <v>96516</v>
      </c>
      <c r="AB204" s="206">
        <f t="shared" si="127"/>
        <v>102744</v>
      </c>
      <c r="AC204" s="206">
        <f t="shared" si="127"/>
        <v>105552</v>
      </c>
      <c r="AD204" s="207">
        <f t="shared" si="127"/>
        <v>113676</v>
      </c>
      <c r="AF204" s="368">
        <f>(B204-'21-22 Cert'!B199)/'21-22 Cert'!B199</f>
        <v>7.9967749028805976E-2</v>
      </c>
      <c r="AG204" s="368">
        <f>(C204-'21-22 Cert'!C199)/'21-22 Cert'!C199</f>
        <v>8.0032227742715192E-2</v>
      </c>
      <c r="AH204" s="368">
        <f>(D204-'21-22 Cert'!D199)/'21-22 Cert'!D199</f>
        <v>7.9969727547931385E-2</v>
      </c>
      <c r="AI204" s="368">
        <f>(E204-'21-22 Cert'!E199)/'21-22 Cert'!E199</f>
        <v>7.9992633065258764E-2</v>
      </c>
      <c r="AJ204" s="368">
        <f>(F204-'21-22 Cert'!F199)/'21-22 Cert'!F199</f>
        <v>7.9974918771019782E-2</v>
      </c>
      <c r="AK204" s="368"/>
      <c r="AL204" s="368">
        <f>(H204-'21-22 Cert'!H199)/'21-22 Cert'!H199</f>
        <v>7.9970960265825258E-2</v>
      </c>
      <c r="AM204" s="368">
        <f>(I204-'21-22 Cert'!I199)/'21-22 Cert'!I199</f>
        <v>8.0031715988439014E-2</v>
      </c>
      <c r="AN204" s="368">
        <f>(J204-'21-22 Cert'!J199)/'21-22 Cert'!J199</f>
        <v>7.9969727547931385E-2</v>
      </c>
      <c r="AO204" s="368">
        <f>(K204-'21-22 Cert'!K199)/'21-22 Cert'!K199</f>
        <v>7.9995790310698464E-2</v>
      </c>
      <c r="AP204" s="368">
        <f>(L204-'21-22 Cert'!L199)/'21-22 Cert'!L199</f>
        <v>7.9977416097545093E-2</v>
      </c>
      <c r="AQ204" s="368"/>
      <c r="AR204" s="368">
        <f>(N204-'21-22 Cert'!N199)/'21-22 Cert'!N199</f>
        <v>7.9960552793954975E-2</v>
      </c>
      <c r="AS204" s="368">
        <f>(O204-'21-22 Cert'!O199)/'21-22 Cert'!O199</f>
        <v>8.0032227742715192E-2</v>
      </c>
      <c r="AT204" s="368">
        <f>(P204-'21-22 Cert'!P199)/'21-22 Cert'!P199</f>
        <v>7.9969727547931385E-2</v>
      </c>
      <c r="AU204" s="368">
        <f>(Q204-'21-22 Cert'!Q199)/'21-22 Cert'!Q199</f>
        <v>7.9986605647951778E-2</v>
      </c>
      <c r="AV204" s="368">
        <f>(R204-'21-22 Cert'!R199)/'21-22 Cert'!R199</f>
        <v>7.9969322292122252E-2</v>
      </c>
      <c r="AW204" s="368"/>
      <c r="AX204" s="368">
        <f>(T204-'21-22 Cert'!T199)/'21-22 Cert'!T199</f>
        <v>7.9977564470279303E-2</v>
      </c>
      <c r="AY204" s="368">
        <f>(U204-'21-22 Cert'!U199)/'21-22 Cert'!U199</f>
        <v>8.003176048855104E-2</v>
      </c>
      <c r="AZ204" s="368">
        <f>(V204-'21-22 Cert'!V199)/'21-22 Cert'!V199</f>
        <v>7.9969727547931385E-2</v>
      </c>
      <c r="BA204" s="368">
        <f>(W204-'21-22 Cert'!W199)/'21-22 Cert'!W199</f>
        <v>7.9989750379022437E-2</v>
      </c>
      <c r="BB204" s="368">
        <f>(X204-'21-22 Cert'!X199)/'21-22 Cert'!X199</f>
        <v>7.998255214529304E-2</v>
      </c>
      <c r="BC204" s="368"/>
      <c r="BD204" s="368">
        <f>(Z204-'21-22 Cert'!Z199)/'21-22 Cert'!Z199</f>
        <v>7.9967749028805976E-2</v>
      </c>
      <c r="BE204" s="368">
        <f>(AA204-'21-22 Cert'!AA199)/'21-22 Cert'!AA199</f>
        <v>8.0032227742715192E-2</v>
      </c>
      <c r="BF204" s="368">
        <f>(AB204-'21-22 Cert'!AB199)/'21-22 Cert'!AB199</f>
        <v>7.9969727547931385E-2</v>
      </c>
      <c r="BG204" s="368">
        <f>(AC204-'21-22 Cert'!AC199)/'21-22 Cert'!AC199</f>
        <v>7.9992633065258764E-2</v>
      </c>
      <c r="BH204" s="368">
        <f>(AD204-'21-22 Cert'!AD199)/'21-22 Cert'!AD199</f>
        <v>7.9974918771019782E-2</v>
      </c>
    </row>
    <row r="205" spans="1:60" x14ac:dyDescent="0.25">
      <c r="A205" s="116">
        <v>29</v>
      </c>
      <c r="B205" s="126">
        <f>MROUND('21-22 Cert'!B200+'21-22 Cert'!B200*$B$1,5)</f>
        <v>74060</v>
      </c>
      <c r="C205" s="127">
        <f>MROUND('21-22 Cert'!C200+'21-22 Cert'!C200*$B$1,5)</f>
        <v>80825</v>
      </c>
      <c r="D205" s="127">
        <f>MROUND('21-22 Cert'!D200+'21-22 Cert'!D200*$B$1,5)</f>
        <v>86010</v>
      </c>
      <c r="E205" s="127">
        <f>MROUND('21-22 Cert'!E200+'21-22 Cert'!E200*$B$1,5)</f>
        <v>88365</v>
      </c>
      <c r="F205" s="128">
        <f>MROUND('21-22 Cert'!F200+'21-22 Cert'!F200*$B$1,5)</f>
        <v>95105</v>
      </c>
      <c r="G205" s="116">
        <v>29</v>
      </c>
      <c r="H205" s="196">
        <f t="shared" si="124"/>
        <v>77763</v>
      </c>
      <c r="I205" s="197">
        <f t="shared" si="124"/>
        <v>84866</v>
      </c>
      <c r="J205" s="197">
        <f t="shared" si="124"/>
        <v>90311</v>
      </c>
      <c r="K205" s="197">
        <f t="shared" si="124"/>
        <v>92783</v>
      </c>
      <c r="L205" s="198">
        <f t="shared" si="124"/>
        <v>99860</v>
      </c>
      <c r="M205" s="116">
        <v>29</v>
      </c>
      <c r="N205" s="199">
        <f t="shared" si="125"/>
        <v>81466</v>
      </c>
      <c r="O205" s="200">
        <f t="shared" si="125"/>
        <v>88908</v>
      </c>
      <c r="P205" s="200">
        <f t="shared" si="125"/>
        <v>94611</v>
      </c>
      <c r="Q205" s="200">
        <f t="shared" si="125"/>
        <v>97202</v>
      </c>
      <c r="R205" s="201">
        <f t="shared" si="125"/>
        <v>104616</v>
      </c>
      <c r="S205" s="116">
        <v>29</v>
      </c>
      <c r="T205" s="202">
        <f t="shared" si="126"/>
        <v>85169</v>
      </c>
      <c r="U205" s="203">
        <f t="shared" si="126"/>
        <v>92949</v>
      </c>
      <c r="V205" s="203">
        <f t="shared" si="126"/>
        <v>98912</v>
      </c>
      <c r="W205" s="203">
        <f t="shared" si="126"/>
        <v>101620</v>
      </c>
      <c r="X205" s="204">
        <f t="shared" si="126"/>
        <v>109371</v>
      </c>
      <c r="Y205" s="116">
        <v>29</v>
      </c>
      <c r="Z205" s="205">
        <f t="shared" si="127"/>
        <v>88872</v>
      </c>
      <c r="AA205" s="206">
        <f t="shared" si="127"/>
        <v>96990</v>
      </c>
      <c r="AB205" s="206">
        <f t="shared" si="127"/>
        <v>103212</v>
      </c>
      <c r="AC205" s="206">
        <f t="shared" si="127"/>
        <v>106038</v>
      </c>
      <c r="AD205" s="207">
        <f t="shared" si="127"/>
        <v>114126</v>
      </c>
      <c r="AF205" s="368">
        <f>(B205-'21-22 Cert'!B200)/'21-22 Cert'!B200</f>
        <v>7.9985417426175723E-2</v>
      </c>
      <c r="AG205" s="368">
        <f>(C205-'21-22 Cert'!C200)/'21-22 Cert'!C200</f>
        <v>7.9970603955104219E-2</v>
      </c>
      <c r="AH205" s="368">
        <f>(D205-'21-22 Cert'!D200)/'21-22 Cert'!D200</f>
        <v>7.9984932194876943E-2</v>
      </c>
      <c r="AI205" s="368">
        <f>(E205-'21-22 Cert'!E200)/'21-22 Cert'!E200</f>
        <v>7.9992666829626011E-2</v>
      </c>
      <c r="AJ205" s="368">
        <f>(F205-'21-22 Cert'!F200)/'21-22 Cert'!F200</f>
        <v>8.0002271178741771E-2</v>
      </c>
      <c r="AK205" s="368"/>
      <c r="AL205" s="368">
        <f>(H205-'21-22 Cert'!H200)/'21-22 Cert'!H200</f>
        <v>7.9981667685128599E-2</v>
      </c>
      <c r="AM205" s="368">
        <f>(I205-'21-22 Cert'!I200)/'21-22 Cert'!I200</f>
        <v>7.9967422564963989E-2</v>
      </c>
      <c r="AN205" s="368">
        <f>(J205-'21-22 Cert'!J200)/'21-22 Cert'!J200</f>
        <v>7.9990911482624188E-2</v>
      </c>
      <c r="AO205" s="368">
        <f>(K205-'21-22 Cert'!K200)/'21-22 Cert'!K200</f>
        <v>7.9989756841382362E-2</v>
      </c>
      <c r="AP205" s="368">
        <f>(L205-'21-22 Cert'!L200)/'21-22 Cert'!L200</f>
        <v>7.9999567394525378E-2</v>
      </c>
      <c r="AQ205" s="368"/>
      <c r="AR205" s="368">
        <f>(N205-'21-22 Cert'!N200)/'21-22 Cert'!N200</f>
        <v>7.997825885222648E-2</v>
      </c>
      <c r="AS205" s="368">
        <f>(O205-'21-22 Cert'!O200)/'21-22 Cert'!O200</f>
        <v>7.9976677518099212E-2</v>
      </c>
      <c r="AT205" s="368">
        <f>(P205-'21-22 Cert'!P200)/'21-22 Cert'!P200</f>
        <v>7.9984932194876943E-2</v>
      </c>
      <c r="AU205" s="368">
        <f>(Q205-'21-22 Cert'!Q200)/'21-22 Cert'!Q200</f>
        <v>7.9998222261727522E-2</v>
      </c>
      <c r="AV205" s="368">
        <f>(R205-'21-22 Cert'!R200)/'21-22 Cert'!R200</f>
        <v>8.0007432948609417E-2</v>
      </c>
      <c r="AW205" s="368"/>
      <c r="AX205" s="368">
        <f>(T205-'21-22 Cert'!T200)/'21-22 Cert'!T200</f>
        <v>7.9988841125524651E-2</v>
      </c>
      <c r="AY205" s="368">
        <f>(U205-'21-22 Cert'!U200)/'21-22 Cert'!U200</f>
        <v>7.9973508702623569E-2</v>
      </c>
      <c r="AZ205" s="368">
        <f>(V205-'21-22 Cert'!V200)/'21-22 Cert'!V200</f>
        <v>7.9990391544559211E-2</v>
      </c>
      <c r="BA205" s="368">
        <f>(W205-'21-22 Cert'!W200)/'21-22 Cert'!W200</f>
        <v>7.9995323775413685E-2</v>
      </c>
      <c r="BB205" s="368">
        <f>(X205-'21-22 Cert'!X200)/'21-22 Cert'!X200</f>
        <v>8.0004739851287171E-2</v>
      </c>
      <c r="BC205" s="368"/>
      <c r="BD205" s="368">
        <f>(Z205-'21-22 Cert'!Z200)/'21-22 Cert'!Z200</f>
        <v>7.9985417426175723E-2</v>
      </c>
      <c r="BE205" s="368">
        <f>(AA205-'21-22 Cert'!AA200)/'21-22 Cert'!AA200</f>
        <v>7.9970603955104219E-2</v>
      </c>
      <c r="BF205" s="368">
        <f>(AB205-'21-22 Cert'!AB200)/'21-22 Cert'!AB200</f>
        <v>7.9984932194876943E-2</v>
      </c>
      <c r="BG205" s="368">
        <f>(AC205-'21-22 Cert'!AC200)/'21-22 Cert'!AC200</f>
        <v>7.9992666829626011E-2</v>
      </c>
      <c r="BH205" s="368">
        <f>(AD205-'21-22 Cert'!AD200)/'21-22 Cert'!AD200</f>
        <v>8.0002271178741771E-2</v>
      </c>
    </row>
    <row r="206" spans="1:60" x14ac:dyDescent="0.25">
      <c r="A206" s="116">
        <v>30</v>
      </c>
      <c r="B206" s="126">
        <f>MROUND('21-22 Cert'!B201+'21-22 Cert'!B201*$B$1,5)</f>
        <v>74445</v>
      </c>
      <c r="C206" s="127">
        <f>MROUND('21-22 Cert'!C201+'21-22 Cert'!C201*$B$1,5)</f>
        <v>81200</v>
      </c>
      <c r="D206" s="127">
        <f>MROUND('21-22 Cert'!D201+'21-22 Cert'!D201*$B$1,5)</f>
        <v>86395</v>
      </c>
      <c r="E206" s="127">
        <f>MROUND('21-22 Cert'!E201+'21-22 Cert'!E201*$B$1,5)</f>
        <v>88750</v>
      </c>
      <c r="F206" s="128">
        <f>MROUND('21-22 Cert'!F201+'21-22 Cert'!F201*$B$1,5)</f>
        <v>95505</v>
      </c>
      <c r="G206" s="116">
        <v>30</v>
      </c>
      <c r="H206" s="196">
        <f t="shared" si="124"/>
        <v>78167</v>
      </c>
      <c r="I206" s="197">
        <f t="shared" si="124"/>
        <v>85260</v>
      </c>
      <c r="J206" s="197">
        <f t="shared" si="124"/>
        <v>90715</v>
      </c>
      <c r="K206" s="197">
        <f t="shared" si="124"/>
        <v>93188</v>
      </c>
      <c r="L206" s="198">
        <f t="shared" si="124"/>
        <v>100280</v>
      </c>
      <c r="M206" s="116">
        <v>30</v>
      </c>
      <c r="N206" s="199">
        <f t="shared" si="125"/>
        <v>81890</v>
      </c>
      <c r="O206" s="200">
        <f t="shared" si="125"/>
        <v>89320</v>
      </c>
      <c r="P206" s="200">
        <f t="shared" si="125"/>
        <v>95035</v>
      </c>
      <c r="Q206" s="200">
        <f t="shared" si="125"/>
        <v>97625</v>
      </c>
      <c r="R206" s="201">
        <f t="shared" si="125"/>
        <v>105056</v>
      </c>
      <c r="S206" s="116">
        <v>30</v>
      </c>
      <c r="T206" s="202">
        <f t="shared" si="126"/>
        <v>85612</v>
      </c>
      <c r="U206" s="203">
        <f t="shared" si="126"/>
        <v>93380</v>
      </c>
      <c r="V206" s="203">
        <f t="shared" si="126"/>
        <v>99354</v>
      </c>
      <c r="W206" s="203">
        <f t="shared" si="126"/>
        <v>102063</v>
      </c>
      <c r="X206" s="204">
        <f t="shared" si="126"/>
        <v>109831</v>
      </c>
      <c r="Y206" s="116">
        <v>30</v>
      </c>
      <c r="Z206" s="205">
        <f t="shared" si="127"/>
        <v>89334</v>
      </c>
      <c r="AA206" s="206">
        <f t="shared" si="127"/>
        <v>97440</v>
      </c>
      <c r="AB206" s="206">
        <f t="shared" si="127"/>
        <v>103674</v>
      </c>
      <c r="AC206" s="206">
        <f t="shared" si="127"/>
        <v>106500</v>
      </c>
      <c r="AD206" s="207">
        <f t="shared" si="127"/>
        <v>114606</v>
      </c>
      <c r="AF206" s="368">
        <f>(B206-'21-22 Cert'!B201)/'21-22 Cert'!B201</f>
        <v>8.000870448280864E-2</v>
      </c>
      <c r="AG206" s="368">
        <f>(C206-'21-22 Cert'!C201)/'21-22 Cert'!C201</f>
        <v>8.0002660105074147E-2</v>
      </c>
      <c r="AH206" s="368">
        <f>(D206-'21-22 Cert'!D201)/'21-22 Cert'!D201</f>
        <v>8.0005000312519531E-2</v>
      </c>
      <c r="AI206" s="368">
        <f>(E206-'21-22 Cert'!E201)/'21-22 Cert'!E201</f>
        <v>8.0012169151201698E-2</v>
      </c>
      <c r="AJ206" s="368">
        <f>(F206-'21-22 Cert'!F201)/'21-22 Cert'!F201</f>
        <v>8.0006785027705529E-2</v>
      </c>
      <c r="AK206" s="368"/>
      <c r="AL206" s="368">
        <f>(H206-'21-22 Cert'!H201)/'21-22 Cert'!H201</f>
        <v>7.9997789352971249E-2</v>
      </c>
      <c r="AM206" s="368">
        <f>(I206-'21-22 Cert'!I201)/'21-22 Cert'!I201</f>
        <v>8.0006080259424406E-2</v>
      </c>
      <c r="AN206" s="368">
        <f>(J206-'21-22 Cert'!J201)/'21-22 Cert'!J201</f>
        <v>8.0004762188225484E-2</v>
      </c>
      <c r="AO206" s="368">
        <f>(K206-'21-22 Cert'!K201)/'21-22 Cert'!K201</f>
        <v>8.0014834731815865E-2</v>
      </c>
      <c r="AP206" s="368">
        <f>(L206-'21-22 Cert'!L201)/'21-22 Cert'!L201</f>
        <v>7.9998276827639686E-2</v>
      </c>
      <c r="AQ206" s="368"/>
      <c r="AR206" s="368">
        <f>(N206-'21-22 Cert'!N201)/'21-22 Cert'!N201</f>
        <v>8.0015298787966718E-2</v>
      </c>
      <c r="AS206" s="368">
        <f>(O206-'21-22 Cert'!O201)/'21-22 Cert'!O201</f>
        <v>7.99961307796479E-2</v>
      </c>
      <c r="AT206" s="368">
        <f>(P206-'21-22 Cert'!P201)/'21-22 Cert'!P201</f>
        <v>8.0004545712824587E-2</v>
      </c>
      <c r="AU206" s="368">
        <f>(Q206-'21-22 Cert'!Q201)/'21-22 Cert'!Q201</f>
        <v>8.0006195169979977E-2</v>
      </c>
      <c r="AV206" s="368">
        <f>(R206-'21-22 Cert'!R201)/'21-22 Cert'!R201</f>
        <v>8.0011925200209721E-2</v>
      </c>
      <c r="AW206" s="368"/>
      <c r="AX206" s="368">
        <f>(T206-'21-22 Cert'!T201)/'21-22 Cert'!T201</f>
        <v>8.0005046045162106E-2</v>
      </c>
      <c r="AY206" s="368">
        <f>(U206-'21-22 Cert'!U201)/'21-22 Cert'!U201</f>
        <v>7.9999537374368226E-2</v>
      </c>
      <c r="AZ206" s="368">
        <f>(V206-'21-22 Cert'!V201)/'21-22 Cert'!V201</f>
        <v>8.0005217731591194E-2</v>
      </c>
      <c r="BA206" s="368">
        <f>(W206-'21-22 Cert'!W201)/'21-22 Cert'!W201</f>
        <v>8.0020317245320161E-2</v>
      </c>
      <c r="BB206" s="368">
        <f>(X206-'21-22 Cert'!X201)/'21-22 Cert'!X201</f>
        <v>8.0003933330055552E-2</v>
      </c>
      <c r="BC206" s="368"/>
      <c r="BD206" s="368">
        <f>(Z206-'21-22 Cert'!Z201)/'21-22 Cert'!Z201</f>
        <v>8.000870448280864E-2</v>
      </c>
      <c r="BE206" s="368">
        <f>(AA206-'21-22 Cert'!AA201)/'21-22 Cert'!AA201</f>
        <v>8.0002660105074147E-2</v>
      </c>
      <c r="BF206" s="368">
        <f>(AB206-'21-22 Cert'!AB201)/'21-22 Cert'!AB201</f>
        <v>8.0005000312519531E-2</v>
      </c>
      <c r="BG206" s="368">
        <f>(AC206-'21-22 Cert'!AC201)/'21-22 Cert'!AC201</f>
        <v>8.0012169151201698E-2</v>
      </c>
      <c r="BH206" s="368">
        <f>(AD206-'21-22 Cert'!AD201)/'21-22 Cert'!AD201</f>
        <v>8.0006785027705529E-2</v>
      </c>
    </row>
    <row r="207" spans="1:60" x14ac:dyDescent="0.25">
      <c r="A207" s="116">
        <v>31</v>
      </c>
      <c r="B207" s="126">
        <f>MROUND('21-22 Cert'!B202+'21-22 Cert'!B202*$B$1,5)</f>
        <v>74805</v>
      </c>
      <c r="C207" s="127">
        <f>MROUND('21-22 Cert'!C202+'21-22 Cert'!C202*$B$1,5)</f>
        <v>81580</v>
      </c>
      <c r="D207" s="127">
        <f>MROUND('21-22 Cert'!D202+'21-22 Cert'!D202*$B$1,5)</f>
        <v>86780</v>
      </c>
      <c r="E207" s="127">
        <f>MROUND('21-22 Cert'!E202+'21-22 Cert'!E202*$B$1,5)</f>
        <v>89125</v>
      </c>
      <c r="F207" s="128">
        <f>MROUND('21-22 Cert'!F202+'21-22 Cert'!F202*$B$1,5)</f>
        <v>95875</v>
      </c>
      <c r="G207" s="116">
        <v>31</v>
      </c>
      <c r="H207" s="196">
        <f t="shared" si="124"/>
        <v>78545</v>
      </c>
      <c r="I207" s="197">
        <f t="shared" si="124"/>
        <v>85659</v>
      </c>
      <c r="J207" s="197">
        <f t="shared" si="124"/>
        <v>91119</v>
      </c>
      <c r="K207" s="197">
        <f t="shared" si="124"/>
        <v>93581</v>
      </c>
      <c r="L207" s="198">
        <f t="shared" si="124"/>
        <v>100669</v>
      </c>
      <c r="M207" s="116">
        <v>31</v>
      </c>
      <c r="N207" s="199">
        <f t="shared" si="125"/>
        <v>82286</v>
      </c>
      <c r="O207" s="200">
        <f t="shared" si="125"/>
        <v>89738</v>
      </c>
      <c r="P207" s="200">
        <f t="shared" si="125"/>
        <v>95458</v>
      </c>
      <c r="Q207" s="200">
        <f t="shared" si="125"/>
        <v>98038</v>
      </c>
      <c r="R207" s="201">
        <f t="shared" si="125"/>
        <v>105463</v>
      </c>
      <c r="S207" s="116">
        <v>31</v>
      </c>
      <c r="T207" s="202">
        <f t="shared" si="126"/>
        <v>86026</v>
      </c>
      <c r="U207" s="203">
        <f t="shared" si="126"/>
        <v>93817</v>
      </c>
      <c r="V207" s="203">
        <f t="shared" si="126"/>
        <v>99797</v>
      </c>
      <c r="W207" s="203">
        <f t="shared" si="126"/>
        <v>102494</v>
      </c>
      <c r="X207" s="204">
        <f t="shared" si="126"/>
        <v>110256</v>
      </c>
      <c r="Y207" s="116">
        <v>31</v>
      </c>
      <c r="Z207" s="205">
        <f t="shared" si="127"/>
        <v>89766</v>
      </c>
      <c r="AA207" s="206">
        <f t="shared" si="127"/>
        <v>97896</v>
      </c>
      <c r="AB207" s="206">
        <f t="shared" si="127"/>
        <v>104136</v>
      </c>
      <c r="AC207" s="206">
        <f t="shared" si="127"/>
        <v>106950</v>
      </c>
      <c r="AD207" s="207">
        <f t="shared" si="127"/>
        <v>115050</v>
      </c>
      <c r="AF207" s="368">
        <f>(B207-'21-22 Cert'!B202)/'21-22 Cert'!B202</f>
        <v>7.9982675232801559E-2</v>
      </c>
      <c r="AG207" s="368">
        <f>(C207-'21-22 Cert'!C202)/'21-22 Cert'!C202</f>
        <v>8.0029125570927381E-2</v>
      </c>
      <c r="AH207" s="368">
        <f>(D207-'21-22 Cert'!D202)/'21-22 Cert'!D202</f>
        <v>8.0024891101431239E-2</v>
      </c>
      <c r="AI207" s="368">
        <f>(E207-'21-22 Cert'!E202)/'21-22 Cert'!E202</f>
        <v>7.997576491972129E-2</v>
      </c>
      <c r="AJ207" s="368">
        <f>(F207-'21-22 Cert'!F202)/'21-22 Cert'!F202</f>
        <v>7.9977471134891578E-2</v>
      </c>
      <c r="AK207" s="368"/>
      <c r="AL207" s="368">
        <f>(H207-'21-22 Cert'!H202)/'21-22 Cert'!H202</f>
        <v>7.9982950170498293E-2</v>
      </c>
      <c r="AM207" s="368">
        <f>(I207-'21-22 Cert'!I202)/'21-22 Cert'!I202</f>
        <v>8.0025721202340125E-2</v>
      </c>
      <c r="AN207" s="368">
        <f>(J207-'21-22 Cert'!J202)/'21-22 Cert'!J202</f>
        <v>8.0018490422909164E-2</v>
      </c>
      <c r="AO207" s="368">
        <f>(K207-'21-22 Cert'!K202)/'21-22 Cert'!K202</f>
        <v>7.9975995660754057E-2</v>
      </c>
      <c r="AP207" s="368">
        <f>(L207-'21-22 Cert'!L202)/'21-22 Cert'!L202</f>
        <v>7.9977256635269375E-2</v>
      </c>
      <c r="AQ207" s="368"/>
      <c r="AR207" s="368">
        <f>(N207-'21-22 Cert'!N202)/'21-22 Cert'!N202</f>
        <v>7.9982150356992854E-2</v>
      </c>
      <c r="AS207" s="368">
        <f>(O207-'21-22 Cert'!O202)/'21-22 Cert'!O202</f>
        <v>8.0022626340430142E-2</v>
      </c>
      <c r="AT207" s="368">
        <f>(P207-'21-22 Cert'!P202)/'21-22 Cert'!P202</f>
        <v>8.0024891101431239E-2</v>
      </c>
      <c r="AU207" s="368">
        <f>(Q207-'21-22 Cert'!Q202)/'21-22 Cert'!Q202</f>
        <v>7.9975324417810481E-2</v>
      </c>
      <c r="AV207" s="368">
        <f>(R207-'21-22 Cert'!R202)/'21-22 Cert'!R202</f>
        <v>7.9977061636611266E-2</v>
      </c>
      <c r="AW207" s="368"/>
      <c r="AX207" s="368">
        <f>(T207-'21-22 Cert'!T202)/'21-22 Cert'!T202</f>
        <v>7.9982424204381397E-2</v>
      </c>
      <c r="AY207" s="368">
        <f>(U207-'21-22 Cert'!U202)/'21-22 Cert'!U202</f>
        <v>8.0032233926207327E-2</v>
      </c>
      <c r="AZ207" s="368">
        <f>(V207-'21-22 Cert'!V202)/'21-22 Cert'!V202</f>
        <v>8.0019047000638513E-2</v>
      </c>
      <c r="BA207" s="368">
        <f>(W207-'21-22 Cert'!W202)/'21-22 Cert'!W202</f>
        <v>7.9975554244288968E-2</v>
      </c>
      <c r="BB207" s="368">
        <f>(X207-'21-22 Cert'!X202)/'21-22 Cert'!X202</f>
        <v>7.9977666983377577E-2</v>
      </c>
      <c r="BC207" s="368"/>
      <c r="BD207" s="368">
        <f>(Z207-'21-22 Cert'!Z202)/'21-22 Cert'!Z202</f>
        <v>7.9982675232801559E-2</v>
      </c>
      <c r="BE207" s="368">
        <f>(AA207-'21-22 Cert'!AA202)/'21-22 Cert'!AA202</f>
        <v>8.0029125570927381E-2</v>
      </c>
      <c r="BF207" s="368">
        <f>(AB207-'21-22 Cert'!AB202)/'21-22 Cert'!AB202</f>
        <v>8.0024891101431239E-2</v>
      </c>
      <c r="BG207" s="368">
        <f>(AC207-'21-22 Cert'!AC202)/'21-22 Cert'!AC202</f>
        <v>7.997576491972129E-2</v>
      </c>
      <c r="BH207" s="368">
        <f>(AD207-'21-22 Cert'!AD202)/'21-22 Cert'!AD202</f>
        <v>7.9977471134891578E-2</v>
      </c>
    </row>
    <row r="208" spans="1:60" x14ac:dyDescent="0.25">
      <c r="A208" s="116">
        <v>32</v>
      </c>
      <c r="B208" s="126">
        <f>MROUND('21-22 Cert'!B203+'21-22 Cert'!B203*$B$1,5)</f>
        <v>75215</v>
      </c>
      <c r="C208" s="127">
        <f>MROUND('21-22 Cert'!C203+'21-22 Cert'!C203*$B$1,5)</f>
        <v>81965</v>
      </c>
      <c r="D208" s="127">
        <f>MROUND('21-22 Cert'!D203+'21-22 Cert'!D203*$B$1,5)</f>
        <v>87165</v>
      </c>
      <c r="E208" s="127">
        <f>MROUND('21-22 Cert'!E203+'21-22 Cert'!E203*$B$1,5)</f>
        <v>89530</v>
      </c>
      <c r="F208" s="128">
        <f>MROUND('21-22 Cert'!F203+'21-22 Cert'!F203*$B$1,5)</f>
        <v>96265</v>
      </c>
      <c r="G208" s="116">
        <v>32</v>
      </c>
      <c r="H208" s="196">
        <f t="shared" si="124"/>
        <v>78976</v>
      </c>
      <c r="I208" s="197">
        <f t="shared" si="124"/>
        <v>86063</v>
      </c>
      <c r="J208" s="197">
        <f t="shared" si="124"/>
        <v>91523</v>
      </c>
      <c r="K208" s="197">
        <f t="shared" si="124"/>
        <v>94007</v>
      </c>
      <c r="L208" s="198">
        <f t="shared" si="124"/>
        <v>101078</v>
      </c>
      <c r="M208" s="116">
        <v>32</v>
      </c>
      <c r="N208" s="199">
        <f t="shared" si="125"/>
        <v>82737</v>
      </c>
      <c r="O208" s="200">
        <f t="shared" si="125"/>
        <v>90162</v>
      </c>
      <c r="P208" s="200">
        <f t="shared" si="125"/>
        <v>95882</v>
      </c>
      <c r="Q208" s="200">
        <f t="shared" si="125"/>
        <v>98483</v>
      </c>
      <c r="R208" s="201">
        <f t="shared" si="125"/>
        <v>105892</v>
      </c>
      <c r="S208" s="116">
        <v>32</v>
      </c>
      <c r="T208" s="202">
        <f t="shared" si="126"/>
        <v>86497</v>
      </c>
      <c r="U208" s="203">
        <f t="shared" si="126"/>
        <v>94260</v>
      </c>
      <c r="V208" s="203">
        <f t="shared" si="126"/>
        <v>100240</v>
      </c>
      <c r="W208" s="203">
        <f t="shared" si="126"/>
        <v>102960</v>
      </c>
      <c r="X208" s="204">
        <f t="shared" si="126"/>
        <v>110705</v>
      </c>
      <c r="Y208" s="116">
        <v>32</v>
      </c>
      <c r="Z208" s="205">
        <f t="shared" si="127"/>
        <v>90258</v>
      </c>
      <c r="AA208" s="206">
        <f t="shared" si="127"/>
        <v>98358</v>
      </c>
      <c r="AB208" s="206">
        <f t="shared" si="127"/>
        <v>104598</v>
      </c>
      <c r="AC208" s="206">
        <f t="shared" si="127"/>
        <v>107436</v>
      </c>
      <c r="AD208" s="207">
        <f t="shared" si="127"/>
        <v>115518</v>
      </c>
      <c r="AF208" s="368">
        <f>(B208-'21-22 Cert'!B203)/'21-22 Cert'!B203</f>
        <v>7.9977026347907237E-2</v>
      </c>
      <c r="AG208" s="368">
        <f>(C208-'21-22 Cert'!C203)/'21-22 Cert'!C203</f>
        <v>7.9978918242308447E-2</v>
      </c>
      <c r="AH208" s="368">
        <f>(D208-'21-22 Cert'!D203)/'21-22 Cert'!D203</f>
        <v>7.9977697930863581E-2</v>
      </c>
      <c r="AI208" s="368">
        <f>(E208-'21-22 Cert'!E203)/'21-22 Cert'!E203</f>
        <v>7.9975874547647763E-2</v>
      </c>
      <c r="AJ208" s="368">
        <f>(F208-'21-22 Cert'!F203)/'21-22 Cert'!F203</f>
        <v>7.9991024849946704E-2</v>
      </c>
      <c r="AK208" s="368"/>
      <c r="AL208" s="368">
        <f>(H208-'21-22 Cert'!H203)/'21-22 Cert'!H203</f>
        <v>7.9984137185991497E-2</v>
      </c>
      <c r="AM208" s="368">
        <f>(I208-'21-22 Cert'!I203)/'21-22 Cert'!I203</f>
        <v>7.9972393022963981E-2</v>
      </c>
      <c r="AN208" s="368">
        <f>(J208-'21-22 Cert'!J203)/'21-22 Cert'!J203</f>
        <v>7.9968376088546955E-2</v>
      </c>
      <c r="AO208" s="368">
        <f>(K208-'21-22 Cert'!K203)/'21-22 Cert'!K203</f>
        <v>7.9981618702969728E-2</v>
      </c>
      <c r="AP208" s="368">
        <f>(L208-'21-22 Cert'!L203)/'21-22 Cert'!L203</f>
        <v>7.9985468843490892E-2</v>
      </c>
      <c r="AQ208" s="368"/>
      <c r="AR208" s="368">
        <f>(N208-'21-22 Cert'!N203)/'21-22 Cert'!N203</f>
        <v>7.9976504372797283E-2</v>
      </c>
      <c r="AS208" s="368">
        <f>(O208-'21-22 Cert'!O203)/'21-22 Cert'!O203</f>
        <v>7.9978439240582136E-2</v>
      </c>
      <c r="AT208" s="368">
        <f>(P208-'21-22 Cert'!P203)/'21-22 Cert'!P203</f>
        <v>7.9983329766504088E-2</v>
      </c>
      <c r="AU208" s="368">
        <f>(Q208-'21-22 Cert'!Q203)/'21-22 Cert'!Q203</f>
        <v>7.9975874547647763E-2</v>
      </c>
      <c r="AV208" s="368">
        <f>(R208-'21-22 Cert'!R203)/'21-22 Cert'!R203</f>
        <v>7.999061693642974E-2</v>
      </c>
      <c r="AW208" s="368"/>
      <c r="AX208" s="368">
        <f>(T208-'21-22 Cert'!T203)/'21-22 Cert'!T203</f>
        <v>7.9970533886031064E-2</v>
      </c>
      <c r="AY208" s="368">
        <f>(U208-'21-22 Cert'!U203)/'21-22 Cert'!U203</f>
        <v>7.998487608703124E-2</v>
      </c>
      <c r="AZ208" s="368">
        <f>(V208-'21-22 Cert'!V203)/'21-22 Cert'!V203</f>
        <v>7.9974573623366407E-2</v>
      </c>
      <c r="BA208" s="368">
        <f>(W208-'21-22 Cert'!W203)/'21-22 Cert'!W203</f>
        <v>7.99811192112026E-2</v>
      </c>
      <c r="BB208" s="368">
        <f>(X208-'21-22 Cert'!X203)/'21-22 Cert'!X203</f>
        <v>7.9996097751329209E-2</v>
      </c>
      <c r="BC208" s="368"/>
      <c r="BD208" s="368">
        <f>(Z208-'21-22 Cert'!Z203)/'21-22 Cert'!Z203</f>
        <v>7.9977026347907237E-2</v>
      </c>
      <c r="BE208" s="368">
        <f>(AA208-'21-22 Cert'!AA203)/'21-22 Cert'!AA203</f>
        <v>7.9978918242308447E-2</v>
      </c>
      <c r="BF208" s="368">
        <f>(AB208-'21-22 Cert'!AB203)/'21-22 Cert'!AB203</f>
        <v>7.9977697930863581E-2</v>
      </c>
      <c r="BG208" s="368">
        <f>(AC208-'21-22 Cert'!AC203)/'21-22 Cert'!AC203</f>
        <v>7.9975874547647763E-2</v>
      </c>
      <c r="BH208" s="368">
        <f>(AD208-'21-22 Cert'!AD203)/'21-22 Cert'!AD203</f>
        <v>7.9991024849946704E-2</v>
      </c>
    </row>
    <row r="209" spans="1:60" x14ac:dyDescent="0.25">
      <c r="A209" s="116">
        <v>33</v>
      </c>
      <c r="B209" s="126">
        <f>MROUND('21-22 Cert'!B204+'21-22 Cert'!B204*$B$1,5)</f>
        <v>75600</v>
      </c>
      <c r="C209" s="127">
        <f>MROUND('21-22 Cert'!C204+'21-22 Cert'!C204*$B$1,5)</f>
        <v>82355</v>
      </c>
      <c r="D209" s="127">
        <f>MROUND('21-22 Cert'!D204+'21-22 Cert'!D204*$B$1,5)</f>
        <v>87545</v>
      </c>
      <c r="E209" s="127">
        <f>MROUND('21-22 Cert'!E204+'21-22 Cert'!E204*$B$1,5)</f>
        <v>89915</v>
      </c>
      <c r="F209" s="128">
        <f>MROUND('21-22 Cert'!F204+'21-22 Cert'!F204*$B$1,5)</f>
        <v>96655</v>
      </c>
      <c r="G209" s="116">
        <v>33</v>
      </c>
      <c r="H209" s="196">
        <f t="shared" si="124"/>
        <v>79380</v>
      </c>
      <c r="I209" s="197">
        <f t="shared" si="124"/>
        <v>86473</v>
      </c>
      <c r="J209" s="197">
        <f t="shared" si="124"/>
        <v>91922</v>
      </c>
      <c r="K209" s="197">
        <f t="shared" si="124"/>
        <v>94411</v>
      </c>
      <c r="L209" s="198">
        <f t="shared" si="124"/>
        <v>101488</v>
      </c>
      <c r="M209" s="116">
        <v>33</v>
      </c>
      <c r="N209" s="199">
        <f t="shared" si="125"/>
        <v>83160</v>
      </c>
      <c r="O209" s="200">
        <f t="shared" si="125"/>
        <v>90591</v>
      </c>
      <c r="P209" s="200">
        <f t="shared" si="125"/>
        <v>96300</v>
      </c>
      <c r="Q209" s="200">
        <f t="shared" si="125"/>
        <v>98907</v>
      </c>
      <c r="R209" s="201">
        <f t="shared" si="125"/>
        <v>106321</v>
      </c>
      <c r="S209" s="116">
        <v>33</v>
      </c>
      <c r="T209" s="202">
        <f t="shared" si="126"/>
        <v>86940</v>
      </c>
      <c r="U209" s="203">
        <f t="shared" si="126"/>
        <v>94708</v>
      </c>
      <c r="V209" s="203">
        <f t="shared" si="126"/>
        <v>100677</v>
      </c>
      <c r="W209" s="203">
        <f t="shared" si="126"/>
        <v>103402</v>
      </c>
      <c r="X209" s="204">
        <f t="shared" si="126"/>
        <v>111153</v>
      </c>
      <c r="Y209" s="116">
        <v>33</v>
      </c>
      <c r="Z209" s="205">
        <f t="shared" si="127"/>
        <v>90720</v>
      </c>
      <c r="AA209" s="206">
        <f t="shared" si="127"/>
        <v>98826</v>
      </c>
      <c r="AB209" s="206">
        <f t="shared" si="127"/>
        <v>105054</v>
      </c>
      <c r="AC209" s="206">
        <f t="shared" si="127"/>
        <v>107898</v>
      </c>
      <c r="AD209" s="207">
        <f t="shared" si="127"/>
        <v>115986</v>
      </c>
      <c r="AF209" s="368">
        <f>(B209-'21-22 Cert'!B204)/'21-22 Cert'!B204</f>
        <v>0.08</v>
      </c>
      <c r="AG209" s="368">
        <f>(C209-'21-22 Cert'!C204)/'21-22 Cert'!C204</f>
        <v>7.9994754442331645E-2</v>
      </c>
      <c r="AH209" s="368">
        <f>(D209-'21-22 Cert'!D204)/'21-22 Cert'!D204</f>
        <v>8.0002467308166791E-2</v>
      </c>
      <c r="AI209" s="368">
        <f>(E209-'21-22 Cert'!E204)/'21-22 Cert'!E204</f>
        <v>7.9995195483754736E-2</v>
      </c>
      <c r="AJ209" s="368">
        <f>(F209-'21-22 Cert'!F204)/'21-22 Cert'!F204</f>
        <v>8.0004469523437066E-2</v>
      </c>
      <c r="AK209" s="368"/>
      <c r="AL209" s="368">
        <f>(H209-'21-22 Cert'!H204)/'21-22 Cert'!H204</f>
        <v>0.08</v>
      </c>
      <c r="AM209" s="368">
        <f>(I209-'21-22 Cert'!I204)/'21-22 Cert'!I204</f>
        <v>7.9994504671029629E-2</v>
      </c>
      <c r="AN209" s="368">
        <f>(J209-'21-22 Cert'!J204)/'21-22 Cert'!J204</f>
        <v>7.9999530036539659E-2</v>
      </c>
      <c r="AO209" s="368">
        <f>(K209-'21-22 Cert'!K204)/'21-22 Cert'!K204</f>
        <v>7.9994966711661217E-2</v>
      </c>
      <c r="AP209" s="368">
        <f>(L209-'21-22 Cert'!L204)/'21-22 Cert'!L204</f>
        <v>8.0004256677663088E-2</v>
      </c>
      <c r="AQ209" s="368"/>
      <c r="AR209" s="368">
        <f>(N209-'21-22 Cert'!N204)/'21-22 Cert'!N204</f>
        <v>0.08</v>
      </c>
      <c r="AS209" s="368">
        <f>(O209-'21-22 Cert'!O204)/'21-22 Cert'!O204</f>
        <v>7.99942776075631E-2</v>
      </c>
      <c r="AT209" s="368">
        <f>(P209-'21-22 Cert'!P204)/'21-22 Cert'!P204</f>
        <v>8.0008074826727671E-2</v>
      </c>
      <c r="AU209" s="368">
        <f>(Q209-'21-22 Cert'!Q204)/'21-22 Cert'!Q204</f>
        <v>7.9994758738166208E-2</v>
      </c>
      <c r="AV209" s="368">
        <f>(R209-'21-22 Cert'!R204)/'21-22 Cert'!R204</f>
        <v>8.0004063182487678E-2</v>
      </c>
      <c r="AW209" s="368"/>
      <c r="AX209" s="368">
        <f>(T209-'21-22 Cert'!T204)/'21-22 Cert'!T204</f>
        <v>0.08</v>
      </c>
      <c r="AY209" s="368">
        <f>(U209-'21-22 Cert'!U204)/'21-22 Cert'!U204</f>
        <v>7.9994982495752223E-2</v>
      </c>
      <c r="AZ209" s="368">
        <f>(V209-'21-22 Cert'!V204)/'21-22 Cert'!V204</f>
        <v>8.0005149164869824E-2</v>
      </c>
      <c r="BA209" s="368">
        <f>(W209-'21-22 Cert'!W204)/'21-22 Cert'!W204</f>
        <v>7.9995404363765496E-2</v>
      </c>
      <c r="BB209" s="368">
        <f>(X209-'21-22 Cert'!X204)/'21-22 Cert'!X204</f>
        <v>8.0004663861871952E-2</v>
      </c>
      <c r="BC209" s="368"/>
      <c r="BD209" s="368">
        <f>(Z209-'21-22 Cert'!Z204)/'21-22 Cert'!Z204</f>
        <v>0.08</v>
      </c>
      <c r="BE209" s="368">
        <f>(AA209-'21-22 Cert'!AA204)/'21-22 Cert'!AA204</f>
        <v>7.9994754442331645E-2</v>
      </c>
      <c r="BF209" s="368">
        <f>(AB209-'21-22 Cert'!AB204)/'21-22 Cert'!AB204</f>
        <v>8.0002467308166791E-2</v>
      </c>
      <c r="BG209" s="368">
        <f>(AC209-'21-22 Cert'!AC204)/'21-22 Cert'!AC204</f>
        <v>7.9995195483754736E-2</v>
      </c>
      <c r="BH209" s="368">
        <f>(AD209-'21-22 Cert'!AD204)/'21-22 Cert'!AD204</f>
        <v>8.0004469523437066E-2</v>
      </c>
    </row>
    <row r="210" spans="1:60" x14ac:dyDescent="0.25">
      <c r="A210" s="116">
        <v>34</v>
      </c>
      <c r="B210" s="126">
        <f>MROUND('21-22 Cert'!B205+'21-22 Cert'!B205*$B$1,5)</f>
        <v>75990</v>
      </c>
      <c r="C210" s="127">
        <f>MROUND('21-22 Cert'!C205+'21-22 Cert'!C205*$B$1,5)</f>
        <v>82740</v>
      </c>
      <c r="D210" s="127">
        <f>MROUND('21-22 Cert'!D205+'21-22 Cert'!D205*$B$1,5)</f>
        <v>87930</v>
      </c>
      <c r="E210" s="127">
        <f>MROUND('21-22 Cert'!E205+'21-22 Cert'!E205*$B$1,5)</f>
        <v>90310</v>
      </c>
      <c r="F210" s="128">
        <f>MROUND('21-22 Cert'!F205+'21-22 Cert'!F205*$B$1,5)</f>
        <v>97050</v>
      </c>
      <c r="G210" s="116">
        <v>34</v>
      </c>
      <c r="H210" s="196">
        <f t="shared" si="124"/>
        <v>79790</v>
      </c>
      <c r="I210" s="197">
        <f t="shared" si="124"/>
        <v>86877</v>
      </c>
      <c r="J210" s="197">
        <f t="shared" si="124"/>
        <v>92327</v>
      </c>
      <c r="K210" s="197">
        <f t="shared" si="124"/>
        <v>94826</v>
      </c>
      <c r="L210" s="198">
        <f t="shared" si="124"/>
        <v>101903</v>
      </c>
      <c r="M210" s="116">
        <v>34</v>
      </c>
      <c r="N210" s="199">
        <f t="shared" si="125"/>
        <v>83589</v>
      </c>
      <c r="O210" s="200">
        <f t="shared" si="125"/>
        <v>91014</v>
      </c>
      <c r="P210" s="200">
        <f t="shared" si="125"/>
        <v>96723</v>
      </c>
      <c r="Q210" s="200">
        <f t="shared" si="125"/>
        <v>99341</v>
      </c>
      <c r="R210" s="201">
        <f t="shared" si="125"/>
        <v>106755</v>
      </c>
      <c r="S210" s="116">
        <v>34</v>
      </c>
      <c r="T210" s="202">
        <f t="shared" si="126"/>
        <v>87389</v>
      </c>
      <c r="U210" s="203">
        <f t="shared" si="126"/>
        <v>95151</v>
      </c>
      <c r="V210" s="203">
        <f t="shared" si="126"/>
        <v>101120</v>
      </c>
      <c r="W210" s="203">
        <f t="shared" si="126"/>
        <v>103857</v>
      </c>
      <c r="X210" s="204">
        <f t="shared" si="126"/>
        <v>111608</v>
      </c>
      <c r="Y210" s="116">
        <v>34</v>
      </c>
      <c r="Z210" s="205">
        <f t="shared" si="127"/>
        <v>91188</v>
      </c>
      <c r="AA210" s="206">
        <f t="shared" si="127"/>
        <v>99288</v>
      </c>
      <c r="AB210" s="206">
        <f t="shared" si="127"/>
        <v>105516</v>
      </c>
      <c r="AC210" s="206">
        <f t="shared" si="127"/>
        <v>108372</v>
      </c>
      <c r="AD210" s="207">
        <f t="shared" si="127"/>
        <v>116460</v>
      </c>
      <c r="AF210" s="368">
        <f>(B210-'21-22 Cert'!B205)/'21-22 Cert'!B205</f>
        <v>8.0017055144968735E-2</v>
      </c>
      <c r="AG210" s="368">
        <f>(C210-'21-22 Cert'!C205)/'21-22 Cert'!C205</f>
        <v>8.0015663751468472E-2</v>
      </c>
      <c r="AH210" s="368">
        <f>(D210-'21-22 Cert'!D205)/'21-22 Cert'!D205</f>
        <v>8.0022108947982562E-2</v>
      </c>
      <c r="AI210" s="368">
        <f>(E210-'21-22 Cert'!E205)/'21-22 Cert'!E205</f>
        <v>8.000478354460655E-2</v>
      </c>
      <c r="AJ210" s="368">
        <f>(F210-'21-22 Cert'!F205)/'21-22 Cert'!F205</f>
        <v>8.0013354106387713E-2</v>
      </c>
      <c r="AK210" s="368"/>
      <c r="AL210" s="368">
        <f>(H210-'21-22 Cert'!H205)/'21-22 Cert'!H205</f>
        <v>8.0023823059638857E-2</v>
      </c>
      <c r="AM210" s="368">
        <f>(I210-'21-22 Cert'!I205)/'21-22 Cert'!I205</f>
        <v>8.0008950659489569E-2</v>
      </c>
      <c r="AN210" s="368">
        <f>(J210-'21-22 Cert'!J205)/'21-22 Cert'!J205</f>
        <v>8.0024799382355002E-2</v>
      </c>
      <c r="AO210" s="368">
        <f>(K210-'21-22 Cert'!K205)/'21-22 Cert'!K205</f>
        <v>8.0010478240566743E-2</v>
      </c>
      <c r="AP210" s="368">
        <f>(L210-'21-22 Cert'!L205)/'21-22 Cert'!L205</f>
        <v>8.0018653354954269E-2</v>
      </c>
      <c r="AQ210" s="368"/>
      <c r="AR210" s="368">
        <f>(N210-'21-22 Cert'!N205)/'21-22 Cert'!N205</f>
        <v>8.0017055144968735E-2</v>
      </c>
      <c r="AS210" s="368">
        <f>(O210-'21-22 Cert'!O205)/'21-22 Cert'!O205</f>
        <v>8.0015663751468472E-2</v>
      </c>
      <c r="AT210" s="368">
        <f>(P210-'21-22 Cert'!P205)/'21-22 Cert'!P205</f>
        <v>8.0016079145125457E-2</v>
      </c>
      <c r="AU210" s="368">
        <f>(Q210-'21-22 Cert'!Q205)/'21-22 Cert'!Q205</f>
        <v>8.000478354460655E-2</v>
      </c>
      <c r="AV210" s="368">
        <f>(R210-'21-22 Cert'!R205)/'21-22 Cert'!R205</f>
        <v>8.0013354106387713E-2</v>
      </c>
      <c r="AW210" s="368"/>
      <c r="AX210" s="368">
        <f>(T210-'21-22 Cert'!T205)/'21-22 Cert'!T205</f>
        <v>8.0023234545319719E-2</v>
      </c>
      <c r="AY210" s="368">
        <f>(U210-'21-22 Cert'!U205)/'21-22 Cert'!U205</f>
        <v>8.0009534403305257E-2</v>
      </c>
      <c r="AZ210" s="368">
        <f>(V210-'21-22 Cert'!V205)/'21-22 Cert'!V205</f>
        <v>8.0030333130400422E-2</v>
      </c>
      <c r="BA210" s="368">
        <f>(W210-'21-22 Cert'!W205)/'21-22 Cert'!W205</f>
        <v>8.0009983049613681E-2</v>
      </c>
      <c r="BB210" s="368">
        <f>(X210-'21-22 Cert'!X205)/'21-22 Cert'!X205</f>
        <v>8.0018192550731088E-2</v>
      </c>
      <c r="BC210" s="368"/>
      <c r="BD210" s="368">
        <f>(Z210-'21-22 Cert'!Z205)/'21-22 Cert'!Z205</f>
        <v>8.0017055144968735E-2</v>
      </c>
      <c r="BE210" s="368">
        <f>(AA210-'21-22 Cert'!AA205)/'21-22 Cert'!AA205</f>
        <v>8.0015663751468472E-2</v>
      </c>
      <c r="BF210" s="368">
        <f>(AB210-'21-22 Cert'!AB205)/'21-22 Cert'!AB205</f>
        <v>8.0022108947982562E-2</v>
      </c>
      <c r="BG210" s="368">
        <f>(AC210-'21-22 Cert'!AC205)/'21-22 Cert'!AC205</f>
        <v>8.000478354460655E-2</v>
      </c>
      <c r="BH210" s="368">
        <f>(AD210-'21-22 Cert'!AD205)/'21-22 Cert'!AD205</f>
        <v>8.0013354106387713E-2</v>
      </c>
    </row>
    <row r="211" spans="1:60" x14ac:dyDescent="0.25">
      <c r="A211" s="116">
        <v>35</v>
      </c>
      <c r="B211" s="126">
        <f>MROUND('21-22 Cert'!B206+'21-22 Cert'!B206*$B$1,5)</f>
        <v>76380</v>
      </c>
      <c r="C211" s="127">
        <f>MROUND('21-22 Cert'!C206+'21-22 Cert'!C206*$B$1,5)</f>
        <v>83120</v>
      </c>
      <c r="D211" s="127">
        <f>MROUND('21-22 Cert'!D206+'21-22 Cert'!D206*$B$1,5)</f>
        <v>88310</v>
      </c>
      <c r="E211" s="127">
        <f>MROUND('21-22 Cert'!E206+'21-22 Cert'!E206*$B$1,5)</f>
        <v>90665</v>
      </c>
      <c r="F211" s="128">
        <f>MROUND('21-22 Cert'!F206+'21-22 Cert'!F206*$B$1,5)</f>
        <v>97415</v>
      </c>
      <c r="G211" s="116">
        <v>35</v>
      </c>
      <c r="H211" s="196">
        <f t="shared" si="124"/>
        <v>80199</v>
      </c>
      <c r="I211" s="197">
        <f t="shared" si="124"/>
        <v>87276</v>
      </c>
      <c r="J211" s="197">
        <f t="shared" si="124"/>
        <v>92726</v>
      </c>
      <c r="K211" s="197">
        <f t="shared" si="124"/>
        <v>95198</v>
      </c>
      <c r="L211" s="198">
        <f t="shared" si="124"/>
        <v>102286</v>
      </c>
      <c r="M211" s="116">
        <v>35</v>
      </c>
      <c r="N211" s="199">
        <f t="shared" si="125"/>
        <v>84018</v>
      </c>
      <c r="O211" s="200">
        <f t="shared" si="125"/>
        <v>91432</v>
      </c>
      <c r="P211" s="200">
        <f t="shared" si="125"/>
        <v>97141</v>
      </c>
      <c r="Q211" s="200">
        <f t="shared" si="125"/>
        <v>99732</v>
      </c>
      <c r="R211" s="201">
        <f t="shared" si="125"/>
        <v>107157</v>
      </c>
      <c r="S211" s="116">
        <v>35</v>
      </c>
      <c r="T211" s="202">
        <f t="shared" si="126"/>
        <v>87837</v>
      </c>
      <c r="U211" s="203">
        <f t="shared" si="126"/>
        <v>95588</v>
      </c>
      <c r="V211" s="203">
        <f t="shared" si="126"/>
        <v>101557</v>
      </c>
      <c r="W211" s="203">
        <f t="shared" si="126"/>
        <v>104265</v>
      </c>
      <c r="X211" s="204">
        <f t="shared" si="126"/>
        <v>112027</v>
      </c>
      <c r="Y211" s="116">
        <v>35</v>
      </c>
      <c r="Z211" s="205">
        <f t="shared" si="127"/>
        <v>91656</v>
      </c>
      <c r="AA211" s="206">
        <f t="shared" si="127"/>
        <v>99744</v>
      </c>
      <c r="AB211" s="206">
        <f t="shared" si="127"/>
        <v>105972</v>
      </c>
      <c r="AC211" s="206">
        <f t="shared" si="127"/>
        <v>108798</v>
      </c>
      <c r="AD211" s="207">
        <f t="shared" si="127"/>
        <v>116898</v>
      </c>
      <c r="AF211" s="368">
        <f>(B211-'21-22 Cert'!B206)/'21-22 Cert'!B206</f>
        <v>8.0033936651583704E-2</v>
      </c>
      <c r="AG211" s="368">
        <f>(C211-'21-22 Cert'!C206)/'21-22 Cert'!C206</f>
        <v>7.9971415578509716E-2</v>
      </c>
      <c r="AH211" s="368">
        <f>(D211-'21-22 Cert'!D206)/'21-22 Cert'!D206</f>
        <v>7.998043292160939E-2</v>
      </c>
      <c r="AI211" s="368">
        <f>(E211-'21-22 Cert'!E206)/'21-22 Cert'!E206</f>
        <v>7.9988088147706971E-2</v>
      </c>
      <c r="AJ211" s="368">
        <f>(F211-'21-22 Cert'!F206)/'21-22 Cert'!F206</f>
        <v>7.9988913525498889E-2</v>
      </c>
      <c r="AK211" s="368"/>
      <c r="AL211" s="368">
        <f>(H211-'21-22 Cert'!H206)/'21-22 Cert'!H206</f>
        <v>8.0033936651583704E-2</v>
      </c>
      <c r="AM211" s="368">
        <f>(I211-'21-22 Cert'!I206)/'21-22 Cert'!I206</f>
        <v>7.9974756536695835E-2</v>
      </c>
      <c r="AN211" s="368">
        <f>(J211-'21-22 Cert'!J206)/'21-22 Cert'!J206</f>
        <v>7.9979967155452539E-2</v>
      </c>
      <c r="AO211" s="368">
        <f>(K211-'21-22 Cert'!K206)/'21-22 Cert'!K206</f>
        <v>7.997912601533784E-2</v>
      </c>
      <c r="AP211" s="368">
        <f>(L211-'21-22 Cert'!L206)/'21-22 Cert'!L206</f>
        <v>7.9991553162284873E-2</v>
      </c>
      <c r="AQ211" s="368"/>
      <c r="AR211" s="368">
        <f>(N211-'21-22 Cert'!N206)/'21-22 Cert'!N206</f>
        <v>8.0033936651583704E-2</v>
      </c>
      <c r="AS211" s="368">
        <f>(O211-'21-22 Cert'!O206)/'21-22 Cert'!O206</f>
        <v>7.9965037443008674E-2</v>
      </c>
      <c r="AT211" s="368">
        <f>(P211-'21-22 Cert'!P206)/'21-22 Cert'!P206</f>
        <v>7.998043292160939E-2</v>
      </c>
      <c r="AU211" s="368">
        <f>(Q211-'21-22 Cert'!Q206)/'21-22 Cert'!Q206</f>
        <v>7.9993502626021978E-2</v>
      </c>
      <c r="AV211" s="368">
        <f>(R211-'21-22 Cert'!R206)/'21-22 Cert'!R206</f>
        <v>7.9993952832090306E-2</v>
      </c>
      <c r="AW211" s="368"/>
      <c r="AX211" s="368">
        <f>(T211-'21-22 Cert'!T206)/'21-22 Cert'!T206</f>
        <v>8.0033936651583704E-2</v>
      </c>
      <c r="AY211" s="368">
        <f>(U211-'21-22 Cert'!U206)/'21-22 Cert'!U206</f>
        <v>7.9968365156479496E-2</v>
      </c>
      <c r="AZ211" s="368">
        <f>(V211-'21-22 Cert'!V206)/'21-22 Cert'!V206</f>
        <v>7.9980007656642135E-2</v>
      </c>
      <c r="BA211" s="368">
        <f>(W211-'21-22 Cert'!W206)/'21-22 Cert'!W206</f>
        <v>7.998508436655169E-2</v>
      </c>
      <c r="BB211" s="368">
        <f>(X211-'21-22 Cert'!X206)/'21-22 Cert'!X206</f>
        <v>7.9986503422346478E-2</v>
      </c>
      <c r="BC211" s="368"/>
      <c r="BD211" s="368">
        <f>(Z211-'21-22 Cert'!Z206)/'21-22 Cert'!Z206</f>
        <v>8.0033936651583704E-2</v>
      </c>
      <c r="BE211" s="368">
        <f>(AA211-'21-22 Cert'!AA206)/'21-22 Cert'!AA206</f>
        <v>7.9971415578509716E-2</v>
      </c>
      <c r="BF211" s="368">
        <f>(AB211-'21-22 Cert'!AB206)/'21-22 Cert'!AB206</f>
        <v>7.998043292160939E-2</v>
      </c>
      <c r="BG211" s="368">
        <f>(AC211-'21-22 Cert'!AC206)/'21-22 Cert'!AC206</f>
        <v>7.9988088147706971E-2</v>
      </c>
      <c r="BH211" s="368">
        <f>(AD211-'21-22 Cert'!AD206)/'21-22 Cert'!AD206</f>
        <v>7.9988913525498889E-2</v>
      </c>
    </row>
    <row r="212" spans="1:60" x14ac:dyDescent="0.25">
      <c r="A212" s="116">
        <v>36</v>
      </c>
      <c r="B212" s="126">
        <f>MROUND('21-22 Cert'!B207+'21-22 Cert'!B207*$B$1,5)</f>
        <v>76750</v>
      </c>
      <c r="C212" s="127">
        <f>MROUND('21-22 Cert'!C207+'21-22 Cert'!C207*$B$1,5)</f>
        <v>83505</v>
      </c>
      <c r="D212" s="127">
        <f>MROUND('21-22 Cert'!D207+'21-22 Cert'!D207*$B$1,5)</f>
        <v>88695</v>
      </c>
      <c r="E212" s="127">
        <f>MROUND('21-22 Cert'!E207+'21-22 Cert'!E207*$B$1,5)</f>
        <v>91055</v>
      </c>
      <c r="F212" s="128">
        <f>MROUND('21-22 Cert'!F207+'21-22 Cert'!F207*$B$1,5)</f>
        <v>97815</v>
      </c>
      <c r="G212" s="116">
        <v>36</v>
      </c>
      <c r="H212" s="196">
        <f t="shared" si="124"/>
        <v>80588</v>
      </c>
      <c r="I212" s="197">
        <f t="shared" si="124"/>
        <v>87680</v>
      </c>
      <c r="J212" s="197">
        <f t="shared" si="124"/>
        <v>93130</v>
      </c>
      <c r="K212" s="197">
        <f t="shared" si="124"/>
        <v>95608</v>
      </c>
      <c r="L212" s="198">
        <f t="shared" si="124"/>
        <v>102706</v>
      </c>
      <c r="M212" s="116">
        <v>36</v>
      </c>
      <c r="N212" s="199">
        <f t="shared" si="125"/>
        <v>84425</v>
      </c>
      <c r="O212" s="200">
        <f t="shared" si="125"/>
        <v>91856</v>
      </c>
      <c r="P212" s="200">
        <f t="shared" si="125"/>
        <v>97565</v>
      </c>
      <c r="Q212" s="200">
        <f t="shared" si="125"/>
        <v>100161</v>
      </c>
      <c r="R212" s="201">
        <f t="shared" si="125"/>
        <v>107597</v>
      </c>
      <c r="S212" s="116">
        <v>36</v>
      </c>
      <c r="T212" s="202">
        <f t="shared" si="126"/>
        <v>88263</v>
      </c>
      <c r="U212" s="203">
        <f t="shared" si="126"/>
        <v>96031</v>
      </c>
      <c r="V212" s="203">
        <f t="shared" si="126"/>
        <v>101999</v>
      </c>
      <c r="W212" s="203">
        <f t="shared" si="126"/>
        <v>104713</v>
      </c>
      <c r="X212" s="204">
        <f t="shared" si="126"/>
        <v>112487</v>
      </c>
      <c r="Y212" s="116">
        <v>36</v>
      </c>
      <c r="Z212" s="205">
        <f t="shared" si="127"/>
        <v>92100</v>
      </c>
      <c r="AA212" s="206">
        <f t="shared" si="127"/>
        <v>100206</v>
      </c>
      <c r="AB212" s="206">
        <f t="shared" si="127"/>
        <v>106434</v>
      </c>
      <c r="AC212" s="206">
        <f t="shared" si="127"/>
        <v>109266</v>
      </c>
      <c r="AD212" s="207">
        <f t="shared" si="127"/>
        <v>117378</v>
      </c>
      <c r="AF212" s="368">
        <f>(B212-'21-22 Cert'!B207)/'21-22 Cert'!B207</f>
        <v>7.9997185675086194E-2</v>
      </c>
      <c r="AG212" s="368">
        <f>(C212-'21-22 Cert'!C207)/'21-22 Cert'!C207</f>
        <v>7.9992240041386442E-2</v>
      </c>
      <c r="AH212" s="368">
        <f>(D212-'21-22 Cert'!D207)/'21-22 Cert'!D207</f>
        <v>0.08</v>
      </c>
      <c r="AI212" s="368">
        <f>(E212-'21-22 Cert'!E207)/'21-22 Cert'!E207</f>
        <v>8.0002372197841301E-2</v>
      </c>
      <c r="AJ212" s="368">
        <f>(F212-'21-22 Cert'!F207)/'21-22 Cert'!F207</f>
        <v>7.9993375289831067E-2</v>
      </c>
      <c r="AK212" s="368"/>
      <c r="AL212" s="368">
        <f>(H212-'21-22 Cert'!H207)/'21-22 Cert'!H207</f>
        <v>8.0007504891581122E-2</v>
      </c>
      <c r="AM212" s="368">
        <f>(I212-'21-22 Cert'!I207)/'21-22 Cert'!I207</f>
        <v>7.998916069273028E-2</v>
      </c>
      <c r="AN212" s="368">
        <f>(J212-'21-22 Cert'!J207)/'21-22 Cert'!J207</f>
        <v>8.0006030313924226E-2</v>
      </c>
      <c r="AO212" s="368">
        <f>(K212-'21-22 Cert'!K207)/'21-22 Cert'!K207</f>
        <v>7.9999096310688383E-2</v>
      </c>
      <c r="AP212" s="368">
        <f>(L212-'21-22 Cert'!L207)/'21-22 Cert'!L207</f>
        <v>7.9990325870934506E-2</v>
      </c>
      <c r="AQ212" s="368"/>
      <c r="AR212" s="368">
        <f>(N212-'21-22 Cert'!N207)/'21-22 Cert'!N207</f>
        <v>7.9990277848846131E-2</v>
      </c>
      <c r="AS212" s="368">
        <f>(O212-'21-22 Cert'!O207)/'21-22 Cert'!O207</f>
        <v>7.9998118797911869E-2</v>
      </c>
      <c r="AT212" s="368">
        <f>(P212-'21-22 Cert'!P207)/'21-22 Cert'!P207</f>
        <v>7.9999557218446274E-2</v>
      </c>
      <c r="AU212" s="368">
        <f>(Q212-'21-22 Cert'!Q207)/'21-22 Cert'!Q207</f>
        <v>8.0007763556571521E-2</v>
      </c>
      <c r="AV212" s="368">
        <f>(R212-'21-22 Cert'!R207)/'21-22 Cert'!R207</f>
        <v>7.9998394009656013E-2</v>
      </c>
      <c r="AW212" s="368"/>
      <c r="AX212" s="368">
        <f>(T212-'21-22 Cert'!T207)/'21-22 Cert'!T207</f>
        <v>0.08</v>
      </c>
      <c r="AY212" s="368">
        <f>(U212-'21-22 Cert'!U207)/'21-22 Cert'!U207</f>
        <v>7.9995051620594254E-2</v>
      </c>
      <c r="AZ212" s="368">
        <f>(V212-'21-22 Cert'!V207)/'21-22 Cert'!V207</f>
        <v>7.9994494091736909E-2</v>
      </c>
      <c r="BA212" s="368">
        <f>(W212-'21-22 Cert'!W207)/'21-22 Cert'!W207</f>
        <v>7.9994224243736908E-2</v>
      </c>
      <c r="BB212" s="368">
        <f>(X212-'21-22 Cert'!X207)/'21-22 Cert'!X207</f>
        <v>7.9985790544951807E-2</v>
      </c>
      <c r="BC212" s="368"/>
      <c r="BD212" s="368">
        <f>(Z212-'21-22 Cert'!Z207)/'21-22 Cert'!Z207</f>
        <v>7.9997185675086194E-2</v>
      </c>
      <c r="BE212" s="368">
        <f>(AA212-'21-22 Cert'!AA207)/'21-22 Cert'!AA207</f>
        <v>7.9992240041386442E-2</v>
      </c>
      <c r="BF212" s="368">
        <f>(AB212-'21-22 Cert'!AB207)/'21-22 Cert'!AB207</f>
        <v>0.08</v>
      </c>
      <c r="BG212" s="368">
        <f>(AC212-'21-22 Cert'!AC207)/'21-22 Cert'!AC207</f>
        <v>8.0002372197841301E-2</v>
      </c>
      <c r="BH212" s="368">
        <f>(AD212-'21-22 Cert'!AD207)/'21-22 Cert'!AD207</f>
        <v>7.9993375289831067E-2</v>
      </c>
    </row>
    <row r="213" spans="1:60" s="106" customFormat="1" x14ac:dyDescent="0.25">
      <c r="A213" s="116">
        <v>37</v>
      </c>
      <c r="B213" s="126">
        <f>MROUND('21-22 Cert'!B208+'21-22 Cert'!B208*$B$1,5)</f>
        <v>77135</v>
      </c>
      <c r="C213" s="127">
        <f>MROUND('21-22 Cert'!C208+'21-22 Cert'!C208*$B$1,5)</f>
        <v>83900</v>
      </c>
      <c r="D213" s="127">
        <f>MROUND('21-22 Cert'!D208+'21-22 Cert'!D208*$B$1,5)</f>
        <v>89090</v>
      </c>
      <c r="E213" s="127">
        <f>MROUND('21-22 Cert'!E208+'21-22 Cert'!E208*$B$1,5)</f>
        <v>91435</v>
      </c>
      <c r="F213" s="128">
        <f>MROUND('21-22 Cert'!F208+'21-22 Cert'!F208*$B$1,5)</f>
        <v>98190</v>
      </c>
      <c r="G213" s="116">
        <v>37</v>
      </c>
      <c r="H213" s="196">
        <f t="shared" si="124"/>
        <v>80992</v>
      </c>
      <c r="I213" s="197">
        <f t="shared" si="124"/>
        <v>88095</v>
      </c>
      <c r="J213" s="197">
        <f t="shared" si="124"/>
        <v>93545</v>
      </c>
      <c r="K213" s="197">
        <f t="shared" si="124"/>
        <v>96007</v>
      </c>
      <c r="L213" s="198">
        <f t="shared" si="124"/>
        <v>103100</v>
      </c>
      <c r="M213" s="116">
        <v>37</v>
      </c>
      <c r="N213" s="199">
        <f t="shared" si="125"/>
        <v>84849</v>
      </c>
      <c r="O213" s="200">
        <f t="shared" si="125"/>
        <v>92290</v>
      </c>
      <c r="P213" s="200">
        <f t="shared" si="125"/>
        <v>97999</v>
      </c>
      <c r="Q213" s="200">
        <f t="shared" si="125"/>
        <v>100579</v>
      </c>
      <c r="R213" s="201">
        <f t="shared" si="125"/>
        <v>108009</v>
      </c>
      <c r="S213" s="116">
        <v>37</v>
      </c>
      <c r="T213" s="202">
        <f t="shared" si="126"/>
        <v>88705</v>
      </c>
      <c r="U213" s="203">
        <f t="shared" si="126"/>
        <v>96485</v>
      </c>
      <c r="V213" s="203">
        <f t="shared" si="126"/>
        <v>102454</v>
      </c>
      <c r="W213" s="203">
        <f t="shared" si="126"/>
        <v>105150</v>
      </c>
      <c r="X213" s="204">
        <f t="shared" si="126"/>
        <v>112919</v>
      </c>
      <c r="Y213" s="116">
        <v>37</v>
      </c>
      <c r="Z213" s="205">
        <f t="shared" si="127"/>
        <v>92562</v>
      </c>
      <c r="AA213" s="206">
        <f t="shared" si="127"/>
        <v>100680</v>
      </c>
      <c r="AB213" s="206">
        <f t="shared" si="127"/>
        <v>106908</v>
      </c>
      <c r="AC213" s="206">
        <f t="shared" si="127"/>
        <v>109722</v>
      </c>
      <c r="AD213" s="207">
        <f t="shared" si="127"/>
        <v>117828</v>
      </c>
      <c r="AF213" s="368">
        <f>(B213-'21-22 Cert'!B208)/'21-22 Cert'!B208</f>
        <v>8.0019602352282268E-2</v>
      </c>
      <c r="AG213" s="368">
        <f>(C213-'21-22 Cert'!C208)/'21-22 Cert'!C208</f>
        <v>8.0002574499581647E-2</v>
      </c>
      <c r="AH213" s="368">
        <f>(D213-'21-22 Cert'!D208)/'21-22 Cert'!D208</f>
        <v>8.0009698145229721E-2</v>
      </c>
      <c r="AI213" s="368">
        <f>(E213-'21-22 Cert'!E208)/'21-22 Cert'!E208</f>
        <v>8.0025986298133706E-2</v>
      </c>
      <c r="AJ213" s="368">
        <f>(F213-'21-22 Cert'!F208)/'21-22 Cert'!F208</f>
        <v>8.0019798713083651E-2</v>
      </c>
      <c r="AK213" s="368"/>
      <c r="AL213" s="368">
        <f>(H213-'21-22 Cert'!H208)/'21-22 Cert'!H208</f>
        <v>8.0022936085663618E-2</v>
      </c>
      <c r="AM213" s="368">
        <f>(I213-'21-22 Cert'!I208)/'21-22 Cert'!I208</f>
        <v>8.0005884588507895E-2</v>
      </c>
      <c r="AN213" s="368">
        <f>(J213-'21-22 Cert'!J208)/'21-22 Cert'!J208</f>
        <v>8.0009236275471921E-2</v>
      </c>
      <c r="AO213" s="368">
        <f>(K213-'21-22 Cert'!K208)/'21-22 Cert'!K208</f>
        <v>8.0028798668061604E-2</v>
      </c>
      <c r="AP213" s="368">
        <f>(L213-'21-22 Cert'!L208)/'21-22 Cert'!L208</f>
        <v>8.0022208022124217E-2</v>
      </c>
      <c r="AQ213" s="368"/>
      <c r="AR213" s="368">
        <f>(N213-'21-22 Cert'!N208)/'21-22 Cert'!N208</f>
        <v>8.0025966752373917E-2</v>
      </c>
      <c r="AS213" s="368">
        <f>(O213-'21-22 Cert'!O208)/'21-22 Cert'!O208</f>
        <v>7.9996255295246566E-2</v>
      </c>
      <c r="AT213" s="368">
        <f>(P213-'21-22 Cert'!P208)/'21-22 Cert'!P208</f>
        <v>8.0009698145229721E-2</v>
      </c>
      <c r="AU213" s="368">
        <f>(Q213-'21-22 Cert'!Q208)/'21-22 Cert'!Q208</f>
        <v>8.0031355367996049E-2</v>
      </c>
      <c r="AV213" s="368">
        <f>(R213-'21-22 Cert'!R208)/'21-22 Cert'!R208</f>
        <v>8.0014398992070551E-2</v>
      </c>
      <c r="AW213" s="368"/>
      <c r="AX213" s="368">
        <f>(T213-'21-22 Cert'!T208)/'21-22 Cert'!T208</f>
        <v>8.0016558508760188E-2</v>
      </c>
      <c r="AY213" s="368">
        <f>(U213-'21-22 Cert'!U208)/'21-22 Cert'!U208</f>
        <v>7.9999552262195253E-2</v>
      </c>
      <c r="AZ213" s="368">
        <f>(V213-'21-22 Cert'!V208)/'21-22 Cert'!V208</f>
        <v>8.0009276437847873E-2</v>
      </c>
      <c r="BA213" s="368">
        <f>(W213-'21-22 Cert'!W208)/'21-22 Cert'!W208</f>
        <v>8.0023418482112599E-2</v>
      </c>
      <c r="BB213" s="368">
        <f>(X213-'21-22 Cert'!X208)/'21-22 Cert'!X208</f>
        <v>8.0027163516718958E-2</v>
      </c>
      <c r="BC213" s="368"/>
      <c r="BD213" s="368">
        <f>(Z213-'21-22 Cert'!Z208)/'21-22 Cert'!Z208</f>
        <v>8.0019602352282268E-2</v>
      </c>
      <c r="BE213" s="368">
        <f>(AA213-'21-22 Cert'!AA208)/'21-22 Cert'!AA208</f>
        <v>8.0002574499581647E-2</v>
      </c>
      <c r="BF213" s="368">
        <f>(AB213-'21-22 Cert'!AB208)/'21-22 Cert'!AB208</f>
        <v>8.0009698145229721E-2</v>
      </c>
      <c r="BG213" s="368">
        <f>(AC213-'21-22 Cert'!AC208)/'21-22 Cert'!AC208</f>
        <v>8.0025986298133706E-2</v>
      </c>
      <c r="BH213" s="368">
        <f>(AD213-'21-22 Cert'!AD208)/'21-22 Cert'!AD208</f>
        <v>8.0019798713083651E-2</v>
      </c>
    </row>
    <row r="214" spans="1:60" s="106" customFormat="1" x14ac:dyDescent="0.25">
      <c r="A214" s="106">
        <v>38</v>
      </c>
      <c r="B214" s="126">
        <f>MROUND('21-22 Cert'!B209+'21-22 Cert'!B209*$B$1,5)</f>
        <v>77505</v>
      </c>
      <c r="C214" s="127">
        <f>MROUND('21-22 Cert'!C209+'21-22 Cert'!C209*$B$1,5)</f>
        <v>84295</v>
      </c>
      <c r="D214" s="127">
        <f>MROUND('21-22 Cert'!D209+'21-22 Cert'!D209*$B$1,5)</f>
        <v>89490</v>
      </c>
      <c r="E214" s="127">
        <f>MROUND('21-22 Cert'!E209+'21-22 Cert'!E209*$B$1,5)</f>
        <v>91800</v>
      </c>
      <c r="F214" s="128">
        <f>MROUND('21-22 Cert'!F209+'21-22 Cert'!F209*$B$1,5)</f>
        <v>98560</v>
      </c>
      <c r="G214" s="106">
        <v>38</v>
      </c>
      <c r="H214" s="196">
        <f t="shared" si="124"/>
        <v>81380</v>
      </c>
      <c r="I214" s="197">
        <f t="shared" si="124"/>
        <v>88510</v>
      </c>
      <c r="J214" s="197">
        <f t="shared" si="124"/>
        <v>93965</v>
      </c>
      <c r="K214" s="197">
        <f t="shared" si="124"/>
        <v>96390</v>
      </c>
      <c r="L214" s="198">
        <f t="shared" si="124"/>
        <v>103488</v>
      </c>
      <c r="M214" s="106">
        <v>38</v>
      </c>
      <c r="N214" s="199">
        <f t="shared" si="125"/>
        <v>85256</v>
      </c>
      <c r="O214" s="200">
        <f t="shared" si="125"/>
        <v>92725</v>
      </c>
      <c r="P214" s="200">
        <f t="shared" si="125"/>
        <v>98439</v>
      </c>
      <c r="Q214" s="200">
        <f t="shared" si="125"/>
        <v>100980</v>
      </c>
      <c r="R214" s="201">
        <f t="shared" si="125"/>
        <v>108416</v>
      </c>
      <c r="S214" s="106">
        <v>38</v>
      </c>
      <c r="T214" s="202">
        <f t="shared" si="126"/>
        <v>89131</v>
      </c>
      <c r="U214" s="203">
        <f t="shared" si="126"/>
        <v>96939</v>
      </c>
      <c r="V214" s="203">
        <f t="shared" si="126"/>
        <v>102914</v>
      </c>
      <c r="W214" s="203">
        <f t="shared" si="126"/>
        <v>105570</v>
      </c>
      <c r="X214" s="204">
        <f t="shared" si="126"/>
        <v>113344</v>
      </c>
      <c r="Y214" s="106">
        <v>38</v>
      </c>
      <c r="Z214" s="205">
        <f t="shared" si="127"/>
        <v>93006</v>
      </c>
      <c r="AA214" s="206">
        <f t="shared" si="127"/>
        <v>101154</v>
      </c>
      <c r="AB214" s="206">
        <f t="shared" si="127"/>
        <v>107388</v>
      </c>
      <c r="AC214" s="206">
        <f t="shared" si="127"/>
        <v>110160</v>
      </c>
      <c r="AD214" s="207">
        <f t="shared" si="127"/>
        <v>118272</v>
      </c>
      <c r="AF214" s="368">
        <f>(B214-'21-22 Cert'!B209)/'21-22 Cert'!B209</f>
        <v>7.9983278757054271E-2</v>
      </c>
      <c r="AG214" s="368">
        <f>(C214-'21-22 Cert'!C209)/'21-22 Cert'!C209</f>
        <v>8.001281229980782E-2</v>
      </c>
      <c r="AH214" s="368">
        <f>(D214-'21-22 Cert'!D209)/'21-22 Cert'!D209</f>
        <v>8.0014482259232439E-2</v>
      </c>
      <c r="AI214" s="368">
        <f>(E214-'21-22 Cert'!E209)/'21-22 Cert'!E209</f>
        <v>0.08</v>
      </c>
      <c r="AJ214" s="368">
        <f>(F214-'21-22 Cert'!F209)/'21-22 Cert'!F209</f>
        <v>7.9991233837387682E-2</v>
      </c>
      <c r="AK214" s="368"/>
      <c r="AL214" s="368">
        <f>(H214-'21-22 Cert'!H209)/'21-22 Cert'!H209</f>
        <v>7.9983544119013178E-2</v>
      </c>
      <c r="AM214" s="368">
        <f>(I214-'21-22 Cert'!I209)/'21-22 Cert'!I209</f>
        <v>8.0009273608043635E-2</v>
      </c>
      <c r="AN214" s="368">
        <f>(J214-'21-22 Cert'!J209)/'21-22 Cert'!J209</f>
        <v>8.0020229187499278E-2</v>
      </c>
      <c r="AO214" s="368">
        <f>(K214-'21-22 Cert'!K209)/'21-22 Cert'!K209</f>
        <v>0.08</v>
      </c>
      <c r="AP214" s="368">
        <f>(L214-'21-22 Cert'!L209)/'21-22 Cert'!L209</f>
        <v>7.9991233837387682E-2</v>
      </c>
      <c r="AQ214" s="368"/>
      <c r="AR214" s="368">
        <f>(N214-'21-22 Cert'!N209)/'21-22 Cert'!N209</f>
        <v>7.998277216184034E-2</v>
      </c>
      <c r="AS214" s="368">
        <f>(O214-'21-22 Cert'!O209)/'21-22 Cert'!O209</f>
        <v>8.0018636072447732E-2</v>
      </c>
      <c r="AT214" s="368">
        <f>(P214-'21-22 Cert'!P209)/'21-22 Cert'!P209</f>
        <v>8.0014482259232439E-2</v>
      </c>
      <c r="AU214" s="368">
        <f>(Q214-'21-22 Cert'!Q209)/'21-22 Cert'!Q209</f>
        <v>0.08</v>
      </c>
      <c r="AV214" s="368">
        <f>(R214-'21-22 Cert'!R209)/'21-22 Cert'!R209</f>
        <v>7.9991233837387682E-2</v>
      </c>
      <c r="AW214" s="368"/>
      <c r="AX214" s="368">
        <f>(T214-'21-22 Cert'!T209)/'21-22 Cert'!T209</f>
        <v>7.9983036471586083E-2</v>
      </c>
      <c r="AY214" s="368">
        <f>(U214-'21-22 Cert'!U209)/'21-22 Cert'!U209</f>
        <v>8.0004010784554019E-2</v>
      </c>
      <c r="AZ214" s="368">
        <f>(V214-'21-22 Cert'!V209)/'21-22 Cert'!V209</f>
        <v>8.0019729454606517E-2</v>
      </c>
      <c r="BA214" s="368">
        <f>(W214-'21-22 Cert'!W209)/'21-22 Cert'!W209</f>
        <v>0.08</v>
      </c>
      <c r="BB214" s="368">
        <f>(X214-'21-22 Cert'!X209)/'21-22 Cert'!X209</f>
        <v>7.9991233837387682E-2</v>
      </c>
      <c r="BC214" s="368"/>
      <c r="BD214" s="368">
        <f>(Z214-'21-22 Cert'!Z209)/'21-22 Cert'!Z209</f>
        <v>7.9983278757054271E-2</v>
      </c>
      <c r="BE214" s="368">
        <f>(AA214-'21-22 Cert'!AA209)/'21-22 Cert'!AA209</f>
        <v>8.001281229980782E-2</v>
      </c>
      <c r="BF214" s="368">
        <f>(AB214-'21-22 Cert'!AB209)/'21-22 Cert'!AB209</f>
        <v>8.0014482259232439E-2</v>
      </c>
      <c r="BG214" s="368">
        <f>(AC214-'21-22 Cert'!AC209)/'21-22 Cert'!AC209</f>
        <v>0.08</v>
      </c>
      <c r="BH214" s="368">
        <f>(AD214-'21-22 Cert'!AD209)/'21-22 Cert'!AD209</f>
        <v>7.9991233837387682E-2</v>
      </c>
    </row>
    <row r="215" spans="1:60" s="106" customFormat="1" ht="15.75" thickBot="1" x14ac:dyDescent="0.3">
      <c r="A215" s="106">
        <v>39</v>
      </c>
      <c r="B215" s="148">
        <f>MROUND('21-22 Cert'!B210+'21-22 Cert'!B210*$B$1,5)</f>
        <v>78285</v>
      </c>
      <c r="C215" s="149">
        <f>MROUND('21-22 Cert'!C210+'21-22 Cert'!C210*$B$1,5)</f>
        <v>85060</v>
      </c>
      <c r="D215" s="149">
        <f>MROUND('21-22 Cert'!D210+'21-22 Cert'!D210*$B$1,5)</f>
        <v>90245</v>
      </c>
      <c r="E215" s="149">
        <f>MROUND('21-22 Cert'!E210+'21-22 Cert'!E210*$B$1,5)</f>
        <v>92580</v>
      </c>
      <c r="F215" s="150">
        <f>MROUND('21-22 Cert'!F210+'21-22 Cert'!F210*$B$1,5)</f>
        <v>99330</v>
      </c>
      <c r="G215" s="106">
        <v>39</v>
      </c>
      <c r="H215" s="208">
        <f t="shared" ref="H215" si="128">ROUND(B215/10*10.5,0)</f>
        <v>82199</v>
      </c>
      <c r="I215" s="209">
        <f t="shared" ref="I215" si="129">ROUND(C215/10*10.5,0)</f>
        <v>89313</v>
      </c>
      <c r="J215" s="209">
        <f t="shared" ref="J215" si="130">ROUND(D215/10*10.5,0)</f>
        <v>94757</v>
      </c>
      <c r="K215" s="209">
        <f t="shared" ref="K215" si="131">ROUND(E215/10*10.5,0)</f>
        <v>97209</v>
      </c>
      <c r="L215" s="210">
        <f t="shared" ref="L215" si="132">ROUND(F215/10*10.5,0)</f>
        <v>104297</v>
      </c>
      <c r="M215" s="106">
        <v>39</v>
      </c>
      <c r="N215" s="211">
        <f t="shared" ref="N215" si="133">ROUND(B215/10*11,0)</f>
        <v>86114</v>
      </c>
      <c r="O215" s="212">
        <f t="shared" ref="O215" si="134">ROUND(C215/10*11,0)</f>
        <v>93566</v>
      </c>
      <c r="P215" s="212">
        <f t="shared" ref="P215" si="135">ROUND(D215/10*11,0)</f>
        <v>99270</v>
      </c>
      <c r="Q215" s="212">
        <f t="shared" ref="Q215" si="136">ROUND(E215/10*11,0)</f>
        <v>101838</v>
      </c>
      <c r="R215" s="213">
        <f t="shared" ref="R215" si="137">ROUND(F215/10*11,0)</f>
        <v>109263</v>
      </c>
      <c r="S215" s="106">
        <v>39</v>
      </c>
      <c r="T215" s="214">
        <f t="shared" ref="T215" si="138">ROUND(B215/10*11.5,0)</f>
        <v>90028</v>
      </c>
      <c r="U215" s="215">
        <f t="shared" ref="U215" si="139">ROUND(C215/10*11.5,0)</f>
        <v>97819</v>
      </c>
      <c r="V215" s="215">
        <f t="shared" ref="V215" si="140">ROUND(D215/10*11.5,0)</f>
        <v>103782</v>
      </c>
      <c r="W215" s="215">
        <f t="shared" ref="W215" si="141">ROUND(E215/10*11.5,0)</f>
        <v>106467</v>
      </c>
      <c r="X215" s="216">
        <f t="shared" ref="X215" si="142">ROUND(F215/10*11.5,0)</f>
        <v>114230</v>
      </c>
      <c r="Y215" s="106">
        <v>39</v>
      </c>
      <c r="Z215" s="217">
        <f t="shared" ref="Z215" si="143">ROUND(B215/10*12,0)</f>
        <v>93942</v>
      </c>
      <c r="AA215" s="218">
        <f t="shared" ref="AA215" si="144">ROUND(C215/10*12,0)</f>
        <v>102072</v>
      </c>
      <c r="AB215" s="218">
        <f t="shared" ref="AB215" si="145">ROUND(D215/10*12,0)</f>
        <v>108294</v>
      </c>
      <c r="AC215" s="218">
        <f t="shared" ref="AC215" si="146">ROUND(E215/10*12,0)</f>
        <v>111096</v>
      </c>
      <c r="AD215" s="219">
        <f t="shared" ref="AD215" si="147">ROUND(F215/10*12,0)</f>
        <v>119196</v>
      </c>
      <c r="AF215" s="368">
        <f>(B215-'21-22 Cert'!B210)/'21-22 Cert'!B210</f>
        <v>8.0016555149341237E-2</v>
      </c>
      <c r="AG215" s="368">
        <f>(C215-'21-22 Cert'!C210)/'21-22 Cert'!C210</f>
        <v>7.9989842559674965E-2</v>
      </c>
      <c r="AH215" s="368">
        <f>(D215-'21-22 Cert'!D210)/'21-22 Cert'!D210</f>
        <v>8.0002393489707987E-2</v>
      </c>
      <c r="AI215" s="368">
        <f>(E215-'21-22 Cert'!E210)/'21-22 Cert'!E210</f>
        <v>8.0027998133457776E-2</v>
      </c>
      <c r="AJ215" s="368">
        <f>(F215-'21-22 Cert'!F210)/'21-22 Cert'!F210</f>
        <v>8.00260954659128E-2</v>
      </c>
      <c r="AK215" s="368"/>
      <c r="AL215" s="368">
        <f>(H215-'21-22 Cert'!H210)/'21-22 Cert'!H210</f>
        <v>8.0016817984732425E-2</v>
      </c>
      <c r="AM215" s="368">
        <f>(I215-'21-22 Cert'!I210)/'21-22 Cert'!I210</f>
        <v>7.9989842559674965E-2</v>
      </c>
      <c r="AN215" s="368">
        <f>(J215-'21-22 Cert'!J210)/'21-22 Cert'!J210</f>
        <v>7.9999544097198477E-2</v>
      </c>
      <c r="AO215" s="368">
        <f>(K215-'21-22 Cert'!K210)/'21-22 Cert'!K210</f>
        <v>8.0027998133457776E-2</v>
      </c>
      <c r="AP215" s="368">
        <f>(L215-'21-22 Cert'!L210)/'21-22 Cert'!L210</f>
        <v>8.0025681119199749E-2</v>
      </c>
      <c r="AQ215" s="368"/>
      <c r="AR215" s="368">
        <f>(N215-'21-22 Cert'!N210)/'21-22 Cert'!N210</f>
        <v>8.001605337748012E-2</v>
      </c>
      <c r="AS215" s="368">
        <f>(O215-'21-22 Cert'!O210)/'21-22 Cert'!O210</f>
        <v>7.9989842559674965E-2</v>
      </c>
      <c r="AT215" s="368">
        <f>(P215-'21-22 Cert'!P210)/'21-22 Cert'!P210</f>
        <v>8.000783323904434E-2</v>
      </c>
      <c r="AU215" s="368">
        <f>(Q215-'21-22 Cert'!Q210)/'21-22 Cert'!Q210</f>
        <v>8.0027998133457776E-2</v>
      </c>
      <c r="AV215" s="368">
        <f>(R215-'21-22 Cert'!R210)/'21-22 Cert'!R210</f>
        <v>8.00260954659128E-2</v>
      </c>
      <c r="AW215" s="368"/>
      <c r="AX215" s="368">
        <f>(T215-'21-22 Cert'!T210)/'21-22 Cert'!T210</f>
        <v>8.0016315170709465E-2</v>
      </c>
      <c r="AY215" s="368">
        <f>(U215-'21-22 Cert'!U210)/'21-22 Cert'!U210</f>
        <v>7.9989842559674965E-2</v>
      </c>
      <c r="AZ215" s="368">
        <f>(V215-'21-22 Cert'!V210)/'21-22 Cert'!V210</f>
        <v>8.0004995108955812E-2</v>
      </c>
      <c r="BA215" s="368">
        <f>(W215-'21-22 Cert'!W210)/'21-22 Cert'!W210</f>
        <v>8.0027998133457776E-2</v>
      </c>
      <c r="BB215" s="368">
        <f>(X215-'21-22 Cert'!X210)/'21-22 Cert'!X210</f>
        <v>8.0025717149178374E-2</v>
      </c>
      <c r="BC215" s="368"/>
      <c r="BD215" s="368">
        <f>(Z215-'21-22 Cert'!Z210)/'21-22 Cert'!Z210</f>
        <v>8.0016555149341237E-2</v>
      </c>
      <c r="BE215" s="368">
        <f>(AA215-'21-22 Cert'!AA210)/'21-22 Cert'!AA210</f>
        <v>7.9989842559674965E-2</v>
      </c>
      <c r="BF215" s="368">
        <f>(AB215-'21-22 Cert'!AB210)/'21-22 Cert'!AB210</f>
        <v>8.0002393489707987E-2</v>
      </c>
      <c r="BG215" s="368">
        <f>(AC215-'21-22 Cert'!AC210)/'21-22 Cert'!AC210</f>
        <v>8.0027998133457776E-2</v>
      </c>
      <c r="BH215" s="368">
        <f>(AD215-'21-22 Cert'!AD210)/'21-22 Cert'!AD210</f>
        <v>8.00260954659128E-2</v>
      </c>
    </row>
    <row r="216" spans="1:60" s="106" customFormat="1" x14ac:dyDescent="0.25">
      <c r="B216" s="220"/>
      <c r="C216" s="220"/>
      <c r="D216" s="220"/>
      <c r="E216" s="220"/>
      <c r="F216" s="220"/>
    </row>
    <row r="217" spans="1:60" s="106" customFormat="1" x14ac:dyDescent="0.25">
      <c r="B217" s="220"/>
      <c r="C217" s="220"/>
      <c r="D217" s="220"/>
      <c r="E217" s="220"/>
      <c r="F217" s="220"/>
    </row>
    <row r="218" spans="1:60" s="106" customFormat="1" x14ac:dyDescent="0.25">
      <c r="B218" s="220"/>
      <c r="C218" s="220"/>
      <c r="D218" s="220"/>
      <c r="E218" s="220"/>
      <c r="F218" s="220"/>
    </row>
    <row r="219" spans="1:60" s="106" customFormat="1" x14ac:dyDescent="0.25"/>
    <row r="220" spans="1:60" s="106" customFormat="1" x14ac:dyDescent="0.25"/>
    <row r="221" spans="1:60" s="106" customFormat="1" x14ac:dyDescent="0.25"/>
    <row r="222" spans="1:60" s="106" customFormat="1" x14ac:dyDescent="0.25"/>
    <row r="223" spans="1:60" s="106" customFormat="1" x14ac:dyDescent="0.25"/>
    <row r="224" spans="1:60" s="106" customFormat="1" x14ac:dyDescent="0.25"/>
    <row r="225" s="106" customFormat="1" x14ac:dyDescent="0.25"/>
    <row r="226" s="106" customFormat="1" x14ac:dyDescent="0.25"/>
    <row r="227" s="106" customFormat="1" x14ac:dyDescent="0.25"/>
    <row r="228" s="106" customFormat="1" x14ac:dyDescent="0.25"/>
    <row r="229" s="106" customFormat="1" x14ac:dyDescent="0.25"/>
  </sheetData>
  <mergeCells count="49">
    <mergeCell ref="H3:L3"/>
    <mergeCell ref="N3:R3"/>
    <mergeCell ref="T3:X3"/>
    <mergeCell ref="Z3:AD3"/>
    <mergeCell ref="H2:L2"/>
    <mergeCell ref="N2:R2"/>
    <mergeCell ref="T2:X2"/>
    <mergeCell ref="Z2:AD2"/>
    <mergeCell ref="T47:X47"/>
    <mergeCell ref="Z47:AD47"/>
    <mergeCell ref="B48:F48"/>
    <mergeCell ref="H48:L48"/>
    <mergeCell ref="N48:R48"/>
    <mergeCell ref="T48:X48"/>
    <mergeCell ref="Z48:AD48"/>
    <mergeCell ref="Z93:AD93"/>
    <mergeCell ref="B94:F94"/>
    <mergeCell ref="H94:L94"/>
    <mergeCell ref="N94:R94"/>
    <mergeCell ref="T94:X94"/>
    <mergeCell ref="Z94:AD94"/>
    <mergeCell ref="Z135:AD135"/>
    <mergeCell ref="B136:F136"/>
    <mergeCell ref="H136:L136"/>
    <mergeCell ref="N136:R136"/>
    <mergeCell ref="T136:X136"/>
    <mergeCell ref="Z136:AD136"/>
    <mergeCell ref="Z177:AD177"/>
    <mergeCell ref="B178:F178"/>
    <mergeCell ref="H178:L178"/>
    <mergeCell ref="N178:R178"/>
    <mergeCell ref="T178:X178"/>
    <mergeCell ref="Z178:AD178"/>
    <mergeCell ref="B3:F3"/>
    <mergeCell ref="B177:F177"/>
    <mergeCell ref="H177:L177"/>
    <mergeCell ref="N177:R177"/>
    <mergeCell ref="T177:X177"/>
    <mergeCell ref="B135:F135"/>
    <mergeCell ref="H135:L135"/>
    <mergeCell ref="N135:R135"/>
    <mergeCell ref="T135:X135"/>
    <mergeCell ref="B93:F93"/>
    <mergeCell ref="H93:L93"/>
    <mergeCell ref="N93:R93"/>
    <mergeCell ref="T93:X93"/>
    <mergeCell ref="B47:F47"/>
    <mergeCell ref="H47:L47"/>
    <mergeCell ref="N47:R47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4"/>
  <sheetViews>
    <sheetView tabSelected="1" workbookViewId="0">
      <selection activeCell="G11" sqref="G11"/>
    </sheetView>
  </sheetViews>
  <sheetFormatPr defaultRowHeight="15" x14ac:dyDescent="0.25"/>
  <cols>
    <col min="2" max="6" width="11.5703125" bestFit="1" customWidth="1"/>
  </cols>
  <sheetData>
    <row r="1" spans="1:6" ht="15.75" thickBot="1" x14ac:dyDescent="0.3">
      <c r="A1" s="105"/>
      <c r="B1" s="106"/>
      <c r="C1" s="106"/>
      <c r="D1" s="106"/>
      <c r="E1" s="106"/>
      <c r="F1" s="106"/>
    </row>
    <row r="2" spans="1:6" ht="15.75" thickBot="1" x14ac:dyDescent="0.3">
      <c r="A2" s="107"/>
      <c r="B2" s="435" t="s">
        <v>3387</v>
      </c>
      <c r="C2" s="436"/>
      <c r="D2" s="436"/>
      <c r="E2" s="436"/>
      <c r="F2" s="437"/>
    </row>
    <row r="3" spans="1:6" ht="15.75" thickBot="1" x14ac:dyDescent="0.3">
      <c r="A3" s="107"/>
      <c r="B3" s="399" t="s">
        <v>32</v>
      </c>
      <c r="C3" s="400"/>
      <c r="D3" s="400"/>
      <c r="E3" s="400"/>
      <c r="F3" s="401"/>
    </row>
    <row r="4" spans="1:6" ht="15.75" thickBot="1" x14ac:dyDescent="0.3">
      <c r="A4" s="108" t="s">
        <v>33</v>
      </c>
      <c r="B4" s="110" t="s">
        <v>34</v>
      </c>
      <c r="C4" s="111" t="s">
        <v>35</v>
      </c>
      <c r="D4" s="111" t="s">
        <v>36</v>
      </c>
      <c r="E4" s="111" t="s">
        <v>37</v>
      </c>
      <c r="F4" s="112" t="s">
        <v>38</v>
      </c>
    </row>
    <row r="5" spans="1:6" x14ac:dyDescent="0.25">
      <c r="A5" s="116">
        <v>0</v>
      </c>
      <c r="B5" s="375">
        <v>42000</v>
      </c>
      <c r="C5" s="376">
        <v>45000</v>
      </c>
      <c r="D5" s="376">
        <v>48000</v>
      </c>
      <c r="E5" s="376">
        <v>50000</v>
      </c>
      <c r="F5" s="377">
        <v>55000</v>
      </c>
    </row>
    <row r="6" spans="1:6" x14ac:dyDescent="0.25">
      <c r="A6" s="116">
        <v>1</v>
      </c>
      <c r="B6" s="369">
        <v>42120</v>
      </c>
      <c r="C6" s="370">
        <v>45360</v>
      </c>
      <c r="D6" s="370">
        <v>48995</v>
      </c>
      <c r="E6" s="370">
        <v>50895</v>
      </c>
      <c r="F6" s="371">
        <v>56280</v>
      </c>
    </row>
    <row r="7" spans="1:6" x14ac:dyDescent="0.25">
      <c r="A7" s="116">
        <v>2</v>
      </c>
      <c r="B7" s="369">
        <v>42325</v>
      </c>
      <c r="C7" s="370">
        <v>46550</v>
      </c>
      <c r="D7" s="370">
        <v>50910</v>
      </c>
      <c r="E7" s="370">
        <v>52890</v>
      </c>
      <c r="F7" s="371">
        <v>58485</v>
      </c>
    </row>
    <row r="8" spans="1:6" x14ac:dyDescent="0.25">
      <c r="A8" s="116">
        <v>3</v>
      </c>
      <c r="B8" s="369">
        <v>43065</v>
      </c>
      <c r="C8" s="370">
        <v>47115</v>
      </c>
      <c r="D8" s="370">
        <v>51530</v>
      </c>
      <c r="E8" s="370">
        <v>53535</v>
      </c>
      <c r="F8" s="371">
        <v>59210</v>
      </c>
    </row>
    <row r="9" spans="1:6" x14ac:dyDescent="0.25">
      <c r="A9" s="116">
        <v>4</v>
      </c>
      <c r="B9" s="369">
        <v>43420</v>
      </c>
      <c r="C9" s="370">
        <v>47680</v>
      </c>
      <c r="D9" s="370">
        <v>52155</v>
      </c>
      <c r="E9" s="370">
        <v>54180</v>
      </c>
      <c r="F9" s="371">
        <v>59925</v>
      </c>
    </row>
    <row r="10" spans="1:6" x14ac:dyDescent="0.25">
      <c r="A10" s="116">
        <v>5</v>
      </c>
      <c r="B10" s="369">
        <v>43765</v>
      </c>
      <c r="C10" s="370">
        <v>49080</v>
      </c>
      <c r="D10" s="370">
        <v>53690</v>
      </c>
      <c r="E10" s="370">
        <v>55775</v>
      </c>
      <c r="F10" s="371">
        <v>61695</v>
      </c>
    </row>
    <row r="11" spans="1:6" x14ac:dyDescent="0.25">
      <c r="A11" s="116">
        <v>6</v>
      </c>
      <c r="B11" s="369">
        <v>44830</v>
      </c>
      <c r="C11" s="369">
        <v>50275</v>
      </c>
      <c r="D11" s="370">
        <v>55000</v>
      </c>
      <c r="E11" s="370">
        <v>57145</v>
      </c>
      <c r="F11" s="370">
        <v>63210</v>
      </c>
    </row>
    <row r="12" spans="1:6" x14ac:dyDescent="0.25">
      <c r="A12" s="116">
        <v>7</v>
      </c>
      <c r="B12" s="369">
        <v>45045</v>
      </c>
      <c r="C12" s="370">
        <v>50520</v>
      </c>
      <c r="D12" s="370">
        <v>55270</v>
      </c>
      <c r="E12" s="370">
        <v>57420</v>
      </c>
      <c r="F12" s="371">
        <v>63515</v>
      </c>
    </row>
    <row r="13" spans="1:6" x14ac:dyDescent="0.25">
      <c r="A13" s="116">
        <v>8</v>
      </c>
      <c r="B13" s="369">
        <v>46815</v>
      </c>
      <c r="C13" s="370">
        <v>52495</v>
      </c>
      <c r="D13" s="370">
        <v>57435</v>
      </c>
      <c r="E13" s="370">
        <v>59680</v>
      </c>
      <c r="F13" s="371">
        <v>66000</v>
      </c>
    </row>
    <row r="14" spans="1:6" x14ac:dyDescent="0.25">
      <c r="A14" s="116">
        <v>9</v>
      </c>
      <c r="B14" s="369">
        <v>47500</v>
      </c>
      <c r="C14" s="370">
        <v>53265</v>
      </c>
      <c r="D14" s="370">
        <v>58280</v>
      </c>
      <c r="E14" s="370">
        <v>60555</v>
      </c>
      <c r="F14" s="371">
        <v>66975</v>
      </c>
    </row>
    <row r="15" spans="1:6" x14ac:dyDescent="0.25">
      <c r="A15" s="116">
        <v>10</v>
      </c>
      <c r="B15" s="369">
        <v>48190</v>
      </c>
      <c r="C15" s="370">
        <v>54055</v>
      </c>
      <c r="D15" s="370">
        <v>59130</v>
      </c>
      <c r="E15" s="370">
        <v>61435</v>
      </c>
      <c r="F15" s="371">
        <v>67970</v>
      </c>
    </row>
    <row r="16" spans="1:6" x14ac:dyDescent="0.25">
      <c r="A16" s="116">
        <v>11</v>
      </c>
      <c r="B16" s="369">
        <v>49370</v>
      </c>
      <c r="C16" s="370">
        <v>55380</v>
      </c>
      <c r="D16" s="370">
        <v>60585</v>
      </c>
      <c r="E16" s="370">
        <v>62935</v>
      </c>
      <c r="F16" s="371">
        <v>69640</v>
      </c>
    </row>
    <row r="17" spans="1:6" x14ac:dyDescent="0.25">
      <c r="A17" s="116">
        <v>12</v>
      </c>
      <c r="B17" s="369">
        <v>49520</v>
      </c>
      <c r="C17" s="370">
        <v>55550</v>
      </c>
      <c r="D17" s="370">
        <v>60775</v>
      </c>
      <c r="E17" s="370">
        <v>63150</v>
      </c>
      <c r="F17" s="371">
        <v>69855</v>
      </c>
    </row>
    <row r="18" spans="1:6" x14ac:dyDescent="0.25">
      <c r="A18" s="116">
        <v>13</v>
      </c>
      <c r="B18" s="369">
        <v>50230</v>
      </c>
      <c r="C18" s="370">
        <v>55695</v>
      </c>
      <c r="D18" s="370">
        <v>60910</v>
      </c>
      <c r="E18" s="370">
        <v>63260</v>
      </c>
      <c r="F18" s="371">
        <v>69980</v>
      </c>
    </row>
    <row r="19" spans="1:6" x14ac:dyDescent="0.25">
      <c r="A19" s="116">
        <v>14</v>
      </c>
      <c r="B19" s="369">
        <v>50495</v>
      </c>
      <c r="C19" s="370">
        <v>56080</v>
      </c>
      <c r="D19" s="370">
        <v>61305</v>
      </c>
      <c r="E19" s="370">
        <v>63640</v>
      </c>
      <c r="F19" s="371">
        <v>70355</v>
      </c>
    </row>
    <row r="20" spans="1:6" x14ac:dyDescent="0.25">
      <c r="A20" s="116">
        <v>15</v>
      </c>
      <c r="B20" s="369">
        <v>50755</v>
      </c>
      <c r="C20" s="370">
        <v>56850</v>
      </c>
      <c r="D20" s="370">
        <v>62075</v>
      </c>
      <c r="E20" s="370">
        <v>64405</v>
      </c>
      <c r="F20" s="371">
        <v>71120</v>
      </c>
    </row>
    <row r="21" spans="1:6" x14ac:dyDescent="0.25">
      <c r="A21" s="116">
        <v>16</v>
      </c>
      <c r="B21" s="369">
        <v>51495</v>
      </c>
      <c r="C21" s="370">
        <v>57690</v>
      </c>
      <c r="D21" s="370">
        <v>62850</v>
      </c>
      <c r="E21" s="370">
        <v>65215</v>
      </c>
      <c r="F21" s="371">
        <v>72010</v>
      </c>
    </row>
    <row r="22" spans="1:6" x14ac:dyDescent="0.25">
      <c r="A22" s="116">
        <v>17</v>
      </c>
      <c r="B22" s="369">
        <v>52330</v>
      </c>
      <c r="C22" s="370">
        <v>58610</v>
      </c>
      <c r="D22" s="370">
        <v>63805</v>
      </c>
      <c r="E22" s="370">
        <v>66100</v>
      </c>
      <c r="F22" s="371">
        <v>72875</v>
      </c>
    </row>
    <row r="23" spans="1:6" x14ac:dyDescent="0.25">
      <c r="A23" s="116">
        <v>18</v>
      </c>
      <c r="B23" s="369">
        <v>53210</v>
      </c>
      <c r="C23" s="370">
        <v>59530</v>
      </c>
      <c r="D23" s="370">
        <v>64725</v>
      </c>
      <c r="E23" s="370">
        <v>67050</v>
      </c>
      <c r="F23" s="371">
        <v>73820</v>
      </c>
    </row>
    <row r="24" spans="1:6" x14ac:dyDescent="0.25">
      <c r="A24" s="116">
        <v>19</v>
      </c>
      <c r="B24" s="369">
        <v>54090</v>
      </c>
      <c r="C24" s="370">
        <v>60480</v>
      </c>
      <c r="D24" s="370">
        <v>65615</v>
      </c>
      <c r="E24" s="370">
        <v>67995</v>
      </c>
      <c r="F24" s="371">
        <v>74730</v>
      </c>
    </row>
    <row r="25" spans="1:6" x14ac:dyDescent="0.25">
      <c r="A25" s="116">
        <v>20</v>
      </c>
      <c r="B25" s="369">
        <v>54930</v>
      </c>
      <c r="C25" s="370">
        <v>61375</v>
      </c>
      <c r="D25" s="370">
        <v>66505</v>
      </c>
      <c r="E25" s="370">
        <v>68920</v>
      </c>
      <c r="F25" s="371">
        <v>75620</v>
      </c>
    </row>
    <row r="26" spans="1:6" x14ac:dyDescent="0.25">
      <c r="A26" s="116">
        <v>21</v>
      </c>
      <c r="B26" s="369">
        <v>55900</v>
      </c>
      <c r="C26" s="370">
        <v>62325</v>
      </c>
      <c r="D26" s="370">
        <v>67455</v>
      </c>
      <c r="E26" s="370">
        <v>69810</v>
      </c>
      <c r="F26" s="371">
        <v>76560</v>
      </c>
    </row>
    <row r="27" spans="1:6" x14ac:dyDescent="0.25">
      <c r="A27" s="116">
        <v>22</v>
      </c>
      <c r="B27" s="369">
        <v>57155</v>
      </c>
      <c r="C27" s="370">
        <v>63590</v>
      </c>
      <c r="D27" s="370">
        <v>68755</v>
      </c>
      <c r="E27" s="370">
        <v>71120</v>
      </c>
      <c r="F27" s="371">
        <v>77855</v>
      </c>
    </row>
    <row r="28" spans="1:6" x14ac:dyDescent="0.25">
      <c r="A28" s="116">
        <v>23</v>
      </c>
      <c r="B28" s="369">
        <v>58290</v>
      </c>
      <c r="C28" s="370">
        <v>64840</v>
      </c>
      <c r="D28" s="370">
        <v>70105</v>
      </c>
      <c r="E28" s="370">
        <v>72350</v>
      </c>
      <c r="F28" s="371">
        <v>79140</v>
      </c>
    </row>
    <row r="29" spans="1:6" x14ac:dyDescent="0.25">
      <c r="A29" s="116">
        <v>24</v>
      </c>
      <c r="B29" s="369">
        <v>59210</v>
      </c>
      <c r="C29" s="370">
        <v>65775</v>
      </c>
      <c r="D29" s="370">
        <v>70945</v>
      </c>
      <c r="E29" s="370">
        <v>73310</v>
      </c>
      <c r="F29" s="371">
        <v>80095</v>
      </c>
    </row>
    <row r="30" spans="1:6" x14ac:dyDescent="0.25">
      <c r="A30" s="116">
        <v>25</v>
      </c>
      <c r="B30" s="369">
        <v>60370</v>
      </c>
      <c r="C30" s="370">
        <v>67050</v>
      </c>
      <c r="D30" s="370">
        <v>72285</v>
      </c>
      <c r="E30" s="370">
        <v>74595</v>
      </c>
      <c r="F30" s="371">
        <v>81395</v>
      </c>
    </row>
    <row r="31" spans="1:6" x14ac:dyDescent="0.25">
      <c r="A31" s="116">
        <v>26</v>
      </c>
      <c r="B31" s="369">
        <v>61330</v>
      </c>
      <c r="C31" s="370">
        <v>67995</v>
      </c>
      <c r="D31" s="370">
        <v>73185</v>
      </c>
      <c r="E31" s="370">
        <v>75540</v>
      </c>
      <c r="F31" s="371">
        <v>82280</v>
      </c>
    </row>
    <row r="32" spans="1:6" x14ac:dyDescent="0.25">
      <c r="A32" s="116">
        <v>27</v>
      </c>
      <c r="B32" s="369">
        <v>62530</v>
      </c>
      <c r="C32" s="370">
        <v>69295</v>
      </c>
      <c r="D32" s="370">
        <v>74490</v>
      </c>
      <c r="E32" s="370">
        <v>76840</v>
      </c>
      <c r="F32" s="371">
        <v>83590</v>
      </c>
    </row>
    <row r="33" spans="1:6" x14ac:dyDescent="0.25">
      <c r="A33" s="116">
        <v>28</v>
      </c>
      <c r="B33" s="369">
        <v>62910</v>
      </c>
      <c r="C33" s="370">
        <v>69685</v>
      </c>
      <c r="D33" s="370">
        <v>74870</v>
      </c>
      <c r="E33" s="370">
        <v>77220</v>
      </c>
      <c r="F33" s="371">
        <v>83965</v>
      </c>
    </row>
    <row r="34" spans="1:6" x14ac:dyDescent="0.25">
      <c r="A34" s="116">
        <v>29</v>
      </c>
      <c r="B34" s="369">
        <v>63305</v>
      </c>
      <c r="C34" s="370">
        <v>70060</v>
      </c>
      <c r="D34" s="370">
        <v>75250</v>
      </c>
      <c r="E34" s="370">
        <v>77610</v>
      </c>
      <c r="F34" s="371">
        <v>84355</v>
      </c>
    </row>
    <row r="35" spans="1:6" x14ac:dyDescent="0.25">
      <c r="A35" s="116">
        <v>30</v>
      </c>
      <c r="B35" s="369">
        <v>63690</v>
      </c>
      <c r="C35" s="370">
        <v>70450</v>
      </c>
      <c r="D35" s="370">
        <v>75620</v>
      </c>
      <c r="E35" s="370">
        <v>78005</v>
      </c>
      <c r="F35" s="371">
        <v>84730</v>
      </c>
    </row>
    <row r="36" spans="1:6" x14ac:dyDescent="0.25">
      <c r="A36" s="116">
        <v>31</v>
      </c>
      <c r="B36" s="369">
        <v>64070</v>
      </c>
      <c r="C36" s="370">
        <v>70825</v>
      </c>
      <c r="D36" s="370">
        <v>76020</v>
      </c>
      <c r="E36" s="370">
        <v>78375</v>
      </c>
      <c r="F36" s="371">
        <v>85125</v>
      </c>
    </row>
    <row r="37" spans="1:6" x14ac:dyDescent="0.25">
      <c r="A37" s="116">
        <v>32</v>
      </c>
      <c r="B37" s="369">
        <v>64840</v>
      </c>
      <c r="C37" s="370">
        <v>71590</v>
      </c>
      <c r="D37" s="370">
        <v>76775</v>
      </c>
      <c r="E37" s="370">
        <v>79150</v>
      </c>
      <c r="F37" s="371">
        <v>85890</v>
      </c>
    </row>
    <row r="38" spans="1:6" x14ac:dyDescent="0.25">
      <c r="A38" s="116">
        <v>33</v>
      </c>
      <c r="B38" s="369">
        <v>65210</v>
      </c>
      <c r="C38" s="370">
        <v>71985</v>
      </c>
      <c r="D38" s="370">
        <v>77175</v>
      </c>
      <c r="E38" s="370">
        <v>79525</v>
      </c>
      <c r="F38" s="371">
        <v>86280</v>
      </c>
    </row>
    <row r="39" spans="1:6" x14ac:dyDescent="0.25">
      <c r="A39" s="116">
        <v>34</v>
      </c>
      <c r="B39" s="369">
        <v>65605</v>
      </c>
      <c r="C39" s="370">
        <v>72350</v>
      </c>
      <c r="D39" s="370">
        <v>77550</v>
      </c>
      <c r="E39" s="370">
        <v>79910</v>
      </c>
      <c r="F39" s="371">
        <v>86665</v>
      </c>
    </row>
    <row r="40" spans="1:6" x14ac:dyDescent="0.25">
      <c r="A40" s="116">
        <v>35</v>
      </c>
      <c r="B40" s="369">
        <v>65990</v>
      </c>
      <c r="C40" s="370">
        <v>72745</v>
      </c>
      <c r="D40" s="370">
        <v>77925</v>
      </c>
      <c r="E40" s="370">
        <v>80310</v>
      </c>
      <c r="F40" s="371">
        <v>87035</v>
      </c>
    </row>
    <row r="41" spans="1:6" x14ac:dyDescent="0.25">
      <c r="A41" s="116">
        <v>36</v>
      </c>
      <c r="B41" s="369">
        <v>66370</v>
      </c>
      <c r="C41" s="370">
        <v>73125</v>
      </c>
      <c r="D41" s="370">
        <v>78325</v>
      </c>
      <c r="E41" s="370">
        <v>80680</v>
      </c>
      <c r="F41" s="371">
        <v>87425</v>
      </c>
    </row>
    <row r="42" spans="1:6" x14ac:dyDescent="0.25">
      <c r="A42" s="116">
        <v>37</v>
      </c>
      <c r="B42" s="369">
        <v>67150</v>
      </c>
      <c r="C42" s="370">
        <v>73910</v>
      </c>
      <c r="D42" s="370">
        <v>79095</v>
      </c>
      <c r="E42" s="370">
        <v>81455</v>
      </c>
      <c r="F42" s="371">
        <v>88185</v>
      </c>
    </row>
    <row r="43" spans="1:6" x14ac:dyDescent="0.25">
      <c r="A43" s="107">
        <v>38</v>
      </c>
      <c r="B43" s="369">
        <v>67885</v>
      </c>
      <c r="C43" s="370">
        <v>74685</v>
      </c>
      <c r="D43" s="370">
        <v>79865</v>
      </c>
      <c r="E43" s="370">
        <v>82210</v>
      </c>
      <c r="F43" s="371">
        <v>88960</v>
      </c>
    </row>
    <row r="44" spans="1:6" ht="15.75" thickBot="1" x14ac:dyDescent="0.3">
      <c r="A44" s="107">
        <v>39</v>
      </c>
      <c r="B44" s="372">
        <v>68665</v>
      </c>
      <c r="C44" s="373">
        <v>75455</v>
      </c>
      <c r="D44" s="373">
        <v>80650</v>
      </c>
      <c r="E44" s="373">
        <v>82975</v>
      </c>
      <c r="F44" s="374">
        <v>89725</v>
      </c>
    </row>
  </sheetData>
  <mergeCells count="2">
    <mergeCell ref="B3:F3"/>
    <mergeCell ref="B2:F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49"/>
  <sheetViews>
    <sheetView workbookViewId="0">
      <selection activeCell="Q19" sqref="Q19"/>
    </sheetView>
  </sheetViews>
  <sheetFormatPr defaultRowHeight="15" x14ac:dyDescent="0.25"/>
  <cols>
    <col min="1" max="1" width="6.28515625" style="84" customWidth="1"/>
    <col min="2" max="2" width="9.85546875" bestFit="1" customWidth="1"/>
    <col min="3" max="3" width="10.28515625" style="249" bestFit="1" customWidth="1"/>
    <col min="4" max="4" width="8" bestFit="1" customWidth="1"/>
    <col min="5" max="5" width="8" customWidth="1"/>
    <col min="6" max="6" width="9" bestFit="1" customWidth="1"/>
    <col min="7" max="7" width="10.85546875" customWidth="1"/>
    <col min="8" max="8" width="10.85546875" bestFit="1" customWidth="1"/>
    <col min="9" max="9" width="9.5703125" bestFit="1" customWidth="1"/>
    <col min="10" max="10" width="8" bestFit="1" customWidth="1"/>
    <col min="11" max="11" width="9.140625" customWidth="1"/>
    <col min="12" max="12" width="8" bestFit="1" customWidth="1"/>
    <col min="13" max="13" width="8.7109375" customWidth="1"/>
    <col min="14" max="15" width="8" bestFit="1" customWidth="1"/>
    <col min="16" max="16" width="11.140625" customWidth="1"/>
    <col min="17" max="17" width="8" bestFit="1" customWidth="1"/>
    <col min="18" max="18" width="9.140625" customWidth="1"/>
    <col min="19" max="23" width="9.28515625" bestFit="1" customWidth="1"/>
    <col min="24" max="24" width="5.85546875" style="84" customWidth="1"/>
    <col min="25" max="25" width="4.5703125" customWidth="1"/>
    <col min="26" max="26" width="12.140625" bestFit="1" customWidth="1"/>
  </cols>
  <sheetData>
    <row r="1" spans="1:39" ht="15.75" thickBot="1" x14ac:dyDescent="0.3">
      <c r="A1" s="240" t="s">
        <v>152</v>
      </c>
      <c r="B1" s="241"/>
      <c r="C1" s="241"/>
      <c r="E1" s="240"/>
      <c r="F1" s="253"/>
      <c r="G1" s="253"/>
      <c r="H1" s="253"/>
      <c r="I1" s="254"/>
      <c r="J1" s="242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Z1" s="325" t="s">
        <v>3368</v>
      </c>
      <c r="AA1" s="326"/>
      <c r="AB1" s="326"/>
      <c r="AC1" s="326"/>
    </row>
    <row r="2" spans="1:39" ht="15.75" thickBot="1" x14ac:dyDescent="0.3">
      <c r="A2" s="364">
        <v>0.08</v>
      </c>
      <c r="B2" s="241"/>
      <c r="C2" s="241">
        <v>1</v>
      </c>
      <c r="D2" s="241">
        <v>13</v>
      </c>
      <c r="E2" s="241"/>
      <c r="F2" s="241">
        <v>2</v>
      </c>
      <c r="G2" s="241"/>
      <c r="H2" s="241">
        <v>3</v>
      </c>
      <c r="I2" s="241"/>
      <c r="J2" s="241">
        <v>4</v>
      </c>
      <c r="K2" s="241"/>
      <c r="L2" s="241">
        <v>5</v>
      </c>
      <c r="M2" s="241"/>
      <c r="N2" s="241">
        <v>7</v>
      </c>
      <c r="O2" s="241">
        <v>14</v>
      </c>
      <c r="P2" s="241"/>
      <c r="Q2" s="241">
        <v>8</v>
      </c>
      <c r="R2" s="241"/>
      <c r="S2" s="241">
        <v>6</v>
      </c>
      <c r="T2" s="241">
        <v>9</v>
      </c>
      <c r="U2" s="241">
        <v>10</v>
      </c>
      <c r="V2" s="241">
        <v>11</v>
      </c>
      <c r="W2" s="241">
        <v>12</v>
      </c>
      <c r="X2" s="241"/>
      <c r="Z2" s="325" t="s">
        <v>3369</v>
      </c>
      <c r="AA2" s="326"/>
      <c r="AB2" s="326"/>
      <c r="AC2" s="326"/>
    </row>
    <row r="3" spans="1:39" ht="30" x14ac:dyDescent="0.25">
      <c r="A3" s="298" t="s">
        <v>10</v>
      </c>
      <c r="B3" s="243" t="s">
        <v>48</v>
      </c>
      <c r="C3" s="244" t="s">
        <v>49</v>
      </c>
      <c r="D3" s="245" t="s">
        <v>50</v>
      </c>
      <c r="E3" s="243" t="s">
        <v>51</v>
      </c>
      <c r="F3" s="245" t="s">
        <v>52</v>
      </c>
      <c r="G3" s="243" t="s">
        <v>53</v>
      </c>
      <c r="H3" s="245" t="s">
        <v>54</v>
      </c>
      <c r="I3" s="243" t="s">
        <v>55</v>
      </c>
      <c r="J3" s="245" t="s">
        <v>56</v>
      </c>
      <c r="K3" s="243" t="s">
        <v>57</v>
      </c>
      <c r="L3" s="245" t="s">
        <v>58</v>
      </c>
      <c r="M3" s="243" t="s">
        <v>59</v>
      </c>
      <c r="N3" s="245" t="s">
        <v>60</v>
      </c>
      <c r="O3" s="245" t="s">
        <v>61</v>
      </c>
      <c r="P3" s="243" t="s">
        <v>62</v>
      </c>
      <c r="Q3" s="245" t="s">
        <v>63</v>
      </c>
      <c r="R3" s="243" t="s">
        <v>64</v>
      </c>
      <c r="S3" s="245" t="s">
        <v>65</v>
      </c>
      <c r="T3" s="245" t="s">
        <v>66</v>
      </c>
      <c r="U3" s="245" t="s">
        <v>67</v>
      </c>
      <c r="V3" s="245" t="s">
        <v>68</v>
      </c>
      <c r="W3" s="245" t="s">
        <v>69</v>
      </c>
      <c r="X3" s="243" t="s">
        <v>10</v>
      </c>
    </row>
    <row r="4" spans="1:39" x14ac:dyDescent="0.25">
      <c r="A4" s="246">
        <v>0</v>
      </c>
      <c r="B4" s="324">
        <v>2400</v>
      </c>
      <c r="C4" s="247">
        <f t="shared" ref="C4:C47" si="0">B4*12</f>
        <v>28800</v>
      </c>
      <c r="D4" s="247">
        <f t="shared" ref="D4:D47" si="1">ROUND(B4*10,0)</f>
        <v>24000</v>
      </c>
      <c r="E4" s="327">
        <v>2400</v>
      </c>
      <c r="F4" s="247">
        <f>ROUND(E4*12,0)</f>
        <v>28800</v>
      </c>
      <c r="G4" s="324">
        <v>2432</v>
      </c>
      <c r="H4" s="247">
        <f>ROUND(G4*12,0)</f>
        <v>29184</v>
      </c>
      <c r="I4" s="250">
        <v>2456</v>
      </c>
      <c r="J4" s="247">
        <f>ROUND(I4*12,0)</f>
        <v>29472</v>
      </c>
      <c r="K4" s="250">
        <v>2560</v>
      </c>
      <c r="L4" s="247">
        <f>ROUND(K4*12,0)</f>
        <v>30720</v>
      </c>
      <c r="M4" s="250">
        <v>2250</v>
      </c>
      <c r="N4" s="247">
        <f>ROUND(M4*12,0)</f>
        <v>27000</v>
      </c>
      <c r="O4" s="247">
        <f>ROUND(M4*11,0)</f>
        <v>24750</v>
      </c>
      <c r="P4" s="250">
        <v>2480</v>
      </c>
      <c r="Q4" s="247">
        <f>ROUND(P4*12,0)</f>
        <v>29760</v>
      </c>
      <c r="R4" s="324">
        <v>2250</v>
      </c>
      <c r="S4" s="247">
        <f>ROUND(R4*10,0)</f>
        <v>22500</v>
      </c>
      <c r="T4" s="247">
        <f t="shared" ref="T4:T47" si="2">ROUND(R4*10.5,0)</f>
        <v>23625</v>
      </c>
      <c r="U4" s="247">
        <f t="shared" ref="U4:U47" si="3">ROUND(R4*11,0)</f>
        <v>24750</v>
      </c>
      <c r="V4" s="247">
        <f t="shared" ref="V4:V47" si="4">ROUND(R4*11.5,0)</f>
        <v>25875</v>
      </c>
      <c r="W4" s="247">
        <f t="shared" ref="W4:W47" si="5">ROUND(R4*12,0)</f>
        <v>27000</v>
      </c>
      <c r="X4" s="246">
        <v>0</v>
      </c>
      <c r="Z4">
        <v>1</v>
      </c>
      <c r="AA4">
        <v>13</v>
      </c>
      <c r="AB4">
        <v>2</v>
      </c>
      <c r="AC4">
        <v>3</v>
      </c>
      <c r="AD4">
        <v>4</v>
      </c>
      <c r="AE4">
        <v>5</v>
      </c>
      <c r="AF4">
        <v>7</v>
      </c>
      <c r="AG4">
        <v>14</v>
      </c>
      <c r="AH4">
        <v>8</v>
      </c>
      <c r="AI4">
        <v>6</v>
      </c>
      <c r="AJ4">
        <v>9</v>
      </c>
      <c r="AK4">
        <v>10</v>
      </c>
      <c r="AL4">
        <v>11</v>
      </c>
      <c r="AM4">
        <v>12</v>
      </c>
    </row>
    <row r="5" spans="1:39" x14ac:dyDescent="0.25">
      <c r="A5" s="246">
        <v>1</v>
      </c>
      <c r="B5" s="324">
        <v>2419.1999999999998</v>
      </c>
      <c r="C5" s="247">
        <f t="shared" si="0"/>
        <v>29030.399999999998</v>
      </c>
      <c r="D5" s="247">
        <f t="shared" si="1"/>
        <v>24192</v>
      </c>
      <c r="E5" s="327">
        <v>2419.1999999999998</v>
      </c>
      <c r="F5" s="247">
        <f>ROUND(E5*12,0)</f>
        <v>29030</v>
      </c>
      <c r="G5" s="324">
        <v>2467.1999999999998</v>
      </c>
      <c r="H5" s="247">
        <f>ROUND(G5*12,0)</f>
        <v>29606</v>
      </c>
      <c r="I5" s="365">
        <f>ROUND('21-22 NC'!I4+'21-22 NC'!I4*$A$2,0)</f>
        <v>2581</v>
      </c>
      <c r="J5" s="247">
        <f>ROUND(I5*12,0)</f>
        <v>30972</v>
      </c>
      <c r="K5" s="365">
        <f>ROUND('21-22 NC'!K4+'21-22 NC'!K4*$A$2,0)</f>
        <v>2657</v>
      </c>
      <c r="L5" s="247">
        <f>ROUND(K5*12,0)</f>
        <v>31884</v>
      </c>
      <c r="M5" s="365">
        <f>ROUND('21-22 NC'!M4+'21-22 NC'!M4*$A$2,0)</f>
        <v>2333</v>
      </c>
      <c r="N5" s="247">
        <f>ROUND(M5*12,0)</f>
        <v>27996</v>
      </c>
      <c r="O5" s="247">
        <f>ROUND(M5*11,0)</f>
        <v>25663</v>
      </c>
      <c r="P5" s="365">
        <f>ROUND('21-22 NC'!P4+'21-22 NC'!P4*$A$2,0)</f>
        <v>2587</v>
      </c>
      <c r="Q5" s="247">
        <f>ROUND(P5*12,0)</f>
        <v>31044</v>
      </c>
      <c r="R5" s="324">
        <v>2268</v>
      </c>
      <c r="S5" s="247">
        <f>ROUND(R5*10,0)</f>
        <v>22680</v>
      </c>
      <c r="T5" s="247">
        <f t="shared" si="2"/>
        <v>23814</v>
      </c>
      <c r="U5" s="247">
        <f t="shared" si="3"/>
        <v>24948</v>
      </c>
      <c r="V5" s="247">
        <f t="shared" si="4"/>
        <v>26082</v>
      </c>
      <c r="W5" s="247">
        <f t="shared" si="5"/>
        <v>27216</v>
      </c>
      <c r="X5" s="246">
        <v>1</v>
      </c>
      <c r="Z5" s="255">
        <f>(C5-'21-22 NC'!C4)/'21-22 NC'!C4</f>
        <v>0.11999999999999991</v>
      </c>
      <c r="AA5" s="255">
        <f>(D5-'21-22 NC'!D4)/'21-22 NC'!D4</f>
        <v>0.12</v>
      </c>
      <c r="AB5" s="255">
        <f>(F5-'21-22 NC'!F4)/'21-22 NC'!F4</f>
        <v>0.11998456790123457</v>
      </c>
      <c r="AC5" s="255">
        <f>(H5-'21-22 NC'!H4)/'21-22 NC'!H4</f>
        <v>0.12913806254767354</v>
      </c>
      <c r="AD5" s="255">
        <f>(J5-'21-22 NC'!J4)/'21-22 NC'!J4</f>
        <v>7.9916317991631805E-2</v>
      </c>
      <c r="AE5" s="255">
        <f>(L5-'21-22 NC'!L4)/'21-22 NC'!L4</f>
        <v>8.0081300813008127E-2</v>
      </c>
      <c r="AF5" s="255">
        <f>(N5-'21-22 NC'!N4)/'21-22 NC'!N4</f>
        <v>8.009259259259259E-2</v>
      </c>
      <c r="AG5" s="255">
        <f>(O5-'21-22 NC'!O4)/'21-22 NC'!O4</f>
        <v>8.009259259259259E-2</v>
      </c>
      <c r="AH5" s="255">
        <f>(Q5-'21-22 NC'!Q4)/'21-22 NC'!Q4</f>
        <v>8.0167014613778703E-2</v>
      </c>
      <c r="AI5" s="255">
        <f>(S5-'21-22 NC'!S4)/'21-22 NC'!S4</f>
        <v>0.12</v>
      </c>
      <c r="AJ5" s="255">
        <f>(T5-'21-22 NC'!T4)/'21-22 NC'!T4</f>
        <v>0.11997366317076612</v>
      </c>
      <c r="AK5" s="255">
        <f>(U5-'21-22 NC'!U4)/'21-22 NC'!U4</f>
        <v>0.12</v>
      </c>
      <c r="AL5" s="255">
        <f>(V5-'21-22 NC'!V4)/'21-22 NC'!V4</f>
        <v>0.11997595328065956</v>
      </c>
      <c r="AM5" s="255">
        <f>(W5-'21-22 NC'!W4)/'21-22 NC'!W4</f>
        <v>0.12</v>
      </c>
    </row>
    <row r="6" spans="1:39" x14ac:dyDescent="0.25">
      <c r="A6" s="246">
        <v>2</v>
      </c>
      <c r="B6" s="324">
        <v>2438.4</v>
      </c>
      <c r="C6" s="247">
        <f t="shared" si="0"/>
        <v>29260.800000000003</v>
      </c>
      <c r="D6" s="247">
        <f t="shared" si="1"/>
        <v>24384</v>
      </c>
      <c r="E6" s="327">
        <v>2438.4</v>
      </c>
      <c r="F6" s="247">
        <f t="shared" ref="F6:F48" si="6">ROUND(E6*12,0)</f>
        <v>29261</v>
      </c>
      <c r="G6" s="324">
        <v>2503</v>
      </c>
      <c r="H6" s="247">
        <f t="shared" ref="H6:H48" si="7">ROUND(G6*12,0)</f>
        <v>30036</v>
      </c>
      <c r="I6" s="365">
        <f>ROUND('21-22 NC'!I5+'21-22 NC'!I5*$A$2,0)</f>
        <v>2674</v>
      </c>
      <c r="J6" s="247">
        <f>ROUND(I6*12,0)</f>
        <v>32088</v>
      </c>
      <c r="K6" s="365">
        <f>ROUND('21-22 NC'!K5+'21-22 NC'!K5*$A$2,0)</f>
        <v>2753</v>
      </c>
      <c r="L6" s="247">
        <f t="shared" ref="L6:L48" si="8">ROUND(K6*12,0)</f>
        <v>33036</v>
      </c>
      <c r="M6" s="365">
        <f>ROUND('21-22 NC'!M5+'21-22 NC'!M5*$A$2,0)</f>
        <v>2344</v>
      </c>
      <c r="N6" s="247">
        <f t="shared" ref="N6:N47" si="9">ROUND(M6*12,0)</f>
        <v>28128</v>
      </c>
      <c r="O6" s="247">
        <f t="shared" ref="O6:O47" si="10">ROUND(M6*11,0)</f>
        <v>25784</v>
      </c>
      <c r="P6" s="365">
        <f>ROUND('21-22 NC'!P5+'21-22 NC'!P5*$A$2,0)</f>
        <v>2679</v>
      </c>
      <c r="Q6" s="247">
        <f t="shared" ref="Q6:Q48" si="11">ROUND(P6*12,0)</f>
        <v>32148</v>
      </c>
      <c r="R6" s="324">
        <v>2286</v>
      </c>
      <c r="S6" s="247">
        <f t="shared" ref="S6:S47" si="12">ROUND(R6*10,0)</f>
        <v>22860</v>
      </c>
      <c r="T6" s="247">
        <f t="shared" si="2"/>
        <v>24003</v>
      </c>
      <c r="U6" s="247">
        <f t="shared" si="3"/>
        <v>25146</v>
      </c>
      <c r="V6" s="247">
        <f t="shared" si="4"/>
        <v>26289</v>
      </c>
      <c r="W6" s="247">
        <f t="shared" si="5"/>
        <v>27432</v>
      </c>
      <c r="X6" s="246">
        <v>2</v>
      </c>
      <c r="Z6" s="255">
        <f>(C6-'21-22 NC'!C5)/'21-22 NC'!C5</f>
        <v>0.12368663594470057</v>
      </c>
      <c r="AA6" s="255">
        <f>(D6-'21-22 NC'!D5)/'21-22 NC'!D5</f>
        <v>0.12368663594470046</v>
      </c>
      <c r="AB6" s="255">
        <f>(F6-'21-22 NC'!F5)/'21-22 NC'!F5</f>
        <v>0.12369431643625192</v>
      </c>
      <c r="AC6" s="255">
        <f>(H6-'21-22 NC'!H5)/'21-22 NC'!H5</f>
        <v>0.10605391073795846</v>
      </c>
      <c r="AD6" s="255">
        <f>(J6-'21-22 NC'!J5)/'21-22 NC'!J5</f>
        <v>7.9967689822294019E-2</v>
      </c>
      <c r="AE6" s="255">
        <f>(L6-'21-22 NC'!L5)/'21-22 NC'!L5</f>
        <v>8.0031384856806595E-2</v>
      </c>
      <c r="AF6" s="255">
        <f>(N6-'21-22 NC'!N5)/'21-22 NC'!N5</f>
        <v>8.0184331797235026E-2</v>
      </c>
      <c r="AG6" s="255">
        <f>(O6-'21-22 NC'!O5)/'21-22 NC'!O5</f>
        <v>8.0184331797235026E-2</v>
      </c>
      <c r="AH6" s="255">
        <f>(Q6-'21-22 NC'!Q5)/'21-22 NC'!Q5</f>
        <v>7.9806529625151154E-2</v>
      </c>
      <c r="AI6" s="255">
        <f>(S6-'21-22 NC'!S5)/'21-22 NC'!S5</f>
        <v>0.12334152334152335</v>
      </c>
      <c r="AJ6" s="255">
        <f>(T6-'21-22 NC'!T5)/'21-22 NC'!T5</f>
        <v>0.12331523773867466</v>
      </c>
      <c r="AK6" s="255">
        <f>(U6-'21-22 NC'!U5)/'21-22 NC'!U5</f>
        <v>0.12334152334152335</v>
      </c>
      <c r="AL6" s="255">
        <f>(V6-'21-22 NC'!V5)/'21-22 NC'!V5</f>
        <v>0.12331752339443661</v>
      </c>
      <c r="AM6" s="255">
        <f>(W6-'21-22 NC'!W5)/'21-22 NC'!W5</f>
        <v>0.12334152334152335</v>
      </c>
    </row>
    <row r="7" spans="1:39" x14ac:dyDescent="0.25">
      <c r="A7" s="246">
        <v>3</v>
      </c>
      <c r="B7" s="324">
        <v>2457.6</v>
      </c>
      <c r="C7" s="247">
        <f t="shared" si="0"/>
        <v>29491.199999999997</v>
      </c>
      <c r="D7" s="247">
        <f t="shared" si="1"/>
        <v>24576</v>
      </c>
      <c r="E7" s="327">
        <v>2457.6</v>
      </c>
      <c r="F7" s="247">
        <f t="shared" si="6"/>
        <v>29491</v>
      </c>
      <c r="G7" s="324">
        <v>2529</v>
      </c>
      <c r="H7" s="247">
        <f t="shared" si="7"/>
        <v>30348</v>
      </c>
      <c r="I7" s="365">
        <f>ROUND('21-22 NC'!I6+'21-22 NC'!I6*$A$2,0)</f>
        <v>2713</v>
      </c>
      <c r="J7" s="247">
        <f t="shared" ref="J7:J48" si="13">ROUND(I7*12,0)</f>
        <v>32556</v>
      </c>
      <c r="K7" s="365">
        <f>ROUND('21-22 NC'!K6+'21-22 NC'!K6*$A$2,0)</f>
        <v>2786</v>
      </c>
      <c r="L7" s="247">
        <f t="shared" si="8"/>
        <v>33432</v>
      </c>
      <c r="M7" s="365">
        <f>ROUND('21-22 NC'!M6+'21-22 NC'!M6*$A$2,0)</f>
        <v>2354</v>
      </c>
      <c r="N7" s="247">
        <f t="shared" si="9"/>
        <v>28248</v>
      </c>
      <c r="O7" s="247">
        <f t="shared" si="10"/>
        <v>25894</v>
      </c>
      <c r="P7" s="365">
        <f>ROUND('21-22 NC'!P6+'21-22 NC'!P6*$A$2,0)</f>
        <v>2713</v>
      </c>
      <c r="Q7" s="247">
        <f t="shared" si="11"/>
        <v>32556</v>
      </c>
      <c r="R7" s="324">
        <v>2304</v>
      </c>
      <c r="S7" s="247">
        <f t="shared" si="12"/>
        <v>23040</v>
      </c>
      <c r="T7" s="247">
        <f t="shared" si="2"/>
        <v>24192</v>
      </c>
      <c r="U7" s="247">
        <f t="shared" si="3"/>
        <v>25344</v>
      </c>
      <c r="V7" s="247">
        <f t="shared" si="4"/>
        <v>26496</v>
      </c>
      <c r="W7" s="247">
        <f t="shared" si="5"/>
        <v>27648</v>
      </c>
      <c r="X7" s="246">
        <v>3</v>
      </c>
      <c r="Z7" s="255">
        <f>(C7-'21-22 NC'!C6)/'21-22 NC'!C6</f>
        <v>0.12475972540045756</v>
      </c>
      <c r="AA7" s="255">
        <f>(D7-'21-22 NC'!D6)/'21-22 NC'!D6</f>
        <v>0.12475972540045767</v>
      </c>
      <c r="AB7" s="255">
        <f>(F7-'21-22 NC'!F6)/'21-22 NC'!F6</f>
        <v>0.12733180428134558</v>
      </c>
      <c r="AC7" s="255">
        <f>(H7-'21-22 NC'!H6)/'21-22 NC'!H6</f>
        <v>0.10484927916120576</v>
      </c>
      <c r="AD7" s="255">
        <f>(J7-'21-22 NC'!J6)/'21-22 NC'!J6</f>
        <v>8.0015923566878977E-2</v>
      </c>
      <c r="AE7" s="255">
        <f>(L7-'21-22 NC'!L6)/'21-22 NC'!L6</f>
        <v>7.9844961240310083E-2</v>
      </c>
      <c r="AF7" s="255">
        <f>(N7-'21-22 NC'!N6)/'21-22 NC'!N6</f>
        <v>7.9816513761467894E-2</v>
      </c>
      <c r="AG7" s="255">
        <f>(O7-'21-22 NC'!O6)/'21-22 NC'!O6</f>
        <v>7.9816513761467894E-2</v>
      </c>
      <c r="AH7" s="255">
        <f>(Q7-'21-22 NC'!Q6)/'21-22 NC'!Q6</f>
        <v>8.0015923566878977E-2</v>
      </c>
      <c r="AI7" s="255">
        <f>(S7-'21-22 NC'!S6)/'21-22 NC'!S6</f>
        <v>0.12390243902439024</v>
      </c>
      <c r="AJ7" s="255">
        <f>(T7-'21-22 NC'!T6)/'21-22 NC'!T6</f>
        <v>0.12390243902439024</v>
      </c>
      <c r="AK7" s="255">
        <f>(U7-'21-22 NC'!U6)/'21-22 NC'!U6</f>
        <v>0.12390243902439024</v>
      </c>
      <c r="AL7" s="255">
        <f>(V7-'21-22 NC'!V6)/'21-22 NC'!V6</f>
        <v>0.12390243902439024</v>
      </c>
      <c r="AM7" s="255">
        <f>(W7-'21-22 NC'!W6)/'21-22 NC'!W6</f>
        <v>0.12390243902439024</v>
      </c>
    </row>
    <row r="8" spans="1:39" x14ac:dyDescent="0.25">
      <c r="A8" s="246">
        <v>4</v>
      </c>
      <c r="B8" s="324">
        <v>2476.8000000000002</v>
      </c>
      <c r="C8" s="247">
        <f t="shared" si="0"/>
        <v>29721.600000000002</v>
      </c>
      <c r="D8" s="247">
        <f t="shared" si="1"/>
        <v>24768</v>
      </c>
      <c r="E8" s="327">
        <v>2476.8000000000002</v>
      </c>
      <c r="F8" s="247">
        <f t="shared" si="6"/>
        <v>29722</v>
      </c>
      <c r="G8" s="324">
        <v>2555</v>
      </c>
      <c r="H8" s="247">
        <f t="shared" si="7"/>
        <v>30660</v>
      </c>
      <c r="I8" s="365">
        <f>ROUND('21-22 NC'!I7+'21-22 NC'!I7*$A$2,0)</f>
        <v>2748</v>
      </c>
      <c r="J8" s="247">
        <f t="shared" si="13"/>
        <v>32976</v>
      </c>
      <c r="K8" s="365">
        <f>ROUND('21-22 NC'!K7+'21-22 NC'!K7*$A$2,0)</f>
        <v>2814</v>
      </c>
      <c r="L8" s="247">
        <f t="shared" si="8"/>
        <v>33768</v>
      </c>
      <c r="M8" s="365">
        <f>ROUND('21-22 NC'!M7+'21-22 NC'!M7*$A$2,0)</f>
        <v>2376</v>
      </c>
      <c r="N8" s="247">
        <f t="shared" si="9"/>
        <v>28512</v>
      </c>
      <c r="O8" s="247">
        <f t="shared" si="10"/>
        <v>26136</v>
      </c>
      <c r="P8" s="365">
        <f>ROUND('21-22 NC'!P7+'21-22 NC'!P7*$A$2,0)</f>
        <v>2748</v>
      </c>
      <c r="Q8" s="247">
        <f t="shared" si="11"/>
        <v>32976</v>
      </c>
      <c r="R8" s="324">
        <v>2322</v>
      </c>
      <c r="S8" s="247">
        <f t="shared" si="12"/>
        <v>23220</v>
      </c>
      <c r="T8" s="247">
        <f t="shared" si="2"/>
        <v>24381</v>
      </c>
      <c r="U8" s="247">
        <f t="shared" si="3"/>
        <v>25542</v>
      </c>
      <c r="V8" s="247">
        <f t="shared" si="4"/>
        <v>26703</v>
      </c>
      <c r="W8" s="247">
        <f t="shared" si="5"/>
        <v>27864</v>
      </c>
      <c r="X8" s="246">
        <v>4</v>
      </c>
      <c r="Z8" s="255">
        <f>(C8-'21-22 NC'!C7)/'21-22 NC'!C7</f>
        <v>0.12326530612244906</v>
      </c>
      <c r="AA8" s="255">
        <f>(D8-'21-22 NC'!D7)/'21-22 NC'!D7</f>
        <v>0.12326530612244897</v>
      </c>
      <c r="AB8" s="255">
        <f>(F8-'21-22 NC'!F7)/'21-22 NC'!F7</f>
        <v>0.12583333333333332</v>
      </c>
      <c r="AC8" s="255">
        <f>(H8-'21-22 NC'!H7)/'21-22 NC'!H7</f>
        <v>0.10367170626349892</v>
      </c>
      <c r="AD8" s="255">
        <f>(J8-'21-22 NC'!J7)/'21-22 NC'!J7</f>
        <v>8.0188679245283015E-2</v>
      </c>
      <c r="AE8" s="255">
        <f>(L8-'21-22 NC'!L7)/'21-22 NC'!L7</f>
        <v>7.9815809669992327E-2</v>
      </c>
      <c r="AF8" s="255">
        <f>(N8-'21-22 NC'!N7)/'21-22 NC'!N7</f>
        <v>0.08</v>
      </c>
      <c r="AG8" s="255">
        <f>(O8-'21-22 NC'!O7)/'21-22 NC'!O7</f>
        <v>0.08</v>
      </c>
      <c r="AH8" s="255">
        <f>(Q8-'21-22 NC'!Q7)/'21-22 NC'!Q7</f>
        <v>8.0188679245283015E-2</v>
      </c>
      <c r="AI8" s="255">
        <f>(S8-'21-22 NC'!S7)/'21-22 NC'!S7</f>
        <v>0.12173913043478261</v>
      </c>
      <c r="AJ8" s="255">
        <f>(T8-'21-22 NC'!T7)/'21-22 NC'!T7</f>
        <v>0.12173913043478261</v>
      </c>
      <c r="AK8" s="255">
        <f>(U8-'21-22 NC'!U7)/'21-22 NC'!U7</f>
        <v>0.12173913043478261</v>
      </c>
      <c r="AL8" s="255">
        <f>(V8-'21-22 NC'!V7)/'21-22 NC'!V7</f>
        <v>0.12173913043478261</v>
      </c>
      <c r="AM8" s="255">
        <f>(W8-'21-22 NC'!W7)/'21-22 NC'!W7</f>
        <v>0.12173913043478261</v>
      </c>
    </row>
    <row r="9" spans="1:39" x14ac:dyDescent="0.25">
      <c r="A9" s="246">
        <v>5</v>
      </c>
      <c r="B9" s="324">
        <v>2495</v>
      </c>
      <c r="C9" s="247">
        <f t="shared" si="0"/>
        <v>29940</v>
      </c>
      <c r="D9" s="247">
        <f t="shared" si="1"/>
        <v>24950</v>
      </c>
      <c r="E9" s="327">
        <v>2495</v>
      </c>
      <c r="F9" s="247">
        <f t="shared" si="6"/>
        <v>29940</v>
      </c>
      <c r="G9" s="324">
        <v>2612</v>
      </c>
      <c r="H9" s="247">
        <f t="shared" si="7"/>
        <v>31344</v>
      </c>
      <c r="I9" s="365">
        <f>ROUND('21-22 NC'!I8+'21-22 NC'!I8*$A$2,0)</f>
        <v>2820</v>
      </c>
      <c r="J9" s="247">
        <f t="shared" si="13"/>
        <v>33840</v>
      </c>
      <c r="K9" s="365">
        <f>ROUND('21-22 NC'!K8+'21-22 NC'!K8*$A$2,0)</f>
        <v>2888</v>
      </c>
      <c r="L9" s="247">
        <f t="shared" si="8"/>
        <v>34656</v>
      </c>
      <c r="M9" s="365">
        <f>ROUND('21-22 NC'!M8+'21-22 NC'!M8*$A$2,0)</f>
        <v>2430</v>
      </c>
      <c r="N9" s="247">
        <f t="shared" si="9"/>
        <v>29160</v>
      </c>
      <c r="O9" s="247">
        <f t="shared" si="10"/>
        <v>26730</v>
      </c>
      <c r="P9" s="365">
        <f>ROUND('21-22 NC'!P8+'21-22 NC'!P8*$A$2,0)</f>
        <v>2820</v>
      </c>
      <c r="Q9" s="247">
        <f t="shared" si="11"/>
        <v>33840</v>
      </c>
      <c r="R9" s="324">
        <v>2345</v>
      </c>
      <c r="S9" s="247">
        <f t="shared" si="12"/>
        <v>23450</v>
      </c>
      <c r="T9" s="247">
        <f t="shared" si="2"/>
        <v>24623</v>
      </c>
      <c r="U9" s="247">
        <f t="shared" si="3"/>
        <v>25795</v>
      </c>
      <c r="V9" s="247">
        <f t="shared" si="4"/>
        <v>26968</v>
      </c>
      <c r="W9" s="247">
        <f t="shared" si="5"/>
        <v>28140</v>
      </c>
      <c r="X9" s="246">
        <v>5</v>
      </c>
      <c r="Z9" s="255">
        <f>(C9-'21-22 NC'!C8)/'21-22 NC'!C8</f>
        <v>0.10643015521064302</v>
      </c>
      <c r="AA9" s="255">
        <f>(D9-'21-22 NC'!D8)/'21-22 NC'!D8</f>
        <v>0.10643015521064302</v>
      </c>
      <c r="AB9" s="255">
        <f>(F9-'21-22 NC'!F8)/'21-22 NC'!F8</f>
        <v>0.10643015521064302</v>
      </c>
      <c r="AC9" s="255">
        <f>(H9-'21-22 NC'!H8)/'21-22 NC'!H8</f>
        <v>0.10118043844856661</v>
      </c>
      <c r="AD9" s="255">
        <f>(J9-'21-22 NC'!J8)/'21-22 NC'!J8</f>
        <v>8.0045959402527761E-2</v>
      </c>
      <c r="AE9" s="255">
        <f>(L9-'21-22 NC'!L8)/'21-22 NC'!L8</f>
        <v>8.00299177262528E-2</v>
      </c>
      <c r="AF9" s="255">
        <f>(N9-'21-22 NC'!N8)/'21-22 NC'!N8</f>
        <v>0.08</v>
      </c>
      <c r="AG9" s="255">
        <f>(O9-'21-22 NC'!O8)/'21-22 NC'!O8</f>
        <v>0.08</v>
      </c>
      <c r="AH9" s="255">
        <f>(Q9-'21-22 NC'!Q8)/'21-22 NC'!Q8</f>
        <v>8.0045959402527761E-2</v>
      </c>
      <c r="AI9" s="255">
        <f>(S9-'21-22 NC'!S8)/'21-22 NC'!S8</f>
        <v>0.10613207547169812</v>
      </c>
      <c r="AJ9" s="255">
        <f>(T9-'21-22 NC'!T8)/'21-22 NC'!T8</f>
        <v>0.10615453728661275</v>
      </c>
      <c r="AK9" s="255">
        <f>(U9-'21-22 NC'!U8)/'21-22 NC'!U8</f>
        <v>0.10613207547169812</v>
      </c>
      <c r="AL9" s="255">
        <f>(V9-'21-22 NC'!V8)/'21-22 NC'!V8</f>
        <v>0.10615258408531583</v>
      </c>
      <c r="AM9" s="255">
        <f>(W9-'21-22 NC'!W8)/'21-22 NC'!W8</f>
        <v>0.10613207547169812</v>
      </c>
    </row>
    <row r="10" spans="1:39" x14ac:dyDescent="0.25">
      <c r="A10" s="246">
        <v>6</v>
      </c>
      <c r="B10" s="324">
        <v>2535</v>
      </c>
      <c r="C10" s="247">
        <f t="shared" si="0"/>
        <v>30420</v>
      </c>
      <c r="D10" s="247">
        <f t="shared" si="1"/>
        <v>25350</v>
      </c>
      <c r="E10" s="327">
        <v>2540</v>
      </c>
      <c r="F10" s="247">
        <f t="shared" si="6"/>
        <v>30480</v>
      </c>
      <c r="G10" s="324">
        <v>2664</v>
      </c>
      <c r="H10" s="247">
        <f t="shared" si="7"/>
        <v>31968</v>
      </c>
      <c r="I10" s="365">
        <f>ROUND('21-22 NC'!I9+'21-22 NC'!I9*$A$2,0)</f>
        <v>2881</v>
      </c>
      <c r="J10" s="247">
        <f t="shared" si="13"/>
        <v>34572</v>
      </c>
      <c r="K10" s="365">
        <f>ROUND('21-22 NC'!K9+'21-22 NC'!K9*$A$2,0)</f>
        <v>2949</v>
      </c>
      <c r="L10" s="247">
        <f t="shared" si="8"/>
        <v>35388</v>
      </c>
      <c r="M10" s="365">
        <f>ROUND('21-22 NC'!M9+'21-22 NC'!M9*$A$2,0)</f>
        <v>2479</v>
      </c>
      <c r="N10" s="247">
        <f t="shared" si="9"/>
        <v>29748</v>
      </c>
      <c r="O10" s="247">
        <f t="shared" si="10"/>
        <v>27269</v>
      </c>
      <c r="P10" s="365">
        <f>ROUND('21-22 NC'!P9+'21-22 NC'!P9*$A$2,0)</f>
        <v>2881</v>
      </c>
      <c r="Q10" s="247">
        <f t="shared" si="11"/>
        <v>34572</v>
      </c>
      <c r="R10" s="324">
        <v>2385</v>
      </c>
      <c r="S10" s="247">
        <f t="shared" si="12"/>
        <v>23850</v>
      </c>
      <c r="T10" s="247">
        <f t="shared" si="2"/>
        <v>25043</v>
      </c>
      <c r="U10" s="247">
        <f t="shared" si="3"/>
        <v>26235</v>
      </c>
      <c r="V10" s="247">
        <f t="shared" si="4"/>
        <v>27428</v>
      </c>
      <c r="W10" s="247">
        <f t="shared" si="5"/>
        <v>28620</v>
      </c>
      <c r="X10" s="246">
        <v>6</v>
      </c>
      <c r="Z10" s="255">
        <f>(C10-'21-22 NC'!C9)/'21-22 NC'!C9</f>
        <v>0.10457516339869281</v>
      </c>
      <c r="AA10" s="255">
        <f>(D10-'21-22 NC'!D9)/'21-22 NC'!D9</f>
        <v>0.10457516339869281</v>
      </c>
      <c r="AB10" s="255">
        <f>(F10-'21-22 NC'!F9)/'21-22 NC'!F9</f>
        <v>0.10434782608695652</v>
      </c>
      <c r="AC10" s="255">
        <f>(H10-'21-22 NC'!H9)/'21-22 NC'!H9</f>
        <v>9.9009900990099015E-2</v>
      </c>
      <c r="AD10" s="255">
        <f>(J10-'21-22 NC'!J9)/'21-22 NC'!J9</f>
        <v>7.983508245877062E-2</v>
      </c>
      <c r="AE10" s="255">
        <f>(L10-'21-22 NC'!L9)/'21-22 NC'!L9</f>
        <v>7.982424020505309E-2</v>
      </c>
      <c r="AF10" s="255">
        <f>(N10-'21-22 NC'!N9)/'21-22 NC'!N9</f>
        <v>8.0174291938997819E-2</v>
      </c>
      <c r="AG10" s="255">
        <f>(O10-'21-22 NC'!O9)/'21-22 NC'!O9</f>
        <v>8.0174291938997819E-2</v>
      </c>
      <c r="AH10" s="255">
        <f>(Q10-'21-22 NC'!Q9)/'21-22 NC'!Q9</f>
        <v>7.983508245877062E-2</v>
      </c>
      <c r="AI10" s="255">
        <f>(S10-'21-22 NC'!S9)/'21-22 NC'!S9</f>
        <v>0.10416666666666667</v>
      </c>
      <c r="AJ10" s="255">
        <f>(T10-'21-22 NC'!T9)/'21-22 NC'!T9</f>
        <v>0.10418871252204585</v>
      </c>
      <c r="AK10" s="255">
        <f>(U10-'21-22 NC'!U9)/'21-22 NC'!U9</f>
        <v>0.10416666666666667</v>
      </c>
      <c r="AL10" s="255">
        <f>(V10-'21-22 NC'!V9)/'21-22 NC'!V9</f>
        <v>0.10418679549114332</v>
      </c>
      <c r="AM10" s="255">
        <f>(W10-'21-22 NC'!W9)/'21-22 NC'!W9</f>
        <v>0.10416666666666667</v>
      </c>
    </row>
    <row r="11" spans="1:39" x14ac:dyDescent="0.25">
      <c r="A11" s="246">
        <v>7</v>
      </c>
      <c r="B11" s="324">
        <v>2565</v>
      </c>
      <c r="C11" s="247">
        <f t="shared" si="0"/>
        <v>30780</v>
      </c>
      <c r="D11" s="247">
        <f>ROUND(B11*10,0)</f>
        <v>25650</v>
      </c>
      <c r="E11" s="327">
        <v>2580</v>
      </c>
      <c r="F11" s="247">
        <f t="shared" si="6"/>
        <v>30960</v>
      </c>
      <c r="G11" s="324">
        <v>2721</v>
      </c>
      <c r="H11" s="247">
        <f t="shared" si="7"/>
        <v>32652</v>
      </c>
      <c r="I11" s="365">
        <f>ROUND('21-22 NC'!I10+'21-22 NC'!I10*$A$2,0)</f>
        <v>2944</v>
      </c>
      <c r="J11" s="247">
        <f t="shared" si="13"/>
        <v>35328</v>
      </c>
      <c r="K11" s="365">
        <f>ROUND('21-22 NC'!K10+'21-22 NC'!K10*$A$2,0)</f>
        <v>3028</v>
      </c>
      <c r="L11" s="247">
        <f t="shared" si="8"/>
        <v>36336</v>
      </c>
      <c r="M11" s="365">
        <f>ROUND('21-22 NC'!M10+'21-22 NC'!M10*$A$2,0)</f>
        <v>2527</v>
      </c>
      <c r="N11" s="247">
        <f t="shared" si="9"/>
        <v>30324</v>
      </c>
      <c r="O11" s="247">
        <f t="shared" si="10"/>
        <v>27797</v>
      </c>
      <c r="P11" s="365">
        <f>ROUND('21-22 NC'!P10+'21-22 NC'!P10*$A$2,0)</f>
        <v>2944</v>
      </c>
      <c r="Q11" s="247">
        <f t="shared" si="11"/>
        <v>35328</v>
      </c>
      <c r="R11" s="324">
        <v>2415</v>
      </c>
      <c r="S11" s="247">
        <f t="shared" si="12"/>
        <v>24150</v>
      </c>
      <c r="T11" s="247">
        <f t="shared" si="2"/>
        <v>25358</v>
      </c>
      <c r="U11" s="247">
        <f t="shared" si="3"/>
        <v>26565</v>
      </c>
      <c r="V11" s="247">
        <f t="shared" si="4"/>
        <v>27773</v>
      </c>
      <c r="W11" s="247">
        <f t="shared" si="5"/>
        <v>28980</v>
      </c>
      <c r="X11" s="246">
        <v>7</v>
      </c>
      <c r="Z11" s="255">
        <f>(C11-'21-22 NC'!C10)/'21-22 NC'!C10</f>
        <v>0.1032258064516129</v>
      </c>
      <c r="AA11" s="255">
        <f>(D11-'21-22 NC'!D10)/'21-22 NC'!D10</f>
        <v>0.1032258064516129</v>
      </c>
      <c r="AB11" s="255">
        <f>(F11-'21-22 NC'!F10)/'21-22 NC'!F10</f>
        <v>0.10256410256410256</v>
      </c>
      <c r="AC11" s="255">
        <f>(H11-'21-22 NC'!H10)/'21-22 NC'!H10</f>
        <v>9.6735187424425634E-2</v>
      </c>
      <c r="AD11" s="255">
        <f>(J11-'21-22 NC'!J10)/'21-22 NC'!J10</f>
        <v>7.9970652971386641E-2</v>
      </c>
      <c r="AE11" s="255">
        <f>(L11-'21-22 NC'!L10)/'21-22 NC'!L10</f>
        <v>7.9885877318116971E-2</v>
      </c>
      <c r="AF11" s="255">
        <f>(N11-'21-22 NC'!N10)/'21-22 NC'!N10</f>
        <v>7.9914529914529908E-2</v>
      </c>
      <c r="AG11" s="255">
        <f>(O11-'21-22 NC'!O10)/'21-22 NC'!O10</f>
        <v>7.9914529914529908E-2</v>
      </c>
      <c r="AH11" s="255">
        <f>(Q11-'21-22 NC'!Q10)/'21-22 NC'!Q10</f>
        <v>7.9970652971386641E-2</v>
      </c>
      <c r="AI11" s="255">
        <f>(S11-'21-22 NC'!S10)/'21-22 NC'!S10</f>
        <v>0.10273972602739725</v>
      </c>
      <c r="AJ11" s="255">
        <f>(T11-'21-22 NC'!T10)/'21-22 NC'!T10</f>
        <v>0.10276146988475755</v>
      </c>
      <c r="AK11" s="255">
        <f>(U11-'21-22 NC'!U10)/'21-22 NC'!U10</f>
        <v>0.10273972602739725</v>
      </c>
      <c r="AL11" s="255">
        <f>(V11-'21-22 NC'!V10)/'21-22 NC'!V10</f>
        <v>0.10275957911455232</v>
      </c>
      <c r="AM11" s="255">
        <f>(W11-'21-22 NC'!W10)/'21-22 NC'!W10</f>
        <v>0.10273972602739725</v>
      </c>
    </row>
    <row r="12" spans="1:39" x14ac:dyDescent="0.25">
      <c r="A12" s="246">
        <v>8</v>
      </c>
      <c r="B12" s="324">
        <v>2580</v>
      </c>
      <c r="C12" s="247">
        <f t="shared" si="0"/>
        <v>30960</v>
      </c>
      <c r="D12" s="247">
        <f t="shared" si="1"/>
        <v>25800</v>
      </c>
      <c r="E12" s="327">
        <v>2660</v>
      </c>
      <c r="F12" s="247">
        <f t="shared" si="6"/>
        <v>31920</v>
      </c>
      <c r="G12" s="324">
        <v>2815</v>
      </c>
      <c r="H12" s="247">
        <f t="shared" si="7"/>
        <v>33780</v>
      </c>
      <c r="I12" s="365">
        <f>ROUND('21-22 NC'!I11+'21-22 NC'!I11*$A$2,0)</f>
        <v>3056</v>
      </c>
      <c r="J12" s="247">
        <f t="shared" si="13"/>
        <v>36672</v>
      </c>
      <c r="K12" s="365">
        <f>ROUND('21-22 NC'!K11+'21-22 NC'!K11*$A$2,0)</f>
        <v>3129</v>
      </c>
      <c r="L12" s="247">
        <f t="shared" si="8"/>
        <v>37548</v>
      </c>
      <c r="M12" s="365">
        <f>ROUND('21-22 NC'!M11+'21-22 NC'!M11*$A$2,0)</f>
        <v>2614</v>
      </c>
      <c r="N12" s="247">
        <f t="shared" si="9"/>
        <v>31368</v>
      </c>
      <c r="O12" s="247">
        <f t="shared" si="10"/>
        <v>28754</v>
      </c>
      <c r="P12" s="365">
        <f>ROUND('21-22 NC'!P11+'21-22 NC'!P11*$A$2,0)</f>
        <v>3056</v>
      </c>
      <c r="Q12" s="247">
        <f t="shared" si="11"/>
        <v>36672</v>
      </c>
      <c r="R12" s="324">
        <v>2430</v>
      </c>
      <c r="S12" s="247">
        <f t="shared" si="12"/>
        <v>24300</v>
      </c>
      <c r="T12" s="247">
        <f t="shared" si="2"/>
        <v>25515</v>
      </c>
      <c r="U12" s="247">
        <f t="shared" si="3"/>
        <v>26730</v>
      </c>
      <c r="V12" s="247">
        <f t="shared" si="4"/>
        <v>27945</v>
      </c>
      <c r="W12" s="247">
        <f t="shared" si="5"/>
        <v>29160</v>
      </c>
      <c r="X12" s="246">
        <v>8</v>
      </c>
      <c r="Z12" s="255">
        <f>(C12-'21-22 NC'!C11)/'21-22 NC'!C11</f>
        <v>0.10256410256410256</v>
      </c>
      <c r="AA12" s="255">
        <f>(D12-'21-22 NC'!D11)/'21-22 NC'!D11</f>
        <v>0.10256410256410256</v>
      </c>
      <c r="AB12" s="255">
        <f>(F12-'21-22 NC'!F11)/'21-22 NC'!F11</f>
        <v>9.9173553719008267E-2</v>
      </c>
      <c r="AC12" s="255">
        <f>(H12-'21-22 NC'!H11)/'21-22 NC'!H11</f>
        <v>9.3203883495145634E-2</v>
      </c>
      <c r="AD12" s="255">
        <f>(J12-'21-22 NC'!J11)/'21-22 NC'!J11</f>
        <v>7.9858657243816258E-2</v>
      </c>
      <c r="AE12" s="255">
        <f>(L12-'21-22 NC'!L11)/'21-22 NC'!L11</f>
        <v>8.0082844321712116E-2</v>
      </c>
      <c r="AF12" s="255">
        <f>(N12-'21-22 NC'!N11)/'21-22 NC'!N11</f>
        <v>8.0165289256198341E-2</v>
      </c>
      <c r="AG12" s="255">
        <f>(O12-'21-22 NC'!O11)/'21-22 NC'!O11</f>
        <v>8.0165289256198341E-2</v>
      </c>
      <c r="AH12" s="255">
        <f>(Q12-'21-22 NC'!Q11)/'21-22 NC'!Q11</f>
        <v>7.9858657243816258E-2</v>
      </c>
      <c r="AI12" s="255">
        <f>(S12-'21-22 NC'!S11)/'21-22 NC'!S11</f>
        <v>0.10204081632653061</v>
      </c>
      <c r="AJ12" s="255">
        <f>(T12-'21-22 NC'!T11)/'21-22 NC'!T11</f>
        <v>0.10201701723318793</v>
      </c>
      <c r="AK12" s="255">
        <f>(U12-'21-22 NC'!U11)/'21-22 NC'!U11</f>
        <v>0.10204081632653061</v>
      </c>
      <c r="AL12" s="255">
        <f>(V12-'21-22 NC'!V11)/'21-22 NC'!V11</f>
        <v>0.10201908667876015</v>
      </c>
      <c r="AM12" s="255">
        <f>(W12-'21-22 NC'!W11)/'21-22 NC'!W11</f>
        <v>0.10204081632653061</v>
      </c>
    </row>
    <row r="13" spans="1:39" x14ac:dyDescent="0.25">
      <c r="A13" s="246">
        <v>9</v>
      </c>
      <c r="B13" s="324">
        <v>2595</v>
      </c>
      <c r="C13" s="247">
        <f t="shared" si="0"/>
        <v>31140</v>
      </c>
      <c r="D13" s="247">
        <f t="shared" si="1"/>
        <v>25950</v>
      </c>
      <c r="E13" s="327">
        <v>2695</v>
      </c>
      <c r="F13" s="247">
        <f t="shared" si="6"/>
        <v>32340</v>
      </c>
      <c r="G13" s="324">
        <v>2846</v>
      </c>
      <c r="H13" s="247">
        <f t="shared" si="7"/>
        <v>34152</v>
      </c>
      <c r="I13" s="365">
        <f>ROUND('21-22 NC'!I12+'21-22 NC'!I12*$A$2,0)</f>
        <v>3106</v>
      </c>
      <c r="J13" s="247">
        <f t="shared" si="13"/>
        <v>37272</v>
      </c>
      <c r="K13" s="365">
        <f>ROUND('21-22 NC'!K12+'21-22 NC'!K12*$A$2,0)</f>
        <v>3180</v>
      </c>
      <c r="L13" s="247">
        <f t="shared" si="8"/>
        <v>38160</v>
      </c>
      <c r="M13" s="365">
        <f>ROUND('21-22 NC'!M12+'21-22 NC'!M12*$A$2,0)</f>
        <v>2641</v>
      </c>
      <c r="N13" s="247">
        <f t="shared" si="9"/>
        <v>31692</v>
      </c>
      <c r="O13" s="247">
        <f t="shared" si="10"/>
        <v>29051</v>
      </c>
      <c r="P13" s="365">
        <f>ROUND('21-22 NC'!P12+'21-22 NC'!P12*$A$2,0)</f>
        <v>3090</v>
      </c>
      <c r="Q13" s="247">
        <f t="shared" si="11"/>
        <v>37080</v>
      </c>
      <c r="R13" s="324">
        <v>2450.0000000000005</v>
      </c>
      <c r="S13" s="247">
        <f t="shared" si="12"/>
        <v>24500</v>
      </c>
      <c r="T13" s="247">
        <f t="shared" si="2"/>
        <v>25725</v>
      </c>
      <c r="U13" s="247">
        <f t="shared" si="3"/>
        <v>26950</v>
      </c>
      <c r="V13" s="247">
        <f t="shared" si="4"/>
        <v>28175</v>
      </c>
      <c r="W13" s="247">
        <f t="shared" si="5"/>
        <v>29400</v>
      </c>
      <c r="X13" s="246">
        <v>9</v>
      </c>
      <c r="Z13" s="255">
        <f>(C13-'21-22 NC'!C12)/'21-22 NC'!C12</f>
        <v>0.10191082802547771</v>
      </c>
      <c r="AA13" s="255">
        <f>(D13-'21-22 NC'!D12)/'21-22 NC'!D12</f>
        <v>0.10191082802547771</v>
      </c>
      <c r="AB13" s="255">
        <f>(F13-'21-22 NC'!F12)/'21-22 NC'!F12</f>
        <v>9.775967413441955E-2</v>
      </c>
      <c r="AC13" s="255">
        <f>(H13-'21-22 NC'!H12)/'21-22 NC'!H12</f>
        <v>9.2095165003837298E-2</v>
      </c>
      <c r="AD13" s="255">
        <f>(J13-'21-22 NC'!J12)/'21-22 NC'!J12</f>
        <v>7.9972183588317106E-2</v>
      </c>
      <c r="AE13" s="255">
        <f>(L13-'21-22 NC'!L12)/'21-22 NC'!L12</f>
        <v>8.0163043478260865E-2</v>
      </c>
      <c r="AF13" s="255">
        <f>(N13-'21-22 NC'!N12)/'21-22 NC'!N12</f>
        <v>8.0163599182004094E-2</v>
      </c>
      <c r="AG13" s="255">
        <f>(O13-'21-22 NC'!O12)/'21-22 NC'!O12</f>
        <v>8.0163599182004094E-2</v>
      </c>
      <c r="AH13" s="255">
        <f>(Q13-'21-22 NC'!Q12)/'21-22 NC'!Q12</f>
        <v>8.0041943376441799E-2</v>
      </c>
      <c r="AI13" s="255">
        <f>(S13-'21-22 NC'!S12)/'21-22 NC'!S12</f>
        <v>0.10112359550561797</v>
      </c>
      <c r="AJ13" s="255">
        <f>(T13-'21-22 NC'!T12)/'21-22 NC'!T12</f>
        <v>0.10110002996190558</v>
      </c>
      <c r="AK13" s="255">
        <f>(U13-'21-22 NC'!U12)/'21-22 NC'!U12</f>
        <v>0.10112359550561797</v>
      </c>
      <c r="AL13" s="255">
        <f>(V13-'21-22 NC'!V12)/'21-22 NC'!V12</f>
        <v>0.10110207909957793</v>
      </c>
      <c r="AM13" s="255">
        <f>(W13-'21-22 NC'!W12)/'21-22 NC'!W12</f>
        <v>0.10112359550561797</v>
      </c>
    </row>
    <row r="14" spans="1:39" x14ac:dyDescent="0.25">
      <c r="A14" s="246">
        <v>10</v>
      </c>
      <c r="B14" s="324">
        <v>2625</v>
      </c>
      <c r="C14" s="247">
        <f t="shared" si="0"/>
        <v>31500</v>
      </c>
      <c r="D14" s="247">
        <f t="shared" si="1"/>
        <v>26250</v>
      </c>
      <c r="E14" s="327">
        <v>2725</v>
      </c>
      <c r="F14" s="247">
        <f t="shared" si="6"/>
        <v>32700</v>
      </c>
      <c r="G14" s="324">
        <v>2882</v>
      </c>
      <c r="H14" s="247">
        <f t="shared" si="7"/>
        <v>34584</v>
      </c>
      <c r="I14" s="365">
        <f>ROUND('21-22 NC'!I13+'21-22 NC'!I13*$A$2,0)</f>
        <v>3151</v>
      </c>
      <c r="J14" s="247">
        <f t="shared" si="13"/>
        <v>37812</v>
      </c>
      <c r="K14" s="365">
        <f>ROUND('21-22 NC'!K13+'21-22 NC'!K13*$A$2,0)</f>
        <v>3230</v>
      </c>
      <c r="L14" s="247">
        <f t="shared" si="8"/>
        <v>38760</v>
      </c>
      <c r="M14" s="365">
        <f>ROUND('21-22 NC'!M13+'21-22 NC'!M13*$A$2,0)</f>
        <v>2678</v>
      </c>
      <c r="N14" s="247">
        <f t="shared" si="9"/>
        <v>32136</v>
      </c>
      <c r="O14" s="247">
        <f t="shared" si="10"/>
        <v>29458</v>
      </c>
      <c r="P14" s="365">
        <f>ROUND('21-22 NC'!P13+'21-22 NC'!P13*$A$2,0)</f>
        <v>3129</v>
      </c>
      <c r="Q14" s="247">
        <f t="shared" si="11"/>
        <v>37548</v>
      </c>
      <c r="R14" s="324">
        <v>2475</v>
      </c>
      <c r="S14" s="247">
        <f t="shared" si="12"/>
        <v>24750</v>
      </c>
      <c r="T14" s="247">
        <f t="shared" si="2"/>
        <v>25988</v>
      </c>
      <c r="U14" s="247">
        <f t="shared" si="3"/>
        <v>27225</v>
      </c>
      <c r="V14" s="247">
        <f t="shared" si="4"/>
        <v>28463</v>
      </c>
      <c r="W14" s="247">
        <f t="shared" si="5"/>
        <v>29700</v>
      </c>
      <c r="X14" s="246">
        <v>10</v>
      </c>
      <c r="Z14" s="255">
        <f>(C14-'21-22 NC'!C13)/'21-22 NC'!C13</f>
        <v>0.10062893081761007</v>
      </c>
      <c r="AA14" s="255">
        <f>(D14-'21-22 NC'!D13)/'21-22 NC'!D13</f>
        <v>0.10062893081761007</v>
      </c>
      <c r="AB14" s="255">
        <f>(F14-'21-22 NC'!F13)/'21-22 NC'!F13</f>
        <v>9.6579476861166996E-2</v>
      </c>
      <c r="AC14" s="255">
        <f>(H14-'21-22 NC'!H13)/'21-22 NC'!H13</f>
        <v>9.0840272520817569E-2</v>
      </c>
      <c r="AD14" s="255">
        <f>(J14-'21-22 NC'!J13)/'21-22 NC'!J13</f>
        <v>7.9849211788896507E-2</v>
      </c>
      <c r="AE14" s="255">
        <f>(L14-'21-22 NC'!L13)/'21-22 NC'!L13</f>
        <v>7.9906385824139087E-2</v>
      </c>
      <c r="AF14" s="255">
        <f>(N14-'21-22 NC'!N13)/'21-22 NC'!N13</f>
        <v>7.9838709677419351E-2</v>
      </c>
      <c r="AG14" s="255">
        <f>(O14-'21-22 NC'!O13)/'21-22 NC'!O13</f>
        <v>7.9838709677419351E-2</v>
      </c>
      <c r="AH14" s="255">
        <f>(Q14-'21-22 NC'!Q13)/'21-22 NC'!Q13</f>
        <v>8.0082844321712116E-2</v>
      </c>
      <c r="AI14" s="255">
        <f>(S14-'21-22 NC'!S13)/'21-22 NC'!S13</f>
        <v>0.1</v>
      </c>
      <c r="AJ14" s="255">
        <f>(T14-'21-22 NC'!T13)/'21-22 NC'!T13</f>
        <v>0.10002116402116402</v>
      </c>
      <c r="AK14" s="255">
        <f>(U14-'21-22 NC'!U13)/'21-22 NC'!U13</f>
        <v>0.1</v>
      </c>
      <c r="AL14" s="255">
        <f>(V14-'21-22 NC'!V13)/'21-22 NC'!V13</f>
        <v>0.10001932367149759</v>
      </c>
      <c r="AM14" s="255">
        <f>(W14-'21-22 NC'!W13)/'21-22 NC'!W13</f>
        <v>0.1</v>
      </c>
    </row>
    <row r="15" spans="1:39" x14ac:dyDescent="0.25">
      <c r="A15" s="246">
        <v>11</v>
      </c>
      <c r="B15" s="324">
        <v>2650</v>
      </c>
      <c r="C15" s="247">
        <f t="shared" si="0"/>
        <v>31800</v>
      </c>
      <c r="D15" s="247">
        <f t="shared" si="1"/>
        <v>26500</v>
      </c>
      <c r="E15" s="327">
        <v>2770</v>
      </c>
      <c r="F15" s="247">
        <f t="shared" si="6"/>
        <v>33240</v>
      </c>
      <c r="G15" s="324">
        <v>2934</v>
      </c>
      <c r="H15" s="247">
        <f t="shared" si="7"/>
        <v>35208</v>
      </c>
      <c r="I15" s="365">
        <f>ROUND('21-22 NC'!I14+'21-22 NC'!I14*$A$2,0)</f>
        <v>3230</v>
      </c>
      <c r="J15" s="247">
        <f t="shared" si="13"/>
        <v>38760</v>
      </c>
      <c r="K15" s="365">
        <f>ROUND('21-22 NC'!K14+'21-22 NC'!K14*$A$2,0)</f>
        <v>3297</v>
      </c>
      <c r="L15" s="247">
        <f t="shared" si="8"/>
        <v>39564</v>
      </c>
      <c r="M15" s="365">
        <f>ROUND('21-22 NC'!M14+'21-22 NC'!M14*$A$2,0)</f>
        <v>2727</v>
      </c>
      <c r="N15" s="247">
        <f t="shared" si="9"/>
        <v>32724</v>
      </c>
      <c r="O15" s="247">
        <f t="shared" si="10"/>
        <v>29997</v>
      </c>
      <c r="P15" s="365">
        <f>ROUND('21-22 NC'!P14+'21-22 NC'!P14*$A$2,0)</f>
        <v>3218</v>
      </c>
      <c r="Q15" s="247">
        <f t="shared" si="11"/>
        <v>38616</v>
      </c>
      <c r="R15" s="324">
        <v>2499.9999999999995</v>
      </c>
      <c r="S15" s="247">
        <f t="shared" si="12"/>
        <v>25000</v>
      </c>
      <c r="T15" s="247">
        <f t="shared" si="2"/>
        <v>26250</v>
      </c>
      <c r="U15" s="247">
        <f t="shared" si="3"/>
        <v>27500</v>
      </c>
      <c r="V15" s="247">
        <f t="shared" si="4"/>
        <v>28750</v>
      </c>
      <c r="W15" s="247">
        <f t="shared" si="5"/>
        <v>30000</v>
      </c>
      <c r="X15" s="246">
        <v>11</v>
      </c>
      <c r="Z15" s="255">
        <f>(C15-'21-22 NC'!C14)/'21-22 NC'!C14</f>
        <v>9.9585062240663894E-2</v>
      </c>
      <c r="AA15" s="255">
        <f>(D15-'21-22 NC'!D14)/'21-22 NC'!D14</f>
        <v>9.9585062240663894E-2</v>
      </c>
      <c r="AB15" s="255">
        <f>(F15-'21-22 NC'!F14)/'21-22 NC'!F14</f>
        <v>9.4861660079051377E-2</v>
      </c>
      <c r="AC15" s="255">
        <f>(H15-'21-22 NC'!H14)/'21-22 NC'!H14</f>
        <v>8.9086859688195991E-2</v>
      </c>
      <c r="AD15" s="255">
        <f>(J15-'21-22 NC'!J14)/'21-22 NC'!J14</f>
        <v>7.9906385824139087E-2</v>
      </c>
      <c r="AE15" s="255">
        <f>(L15-'21-22 NC'!L14)/'21-22 NC'!L14</f>
        <v>7.9921388797903697E-2</v>
      </c>
      <c r="AF15" s="255">
        <f>(N15-'21-22 NC'!N14)/'21-22 NC'!N14</f>
        <v>0.08</v>
      </c>
      <c r="AG15" s="255">
        <f>(O15-'21-22 NC'!O14)/'21-22 NC'!O14</f>
        <v>0.08</v>
      </c>
      <c r="AH15" s="255">
        <f>(Q15-'21-22 NC'!Q14)/'21-22 NC'!Q14</f>
        <v>7.9865771812080544E-2</v>
      </c>
      <c r="AI15" s="255">
        <f>(S15-'21-22 NC'!S14)/'21-22 NC'!S14</f>
        <v>9.8901098901098897E-2</v>
      </c>
      <c r="AJ15" s="255">
        <f>(T15-'21-22 NC'!T14)/'21-22 NC'!T14</f>
        <v>9.8878097789685204E-2</v>
      </c>
      <c r="AK15" s="255">
        <f>(U15-'21-22 NC'!U14)/'21-22 NC'!U14</f>
        <v>9.8901098901098897E-2</v>
      </c>
      <c r="AL15" s="255">
        <f>(V15-'21-22 NC'!V14)/'21-22 NC'!V14</f>
        <v>9.8880097848106099E-2</v>
      </c>
      <c r="AM15" s="255">
        <f>(W15-'21-22 NC'!W14)/'21-22 NC'!W14</f>
        <v>9.8901098901098897E-2</v>
      </c>
    </row>
    <row r="16" spans="1:39" x14ac:dyDescent="0.25">
      <c r="A16" s="246">
        <v>12</v>
      </c>
      <c r="B16" s="324">
        <v>2750</v>
      </c>
      <c r="C16" s="247">
        <f t="shared" si="0"/>
        <v>33000</v>
      </c>
      <c r="D16" s="247">
        <f t="shared" si="1"/>
        <v>27500</v>
      </c>
      <c r="E16" s="327">
        <v>2895</v>
      </c>
      <c r="F16" s="247">
        <f t="shared" si="6"/>
        <v>34740</v>
      </c>
      <c r="G16" s="324">
        <v>3070</v>
      </c>
      <c r="H16" s="247">
        <f t="shared" si="7"/>
        <v>36840</v>
      </c>
      <c r="I16" s="365">
        <f>ROUND('21-22 NC'!I15+'21-22 NC'!I15*$A$2,0)</f>
        <v>3376</v>
      </c>
      <c r="J16" s="247">
        <f t="shared" si="13"/>
        <v>40512</v>
      </c>
      <c r="K16" s="365">
        <f>ROUND('21-22 NC'!K15+'21-22 NC'!K15*$A$2,0)</f>
        <v>3466</v>
      </c>
      <c r="L16" s="247">
        <f t="shared" si="8"/>
        <v>41592</v>
      </c>
      <c r="M16" s="365">
        <f>ROUND('21-22 NC'!M15+'21-22 NC'!M15*$A$2,0)</f>
        <v>2916</v>
      </c>
      <c r="N16" s="247">
        <f t="shared" si="9"/>
        <v>34992</v>
      </c>
      <c r="O16" s="247">
        <f t="shared" si="10"/>
        <v>32076</v>
      </c>
      <c r="P16" s="365">
        <f>ROUND('21-22 NC'!P15+'21-22 NC'!P15*$A$2,0)</f>
        <v>3516</v>
      </c>
      <c r="Q16" s="247">
        <f t="shared" si="11"/>
        <v>42192</v>
      </c>
      <c r="R16" s="324">
        <v>2615</v>
      </c>
      <c r="S16" s="247">
        <f t="shared" si="12"/>
        <v>26150</v>
      </c>
      <c r="T16" s="247">
        <f t="shared" si="2"/>
        <v>27458</v>
      </c>
      <c r="U16" s="247">
        <f t="shared" si="3"/>
        <v>28765</v>
      </c>
      <c r="V16" s="247">
        <f t="shared" si="4"/>
        <v>30073</v>
      </c>
      <c r="W16" s="247">
        <f t="shared" si="5"/>
        <v>31380</v>
      </c>
      <c r="X16" s="246">
        <v>12</v>
      </c>
      <c r="Z16" s="255">
        <f>(C16-'21-22 NC'!C15)/'21-22 NC'!C15</f>
        <v>9.5617529880478086E-2</v>
      </c>
      <c r="AA16" s="255">
        <f>(D16-'21-22 NC'!D15)/'21-22 NC'!D15</f>
        <v>9.5617529880478086E-2</v>
      </c>
      <c r="AB16" s="255">
        <f>(F16-'21-22 NC'!F15)/'21-22 NC'!F15</f>
        <v>9.03954802259887E-2</v>
      </c>
      <c r="AC16" s="255">
        <f>(H16-'21-22 NC'!H15)/'21-22 NC'!H15</f>
        <v>8.4805653710247356E-2</v>
      </c>
      <c r="AD16" s="255">
        <f>(J16-'21-22 NC'!J15)/'21-22 NC'!J15</f>
        <v>7.9974408189379398E-2</v>
      </c>
      <c r="AE16" s="255">
        <f>(L16-'21-22 NC'!L15)/'21-22 NC'!L15</f>
        <v>8.0087254596447485E-2</v>
      </c>
      <c r="AF16" s="255">
        <f>(N16-'21-22 NC'!N15)/'21-22 NC'!N15</f>
        <v>0.08</v>
      </c>
      <c r="AG16" s="255">
        <f>(O16-'21-22 NC'!O15)/'21-22 NC'!O15</f>
        <v>0.08</v>
      </c>
      <c r="AH16" s="255">
        <f>(Q16-'21-22 NC'!Q15)/'21-22 NC'!Q15</f>
        <v>7.9852579852579847E-2</v>
      </c>
      <c r="AI16" s="255">
        <f>(S16-'21-22 NC'!S15)/'21-22 NC'!S15</f>
        <v>9.4142259414225937E-2</v>
      </c>
      <c r="AJ16" s="255">
        <f>(T16-'21-22 NC'!T15)/'21-22 NC'!T15</f>
        <v>9.4162183701932661E-2</v>
      </c>
      <c r="AK16" s="255">
        <f>(U16-'21-22 NC'!U15)/'21-22 NC'!U15</f>
        <v>9.4142259414225937E-2</v>
      </c>
      <c r="AL16" s="255">
        <f>(V16-'21-22 NC'!V15)/'21-22 NC'!V15</f>
        <v>9.4160451155175545E-2</v>
      </c>
      <c r="AM16" s="255">
        <f>(W16-'21-22 NC'!W15)/'21-22 NC'!W15</f>
        <v>9.4142259414225937E-2</v>
      </c>
    </row>
    <row r="17" spans="1:39" x14ac:dyDescent="0.25">
      <c r="A17" s="246">
        <v>13</v>
      </c>
      <c r="B17" s="324">
        <v>2795</v>
      </c>
      <c r="C17" s="247">
        <f t="shared" si="0"/>
        <v>33540</v>
      </c>
      <c r="D17" s="247">
        <f t="shared" si="1"/>
        <v>27950</v>
      </c>
      <c r="E17" s="327">
        <v>2940</v>
      </c>
      <c r="F17" s="247">
        <f t="shared" si="6"/>
        <v>35280</v>
      </c>
      <c r="G17" s="324">
        <v>3137</v>
      </c>
      <c r="H17" s="247">
        <f t="shared" si="7"/>
        <v>37644</v>
      </c>
      <c r="I17" s="365">
        <f>ROUND('21-22 NC'!I16+'21-22 NC'!I16*$A$2,0)</f>
        <v>3443</v>
      </c>
      <c r="J17" s="247">
        <f t="shared" si="13"/>
        <v>41316</v>
      </c>
      <c r="K17" s="365">
        <f>ROUND('21-22 NC'!K16+'21-22 NC'!K16*$A$2,0)</f>
        <v>3539</v>
      </c>
      <c r="L17" s="247">
        <f t="shared" si="8"/>
        <v>42468</v>
      </c>
      <c r="M17" s="365">
        <f>ROUND('21-22 NC'!M16+'21-22 NC'!M16*$A$2,0)</f>
        <v>3013</v>
      </c>
      <c r="N17" s="247">
        <f t="shared" si="9"/>
        <v>36156</v>
      </c>
      <c r="O17" s="247">
        <f t="shared" si="10"/>
        <v>33143</v>
      </c>
      <c r="P17" s="365">
        <f>ROUND('21-22 NC'!P16+'21-22 NC'!P16*$A$2,0)</f>
        <v>3741</v>
      </c>
      <c r="Q17" s="247">
        <f t="shared" si="11"/>
        <v>44892</v>
      </c>
      <c r="R17" s="324">
        <v>2705.0000000000005</v>
      </c>
      <c r="S17" s="247">
        <f t="shared" si="12"/>
        <v>27050</v>
      </c>
      <c r="T17" s="247">
        <f t="shared" si="2"/>
        <v>28403</v>
      </c>
      <c r="U17" s="247">
        <f t="shared" si="3"/>
        <v>29755</v>
      </c>
      <c r="V17" s="247">
        <f t="shared" si="4"/>
        <v>31108</v>
      </c>
      <c r="W17" s="247">
        <f t="shared" si="5"/>
        <v>32460</v>
      </c>
      <c r="X17" s="246">
        <v>13</v>
      </c>
      <c r="Z17" s="255">
        <f>(C17-'21-22 NC'!C16)/'21-22 NC'!C16</f>
        <v>9.393346379647749E-2</v>
      </c>
      <c r="AA17" s="255">
        <f>(D17-'21-22 NC'!D16)/'21-22 NC'!D16</f>
        <v>9.393346379647749E-2</v>
      </c>
      <c r="AB17" s="255">
        <f>(F17-'21-22 NC'!F16)/'21-22 NC'!F16</f>
        <v>8.8888888888888892E-2</v>
      </c>
      <c r="AC17" s="255">
        <f>(H17-'21-22 NC'!H16)/'21-22 NC'!H16</f>
        <v>8.2844321712115976E-2</v>
      </c>
      <c r="AD17" s="255">
        <f>(J17-'21-22 NC'!J16)/'21-22 NC'!J16</f>
        <v>7.9987452948557095E-2</v>
      </c>
      <c r="AE17" s="255">
        <f>(L17-'21-22 NC'!L16)/'21-22 NC'!L16</f>
        <v>7.995117485505035E-2</v>
      </c>
      <c r="AF17" s="255">
        <f>(N17-'21-22 NC'!N16)/'21-22 NC'!N16</f>
        <v>7.9928315412186382E-2</v>
      </c>
      <c r="AG17" s="255">
        <f>(O17-'21-22 NC'!O16)/'21-22 NC'!O16</f>
        <v>7.9928315412186382E-2</v>
      </c>
      <c r="AH17" s="255">
        <f>(Q17-'21-22 NC'!Q16)/'21-22 NC'!Q16</f>
        <v>7.9965357967667433E-2</v>
      </c>
      <c r="AI17" s="255">
        <f>(S17-'21-22 NC'!S16)/'21-22 NC'!S16</f>
        <v>9.0725806451612906E-2</v>
      </c>
      <c r="AJ17" s="255">
        <f>(T17-'21-22 NC'!T16)/'21-22 NC'!T16</f>
        <v>9.0745007680491555E-2</v>
      </c>
      <c r="AK17" s="255">
        <f>(U17-'21-22 NC'!U16)/'21-22 NC'!U16</f>
        <v>9.0725806451612906E-2</v>
      </c>
      <c r="AL17" s="255">
        <f>(V17-'21-22 NC'!V16)/'21-22 NC'!V16</f>
        <v>9.074333800841515E-2</v>
      </c>
      <c r="AM17" s="255">
        <f>(W17-'21-22 NC'!W16)/'21-22 NC'!W16</f>
        <v>9.0725806451612906E-2</v>
      </c>
    </row>
    <row r="18" spans="1:39" x14ac:dyDescent="0.25">
      <c r="A18" s="246">
        <v>14</v>
      </c>
      <c r="B18" s="324">
        <v>2835</v>
      </c>
      <c r="C18" s="247">
        <f t="shared" si="0"/>
        <v>34020</v>
      </c>
      <c r="D18" s="247">
        <f t="shared" si="1"/>
        <v>28350</v>
      </c>
      <c r="E18" s="327">
        <v>2985</v>
      </c>
      <c r="F18" s="247">
        <f t="shared" si="6"/>
        <v>35820</v>
      </c>
      <c r="G18" s="324">
        <v>3220</v>
      </c>
      <c r="H18" s="247">
        <f t="shared" si="7"/>
        <v>38640</v>
      </c>
      <c r="I18" s="365">
        <f>ROUND('21-22 NC'!I17+'21-22 NC'!I17*$A$2,0)</f>
        <v>3506</v>
      </c>
      <c r="J18" s="247">
        <f t="shared" si="13"/>
        <v>42072</v>
      </c>
      <c r="K18" s="365">
        <f>ROUND('21-22 NC'!K17+'21-22 NC'!K17*$A$2,0)</f>
        <v>3601</v>
      </c>
      <c r="L18" s="247">
        <f t="shared" si="8"/>
        <v>43212</v>
      </c>
      <c r="M18" s="365">
        <f>ROUND('21-22 NC'!M17+'21-22 NC'!M17*$A$2,0)</f>
        <v>3110</v>
      </c>
      <c r="N18" s="247">
        <f t="shared" si="9"/>
        <v>37320</v>
      </c>
      <c r="O18" s="247">
        <f t="shared" si="10"/>
        <v>34210</v>
      </c>
      <c r="P18" s="365">
        <f>ROUND('21-22 NC'!P17+'21-22 NC'!P17*$A$2,0)</f>
        <v>3960</v>
      </c>
      <c r="Q18" s="247">
        <f t="shared" si="11"/>
        <v>47520</v>
      </c>
      <c r="R18" s="324">
        <v>2775</v>
      </c>
      <c r="S18" s="247">
        <f t="shared" si="12"/>
        <v>27750</v>
      </c>
      <c r="T18" s="247">
        <f t="shared" si="2"/>
        <v>29138</v>
      </c>
      <c r="U18" s="247">
        <f t="shared" si="3"/>
        <v>30525</v>
      </c>
      <c r="V18" s="247">
        <f t="shared" si="4"/>
        <v>31913</v>
      </c>
      <c r="W18" s="247">
        <f t="shared" si="5"/>
        <v>33300</v>
      </c>
      <c r="X18" s="246">
        <v>14</v>
      </c>
      <c r="Z18" s="255">
        <f>(C18-'21-22 NC'!C17)/'21-22 NC'!C17</f>
        <v>9.2485549132947972E-2</v>
      </c>
      <c r="AA18" s="255">
        <f>(D18-'21-22 NC'!D17)/'21-22 NC'!D17</f>
        <v>9.2485549132947972E-2</v>
      </c>
      <c r="AB18" s="255">
        <f>(F18-'21-22 NC'!F17)/'21-22 NC'!F17</f>
        <v>8.7431693989071038E-2</v>
      </c>
      <c r="AC18" s="255">
        <f>(H18-'21-22 NC'!H17)/'21-22 NC'!H17</f>
        <v>8.0536912751677847E-2</v>
      </c>
      <c r="AD18" s="255">
        <f>(J18-'21-22 NC'!J17)/'21-22 NC'!J17</f>
        <v>8.0098582871226121E-2</v>
      </c>
      <c r="AE18" s="255">
        <f>(L18-'21-22 NC'!L17)/'21-22 NC'!L17</f>
        <v>8.0083983203359327E-2</v>
      </c>
      <c r="AF18" s="255">
        <f>(N18-'21-22 NC'!N17)/'21-22 NC'!N17</f>
        <v>7.9861111111111105E-2</v>
      </c>
      <c r="AG18" s="255">
        <f>(O18-'21-22 NC'!O17)/'21-22 NC'!O17</f>
        <v>7.9861111111111105E-2</v>
      </c>
      <c r="AH18" s="255">
        <f>(Q18-'21-22 NC'!Q17)/'21-22 NC'!Q17</f>
        <v>7.9901827106626674E-2</v>
      </c>
      <c r="AI18" s="255">
        <f>(S18-'21-22 NC'!S17)/'21-22 NC'!S17</f>
        <v>8.8235294117647065E-2</v>
      </c>
      <c r="AJ18" s="255">
        <f>(T18-'21-22 NC'!T17)/'21-22 NC'!T17</f>
        <v>8.8253968253968251E-2</v>
      </c>
      <c r="AK18" s="255">
        <f>(U18-'21-22 NC'!U17)/'21-22 NC'!U17</f>
        <v>8.8235294117647065E-2</v>
      </c>
      <c r="AL18" s="255">
        <f>(V18-'21-22 NC'!V17)/'21-22 NC'!V17</f>
        <v>8.8252344416027279E-2</v>
      </c>
      <c r="AM18" s="255">
        <f>(W18-'21-22 NC'!W17)/'21-22 NC'!W17</f>
        <v>8.8235294117647065E-2</v>
      </c>
    </row>
    <row r="19" spans="1:39" x14ac:dyDescent="0.25">
      <c r="A19" s="246">
        <v>15</v>
      </c>
      <c r="B19" s="324">
        <v>2880</v>
      </c>
      <c r="C19" s="247">
        <f t="shared" si="0"/>
        <v>34560</v>
      </c>
      <c r="D19" s="247">
        <f t="shared" si="1"/>
        <v>28800</v>
      </c>
      <c r="E19" s="327">
        <v>3030</v>
      </c>
      <c r="F19" s="247">
        <f t="shared" si="6"/>
        <v>36360</v>
      </c>
      <c r="G19" s="365">
        <f>ROUND('21-22 NC'!G18+'21-22 NC'!G18*$A$2,0)</f>
        <v>3275</v>
      </c>
      <c r="H19" s="247">
        <f t="shared" si="7"/>
        <v>39300</v>
      </c>
      <c r="I19" s="365">
        <f>ROUND('21-22 NC'!I18+'21-22 NC'!I18*$A$2,0)</f>
        <v>3573</v>
      </c>
      <c r="J19" s="247">
        <f t="shared" si="13"/>
        <v>42876</v>
      </c>
      <c r="K19" s="365">
        <f>ROUND('21-22 NC'!K18+'21-22 NC'!K18*$A$2,0)</f>
        <v>3690</v>
      </c>
      <c r="L19" s="247">
        <f t="shared" si="8"/>
        <v>44280</v>
      </c>
      <c r="M19" s="365">
        <f>ROUND('21-22 NC'!M18+'21-22 NC'!M18*$A$2,0)</f>
        <v>3191</v>
      </c>
      <c r="N19" s="247">
        <f t="shared" si="9"/>
        <v>38292</v>
      </c>
      <c r="O19" s="247">
        <f t="shared" si="10"/>
        <v>35101</v>
      </c>
      <c r="P19" s="365">
        <f>ROUND('21-22 NC'!P18+'21-22 NC'!P18*$A$2,0)</f>
        <v>4201</v>
      </c>
      <c r="Q19" s="247">
        <f t="shared" si="11"/>
        <v>50412</v>
      </c>
      <c r="R19" s="324">
        <v>2865</v>
      </c>
      <c r="S19" s="247">
        <f t="shared" si="12"/>
        <v>28650</v>
      </c>
      <c r="T19" s="247">
        <f t="shared" si="2"/>
        <v>30083</v>
      </c>
      <c r="U19" s="247">
        <f t="shared" si="3"/>
        <v>31515</v>
      </c>
      <c r="V19" s="247">
        <f t="shared" si="4"/>
        <v>32948</v>
      </c>
      <c r="W19" s="247">
        <f t="shared" si="5"/>
        <v>34380</v>
      </c>
      <c r="X19" s="246">
        <v>15</v>
      </c>
      <c r="Z19" s="255">
        <f>(C19-'21-22 NC'!C18)/'21-22 NC'!C18</f>
        <v>9.0909090909090912E-2</v>
      </c>
      <c r="AA19" s="255">
        <f>(D19-'21-22 NC'!D18)/'21-22 NC'!D18</f>
        <v>9.0909090909090912E-2</v>
      </c>
      <c r="AB19" s="255">
        <f>(F19-'21-22 NC'!F18)/'21-22 NC'!F18</f>
        <v>8.6021505376344093E-2</v>
      </c>
      <c r="AC19" s="255">
        <f>(H19-'21-22 NC'!H18)/'21-22 NC'!H18</f>
        <v>8.0145118733509241E-2</v>
      </c>
      <c r="AD19" s="255">
        <f>(J19-'21-22 NC'!J18)/'21-22 NC'!J18</f>
        <v>8.0108827085852485E-2</v>
      </c>
      <c r="AE19" s="255">
        <f>(L19-'21-22 NC'!L18)/'21-22 NC'!L18</f>
        <v>7.9894644424934158E-2</v>
      </c>
      <c r="AF19" s="255">
        <f>(N19-'21-22 NC'!N18)/'21-22 NC'!N18</f>
        <v>7.9864636209813877E-2</v>
      </c>
      <c r="AG19" s="255">
        <f>(O19-'21-22 NC'!O18)/'21-22 NC'!O18</f>
        <v>7.9864636209813877E-2</v>
      </c>
      <c r="AH19" s="255">
        <f>(Q19-'21-22 NC'!Q18)/'21-22 NC'!Q18</f>
        <v>7.9948586118251924E-2</v>
      </c>
      <c r="AI19" s="255">
        <f>(S19-'21-22 NC'!S18)/'21-22 NC'!S18</f>
        <v>8.5227272727272721E-2</v>
      </c>
      <c r="AJ19" s="255">
        <f>(T19-'21-22 NC'!T18)/'21-22 NC'!T18</f>
        <v>8.5245310245310249E-2</v>
      </c>
      <c r="AK19" s="255">
        <f>(U19-'21-22 NC'!U18)/'21-22 NC'!U18</f>
        <v>8.5227272727272721E-2</v>
      </c>
      <c r="AL19" s="255">
        <f>(V19-'21-22 NC'!V18)/'21-22 NC'!V18</f>
        <v>8.5243741765480899E-2</v>
      </c>
      <c r="AM19" s="255">
        <f>(W19-'21-22 NC'!W18)/'21-22 NC'!W18</f>
        <v>8.5227272727272721E-2</v>
      </c>
    </row>
    <row r="20" spans="1:39" x14ac:dyDescent="0.25">
      <c r="A20" s="246">
        <v>16</v>
      </c>
      <c r="B20" s="324">
        <v>2930</v>
      </c>
      <c r="C20" s="247">
        <f t="shared" si="0"/>
        <v>35160</v>
      </c>
      <c r="D20" s="247">
        <f t="shared" si="1"/>
        <v>29300</v>
      </c>
      <c r="E20" s="327">
        <v>3085</v>
      </c>
      <c r="F20" s="247">
        <f t="shared" si="6"/>
        <v>37020</v>
      </c>
      <c r="G20" s="365">
        <f>ROUND('21-22 NC'!G19+'21-22 NC'!G19*$A$2,0)</f>
        <v>3353</v>
      </c>
      <c r="H20" s="247">
        <f t="shared" si="7"/>
        <v>40236</v>
      </c>
      <c r="I20" s="365">
        <f>ROUND('21-22 NC'!I19+'21-22 NC'!I19*$A$2,0)</f>
        <v>3623</v>
      </c>
      <c r="J20" s="247">
        <f t="shared" si="13"/>
        <v>43476</v>
      </c>
      <c r="K20" s="365">
        <f>ROUND('21-22 NC'!K19+'21-22 NC'!K19*$A$2,0)</f>
        <v>3769</v>
      </c>
      <c r="L20" s="247">
        <f t="shared" si="8"/>
        <v>45228</v>
      </c>
      <c r="M20" s="365">
        <f>ROUND('21-22 NC'!M19+'21-22 NC'!M19*$A$2,0)</f>
        <v>3278</v>
      </c>
      <c r="N20" s="247">
        <f t="shared" si="9"/>
        <v>39336</v>
      </c>
      <c r="O20" s="247">
        <f t="shared" si="10"/>
        <v>36058</v>
      </c>
      <c r="P20" s="365">
        <f>ROUND('21-22 NC'!P19+'21-22 NC'!P19*$A$2,0)</f>
        <v>4398</v>
      </c>
      <c r="Q20" s="247">
        <f t="shared" si="11"/>
        <v>52776</v>
      </c>
      <c r="R20" s="324">
        <v>2950</v>
      </c>
      <c r="S20" s="247">
        <f t="shared" si="12"/>
        <v>29500</v>
      </c>
      <c r="T20" s="247">
        <f t="shared" si="2"/>
        <v>30975</v>
      </c>
      <c r="U20" s="247">
        <f t="shared" si="3"/>
        <v>32450</v>
      </c>
      <c r="V20" s="247">
        <f t="shared" si="4"/>
        <v>33925</v>
      </c>
      <c r="W20" s="247">
        <f t="shared" si="5"/>
        <v>35400</v>
      </c>
      <c r="X20" s="246">
        <v>16</v>
      </c>
      <c r="Z20" s="255">
        <f>(C20-'21-22 NC'!C19)/'21-22 NC'!C19</f>
        <v>8.9219330855018583E-2</v>
      </c>
      <c r="AA20" s="255">
        <f>(D20-'21-22 NC'!D19)/'21-22 NC'!D19</f>
        <v>8.9219330855018583E-2</v>
      </c>
      <c r="AB20" s="255">
        <f>(F20-'21-22 NC'!F19)/'21-22 NC'!F19</f>
        <v>8.43585237258348E-2</v>
      </c>
      <c r="AC20" s="255">
        <f>(H20-'21-22 NC'!H19)/'21-22 NC'!H19</f>
        <v>7.9871175523349436E-2</v>
      </c>
      <c r="AD20" s="255">
        <f>(J20-'21-22 NC'!J19)/'21-22 NC'!J19</f>
        <v>7.9880774962742179E-2</v>
      </c>
      <c r="AE20" s="255">
        <f>(L20-'21-22 NC'!L19)/'21-22 NC'!L19</f>
        <v>7.9942693409742124E-2</v>
      </c>
      <c r="AF20" s="255">
        <f>(N20-'21-22 NC'!N19)/'21-22 NC'!N19</f>
        <v>8.0065897858319607E-2</v>
      </c>
      <c r="AG20" s="255">
        <f>(O20-'21-22 NC'!O19)/'21-22 NC'!O19</f>
        <v>8.0065897858319607E-2</v>
      </c>
      <c r="AH20" s="255">
        <f>(Q20-'21-22 NC'!Q19)/'21-22 NC'!Q19</f>
        <v>8.0058939096267184E-2</v>
      </c>
      <c r="AI20" s="255">
        <f>(S20-'21-22 NC'!S19)/'21-22 NC'!S19</f>
        <v>8.2568807339449546E-2</v>
      </c>
      <c r="AJ20" s="255">
        <f>(T20-'21-22 NC'!T19)/'21-22 NC'!T19</f>
        <v>8.2549889910180682E-2</v>
      </c>
      <c r="AK20" s="255">
        <f>(U20-'21-22 NC'!U19)/'21-22 NC'!U19</f>
        <v>8.2568807339449546E-2</v>
      </c>
      <c r="AL20" s="255">
        <f>(V20-'21-22 NC'!V19)/'21-22 NC'!V19</f>
        <v>8.2551534877784161E-2</v>
      </c>
      <c r="AM20" s="255">
        <f>(W20-'21-22 NC'!W19)/'21-22 NC'!W19</f>
        <v>8.2568807339449546E-2</v>
      </c>
    </row>
    <row r="21" spans="1:39" x14ac:dyDescent="0.25">
      <c r="A21" s="246">
        <v>17</v>
      </c>
      <c r="B21" s="324">
        <v>2980</v>
      </c>
      <c r="C21" s="247">
        <f t="shared" si="0"/>
        <v>35760</v>
      </c>
      <c r="D21" s="247">
        <f t="shared" si="1"/>
        <v>29800</v>
      </c>
      <c r="E21" s="327">
        <v>3145</v>
      </c>
      <c r="F21" s="247">
        <f t="shared" si="6"/>
        <v>37740</v>
      </c>
      <c r="G21" s="365">
        <f>ROUND('21-22 NC'!G20+'21-22 NC'!G20*$A$2,0)</f>
        <v>3410</v>
      </c>
      <c r="H21" s="247">
        <f t="shared" si="7"/>
        <v>40920</v>
      </c>
      <c r="I21" s="365">
        <f>ROUND('21-22 NC'!I20+'21-22 NC'!I20*$A$2,0)</f>
        <v>3718</v>
      </c>
      <c r="J21" s="247">
        <f t="shared" si="13"/>
        <v>44616</v>
      </c>
      <c r="K21" s="365">
        <f>ROUND('21-22 NC'!K20+'21-22 NC'!K20*$A$2,0)</f>
        <v>3853</v>
      </c>
      <c r="L21" s="247">
        <f t="shared" si="8"/>
        <v>46236</v>
      </c>
      <c r="M21" s="365">
        <f>ROUND('21-22 NC'!M20+'21-22 NC'!M20*$A$2,0)</f>
        <v>3397</v>
      </c>
      <c r="N21" s="247">
        <f t="shared" si="9"/>
        <v>40764</v>
      </c>
      <c r="O21" s="247">
        <f t="shared" si="10"/>
        <v>37367</v>
      </c>
      <c r="P21" s="365">
        <f>ROUND('21-22 NC'!P20+'21-22 NC'!P20*$A$2,0)</f>
        <v>4550</v>
      </c>
      <c r="Q21" s="247">
        <f t="shared" si="11"/>
        <v>54600</v>
      </c>
      <c r="R21" s="365">
        <f>ROUND('21-22 NC'!R20+'21-22 NC'!R20*$A$2,0)</f>
        <v>3062</v>
      </c>
      <c r="S21" s="247">
        <f t="shared" si="12"/>
        <v>30620</v>
      </c>
      <c r="T21" s="247">
        <f t="shared" si="2"/>
        <v>32151</v>
      </c>
      <c r="U21" s="247">
        <f t="shared" si="3"/>
        <v>33682</v>
      </c>
      <c r="V21" s="247">
        <f t="shared" si="4"/>
        <v>35213</v>
      </c>
      <c r="W21" s="247">
        <f t="shared" si="5"/>
        <v>36744</v>
      </c>
      <c r="X21" s="246">
        <v>17</v>
      </c>
      <c r="Z21" s="255">
        <f>(C21-'21-22 NC'!C20)/'21-22 NC'!C20</f>
        <v>8.7591240875912413E-2</v>
      </c>
      <c r="AA21" s="255">
        <f>(D21-'21-22 NC'!D20)/'21-22 NC'!D20</f>
        <v>8.7591240875912413E-2</v>
      </c>
      <c r="AB21" s="255">
        <f>(F21-'21-22 NC'!F20)/'21-22 NC'!F20</f>
        <v>8.2616179001721177E-2</v>
      </c>
      <c r="AC21" s="255">
        <f>(H21-'21-22 NC'!H20)/'21-22 NC'!H20</f>
        <v>8.0139372822299645E-2</v>
      </c>
      <c r="AD21" s="255">
        <f>(J21-'21-22 NC'!J20)/'21-22 NC'!J20</f>
        <v>7.9872204472843447E-2</v>
      </c>
      <c r="AE21" s="255">
        <f>(L21-'21-22 NC'!L20)/'21-22 NC'!L20</f>
        <v>7.987668161434977E-2</v>
      </c>
      <c r="AF21" s="255">
        <f>(N21-'21-22 NC'!N20)/'21-22 NC'!N20</f>
        <v>8.0127186009538956E-2</v>
      </c>
      <c r="AG21" s="255">
        <f>(O21-'21-22 NC'!O20)/'21-22 NC'!O20</f>
        <v>8.0127186009538956E-2</v>
      </c>
      <c r="AH21" s="255">
        <f>(Q21-'21-22 NC'!Q20)/'21-22 NC'!Q20</f>
        <v>7.9990505577972937E-2</v>
      </c>
      <c r="AI21" s="255">
        <f>(S21-'21-22 NC'!S20)/'21-22 NC'!S20</f>
        <v>8.0070546737213408E-2</v>
      </c>
      <c r="AJ21" s="255">
        <f>(T21-'21-22 NC'!T20)/'21-22 NC'!T20</f>
        <v>8.0052405267401233E-2</v>
      </c>
      <c r="AK21" s="255">
        <f>(U21-'21-22 NC'!U20)/'21-22 NC'!U20</f>
        <v>8.0070546737213408E-2</v>
      </c>
      <c r="AL21" s="255">
        <f>(V21-'21-22 NC'!V20)/'21-22 NC'!V20</f>
        <v>8.0053982762322493E-2</v>
      </c>
      <c r="AM21" s="255">
        <f>(W21-'21-22 NC'!W20)/'21-22 NC'!W20</f>
        <v>8.0070546737213408E-2</v>
      </c>
    </row>
    <row r="22" spans="1:39" x14ac:dyDescent="0.25">
      <c r="A22" s="246">
        <v>18</v>
      </c>
      <c r="B22" s="324">
        <v>3025</v>
      </c>
      <c r="C22" s="247">
        <f t="shared" si="0"/>
        <v>36300</v>
      </c>
      <c r="D22" s="247">
        <f t="shared" si="1"/>
        <v>30250</v>
      </c>
      <c r="E22" s="327">
        <v>3185</v>
      </c>
      <c r="F22" s="247">
        <f t="shared" si="6"/>
        <v>38220</v>
      </c>
      <c r="G22" s="365">
        <f>ROUND('21-22 NC'!G21+'21-22 NC'!G21*$A$2,0)</f>
        <v>3494</v>
      </c>
      <c r="H22" s="247">
        <f t="shared" si="7"/>
        <v>41928</v>
      </c>
      <c r="I22" s="365">
        <f>ROUND('21-22 NC'!I21+'21-22 NC'!I21*$A$2,0)</f>
        <v>3786</v>
      </c>
      <c r="J22" s="247">
        <f t="shared" si="13"/>
        <v>45432</v>
      </c>
      <c r="K22" s="365">
        <f>ROUND('21-22 NC'!K21+'21-22 NC'!K21*$A$2,0)</f>
        <v>3994</v>
      </c>
      <c r="L22" s="247">
        <f t="shared" si="8"/>
        <v>47928</v>
      </c>
      <c r="M22" s="365">
        <f>ROUND('21-22 NC'!M21+'21-22 NC'!M21*$A$2,0)</f>
        <v>3521</v>
      </c>
      <c r="N22" s="247">
        <f t="shared" si="9"/>
        <v>42252</v>
      </c>
      <c r="O22" s="247">
        <f t="shared" si="10"/>
        <v>38731</v>
      </c>
      <c r="P22" s="365">
        <f>ROUND('21-22 NC'!P21+'21-22 NC'!P21*$A$2,0)</f>
        <v>4662</v>
      </c>
      <c r="Q22" s="247">
        <f t="shared" si="11"/>
        <v>55944</v>
      </c>
      <c r="R22" s="365">
        <f>ROUND('21-22 NC'!R21+'21-22 NC'!R21*$A$2,0)</f>
        <v>3143</v>
      </c>
      <c r="S22" s="247">
        <f t="shared" si="12"/>
        <v>31430</v>
      </c>
      <c r="T22" s="247">
        <f t="shared" si="2"/>
        <v>33002</v>
      </c>
      <c r="U22" s="247">
        <f t="shared" si="3"/>
        <v>34573</v>
      </c>
      <c r="V22" s="247">
        <f t="shared" si="4"/>
        <v>36145</v>
      </c>
      <c r="W22" s="247">
        <f t="shared" si="5"/>
        <v>37716</v>
      </c>
      <c r="X22" s="246">
        <v>18</v>
      </c>
      <c r="Z22" s="255">
        <f>(C22-'21-22 NC'!C21)/'21-22 NC'!C21</f>
        <v>8.6175942549371637E-2</v>
      </c>
      <c r="AA22" s="255">
        <f>(D22-'21-22 NC'!D21)/'21-22 NC'!D21</f>
        <v>8.6175942549371637E-2</v>
      </c>
      <c r="AB22" s="255">
        <f>(F22-'21-22 NC'!F21)/'21-22 NC'!F21</f>
        <v>8.1494057724957561E-2</v>
      </c>
      <c r="AC22" s="255">
        <f>(H22-'21-22 NC'!H21)/'21-22 NC'!H21</f>
        <v>8.006182380216384E-2</v>
      </c>
      <c r="AD22" s="255">
        <f>(J22-'21-22 NC'!J21)/'21-22 NC'!J21</f>
        <v>7.986309184255562E-2</v>
      </c>
      <c r="AE22" s="255">
        <f>(L22-'21-22 NC'!L21)/'21-22 NC'!L21</f>
        <v>8.0043266630611135E-2</v>
      </c>
      <c r="AF22" s="255">
        <f>(N22-'21-22 NC'!N21)/'21-22 NC'!N21</f>
        <v>8.006134969325153E-2</v>
      </c>
      <c r="AG22" s="255">
        <f>(O22-'21-22 NC'!O21)/'21-22 NC'!O21</f>
        <v>8.006134969325153E-2</v>
      </c>
      <c r="AH22" s="255">
        <f>(Q22-'21-22 NC'!Q21)/'21-22 NC'!Q21</f>
        <v>7.9916608756080615E-2</v>
      </c>
      <c r="AI22" s="255">
        <f>(S22-'21-22 NC'!S21)/'21-22 NC'!S21</f>
        <v>8.0068728522336763E-2</v>
      </c>
      <c r="AJ22" s="255">
        <f>(T22-'21-22 NC'!T21)/'21-22 NC'!T21</f>
        <v>8.0085092456226484E-2</v>
      </c>
      <c r="AK22" s="255">
        <f>(U22-'21-22 NC'!U21)/'21-22 NC'!U21</f>
        <v>8.0068728522336763E-2</v>
      </c>
      <c r="AL22" s="255">
        <f>(V22-'21-22 NC'!V21)/'21-22 NC'!V21</f>
        <v>8.0083669505453453E-2</v>
      </c>
      <c r="AM22" s="255">
        <f>(W22-'21-22 NC'!W21)/'21-22 NC'!W21</f>
        <v>8.0068728522336763E-2</v>
      </c>
    </row>
    <row r="23" spans="1:39" x14ac:dyDescent="0.25">
      <c r="A23" s="246">
        <v>19</v>
      </c>
      <c r="B23" s="324">
        <v>3055</v>
      </c>
      <c r="C23" s="247">
        <f t="shared" si="0"/>
        <v>36660</v>
      </c>
      <c r="D23" s="247">
        <f t="shared" si="1"/>
        <v>30550</v>
      </c>
      <c r="E23" s="365">
        <f>ROUND('21-22 NC'!E22+'21-22 NC'!E22*$A$2,0)</f>
        <v>3262</v>
      </c>
      <c r="F23" s="247">
        <f t="shared" si="6"/>
        <v>39144</v>
      </c>
      <c r="G23" s="365">
        <f>ROUND('21-22 NC'!G22+'21-22 NC'!G22*$A$2,0)</f>
        <v>3578</v>
      </c>
      <c r="H23" s="247">
        <f t="shared" si="7"/>
        <v>42936</v>
      </c>
      <c r="I23" s="365">
        <f>ROUND('21-22 NC'!I22+'21-22 NC'!I22*$A$2,0)</f>
        <v>3892</v>
      </c>
      <c r="J23" s="247">
        <f t="shared" si="13"/>
        <v>46704</v>
      </c>
      <c r="K23" s="365">
        <f>ROUND('21-22 NC'!K22+'21-22 NC'!K22*$A$2,0)</f>
        <v>4073</v>
      </c>
      <c r="L23" s="247">
        <f t="shared" si="8"/>
        <v>48876</v>
      </c>
      <c r="M23" s="365">
        <f>ROUND('21-22 NC'!M22+'21-22 NC'!M22*$A$2,0)</f>
        <v>3618</v>
      </c>
      <c r="N23" s="247">
        <f t="shared" si="9"/>
        <v>43416</v>
      </c>
      <c r="O23" s="247">
        <f t="shared" si="10"/>
        <v>39798</v>
      </c>
      <c r="P23" s="365">
        <f>ROUND('21-22 NC'!P22+'21-22 NC'!P22*$A$2,0)</f>
        <v>4797</v>
      </c>
      <c r="Q23" s="247">
        <f t="shared" si="11"/>
        <v>57564</v>
      </c>
      <c r="R23" s="365">
        <f>ROUND('21-22 NC'!R22+'21-22 NC'!R22*$A$2,0)</f>
        <v>3283</v>
      </c>
      <c r="S23" s="247">
        <f t="shared" si="12"/>
        <v>32830</v>
      </c>
      <c r="T23" s="247">
        <f t="shared" si="2"/>
        <v>34472</v>
      </c>
      <c r="U23" s="247">
        <f t="shared" si="3"/>
        <v>36113</v>
      </c>
      <c r="V23" s="247">
        <f t="shared" si="4"/>
        <v>37755</v>
      </c>
      <c r="W23" s="247">
        <f t="shared" si="5"/>
        <v>39396</v>
      </c>
      <c r="X23" s="246">
        <v>19</v>
      </c>
      <c r="Z23" s="255">
        <f>(C23-'21-22 NC'!C22)/'21-22 NC'!C22</f>
        <v>8.5257548845470696E-2</v>
      </c>
      <c r="AA23" s="255">
        <f>(D23-'21-22 NC'!D22)/'21-22 NC'!D22</f>
        <v>8.5257548845470696E-2</v>
      </c>
      <c r="AB23" s="255">
        <f>(F23-'21-22 NC'!F22)/'21-22 NC'!F22</f>
        <v>8.0132450331125829E-2</v>
      </c>
      <c r="AC23" s="255">
        <f>(H23-'21-22 NC'!H22)/'21-22 NC'!H22</f>
        <v>7.9987926350739508E-2</v>
      </c>
      <c r="AD23" s="255">
        <f>(J23-'21-22 NC'!J22)/'21-22 NC'!J22</f>
        <v>7.9911209766925645E-2</v>
      </c>
      <c r="AE23" s="255">
        <f>(L23-'21-22 NC'!L22)/'21-22 NC'!L22</f>
        <v>8.0084858127817557E-2</v>
      </c>
      <c r="AF23" s="255">
        <f>(N23-'21-22 NC'!N22)/'21-22 NC'!N22</f>
        <v>0.08</v>
      </c>
      <c r="AG23" s="255">
        <f>(O23-'21-22 NC'!O22)/'21-22 NC'!O22</f>
        <v>0.08</v>
      </c>
      <c r="AH23" s="255">
        <f>(Q23-'21-22 NC'!Q22)/'21-22 NC'!Q22</f>
        <v>7.9918955425484023E-2</v>
      </c>
      <c r="AI23" s="255">
        <f>(S23-'21-22 NC'!S22)/'21-22 NC'!S22</f>
        <v>7.9934210526315788E-2</v>
      </c>
      <c r="AJ23" s="255">
        <f>(T23-'21-22 NC'!T22)/'21-22 NC'!T22</f>
        <v>7.9949874686716799E-2</v>
      </c>
      <c r="AK23" s="255">
        <f>(U23-'21-22 NC'!U22)/'21-22 NC'!U22</f>
        <v>7.9934210526315788E-2</v>
      </c>
      <c r="AL23" s="255">
        <f>(V23-'21-22 NC'!V22)/'21-22 NC'!V22</f>
        <v>7.9948512585812356E-2</v>
      </c>
      <c r="AM23" s="255">
        <f>(W23-'21-22 NC'!W22)/'21-22 NC'!W22</f>
        <v>7.9934210526315788E-2</v>
      </c>
    </row>
    <row r="24" spans="1:39" x14ac:dyDescent="0.25">
      <c r="A24" s="246">
        <v>20</v>
      </c>
      <c r="B24" s="324">
        <v>3095</v>
      </c>
      <c r="C24" s="247">
        <f t="shared" si="0"/>
        <v>37140</v>
      </c>
      <c r="D24" s="247">
        <f t="shared" si="1"/>
        <v>30950</v>
      </c>
      <c r="E24" s="365">
        <f>ROUND('21-22 NC'!E23+'21-22 NC'!E23*$A$2,0)</f>
        <v>3343</v>
      </c>
      <c r="F24" s="247">
        <f t="shared" si="6"/>
        <v>40116</v>
      </c>
      <c r="G24" s="365">
        <f>ROUND('21-22 NC'!G23+'21-22 NC'!G23*$A$2,0)</f>
        <v>3651</v>
      </c>
      <c r="H24" s="247">
        <f t="shared" si="7"/>
        <v>43812</v>
      </c>
      <c r="I24" s="365">
        <f>ROUND('21-22 NC'!I23+'21-22 NC'!I23*$A$2,0)</f>
        <v>4011</v>
      </c>
      <c r="J24" s="247">
        <f t="shared" si="13"/>
        <v>48132</v>
      </c>
      <c r="K24" s="365">
        <f>ROUND('21-22 NC'!K23+'21-22 NC'!K23*$A$2,0)</f>
        <v>4185</v>
      </c>
      <c r="L24" s="247">
        <f t="shared" si="8"/>
        <v>50220</v>
      </c>
      <c r="M24" s="365">
        <f>ROUND('21-22 NC'!M23+'21-22 NC'!M23*$A$2,0)</f>
        <v>3731</v>
      </c>
      <c r="N24" s="247">
        <f t="shared" si="9"/>
        <v>44772</v>
      </c>
      <c r="O24" s="247">
        <f t="shared" si="10"/>
        <v>41041</v>
      </c>
      <c r="P24" s="365">
        <f>ROUND('21-22 NC'!P23+'21-22 NC'!P23*$A$2,0)</f>
        <v>4938</v>
      </c>
      <c r="Q24" s="247">
        <f t="shared" si="11"/>
        <v>59256</v>
      </c>
      <c r="R24" s="365">
        <f>ROUND('21-22 NC'!R23+'21-22 NC'!R23*$A$2,0)</f>
        <v>3380</v>
      </c>
      <c r="S24" s="247">
        <f t="shared" si="12"/>
        <v>33800</v>
      </c>
      <c r="T24" s="247">
        <f t="shared" si="2"/>
        <v>35490</v>
      </c>
      <c r="U24" s="247">
        <f t="shared" si="3"/>
        <v>37180</v>
      </c>
      <c r="V24" s="247">
        <f t="shared" si="4"/>
        <v>38870</v>
      </c>
      <c r="W24" s="247">
        <f t="shared" si="5"/>
        <v>40560</v>
      </c>
      <c r="X24" s="246">
        <v>20</v>
      </c>
      <c r="Z24" s="255">
        <f>(C24-'21-22 NC'!C23)/'21-22 NC'!C23</f>
        <v>8.4063047285464099E-2</v>
      </c>
      <c r="AA24" s="255">
        <f>(D24-'21-22 NC'!D23)/'21-22 NC'!D23</f>
        <v>8.4063047285464099E-2</v>
      </c>
      <c r="AB24" s="255">
        <f>(F24-'21-22 NC'!F23)/'21-22 NC'!F23</f>
        <v>8.0129240710823904E-2</v>
      </c>
      <c r="AC24" s="255">
        <f>(H24-'21-22 NC'!H23)/'21-22 NC'!H23</f>
        <v>7.9858030168589181E-2</v>
      </c>
      <c r="AD24" s="255">
        <f>(J24-'21-22 NC'!J23)/'21-22 NC'!J23</f>
        <v>7.9967689822294019E-2</v>
      </c>
      <c r="AE24" s="255">
        <f>(L24-'21-22 NC'!L23)/'21-22 NC'!L23</f>
        <v>0.08</v>
      </c>
      <c r="AF24" s="255">
        <f>(N24-'21-22 NC'!N23)/'21-22 NC'!N23</f>
        <v>7.9884225759768446E-2</v>
      </c>
      <c r="AG24" s="255">
        <f>(O24-'21-22 NC'!O23)/'21-22 NC'!O23</f>
        <v>7.9884225759768446E-2</v>
      </c>
      <c r="AH24" s="255">
        <f>(Q24-'21-22 NC'!Q23)/'21-22 NC'!Q23</f>
        <v>8.0052493438320216E-2</v>
      </c>
      <c r="AI24" s="255">
        <f>(S24-'21-22 NC'!S23)/'21-22 NC'!S23</f>
        <v>7.9872204472843447E-2</v>
      </c>
      <c r="AJ24" s="255">
        <f>(T24-'21-22 NC'!T23)/'21-22 NC'!T23</f>
        <v>7.9872204472843447E-2</v>
      </c>
      <c r="AK24" s="255">
        <f>(U24-'21-22 NC'!U23)/'21-22 NC'!U23</f>
        <v>7.9872204472843447E-2</v>
      </c>
      <c r="AL24" s="255">
        <f>(V24-'21-22 NC'!V23)/'21-22 NC'!V23</f>
        <v>7.9872204472843447E-2</v>
      </c>
      <c r="AM24" s="255">
        <f>(W24-'21-22 NC'!W23)/'21-22 NC'!W23</f>
        <v>7.9872204472843447E-2</v>
      </c>
    </row>
    <row r="25" spans="1:39" x14ac:dyDescent="0.25">
      <c r="A25" s="246">
        <v>21</v>
      </c>
      <c r="B25" s="324">
        <v>3155</v>
      </c>
      <c r="C25" s="247">
        <f t="shared" si="0"/>
        <v>37860</v>
      </c>
      <c r="D25" s="247">
        <f t="shared" si="1"/>
        <v>31550</v>
      </c>
      <c r="E25" s="365">
        <f>ROUND('21-22 NC'!E24+'21-22 NC'!E24*$A$2,0)</f>
        <v>3429</v>
      </c>
      <c r="F25" s="247">
        <f t="shared" si="6"/>
        <v>41148</v>
      </c>
      <c r="G25" s="365">
        <f>ROUND('21-22 NC'!G24+'21-22 NC'!G24*$A$2,0)</f>
        <v>3718</v>
      </c>
      <c r="H25" s="247">
        <f t="shared" si="7"/>
        <v>44616</v>
      </c>
      <c r="I25" s="365">
        <f>ROUND('21-22 NC'!I24+'21-22 NC'!I24*$A$2,0)</f>
        <v>4073</v>
      </c>
      <c r="J25" s="247">
        <f t="shared" si="13"/>
        <v>48876</v>
      </c>
      <c r="K25" s="365">
        <f>ROUND('21-22 NC'!K24+'21-22 NC'!K24*$A$2,0)</f>
        <v>4285</v>
      </c>
      <c r="L25" s="247">
        <f t="shared" si="8"/>
        <v>51420</v>
      </c>
      <c r="M25" s="365">
        <f>ROUND('21-22 NC'!M24+'21-22 NC'!M24*$A$2,0)</f>
        <v>3850</v>
      </c>
      <c r="N25" s="247">
        <f t="shared" si="9"/>
        <v>46200</v>
      </c>
      <c r="O25" s="247">
        <f t="shared" si="10"/>
        <v>42350</v>
      </c>
      <c r="P25" s="365">
        <f>ROUND('21-22 NC'!P24+'21-22 NC'!P24*$A$2,0)</f>
        <v>5094</v>
      </c>
      <c r="Q25" s="247">
        <f t="shared" si="11"/>
        <v>61128</v>
      </c>
      <c r="R25" s="365">
        <f>ROUND('21-22 NC'!R24+'21-22 NC'!R24*$A$2,0)</f>
        <v>3456</v>
      </c>
      <c r="S25" s="247">
        <f t="shared" si="12"/>
        <v>34560</v>
      </c>
      <c r="T25" s="247">
        <f t="shared" si="2"/>
        <v>36288</v>
      </c>
      <c r="U25" s="247">
        <f t="shared" si="3"/>
        <v>38016</v>
      </c>
      <c r="V25" s="247">
        <f t="shared" si="4"/>
        <v>39744</v>
      </c>
      <c r="W25" s="247">
        <f t="shared" si="5"/>
        <v>41472</v>
      </c>
      <c r="X25" s="246">
        <v>21</v>
      </c>
      <c r="Z25" s="255">
        <f>(C25-'21-22 NC'!C24)/'21-22 NC'!C24</f>
        <v>8.2332761578044603E-2</v>
      </c>
      <c r="AA25" s="255">
        <f>(D25-'21-22 NC'!D24)/'21-22 NC'!D24</f>
        <v>8.2332761578044603E-2</v>
      </c>
      <c r="AB25" s="255">
        <f>(F25-'21-22 NC'!F24)/'21-22 NC'!F24</f>
        <v>0.08</v>
      </c>
      <c r="AC25" s="255">
        <f>(H25-'21-22 NC'!H24)/'21-22 NC'!H24</f>
        <v>7.9872204472843447E-2</v>
      </c>
      <c r="AD25" s="255">
        <f>(J25-'21-22 NC'!J24)/'21-22 NC'!J24</f>
        <v>8.0084858127817557E-2</v>
      </c>
      <c r="AE25" s="255">
        <f>(L25-'21-22 NC'!L24)/'21-22 NC'!L24</f>
        <v>7.9889112903225812E-2</v>
      </c>
      <c r="AF25" s="255">
        <f>(N25-'21-22 NC'!N24)/'21-22 NC'!N24</f>
        <v>7.9943899018232817E-2</v>
      </c>
      <c r="AG25" s="255">
        <f>(O25-'21-22 NC'!O24)/'21-22 NC'!O24</f>
        <v>7.9943899018232817E-2</v>
      </c>
      <c r="AH25" s="255">
        <f>(Q25-'21-22 NC'!Q24)/'21-22 NC'!Q24</f>
        <v>7.9923680305278785E-2</v>
      </c>
      <c r="AI25" s="255">
        <f>(S25-'21-22 NC'!S24)/'21-22 NC'!S24</f>
        <v>0.08</v>
      </c>
      <c r="AJ25" s="255">
        <f>(T25-'21-22 NC'!T24)/'21-22 NC'!T24</f>
        <v>0.08</v>
      </c>
      <c r="AK25" s="255">
        <f>(U25-'21-22 NC'!U24)/'21-22 NC'!U24</f>
        <v>0.08</v>
      </c>
      <c r="AL25" s="255">
        <f>(V25-'21-22 NC'!V24)/'21-22 NC'!V24</f>
        <v>0.08</v>
      </c>
      <c r="AM25" s="255">
        <f>(W25-'21-22 NC'!W24)/'21-22 NC'!W24</f>
        <v>0.08</v>
      </c>
    </row>
    <row r="26" spans="1:39" x14ac:dyDescent="0.25">
      <c r="A26" s="246">
        <v>22</v>
      </c>
      <c r="B26" s="324">
        <v>3215</v>
      </c>
      <c r="C26" s="247">
        <f t="shared" si="0"/>
        <v>38580</v>
      </c>
      <c r="D26" s="247">
        <f t="shared" si="1"/>
        <v>32150</v>
      </c>
      <c r="E26" s="365">
        <f>ROUND('21-22 NC'!E25+'21-22 NC'!E25*$A$2,0)</f>
        <v>3483</v>
      </c>
      <c r="F26" s="247">
        <f t="shared" si="6"/>
        <v>41796</v>
      </c>
      <c r="G26" s="365">
        <f>ROUND('21-22 NC'!G25+'21-22 NC'!G25*$A$2,0)</f>
        <v>3775</v>
      </c>
      <c r="H26" s="247">
        <f t="shared" si="7"/>
        <v>45300</v>
      </c>
      <c r="I26" s="365">
        <f>ROUND('21-22 NC'!I25+'21-22 NC'!I25*$A$2,0)</f>
        <v>4168</v>
      </c>
      <c r="J26" s="247">
        <f t="shared" si="13"/>
        <v>50016</v>
      </c>
      <c r="K26" s="365">
        <f>ROUND('21-22 NC'!K25+'21-22 NC'!K25*$A$2,0)</f>
        <v>4392</v>
      </c>
      <c r="L26" s="247">
        <f t="shared" si="8"/>
        <v>52704</v>
      </c>
      <c r="M26" s="365">
        <f>ROUND('21-22 NC'!M25+'21-22 NC'!M25*$A$2,0)</f>
        <v>3969</v>
      </c>
      <c r="N26" s="247">
        <f t="shared" si="9"/>
        <v>47628</v>
      </c>
      <c r="O26" s="247">
        <f t="shared" si="10"/>
        <v>43659</v>
      </c>
      <c r="P26" s="365">
        <f>ROUND('21-22 NC'!P25+'21-22 NC'!P25*$A$2,0)</f>
        <v>5207</v>
      </c>
      <c r="Q26" s="247">
        <f t="shared" si="11"/>
        <v>62484</v>
      </c>
      <c r="R26" s="365">
        <f>ROUND('21-22 NC'!R25+'21-22 NC'!R25*$A$2,0)</f>
        <v>3580</v>
      </c>
      <c r="S26" s="247">
        <f t="shared" si="12"/>
        <v>35800</v>
      </c>
      <c r="T26" s="247">
        <f t="shared" si="2"/>
        <v>37590</v>
      </c>
      <c r="U26" s="247">
        <f t="shared" si="3"/>
        <v>39380</v>
      </c>
      <c r="V26" s="247">
        <f t="shared" si="4"/>
        <v>41170</v>
      </c>
      <c r="W26" s="247">
        <f t="shared" si="5"/>
        <v>42960</v>
      </c>
      <c r="X26" s="246">
        <v>22</v>
      </c>
      <c r="Z26" s="255">
        <f>(C26-'21-22 NC'!C25)/'21-22 NC'!C25</f>
        <v>8.067226890756303E-2</v>
      </c>
      <c r="AA26" s="255">
        <f>(D26-'21-22 NC'!D25)/'21-22 NC'!D25</f>
        <v>8.067226890756303E-2</v>
      </c>
      <c r="AB26" s="255">
        <f>(F26-'21-22 NC'!F25)/'21-22 NC'!F25</f>
        <v>0.08</v>
      </c>
      <c r="AC26" s="255">
        <f>(H26-'21-22 NC'!H25)/'21-22 NC'!H25</f>
        <v>8.0114449213161659E-2</v>
      </c>
      <c r="AD26" s="255">
        <f>(J26-'21-22 NC'!J25)/'21-22 NC'!J25</f>
        <v>8.0072557657424201E-2</v>
      </c>
      <c r="AE26" s="255">
        <f>(L26-'21-22 NC'!L25)/'21-22 NC'!L25</f>
        <v>7.9911482665355305E-2</v>
      </c>
      <c r="AF26" s="255">
        <f>(N26-'21-22 NC'!N25)/'21-22 NC'!N25</f>
        <v>0.08</v>
      </c>
      <c r="AG26" s="255">
        <f>(O26-'21-22 NC'!O25)/'21-22 NC'!O25</f>
        <v>0.08</v>
      </c>
      <c r="AH26" s="255">
        <f>(Q26-'21-22 NC'!Q25)/'21-22 NC'!Q25</f>
        <v>8.0066376270483297E-2</v>
      </c>
      <c r="AI26" s="255">
        <f>(S26-'21-22 NC'!S25)/'21-22 NC'!S25</f>
        <v>7.9939668174962286E-2</v>
      </c>
      <c r="AJ26" s="255">
        <f>(T26-'21-22 NC'!T25)/'21-22 NC'!T25</f>
        <v>7.99241553665824E-2</v>
      </c>
      <c r="AK26" s="255">
        <f>(U26-'21-22 NC'!U25)/'21-22 NC'!U25</f>
        <v>7.9939668174962286E-2</v>
      </c>
      <c r="AL26" s="255">
        <f>(V26-'21-22 NC'!V25)/'21-22 NC'!V25</f>
        <v>7.9925504288749574E-2</v>
      </c>
      <c r="AM26" s="255">
        <f>(W26-'21-22 NC'!W25)/'21-22 NC'!W25</f>
        <v>7.9939668174962286E-2</v>
      </c>
    </row>
    <row r="27" spans="1:39" x14ac:dyDescent="0.25">
      <c r="A27" s="246">
        <v>23</v>
      </c>
      <c r="B27" s="324">
        <v>3240</v>
      </c>
      <c r="C27" s="247">
        <f t="shared" si="0"/>
        <v>38880</v>
      </c>
      <c r="D27" s="247">
        <f t="shared" si="1"/>
        <v>32400</v>
      </c>
      <c r="E27" s="365">
        <f>ROUND('21-22 NC'!E26+'21-22 NC'!E26*$A$2,0)</f>
        <v>3564</v>
      </c>
      <c r="F27" s="247">
        <f t="shared" si="6"/>
        <v>42768</v>
      </c>
      <c r="G27" s="365">
        <f>ROUND('21-22 NC'!G26+'21-22 NC'!G26*$A$2,0)</f>
        <v>3848</v>
      </c>
      <c r="H27" s="247">
        <f t="shared" si="7"/>
        <v>46176</v>
      </c>
      <c r="I27" s="365">
        <f>ROUND('21-22 NC'!I26+'21-22 NC'!I26*$A$2,0)</f>
        <v>4252</v>
      </c>
      <c r="J27" s="247">
        <f t="shared" si="13"/>
        <v>51024</v>
      </c>
      <c r="K27" s="365">
        <f>ROUND('21-22 NC'!K26+'21-22 NC'!K26*$A$2,0)</f>
        <v>4499</v>
      </c>
      <c r="L27" s="247">
        <f t="shared" si="8"/>
        <v>53988</v>
      </c>
      <c r="M27" s="365">
        <f>ROUND('21-22 NC'!M26+'21-22 NC'!M26*$A$2,0)</f>
        <v>4088</v>
      </c>
      <c r="N27" s="247">
        <f t="shared" si="9"/>
        <v>49056</v>
      </c>
      <c r="O27" s="247">
        <f t="shared" si="10"/>
        <v>44968</v>
      </c>
      <c r="P27" s="365">
        <f>ROUND('21-22 NC'!P26+'21-22 NC'!P26*$A$2,0)</f>
        <v>5347</v>
      </c>
      <c r="Q27" s="247">
        <f t="shared" si="11"/>
        <v>64164</v>
      </c>
      <c r="R27" s="365">
        <f>ROUND('21-22 NC'!R26+'21-22 NC'!R26*$A$2,0)</f>
        <v>3704</v>
      </c>
      <c r="S27" s="247">
        <f t="shared" si="12"/>
        <v>37040</v>
      </c>
      <c r="T27" s="247">
        <f t="shared" si="2"/>
        <v>38892</v>
      </c>
      <c r="U27" s="247">
        <f t="shared" si="3"/>
        <v>40744</v>
      </c>
      <c r="V27" s="247">
        <f t="shared" si="4"/>
        <v>42596</v>
      </c>
      <c r="W27" s="247">
        <f t="shared" si="5"/>
        <v>44448</v>
      </c>
      <c r="X27" s="246">
        <v>23</v>
      </c>
      <c r="Z27" s="255">
        <f>(C27-'21-22 NC'!C26)/'21-22 NC'!C26</f>
        <v>0.08</v>
      </c>
      <c r="AA27" s="255">
        <f>(D27-'21-22 NC'!D26)/'21-22 NC'!D26</f>
        <v>0.08</v>
      </c>
      <c r="AB27" s="255">
        <f>(F27-'21-22 NC'!F26)/'21-22 NC'!F26</f>
        <v>0.08</v>
      </c>
      <c r="AC27" s="255">
        <f>(H27-'21-22 NC'!H26)/'21-22 NC'!H26</f>
        <v>7.9988773505472913E-2</v>
      </c>
      <c r="AD27" s="255">
        <f>(J27-'21-22 NC'!J26)/'21-22 NC'!J26</f>
        <v>8.0010160020320034E-2</v>
      </c>
      <c r="AE27" s="255">
        <f>(L27-'21-22 NC'!L26)/'21-22 NC'!L26</f>
        <v>7.9932789246279404E-2</v>
      </c>
      <c r="AF27" s="255">
        <f>(N27-'21-22 NC'!N26)/'21-22 NC'!N26</f>
        <v>8.0052840158520475E-2</v>
      </c>
      <c r="AG27" s="255">
        <f>(O27-'21-22 NC'!O26)/'21-22 NC'!O26</f>
        <v>8.0052840158520475E-2</v>
      </c>
      <c r="AH27" s="255">
        <f>(Q27-'21-22 NC'!Q26)/'21-22 NC'!Q26</f>
        <v>7.9983841648151893E-2</v>
      </c>
      <c r="AI27" s="255">
        <f>(S27-'21-22 NC'!S26)/'21-22 NC'!S26</f>
        <v>7.9883381924198249E-2</v>
      </c>
      <c r="AJ27" s="255">
        <f>(T27-'21-22 NC'!T26)/'21-22 NC'!T26</f>
        <v>7.9883381924198249E-2</v>
      </c>
      <c r="AK27" s="255">
        <f>(U27-'21-22 NC'!U26)/'21-22 NC'!U26</f>
        <v>7.9883381924198249E-2</v>
      </c>
      <c r="AL27" s="255">
        <f>(V27-'21-22 NC'!V26)/'21-22 NC'!V26</f>
        <v>7.9883381924198249E-2</v>
      </c>
      <c r="AM27" s="255">
        <f>(W27-'21-22 NC'!W26)/'21-22 NC'!W26</f>
        <v>7.9883381924198249E-2</v>
      </c>
    </row>
    <row r="28" spans="1:39" x14ac:dyDescent="0.25">
      <c r="A28" s="246">
        <v>24</v>
      </c>
      <c r="B28" s="365">
        <f>ROUND('21-22 NC'!B27+'21-22 NC'!B27*$A$2,0)</f>
        <v>3289</v>
      </c>
      <c r="C28" s="247">
        <f t="shared" si="0"/>
        <v>39468</v>
      </c>
      <c r="D28" s="247">
        <f t="shared" si="1"/>
        <v>32890</v>
      </c>
      <c r="E28" s="365">
        <f>ROUND('21-22 NC'!E27+'21-22 NC'!E27*$A$2,0)</f>
        <v>3623</v>
      </c>
      <c r="F28" s="247">
        <f t="shared" si="6"/>
        <v>43476</v>
      </c>
      <c r="G28" s="365">
        <f>ROUND('21-22 NC'!G27+'21-22 NC'!G27*$A$2,0)</f>
        <v>3927</v>
      </c>
      <c r="H28" s="247">
        <f t="shared" si="7"/>
        <v>47124</v>
      </c>
      <c r="I28" s="365">
        <f>ROUND('21-22 NC'!I27+'21-22 NC'!I27*$A$2,0)</f>
        <v>4336</v>
      </c>
      <c r="J28" s="247">
        <f t="shared" si="13"/>
        <v>52032</v>
      </c>
      <c r="K28" s="365">
        <f>ROUND('21-22 NC'!K27+'21-22 NC'!K27*$A$2,0)</f>
        <v>4612</v>
      </c>
      <c r="L28" s="247">
        <f t="shared" si="8"/>
        <v>55344</v>
      </c>
      <c r="M28" s="365">
        <f>ROUND('21-22 NC'!M27+'21-22 NC'!M27*$A$2,0)</f>
        <v>4190</v>
      </c>
      <c r="N28" s="247">
        <f t="shared" si="9"/>
        <v>50280</v>
      </c>
      <c r="O28" s="247">
        <f t="shared" si="10"/>
        <v>46090</v>
      </c>
      <c r="P28" s="365">
        <f>ROUND('21-22 NC'!P27+'21-22 NC'!P27*$A$2,0)</f>
        <v>5482</v>
      </c>
      <c r="Q28" s="247">
        <f t="shared" si="11"/>
        <v>65784</v>
      </c>
      <c r="R28" s="365">
        <f>ROUND('21-22 NC'!R27+'21-22 NC'!R27*$A$2,0)</f>
        <v>3807</v>
      </c>
      <c r="S28" s="247">
        <f t="shared" si="12"/>
        <v>38070</v>
      </c>
      <c r="T28" s="247">
        <f t="shared" si="2"/>
        <v>39974</v>
      </c>
      <c r="U28" s="247">
        <f t="shared" si="3"/>
        <v>41877</v>
      </c>
      <c r="V28" s="247">
        <f t="shared" si="4"/>
        <v>43781</v>
      </c>
      <c r="W28" s="247">
        <f t="shared" si="5"/>
        <v>45684</v>
      </c>
      <c r="X28" s="246">
        <v>24</v>
      </c>
      <c r="Z28" s="255">
        <f>(C28-'21-22 NC'!C27)/'21-22 NC'!C27</f>
        <v>8.0131362889983584E-2</v>
      </c>
      <c r="AA28" s="255">
        <f>(D28-'21-22 NC'!D27)/'21-22 NC'!D27</f>
        <v>8.0131362889983584E-2</v>
      </c>
      <c r="AB28" s="255">
        <f>(F28-'21-22 NC'!F27)/'21-22 NC'!F27</f>
        <v>7.9880774962742179E-2</v>
      </c>
      <c r="AC28" s="255">
        <f>(H28-'21-22 NC'!H27)/'21-22 NC'!H27</f>
        <v>8.003300330033003E-2</v>
      </c>
      <c r="AD28" s="255">
        <f>(J28-'21-22 NC'!J27)/'21-22 NC'!J27</f>
        <v>7.9950186799501874E-2</v>
      </c>
      <c r="AE28" s="255">
        <f>(L28-'21-22 NC'!L27)/'21-22 NC'!L27</f>
        <v>8.0093676814988288E-2</v>
      </c>
      <c r="AF28" s="255">
        <f>(N28-'21-22 NC'!N27)/'21-22 NC'!N27</f>
        <v>7.9896907216494839E-2</v>
      </c>
      <c r="AG28" s="255">
        <f>(O28-'21-22 NC'!O27)/'21-22 NC'!O27</f>
        <v>7.9896907216494839E-2</v>
      </c>
      <c r="AH28" s="255">
        <f>(Q28-'21-22 NC'!Q27)/'21-22 NC'!Q27</f>
        <v>7.9984239558707648E-2</v>
      </c>
      <c r="AI28" s="255">
        <f>(S28-'21-22 NC'!S27)/'21-22 NC'!S27</f>
        <v>0.08</v>
      </c>
      <c r="AJ28" s="255">
        <f>(T28-'21-22 NC'!T27)/'21-22 NC'!T27</f>
        <v>7.9998919298624807E-2</v>
      </c>
      <c r="AK28" s="255">
        <f>(U28-'21-22 NC'!U27)/'21-22 NC'!U27</f>
        <v>0.08</v>
      </c>
      <c r="AL28" s="255">
        <f>(V28-'21-22 NC'!V27)/'21-22 NC'!V27</f>
        <v>7.9999013271498345E-2</v>
      </c>
      <c r="AM28" s="255">
        <f>(W28-'21-22 NC'!W27)/'21-22 NC'!W27</f>
        <v>0.08</v>
      </c>
    </row>
    <row r="29" spans="1:39" x14ac:dyDescent="0.25">
      <c r="A29" s="246">
        <v>25</v>
      </c>
      <c r="B29" s="365">
        <f>ROUND('21-22 NC'!B28+'21-22 NC'!B28*$A$2,0)</f>
        <v>3343</v>
      </c>
      <c r="C29" s="247">
        <f t="shared" si="0"/>
        <v>40116</v>
      </c>
      <c r="D29" s="247">
        <f t="shared" si="1"/>
        <v>33430</v>
      </c>
      <c r="E29" s="365">
        <f>ROUND('21-22 NC'!E28+'21-22 NC'!E28*$A$2,0)</f>
        <v>3704</v>
      </c>
      <c r="F29" s="247">
        <f t="shared" si="6"/>
        <v>44448</v>
      </c>
      <c r="G29" s="365">
        <f>ROUND('21-22 NC'!G28+'21-22 NC'!G28*$A$2,0)</f>
        <v>4011</v>
      </c>
      <c r="H29" s="247">
        <f t="shared" si="7"/>
        <v>48132</v>
      </c>
      <c r="I29" s="365">
        <f>ROUND('21-22 NC'!I28+'21-22 NC'!I28*$A$2,0)</f>
        <v>4420</v>
      </c>
      <c r="J29" s="247">
        <f t="shared" si="13"/>
        <v>53040</v>
      </c>
      <c r="K29" s="365">
        <f>ROUND('21-22 NC'!K28+'21-22 NC'!K28*$A$2,0)</f>
        <v>4724</v>
      </c>
      <c r="L29" s="247">
        <f t="shared" si="8"/>
        <v>56688</v>
      </c>
      <c r="M29" s="365">
        <f>ROUND('21-22 NC'!M28+'21-22 NC'!M28*$A$2,0)</f>
        <v>4336</v>
      </c>
      <c r="N29" s="247">
        <f t="shared" si="9"/>
        <v>52032</v>
      </c>
      <c r="O29" s="247">
        <f t="shared" si="10"/>
        <v>47696</v>
      </c>
      <c r="P29" s="365">
        <f>ROUND('21-22 NC'!P28+'21-22 NC'!P28*$A$2,0)</f>
        <v>5605</v>
      </c>
      <c r="Q29" s="247">
        <f t="shared" si="11"/>
        <v>67260</v>
      </c>
      <c r="R29" s="365">
        <f>ROUND('21-22 NC'!R28+'21-22 NC'!R28*$A$2,0)</f>
        <v>3931</v>
      </c>
      <c r="S29" s="247">
        <f t="shared" si="12"/>
        <v>39310</v>
      </c>
      <c r="T29" s="247">
        <f t="shared" si="2"/>
        <v>41276</v>
      </c>
      <c r="U29" s="247">
        <f t="shared" si="3"/>
        <v>43241</v>
      </c>
      <c r="V29" s="247">
        <f t="shared" si="4"/>
        <v>45207</v>
      </c>
      <c r="W29" s="247">
        <f t="shared" si="5"/>
        <v>47172</v>
      </c>
      <c r="X29" s="246">
        <v>25</v>
      </c>
      <c r="Z29" s="255">
        <f>(C29-'21-22 NC'!C28)/'21-22 NC'!C28</f>
        <v>8.0129240710823904E-2</v>
      </c>
      <c r="AA29" s="255">
        <f>(D29-'21-22 NC'!D28)/'21-22 NC'!D28</f>
        <v>8.0129240710823904E-2</v>
      </c>
      <c r="AB29" s="255">
        <f>(F29-'21-22 NC'!F28)/'21-22 NC'!F28</f>
        <v>7.9883381924198249E-2</v>
      </c>
      <c r="AC29" s="255">
        <f>(H29-'21-22 NC'!H28)/'21-22 NC'!H28</f>
        <v>7.9967689822294019E-2</v>
      </c>
      <c r="AD29" s="255">
        <f>(J29-'21-22 NC'!J28)/'21-22 NC'!J28</f>
        <v>7.989249938920108E-2</v>
      </c>
      <c r="AE29" s="255">
        <f>(L29-'21-22 NC'!L28)/'21-22 NC'!L28</f>
        <v>8.0018289894833103E-2</v>
      </c>
      <c r="AF29" s="255">
        <f>(N29-'21-22 NC'!N28)/'21-22 NC'!N28</f>
        <v>7.9950186799501874E-2</v>
      </c>
      <c r="AG29" s="255">
        <f>(O29-'21-22 NC'!O28)/'21-22 NC'!O28</f>
        <v>7.9950186799501874E-2</v>
      </c>
      <c r="AH29" s="255">
        <f>(Q29-'21-22 NC'!Q28)/'21-22 NC'!Q28</f>
        <v>7.9961464354527945E-2</v>
      </c>
      <c r="AI29" s="255">
        <f>(S29-'21-22 NC'!S28)/'21-22 NC'!S28</f>
        <v>7.9945054945054939E-2</v>
      </c>
      <c r="AJ29" s="255">
        <f>(T29-'21-22 NC'!T28)/'21-22 NC'!T28</f>
        <v>7.9958137100994239E-2</v>
      </c>
      <c r="AK29" s="255">
        <f>(U29-'21-22 NC'!U28)/'21-22 NC'!U28</f>
        <v>7.9945054945054939E-2</v>
      </c>
      <c r="AL29" s="255">
        <f>(V29-'21-22 NC'!V28)/'21-22 NC'!V28</f>
        <v>7.9956999522216909E-2</v>
      </c>
      <c r="AM29" s="255">
        <f>(W29-'21-22 NC'!W28)/'21-22 NC'!W28</f>
        <v>7.9945054945054939E-2</v>
      </c>
    </row>
    <row r="30" spans="1:39" x14ac:dyDescent="0.25">
      <c r="A30" s="246">
        <v>26</v>
      </c>
      <c r="B30" s="365">
        <f>ROUND('21-22 NC'!B29+'21-22 NC'!B29*$A$2,0)</f>
        <v>3413</v>
      </c>
      <c r="C30" s="247">
        <f t="shared" si="0"/>
        <v>40956</v>
      </c>
      <c r="D30" s="247">
        <f t="shared" si="1"/>
        <v>34130</v>
      </c>
      <c r="E30" s="365">
        <f>ROUND('21-22 NC'!E29+'21-22 NC'!E29*$A$2,0)</f>
        <v>3785</v>
      </c>
      <c r="F30" s="247">
        <f t="shared" si="6"/>
        <v>45420</v>
      </c>
      <c r="G30" s="365">
        <f>ROUND('21-22 NC'!G29+'21-22 NC'!G29*$A$2,0)</f>
        <v>4073</v>
      </c>
      <c r="H30" s="247">
        <f t="shared" si="7"/>
        <v>48876</v>
      </c>
      <c r="I30" s="365">
        <f>ROUND('21-22 NC'!I29+'21-22 NC'!I29*$A$2,0)</f>
        <v>4510</v>
      </c>
      <c r="J30" s="247">
        <f t="shared" si="13"/>
        <v>54120</v>
      </c>
      <c r="K30" s="365">
        <f>ROUND('21-22 NC'!K29+'21-22 NC'!K29*$A$2,0)</f>
        <v>4797</v>
      </c>
      <c r="L30" s="247">
        <f t="shared" si="8"/>
        <v>57564</v>
      </c>
      <c r="M30" s="365">
        <f>ROUND('21-22 NC'!M29+'21-22 NC'!M29*$A$2,0)</f>
        <v>4439</v>
      </c>
      <c r="N30" s="247">
        <f t="shared" si="9"/>
        <v>53268</v>
      </c>
      <c r="O30" s="247">
        <f t="shared" si="10"/>
        <v>48829</v>
      </c>
      <c r="P30" s="365">
        <f>ROUND('21-22 NC'!P29+'21-22 NC'!P29*$A$2,0)</f>
        <v>5746</v>
      </c>
      <c r="Q30" s="247">
        <f t="shared" si="11"/>
        <v>68952</v>
      </c>
      <c r="R30" s="365">
        <f>ROUND('21-22 NC'!R29+'21-22 NC'!R29*$A$2,0)</f>
        <v>4045</v>
      </c>
      <c r="S30" s="247">
        <f t="shared" si="12"/>
        <v>40450</v>
      </c>
      <c r="T30" s="247">
        <f t="shared" si="2"/>
        <v>42473</v>
      </c>
      <c r="U30" s="247">
        <f t="shared" si="3"/>
        <v>44495</v>
      </c>
      <c r="V30" s="247">
        <f t="shared" si="4"/>
        <v>46518</v>
      </c>
      <c r="W30" s="247">
        <f t="shared" si="5"/>
        <v>48540</v>
      </c>
      <c r="X30" s="246">
        <v>26</v>
      </c>
      <c r="Z30" s="255">
        <f>(C30-'21-22 NC'!C29)/'21-22 NC'!C29</f>
        <v>8.0063291139240503E-2</v>
      </c>
      <c r="AA30" s="255">
        <f>(D30-'21-22 NC'!D29)/'21-22 NC'!D29</f>
        <v>8.0063291139240503E-2</v>
      </c>
      <c r="AB30" s="255">
        <f>(F30-'21-22 NC'!F29)/'21-22 NC'!F29</f>
        <v>7.9885877318116971E-2</v>
      </c>
      <c r="AC30" s="255">
        <f>(H30-'21-22 NC'!H29)/'21-22 NC'!H29</f>
        <v>8.0084858127817557E-2</v>
      </c>
      <c r="AD30" s="255">
        <f>(J30-'21-22 NC'!J29)/'21-22 NC'!J29</f>
        <v>7.9980842911877389E-2</v>
      </c>
      <c r="AE30" s="255">
        <f>(L30-'21-22 NC'!L29)/'21-22 NC'!L29</f>
        <v>7.9918955425484023E-2</v>
      </c>
      <c r="AF30" s="255">
        <f>(N30-'21-22 NC'!N29)/'21-22 NC'!N29</f>
        <v>8.0048661800486615E-2</v>
      </c>
      <c r="AG30" s="255">
        <f>(O30-'21-22 NC'!O29)/'21-22 NC'!O29</f>
        <v>8.0048661800486615E-2</v>
      </c>
      <c r="AH30" s="255">
        <f>(Q30-'21-22 NC'!Q29)/'21-22 NC'!Q29</f>
        <v>8.0075187969924813E-2</v>
      </c>
      <c r="AI30" s="255">
        <f>(S30-'21-22 NC'!S29)/'21-22 NC'!S29</f>
        <v>8.0106809078771699E-2</v>
      </c>
      <c r="AJ30" s="255">
        <f>(T30-'21-22 NC'!T29)/'21-22 NC'!T29</f>
        <v>8.0105790504285027E-2</v>
      </c>
      <c r="AK30" s="255">
        <f>(U30-'21-22 NC'!U29)/'21-22 NC'!U29</f>
        <v>8.0106809078771699E-2</v>
      </c>
      <c r="AL30" s="255">
        <f>(V30-'21-22 NC'!V29)/'21-22 NC'!V29</f>
        <v>8.0105879074951244E-2</v>
      </c>
      <c r="AM30" s="255">
        <f>(W30-'21-22 NC'!W29)/'21-22 NC'!W29</f>
        <v>8.0106809078771699E-2</v>
      </c>
    </row>
    <row r="31" spans="1:39" x14ac:dyDescent="0.25">
      <c r="A31" s="246">
        <v>27</v>
      </c>
      <c r="B31" s="365">
        <f>ROUND('21-22 NC'!B30+'21-22 NC'!B30*$A$2,0)</f>
        <v>3472</v>
      </c>
      <c r="C31" s="247">
        <f t="shared" si="0"/>
        <v>41664</v>
      </c>
      <c r="D31" s="247">
        <f t="shared" si="1"/>
        <v>34720</v>
      </c>
      <c r="E31" s="365">
        <f>ROUND('21-22 NC'!E30+'21-22 NC'!E30*$A$2,0)</f>
        <v>3845</v>
      </c>
      <c r="F31" s="247">
        <f t="shared" si="6"/>
        <v>46140</v>
      </c>
      <c r="G31" s="365">
        <f>ROUND('21-22 NC'!G30+'21-22 NC'!G30*$A$2,0)</f>
        <v>4152</v>
      </c>
      <c r="H31" s="247">
        <f t="shared" si="7"/>
        <v>49824</v>
      </c>
      <c r="I31" s="365">
        <f>ROUND('21-22 NC'!I30+'21-22 NC'!I30*$A$2,0)</f>
        <v>4612</v>
      </c>
      <c r="J31" s="247">
        <f t="shared" si="13"/>
        <v>55344</v>
      </c>
      <c r="K31" s="365">
        <f>ROUND('21-22 NC'!K30+'21-22 NC'!K30*$A$2,0)</f>
        <v>4903</v>
      </c>
      <c r="L31" s="247">
        <f t="shared" si="8"/>
        <v>58836</v>
      </c>
      <c r="M31" s="365">
        <f>ROUND('21-22 NC'!M30+'21-22 NC'!M30*$A$2,0)</f>
        <v>4525</v>
      </c>
      <c r="N31" s="247">
        <f t="shared" si="9"/>
        <v>54300</v>
      </c>
      <c r="O31" s="247">
        <f t="shared" si="10"/>
        <v>49775</v>
      </c>
      <c r="P31" s="365">
        <f>ROUND('21-22 NC'!P30+'21-22 NC'!P30*$A$2,0)</f>
        <v>5892</v>
      </c>
      <c r="Q31" s="247">
        <f t="shared" si="11"/>
        <v>70704</v>
      </c>
      <c r="R31" s="365">
        <f>ROUND('21-22 NC'!R30+'21-22 NC'!R30*$A$2,0)</f>
        <v>4169</v>
      </c>
      <c r="S31" s="247">
        <f t="shared" si="12"/>
        <v>41690</v>
      </c>
      <c r="T31" s="247">
        <f t="shared" si="2"/>
        <v>43775</v>
      </c>
      <c r="U31" s="247">
        <f t="shared" si="3"/>
        <v>45859</v>
      </c>
      <c r="V31" s="247">
        <f t="shared" si="4"/>
        <v>47944</v>
      </c>
      <c r="W31" s="247">
        <f t="shared" si="5"/>
        <v>50028</v>
      </c>
      <c r="X31" s="246">
        <v>27</v>
      </c>
      <c r="Z31" s="255">
        <f>(C31-'21-22 NC'!C30)/'21-22 NC'!C30</f>
        <v>7.9937791601866245E-2</v>
      </c>
      <c r="AA31" s="255">
        <f>(D31-'21-22 NC'!D30)/'21-22 NC'!D30</f>
        <v>7.9937791601866245E-2</v>
      </c>
      <c r="AB31" s="255">
        <f>(F31-'21-22 NC'!F30)/'21-22 NC'!F30</f>
        <v>8.00561797752809E-2</v>
      </c>
      <c r="AC31" s="255">
        <f>(H31-'21-22 NC'!H30)/'21-22 NC'!H30</f>
        <v>8.0124869927159212E-2</v>
      </c>
      <c r="AD31" s="255">
        <f>(J31-'21-22 NC'!J30)/'21-22 NC'!J30</f>
        <v>8.0093676814988288E-2</v>
      </c>
      <c r="AE31" s="255">
        <f>(L31-'21-22 NC'!L30)/'21-22 NC'!L30</f>
        <v>7.9955947136563871E-2</v>
      </c>
      <c r="AF31" s="255">
        <f>(N31-'21-22 NC'!N30)/'21-22 NC'!N30</f>
        <v>7.995226730310262E-2</v>
      </c>
      <c r="AG31" s="255">
        <f>(O31-'21-22 NC'!O30)/'21-22 NC'!O30</f>
        <v>7.995226730310262E-2</v>
      </c>
      <c r="AH31" s="255">
        <f>(Q31-'21-22 NC'!Q30)/'21-22 NC'!Q30</f>
        <v>7.9912023460410556E-2</v>
      </c>
      <c r="AI31" s="255">
        <f>(S31-'21-22 NC'!S30)/'21-22 NC'!S30</f>
        <v>8.0051813471502586E-2</v>
      </c>
      <c r="AJ31" s="255">
        <f>(T31-'21-22 NC'!T30)/'21-22 NC'!T30</f>
        <v>8.0064150012336535E-2</v>
      </c>
      <c r="AK31" s="255">
        <f>(U31-'21-22 NC'!U30)/'21-22 NC'!U30</f>
        <v>8.0051813471502586E-2</v>
      </c>
      <c r="AL31" s="255">
        <f>(V31-'21-22 NC'!V30)/'21-22 NC'!V30</f>
        <v>8.0063077269655322E-2</v>
      </c>
      <c r="AM31" s="255">
        <f>(W31-'21-22 NC'!W30)/'21-22 NC'!W30</f>
        <v>8.0051813471502586E-2</v>
      </c>
    </row>
    <row r="32" spans="1:39" x14ac:dyDescent="0.25">
      <c r="A32" s="246">
        <v>28</v>
      </c>
      <c r="B32" s="365">
        <f>ROUND('21-22 NC'!B31+'21-22 NC'!B31*$A$2,0)</f>
        <v>3537</v>
      </c>
      <c r="C32" s="247">
        <f t="shared" si="0"/>
        <v>42444</v>
      </c>
      <c r="D32" s="247">
        <f t="shared" si="1"/>
        <v>35370</v>
      </c>
      <c r="E32" s="365">
        <f>ROUND('21-22 NC'!E31+'21-22 NC'!E31*$A$2,0)</f>
        <v>3920</v>
      </c>
      <c r="F32" s="247">
        <f t="shared" si="6"/>
        <v>47040</v>
      </c>
      <c r="G32" s="365">
        <f>ROUND('21-22 NC'!G31+'21-22 NC'!G31*$A$2,0)</f>
        <v>4224</v>
      </c>
      <c r="H32" s="247">
        <f t="shared" si="7"/>
        <v>50688</v>
      </c>
      <c r="I32" s="365">
        <f>ROUND('21-22 NC'!I31+'21-22 NC'!I31*$A$2,0)</f>
        <v>4701</v>
      </c>
      <c r="J32" s="247">
        <f t="shared" si="13"/>
        <v>56412</v>
      </c>
      <c r="K32" s="365">
        <f>ROUND('21-22 NC'!K31+'21-22 NC'!K31*$A$2,0)</f>
        <v>5010</v>
      </c>
      <c r="L32" s="247">
        <f t="shared" si="8"/>
        <v>60120</v>
      </c>
      <c r="M32" s="365">
        <f>ROUND('21-22 NC'!M31+'21-22 NC'!M31*$A$2,0)</f>
        <v>4676</v>
      </c>
      <c r="N32" s="247">
        <f t="shared" si="9"/>
        <v>56112</v>
      </c>
      <c r="O32" s="247">
        <f t="shared" si="10"/>
        <v>51436</v>
      </c>
      <c r="P32" s="365">
        <f>ROUND('21-22 NC'!P31+'21-22 NC'!P31*$A$2,0)</f>
        <v>6016</v>
      </c>
      <c r="Q32" s="247">
        <f t="shared" si="11"/>
        <v>72192</v>
      </c>
      <c r="R32" s="365">
        <f>ROUND('21-22 NC'!R31+'21-22 NC'!R31*$A$2,0)</f>
        <v>4282</v>
      </c>
      <c r="S32" s="247">
        <f t="shared" si="12"/>
        <v>42820</v>
      </c>
      <c r="T32" s="247">
        <f t="shared" si="2"/>
        <v>44961</v>
      </c>
      <c r="U32" s="247">
        <f t="shared" si="3"/>
        <v>47102</v>
      </c>
      <c r="V32" s="247">
        <f t="shared" si="4"/>
        <v>49243</v>
      </c>
      <c r="W32" s="247">
        <f t="shared" si="5"/>
        <v>51384</v>
      </c>
      <c r="X32" s="246">
        <v>28</v>
      </c>
      <c r="Z32" s="255">
        <f>(C32-'21-22 NC'!C31)/'21-22 NC'!C31</f>
        <v>0.08</v>
      </c>
      <c r="AA32" s="255">
        <f>(D32-'21-22 NC'!D31)/'21-22 NC'!D31</f>
        <v>0.08</v>
      </c>
      <c r="AB32" s="255">
        <f>(F32-'21-22 NC'!F31)/'21-22 NC'!F31</f>
        <v>7.9889807162534437E-2</v>
      </c>
      <c r="AC32" s="255">
        <f>(H32-'21-22 NC'!H31)/'21-22 NC'!H31</f>
        <v>8.0030682689849142E-2</v>
      </c>
      <c r="AD32" s="255">
        <f>(J32-'21-22 NC'!J31)/'21-22 NC'!J31</f>
        <v>7.9944865609924184E-2</v>
      </c>
      <c r="AE32" s="255">
        <f>(L32-'21-22 NC'!L31)/'21-22 NC'!L31</f>
        <v>7.9974132356111227E-2</v>
      </c>
      <c r="AF32" s="255">
        <f>(N32-'21-22 NC'!N31)/'21-22 NC'!N31</f>
        <v>7.9907621247113161E-2</v>
      </c>
      <c r="AG32" s="255">
        <f>(O32-'21-22 NC'!O31)/'21-22 NC'!O31</f>
        <v>7.9907621247113161E-2</v>
      </c>
      <c r="AH32" s="255">
        <f>(Q32-'21-22 NC'!Q31)/'21-22 NC'!Q31</f>
        <v>8.0071813285457816E-2</v>
      </c>
      <c r="AI32" s="255">
        <f>(S32-'21-22 NC'!S31)/'21-22 NC'!S31</f>
        <v>7.9949558638083229E-2</v>
      </c>
      <c r="AJ32" s="255">
        <f>(T32-'21-22 NC'!T31)/'21-22 NC'!T31</f>
        <v>7.9936588763721089E-2</v>
      </c>
      <c r="AK32" s="255">
        <f>(U32-'21-22 NC'!U31)/'21-22 NC'!U31</f>
        <v>7.9949558638083229E-2</v>
      </c>
      <c r="AL32" s="255">
        <f>(V32-'21-22 NC'!V31)/'21-22 NC'!V31</f>
        <v>7.9937716566516076E-2</v>
      </c>
      <c r="AM32" s="255">
        <f>(W32-'21-22 NC'!W31)/'21-22 NC'!W31</f>
        <v>7.9949558638083229E-2</v>
      </c>
    </row>
    <row r="33" spans="1:39" x14ac:dyDescent="0.25">
      <c r="A33" s="246">
        <v>29</v>
      </c>
      <c r="B33" s="365">
        <f>ROUND('21-22 NC'!B32+'21-22 NC'!B32*$A$2,0)</f>
        <v>3591</v>
      </c>
      <c r="C33" s="247">
        <f t="shared" si="0"/>
        <v>43092</v>
      </c>
      <c r="D33" s="247">
        <f t="shared" si="1"/>
        <v>35910</v>
      </c>
      <c r="E33" s="365">
        <f>ROUND('21-22 NC'!E32+'21-22 NC'!E32*$A$2,0)</f>
        <v>4001</v>
      </c>
      <c r="F33" s="247">
        <f t="shared" si="6"/>
        <v>48012</v>
      </c>
      <c r="G33" s="365">
        <f>ROUND('21-22 NC'!G32+'21-22 NC'!G32*$A$2,0)</f>
        <v>4285</v>
      </c>
      <c r="H33" s="247">
        <f t="shared" si="7"/>
        <v>51420</v>
      </c>
      <c r="I33" s="365">
        <f>ROUND('21-22 NC'!I32+'21-22 NC'!I32*$A$2,0)</f>
        <v>4791</v>
      </c>
      <c r="J33" s="247">
        <f t="shared" si="13"/>
        <v>57492</v>
      </c>
      <c r="K33" s="365">
        <f>ROUND('21-22 NC'!K32+'21-22 NC'!K32*$A$2,0)</f>
        <v>5112</v>
      </c>
      <c r="L33" s="247">
        <f t="shared" si="8"/>
        <v>61344</v>
      </c>
      <c r="M33" s="365">
        <f>ROUND('21-22 NC'!M32+'21-22 NC'!M32*$A$2,0)</f>
        <v>4757</v>
      </c>
      <c r="N33" s="247">
        <f t="shared" si="9"/>
        <v>57084</v>
      </c>
      <c r="O33" s="247">
        <f t="shared" si="10"/>
        <v>52327</v>
      </c>
      <c r="P33" s="365">
        <f>ROUND('21-22 NC'!P32+'21-22 NC'!P32*$A$2,0)</f>
        <v>6145</v>
      </c>
      <c r="Q33" s="247">
        <f t="shared" si="11"/>
        <v>73740</v>
      </c>
      <c r="R33" s="365">
        <f>ROUND('21-22 NC'!R32+'21-22 NC'!R32*$A$2,0)</f>
        <v>4390</v>
      </c>
      <c r="S33" s="247">
        <f t="shared" si="12"/>
        <v>43900</v>
      </c>
      <c r="T33" s="247">
        <f t="shared" si="2"/>
        <v>46095</v>
      </c>
      <c r="U33" s="247">
        <f t="shared" si="3"/>
        <v>48290</v>
      </c>
      <c r="V33" s="247">
        <f t="shared" si="4"/>
        <v>50485</v>
      </c>
      <c r="W33" s="247">
        <f t="shared" si="5"/>
        <v>52680</v>
      </c>
      <c r="X33" s="246">
        <v>29</v>
      </c>
      <c r="Z33" s="255">
        <f>(C33-'21-22 NC'!C32)/'21-22 NC'!C32</f>
        <v>0.08</v>
      </c>
      <c r="AA33" s="255">
        <f>(D33-'21-22 NC'!D32)/'21-22 NC'!D32</f>
        <v>0.08</v>
      </c>
      <c r="AB33" s="255">
        <f>(F33-'21-22 NC'!F32)/'21-22 NC'!F32</f>
        <v>7.9892037786774631E-2</v>
      </c>
      <c r="AC33" s="255">
        <f>(H33-'21-22 NC'!H32)/'21-22 NC'!H32</f>
        <v>7.9889112903225812E-2</v>
      </c>
      <c r="AD33" s="255">
        <f>(J33-'21-22 NC'!J32)/'21-22 NC'!J32</f>
        <v>8.0027051397655549E-2</v>
      </c>
      <c r="AE33" s="255">
        <f>(L33-'21-22 NC'!L32)/'21-22 NC'!L32</f>
        <v>8.0076061694485529E-2</v>
      </c>
      <c r="AF33" s="255">
        <f>(N33-'21-22 NC'!N32)/'21-22 NC'!N32</f>
        <v>7.9909194097616348E-2</v>
      </c>
      <c r="AG33" s="255">
        <f>(O33-'21-22 NC'!O32)/'21-22 NC'!O32</f>
        <v>7.9909194097616348E-2</v>
      </c>
      <c r="AH33" s="255">
        <f>(Q33-'21-22 NC'!Q32)/'21-22 NC'!Q32</f>
        <v>7.9964850615114241E-2</v>
      </c>
      <c r="AI33" s="255">
        <f>(S33-'21-22 NC'!S32)/'21-22 NC'!S32</f>
        <v>7.995079950799508E-2</v>
      </c>
      <c r="AJ33" s="255">
        <f>(T33-'21-22 NC'!T32)/'21-22 NC'!T32</f>
        <v>7.9938148677459409E-2</v>
      </c>
      <c r="AK33" s="255">
        <f>(U33-'21-22 NC'!U32)/'21-22 NC'!U32</f>
        <v>7.995079950799508E-2</v>
      </c>
      <c r="AL33" s="255">
        <f>(V33-'21-22 NC'!V32)/'21-22 NC'!V32</f>
        <v>7.9939248737913915E-2</v>
      </c>
      <c r="AM33" s="255">
        <f>(W33-'21-22 NC'!W32)/'21-22 NC'!W32</f>
        <v>7.995079950799508E-2</v>
      </c>
    </row>
    <row r="34" spans="1:39" x14ac:dyDescent="0.25">
      <c r="A34" s="246">
        <v>30</v>
      </c>
      <c r="B34" s="365">
        <f>ROUND('21-22 NC'!B33+'21-22 NC'!B33*$A$2,0)</f>
        <v>3661</v>
      </c>
      <c r="C34" s="247">
        <f t="shared" si="0"/>
        <v>43932</v>
      </c>
      <c r="D34" s="247">
        <f t="shared" si="1"/>
        <v>36610</v>
      </c>
      <c r="E34" s="365">
        <f>ROUND('21-22 NC'!E33+'21-22 NC'!E33*$A$2,0)</f>
        <v>4082</v>
      </c>
      <c r="F34" s="247">
        <f t="shared" si="6"/>
        <v>48984</v>
      </c>
      <c r="G34" s="365">
        <f>ROUND('21-22 NC'!G33+'21-22 NC'!G33*$A$2,0)</f>
        <v>4376</v>
      </c>
      <c r="H34" s="247">
        <f t="shared" si="7"/>
        <v>52512</v>
      </c>
      <c r="I34" s="365">
        <f>ROUND('21-22 NC'!I33+'21-22 NC'!I33*$A$2,0)</f>
        <v>4892</v>
      </c>
      <c r="J34" s="247">
        <f t="shared" si="13"/>
        <v>58704</v>
      </c>
      <c r="K34" s="365">
        <f>ROUND('21-22 NC'!K33+'21-22 NC'!K33*$A$2,0)</f>
        <v>5207</v>
      </c>
      <c r="L34" s="247">
        <f t="shared" si="8"/>
        <v>62484</v>
      </c>
      <c r="M34" s="365">
        <f>ROUND('21-22 NC'!M33+'21-22 NC'!M33*$A$2,0)</f>
        <v>4871</v>
      </c>
      <c r="N34" s="247">
        <f t="shared" si="9"/>
        <v>58452</v>
      </c>
      <c r="O34" s="247">
        <f t="shared" si="10"/>
        <v>53581</v>
      </c>
      <c r="P34" s="365">
        <f>ROUND('21-22 NC'!P33+'21-22 NC'!P33*$A$2,0)</f>
        <v>6279</v>
      </c>
      <c r="Q34" s="247">
        <f t="shared" si="11"/>
        <v>75348</v>
      </c>
      <c r="R34" s="365">
        <f>ROUND('21-22 NC'!R33+'21-22 NC'!R33*$A$2,0)</f>
        <v>4504</v>
      </c>
      <c r="S34" s="247">
        <f t="shared" si="12"/>
        <v>45040</v>
      </c>
      <c r="T34" s="247">
        <f t="shared" si="2"/>
        <v>47292</v>
      </c>
      <c r="U34" s="247">
        <f t="shared" si="3"/>
        <v>49544</v>
      </c>
      <c r="V34" s="247">
        <f t="shared" si="4"/>
        <v>51796</v>
      </c>
      <c r="W34" s="247">
        <f t="shared" si="5"/>
        <v>54048</v>
      </c>
      <c r="X34" s="246">
        <v>30</v>
      </c>
      <c r="Z34" s="255">
        <f>(C34-'21-22 NC'!C33)/'21-22 NC'!C33</f>
        <v>7.9941002949852513E-2</v>
      </c>
      <c r="AA34" s="255">
        <f>(D34-'21-22 NC'!D33)/'21-22 NC'!D33</f>
        <v>7.9941002949852513E-2</v>
      </c>
      <c r="AB34" s="255">
        <f>(F34-'21-22 NC'!F33)/'21-22 NC'!F33</f>
        <v>7.9894179894179893E-2</v>
      </c>
      <c r="AC34" s="255">
        <f>(H34-'21-22 NC'!H33)/'21-22 NC'!H33</f>
        <v>7.9960513326752219E-2</v>
      </c>
      <c r="AD34" s="255">
        <f>(J34-'21-22 NC'!J33)/'21-22 NC'!J33</f>
        <v>7.9911699779249445E-2</v>
      </c>
      <c r="AE34" s="255">
        <f>(L34-'21-22 NC'!L33)/'21-22 NC'!L33</f>
        <v>8.0066376270483297E-2</v>
      </c>
      <c r="AF34" s="255">
        <f>(N34-'21-22 NC'!N33)/'21-22 NC'!N33</f>
        <v>8.0044345898004438E-2</v>
      </c>
      <c r="AG34" s="255">
        <f>(O34-'21-22 NC'!O33)/'21-22 NC'!O33</f>
        <v>8.0044345898004438E-2</v>
      </c>
      <c r="AH34" s="255">
        <f>(Q34-'21-22 NC'!Q33)/'21-22 NC'!Q33</f>
        <v>7.9979360165118682E-2</v>
      </c>
      <c r="AI34" s="255">
        <f>(S34-'21-22 NC'!S33)/'21-22 NC'!S33</f>
        <v>8.0095923261390881E-2</v>
      </c>
      <c r="AJ34" s="255">
        <f>(T34-'21-22 NC'!T33)/'21-22 NC'!T33</f>
        <v>8.0095923261390881E-2</v>
      </c>
      <c r="AK34" s="255">
        <f>(U34-'21-22 NC'!U33)/'21-22 NC'!U33</f>
        <v>8.0095923261390881E-2</v>
      </c>
      <c r="AL34" s="255">
        <f>(V34-'21-22 NC'!V33)/'21-22 NC'!V33</f>
        <v>8.0095923261390881E-2</v>
      </c>
      <c r="AM34" s="255">
        <f>(W34-'21-22 NC'!W33)/'21-22 NC'!W33</f>
        <v>8.0095923261390881E-2</v>
      </c>
    </row>
    <row r="35" spans="1:39" x14ac:dyDescent="0.25">
      <c r="A35" s="246">
        <v>31</v>
      </c>
      <c r="B35" s="365">
        <f>ROUND('21-22 NC'!B34+'21-22 NC'!B34*$A$2,0)</f>
        <v>3704</v>
      </c>
      <c r="C35" s="247">
        <f t="shared" si="0"/>
        <v>44448</v>
      </c>
      <c r="D35" s="247">
        <f t="shared" si="1"/>
        <v>37040</v>
      </c>
      <c r="E35" s="365">
        <f>ROUND('21-22 NC'!E34+'21-22 NC'!E34*$A$2,0)</f>
        <v>4142</v>
      </c>
      <c r="F35" s="247">
        <f t="shared" si="6"/>
        <v>49704</v>
      </c>
      <c r="G35" s="365">
        <f>ROUND('21-22 NC'!G34+'21-22 NC'!G34*$A$2,0)</f>
        <v>4443</v>
      </c>
      <c r="H35" s="247">
        <f t="shared" si="7"/>
        <v>53316</v>
      </c>
      <c r="I35" s="365">
        <f>ROUND('21-22 NC'!I34+'21-22 NC'!I34*$A$2,0)</f>
        <v>4977</v>
      </c>
      <c r="J35" s="247">
        <f t="shared" si="13"/>
        <v>59724</v>
      </c>
      <c r="K35" s="365">
        <f>ROUND('21-22 NC'!K34+'21-22 NC'!K34*$A$2,0)</f>
        <v>5303</v>
      </c>
      <c r="L35" s="247">
        <f t="shared" si="8"/>
        <v>63636</v>
      </c>
      <c r="M35" s="365">
        <f>ROUND('21-22 NC'!M34+'21-22 NC'!M34*$A$2,0)</f>
        <v>5000</v>
      </c>
      <c r="N35" s="247">
        <f t="shared" si="9"/>
        <v>60000</v>
      </c>
      <c r="O35" s="247">
        <f t="shared" si="10"/>
        <v>55000</v>
      </c>
      <c r="P35" s="365">
        <f>ROUND('21-22 NC'!P34+'21-22 NC'!P34*$A$2,0)</f>
        <v>6409</v>
      </c>
      <c r="Q35" s="247">
        <f t="shared" si="11"/>
        <v>76908</v>
      </c>
      <c r="R35" s="365">
        <f>ROUND('21-22 NC'!R34+'21-22 NC'!R34*$A$2,0)</f>
        <v>4617</v>
      </c>
      <c r="S35" s="247">
        <f t="shared" si="12"/>
        <v>46170</v>
      </c>
      <c r="T35" s="247">
        <f t="shared" si="2"/>
        <v>48479</v>
      </c>
      <c r="U35" s="247">
        <f t="shared" si="3"/>
        <v>50787</v>
      </c>
      <c r="V35" s="247">
        <f t="shared" si="4"/>
        <v>53096</v>
      </c>
      <c r="W35" s="247">
        <f t="shared" si="5"/>
        <v>55404</v>
      </c>
      <c r="X35" s="246">
        <v>31</v>
      </c>
      <c r="Z35" s="255">
        <f>(C35-'21-22 NC'!C34)/'21-22 NC'!C34</f>
        <v>7.9883381924198249E-2</v>
      </c>
      <c r="AA35" s="255">
        <f>(D35-'21-22 NC'!D34)/'21-22 NC'!D34</f>
        <v>7.9883381924198249E-2</v>
      </c>
      <c r="AB35" s="255">
        <f>(F35-'21-22 NC'!F34)/'21-22 NC'!F34</f>
        <v>8.0052151238591912E-2</v>
      </c>
      <c r="AC35" s="255">
        <f>(H35-'21-22 NC'!H34)/'21-22 NC'!H34</f>
        <v>7.9970831307729709E-2</v>
      </c>
      <c r="AD35" s="255">
        <f>(J35-'21-22 NC'!J34)/'21-22 NC'!J34</f>
        <v>8.0078125E-2</v>
      </c>
      <c r="AE35" s="255">
        <f>(L35-'21-22 NC'!L34)/'21-22 NC'!L34</f>
        <v>8.0040733197556002E-2</v>
      </c>
      <c r="AF35" s="255">
        <f>(N35-'21-22 NC'!N34)/'21-22 NC'!N34</f>
        <v>7.9913606911447083E-2</v>
      </c>
      <c r="AG35" s="255">
        <f>(O35-'21-22 NC'!O34)/'21-22 NC'!O34</f>
        <v>7.9913606911447083E-2</v>
      </c>
      <c r="AH35" s="255">
        <f>(Q35-'21-22 NC'!Q34)/'21-22 NC'!Q34</f>
        <v>8.004718570947085E-2</v>
      </c>
      <c r="AI35" s="255">
        <f>(S35-'21-22 NC'!S34)/'21-22 NC'!S34</f>
        <v>0.08</v>
      </c>
      <c r="AJ35" s="255">
        <f>(T35-'21-22 NC'!T34)/'21-22 NC'!T34</f>
        <v>7.9999108893245408E-2</v>
      </c>
      <c r="AK35" s="255">
        <f>(U35-'21-22 NC'!U34)/'21-22 NC'!U34</f>
        <v>0.08</v>
      </c>
      <c r="AL35" s="255">
        <f>(V35-'21-22 NC'!V34)/'21-22 NC'!V34</f>
        <v>7.9999186380001225E-2</v>
      </c>
      <c r="AM35" s="255">
        <f>(W35-'21-22 NC'!W34)/'21-22 NC'!W34</f>
        <v>0.08</v>
      </c>
    </row>
    <row r="36" spans="1:39" x14ac:dyDescent="0.25">
      <c r="A36" s="246">
        <v>32</v>
      </c>
      <c r="B36" s="365">
        <f>ROUND('21-22 NC'!B35+'21-22 NC'!B35*$A$2,0)</f>
        <v>3758</v>
      </c>
      <c r="C36" s="247">
        <f t="shared" si="0"/>
        <v>45096</v>
      </c>
      <c r="D36" s="247">
        <f t="shared" si="1"/>
        <v>37580</v>
      </c>
      <c r="E36" s="365">
        <f>ROUND('21-22 NC'!E35+'21-22 NC'!E35*$A$2,0)</f>
        <v>4217</v>
      </c>
      <c r="F36" s="247">
        <f t="shared" si="6"/>
        <v>50604</v>
      </c>
      <c r="G36" s="365">
        <f>ROUND('21-22 NC'!G35+'21-22 NC'!G35*$A$2,0)</f>
        <v>4505</v>
      </c>
      <c r="H36" s="247">
        <f t="shared" si="7"/>
        <v>54060</v>
      </c>
      <c r="I36" s="365">
        <f>ROUND('21-22 NC'!I35+'21-22 NC'!I35*$A$2,0)</f>
        <v>5066</v>
      </c>
      <c r="J36" s="247">
        <f t="shared" si="13"/>
        <v>60792</v>
      </c>
      <c r="K36" s="365">
        <f>ROUND('21-22 NC'!K35+'21-22 NC'!K35*$A$2,0)</f>
        <v>5403</v>
      </c>
      <c r="L36" s="247">
        <f t="shared" si="8"/>
        <v>64836</v>
      </c>
      <c r="M36" s="365">
        <f>ROUND('21-22 NC'!M35+'21-22 NC'!M35*$A$2,0)</f>
        <v>5098</v>
      </c>
      <c r="N36" s="247">
        <f t="shared" si="9"/>
        <v>61176</v>
      </c>
      <c r="O36" s="247">
        <f t="shared" si="10"/>
        <v>56078</v>
      </c>
      <c r="P36" s="365">
        <f>ROUND('21-22 NC'!P35+'21-22 NC'!P35*$A$2,0)</f>
        <v>6549</v>
      </c>
      <c r="Q36" s="247">
        <f t="shared" si="11"/>
        <v>78588</v>
      </c>
      <c r="R36" s="365">
        <f>ROUND('21-22 NC'!R35+'21-22 NC'!R35*$A$2,0)</f>
        <v>4736</v>
      </c>
      <c r="S36" s="247">
        <f t="shared" si="12"/>
        <v>47360</v>
      </c>
      <c r="T36" s="247">
        <f t="shared" si="2"/>
        <v>49728</v>
      </c>
      <c r="U36" s="247">
        <f t="shared" si="3"/>
        <v>52096</v>
      </c>
      <c r="V36" s="247">
        <f t="shared" si="4"/>
        <v>54464</v>
      </c>
      <c r="W36" s="247">
        <f t="shared" si="5"/>
        <v>56832</v>
      </c>
      <c r="X36" s="246">
        <v>32</v>
      </c>
      <c r="Z36" s="255">
        <f>(C36-'21-22 NC'!C35)/'21-22 NC'!C35</f>
        <v>7.988505747126437E-2</v>
      </c>
      <c r="AA36" s="255">
        <f>(D36-'21-22 NC'!D35)/'21-22 NC'!D35</f>
        <v>7.988505747126437E-2</v>
      </c>
      <c r="AB36" s="255">
        <f>(F36-'21-22 NC'!F35)/'21-22 NC'!F35</f>
        <v>7.9897567221510882E-2</v>
      </c>
      <c r="AC36" s="255">
        <f>(H36-'21-22 NC'!H35)/'21-22 NC'!H35</f>
        <v>8.0076720210980584E-2</v>
      </c>
      <c r="AD36" s="255">
        <f>(J36-'21-22 NC'!J35)/'21-22 NC'!J35</f>
        <v>7.9940311234278402E-2</v>
      </c>
      <c r="AE36" s="255">
        <f>(L36-'21-22 NC'!L35)/'21-22 NC'!L35</f>
        <v>7.9952028782730361E-2</v>
      </c>
      <c r="AF36" s="255">
        <f>(N36-'21-22 NC'!N35)/'21-22 NC'!N35</f>
        <v>8.0084745762711865E-2</v>
      </c>
      <c r="AG36" s="255">
        <f>(O36-'21-22 NC'!O35)/'21-22 NC'!O35</f>
        <v>8.0084745762711865E-2</v>
      </c>
      <c r="AH36" s="255">
        <f>(Q36-'21-22 NC'!Q35)/'21-22 NC'!Q35</f>
        <v>7.9980211081794192E-2</v>
      </c>
      <c r="AI36" s="255">
        <f>(S36-'21-22 NC'!S35)/'21-22 NC'!S35</f>
        <v>8.0045610034207529E-2</v>
      </c>
      <c r="AJ36" s="255">
        <f>(T36-'21-22 NC'!T35)/'21-22 NC'!T35</f>
        <v>8.0033881371761179E-2</v>
      </c>
      <c r="AK36" s="255">
        <f>(U36-'21-22 NC'!U35)/'21-22 NC'!U35</f>
        <v>8.0045610034207529E-2</v>
      </c>
      <c r="AL36" s="255">
        <f>(V36-'21-22 NC'!V35)/'21-22 NC'!V35</f>
        <v>8.0034901245339893E-2</v>
      </c>
      <c r="AM36" s="255">
        <f>(W36-'21-22 NC'!W35)/'21-22 NC'!W35</f>
        <v>8.0045610034207529E-2</v>
      </c>
    </row>
    <row r="37" spans="1:39" x14ac:dyDescent="0.25">
      <c r="A37" s="246">
        <v>33</v>
      </c>
      <c r="B37" s="365">
        <f>ROUND('21-22 NC'!B36+'21-22 NC'!B36*$A$2,0)</f>
        <v>3834</v>
      </c>
      <c r="C37" s="247">
        <f t="shared" si="0"/>
        <v>46008</v>
      </c>
      <c r="D37" s="247">
        <f t="shared" si="1"/>
        <v>38340</v>
      </c>
      <c r="E37" s="365">
        <f>ROUND('21-22 NC'!E36+'21-22 NC'!E36*$A$2,0)</f>
        <v>4288</v>
      </c>
      <c r="F37" s="247">
        <f t="shared" si="6"/>
        <v>51456</v>
      </c>
      <c r="G37" s="365">
        <f>ROUND('21-22 NC'!G36+'21-22 NC'!G36*$A$2,0)</f>
        <v>4578</v>
      </c>
      <c r="H37" s="247">
        <f t="shared" si="7"/>
        <v>54936</v>
      </c>
      <c r="I37" s="365">
        <f>ROUND('21-22 NC'!I36+'21-22 NC'!I36*$A$2,0)</f>
        <v>5156</v>
      </c>
      <c r="J37" s="247">
        <f t="shared" si="13"/>
        <v>61872</v>
      </c>
      <c r="K37" s="365">
        <f>ROUND('21-22 NC'!K36+'21-22 NC'!K36*$A$2,0)</f>
        <v>5516</v>
      </c>
      <c r="L37" s="247">
        <f t="shared" si="8"/>
        <v>66192</v>
      </c>
      <c r="M37" s="365">
        <f>ROUND('21-22 NC'!M36+'21-22 NC'!M36*$A$2,0)</f>
        <v>5189</v>
      </c>
      <c r="N37" s="247">
        <f t="shared" si="9"/>
        <v>62268</v>
      </c>
      <c r="O37" s="247">
        <f t="shared" si="10"/>
        <v>57079</v>
      </c>
      <c r="P37" s="365">
        <f>ROUND('21-22 NC'!P36+'21-22 NC'!P36*$A$2,0)</f>
        <v>6679</v>
      </c>
      <c r="Q37" s="247">
        <f t="shared" si="11"/>
        <v>80148</v>
      </c>
      <c r="R37" s="365">
        <f>ROUND('21-22 NC'!R36+'21-22 NC'!R36*$A$2,0)</f>
        <v>4817</v>
      </c>
      <c r="S37" s="247">
        <f t="shared" si="12"/>
        <v>48170</v>
      </c>
      <c r="T37" s="247">
        <f t="shared" si="2"/>
        <v>50579</v>
      </c>
      <c r="U37" s="247">
        <f t="shared" si="3"/>
        <v>52987</v>
      </c>
      <c r="V37" s="247">
        <f t="shared" si="4"/>
        <v>55396</v>
      </c>
      <c r="W37" s="247">
        <f t="shared" si="5"/>
        <v>57804</v>
      </c>
      <c r="X37" s="246">
        <v>33</v>
      </c>
      <c r="Z37" s="255">
        <f>(C37-'21-22 NC'!C36)/'21-22 NC'!C36</f>
        <v>0.08</v>
      </c>
      <c r="AA37" s="255">
        <f>(D37-'21-22 NC'!D36)/'21-22 NC'!D36</f>
        <v>0.08</v>
      </c>
      <c r="AB37" s="255">
        <f>(F37-'21-22 NC'!F36)/'21-22 NC'!F36</f>
        <v>8.0100755667506296E-2</v>
      </c>
      <c r="AC37" s="255">
        <f>(H37-'21-22 NC'!H36)/'21-22 NC'!H36</f>
        <v>7.9971691436659595E-2</v>
      </c>
      <c r="AD37" s="255">
        <f>(J37-'21-22 NC'!J36)/'21-22 NC'!J36</f>
        <v>8.0016757436112279E-2</v>
      </c>
      <c r="AE37" s="255">
        <f>(L37-'21-22 NC'!L36)/'21-22 NC'!L36</f>
        <v>8.0086156256119048E-2</v>
      </c>
      <c r="AF37" s="255">
        <f>(N37-'21-22 NC'!N36)/'21-22 NC'!N36</f>
        <v>7.9916753381893857E-2</v>
      </c>
      <c r="AG37" s="255">
        <f>(O37-'21-22 NC'!O36)/'21-22 NC'!O36</f>
        <v>7.9916753381893857E-2</v>
      </c>
      <c r="AH37" s="255">
        <f>(Q37-'21-22 NC'!Q36)/'21-22 NC'!Q36</f>
        <v>8.004527813712807E-2</v>
      </c>
      <c r="AI37" s="255">
        <f>(S37-'21-22 NC'!S36)/'21-22 NC'!S36</f>
        <v>8.0044843049327352E-2</v>
      </c>
      <c r="AJ37" s="255">
        <f>(T37-'21-22 NC'!T36)/'21-22 NC'!T36</f>
        <v>8.0055519965833863E-2</v>
      </c>
      <c r="AK37" s="255">
        <f>(U37-'21-22 NC'!U36)/'21-22 NC'!U36</f>
        <v>8.0044843049327352E-2</v>
      </c>
      <c r="AL37" s="255">
        <f>(V37-'21-22 NC'!V36)/'21-22 NC'!V36</f>
        <v>8.0054591538311556E-2</v>
      </c>
      <c r="AM37" s="255">
        <f>(W37-'21-22 NC'!W36)/'21-22 NC'!W36</f>
        <v>8.0044843049327352E-2</v>
      </c>
    </row>
    <row r="38" spans="1:39" x14ac:dyDescent="0.25">
      <c r="A38" s="246">
        <v>34</v>
      </c>
      <c r="B38" s="365">
        <f>ROUND('21-22 NC'!B37+'21-22 NC'!B37*$A$2,0)</f>
        <v>3910</v>
      </c>
      <c r="C38" s="247">
        <f t="shared" si="0"/>
        <v>46920</v>
      </c>
      <c r="D38" s="247">
        <f t="shared" si="1"/>
        <v>39100</v>
      </c>
      <c r="E38" s="365">
        <f>ROUND('21-22 NC'!E37+'21-22 NC'!E37*$A$2,0)</f>
        <v>4336</v>
      </c>
      <c r="F38" s="247">
        <f t="shared" si="6"/>
        <v>52032</v>
      </c>
      <c r="G38" s="365">
        <f>ROUND('21-22 NC'!G37+'21-22 NC'!G37*$A$2,0)</f>
        <v>4657</v>
      </c>
      <c r="H38" s="247">
        <f t="shared" si="7"/>
        <v>55884</v>
      </c>
      <c r="I38" s="365">
        <f>ROUND('21-22 NC'!I37+'21-22 NC'!I37*$A$2,0)</f>
        <v>5235</v>
      </c>
      <c r="J38" s="247">
        <f t="shared" si="13"/>
        <v>62820</v>
      </c>
      <c r="K38" s="365">
        <f>ROUND('21-22 NC'!K37+'21-22 NC'!K37*$A$2,0)</f>
        <v>5622</v>
      </c>
      <c r="L38" s="247">
        <f t="shared" si="8"/>
        <v>67464</v>
      </c>
      <c r="M38" s="365">
        <f>ROUND('21-22 NC'!M37+'21-22 NC'!M37*$A$2,0)</f>
        <v>5281</v>
      </c>
      <c r="N38" s="247">
        <f t="shared" si="9"/>
        <v>63372</v>
      </c>
      <c r="O38" s="247">
        <f t="shared" si="10"/>
        <v>58091</v>
      </c>
      <c r="P38" s="365">
        <f>ROUND('21-22 NC'!P37+'21-22 NC'!P37*$A$2,0)</f>
        <v>6819</v>
      </c>
      <c r="Q38" s="247">
        <f t="shared" si="11"/>
        <v>81828</v>
      </c>
      <c r="R38" s="365">
        <f>ROUND('21-22 NC'!R37+'21-22 NC'!R37*$A$2,0)</f>
        <v>4909</v>
      </c>
      <c r="S38" s="247">
        <f t="shared" si="12"/>
        <v>49090</v>
      </c>
      <c r="T38" s="247">
        <f t="shared" si="2"/>
        <v>51545</v>
      </c>
      <c r="U38" s="247">
        <f t="shared" si="3"/>
        <v>53999</v>
      </c>
      <c r="V38" s="247">
        <f t="shared" si="4"/>
        <v>56454</v>
      </c>
      <c r="W38" s="247">
        <f t="shared" si="5"/>
        <v>58908</v>
      </c>
      <c r="X38" s="246">
        <v>34</v>
      </c>
      <c r="Z38" s="255">
        <f>(C38-'21-22 NC'!C37)/'21-22 NC'!C37</f>
        <v>8.0110497237569064E-2</v>
      </c>
      <c r="AA38" s="255">
        <f>(D38-'21-22 NC'!D37)/'21-22 NC'!D37</f>
        <v>8.0110497237569064E-2</v>
      </c>
      <c r="AB38" s="255">
        <f>(F38-'21-22 NC'!F37)/'21-22 NC'!F37</f>
        <v>7.9950186799501874E-2</v>
      </c>
      <c r="AC38" s="255">
        <f>(H38-'21-22 NC'!H37)/'21-22 NC'!H37</f>
        <v>8.0009276437847873E-2</v>
      </c>
      <c r="AD38" s="255">
        <f>(J38-'21-22 NC'!J37)/'21-22 NC'!J37</f>
        <v>8.0049515164018981E-2</v>
      </c>
      <c r="AE38" s="255">
        <f>(L38-'21-22 NC'!L37)/'21-22 NC'!L37</f>
        <v>7.9907798693814827E-2</v>
      </c>
      <c r="AF38" s="255">
        <f>(N38-'21-22 NC'!N37)/'21-22 NC'!N37</f>
        <v>7.9959100204498978E-2</v>
      </c>
      <c r="AG38" s="255">
        <f>(O38-'21-22 NC'!O37)/'21-22 NC'!O37</f>
        <v>7.9959100204498978E-2</v>
      </c>
      <c r="AH38" s="255">
        <f>(Q38-'21-22 NC'!Q37)/'21-22 NC'!Q37</f>
        <v>7.9980994615140952E-2</v>
      </c>
      <c r="AI38" s="255">
        <f>(S38-'21-22 NC'!S37)/'21-22 NC'!S37</f>
        <v>8.0088008800880087E-2</v>
      </c>
      <c r="AJ38" s="255">
        <f>(T38-'21-22 NC'!T37)/'21-22 NC'!T37</f>
        <v>8.0087169708526293E-2</v>
      </c>
      <c r="AK38" s="255">
        <f>(U38-'21-22 NC'!U37)/'21-22 NC'!U37</f>
        <v>8.0088008800880087E-2</v>
      </c>
      <c r="AL38" s="255">
        <f>(V38-'21-22 NC'!V37)/'21-22 NC'!V37</f>
        <v>8.0087242672380807E-2</v>
      </c>
      <c r="AM38" s="255">
        <f>(W38-'21-22 NC'!W37)/'21-22 NC'!W37</f>
        <v>8.0088008800880087E-2</v>
      </c>
    </row>
    <row r="39" spans="1:39" x14ac:dyDescent="0.25">
      <c r="A39" s="246">
        <v>35</v>
      </c>
      <c r="B39" s="365">
        <f>ROUND('21-22 NC'!B38+'21-22 NC'!B38*$A$2,0)</f>
        <v>3980</v>
      </c>
      <c r="C39" s="247">
        <f t="shared" si="0"/>
        <v>47760</v>
      </c>
      <c r="D39" s="247">
        <f t="shared" si="1"/>
        <v>39800</v>
      </c>
      <c r="E39" s="365">
        <f>ROUND('21-22 NC'!E38+'21-22 NC'!E38*$A$2,0)</f>
        <v>4390</v>
      </c>
      <c r="F39" s="247">
        <f t="shared" si="6"/>
        <v>52680</v>
      </c>
      <c r="G39" s="365">
        <f>ROUND('21-22 NC'!G38+'21-22 NC'!G38*$A$2,0)</f>
        <v>4724</v>
      </c>
      <c r="H39" s="247">
        <f t="shared" si="7"/>
        <v>56688</v>
      </c>
      <c r="I39" s="365">
        <f>ROUND('21-22 NC'!I38+'21-22 NC'!I38*$A$2,0)</f>
        <v>5319</v>
      </c>
      <c r="J39" s="247">
        <f t="shared" si="13"/>
        <v>63828</v>
      </c>
      <c r="K39" s="365">
        <f>ROUND('21-22 NC'!K38+'21-22 NC'!K38*$A$2,0)</f>
        <v>5729</v>
      </c>
      <c r="L39" s="247">
        <f t="shared" si="8"/>
        <v>68748</v>
      </c>
      <c r="M39" s="365">
        <f>ROUND('21-22 NC'!M38+'21-22 NC'!M38*$A$2,0)</f>
        <v>5400</v>
      </c>
      <c r="N39" s="247">
        <f t="shared" si="9"/>
        <v>64800</v>
      </c>
      <c r="O39" s="247">
        <f t="shared" si="10"/>
        <v>59400</v>
      </c>
      <c r="P39" s="365">
        <f>ROUND('21-22 NC'!P38+'21-22 NC'!P38*$A$2,0)</f>
        <v>6953</v>
      </c>
      <c r="Q39" s="247">
        <f t="shared" si="11"/>
        <v>83436</v>
      </c>
      <c r="R39" s="365">
        <f>ROUND('21-22 NC'!R38+'21-22 NC'!R38*$A$2,0)</f>
        <v>5011</v>
      </c>
      <c r="S39" s="247">
        <f t="shared" si="12"/>
        <v>50110</v>
      </c>
      <c r="T39" s="247">
        <f t="shared" si="2"/>
        <v>52616</v>
      </c>
      <c r="U39" s="247">
        <f t="shared" si="3"/>
        <v>55121</v>
      </c>
      <c r="V39" s="247">
        <f t="shared" si="4"/>
        <v>57627</v>
      </c>
      <c r="W39" s="247">
        <f t="shared" si="5"/>
        <v>60132</v>
      </c>
      <c r="X39" s="246">
        <v>35</v>
      </c>
      <c r="Z39" s="255">
        <f>(C39-'21-22 NC'!C38)/'21-22 NC'!C38</f>
        <v>8.0054274084124827E-2</v>
      </c>
      <c r="AA39" s="255">
        <f>(D39-'21-22 NC'!D38)/'21-22 NC'!D38</f>
        <v>8.0054274084124827E-2</v>
      </c>
      <c r="AB39" s="255">
        <f>(F39-'21-22 NC'!F38)/'21-22 NC'!F38</f>
        <v>7.995079950799508E-2</v>
      </c>
      <c r="AC39" s="255">
        <f>(H39-'21-22 NC'!H38)/'21-22 NC'!H38</f>
        <v>8.0018289894833103E-2</v>
      </c>
      <c r="AD39" s="255">
        <f>(J39-'21-22 NC'!J38)/'21-22 NC'!J38</f>
        <v>0.08</v>
      </c>
      <c r="AE39" s="255">
        <f>(L39-'21-22 NC'!L38)/'21-22 NC'!L38</f>
        <v>7.9924599434495758E-2</v>
      </c>
      <c r="AF39" s="255">
        <f>(N39-'21-22 NC'!N38)/'21-22 NC'!N38</f>
        <v>0.08</v>
      </c>
      <c r="AG39" s="255">
        <f>(O39-'21-22 NC'!O38)/'21-22 NC'!O38</f>
        <v>0.08</v>
      </c>
      <c r="AH39" s="255">
        <f>(Q39-'21-22 NC'!Q38)/'21-22 NC'!Q38</f>
        <v>7.999378689033862E-2</v>
      </c>
      <c r="AI39" s="255">
        <f>(S39-'21-22 NC'!S38)/'21-22 NC'!S38</f>
        <v>7.9956896551724138E-2</v>
      </c>
      <c r="AJ39" s="255">
        <f>(T39-'21-22 NC'!T38)/'21-22 NC'!T38</f>
        <v>7.9967159277504099E-2</v>
      </c>
      <c r="AK39" s="255">
        <f>(U39-'21-22 NC'!U38)/'21-22 NC'!U38</f>
        <v>7.9956896551724138E-2</v>
      </c>
      <c r="AL39" s="255">
        <f>(V39-'21-22 NC'!V38)/'21-22 NC'!V38</f>
        <v>7.9966266866566715E-2</v>
      </c>
      <c r="AM39" s="255">
        <f>(W39-'21-22 NC'!W38)/'21-22 NC'!W38</f>
        <v>7.9956896551724138E-2</v>
      </c>
    </row>
    <row r="40" spans="1:39" x14ac:dyDescent="0.25">
      <c r="A40" s="246">
        <v>36</v>
      </c>
      <c r="B40" s="365">
        <f>ROUND('21-22 NC'!B39+'21-22 NC'!B39*$A$2,0)</f>
        <v>4050</v>
      </c>
      <c r="C40" s="247">
        <f t="shared" si="0"/>
        <v>48600</v>
      </c>
      <c r="D40" s="247">
        <f t="shared" si="1"/>
        <v>40500</v>
      </c>
      <c r="E40" s="365">
        <f>ROUND('21-22 NC'!E39+'21-22 NC'!E39*$A$2,0)</f>
        <v>4460</v>
      </c>
      <c r="F40" s="247">
        <f t="shared" si="6"/>
        <v>53520</v>
      </c>
      <c r="G40" s="365">
        <f>ROUND('21-22 NC'!G39+'21-22 NC'!G39*$A$2,0)</f>
        <v>4785</v>
      </c>
      <c r="H40" s="247">
        <f t="shared" si="7"/>
        <v>57420</v>
      </c>
      <c r="I40" s="365">
        <f>ROUND('21-22 NC'!I39+'21-22 NC'!I39*$A$2,0)</f>
        <v>5403</v>
      </c>
      <c r="J40" s="247">
        <f t="shared" si="13"/>
        <v>64836</v>
      </c>
      <c r="K40" s="365">
        <f>ROUND('21-22 NC'!K39+'21-22 NC'!K39*$A$2,0)</f>
        <v>5847</v>
      </c>
      <c r="L40" s="247">
        <f t="shared" si="8"/>
        <v>70164</v>
      </c>
      <c r="M40" s="365">
        <f>ROUND('21-22 NC'!M39+'21-22 NC'!M39*$A$2,0)</f>
        <v>5492</v>
      </c>
      <c r="N40" s="247">
        <f t="shared" si="9"/>
        <v>65904</v>
      </c>
      <c r="O40" s="247">
        <f t="shared" si="10"/>
        <v>60412</v>
      </c>
      <c r="P40" s="365">
        <f>ROUND('21-22 NC'!P39+'21-22 NC'!P39*$A$2,0)</f>
        <v>7088</v>
      </c>
      <c r="Q40" s="247">
        <f t="shared" si="11"/>
        <v>85056</v>
      </c>
      <c r="R40" s="365">
        <f>ROUND('21-22 NC'!R39+'21-22 NC'!R39*$A$2,0)</f>
        <v>5098</v>
      </c>
      <c r="S40" s="247">
        <f t="shared" si="12"/>
        <v>50980</v>
      </c>
      <c r="T40" s="247">
        <f t="shared" si="2"/>
        <v>53529</v>
      </c>
      <c r="U40" s="247">
        <f t="shared" si="3"/>
        <v>56078</v>
      </c>
      <c r="V40" s="247">
        <f t="shared" si="4"/>
        <v>58627</v>
      </c>
      <c r="W40" s="247">
        <f t="shared" si="5"/>
        <v>61176</v>
      </c>
      <c r="X40" s="246">
        <v>36</v>
      </c>
      <c r="Z40" s="255">
        <f>(C40-'21-22 NC'!C39)/'21-22 NC'!C39</f>
        <v>0.08</v>
      </c>
      <c r="AA40" s="255">
        <f>(D40-'21-22 NC'!D39)/'21-22 NC'!D39</f>
        <v>0.08</v>
      </c>
      <c r="AB40" s="255">
        <f>(F40-'21-22 NC'!F39)/'21-22 NC'!F39</f>
        <v>7.990314769975787E-2</v>
      </c>
      <c r="AC40" s="255">
        <f>(H40-'21-22 NC'!H39)/'21-22 NC'!H39</f>
        <v>7.9891672308733924E-2</v>
      </c>
      <c r="AD40" s="255">
        <f>(J40-'21-22 NC'!J39)/'21-22 NC'!J39</f>
        <v>7.9952028782730361E-2</v>
      </c>
      <c r="AE40" s="255">
        <f>(L40-'21-22 NC'!L39)/'21-22 NC'!L39</f>
        <v>7.9977835241965278E-2</v>
      </c>
      <c r="AF40" s="255">
        <f>(N40-'21-22 NC'!N39)/'21-22 NC'!N39</f>
        <v>8.0039331366764999E-2</v>
      </c>
      <c r="AG40" s="255">
        <f>(O40-'21-22 NC'!O39)/'21-22 NC'!O39</f>
        <v>8.0039331366764999E-2</v>
      </c>
      <c r="AH40" s="255">
        <f>(Q40-'21-22 NC'!Q39)/'21-22 NC'!Q39</f>
        <v>7.999390522626848E-2</v>
      </c>
      <c r="AI40" s="255">
        <f>(S40-'21-22 NC'!S39)/'21-22 NC'!S39</f>
        <v>8.0084745762711865E-2</v>
      </c>
      <c r="AJ40" s="255">
        <f>(T40-'21-22 NC'!T39)/'21-22 NC'!T39</f>
        <v>8.0084745762711865E-2</v>
      </c>
      <c r="AK40" s="255">
        <f>(U40-'21-22 NC'!U39)/'21-22 NC'!U39</f>
        <v>8.0084745762711865E-2</v>
      </c>
      <c r="AL40" s="255">
        <f>(V40-'21-22 NC'!V39)/'21-22 NC'!V39</f>
        <v>8.0084745762711865E-2</v>
      </c>
      <c r="AM40" s="255">
        <f>(W40-'21-22 NC'!W39)/'21-22 NC'!W39</f>
        <v>8.0084745762711865E-2</v>
      </c>
    </row>
    <row r="41" spans="1:39" x14ac:dyDescent="0.25">
      <c r="A41" s="246">
        <v>37</v>
      </c>
      <c r="B41" s="365">
        <f>ROUND('21-22 NC'!B40+'21-22 NC'!B40*$A$2,0)</f>
        <v>4126</v>
      </c>
      <c r="C41" s="247">
        <f t="shared" si="0"/>
        <v>49512</v>
      </c>
      <c r="D41" s="247">
        <f t="shared" si="1"/>
        <v>41260</v>
      </c>
      <c r="E41" s="365">
        <f>ROUND('21-22 NC'!E40+'21-22 NC'!E40*$A$2,0)</f>
        <v>4509</v>
      </c>
      <c r="F41" s="247">
        <f t="shared" si="6"/>
        <v>54108</v>
      </c>
      <c r="G41" s="365">
        <f>ROUND('21-22 NC'!G40+'21-22 NC'!G40*$A$2,0)</f>
        <v>4870</v>
      </c>
      <c r="H41" s="247">
        <f t="shared" si="7"/>
        <v>58440</v>
      </c>
      <c r="I41" s="365">
        <f>ROUND('21-22 NC'!I40+'21-22 NC'!I40*$A$2,0)</f>
        <v>5487</v>
      </c>
      <c r="J41" s="247">
        <f t="shared" si="13"/>
        <v>65844</v>
      </c>
      <c r="K41" s="365">
        <f>ROUND('21-22 NC'!K40+'21-22 NC'!K40*$A$2,0)</f>
        <v>5965</v>
      </c>
      <c r="L41" s="247">
        <f t="shared" si="8"/>
        <v>71580</v>
      </c>
      <c r="M41" s="365">
        <f>ROUND('21-22 NC'!M40+'21-22 NC'!M40*$A$2,0)</f>
        <v>5573</v>
      </c>
      <c r="N41" s="247">
        <f t="shared" si="9"/>
        <v>66876</v>
      </c>
      <c r="O41" s="247">
        <f t="shared" si="10"/>
        <v>61303</v>
      </c>
      <c r="P41" s="365">
        <f>ROUND('21-22 NC'!P40+'21-22 NC'!P40*$A$2,0)</f>
        <v>7228</v>
      </c>
      <c r="Q41" s="247">
        <f t="shared" si="11"/>
        <v>86736</v>
      </c>
      <c r="R41" s="365">
        <f>ROUND('21-22 NC'!R40+'21-22 NC'!R40*$A$2,0)</f>
        <v>5189</v>
      </c>
      <c r="S41" s="247">
        <f t="shared" si="12"/>
        <v>51890</v>
      </c>
      <c r="T41" s="247">
        <f t="shared" si="2"/>
        <v>54485</v>
      </c>
      <c r="U41" s="247">
        <f t="shared" si="3"/>
        <v>57079</v>
      </c>
      <c r="V41" s="247">
        <f t="shared" si="4"/>
        <v>59674</v>
      </c>
      <c r="W41" s="247">
        <f t="shared" si="5"/>
        <v>62268</v>
      </c>
      <c r="X41" s="246">
        <v>37</v>
      </c>
      <c r="Z41" s="255">
        <f>(C41-'21-22 NC'!C40)/'21-22 NC'!C40</f>
        <v>8.0104712041884824E-2</v>
      </c>
      <c r="AA41" s="255">
        <f>(D41-'21-22 NC'!D40)/'21-22 NC'!D40</f>
        <v>8.0104712041884824E-2</v>
      </c>
      <c r="AB41" s="255">
        <f>(F41-'21-22 NC'!F40)/'21-22 NC'!F40</f>
        <v>0.08</v>
      </c>
      <c r="AC41" s="255">
        <f>(H41-'21-22 NC'!H40)/'21-22 NC'!H40</f>
        <v>8.0062098026169884E-2</v>
      </c>
      <c r="AD41" s="255">
        <f>(J41-'21-22 NC'!J40)/'21-22 NC'!J40</f>
        <v>7.9905530407400116E-2</v>
      </c>
      <c r="AE41" s="255">
        <f>(L41-'21-22 NC'!L40)/'21-22 NC'!L40</f>
        <v>8.002896976281007E-2</v>
      </c>
      <c r="AF41" s="255">
        <f>(N41-'21-22 NC'!N40)/'21-22 NC'!N40</f>
        <v>8.0038759689922481E-2</v>
      </c>
      <c r="AG41" s="255">
        <f>(O41-'21-22 NC'!O40)/'21-22 NC'!O40</f>
        <v>8.0038759689922481E-2</v>
      </c>
      <c r="AH41" s="255">
        <f>(Q41-'21-22 NC'!Q40)/'21-22 NC'!Q40</f>
        <v>7.9934259674286565E-2</v>
      </c>
      <c r="AI41" s="255">
        <f>(S41-'21-22 NC'!S40)/'21-22 NC'!S40</f>
        <v>7.9916753381893857E-2</v>
      </c>
      <c r="AJ41" s="255">
        <f>(T41-'21-22 NC'!T40)/'21-22 NC'!T40</f>
        <v>7.9915961389808332E-2</v>
      </c>
      <c r="AK41" s="255">
        <f>(U41-'21-22 NC'!U40)/'21-22 NC'!U40</f>
        <v>7.9916753381893857E-2</v>
      </c>
      <c r="AL41" s="255">
        <f>(V41-'21-22 NC'!V40)/'21-22 NC'!V40</f>
        <v>7.9916030258062182E-2</v>
      </c>
      <c r="AM41" s="255">
        <f>(W41-'21-22 NC'!W40)/'21-22 NC'!W40</f>
        <v>7.9916753381893857E-2</v>
      </c>
    </row>
    <row r="42" spans="1:39" x14ac:dyDescent="0.25">
      <c r="A42" s="246">
        <v>38</v>
      </c>
      <c r="B42" s="365">
        <f>ROUND('21-22 NC'!B41+'21-22 NC'!B41*$A$2,0)</f>
        <v>4201</v>
      </c>
      <c r="C42" s="247">
        <f t="shared" si="0"/>
        <v>50412</v>
      </c>
      <c r="D42" s="247">
        <f t="shared" si="1"/>
        <v>42010</v>
      </c>
      <c r="E42" s="365">
        <f>ROUND('21-22 NC'!E41+'21-22 NC'!E41*$A$2,0)</f>
        <v>4568</v>
      </c>
      <c r="F42" s="247">
        <f t="shared" si="6"/>
        <v>54816</v>
      </c>
      <c r="G42" s="365">
        <f>ROUND('21-22 NC'!G41+'21-22 NC'!G41*$A$2,0)</f>
        <v>4931</v>
      </c>
      <c r="H42" s="247">
        <f t="shared" si="7"/>
        <v>59172</v>
      </c>
      <c r="I42" s="365">
        <f>ROUND('21-22 NC'!I41+'21-22 NC'!I41*$A$2,0)</f>
        <v>5584</v>
      </c>
      <c r="J42" s="247">
        <f t="shared" si="13"/>
        <v>67008</v>
      </c>
      <c r="K42" s="365">
        <f>ROUND('21-22 NC'!K41+'21-22 NC'!K41*$A$2,0)</f>
        <v>6089</v>
      </c>
      <c r="L42" s="247">
        <f t="shared" si="8"/>
        <v>73068</v>
      </c>
      <c r="M42" s="365">
        <f>ROUND('21-22 NC'!M41+'21-22 NC'!M41*$A$2,0)</f>
        <v>5670</v>
      </c>
      <c r="N42" s="247">
        <f t="shared" si="9"/>
        <v>68040</v>
      </c>
      <c r="O42" s="247">
        <f t="shared" si="10"/>
        <v>62370</v>
      </c>
      <c r="P42" s="365">
        <f>ROUND('21-22 NC'!P41+'21-22 NC'!P41*$A$2,0)</f>
        <v>7353</v>
      </c>
      <c r="Q42" s="247">
        <f t="shared" si="11"/>
        <v>88236</v>
      </c>
      <c r="R42" s="365">
        <f>ROUND('21-22 NC'!R41+'21-22 NC'!R41*$A$2,0)</f>
        <v>5270</v>
      </c>
      <c r="S42" s="247">
        <f t="shared" si="12"/>
        <v>52700</v>
      </c>
      <c r="T42" s="247">
        <f t="shared" si="2"/>
        <v>55335</v>
      </c>
      <c r="U42" s="247">
        <f t="shared" si="3"/>
        <v>57970</v>
      </c>
      <c r="V42" s="247">
        <f t="shared" si="4"/>
        <v>60605</v>
      </c>
      <c r="W42" s="247">
        <f t="shared" si="5"/>
        <v>63240</v>
      </c>
      <c r="X42" s="246">
        <v>38</v>
      </c>
      <c r="Z42" s="255">
        <f>(C42-'21-22 NC'!C41)/'21-22 NC'!C41</f>
        <v>7.9948586118251924E-2</v>
      </c>
      <c r="AA42" s="255">
        <f>(D42-'21-22 NC'!D41)/'21-22 NC'!D41</f>
        <v>7.9948586118251924E-2</v>
      </c>
      <c r="AB42" s="255">
        <f>(F42-'21-22 NC'!F41)/'21-22 NC'!F41</f>
        <v>7.9905437352245867E-2</v>
      </c>
      <c r="AC42" s="255">
        <f>(H42-'21-22 NC'!H41)/'21-22 NC'!H41</f>
        <v>7.9938677179150236E-2</v>
      </c>
      <c r="AD42" s="255">
        <f>(J42-'21-22 NC'!J41)/'21-22 NC'!J41</f>
        <v>8.0077369439071566E-2</v>
      </c>
      <c r="AE42" s="255">
        <f>(L42-'21-22 NC'!L41)/'21-22 NC'!L41</f>
        <v>7.9992905285562257E-2</v>
      </c>
      <c r="AF42" s="255">
        <f>(N42-'21-22 NC'!N41)/'21-22 NC'!N41</f>
        <v>0.08</v>
      </c>
      <c r="AG42" s="255">
        <f>(O42-'21-22 NC'!O41)/'21-22 NC'!O41</f>
        <v>0.08</v>
      </c>
      <c r="AH42" s="255">
        <f>(Q42-'21-22 NC'!Q41)/'21-22 NC'!Q41</f>
        <v>8.0052878965922447E-2</v>
      </c>
      <c r="AI42" s="255">
        <f>(S42-'21-22 NC'!S41)/'21-22 NC'!S41</f>
        <v>7.9918032786885251E-2</v>
      </c>
      <c r="AJ42" s="255">
        <f>(T42-'21-22 NC'!T41)/'21-22 NC'!T41</f>
        <v>7.9918032786885251E-2</v>
      </c>
      <c r="AK42" s="255">
        <f>(U42-'21-22 NC'!U41)/'21-22 NC'!U41</f>
        <v>7.9918032786885251E-2</v>
      </c>
      <c r="AL42" s="255">
        <f>(V42-'21-22 NC'!V41)/'21-22 NC'!V41</f>
        <v>7.9918032786885251E-2</v>
      </c>
      <c r="AM42" s="255">
        <f>(W42-'21-22 NC'!W41)/'21-22 NC'!W41</f>
        <v>7.9918032786885251E-2</v>
      </c>
    </row>
    <row r="43" spans="1:39" x14ac:dyDescent="0.25">
      <c r="A43" s="246">
        <v>39</v>
      </c>
      <c r="B43" s="365">
        <f>ROUND('21-22 NC'!B42+'21-22 NC'!B42*$A$2,0)</f>
        <v>4271</v>
      </c>
      <c r="C43" s="247">
        <f t="shared" si="0"/>
        <v>51252</v>
      </c>
      <c r="D43" s="247">
        <f t="shared" si="1"/>
        <v>42710</v>
      </c>
      <c r="E43" s="365">
        <f>ROUND('21-22 NC'!E42+'21-22 NC'!E42*$A$2,0)</f>
        <v>4633</v>
      </c>
      <c r="F43" s="247">
        <f t="shared" si="6"/>
        <v>55596</v>
      </c>
      <c r="G43" s="365">
        <f>ROUND('21-22 NC'!G42+'21-22 NC'!G42*$A$2,0)</f>
        <v>5038</v>
      </c>
      <c r="H43" s="247">
        <f t="shared" si="7"/>
        <v>60456</v>
      </c>
      <c r="I43" s="365">
        <f>ROUND('21-22 NC'!I42+'21-22 NC'!I42*$A$2,0)</f>
        <v>5673</v>
      </c>
      <c r="J43" s="247">
        <f t="shared" si="13"/>
        <v>68076</v>
      </c>
      <c r="K43" s="365">
        <f>ROUND('21-22 NC'!K42+'21-22 NC'!K42*$A$2,0)</f>
        <v>6195</v>
      </c>
      <c r="L43" s="247">
        <f t="shared" si="8"/>
        <v>74340</v>
      </c>
      <c r="M43" s="365">
        <f>ROUND('21-22 NC'!M42+'21-22 NC'!M42*$A$2,0)</f>
        <v>5762</v>
      </c>
      <c r="N43" s="247">
        <f t="shared" si="9"/>
        <v>69144</v>
      </c>
      <c r="O43" s="247">
        <f t="shared" si="10"/>
        <v>63382</v>
      </c>
      <c r="P43" s="365">
        <f>ROUND('21-22 NC'!P42+'21-22 NC'!P42*$A$2,0)</f>
        <v>7458</v>
      </c>
      <c r="Q43" s="247">
        <f t="shared" si="11"/>
        <v>89496</v>
      </c>
      <c r="R43" s="365">
        <f>ROUND('21-22 NC'!R42+'21-22 NC'!R42*$A$2,0)</f>
        <v>5373</v>
      </c>
      <c r="S43" s="247">
        <f t="shared" si="12"/>
        <v>53730</v>
      </c>
      <c r="T43" s="247">
        <f t="shared" si="2"/>
        <v>56417</v>
      </c>
      <c r="U43" s="247">
        <f t="shared" si="3"/>
        <v>59103</v>
      </c>
      <c r="V43" s="247">
        <f t="shared" si="4"/>
        <v>61790</v>
      </c>
      <c r="W43" s="247">
        <f t="shared" si="5"/>
        <v>64476</v>
      </c>
      <c r="X43" s="246">
        <v>39</v>
      </c>
      <c r="Z43" s="255">
        <f>(C43-'21-22 NC'!C42)/'21-22 NC'!C42</f>
        <v>7.989886219974715E-2</v>
      </c>
      <c r="AA43" s="255">
        <f>(D43-'21-22 NC'!D42)/'21-22 NC'!D42</f>
        <v>7.989886219974715E-2</v>
      </c>
      <c r="AB43" s="255">
        <f>(F43-'21-22 NC'!F42)/'21-22 NC'!F42</f>
        <v>7.9953379953379949E-2</v>
      </c>
      <c r="AC43" s="255">
        <f>(H43-'21-22 NC'!H42)/'21-22 NC'!H42</f>
        <v>7.9957127545551981E-2</v>
      </c>
      <c r="AD43" s="255">
        <f>(J43-'21-22 NC'!J42)/'21-22 NC'!J42</f>
        <v>7.9954311821816101E-2</v>
      </c>
      <c r="AE43" s="255">
        <f>(L43-'21-22 NC'!L42)/'21-22 NC'!L42</f>
        <v>8.0020920502092044E-2</v>
      </c>
      <c r="AF43" s="255">
        <f>(N43-'21-22 NC'!N42)/'21-22 NC'!N42</f>
        <v>8.003748828491096E-2</v>
      </c>
      <c r="AG43" s="255">
        <f>(O43-'21-22 NC'!O42)/'21-22 NC'!O42</f>
        <v>8.003748828491096E-2</v>
      </c>
      <c r="AH43" s="255">
        <f>(Q43-'21-22 NC'!Q42)/'21-22 NC'!Q42</f>
        <v>7.993049522154648E-2</v>
      </c>
      <c r="AI43" s="255">
        <f>(S43-'21-22 NC'!S42)/'21-22 NC'!S42</f>
        <v>0.08</v>
      </c>
      <c r="AJ43" s="255">
        <f>(T43-'21-22 NC'!T42)/'21-22 NC'!T42</f>
        <v>7.9999234273900224E-2</v>
      </c>
      <c r="AK43" s="255">
        <f>(U43-'21-22 NC'!U42)/'21-22 NC'!U42</f>
        <v>0.08</v>
      </c>
      <c r="AL43" s="255">
        <f>(V43-'21-22 NC'!V42)/'21-22 NC'!V42</f>
        <v>7.9999300858196565E-2</v>
      </c>
      <c r="AM43" s="255">
        <f>(W43-'21-22 NC'!W42)/'21-22 NC'!W42</f>
        <v>0.08</v>
      </c>
    </row>
    <row r="44" spans="1:39" x14ac:dyDescent="0.25">
      <c r="A44" s="246">
        <v>40</v>
      </c>
      <c r="B44" s="365">
        <f>ROUND('21-22 NC'!B43+'21-22 NC'!B43*$A$2,0)</f>
        <v>4374</v>
      </c>
      <c r="C44" s="247">
        <f t="shared" si="0"/>
        <v>52488</v>
      </c>
      <c r="D44" s="247">
        <f t="shared" si="1"/>
        <v>43740</v>
      </c>
      <c r="E44" s="365">
        <f>ROUND('21-22 NC'!E43+'21-22 NC'!E43*$A$2,0)</f>
        <v>4720</v>
      </c>
      <c r="F44" s="247">
        <f t="shared" si="6"/>
        <v>56640</v>
      </c>
      <c r="G44" s="365">
        <f>ROUND('21-22 NC'!G43+'21-22 NC'!G43*$A$2,0)</f>
        <v>5117</v>
      </c>
      <c r="H44" s="247">
        <f t="shared" si="7"/>
        <v>61404</v>
      </c>
      <c r="I44" s="365">
        <f>ROUND('21-22 NC'!I43+'21-22 NC'!I43*$A$2,0)</f>
        <v>5746</v>
      </c>
      <c r="J44" s="247">
        <f t="shared" si="13"/>
        <v>68952</v>
      </c>
      <c r="K44" s="365">
        <f>ROUND('21-22 NC'!K43+'21-22 NC'!K43*$A$2,0)</f>
        <v>6279</v>
      </c>
      <c r="L44" s="247">
        <f t="shared" si="8"/>
        <v>75348</v>
      </c>
      <c r="M44" s="365">
        <f>ROUND('21-22 NC'!M43+'21-22 NC'!M43*$A$2,0)</f>
        <v>5864</v>
      </c>
      <c r="N44" s="247">
        <f t="shared" si="9"/>
        <v>70368</v>
      </c>
      <c r="O44" s="247">
        <f t="shared" si="10"/>
        <v>64504</v>
      </c>
      <c r="P44" s="365">
        <f>ROUND('21-22 NC'!P43+'21-22 NC'!P43*$A$2,0)</f>
        <v>7543</v>
      </c>
      <c r="Q44" s="247">
        <f t="shared" si="11"/>
        <v>90516</v>
      </c>
      <c r="R44" s="365">
        <f>ROUND('21-22 NC'!R43+'21-22 NC'!R43*$A$2,0)</f>
        <v>5454</v>
      </c>
      <c r="S44" s="247">
        <f t="shared" si="12"/>
        <v>54540</v>
      </c>
      <c r="T44" s="247">
        <f t="shared" si="2"/>
        <v>57267</v>
      </c>
      <c r="U44" s="247">
        <f t="shared" si="3"/>
        <v>59994</v>
      </c>
      <c r="V44" s="247">
        <f t="shared" si="4"/>
        <v>62721</v>
      </c>
      <c r="W44" s="247">
        <f t="shared" si="5"/>
        <v>65448</v>
      </c>
      <c r="X44" s="246">
        <v>40</v>
      </c>
      <c r="Z44" s="255">
        <f>(C44-'21-22 NC'!C43)/'21-22 NC'!C43</f>
        <v>0.08</v>
      </c>
      <c r="AA44" s="255">
        <f>(D44-'21-22 NC'!D43)/'21-22 NC'!D43</f>
        <v>0.08</v>
      </c>
      <c r="AB44" s="255">
        <f>(F44-'21-22 NC'!F43)/'21-22 NC'!F43</f>
        <v>8.0091533180778038E-2</v>
      </c>
      <c r="AC44" s="255">
        <f>(H44-'21-22 NC'!H43)/'21-22 NC'!H43</f>
        <v>7.9991557619248629E-2</v>
      </c>
      <c r="AD44" s="255">
        <f>(J44-'21-22 NC'!J43)/'21-22 NC'!J43</f>
        <v>8.0075187969924813E-2</v>
      </c>
      <c r="AE44" s="255">
        <f>(L44-'21-22 NC'!L43)/'21-22 NC'!L43</f>
        <v>7.9979360165118682E-2</v>
      </c>
      <c r="AF44" s="255">
        <f>(N44-'21-22 NC'!N43)/'21-22 NC'!N43</f>
        <v>7.9926335174953955E-2</v>
      </c>
      <c r="AG44" s="255">
        <f>(O44-'21-22 NC'!O43)/'21-22 NC'!O43</f>
        <v>7.9926335174953955E-2</v>
      </c>
      <c r="AH44" s="255">
        <f>(Q44-'21-22 NC'!Q43)/'21-22 NC'!Q43</f>
        <v>8.0040091638029776E-2</v>
      </c>
      <c r="AI44" s="255">
        <f>(S44-'21-22 NC'!S43)/'21-22 NC'!S43</f>
        <v>0.08</v>
      </c>
      <c r="AJ44" s="255">
        <f>(T44-'21-22 NC'!T43)/'21-22 NC'!T43</f>
        <v>0.08</v>
      </c>
      <c r="AK44" s="255">
        <f>(U44-'21-22 NC'!U43)/'21-22 NC'!U43</f>
        <v>0.08</v>
      </c>
      <c r="AL44" s="255">
        <f>(V44-'21-22 NC'!V43)/'21-22 NC'!V43</f>
        <v>0.08</v>
      </c>
      <c r="AM44" s="255">
        <f>(W44-'21-22 NC'!W43)/'21-22 NC'!W43</f>
        <v>0.08</v>
      </c>
    </row>
    <row r="45" spans="1:39" x14ac:dyDescent="0.25">
      <c r="A45" s="246">
        <v>41</v>
      </c>
      <c r="B45" s="365">
        <f>ROUND('21-22 NC'!B44+'21-22 NC'!B44*$A$2,0)</f>
        <v>4433</v>
      </c>
      <c r="C45" s="247">
        <f t="shared" si="0"/>
        <v>53196</v>
      </c>
      <c r="D45" s="247">
        <f t="shared" si="1"/>
        <v>44330</v>
      </c>
      <c r="E45" s="365">
        <f>ROUND('21-22 NC'!E44+'21-22 NC'!E44*$A$2,0)</f>
        <v>4790</v>
      </c>
      <c r="F45" s="247">
        <f t="shared" si="6"/>
        <v>57480</v>
      </c>
      <c r="G45" s="365">
        <f>ROUND('21-22 NC'!G44+'21-22 NC'!G44*$A$2,0)</f>
        <v>5207</v>
      </c>
      <c r="H45" s="247">
        <f t="shared" si="7"/>
        <v>62484</v>
      </c>
      <c r="I45" s="365">
        <f>ROUND('21-22 NC'!I44+'21-22 NC'!I44*$A$2,0)</f>
        <v>5847</v>
      </c>
      <c r="J45" s="247">
        <f t="shared" si="13"/>
        <v>70164</v>
      </c>
      <c r="K45" s="365">
        <f>ROUND('21-22 NC'!K44+'21-22 NC'!K44*$A$2,0)</f>
        <v>6358</v>
      </c>
      <c r="L45" s="247">
        <f t="shared" si="8"/>
        <v>76296</v>
      </c>
      <c r="M45" s="365">
        <f>ROUND('21-22 NC'!M44+'21-22 NC'!M44*$A$2,0)</f>
        <v>5940</v>
      </c>
      <c r="N45" s="247">
        <f t="shared" si="9"/>
        <v>71280</v>
      </c>
      <c r="O45" s="247">
        <f t="shared" si="10"/>
        <v>65340</v>
      </c>
      <c r="P45" s="365">
        <f>ROUND('21-22 NC'!P44+'21-22 NC'!P44*$A$2,0)</f>
        <v>7633</v>
      </c>
      <c r="Q45" s="247">
        <f t="shared" si="11"/>
        <v>91596</v>
      </c>
      <c r="R45" s="365">
        <f>ROUND('21-22 NC'!R44+'21-22 NC'!R44*$A$2,0)</f>
        <v>5535</v>
      </c>
      <c r="S45" s="247">
        <f t="shared" si="12"/>
        <v>55350</v>
      </c>
      <c r="T45" s="247">
        <f t="shared" si="2"/>
        <v>58118</v>
      </c>
      <c r="U45" s="247">
        <f t="shared" si="3"/>
        <v>60885</v>
      </c>
      <c r="V45" s="247">
        <f t="shared" si="4"/>
        <v>63653</v>
      </c>
      <c r="W45" s="247">
        <f t="shared" si="5"/>
        <v>66420</v>
      </c>
      <c r="X45" s="246">
        <v>41</v>
      </c>
      <c r="Z45" s="255">
        <f>(C45-'21-22 NC'!C44)/'21-22 NC'!C44</f>
        <v>7.9902557856272843E-2</v>
      </c>
      <c r="AA45" s="255">
        <f>(D45-'21-22 NC'!D44)/'21-22 NC'!D44</f>
        <v>7.9902557856272843E-2</v>
      </c>
      <c r="AB45" s="255">
        <f>(F45-'21-22 NC'!F44)/'21-22 NC'!F44</f>
        <v>8.0045095828635851E-2</v>
      </c>
      <c r="AC45" s="255">
        <f>(H45-'21-22 NC'!H44)/'21-22 NC'!H44</f>
        <v>8.0066376270483297E-2</v>
      </c>
      <c r="AD45" s="255">
        <f>(J45-'21-22 NC'!J44)/'21-22 NC'!J44</f>
        <v>7.9977835241965278E-2</v>
      </c>
      <c r="AE45" s="255">
        <f>(L45-'21-22 NC'!L44)/'21-22 NC'!L44</f>
        <v>8.000679463224053E-2</v>
      </c>
      <c r="AF45" s="255">
        <f>(N45-'21-22 NC'!N44)/'21-22 NC'!N44</f>
        <v>0.08</v>
      </c>
      <c r="AG45" s="255">
        <f>(O45-'21-22 NC'!O44)/'21-22 NC'!O44</f>
        <v>0.08</v>
      </c>
      <c r="AH45" s="255">
        <f>(Q45-'21-22 NC'!Q44)/'21-22 NC'!Q44</f>
        <v>7.993774759479344E-2</v>
      </c>
      <c r="AI45" s="255">
        <f>(S45-'21-22 NC'!S44)/'21-22 NC'!S44</f>
        <v>0.08</v>
      </c>
      <c r="AJ45" s="255">
        <f>(T45-'21-22 NC'!T44)/'21-22 NC'!T44</f>
        <v>7.9999256685187592E-2</v>
      </c>
      <c r="AK45" s="255">
        <f>(U45-'21-22 NC'!U44)/'21-22 NC'!U44</f>
        <v>0.08</v>
      </c>
      <c r="AL45" s="255">
        <f>(V45-'21-22 NC'!V44)/'21-22 NC'!V44</f>
        <v>7.9999321320709901E-2</v>
      </c>
      <c r="AM45" s="255">
        <f>(W45-'21-22 NC'!W44)/'21-22 NC'!W44</f>
        <v>0.08</v>
      </c>
    </row>
    <row r="46" spans="1:39" x14ac:dyDescent="0.25">
      <c r="A46" s="246">
        <v>42</v>
      </c>
      <c r="B46" s="365">
        <f>ROUND('21-22 NC'!B45+'21-22 NC'!B45*$A$2,0)</f>
        <v>4509</v>
      </c>
      <c r="C46" s="247">
        <f t="shared" si="0"/>
        <v>54108</v>
      </c>
      <c r="D46" s="247">
        <f t="shared" si="1"/>
        <v>45090</v>
      </c>
      <c r="E46" s="365">
        <f>ROUND('21-22 NC'!E45+'21-22 NC'!E45*$A$2,0)</f>
        <v>4871</v>
      </c>
      <c r="F46" s="247">
        <f t="shared" si="6"/>
        <v>58452</v>
      </c>
      <c r="G46" s="365">
        <f>ROUND('21-22 NC'!G45+'21-22 NC'!G45*$A$2,0)</f>
        <v>5275</v>
      </c>
      <c r="H46" s="247">
        <f t="shared" si="7"/>
        <v>63300</v>
      </c>
      <c r="I46" s="365">
        <f>ROUND('21-22 NC'!I45+'21-22 NC'!I45*$A$2,0)</f>
        <v>5914</v>
      </c>
      <c r="J46" s="247">
        <f t="shared" si="13"/>
        <v>70968</v>
      </c>
      <c r="K46" s="365">
        <f>ROUND('21-22 NC'!K45+'21-22 NC'!K45*$A$2,0)</f>
        <v>6437</v>
      </c>
      <c r="L46" s="247">
        <f t="shared" si="8"/>
        <v>77244</v>
      </c>
      <c r="M46" s="365">
        <f>ROUND('21-22 NC'!M45+'21-22 NC'!M45*$A$2,0)</f>
        <v>6021</v>
      </c>
      <c r="N46" s="247">
        <f t="shared" si="9"/>
        <v>72252</v>
      </c>
      <c r="O46" s="247">
        <f t="shared" si="10"/>
        <v>66231</v>
      </c>
      <c r="P46" s="365">
        <f>ROUND('21-22 NC'!P45+'21-22 NC'!P45*$A$2,0)</f>
        <v>7711</v>
      </c>
      <c r="Q46" s="247">
        <f t="shared" si="11"/>
        <v>92532</v>
      </c>
      <c r="R46" s="365">
        <f>ROUND('21-22 NC'!R45+'21-22 NC'!R45*$A$2,0)</f>
        <v>5605</v>
      </c>
      <c r="S46" s="247">
        <f t="shared" si="12"/>
        <v>56050</v>
      </c>
      <c r="T46" s="247">
        <f t="shared" si="2"/>
        <v>58853</v>
      </c>
      <c r="U46" s="247">
        <f t="shared" si="3"/>
        <v>61655</v>
      </c>
      <c r="V46" s="247">
        <f t="shared" si="4"/>
        <v>64458</v>
      </c>
      <c r="W46" s="247">
        <f t="shared" si="5"/>
        <v>67260</v>
      </c>
      <c r="X46" s="246">
        <v>42</v>
      </c>
      <c r="Z46" s="255">
        <f>(C46-'21-22 NC'!C45)/'21-22 NC'!C45</f>
        <v>0.08</v>
      </c>
      <c r="AA46" s="255">
        <f>(D46-'21-22 NC'!D45)/'21-22 NC'!D45</f>
        <v>0.08</v>
      </c>
      <c r="AB46" s="255">
        <f>(F46-'21-22 NC'!F45)/'21-22 NC'!F45</f>
        <v>8.0044345898004438E-2</v>
      </c>
      <c r="AC46" s="255">
        <f>(H46-'21-22 NC'!H45)/'21-22 NC'!H45</f>
        <v>8.0057330057330053E-2</v>
      </c>
      <c r="AD46" s="255">
        <f>(J46-'21-22 NC'!J45)/'21-22 NC'!J45</f>
        <v>7.9985390796201608E-2</v>
      </c>
      <c r="AE46" s="255">
        <f>(L46-'21-22 NC'!L45)/'21-22 NC'!L45</f>
        <v>8.003355704697987E-2</v>
      </c>
      <c r="AF46" s="255">
        <f>(N46-'21-22 NC'!N45)/'21-22 NC'!N45</f>
        <v>0.08</v>
      </c>
      <c r="AG46" s="255">
        <f>(O46-'21-22 NC'!O45)/'21-22 NC'!O45</f>
        <v>0.08</v>
      </c>
      <c r="AH46" s="255">
        <f>(Q46-'21-22 NC'!Q45)/'21-22 NC'!Q45</f>
        <v>7.9971988795518201E-2</v>
      </c>
      <c r="AI46" s="255">
        <f>(S46-'21-22 NC'!S45)/'21-22 NC'!S45</f>
        <v>7.9961464354527945E-2</v>
      </c>
      <c r="AJ46" s="255">
        <f>(T46-'21-22 NC'!T45)/'21-22 NC'!T45</f>
        <v>7.997063950821176E-2</v>
      </c>
      <c r="AK46" s="255">
        <f>(U46-'21-22 NC'!U45)/'21-22 NC'!U45</f>
        <v>7.9961464354527945E-2</v>
      </c>
      <c r="AL46" s="255">
        <f>(V46-'21-22 NC'!V45)/'21-22 NC'!V45</f>
        <v>7.9969841668760991E-2</v>
      </c>
      <c r="AM46" s="255">
        <f>(W46-'21-22 NC'!W45)/'21-22 NC'!W45</f>
        <v>7.9961464354527945E-2</v>
      </c>
    </row>
    <row r="47" spans="1:39" x14ac:dyDescent="0.25">
      <c r="A47" s="251">
        <v>43</v>
      </c>
      <c r="B47" s="365">
        <f>ROUND('21-22 NC'!B46+'21-22 NC'!B46*$A$2,0)</f>
        <v>4574</v>
      </c>
      <c r="C47" s="252">
        <f t="shared" si="0"/>
        <v>54888</v>
      </c>
      <c r="D47" s="252">
        <f t="shared" si="1"/>
        <v>45740</v>
      </c>
      <c r="E47" s="365">
        <f>ROUND('21-22 NC'!E46+'21-22 NC'!E46*$A$2,0)</f>
        <v>4941</v>
      </c>
      <c r="F47" s="252">
        <f t="shared" si="6"/>
        <v>59292</v>
      </c>
      <c r="G47" s="365">
        <f>ROUND('21-22 NC'!G46+'21-22 NC'!G46*$A$2,0)</f>
        <v>5347</v>
      </c>
      <c r="H47" s="252">
        <f t="shared" si="7"/>
        <v>64164</v>
      </c>
      <c r="I47" s="365">
        <f>ROUND('21-22 NC'!I46+'21-22 NC'!I46*$A$2,0)</f>
        <v>5982</v>
      </c>
      <c r="J47" s="252">
        <f t="shared" si="13"/>
        <v>71784</v>
      </c>
      <c r="K47" s="365">
        <f>ROUND('21-22 NC'!K46+'21-22 NC'!K46*$A$2,0)</f>
        <v>6516</v>
      </c>
      <c r="L47" s="252">
        <f t="shared" si="8"/>
        <v>78192</v>
      </c>
      <c r="M47" s="365">
        <f>ROUND('21-22 NC'!M46+'21-22 NC'!M46*$A$2,0)</f>
        <v>6086</v>
      </c>
      <c r="N47" s="252">
        <f t="shared" si="9"/>
        <v>73032</v>
      </c>
      <c r="O47" s="252">
        <f t="shared" si="10"/>
        <v>66946</v>
      </c>
      <c r="P47" s="365">
        <f>ROUND('21-22 NC'!P46+'21-22 NC'!P46*$A$2,0)</f>
        <v>7790</v>
      </c>
      <c r="Q47" s="252">
        <f t="shared" si="11"/>
        <v>93480</v>
      </c>
      <c r="R47" s="365">
        <f>ROUND('21-22 NC'!R46+'21-22 NC'!R46*$A$2,0)</f>
        <v>5675</v>
      </c>
      <c r="S47" s="252">
        <f t="shared" si="12"/>
        <v>56750</v>
      </c>
      <c r="T47" s="252">
        <f t="shared" si="2"/>
        <v>59588</v>
      </c>
      <c r="U47" s="252">
        <f t="shared" si="3"/>
        <v>62425</v>
      </c>
      <c r="V47" s="252">
        <f t="shared" si="4"/>
        <v>65263</v>
      </c>
      <c r="W47" s="252">
        <f t="shared" si="5"/>
        <v>68100</v>
      </c>
      <c r="X47" s="248">
        <v>43</v>
      </c>
      <c r="Z47" s="255">
        <f>(C47-'21-22 NC'!C46)/'21-22 NC'!C46</f>
        <v>8.0047225501770958E-2</v>
      </c>
      <c r="AA47" s="255">
        <f>(D47-'21-22 NC'!D46)/'21-22 NC'!D46</f>
        <v>8.0047225501770958E-2</v>
      </c>
      <c r="AB47" s="255">
        <f>(F47-'21-22 NC'!F46)/'21-22 NC'!F46</f>
        <v>0.08</v>
      </c>
      <c r="AC47" s="255">
        <f>(H47-'21-22 NC'!H46)/'21-22 NC'!H46</f>
        <v>7.9983841648151893E-2</v>
      </c>
      <c r="AD47" s="255">
        <f>(J47-'21-22 NC'!J46)/'21-22 NC'!J46</f>
        <v>7.997833543961004E-2</v>
      </c>
      <c r="AE47" s="255">
        <f>(L47-'21-22 NC'!L46)/'21-22 NC'!L46</f>
        <v>8.0059671805072105E-2</v>
      </c>
      <c r="AF47" s="255">
        <f>(N47-'21-22 NC'!N46)/'21-22 NC'!N46</f>
        <v>8.00354924578527E-2</v>
      </c>
      <c r="AG47" s="255">
        <f>(O47-'21-22 NC'!O46)/'21-22 NC'!O46</f>
        <v>8.00354924578527E-2</v>
      </c>
      <c r="AH47" s="255">
        <f>(Q47-'21-22 NC'!Q46)/'21-22 NC'!Q46</f>
        <v>7.9994454457229996E-2</v>
      </c>
      <c r="AI47" s="255">
        <f>(S47-'21-22 NC'!S46)/'21-22 NC'!S46</f>
        <v>7.9923882017126552E-2</v>
      </c>
      <c r="AJ47" s="255">
        <f>(T47-'21-22 NC'!T46)/'21-22 NC'!T46</f>
        <v>7.9923157780274742E-2</v>
      </c>
      <c r="AK47" s="255">
        <f>(U47-'21-22 NC'!U46)/'21-22 NC'!U46</f>
        <v>7.9923882017126552E-2</v>
      </c>
      <c r="AL47" s="255">
        <f>(V47-'21-22 NC'!V46)/'21-22 NC'!V46</f>
        <v>7.9923220756871249E-2</v>
      </c>
      <c r="AM47" s="255">
        <f>(W47-'21-22 NC'!W46)/'21-22 NC'!W46</f>
        <v>7.9923882017126552E-2</v>
      </c>
    </row>
    <row r="48" spans="1:39" x14ac:dyDescent="0.25">
      <c r="A48" s="246">
        <v>44</v>
      </c>
      <c r="B48" s="365">
        <f>ROUND('21-22 NC'!B47+'21-22 NC'!B47*$A$2,0)</f>
        <v>4649</v>
      </c>
      <c r="C48" s="247">
        <f t="shared" ref="C48" si="14">B48*12</f>
        <v>55788</v>
      </c>
      <c r="D48" s="247">
        <f t="shared" ref="D48" si="15">ROUND(B48*10,0)</f>
        <v>46490</v>
      </c>
      <c r="E48" s="365">
        <f>ROUND('21-22 NC'!E47+'21-22 NC'!E47*$A$2,0)</f>
        <v>5011</v>
      </c>
      <c r="F48" s="247">
        <f t="shared" si="6"/>
        <v>60132</v>
      </c>
      <c r="G48" s="365">
        <f>ROUND('21-22 NC'!G47+'21-22 NC'!G47*$A$2,0)</f>
        <v>5421</v>
      </c>
      <c r="H48" s="247">
        <f t="shared" si="7"/>
        <v>65052</v>
      </c>
      <c r="I48" s="365">
        <f>ROUND('21-22 NC'!I47+'21-22 NC'!I47*$A$2,0)</f>
        <v>6049</v>
      </c>
      <c r="J48" s="247">
        <f t="shared" si="13"/>
        <v>72588</v>
      </c>
      <c r="K48" s="365">
        <f>ROUND('21-22 NC'!K47+'21-22 NC'!K47*$A$2,0)</f>
        <v>6583</v>
      </c>
      <c r="L48" s="247">
        <f t="shared" si="8"/>
        <v>78996</v>
      </c>
      <c r="M48" s="365">
        <f>ROUND('21-22 NC'!M47+'21-22 NC'!M47*$A$2,0)</f>
        <v>6151</v>
      </c>
      <c r="N48" s="247">
        <f t="shared" ref="N48" si="16">ROUND(M48*12,0)</f>
        <v>73812</v>
      </c>
      <c r="O48" s="247">
        <f t="shared" ref="O48" si="17">ROUND(M48*11,0)</f>
        <v>67661</v>
      </c>
      <c r="P48" s="365">
        <f>ROUND('21-22 NC'!P47+'21-22 NC'!P47*$A$2,0)</f>
        <v>7852</v>
      </c>
      <c r="Q48" s="247">
        <f t="shared" si="11"/>
        <v>94224</v>
      </c>
      <c r="R48" s="365">
        <f>ROUND('21-22 NC'!R47+'21-22 NC'!R47*$A$2,0)</f>
        <v>5746</v>
      </c>
      <c r="S48" s="247">
        <f t="shared" ref="S48" si="18">ROUND(R48*10,0)</f>
        <v>57460</v>
      </c>
      <c r="T48" s="247">
        <f t="shared" ref="T48" si="19">ROUND(R48*10.5,0)</f>
        <v>60333</v>
      </c>
      <c r="U48" s="247">
        <f t="shared" ref="U48" si="20">ROUND(R48*11,0)</f>
        <v>63206</v>
      </c>
      <c r="V48" s="247">
        <f t="shared" ref="V48" si="21">ROUND(R48*11.5,0)</f>
        <v>66079</v>
      </c>
      <c r="W48" s="247">
        <f t="shared" ref="W48" si="22">ROUND(R48*12,0)</f>
        <v>68952</v>
      </c>
      <c r="X48" s="246">
        <v>44</v>
      </c>
      <c r="Z48" s="255">
        <f>(C48-'21-22 NC'!C47)/'21-22 NC'!C47</f>
        <v>7.9907084785133572E-2</v>
      </c>
      <c r="AA48" s="255">
        <f>(D48-'21-22 NC'!D47)/'21-22 NC'!D47</f>
        <v>7.9907084785133572E-2</v>
      </c>
      <c r="AB48" s="255">
        <f>(F48-'21-22 NC'!F47)/'21-22 NC'!F47</f>
        <v>7.9956896551724138E-2</v>
      </c>
      <c r="AC48" s="255">
        <f>(H48-'21-22 NC'!H47)/'21-22 NC'!H47</f>
        <v>8.0095636580992224E-2</v>
      </c>
      <c r="AD48" s="255">
        <f>(J48-'21-22 NC'!J47)/'21-22 NC'!J47</f>
        <v>7.9985716836279239E-2</v>
      </c>
      <c r="AE48" s="255">
        <f>(L48-'21-22 NC'!L47)/'21-22 NC'!L47</f>
        <v>8.00656275635767E-2</v>
      </c>
      <c r="AF48" s="255">
        <f>(N48-'21-22 NC'!N47)/'21-22 NC'!N47</f>
        <v>8.0070237050043902E-2</v>
      </c>
      <c r="AG48" s="255">
        <f>(O48-'21-22 NC'!O47)/'21-22 NC'!O47</f>
        <v>8.0070237050043902E-2</v>
      </c>
      <c r="AH48" s="255">
        <f>(Q48-'21-22 NC'!Q47)/'21-22 NC'!Q47</f>
        <v>8.005502063273727E-2</v>
      </c>
      <c r="AI48" s="255">
        <f>(S48-'21-22 NC'!S47)/'21-22 NC'!S47</f>
        <v>8.0075187969924813E-2</v>
      </c>
      <c r="AJ48" s="255">
        <f>(T48-'21-22 NC'!T47)/'21-22 NC'!T47</f>
        <v>8.0075187969924813E-2</v>
      </c>
      <c r="AK48" s="255">
        <f>(U48-'21-22 NC'!U47)/'21-22 NC'!U47</f>
        <v>8.0075187969924813E-2</v>
      </c>
      <c r="AL48" s="255">
        <f>(V48-'21-22 NC'!V47)/'21-22 NC'!V47</f>
        <v>8.0075187969924813E-2</v>
      </c>
      <c r="AM48" s="255">
        <f>(W48-'21-22 NC'!W47)/'21-22 NC'!W47</f>
        <v>8.0075187969924813E-2</v>
      </c>
    </row>
    <row r="49" spans="26:39" x14ac:dyDescent="0.25"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3"/>
  <sheetViews>
    <sheetView workbookViewId="0">
      <selection activeCell="B33" sqref="B33"/>
    </sheetView>
  </sheetViews>
  <sheetFormatPr defaultRowHeight="15" x14ac:dyDescent="0.25"/>
  <cols>
    <col min="1" max="1" width="15.5703125" style="262" customWidth="1"/>
    <col min="2" max="2" width="37.42578125" style="262" customWidth="1"/>
    <col min="3" max="3" width="22.5703125" style="262" customWidth="1"/>
    <col min="4" max="4" width="16.140625" style="262" customWidth="1"/>
    <col min="5" max="5" width="30.7109375" style="262" customWidth="1"/>
    <col min="6" max="6" width="21.5703125" style="262" customWidth="1"/>
    <col min="7" max="7" width="27.140625" style="262" customWidth="1"/>
    <col min="8" max="8" width="17.5703125" style="262" customWidth="1"/>
    <col min="9" max="9" width="9.140625" style="262" customWidth="1"/>
    <col min="10" max="10" width="19.85546875" style="262" customWidth="1"/>
    <col min="11" max="16384" width="9.140625" style="262"/>
  </cols>
  <sheetData>
    <row r="1" spans="1:10" x14ac:dyDescent="0.25">
      <c r="A1" s="299" t="s">
        <v>3243</v>
      </c>
      <c r="B1" s="299" t="s">
        <v>198</v>
      </c>
      <c r="C1" s="299" t="s">
        <v>3244</v>
      </c>
      <c r="D1" s="299" t="s">
        <v>199</v>
      </c>
      <c r="E1" s="299" t="s">
        <v>3245</v>
      </c>
      <c r="F1" s="299" t="s">
        <v>216</v>
      </c>
      <c r="G1" s="299" t="s">
        <v>3245</v>
      </c>
      <c r="H1" s="299" t="s">
        <v>216</v>
      </c>
      <c r="J1" s="299" t="s">
        <v>3326</v>
      </c>
    </row>
    <row r="2" spans="1:10" x14ac:dyDescent="0.25">
      <c r="A2" s="331" t="s">
        <v>3250</v>
      </c>
      <c r="B2" s="331" t="s">
        <v>503</v>
      </c>
      <c r="C2" s="331" t="s">
        <v>3246</v>
      </c>
      <c r="D2" s="331" t="s">
        <v>237</v>
      </c>
      <c r="E2" s="331" t="s">
        <v>3251</v>
      </c>
      <c r="F2" s="332">
        <v>1425</v>
      </c>
      <c r="G2" s="331"/>
      <c r="H2" s="331"/>
      <c r="I2" s="331"/>
      <c r="J2" s="333">
        <f t="shared" ref="J2:J33" si="0">F2+H2</f>
        <v>1425</v>
      </c>
    </row>
    <row r="3" spans="1:10" x14ac:dyDescent="0.25">
      <c r="A3" s="331" t="s">
        <v>3252</v>
      </c>
      <c r="B3" s="331" t="s">
        <v>510</v>
      </c>
      <c r="C3" s="331" t="s">
        <v>3246</v>
      </c>
      <c r="D3" s="331" t="s">
        <v>237</v>
      </c>
      <c r="E3" s="331" t="s">
        <v>3251</v>
      </c>
      <c r="F3" s="332">
        <v>1425</v>
      </c>
      <c r="G3" s="331"/>
      <c r="H3" s="331"/>
      <c r="I3" s="331"/>
      <c r="J3" s="333">
        <f t="shared" si="0"/>
        <v>1425</v>
      </c>
    </row>
    <row r="4" spans="1:10" x14ac:dyDescent="0.25">
      <c r="A4" s="331" t="s">
        <v>3267</v>
      </c>
      <c r="B4" s="331" t="s">
        <v>967</v>
      </c>
      <c r="C4" s="331" t="s">
        <v>3246</v>
      </c>
      <c r="D4" s="331" t="s">
        <v>237</v>
      </c>
      <c r="E4" s="331" t="s">
        <v>3251</v>
      </c>
      <c r="F4" s="332">
        <v>665</v>
      </c>
      <c r="G4" s="331"/>
      <c r="H4" s="331"/>
      <c r="I4" s="331"/>
      <c r="J4" s="333">
        <f t="shared" si="0"/>
        <v>665</v>
      </c>
    </row>
    <row r="5" spans="1:10" x14ac:dyDescent="0.25">
      <c r="A5" s="331" t="s">
        <v>3270</v>
      </c>
      <c r="B5" s="331" t="s">
        <v>1236</v>
      </c>
      <c r="C5" s="331" t="s">
        <v>3246</v>
      </c>
      <c r="D5" s="331" t="s">
        <v>237</v>
      </c>
      <c r="E5" s="331" t="s">
        <v>3251</v>
      </c>
      <c r="F5" s="332">
        <v>1425</v>
      </c>
      <c r="G5" s="331"/>
      <c r="H5" s="331"/>
      <c r="I5" s="331"/>
      <c r="J5" s="333">
        <f t="shared" si="0"/>
        <v>1425</v>
      </c>
    </row>
    <row r="6" spans="1:10" x14ac:dyDescent="0.25">
      <c r="A6" s="331" t="s">
        <v>3276</v>
      </c>
      <c r="B6" s="331" t="s">
        <v>1407</v>
      </c>
      <c r="C6" s="331" t="s">
        <v>3246</v>
      </c>
      <c r="D6" s="331" t="s">
        <v>237</v>
      </c>
      <c r="E6" s="331" t="s">
        <v>3251</v>
      </c>
      <c r="F6" s="332">
        <v>570</v>
      </c>
      <c r="G6" s="331"/>
      <c r="H6" s="331"/>
      <c r="I6" s="331"/>
      <c r="J6" s="333">
        <f t="shared" si="0"/>
        <v>570</v>
      </c>
    </row>
    <row r="7" spans="1:10" x14ac:dyDescent="0.25">
      <c r="A7" s="331" t="s">
        <v>3284</v>
      </c>
      <c r="B7" s="331" t="s">
        <v>1725</v>
      </c>
      <c r="C7" s="331" t="s">
        <v>3246</v>
      </c>
      <c r="D7" s="331" t="s">
        <v>237</v>
      </c>
      <c r="E7" s="331" t="s">
        <v>3251</v>
      </c>
      <c r="F7" s="332">
        <v>1520</v>
      </c>
      <c r="G7" s="331"/>
      <c r="H7" s="331"/>
      <c r="I7" s="331"/>
      <c r="J7" s="333">
        <f t="shared" si="0"/>
        <v>1520</v>
      </c>
    </row>
    <row r="8" spans="1:10" x14ac:dyDescent="0.25">
      <c r="A8" s="331" t="s">
        <v>3286</v>
      </c>
      <c r="B8" s="331" t="s">
        <v>1770</v>
      </c>
      <c r="C8" s="331" t="s">
        <v>3246</v>
      </c>
      <c r="D8" s="331" t="s">
        <v>237</v>
      </c>
      <c r="E8" s="331" t="s">
        <v>3251</v>
      </c>
      <c r="F8" s="332">
        <v>665</v>
      </c>
      <c r="G8" s="331"/>
      <c r="H8" s="331"/>
      <c r="I8" s="331"/>
      <c r="J8" s="333">
        <f t="shared" si="0"/>
        <v>665</v>
      </c>
    </row>
    <row r="9" spans="1:10" x14ac:dyDescent="0.25">
      <c r="A9" s="331" t="s">
        <v>3287</v>
      </c>
      <c r="B9" s="331" t="s">
        <v>1837</v>
      </c>
      <c r="C9" s="331" t="s">
        <v>3246</v>
      </c>
      <c r="D9" s="331" t="s">
        <v>237</v>
      </c>
      <c r="E9" s="331" t="s">
        <v>3251</v>
      </c>
      <c r="F9" s="332">
        <v>1235</v>
      </c>
      <c r="G9" s="331"/>
      <c r="H9" s="331"/>
      <c r="I9" s="331"/>
      <c r="J9" s="333">
        <f t="shared" si="0"/>
        <v>1235</v>
      </c>
    </row>
    <row r="10" spans="1:10" x14ac:dyDescent="0.25">
      <c r="A10" s="331" t="s">
        <v>3288</v>
      </c>
      <c r="B10" s="331" t="s">
        <v>1863</v>
      </c>
      <c r="C10" s="331" t="s">
        <v>3246</v>
      </c>
      <c r="D10" s="331" t="s">
        <v>237</v>
      </c>
      <c r="E10" s="331" t="s">
        <v>3251</v>
      </c>
      <c r="F10" s="332">
        <v>712.5</v>
      </c>
      <c r="G10" s="331"/>
      <c r="H10" s="331"/>
      <c r="I10" s="331"/>
      <c r="J10" s="333">
        <f t="shared" si="0"/>
        <v>712.5</v>
      </c>
    </row>
    <row r="11" spans="1:10" x14ac:dyDescent="0.25">
      <c r="A11" s="331" t="s">
        <v>3289</v>
      </c>
      <c r="B11" s="331" t="s">
        <v>1909</v>
      </c>
      <c r="C11" s="331" t="s">
        <v>3246</v>
      </c>
      <c r="D11" s="331" t="s">
        <v>237</v>
      </c>
      <c r="E11" s="331" t="s">
        <v>3251</v>
      </c>
      <c r="F11" s="332">
        <v>665</v>
      </c>
      <c r="G11" s="331"/>
      <c r="H11" s="331"/>
      <c r="I11" s="331"/>
      <c r="J11" s="333">
        <f t="shared" si="0"/>
        <v>665</v>
      </c>
    </row>
    <row r="12" spans="1:10" x14ac:dyDescent="0.25">
      <c r="A12" s="331" t="s">
        <v>3292</v>
      </c>
      <c r="B12" s="331" t="s">
        <v>1982</v>
      </c>
      <c r="C12" s="331" t="s">
        <v>3246</v>
      </c>
      <c r="D12" s="331" t="s">
        <v>237</v>
      </c>
      <c r="E12" s="331" t="s">
        <v>3251</v>
      </c>
      <c r="F12" s="332">
        <v>1520</v>
      </c>
      <c r="G12" s="331"/>
      <c r="H12" s="331"/>
      <c r="I12" s="331"/>
      <c r="J12" s="333">
        <f t="shared" si="0"/>
        <v>1520</v>
      </c>
    </row>
    <row r="13" spans="1:10" x14ac:dyDescent="0.25">
      <c r="A13" s="331" t="s">
        <v>3295</v>
      </c>
      <c r="B13" s="331" t="s">
        <v>2042</v>
      </c>
      <c r="C13" s="331" t="s">
        <v>3246</v>
      </c>
      <c r="D13" s="331" t="s">
        <v>237</v>
      </c>
      <c r="E13" s="331" t="s">
        <v>3251</v>
      </c>
      <c r="F13" s="332">
        <v>1330</v>
      </c>
      <c r="G13" s="331"/>
      <c r="H13" s="331"/>
      <c r="I13" s="331"/>
      <c r="J13" s="333">
        <f t="shared" si="0"/>
        <v>1330</v>
      </c>
    </row>
    <row r="14" spans="1:10" x14ac:dyDescent="0.25">
      <c r="A14" s="331" t="s">
        <v>3297</v>
      </c>
      <c r="B14" s="331" t="s">
        <v>2084</v>
      </c>
      <c r="C14" s="331" t="s">
        <v>3246</v>
      </c>
      <c r="D14" s="331" t="s">
        <v>237</v>
      </c>
      <c r="E14" s="331" t="s">
        <v>3251</v>
      </c>
      <c r="F14" s="332">
        <v>1520</v>
      </c>
      <c r="G14" s="331"/>
      <c r="H14" s="331"/>
      <c r="I14" s="331"/>
      <c r="J14" s="333">
        <f t="shared" si="0"/>
        <v>1520</v>
      </c>
    </row>
    <row r="15" spans="1:10" x14ac:dyDescent="0.25">
      <c r="A15" s="331" t="s">
        <v>3304</v>
      </c>
      <c r="B15" s="331" t="s">
        <v>2310</v>
      </c>
      <c r="C15" s="331" t="s">
        <v>3246</v>
      </c>
      <c r="D15" s="331" t="s">
        <v>237</v>
      </c>
      <c r="E15" s="331" t="s">
        <v>3251</v>
      </c>
      <c r="F15" s="332">
        <v>1330</v>
      </c>
      <c r="G15" s="331"/>
      <c r="H15" s="331"/>
      <c r="I15" s="331"/>
      <c r="J15" s="333">
        <f t="shared" si="0"/>
        <v>1330</v>
      </c>
    </row>
    <row r="16" spans="1:10" x14ac:dyDescent="0.25">
      <c r="A16" s="331" t="s">
        <v>3308</v>
      </c>
      <c r="B16" s="331" t="s">
        <v>2475</v>
      </c>
      <c r="C16" s="331" t="s">
        <v>3246</v>
      </c>
      <c r="D16" s="331" t="s">
        <v>237</v>
      </c>
      <c r="E16" s="331" t="s">
        <v>3251</v>
      </c>
      <c r="F16" s="332">
        <v>1330</v>
      </c>
      <c r="G16" s="331"/>
      <c r="H16" s="331"/>
      <c r="I16" s="331"/>
      <c r="J16" s="333">
        <f t="shared" si="0"/>
        <v>1330</v>
      </c>
    </row>
    <row r="17" spans="1:10" x14ac:dyDescent="0.25">
      <c r="A17" s="331" t="s">
        <v>3310</v>
      </c>
      <c r="B17" s="331" t="s">
        <v>2549</v>
      </c>
      <c r="C17" s="331" t="s">
        <v>3246</v>
      </c>
      <c r="D17" s="331" t="s">
        <v>237</v>
      </c>
      <c r="E17" s="331" t="s">
        <v>3251</v>
      </c>
      <c r="F17" s="332">
        <v>1520</v>
      </c>
      <c r="G17" s="331"/>
      <c r="H17" s="331"/>
      <c r="I17" s="331"/>
      <c r="J17" s="333">
        <f t="shared" si="0"/>
        <v>1520</v>
      </c>
    </row>
    <row r="18" spans="1:10" x14ac:dyDescent="0.25">
      <c r="A18" s="331" t="s">
        <v>3319</v>
      </c>
      <c r="B18" s="331" t="s">
        <v>2999</v>
      </c>
      <c r="C18" s="331" t="s">
        <v>3246</v>
      </c>
      <c r="D18" s="331" t="s">
        <v>237</v>
      </c>
      <c r="E18" s="331" t="s">
        <v>3251</v>
      </c>
      <c r="F18" s="332">
        <v>1520</v>
      </c>
      <c r="G18" s="331"/>
      <c r="H18" s="331"/>
      <c r="I18" s="331"/>
      <c r="J18" s="333">
        <f t="shared" si="0"/>
        <v>1520</v>
      </c>
    </row>
    <row r="19" spans="1:10" x14ac:dyDescent="0.25">
      <c r="A19" s="331" t="s">
        <v>3323</v>
      </c>
      <c r="B19" s="331" t="s">
        <v>3175</v>
      </c>
      <c r="C19" s="331" t="s">
        <v>3246</v>
      </c>
      <c r="D19" s="331" t="s">
        <v>237</v>
      </c>
      <c r="E19" s="331" t="s">
        <v>3251</v>
      </c>
      <c r="F19" s="332">
        <v>1520</v>
      </c>
      <c r="G19" s="331"/>
      <c r="H19" s="331"/>
      <c r="I19" s="331"/>
      <c r="J19" s="333">
        <f t="shared" si="0"/>
        <v>1520</v>
      </c>
    </row>
    <row r="20" spans="1:10" x14ac:dyDescent="0.25">
      <c r="A20" s="331" t="s">
        <v>3325</v>
      </c>
      <c r="B20" s="331" t="s">
        <v>3204</v>
      </c>
      <c r="C20" s="331" t="s">
        <v>3246</v>
      </c>
      <c r="D20" s="331" t="s">
        <v>237</v>
      </c>
      <c r="E20" s="331" t="s">
        <v>3251</v>
      </c>
      <c r="F20" s="332">
        <v>1425</v>
      </c>
      <c r="G20" s="331"/>
      <c r="H20" s="331"/>
      <c r="I20" s="331"/>
      <c r="J20" s="333">
        <f t="shared" si="0"/>
        <v>1425</v>
      </c>
    </row>
    <row r="21" spans="1:10" x14ac:dyDescent="0.25">
      <c r="A21" s="331" t="s">
        <v>3272</v>
      </c>
      <c r="B21" s="331" t="s">
        <v>1283</v>
      </c>
      <c r="C21" s="331" t="s">
        <v>3246</v>
      </c>
      <c r="D21" s="331" t="s">
        <v>305</v>
      </c>
      <c r="E21" s="331" t="s">
        <v>3273</v>
      </c>
      <c r="F21" s="332">
        <v>71.3</v>
      </c>
      <c r="G21" s="331"/>
      <c r="H21" s="331"/>
      <c r="I21" s="331"/>
      <c r="J21" s="333">
        <f t="shared" si="0"/>
        <v>71.3</v>
      </c>
    </row>
    <row r="22" spans="1:10" x14ac:dyDescent="0.25">
      <c r="A22" s="331" t="s">
        <v>3264</v>
      </c>
      <c r="B22" s="331" t="s">
        <v>940</v>
      </c>
      <c r="C22" s="331" t="s">
        <v>3246</v>
      </c>
      <c r="D22" s="331" t="s">
        <v>237</v>
      </c>
      <c r="E22" s="331" t="s">
        <v>3265</v>
      </c>
      <c r="F22" s="332">
        <v>1520</v>
      </c>
      <c r="G22" s="331"/>
      <c r="H22" s="331"/>
      <c r="I22" s="331"/>
      <c r="J22" s="333">
        <f t="shared" si="0"/>
        <v>1520</v>
      </c>
    </row>
    <row r="23" spans="1:10" x14ac:dyDescent="0.25">
      <c r="A23" s="331" t="s">
        <v>3277</v>
      </c>
      <c r="B23" s="331" t="s">
        <v>1415</v>
      </c>
      <c r="C23" s="331" t="s">
        <v>3246</v>
      </c>
      <c r="D23" s="331" t="s">
        <v>237</v>
      </c>
      <c r="E23" s="331" t="s">
        <v>3265</v>
      </c>
      <c r="F23" s="332">
        <v>1330</v>
      </c>
      <c r="G23" s="331"/>
      <c r="H23" s="331"/>
      <c r="I23" s="331"/>
      <c r="J23" s="333">
        <f t="shared" si="0"/>
        <v>1330</v>
      </c>
    </row>
    <row r="24" spans="1:10" x14ac:dyDescent="0.25">
      <c r="A24" s="331" t="s">
        <v>3294</v>
      </c>
      <c r="B24" s="331" t="s">
        <v>1999</v>
      </c>
      <c r="C24" s="331" t="s">
        <v>3246</v>
      </c>
      <c r="D24" s="331" t="s">
        <v>237</v>
      </c>
      <c r="E24" s="331" t="s">
        <v>3265</v>
      </c>
      <c r="F24" s="332">
        <v>1520</v>
      </c>
      <c r="G24" s="331"/>
      <c r="H24" s="331"/>
      <c r="I24" s="331"/>
      <c r="J24" s="333">
        <f t="shared" si="0"/>
        <v>1520</v>
      </c>
    </row>
    <row r="25" spans="1:10" x14ac:dyDescent="0.25">
      <c r="A25" s="331" t="s">
        <v>3298</v>
      </c>
      <c r="B25" s="331" t="s">
        <v>2093</v>
      </c>
      <c r="C25" s="331" t="s">
        <v>3246</v>
      </c>
      <c r="D25" s="331" t="s">
        <v>237</v>
      </c>
      <c r="E25" s="331" t="s">
        <v>3265</v>
      </c>
      <c r="F25" s="332">
        <v>1520</v>
      </c>
      <c r="G25" s="331"/>
      <c r="H25" s="331"/>
      <c r="I25" s="331"/>
      <c r="J25" s="333">
        <f t="shared" si="0"/>
        <v>1520</v>
      </c>
    </row>
    <row r="26" spans="1:10" x14ac:dyDescent="0.25">
      <c r="A26" s="331" t="s">
        <v>3302</v>
      </c>
      <c r="B26" s="331" t="s">
        <v>2276</v>
      </c>
      <c r="C26" s="331" t="s">
        <v>3246</v>
      </c>
      <c r="D26" s="331" t="s">
        <v>237</v>
      </c>
      <c r="E26" s="331" t="s">
        <v>3265</v>
      </c>
      <c r="F26" s="332">
        <v>1330</v>
      </c>
      <c r="G26" s="331"/>
      <c r="H26" s="331"/>
      <c r="I26" s="331"/>
      <c r="J26" s="333">
        <f t="shared" si="0"/>
        <v>1330</v>
      </c>
    </row>
    <row r="27" spans="1:10" x14ac:dyDescent="0.25">
      <c r="A27" s="331" t="s">
        <v>3318</v>
      </c>
      <c r="B27" s="331" t="s">
        <v>2933</v>
      </c>
      <c r="C27" s="331" t="s">
        <v>3246</v>
      </c>
      <c r="D27" s="331" t="s">
        <v>237</v>
      </c>
      <c r="E27" s="331" t="s">
        <v>3265</v>
      </c>
      <c r="F27" s="332">
        <v>1520</v>
      </c>
      <c r="G27" s="331"/>
      <c r="H27" s="331"/>
      <c r="I27" s="331"/>
      <c r="J27" s="333">
        <f t="shared" si="0"/>
        <v>1520</v>
      </c>
    </row>
    <row r="28" spans="1:10" x14ac:dyDescent="0.25">
      <c r="A28" s="331" t="s">
        <v>3299</v>
      </c>
      <c r="B28" s="331" t="s">
        <v>2153</v>
      </c>
      <c r="C28" s="331" t="s">
        <v>3246</v>
      </c>
      <c r="D28" s="331" t="s">
        <v>237</v>
      </c>
      <c r="E28" s="331" t="s">
        <v>3300</v>
      </c>
      <c r="F28" s="332">
        <v>1064</v>
      </c>
      <c r="G28" s="331"/>
      <c r="H28" s="331"/>
      <c r="I28" s="331"/>
      <c r="J28" s="333">
        <f t="shared" si="0"/>
        <v>1064</v>
      </c>
    </row>
    <row r="29" spans="1:10" x14ac:dyDescent="0.25">
      <c r="A29" s="331" t="s">
        <v>3247</v>
      </c>
      <c r="B29" s="331" t="s">
        <v>456</v>
      </c>
      <c r="C29" s="331" t="s">
        <v>3246</v>
      </c>
      <c r="D29" s="331" t="s">
        <v>457</v>
      </c>
      <c r="E29" s="331" t="s">
        <v>3248</v>
      </c>
      <c r="F29" s="332">
        <v>1600</v>
      </c>
      <c r="G29" s="331" t="s">
        <v>3249</v>
      </c>
      <c r="H29" s="332">
        <v>3000</v>
      </c>
      <c r="I29" s="331"/>
      <c r="J29" s="333">
        <f t="shared" si="0"/>
        <v>4600</v>
      </c>
    </row>
    <row r="30" spans="1:10" x14ac:dyDescent="0.25">
      <c r="A30" s="331" t="s">
        <v>3253</v>
      </c>
      <c r="B30" s="331" t="s">
        <v>532</v>
      </c>
      <c r="C30" s="331" t="s">
        <v>3246</v>
      </c>
      <c r="D30" s="331" t="s">
        <v>457</v>
      </c>
      <c r="E30" s="331" t="s">
        <v>3248</v>
      </c>
      <c r="F30" s="332">
        <v>1600</v>
      </c>
      <c r="G30" s="331" t="s">
        <v>3249</v>
      </c>
      <c r="H30" s="332">
        <v>4500</v>
      </c>
      <c r="I30" s="331"/>
      <c r="J30" s="333">
        <f t="shared" si="0"/>
        <v>6100</v>
      </c>
    </row>
    <row r="31" spans="1:10" x14ac:dyDescent="0.25">
      <c r="A31" s="331" t="s">
        <v>3257</v>
      </c>
      <c r="B31" s="331" t="s">
        <v>822</v>
      </c>
      <c r="C31" s="331" t="s">
        <v>3246</v>
      </c>
      <c r="D31" s="331" t="s">
        <v>457</v>
      </c>
      <c r="E31" s="331" t="s">
        <v>3248</v>
      </c>
      <c r="F31" s="332">
        <v>1600</v>
      </c>
      <c r="G31" s="331" t="s">
        <v>3249</v>
      </c>
      <c r="H31" s="332">
        <v>3000</v>
      </c>
      <c r="I31" s="331"/>
      <c r="J31" s="333">
        <f t="shared" si="0"/>
        <v>4600</v>
      </c>
    </row>
    <row r="32" spans="1:10" x14ac:dyDescent="0.25">
      <c r="A32" s="331" t="s">
        <v>3259</v>
      </c>
      <c r="B32" s="331" t="s">
        <v>883</v>
      </c>
      <c r="C32" s="331" t="s">
        <v>3246</v>
      </c>
      <c r="D32" s="331" t="s">
        <v>457</v>
      </c>
      <c r="E32" s="331" t="s">
        <v>3248</v>
      </c>
      <c r="F32" s="332">
        <v>1600</v>
      </c>
      <c r="G32" s="331" t="s">
        <v>3249</v>
      </c>
      <c r="H32" s="332">
        <v>5000</v>
      </c>
      <c r="I32" s="331"/>
      <c r="J32" s="333">
        <f t="shared" si="0"/>
        <v>6600</v>
      </c>
    </row>
    <row r="33" spans="1:10" x14ac:dyDescent="0.25">
      <c r="A33" s="331" t="s">
        <v>3261</v>
      </c>
      <c r="B33" s="331" t="s">
        <v>901</v>
      </c>
      <c r="C33" s="331" t="s">
        <v>3246</v>
      </c>
      <c r="D33" s="331" t="s">
        <v>457</v>
      </c>
      <c r="E33" s="331" t="s">
        <v>3248</v>
      </c>
      <c r="F33" s="332">
        <v>1600</v>
      </c>
      <c r="G33" s="331" t="s">
        <v>3249</v>
      </c>
      <c r="H33" s="332">
        <v>5000</v>
      </c>
      <c r="I33" s="331"/>
      <c r="J33" s="333">
        <f t="shared" si="0"/>
        <v>6600</v>
      </c>
    </row>
    <row r="34" spans="1:10" x14ac:dyDescent="0.25">
      <c r="A34" s="331" t="s">
        <v>3262</v>
      </c>
      <c r="B34" s="331" t="s">
        <v>926</v>
      </c>
      <c r="C34" s="331" t="s">
        <v>3246</v>
      </c>
      <c r="D34" s="331" t="s">
        <v>457</v>
      </c>
      <c r="E34" s="331" t="s">
        <v>3248</v>
      </c>
      <c r="F34" s="332">
        <v>1600</v>
      </c>
      <c r="G34" s="331" t="s">
        <v>3249</v>
      </c>
      <c r="H34" s="332">
        <v>3000</v>
      </c>
      <c r="I34" s="331"/>
      <c r="J34" s="333">
        <f t="shared" ref="J34:J65" si="1">F34+H34</f>
        <v>4600</v>
      </c>
    </row>
    <row r="35" spans="1:10" x14ac:dyDescent="0.25">
      <c r="A35" s="331" t="s">
        <v>3263</v>
      </c>
      <c r="B35" s="331" t="s">
        <v>934</v>
      </c>
      <c r="C35" s="331" t="s">
        <v>3246</v>
      </c>
      <c r="D35" s="331" t="s">
        <v>457</v>
      </c>
      <c r="E35" s="331" t="s">
        <v>3248</v>
      </c>
      <c r="F35" s="332">
        <v>1600</v>
      </c>
      <c r="G35" s="331" t="s">
        <v>3249</v>
      </c>
      <c r="H35" s="332">
        <v>3500</v>
      </c>
      <c r="I35" s="331"/>
      <c r="J35" s="333">
        <f t="shared" si="1"/>
        <v>5100</v>
      </c>
    </row>
    <row r="36" spans="1:10" x14ac:dyDescent="0.25">
      <c r="A36" s="331" t="s">
        <v>3266</v>
      </c>
      <c r="B36" s="331" t="s">
        <v>965</v>
      </c>
      <c r="C36" s="331" t="s">
        <v>3246</v>
      </c>
      <c r="D36" s="331" t="s">
        <v>457</v>
      </c>
      <c r="E36" s="331" t="s">
        <v>3248</v>
      </c>
      <c r="F36" s="332">
        <v>1600</v>
      </c>
      <c r="G36" s="331" t="s">
        <v>3249</v>
      </c>
      <c r="H36" s="332">
        <v>3500</v>
      </c>
      <c r="I36" s="331"/>
      <c r="J36" s="333">
        <f t="shared" si="1"/>
        <v>5100</v>
      </c>
    </row>
    <row r="37" spans="1:10" x14ac:dyDescent="0.25">
      <c r="A37" s="331" t="s">
        <v>3268</v>
      </c>
      <c r="B37" s="331" t="s">
        <v>1073</v>
      </c>
      <c r="C37" s="331" t="s">
        <v>3246</v>
      </c>
      <c r="D37" s="331" t="s">
        <v>457</v>
      </c>
      <c r="E37" s="331" t="s">
        <v>3248</v>
      </c>
      <c r="F37" s="332">
        <v>1600</v>
      </c>
      <c r="G37" s="331" t="s">
        <v>3249</v>
      </c>
      <c r="H37" s="332">
        <v>5000</v>
      </c>
      <c r="I37" s="331"/>
      <c r="J37" s="333">
        <f t="shared" si="1"/>
        <v>6600</v>
      </c>
    </row>
    <row r="38" spans="1:10" x14ac:dyDescent="0.25">
      <c r="A38" s="331" t="s">
        <v>3271</v>
      </c>
      <c r="B38" s="331" t="s">
        <v>1268</v>
      </c>
      <c r="C38" s="331" t="s">
        <v>3246</v>
      </c>
      <c r="D38" s="331" t="s">
        <v>457</v>
      </c>
      <c r="E38" s="331" t="s">
        <v>3248</v>
      </c>
      <c r="F38" s="332">
        <v>1600</v>
      </c>
      <c r="G38" s="331" t="s">
        <v>3249</v>
      </c>
      <c r="H38" s="332">
        <v>5000</v>
      </c>
      <c r="I38" s="331"/>
      <c r="J38" s="333">
        <f t="shared" si="1"/>
        <v>6600</v>
      </c>
    </row>
    <row r="39" spans="1:10" x14ac:dyDescent="0.25">
      <c r="A39" s="331" t="s">
        <v>3274</v>
      </c>
      <c r="B39" s="331" t="s">
        <v>1367</v>
      </c>
      <c r="C39" s="331" t="s">
        <v>3246</v>
      </c>
      <c r="D39" s="331" t="s">
        <v>457</v>
      </c>
      <c r="E39" s="331" t="s">
        <v>3248</v>
      </c>
      <c r="F39" s="332">
        <v>1600</v>
      </c>
      <c r="G39" s="331" t="s">
        <v>3249</v>
      </c>
      <c r="H39" s="332">
        <v>3000</v>
      </c>
      <c r="I39" s="331"/>
      <c r="J39" s="333">
        <f t="shared" si="1"/>
        <v>4600</v>
      </c>
    </row>
    <row r="40" spans="1:10" x14ac:dyDescent="0.25">
      <c r="A40" s="331" t="s">
        <v>3275</v>
      </c>
      <c r="B40" s="331" t="s">
        <v>1380</v>
      </c>
      <c r="C40" s="331" t="s">
        <v>3246</v>
      </c>
      <c r="D40" s="331" t="s">
        <v>457</v>
      </c>
      <c r="E40" s="331" t="s">
        <v>3248</v>
      </c>
      <c r="F40" s="332">
        <v>1600</v>
      </c>
      <c r="G40" s="331" t="s">
        <v>3249</v>
      </c>
      <c r="H40" s="332">
        <v>6000</v>
      </c>
      <c r="I40" s="331"/>
      <c r="J40" s="333">
        <f t="shared" si="1"/>
        <v>7600</v>
      </c>
    </row>
    <row r="41" spans="1:10" x14ac:dyDescent="0.25">
      <c r="A41" s="331" t="s">
        <v>3278</v>
      </c>
      <c r="B41" s="331" t="s">
        <v>1489</v>
      </c>
      <c r="C41" s="331" t="s">
        <v>3246</v>
      </c>
      <c r="D41" s="331" t="s">
        <v>457</v>
      </c>
      <c r="E41" s="331" t="s">
        <v>3248</v>
      </c>
      <c r="F41" s="332">
        <v>1600</v>
      </c>
      <c r="G41" s="331" t="s">
        <v>3249</v>
      </c>
      <c r="H41" s="332">
        <v>3500</v>
      </c>
      <c r="I41" s="331"/>
      <c r="J41" s="333">
        <f t="shared" si="1"/>
        <v>5100</v>
      </c>
    </row>
    <row r="42" spans="1:10" x14ac:dyDescent="0.25">
      <c r="A42" s="331" t="s">
        <v>3283</v>
      </c>
      <c r="B42" s="331" t="s">
        <v>1627</v>
      </c>
      <c r="C42" s="331" t="s">
        <v>3246</v>
      </c>
      <c r="D42" s="331" t="s">
        <v>457</v>
      </c>
      <c r="E42" s="331" t="s">
        <v>3248</v>
      </c>
      <c r="F42" s="332">
        <v>1600</v>
      </c>
      <c r="G42" s="331" t="s">
        <v>3249</v>
      </c>
      <c r="H42" s="332">
        <v>6000</v>
      </c>
      <c r="I42" s="331"/>
      <c r="J42" s="333">
        <f t="shared" si="1"/>
        <v>7600</v>
      </c>
    </row>
    <row r="43" spans="1:10" x14ac:dyDescent="0.25">
      <c r="A43" s="331" t="s">
        <v>3290</v>
      </c>
      <c r="B43" s="331" t="s">
        <v>1949</v>
      </c>
      <c r="C43" s="331" t="s">
        <v>3246</v>
      </c>
      <c r="D43" s="331" t="s">
        <v>457</v>
      </c>
      <c r="E43" s="331" t="s">
        <v>3248</v>
      </c>
      <c r="F43" s="332">
        <v>800</v>
      </c>
      <c r="G43" s="331" t="s">
        <v>3249</v>
      </c>
      <c r="H43" s="332">
        <v>2500</v>
      </c>
      <c r="I43" s="331"/>
      <c r="J43" s="333">
        <f t="shared" si="1"/>
        <v>3300</v>
      </c>
    </row>
    <row r="44" spans="1:10" x14ac:dyDescent="0.25">
      <c r="A44" s="331" t="s">
        <v>3291</v>
      </c>
      <c r="B44" s="331" t="s">
        <v>1972</v>
      </c>
      <c r="C44" s="331" t="s">
        <v>3246</v>
      </c>
      <c r="D44" s="331" t="s">
        <v>457</v>
      </c>
      <c r="E44" s="331" t="s">
        <v>3248</v>
      </c>
      <c r="F44" s="332">
        <v>1600</v>
      </c>
      <c r="G44" s="331" t="s">
        <v>3249</v>
      </c>
      <c r="H44" s="332">
        <v>5000</v>
      </c>
      <c r="I44" s="331"/>
      <c r="J44" s="333">
        <f t="shared" si="1"/>
        <v>6600</v>
      </c>
    </row>
    <row r="45" spans="1:10" x14ac:dyDescent="0.25">
      <c r="A45" s="331" t="s">
        <v>3293</v>
      </c>
      <c r="B45" s="331" t="s">
        <v>1995</v>
      </c>
      <c r="C45" s="331" t="s">
        <v>3246</v>
      </c>
      <c r="D45" s="331" t="s">
        <v>457</v>
      </c>
      <c r="E45" s="331" t="s">
        <v>3248</v>
      </c>
      <c r="F45" s="332">
        <v>1600</v>
      </c>
      <c r="G45" s="331" t="s">
        <v>3249</v>
      </c>
      <c r="H45" s="332">
        <v>2500</v>
      </c>
      <c r="I45" s="331"/>
      <c r="J45" s="333">
        <f t="shared" si="1"/>
        <v>4100</v>
      </c>
    </row>
    <row r="46" spans="1:10" x14ac:dyDescent="0.25">
      <c r="A46" s="331" t="s">
        <v>3301</v>
      </c>
      <c r="B46" s="331" t="s">
        <v>2229</v>
      </c>
      <c r="C46" s="331" t="s">
        <v>3246</v>
      </c>
      <c r="D46" s="331" t="s">
        <v>457</v>
      </c>
      <c r="E46" s="331" t="s">
        <v>3248</v>
      </c>
      <c r="F46" s="332">
        <v>1280</v>
      </c>
      <c r="G46" s="331" t="s">
        <v>3249</v>
      </c>
      <c r="H46" s="332">
        <v>4500</v>
      </c>
      <c r="I46" s="331"/>
      <c r="J46" s="333">
        <f t="shared" si="1"/>
        <v>5780</v>
      </c>
    </row>
    <row r="47" spans="1:10" x14ac:dyDescent="0.25">
      <c r="A47" s="331" t="s">
        <v>3303</v>
      </c>
      <c r="B47" s="331" t="s">
        <v>2286</v>
      </c>
      <c r="C47" s="331" t="s">
        <v>3246</v>
      </c>
      <c r="D47" s="331" t="s">
        <v>457</v>
      </c>
      <c r="E47" s="331" t="s">
        <v>3248</v>
      </c>
      <c r="F47" s="332">
        <v>1600</v>
      </c>
      <c r="G47" s="331" t="s">
        <v>3249</v>
      </c>
      <c r="H47" s="332">
        <v>3500</v>
      </c>
      <c r="I47" s="331"/>
      <c r="J47" s="333">
        <f t="shared" si="1"/>
        <v>5100</v>
      </c>
    </row>
    <row r="48" spans="1:10" x14ac:dyDescent="0.25">
      <c r="A48" s="331" t="s">
        <v>3305</v>
      </c>
      <c r="B48" s="331" t="s">
        <v>2329</v>
      </c>
      <c r="C48" s="331" t="s">
        <v>3246</v>
      </c>
      <c r="D48" s="331" t="s">
        <v>457</v>
      </c>
      <c r="E48" s="331" t="s">
        <v>3248</v>
      </c>
      <c r="F48" s="332">
        <v>1600</v>
      </c>
      <c r="G48" s="331" t="s">
        <v>3249</v>
      </c>
      <c r="H48" s="332">
        <v>3000</v>
      </c>
      <c r="I48" s="331"/>
      <c r="J48" s="333">
        <f t="shared" si="1"/>
        <v>4600</v>
      </c>
    </row>
    <row r="49" spans="1:10" x14ac:dyDescent="0.25">
      <c r="A49" s="331" t="s">
        <v>3306</v>
      </c>
      <c r="B49" s="331" t="s">
        <v>2359</v>
      </c>
      <c r="C49" s="331" t="s">
        <v>3246</v>
      </c>
      <c r="D49" s="331" t="s">
        <v>457</v>
      </c>
      <c r="E49" s="331" t="s">
        <v>3248</v>
      </c>
      <c r="F49" s="332">
        <v>1600</v>
      </c>
      <c r="G49" s="331" t="s">
        <v>3249</v>
      </c>
      <c r="H49" s="332">
        <v>2500</v>
      </c>
      <c r="I49" s="331"/>
      <c r="J49" s="333">
        <f t="shared" si="1"/>
        <v>4100</v>
      </c>
    </row>
    <row r="50" spans="1:10" x14ac:dyDescent="0.25">
      <c r="A50" s="331" t="s">
        <v>3307</v>
      </c>
      <c r="B50" s="331" t="s">
        <v>2454</v>
      </c>
      <c r="C50" s="331" t="s">
        <v>3246</v>
      </c>
      <c r="D50" s="331" t="s">
        <v>457</v>
      </c>
      <c r="E50" s="331" t="s">
        <v>3248</v>
      </c>
      <c r="F50" s="332">
        <v>1600</v>
      </c>
      <c r="G50" s="331" t="s">
        <v>3249</v>
      </c>
      <c r="H50" s="332">
        <v>3000</v>
      </c>
      <c r="I50" s="331"/>
      <c r="J50" s="333">
        <f t="shared" si="1"/>
        <v>4600</v>
      </c>
    </row>
    <row r="51" spans="1:10" x14ac:dyDescent="0.25">
      <c r="A51" s="331" t="s">
        <v>3309</v>
      </c>
      <c r="B51" s="331" t="s">
        <v>2531</v>
      </c>
      <c r="C51" s="331" t="s">
        <v>3246</v>
      </c>
      <c r="D51" s="331" t="s">
        <v>457</v>
      </c>
      <c r="E51" s="331" t="s">
        <v>3248</v>
      </c>
      <c r="F51" s="332">
        <v>1600</v>
      </c>
      <c r="G51" s="331" t="s">
        <v>3249</v>
      </c>
      <c r="H51" s="332">
        <v>3500</v>
      </c>
      <c r="I51" s="331"/>
      <c r="J51" s="333">
        <f t="shared" si="1"/>
        <v>5100</v>
      </c>
    </row>
    <row r="52" spans="1:10" x14ac:dyDescent="0.25">
      <c r="A52" s="331" t="s">
        <v>3311</v>
      </c>
      <c r="B52" s="331" t="s">
        <v>2626</v>
      </c>
      <c r="C52" s="331" t="s">
        <v>3246</v>
      </c>
      <c r="D52" s="331" t="s">
        <v>457</v>
      </c>
      <c r="E52" s="331" t="s">
        <v>3248</v>
      </c>
      <c r="F52" s="332">
        <v>1600</v>
      </c>
      <c r="G52" s="331" t="s">
        <v>3249</v>
      </c>
      <c r="H52" s="332">
        <v>3500</v>
      </c>
      <c r="I52" s="331"/>
      <c r="J52" s="333">
        <f t="shared" si="1"/>
        <v>5100</v>
      </c>
    </row>
    <row r="53" spans="1:10" x14ac:dyDescent="0.25">
      <c r="A53" s="331" t="s">
        <v>3312</v>
      </c>
      <c r="B53" s="331" t="s">
        <v>2830</v>
      </c>
      <c r="C53" s="331" t="s">
        <v>3246</v>
      </c>
      <c r="D53" s="331" t="s">
        <v>457</v>
      </c>
      <c r="E53" s="331" t="s">
        <v>3248</v>
      </c>
      <c r="F53" s="332">
        <v>1600</v>
      </c>
      <c r="G53" s="331" t="s">
        <v>3249</v>
      </c>
      <c r="H53" s="332">
        <v>5000</v>
      </c>
      <c r="I53" s="331"/>
      <c r="J53" s="333">
        <f t="shared" si="1"/>
        <v>6600</v>
      </c>
    </row>
    <row r="54" spans="1:10" x14ac:dyDescent="0.25">
      <c r="A54" s="331" t="s">
        <v>3314</v>
      </c>
      <c r="B54" s="331" t="s">
        <v>2849</v>
      </c>
      <c r="C54" s="331" t="s">
        <v>3246</v>
      </c>
      <c r="D54" s="331" t="s">
        <v>457</v>
      </c>
      <c r="E54" s="331" t="s">
        <v>3248</v>
      </c>
      <c r="F54" s="332">
        <v>1600</v>
      </c>
      <c r="G54" s="331" t="s">
        <v>3249</v>
      </c>
      <c r="H54" s="332">
        <v>3000</v>
      </c>
      <c r="I54" s="331"/>
      <c r="J54" s="333">
        <f t="shared" si="1"/>
        <v>4600</v>
      </c>
    </row>
    <row r="55" spans="1:10" x14ac:dyDescent="0.25">
      <c r="A55" s="331" t="s">
        <v>3315</v>
      </c>
      <c r="B55" s="331" t="s">
        <v>2869</v>
      </c>
      <c r="C55" s="331" t="s">
        <v>3246</v>
      </c>
      <c r="D55" s="331" t="s">
        <v>457</v>
      </c>
      <c r="E55" s="331" t="s">
        <v>3248</v>
      </c>
      <c r="F55" s="332">
        <v>1600</v>
      </c>
      <c r="G55" s="331" t="s">
        <v>3249</v>
      </c>
      <c r="H55" s="332">
        <v>3500</v>
      </c>
      <c r="I55" s="331"/>
      <c r="J55" s="333">
        <f t="shared" si="1"/>
        <v>5100</v>
      </c>
    </row>
    <row r="56" spans="1:10" x14ac:dyDescent="0.25">
      <c r="A56" s="331" t="s">
        <v>3316</v>
      </c>
      <c r="B56" s="331" t="s">
        <v>2873</v>
      </c>
      <c r="C56" s="331" t="s">
        <v>3246</v>
      </c>
      <c r="D56" s="331" t="s">
        <v>457</v>
      </c>
      <c r="E56" s="331" t="s">
        <v>3248</v>
      </c>
      <c r="F56" s="332">
        <v>1200</v>
      </c>
      <c r="G56" s="331" t="s">
        <v>3249</v>
      </c>
      <c r="H56" s="332">
        <v>4500</v>
      </c>
      <c r="I56" s="331"/>
      <c r="J56" s="333">
        <f t="shared" si="1"/>
        <v>5700</v>
      </c>
    </row>
    <row r="57" spans="1:10" x14ac:dyDescent="0.25">
      <c r="A57" s="331" t="s">
        <v>3321</v>
      </c>
      <c r="B57" s="331" t="s">
        <v>3104</v>
      </c>
      <c r="C57" s="331" t="s">
        <v>3246</v>
      </c>
      <c r="D57" s="331" t="s">
        <v>457</v>
      </c>
      <c r="E57" s="331" t="s">
        <v>3248</v>
      </c>
      <c r="F57" s="332">
        <v>1600</v>
      </c>
      <c r="G57" s="331" t="s">
        <v>3249</v>
      </c>
      <c r="H57" s="332">
        <v>4500</v>
      </c>
      <c r="I57" s="331"/>
      <c r="J57" s="333">
        <f t="shared" si="1"/>
        <v>6100</v>
      </c>
    </row>
    <row r="58" spans="1:10" x14ac:dyDescent="0.25">
      <c r="A58" s="331" t="s">
        <v>3324</v>
      </c>
      <c r="B58" s="331" t="s">
        <v>3201</v>
      </c>
      <c r="C58" s="331" t="s">
        <v>3246</v>
      </c>
      <c r="D58" s="331" t="s">
        <v>457</v>
      </c>
      <c r="E58" s="331" t="s">
        <v>3248</v>
      </c>
      <c r="F58" s="332">
        <v>1600</v>
      </c>
      <c r="G58" s="331" t="s">
        <v>3249</v>
      </c>
      <c r="H58" s="332">
        <v>3000</v>
      </c>
      <c r="I58" s="331"/>
      <c r="J58" s="333">
        <f t="shared" si="1"/>
        <v>4600</v>
      </c>
    </row>
    <row r="59" spans="1:10" x14ac:dyDescent="0.25">
      <c r="A59" s="331" t="s">
        <v>3254</v>
      </c>
      <c r="B59" s="331" t="s">
        <v>542</v>
      </c>
      <c r="C59" s="331" t="s">
        <v>3246</v>
      </c>
      <c r="D59" s="331" t="s">
        <v>543</v>
      </c>
      <c r="E59" s="331" t="s">
        <v>3255</v>
      </c>
      <c r="F59" s="332">
        <v>5000</v>
      </c>
      <c r="G59" s="331"/>
      <c r="H59" s="331"/>
      <c r="I59" s="331"/>
      <c r="J59" s="333">
        <f t="shared" si="1"/>
        <v>5000</v>
      </c>
    </row>
    <row r="60" spans="1:10" x14ac:dyDescent="0.25">
      <c r="A60" s="331" t="s">
        <v>3256</v>
      </c>
      <c r="B60" s="331" t="s">
        <v>661</v>
      </c>
      <c r="C60" s="331" t="s">
        <v>3246</v>
      </c>
      <c r="D60" s="331" t="s">
        <v>543</v>
      </c>
      <c r="E60" s="331" t="s">
        <v>3255</v>
      </c>
      <c r="F60" s="332">
        <v>4000</v>
      </c>
      <c r="G60" s="331"/>
      <c r="H60" s="331"/>
      <c r="I60" s="331"/>
      <c r="J60" s="333">
        <f t="shared" si="1"/>
        <v>4000</v>
      </c>
    </row>
    <row r="61" spans="1:10" x14ac:dyDescent="0.25">
      <c r="A61" s="331" t="s">
        <v>3258</v>
      </c>
      <c r="B61" s="331" t="s">
        <v>825</v>
      </c>
      <c r="C61" s="331" t="s">
        <v>3246</v>
      </c>
      <c r="D61" s="331" t="s">
        <v>826</v>
      </c>
      <c r="E61" s="331" t="s">
        <v>3255</v>
      </c>
      <c r="F61" s="332">
        <v>1000</v>
      </c>
      <c r="G61" s="331"/>
      <c r="H61" s="331"/>
      <c r="I61" s="331"/>
      <c r="J61" s="333">
        <f t="shared" si="1"/>
        <v>1000</v>
      </c>
    </row>
    <row r="62" spans="1:10" x14ac:dyDescent="0.25">
      <c r="A62" s="331" t="s">
        <v>3260</v>
      </c>
      <c r="B62" s="331" t="s">
        <v>886</v>
      </c>
      <c r="C62" s="331" t="s">
        <v>3246</v>
      </c>
      <c r="D62" s="331" t="s">
        <v>887</v>
      </c>
      <c r="E62" s="331" t="s">
        <v>3255</v>
      </c>
      <c r="F62" s="332">
        <v>1000</v>
      </c>
      <c r="G62" s="331"/>
      <c r="H62" s="331"/>
      <c r="I62" s="331"/>
      <c r="J62" s="333">
        <f t="shared" si="1"/>
        <v>1000</v>
      </c>
    </row>
    <row r="63" spans="1:10" x14ac:dyDescent="0.25">
      <c r="A63" s="331" t="s">
        <v>3269</v>
      </c>
      <c r="B63" s="331" t="s">
        <v>1185</v>
      </c>
      <c r="C63" s="331" t="s">
        <v>3246</v>
      </c>
      <c r="D63" s="331" t="s">
        <v>826</v>
      </c>
      <c r="E63" s="331" t="s">
        <v>3255</v>
      </c>
      <c r="F63" s="332">
        <v>6000</v>
      </c>
      <c r="G63" s="331"/>
      <c r="H63" s="331"/>
      <c r="I63" s="331"/>
      <c r="J63" s="333">
        <f t="shared" si="1"/>
        <v>6000</v>
      </c>
    </row>
    <row r="64" spans="1:10" x14ac:dyDescent="0.25">
      <c r="A64" s="331" t="s">
        <v>3279</v>
      </c>
      <c r="B64" s="331" t="s">
        <v>1523</v>
      </c>
      <c r="C64" s="331" t="s">
        <v>3246</v>
      </c>
      <c r="D64" s="331" t="s">
        <v>1524</v>
      </c>
      <c r="E64" s="331" t="s">
        <v>3255</v>
      </c>
      <c r="F64" s="332">
        <v>5000</v>
      </c>
      <c r="G64" s="331"/>
      <c r="H64" s="331"/>
      <c r="I64" s="331"/>
      <c r="J64" s="333">
        <f t="shared" si="1"/>
        <v>5000</v>
      </c>
    </row>
    <row r="65" spans="1:10" x14ac:dyDescent="0.25">
      <c r="A65" s="331" t="s">
        <v>3280</v>
      </c>
      <c r="B65" s="331" t="s">
        <v>1528</v>
      </c>
      <c r="C65" s="331" t="s">
        <v>3246</v>
      </c>
      <c r="D65" s="331" t="s">
        <v>1182</v>
      </c>
      <c r="E65" s="331" t="s">
        <v>3255</v>
      </c>
      <c r="F65" s="332">
        <v>1000</v>
      </c>
      <c r="G65" s="331"/>
      <c r="H65" s="331"/>
      <c r="I65" s="331"/>
      <c r="J65" s="333">
        <f t="shared" si="1"/>
        <v>1000</v>
      </c>
    </row>
    <row r="66" spans="1:10" x14ac:dyDescent="0.25">
      <c r="A66" s="331" t="s">
        <v>3281</v>
      </c>
      <c r="B66" s="331" t="s">
        <v>1556</v>
      </c>
      <c r="C66" s="331" t="s">
        <v>3246</v>
      </c>
      <c r="D66" s="331" t="s">
        <v>543</v>
      </c>
      <c r="E66" s="331" t="s">
        <v>3255</v>
      </c>
      <c r="F66" s="332">
        <v>1000</v>
      </c>
      <c r="G66" s="331"/>
      <c r="H66" s="331"/>
      <c r="I66" s="331"/>
      <c r="J66" s="333">
        <f t="shared" ref="J66:J73" si="2">F66+H66</f>
        <v>1000</v>
      </c>
    </row>
    <row r="67" spans="1:10" x14ac:dyDescent="0.25">
      <c r="A67" s="331" t="s">
        <v>3282</v>
      </c>
      <c r="B67" s="331" t="s">
        <v>1621</v>
      </c>
      <c r="C67" s="331" t="s">
        <v>3246</v>
      </c>
      <c r="D67" s="331" t="s">
        <v>543</v>
      </c>
      <c r="E67" s="331" t="s">
        <v>3255</v>
      </c>
      <c r="F67" s="332">
        <v>1000</v>
      </c>
      <c r="G67" s="331"/>
      <c r="H67" s="331"/>
      <c r="I67" s="331"/>
      <c r="J67" s="333">
        <f t="shared" si="2"/>
        <v>1000</v>
      </c>
    </row>
    <row r="68" spans="1:10" x14ac:dyDescent="0.25">
      <c r="A68" s="331" t="s">
        <v>3285</v>
      </c>
      <c r="B68" s="331" t="s">
        <v>1736</v>
      </c>
      <c r="C68" s="331" t="s">
        <v>3246</v>
      </c>
      <c r="D68" s="331" t="s">
        <v>826</v>
      </c>
      <c r="E68" s="331" t="s">
        <v>3255</v>
      </c>
      <c r="F68" s="332">
        <v>1000</v>
      </c>
      <c r="G68" s="331"/>
      <c r="H68" s="331"/>
      <c r="I68" s="331"/>
      <c r="J68" s="333">
        <f t="shared" si="2"/>
        <v>1000</v>
      </c>
    </row>
    <row r="69" spans="1:10" x14ac:dyDescent="0.25">
      <c r="A69" s="331" t="s">
        <v>3296</v>
      </c>
      <c r="B69" s="331" t="s">
        <v>2081</v>
      </c>
      <c r="C69" s="331" t="s">
        <v>3246</v>
      </c>
      <c r="D69" s="331" t="s">
        <v>543</v>
      </c>
      <c r="E69" s="331" t="s">
        <v>3255</v>
      </c>
      <c r="F69" s="332">
        <v>1000</v>
      </c>
      <c r="G69" s="331"/>
      <c r="H69" s="331"/>
      <c r="I69" s="331"/>
      <c r="J69" s="333">
        <f t="shared" si="2"/>
        <v>1000</v>
      </c>
    </row>
    <row r="70" spans="1:10" x14ac:dyDescent="0.25">
      <c r="A70" s="331" t="s">
        <v>3313</v>
      </c>
      <c r="B70" s="331" t="s">
        <v>2834</v>
      </c>
      <c r="C70" s="331" t="s">
        <v>3246</v>
      </c>
      <c r="D70" s="331" t="s">
        <v>543</v>
      </c>
      <c r="E70" s="331" t="s">
        <v>3255</v>
      </c>
      <c r="F70" s="332">
        <v>1000</v>
      </c>
      <c r="G70" s="331"/>
      <c r="H70" s="331"/>
      <c r="I70" s="331"/>
      <c r="J70" s="333">
        <f t="shared" si="2"/>
        <v>1000</v>
      </c>
    </row>
    <row r="71" spans="1:10" x14ac:dyDescent="0.25">
      <c r="A71" s="331" t="s">
        <v>3317</v>
      </c>
      <c r="B71" s="331" t="s">
        <v>2932</v>
      </c>
      <c r="C71" s="331" t="s">
        <v>3246</v>
      </c>
      <c r="D71" s="331" t="s">
        <v>826</v>
      </c>
      <c r="E71" s="331" t="s">
        <v>3255</v>
      </c>
      <c r="F71" s="332">
        <v>1000</v>
      </c>
      <c r="G71" s="331"/>
      <c r="H71" s="331"/>
      <c r="I71" s="331"/>
      <c r="J71" s="333">
        <f t="shared" si="2"/>
        <v>1000</v>
      </c>
    </row>
    <row r="72" spans="1:10" x14ac:dyDescent="0.25">
      <c r="A72" s="331" t="s">
        <v>3320</v>
      </c>
      <c r="B72" s="331" t="s">
        <v>3008</v>
      </c>
      <c r="C72" s="331" t="s">
        <v>3246</v>
      </c>
      <c r="D72" s="331" t="s">
        <v>826</v>
      </c>
      <c r="E72" s="331" t="s">
        <v>3255</v>
      </c>
      <c r="F72" s="332">
        <v>6000</v>
      </c>
      <c r="G72" s="331"/>
      <c r="H72" s="331"/>
      <c r="I72" s="331"/>
      <c r="J72" s="333">
        <f t="shared" si="2"/>
        <v>6000</v>
      </c>
    </row>
    <row r="73" spans="1:10" x14ac:dyDescent="0.25">
      <c r="A73" s="331" t="s">
        <v>3322</v>
      </c>
      <c r="B73" s="331" t="s">
        <v>3133</v>
      </c>
      <c r="C73" s="331" t="s">
        <v>3246</v>
      </c>
      <c r="D73" s="331" t="s">
        <v>543</v>
      </c>
      <c r="E73" s="331" t="s">
        <v>3255</v>
      </c>
      <c r="F73" s="332">
        <v>1000</v>
      </c>
      <c r="G73" s="331"/>
      <c r="H73" s="331"/>
      <c r="I73" s="331"/>
      <c r="J73" s="333">
        <f t="shared" si="2"/>
        <v>1000</v>
      </c>
    </row>
  </sheetData>
  <autoFilter ref="A1:K1" xr:uid="{00000000-0009-0000-0000-000009000000}">
    <sortState xmlns:xlrd2="http://schemas.microsoft.com/office/spreadsheetml/2017/richdata2" ref="A2:J73">
      <sortCondition ref="E1"/>
    </sortState>
  </autoFilter>
  <conditionalFormatting sqref="B1:B1048576">
    <cfRule type="duplicateValues" dxfId="0" priority="1"/>
  </conditionalFormatting>
  <pageMargins left="0.7" right="0.7" top="0.75" bottom="0.75" header="0.3" footer="0.3"/>
  <pageSetup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AB41"/>
  <sheetViews>
    <sheetView workbookViewId="0">
      <selection activeCell="P14" sqref="P14"/>
    </sheetView>
  </sheetViews>
  <sheetFormatPr defaultRowHeight="15" x14ac:dyDescent="0.25"/>
  <cols>
    <col min="1" max="16384" width="9.140625" style="1"/>
  </cols>
  <sheetData>
    <row r="1" spans="1:28" x14ac:dyDescent="0.25">
      <c r="A1" s="1" t="s">
        <v>0</v>
      </c>
      <c r="O1" s="1" t="s">
        <v>1</v>
      </c>
    </row>
    <row r="2" spans="1:28" x14ac:dyDescent="0.25">
      <c r="A2" s="1">
        <v>0.04</v>
      </c>
      <c r="C2" s="1" t="s">
        <v>2</v>
      </c>
      <c r="F2" s="1" t="s">
        <v>3</v>
      </c>
      <c r="I2" s="1" t="s">
        <v>3</v>
      </c>
      <c r="L2" s="1" t="s">
        <v>3</v>
      </c>
      <c r="O2" s="1" t="s">
        <v>3</v>
      </c>
      <c r="R2" s="1" t="s">
        <v>3</v>
      </c>
      <c r="S2" s="1" t="s">
        <v>4</v>
      </c>
      <c r="T2" s="1" t="s">
        <v>5</v>
      </c>
      <c r="U2" s="1" t="s">
        <v>3</v>
      </c>
      <c r="V2" s="1" t="s">
        <v>4</v>
      </c>
      <c r="W2" s="1" t="s">
        <v>5</v>
      </c>
      <c r="X2" s="1" t="s">
        <v>3</v>
      </c>
    </row>
    <row r="3" spans="1:28" x14ac:dyDescent="0.25"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Z3" s="1" t="s">
        <v>9</v>
      </c>
      <c r="AA3" s="1" t="s">
        <v>9</v>
      </c>
      <c r="AB3" s="1" t="s">
        <v>9</v>
      </c>
    </row>
    <row r="4" spans="1:28" x14ac:dyDescent="0.25">
      <c r="A4" s="1" t="s">
        <v>10</v>
      </c>
      <c r="B4" s="1" t="s">
        <v>11</v>
      </c>
      <c r="C4" s="1" t="s">
        <v>12</v>
      </c>
      <c r="D4" s="1" t="s">
        <v>12</v>
      </c>
      <c r="E4" s="1" t="s">
        <v>12</v>
      </c>
      <c r="F4" s="1" t="s">
        <v>13</v>
      </c>
      <c r="G4" s="1" t="s">
        <v>13</v>
      </c>
      <c r="H4" s="1" t="s">
        <v>13</v>
      </c>
      <c r="I4" s="1" t="s">
        <v>14</v>
      </c>
      <c r="J4" s="1" t="s">
        <v>14</v>
      </c>
      <c r="K4" s="1" t="s">
        <v>15</v>
      </c>
      <c r="L4" s="1" t="s">
        <v>16</v>
      </c>
      <c r="M4" s="1" t="s">
        <v>16</v>
      </c>
      <c r="N4" s="1" t="s">
        <v>16</v>
      </c>
      <c r="O4" s="1" t="s">
        <v>17</v>
      </c>
      <c r="P4" s="1" t="s">
        <v>17</v>
      </c>
      <c r="Q4" s="1" t="s">
        <v>17</v>
      </c>
      <c r="R4" s="1" t="s">
        <v>18</v>
      </c>
      <c r="S4" s="1" t="s">
        <v>19</v>
      </c>
      <c r="T4" s="1" t="s">
        <v>19</v>
      </c>
      <c r="U4" s="1">
        <v>7.5</v>
      </c>
      <c r="V4" s="1">
        <v>7.5</v>
      </c>
      <c r="W4" s="1">
        <v>7.5</v>
      </c>
      <c r="X4" s="1" t="s">
        <v>20</v>
      </c>
      <c r="Z4" s="1" t="s">
        <v>16</v>
      </c>
      <c r="AA4" s="1" t="s">
        <v>17</v>
      </c>
      <c r="AB4" s="1" t="s">
        <v>18</v>
      </c>
    </row>
    <row r="5" spans="1:28" x14ac:dyDescent="0.25">
      <c r="A5" s="1">
        <v>0</v>
      </c>
      <c r="B5" s="1">
        <v>14.05</v>
      </c>
      <c r="C5" s="1">
        <v>7587</v>
      </c>
      <c r="D5" s="1">
        <v>758.7</v>
      </c>
      <c r="E5" s="1">
        <v>42.15</v>
      </c>
      <c r="F5" s="1">
        <v>8852</v>
      </c>
      <c r="G5" s="1">
        <v>885.2</v>
      </c>
      <c r="H5" s="1">
        <v>49.18</v>
      </c>
      <c r="I5" s="1">
        <v>10116</v>
      </c>
      <c r="J5" s="1">
        <v>1011.6</v>
      </c>
      <c r="K5" s="1">
        <v>56.2</v>
      </c>
      <c r="L5" s="1">
        <v>15174</v>
      </c>
      <c r="M5" s="1">
        <v>1517.4</v>
      </c>
      <c r="N5" s="1">
        <v>84.3</v>
      </c>
      <c r="O5" s="1">
        <v>16439</v>
      </c>
      <c r="P5" s="1">
        <v>1643.9</v>
      </c>
      <c r="Q5" s="1">
        <v>91.33</v>
      </c>
      <c r="R5" s="1">
        <v>17703</v>
      </c>
      <c r="S5" s="1">
        <v>1770.3</v>
      </c>
      <c r="T5" s="1">
        <v>98.35</v>
      </c>
      <c r="U5" s="1">
        <v>18968</v>
      </c>
      <c r="V5" s="1">
        <v>1896.8</v>
      </c>
      <c r="W5" s="1">
        <v>105.38</v>
      </c>
      <c r="X5" s="1">
        <v>20232</v>
      </c>
    </row>
    <row r="6" spans="1:28" x14ac:dyDescent="0.25">
      <c r="A6" s="1">
        <v>1</v>
      </c>
      <c r="B6" s="1">
        <v>14.552000000000001</v>
      </c>
      <c r="C6" s="1">
        <v>7858</v>
      </c>
      <c r="D6" s="1">
        <v>785.8</v>
      </c>
      <c r="E6" s="1">
        <v>43.66</v>
      </c>
      <c r="F6" s="1">
        <v>9168</v>
      </c>
      <c r="G6" s="1">
        <v>916.8</v>
      </c>
      <c r="H6" s="1">
        <v>50.93</v>
      </c>
      <c r="I6" s="1">
        <v>10477</v>
      </c>
      <c r="J6" s="1">
        <v>1047.7</v>
      </c>
      <c r="K6" s="1">
        <v>58.21</v>
      </c>
      <c r="L6" s="1">
        <v>15716</v>
      </c>
      <c r="M6" s="1">
        <v>1571.6</v>
      </c>
      <c r="N6" s="1">
        <v>87.31</v>
      </c>
      <c r="O6" s="1">
        <v>17026</v>
      </c>
      <c r="P6" s="1">
        <v>1702.6</v>
      </c>
      <c r="Q6" s="1">
        <v>94.59</v>
      </c>
      <c r="R6" s="1">
        <v>18336</v>
      </c>
      <c r="S6" s="1">
        <v>1833.6</v>
      </c>
      <c r="T6" s="1">
        <v>101.87</v>
      </c>
      <c r="U6" s="1">
        <v>19645</v>
      </c>
      <c r="V6" s="1">
        <v>1964.5</v>
      </c>
      <c r="W6" s="1">
        <v>109.14</v>
      </c>
      <c r="X6" s="1">
        <v>20955</v>
      </c>
      <c r="Z6" s="1">
        <v>0.15951010771727903</v>
      </c>
      <c r="AA6" s="1">
        <v>0.15951010771727889</v>
      </c>
      <c r="AB6" s="1">
        <v>0.15949535192563088</v>
      </c>
    </row>
    <row r="7" spans="1:28" x14ac:dyDescent="0.25">
      <c r="A7" s="1">
        <v>2</v>
      </c>
      <c r="B7" s="1">
        <v>14.718400000000001</v>
      </c>
      <c r="C7" s="1">
        <v>7948</v>
      </c>
      <c r="D7" s="1">
        <v>794.8</v>
      </c>
      <c r="E7" s="1">
        <v>44.16</v>
      </c>
      <c r="F7" s="1">
        <v>9273</v>
      </c>
      <c r="G7" s="1">
        <v>927.3</v>
      </c>
      <c r="H7" s="1">
        <v>51.52</v>
      </c>
      <c r="I7" s="1">
        <v>10597</v>
      </c>
      <c r="J7" s="1">
        <v>1059.7</v>
      </c>
      <c r="K7" s="1">
        <v>58.87</v>
      </c>
      <c r="L7" s="1">
        <v>15896</v>
      </c>
      <c r="M7" s="1">
        <v>1589.6</v>
      </c>
      <c r="N7" s="1">
        <v>88.31</v>
      </c>
      <c r="O7" s="1">
        <v>17221</v>
      </c>
      <c r="P7" s="1">
        <v>1722.1</v>
      </c>
      <c r="Q7" s="1">
        <v>95.67</v>
      </c>
      <c r="R7" s="1">
        <v>18545</v>
      </c>
      <c r="S7" s="1">
        <v>1854.5</v>
      </c>
      <c r="T7" s="1">
        <v>103.03</v>
      </c>
      <c r="U7" s="1">
        <v>19870</v>
      </c>
      <c r="V7" s="1">
        <v>1987</v>
      </c>
      <c r="W7" s="1">
        <v>110.39</v>
      </c>
      <c r="X7" s="1">
        <v>21194</v>
      </c>
      <c r="Z7" s="1">
        <v>0.15800976178334669</v>
      </c>
      <c r="AA7" s="1">
        <v>0.15800976178334658</v>
      </c>
      <c r="AB7" s="1">
        <v>0.15801206399160761</v>
      </c>
    </row>
    <row r="8" spans="1:28" x14ac:dyDescent="0.25">
      <c r="A8" s="1">
        <v>3</v>
      </c>
      <c r="B8" s="1">
        <v>14.8744</v>
      </c>
      <c r="C8" s="1">
        <v>8032</v>
      </c>
      <c r="D8" s="1">
        <v>803.2</v>
      </c>
      <c r="E8" s="1">
        <v>44.62</v>
      </c>
      <c r="F8" s="1">
        <v>9371</v>
      </c>
      <c r="G8" s="1">
        <v>937.1</v>
      </c>
      <c r="H8" s="1">
        <v>52.06</v>
      </c>
      <c r="I8" s="1">
        <v>10710</v>
      </c>
      <c r="J8" s="1">
        <v>1071</v>
      </c>
      <c r="K8" s="1">
        <v>59.5</v>
      </c>
      <c r="L8" s="1">
        <v>16064</v>
      </c>
      <c r="M8" s="1">
        <v>1606.4</v>
      </c>
      <c r="N8" s="1">
        <v>89.24</v>
      </c>
      <c r="O8" s="1">
        <v>17403</v>
      </c>
      <c r="P8" s="1">
        <v>1740.3</v>
      </c>
      <c r="Q8" s="1">
        <v>96.68</v>
      </c>
      <c r="R8" s="1">
        <v>18742</v>
      </c>
      <c r="S8" s="1">
        <v>1874.2</v>
      </c>
      <c r="T8" s="1">
        <v>104.12</v>
      </c>
      <c r="U8" s="1">
        <v>20080</v>
      </c>
      <c r="V8" s="1">
        <v>2008</v>
      </c>
      <c r="W8" s="1">
        <v>111.56</v>
      </c>
      <c r="X8" s="1">
        <v>21419</v>
      </c>
      <c r="Z8" s="1">
        <v>0.15659874721002232</v>
      </c>
      <c r="AA8" s="1">
        <v>0.15659874721002232</v>
      </c>
      <c r="AB8" s="1">
        <v>0.1565578019699326</v>
      </c>
    </row>
    <row r="9" spans="1:28" x14ac:dyDescent="0.25">
      <c r="A9" s="1">
        <v>4</v>
      </c>
      <c r="B9" s="1">
        <v>15.28</v>
      </c>
      <c r="C9" s="1">
        <v>8251</v>
      </c>
      <c r="D9" s="1">
        <v>825.1</v>
      </c>
      <c r="E9" s="1">
        <v>45.84</v>
      </c>
      <c r="F9" s="1">
        <v>9626</v>
      </c>
      <c r="G9" s="1">
        <v>962.6</v>
      </c>
      <c r="H9" s="1">
        <v>53.48</v>
      </c>
      <c r="I9" s="1">
        <v>11002</v>
      </c>
      <c r="J9" s="1">
        <v>1100.2</v>
      </c>
      <c r="K9" s="1">
        <v>61.12</v>
      </c>
      <c r="L9" s="1">
        <v>16502</v>
      </c>
      <c r="M9" s="1">
        <v>1650.2</v>
      </c>
      <c r="N9" s="1">
        <v>91.68</v>
      </c>
      <c r="O9" s="1">
        <v>17878</v>
      </c>
      <c r="P9" s="1">
        <v>1787.8</v>
      </c>
      <c r="Q9" s="1">
        <v>99.32</v>
      </c>
      <c r="R9" s="1">
        <v>19253</v>
      </c>
      <c r="S9" s="1">
        <v>1925.3</v>
      </c>
      <c r="T9" s="1">
        <v>106.96</v>
      </c>
      <c r="U9" s="1">
        <v>20628</v>
      </c>
      <c r="V9" s="1">
        <v>2062.8000000000002</v>
      </c>
      <c r="W9" s="1">
        <v>114.6</v>
      </c>
      <c r="X9" s="1">
        <v>22003</v>
      </c>
      <c r="Z9" s="1">
        <v>0.15317959468902864</v>
      </c>
      <c r="AA9" s="1">
        <v>0.15317959468902867</v>
      </c>
      <c r="AB9" s="1">
        <v>0.15320754716981141</v>
      </c>
    </row>
    <row r="10" spans="1:28" x14ac:dyDescent="0.25">
      <c r="A10" s="1">
        <v>5</v>
      </c>
      <c r="B10" s="1">
        <v>15.623200000000001</v>
      </c>
      <c r="C10" s="1">
        <v>8437</v>
      </c>
      <c r="D10" s="1">
        <v>843.7</v>
      </c>
      <c r="E10" s="1">
        <v>46.87</v>
      </c>
      <c r="F10" s="1">
        <v>9843</v>
      </c>
      <c r="G10" s="1">
        <v>984.3</v>
      </c>
      <c r="H10" s="1">
        <v>54.68</v>
      </c>
      <c r="I10" s="1">
        <v>11249</v>
      </c>
      <c r="J10" s="1">
        <v>1124.9000000000001</v>
      </c>
      <c r="K10" s="1">
        <v>62.49</v>
      </c>
      <c r="L10" s="1">
        <v>16873</v>
      </c>
      <c r="M10" s="1">
        <v>1687.3</v>
      </c>
      <c r="N10" s="1">
        <v>93.74</v>
      </c>
      <c r="O10" s="1">
        <v>18279</v>
      </c>
      <c r="P10" s="1">
        <v>1827.9</v>
      </c>
      <c r="Q10" s="1">
        <v>101.55</v>
      </c>
      <c r="R10" s="1">
        <v>19685</v>
      </c>
      <c r="S10" s="1">
        <v>1968.5</v>
      </c>
      <c r="T10" s="1">
        <v>109.36</v>
      </c>
      <c r="U10" s="1">
        <v>21091</v>
      </c>
      <c r="V10" s="1">
        <v>2109.1</v>
      </c>
      <c r="W10" s="1">
        <v>117.17</v>
      </c>
      <c r="X10" s="1">
        <v>22497</v>
      </c>
      <c r="Z10" s="1">
        <v>0.15048411291422337</v>
      </c>
      <c r="AA10" s="1">
        <v>0.15048411291422342</v>
      </c>
      <c r="AB10" s="1">
        <v>0.15046637211585653</v>
      </c>
    </row>
    <row r="11" spans="1:28" x14ac:dyDescent="0.25">
      <c r="A11" s="1">
        <v>6</v>
      </c>
      <c r="B11" s="1">
        <v>15.9664</v>
      </c>
      <c r="C11" s="1">
        <v>8622</v>
      </c>
      <c r="D11" s="1">
        <v>862.2</v>
      </c>
      <c r="E11" s="1">
        <v>47.9</v>
      </c>
      <c r="F11" s="1">
        <v>10059</v>
      </c>
      <c r="G11" s="1">
        <v>1005.9</v>
      </c>
      <c r="H11" s="1">
        <v>55.88</v>
      </c>
      <c r="I11" s="1">
        <v>11496</v>
      </c>
      <c r="J11" s="1">
        <v>1149.5999999999999</v>
      </c>
      <c r="K11" s="1">
        <v>63.87</v>
      </c>
      <c r="L11" s="1">
        <v>17244</v>
      </c>
      <c r="M11" s="1">
        <v>1724.4</v>
      </c>
      <c r="N11" s="1">
        <v>95.8</v>
      </c>
      <c r="O11" s="1">
        <v>18681</v>
      </c>
      <c r="P11" s="1">
        <v>1868.1</v>
      </c>
      <c r="Q11" s="1">
        <v>103.78</v>
      </c>
      <c r="R11" s="1">
        <v>20118</v>
      </c>
      <c r="S11" s="1">
        <v>2011.8</v>
      </c>
      <c r="T11" s="1">
        <v>111.77</v>
      </c>
      <c r="U11" s="1">
        <v>21555</v>
      </c>
      <c r="V11" s="1">
        <v>2155.5</v>
      </c>
      <c r="W11" s="1">
        <v>119.75</v>
      </c>
      <c r="X11" s="1">
        <v>22992</v>
      </c>
      <c r="Z11" s="1">
        <v>0.14783997869932769</v>
      </c>
      <c r="AA11" s="1">
        <v>0.1478399786993278</v>
      </c>
      <c r="AB11" s="1">
        <v>0.14785526000479277</v>
      </c>
    </row>
    <row r="12" spans="1:28" x14ac:dyDescent="0.25">
      <c r="A12" s="1">
        <v>7</v>
      </c>
      <c r="B12" s="1">
        <v>16.5488</v>
      </c>
      <c r="C12" s="1">
        <v>8936</v>
      </c>
      <c r="D12" s="1">
        <v>893.6</v>
      </c>
      <c r="E12" s="1">
        <v>49.64</v>
      </c>
      <c r="F12" s="1">
        <v>10426</v>
      </c>
      <c r="G12" s="1">
        <v>1042.5999999999999</v>
      </c>
      <c r="H12" s="1">
        <v>57.92</v>
      </c>
      <c r="I12" s="1">
        <v>11915</v>
      </c>
      <c r="J12" s="1">
        <v>1191.5</v>
      </c>
      <c r="K12" s="1">
        <v>66.19</v>
      </c>
      <c r="L12" s="1">
        <v>17873</v>
      </c>
      <c r="M12" s="1">
        <v>1787.3</v>
      </c>
      <c r="N12" s="1">
        <v>99.29</v>
      </c>
      <c r="O12" s="1">
        <v>19362</v>
      </c>
      <c r="P12" s="1">
        <v>1936.2</v>
      </c>
      <c r="Q12" s="1">
        <v>107.57</v>
      </c>
      <c r="R12" s="1">
        <v>20851</v>
      </c>
      <c r="S12" s="1">
        <v>2085.1</v>
      </c>
      <c r="T12" s="1">
        <v>115.84</v>
      </c>
      <c r="U12" s="1">
        <v>22341</v>
      </c>
      <c r="V12" s="1">
        <v>2234.1</v>
      </c>
      <c r="W12" s="1">
        <v>124.12</v>
      </c>
      <c r="X12" s="1">
        <v>23830</v>
      </c>
      <c r="Z12" s="1">
        <v>0.14365241873560278</v>
      </c>
      <c r="AA12" s="1">
        <v>0.14365241873560278</v>
      </c>
      <c r="AB12" s="1">
        <v>0.14363049988481932</v>
      </c>
    </row>
    <row r="13" spans="1:28" x14ac:dyDescent="0.25">
      <c r="A13" s="1">
        <v>8</v>
      </c>
      <c r="B13" s="1">
        <v>16.7776</v>
      </c>
      <c r="C13" s="1">
        <v>9060</v>
      </c>
      <c r="D13" s="1">
        <v>906</v>
      </c>
      <c r="E13" s="1">
        <v>50.33</v>
      </c>
      <c r="F13" s="1">
        <v>10570</v>
      </c>
      <c r="G13" s="1">
        <v>1057</v>
      </c>
      <c r="H13" s="1">
        <v>58.72</v>
      </c>
      <c r="I13" s="1">
        <v>12080</v>
      </c>
      <c r="J13" s="1">
        <v>1208</v>
      </c>
      <c r="K13" s="1">
        <v>67.11</v>
      </c>
      <c r="L13" s="1">
        <v>18120</v>
      </c>
      <c r="M13" s="1">
        <v>1812</v>
      </c>
      <c r="N13" s="1">
        <v>100.67</v>
      </c>
      <c r="O13" s="1">
        <v>19630</v>
      </c>
      <c r="P13" s="1">
        <v>1963</v>
      </c>
      <c r="Q13" s="1">
        <v>109.06</v>
      </c>
      <c r="R13" s="1">
        <v>21140</v>
      </c>
      <c r="S13" s="1">
        <v>2114</v>
      </c>
      <c r="T13" s="1">
        <v>117.44</v>
      </c>
      <c r="U13" s="1">
        <v>22650</v>
      </c>
      <c r="V13" s="1">
        <v>2265</v>
      </c>
      <c r="W13" s="1">
        <v>125.83</v>
      </c>
      <c r="X13" s="1">
        <v>24160</v>
      </c>
      <c r="Z13" s="1">
        <v>0.14213677907343208</v>
      </c>
      <c r="AA13" s="1">
        <v>0.14213677907343208</v>
      </c>
      <c r="AB13" s="1">
        <v>0.1421601996823236</v>
      </c>
    </row>
    <row r="14" spans="1:28" x14ac:dyDescent="0.25">
      <c r="A14" s="1">
        <v>9</v>
      </c>
      <c r="B14" s="1">
        <v>17.006399999999999</v>
      </c>
      <c r="C14" s="1">
        <v>9183</v>
      </c>
      <c r="D14" s="1">
        <v>918.3</v>
      </c>
      <c r="E14" s="1">
        <v>51.02</v>
      </c>
      <c r="F14" s="1">
        <v>10714</v>
      </c>
      <c r="G14" s="1">
        <v>1071.4000000000001</v>
      </c>
      <c r="H14" s="1">
        <v>59.52</v>
      </c>
      <c r="I14" s="1">
        <v>12245</v>
      </c>
      <c r="J14" s="1">
        <v>1224.5</v>
      </c>
      <c r="K14" s="1">
        <v>68.03</v>
      </c>
      <c r="L14" s="1">
        <v>18367</v>
      </c>
      <c r="M14" s="1">
        <v>1836.7</v>
      </c>
      <c r="N14" s="1">
        <v>102.04</v>
      </c>
      <c r="O14" s="1">
        <v>19897</v>
      </c>
      <c r="P14" s="1">
        <v>1989.7</v>
      </c>
      <c r="Q14" s="1">
        <v>110.54</v>
      </c>
      <c r="R14" s="1">
        <v>21428</v>
      </c>
      <c r="S14" s="1">
        <v>2142.8000000000002</v>
      </c>
      <c r="T14" s="1">
        <v>119.04</v>
      </c>
      <c r="U14" s="1">
        <v>22959</v>
      </c>
      <c r="V14" s="1">
        <v>2295.9</v>
      </c>
      <c r="W14" s="1">
        <v>127.55</v>
      </c>
      <c r="X14" s="1">
        <v>24489</v>
      </c>
      <c r="Z14" s="1">
        <v>0.14059492020120473</v>
      </c>
      <c r="AA14" s="1">
        <v>0.14059492020120481</v>
      </c>
      <c r="AB14" s="1">
        <v>0.14062150681869007</v>
      </c>
    </row>
    <row r="15" spans="1:28" x14ac:dyDescent="0.25">
      <c r="A15" s="1">
        <v>10</v>
      </c>
      <c r="B15" s="1">
        <v>17.411999999999999</v>
      </c>
      <c r="C15" s="1">
        <v>9402</v>
      </c>
      <c r="D15" s="1">
        <v>940.2</v>
      </c>
      <c r="E15" s="1">
        <v>52.23</v>
      </c>
      <c r="F15" s="1">
        <v>10970</v>
      </c>
      <c r="G15" s="1">
        <v>1097</v>
      </c>
      <c r="H15" s="1">
        <v>60.94</v>
      </c>
      <c r="I15" s="1">
        <v>12537</v>
      </c>
      <c r="J15" s="1">
        <v>1253.7</v>
      </c>
      <c r="K15" s="1">
        <v>69.650000000000006</v>
      </c>
      <c r="L15" s="1">
        <v>18805</v>
      </c>
      <c r="M15" s="1">
        <v>1880.5</v>
      </c>
      <c r="N15" s="1">
        <v>104.47</v>
      </c>
      <c r="O15" s="1">
        <v>20372</v>
      </c>
      <c r="P15" s="1">
        <v>2037.2</v>
      </c>
      <c r="Q15" s="1">
        <v>113.18</v>
      </c>
      <c r="R15" s="1">
        <v>21939</v>
      </c>
      <c r="S15" s="1">
        <v>2193.9</v>
      </c>
      <c r="T15" s="1">
        <v>121.88</v>
      </c>
      <c r="U15" s="1">
        <v>23506</v>
      </c>
      <c r="V15" s="1">
        <v>2350.6</v>
      </c>
      <c r="W15" s="1">
        <v>130.59</v>
      </c>
      <c r="X15" s="1">
        <v>25073</v>
      </c>
      <c r="Z15" s="1">
        <v>0.13804163640764949</v>
      </c>
      <c r="AA15" s="1">
        <v>0.13804163640764941</v>
      </c>
      <c r="AB15" s="1">
        <v>0.13801742919389981</v>
      </c>
    </row>
    <row r="16" spans="1:28" x14ac:dyDescent="0.25">
      <c r="A16" s="1">
        <v>11</v>
      </c>
      <c r="B16" s="1">
        <v>18.316800000000001</v>
      </c>
      <c r="C16" s="1">
        <v>9891</v>
      </c>
      <c r="D16" s="1">
        <v>989.1</v>
      </c>
      <c r="E16" s="1">
        <v>54.95</v>
      </c>
      <c r="F16" s="1">
        <v>11540</v>
      </c>
      <c r="G16" s="1">
        <v>1154</v>
      </c>
      <c r="H16" s="1">
        <v>64.11</v>
      </c>
      <c r="I16" s="1">
        <v>13188</v>
      </c>
      <c r="J16" s="1">
        <v>1318.8</v>
      </c>
      <c r="K16" s="1">
        <v>73.27</v>
      </c>
      <c r="L16" s="1">
        <v>19782</v>
      </c>
      <c r="M16" s="1">
        <v>1978.2</v>
      </c>
      <c r="N16" s="1">
        <v>109.9</v>
      </c>
      <c r="O16" s="1">
        <v>21431</v>
      </c>
      <c r="P16" s="1">
        <v>2143.1</v>
      </c>
      <c r="Q16" s="1">
        <v>119.06</v>
      </c>
      <c r="R16" s="1">
        <v>23079</v>
      </c>
      <c r="S16" s="1">
        <v>2307.9</v>
      </c>
      <c r="T16" s="1">
        <v>128.22</v>
      </c>
      <c r="U16" s="1">
        <v>24728</v>
      </c>
      <c r="V16" s="1">
        <v>2472.8000000000002</v>
      </c>
      <c r="W16" s="1">
        <v>137.38</v>
      </c>
      <c r="X16" s="1">
        <v>26376</v>
      </c>
      <c r="Z16" s="1">
        <v>0.13273018781493356</v>
      </c>
      <c r="AA16" s="1">
        <v>0.13273018781493354</v>
      </c>
      <c r="AB16" s="1">
        <v>0.13275613275613285</v>
      </c>
    </row>
    <row r="17" spans="1:28" x14ac:dyDescent="0.25">
      <c r="A17" s="1">
        <v>12</v>
      </c>
      <c r="B17" s="1">
        <v>18.618400000000001</v>
      </c>
      <c r="C17" s="1">
        <v>10054</v>
      </c>
      <c r="D17" s="1">
        <v>1005.4</v>
      </c>
      <c r="E17" s="1">
        <v>55.86</v>
      </c>
      <c r="F17" s="1">
        <v>11730</v>
      </c>
      <c r="G17" s="1">
        <v>1173</v>
      </c>
      <c r="H17" s="1">
        <v>65.17</v>
      </c>
      <c r="I17" s="1">
        <v>13405</v>
      </c>
      <c r="J17" s="1">
        <v>1340.5</v>
      </c>
      <c r="K17" s="1">
        <v>74.47</v>
      </c>
      <c r="L17" s="1">
        <v>20108</v>
      </c>
      <c r="M17" s="1">
        <v>2010.8</v>
      </c>
      <c r="N17" s="1">
        <v>111.71</v>
      </c>
      <c r="O17" s="1">
        <v>21784</v>
      </c>
      <c r="P17" s="1">
        <v>2178.4</v>
      </c>
      <c r="Q17" s="1">
        <v>121.02</v>
      </c>
      <c r="R17" s="1">
        <v>23459</v>
      </c>
      <c r="S17" s="1">
        <v>2345.9</v>
      </c>
      <c r="T17" s="1">
        <v>130.33000000000001</v>
      </c>
      <c r="U17" s="1">
        <v>25135</v>
      </c>
      <c r="V17" s="1">
        <v>2513.5</v>
      </c>
      <c r="W17" s="1">
        <v>139.63999999999999</v>
      </c>
      <c r="X17" s="1">
        <v>26810</v>
      </c>
      <c r="Z17" s="1">
        <v>0.13112448669629295</v>
      </c>
      <c r="AA17" s="1">
        <v>0.1311244866962929</v>
      </c>
      <c r="AB17" s="1">
        <v>0.1311259619279059</v>
      </c>
    </row>
    <row r="18" spans="1:28" x14ac:dyDescent="0.25">
      <c r="A18" s="1">
        <v>13</v>
      </c>
      <c r="B18" s="1">
        <v>18.8368</v>
      </c>
      <c r="C18" s="1">
        <v>10172</v>
      </c>
      <c r="D18" s="1">
        <v>1017.2</v>
      </c>
      <c r="E18" s="1">
        <v>56.51</v>
      </c>
      <c r="F18" s="1">
        <v>11867</v>
      </c>
      <c r="G18" s="1">
        <v>1186.7</v>
      </c>
      <c r="H18" s="1">
        <v>65.930000000000007</v>
      </c>
      <c r="I18" s="1">
        <v>13562</v>
      </c>
      <c r="J18" s="1">
        <v>1356.2</v>
      </c>
      <c r="K18" s="1">
        <v>75.34</v>
      </c>
      <c r="L18" s="1">
        <v>20344</v>
      </c>
      <c r="M18" s="1">
        <v>2034.4</v>
      </c>
      <c r="N18" s="1">
        <v>113.02</v>
      </c>
      <c r="O18" s="1">
        <v>22039</v>
      </c>
      <c r="P18" s="1">
        <v>2203.9</v>
      </c>
      <c r="Q18" s="1">
        <v>122.44</v>
      </c>
      <c r="R18" s="1">
        <v>23734</v>
      </c>
      <c r="S18" s="1">
        <v>2373.4</v>
      </c>
      <c r="T18" s="1">
        <v>131.86000000000001</v>
      </c>
      <c r="U18" s="1">
        <v>25430</v>
      </c>
      <c r="V18" s="1">
        <v>2543</v>
      </c>
      <c r="W18" s="1">
        <v>141.28</v>
      </c>
      <c r="X18" s="1">
        <v>27125</v>
      </c>
      <c r="Z18" s="1">
        <v>0.12997111752943791</v>
      </c>
      <c r="AA18" s="1">
        <v>0.12997111752943791</v>
      </c>
      <c r="AB18" s="1">
        <v>0.12997400519896021</v>
      </c>
    </row>
    <row r="19" spans="1:28" x14ac:dyDescent="0.25">
      <c r="A19" s="1">
        <v>14</v>
      </c>
      <c r="B19" s="1">
        <v>19.159200000000002</v>
      </c>
      <c r="C19" s="1">
        <v>10346</v>
      </c>
      <c r="D19" s="1">
        <v>1034.5999999999999</v>
      </c>
      <c r="E19" s="1">
        <v>57.48</v>
      </c>
      <c r="F19" s="1">
        <v>12070</v>
      </c>
      <c r="G19" s="1">
        <v>1207</v>
      </c>
      <c r="H19" s="1">
        <v>67.06</v>
      </c>
      <c r="I19" s="1">
        <v>13795</v>
      </c>
      <c r="J19" s="1">
        <v>1379.5</v>
      </c>
      <c r="K19" s="1">
        <v>76.64</v>
      </c>
      <c r="L19" s="1">
        <v>20692</v>
      </c>
      <c r="M19" s="1">
        <v>2069.1999999999998</v>
      </c>
      <c r="N19" s="1">
        <v>114.96</v>
      </c>
      <c r="O19" s="1">
        <v>22416</v>
      </c>
      <c r="P19" s="1">
        <v>2241.6</v>
      </c>
      <c r="Q19" s="1">
        <v>124.53</v>
      </c>
      <c r="R19" s="1">
        <v>24141</v>
      </c>
      <c r="S19" s="1">
        <v>2414.1</v>
      </c>
      <c r="T19" s="1">
        <v>134.12</v>
      </c>
      <c r="U19" s="1">
        <v>25865</v>
      </c>
      <c r="V19" s="1">
        <v>2586.5</v>
      </c>
      <c r="W19" s="1">
        <v>143.69</v>
      </c>
      <c r="X19" s="1">
        <v>27589</v>
      </c>
      <c r="Z19" s="1">
        <v>0.1283673246809903</v>
      </c>
      <c r="AA19" s="1">
        <v>0.12836732468099021</v>
      </c>
      <c r="AB19" s="1">
        <v>0.12838633686690223</v>
      </c>
    </row>
    <row r="20" spans="1:28" x14ac:dyDescent="0.25">
      <c r="A20" s="1">
        <v>15</v>
      </c>
      <c r="B20" s="1">
        <v>19.3672</v>
      </c>
      <c r="C20" s="1">
        <v>10458</v>
      </c>
      <c r="D20" s="1">
        <v>1045.8</v>
      </c>
      <c r="E20" s="1">
        <v>58.1</v>
      </c>
      <c r="F20" s="1">
        <v>12201</v>
      </c>
      <c r="G20" s="1">
        <v>1220.0999999999999</v>
      </c>
      <c r="H20" s="1">
        <v>67.78</v>
      </c>
      <c r="I20" s="1">
        <v>13944</v>
      </c>
      <c r="J20" s="1">
        <v>1394.4</v>
      </c>
      <c r="K20" s="1">
        <v>77.47</v>
      </c>
      <c r="L20" s="1">
        <v>20917</v>
      </c>
      <c r="M20" s="1">
        <v>2091.6999999999998</v>
      </c>
      <c r="N20" s="1">
        <v>116.21</v>
      </c>
      <c r="O20" s="1">
        <v>22660</v>
      </c>
      <c r="P20" s="1">
        <v>2266</v>
      </c>
      <c r="Q20" s="1">
        <v>125.89</v>
      </c>
      <c r="R20" s="1">
        <v>24403</v>
      </c>
      <c r="S20" s="1">
        <v>2440.3000000000002</v>
      </c>
      <c r="T20" s="1">
        <v>135.57</v>
      </c>
      <c r="U20" s="1">
        <v>26146</v>
      </c>
      <c r="V20" s="1">
        <v>2614.6</v>
      </c>
      <c r="W20" s="1">
        <v>145.26</v>
      </c>
      <c r="X20" s="1">
        <v>27889</v>
      </c>
      <c r="Z20" s="1">
        <v>0.12735798210628435</v>
      </c>
      <c r="AA20" s="1">
        <v>0.12735798210628421</v>
      </c>
      <c r="AB20" s="1">
        <v>0.12737679472254557</v>
      </c>
    </row>
    <row r="21" spans="1:28" x14ac:dyDescent="0.25">
      <c r="A21" s="1">
        <v>16</v>
      </c>
      <c r="B21" s="1">
        <v>19.7</v>
      </c>
      <c r="C21" s="1">
        <v>10638</v>
      </c>
      <c r="D21" s="1">
        <v>1063.8</v>
      </c>
      <c r="E21" s="1">
        <v>59.1</v>
      </c>
      <c r="F21" s="1">
        <v>12411</v>
      </c>
      <c r="G21" s="1">
        <v>1241.0999999999999</v>
      </c>
      <c r="H21" s="1">
        <v>68.95</v>
      </c>
      <c r="I21" s="1">
        <v>14184</v>
      </c>
      <c r="J21" s="1">
        <v>1418.4</v>
      </c>
      <c r="K21" s="1">
        <v>78.8</v>
      </c>
      <c r="L21" s="1">
        <v>21276</v>
      </c>
      <c r="M21" s="1">
        <v>2127.6</v>
      </c>
      <c r="N21" s="1">
        <v>118.2</v>
      </c>
      <c r="O21" s="1">
        <v>23049</v>
      </c>
      <c r="P21" s="1">
        <v>2304.9</v>
      </c>
      <c r="Q21" s="1">
        <v>128.05000000000001</v>
      </c>
      <c r="R21" s="1">
        <v>24822</v>
      </c>
      <c r="S21" s="1">
        <v>2482.1999999999998</v>
      </c>
      <c r="T21" s="1">
        <v>137.9</v>
      </c>
      <c r="U21" s="1">
        <v>26595</v>
      </c>
      <c r="V21" s="1">
        <v>2659.5</v>
      </c>
      <c r="W21" s="1">
        <v>147.75</v>
      </c>
      <c r="X21" s="1">
        <v>28368</v>
      </c>
      <c r="Z21" s="1">
        <v>0.12571428571428572</v>
      </c>
      <c r="AA21" s="1">
        <v>0.12571428571428567</v>
      </c>
      <c r="AB21" s="1">
        <v>0.12571428571428575</v>
      </c>
    </row>
    <row r="22" spans="1:28" x14ac:dyDescent="0.25">
      <c r="A22" s="1">
        <v>17</v>
      </c>
      <c r="B22" s="1">
        <v>19.8248</v>
      </c>
      <c r="C22" s="1">
        <v>10705</v>
      </c>
      <c r="D22" s="1">
        <v>1070.5</v>
      </c>
      <c r="E22" s="1">
        <v>59.47</v>
      </c>
      <c r="F22" s="1">
        <v>12490</v>
      </c>
      <c r="G22" s="1">
        <v>1249</v>
      </c>
      <c r="H22" s="1">
        <v>69.39</v>
      </c>
      <c r="I22" s="1">
        <v>14274</v>
      </c>
      <c r="J22" s="1">
        <v>1427.4</v>
      </c>
      <c r="K22" s="1">
        <v>79.3</v>
      </c>
      <c r="L22" s="1">
        <v>21411</v>
      </c>
      <c r="M22" s="1">
        <v>2141.1</v>
      </c>
      <c r="N22" s="1">
        <v>118.95</v>
      </c>
      <c r="O22" s="1">
        <v>23195</v>
      </c>
      <c r="P22" s="1">
        <v>2319.5</v>
      </c>
      <c r="Q22" s="1">
        <v>128.86000000000001</v>
      </c>
      <c r="R22" s="1">
        <v>24979</v>
      </c>
      <c r="S22" s="1">
        <v>2497.9</v>
      </c>
      <c r="T22" s="1">
        <v>138.77000000000001</v>
      </c>
      <c r="U22" s="1">
        <v>26763</v>
      </c>
      <c r="V22" s="1">
        <v>2676.3</v>
      </c>
      <c r="W22" s="1">
        <v>148.68</v>
      </c>
      <c r="X22" s="1">
        <v>28548</v>
      </c>
      <c r="Z22" s="1">
        <v>0.12511823436678929</v>
      </c>
      <c r="AA22" s="1">
        <v>0.12511823436678923</v>
      </c>
      <c r="AB22" s="1">
        <v>0.12514188422247449</v>
      </c>
    </row>
    <row r="23" spans="1:28" x14ac:dyDescent="0.25">
      <c r="A23" s="1">
        <v>18</v>
      </c>
      <c r="B23" s="1">
        <v>19.949599999999997</v>
      </c>
      <c r="C23" s="1">
        <v>10773</v>
      </c>
      <c r="D23" s="1">
        <v>1077.3</v>
      </c>
      <c r="E23" s="1">
        <v>59.85</v>
      </c>
      <c r="F23" s="1">
        <v>12568</v>
      </c>
      <c r="G23" s="1">
        <v>1256.8</v>
      </c>
      <c r="H23" s="1">
        <v>69.819999999999993</v>
      </c>
      <c r="I23" s="1">
        <v>14364</v>
      </c>
      <c r="J23" s="1">
        <v>1436.4</v>
      </c>
      <c r="K23" s="1">
        <v>79.8</v>
      </c>
      <c r="L23" s="1">
        <v>21546</v>
      </c>
      <c r="M23" s="1">
        <v>2154.6</v>
      </c>
      <c r="N23" s="1">
        <v>119.7</v>
      </c>
      <c r="O23" s="1">
        <v>23341</v>
      </c>
      <c r="P23" s="1">
        <v>2334.1</v>
      </c>
      <c r="Q23" s="1">
        <v>129.66999999999999</v>
      </c>
      <c r="R23" s="1">
        <v>25136</v>
      </c>
      <c r="S23" s="1">
        <v>2513.6</v>
      </c>
      <c r="T23" s="1">
        <v>139.63999999999999</v>
      </c>
      <c r="U23" s="1">
        <v>26932</v>
      </c>
      <c r="V23" s="1">
        <v>2693.2</v>
      </c>
      <c r="W23" s="1">
        <v>149.62</v>
      </c>
      <c r="X23" s="1">
        <v>28727</v>
      </c>
      <c r="Z23" s="1">
        <v>0.12458896602119109</v>
      </c>
      <c r="AA23" s="1">
        <v>0.12458896602119099</v>
      </c>
      <c r="AB23" s="1">
        <v>0.12457722660653894</v>
      </c>
    </row>
    <row r="24" spans="1:28" x14ac:dyDescent="0.25">
      <c r="A24" s="1">
        <v>19</v>
      </c>
      <c r="B24" s="1">
        <v>20.272000000000002</v>
      </c>
      <c r="C24" s="1">
        <v>10947</v>
      </c>
      <c r="D24" s="1">
        <v>1094.7</v>
      </c>
      <c r="E24" s="1">
        <v>60.82</v>
      </c>
      <c r="F24" s="1">
        <v>12771</v>
      </c>
      <c r="G24" s="1">
        <v>1277.0999999999999</v>
      </c>
      <c r="H24" s="1">
        <v>70.95</v>
      </c>
      <c r="I24" s="1">
        <v>14596</v>
      </c>
      <c r="J24" s="1">
        <v>1459.6</v>
      </c>
      <c r="K24" s="1">
        <v>81.09</v>
      </c>
      <c r="L24" s="1">
        <v>21894</v>
      </c>
      <c r="M24" s="1">
        <v>2189.4</v>
      </c>
      <c r="N24" s="1">
        <v>121.63</v>
      </c>
      <c r="O24" s="1">
        <v>23718</v>
      </c>
      <c r="P24" s="1">
        <v>2371.8000000000002</v>
      </c>
      <c r="Q24" s="1">
        <v>131.77000000000001</v>
      </c>
      <c r="R24" s="1">
        <v>25543</v>
      </c>
      <c r="S24" s="1">
        <v>2554.3000000000002</v>
      </c>
      <c r="T24" s="1">
        <v>141.91</v>
      </c>
      <c r="U24" s="1">
        <v>27367</v>
      </c>
      <c r="V24" s="1">
        <v>2736.7</v>
      </c>
      <c r="W24" s="1">
        <v>152.04</v>
      </c>
      <c r="X24" s="1">
        <v>29192</v>
      </c>
      <c r="Z24" s="1">
        <v>0.12311480455524777</v>
      </c>
      <c r="AA24" s="1">
        <v>0.12311480455524776</v>
      </c>
      <c r="AB24" s="1">
        <v>0.12308402585410895</v>
      </c>
    </row>
    <row r="25" spans="1:28" x14ac:dyDescent="0.25">
      <c r="A25" s="1">
        <v>20</v>
      </c>
      <c r="B25" s="1">
        <v>20.615199999999998</v>
      </c>
      <c r="C25" s="1">
        <v>11132</v>
      </c>
      <c r="D25" s="1">
        <v>1113.2</v>
      </c>
      <c r="E25" s="1">
        <v>61.84</v>
      </c>
      <c r="F25" s="1">
        <v>12988</v>
      </c>
      <c r="G25" s="1">
        <v>1298.8</v>
      </c>
      <c r="H25" s="1">
        <v>72.16</v>
      </c>
      <c r="I25" s="1">
        <v>14843</v>
      </c>
      <c r="J25" s="1">
        <v>1484.3</v>
      </c>
      <c r="K25" s="1">
        <v>82.46</v>
      </c>
      <c r="L25" s="1">
        <v>22264</v>
      </c>
      <c r="M25" s="1">
        <v>2226.4</v>
      </c>
      <c r="N25" s="1">
        <v>123.69</v>
      </c>
      <c r="O25" s="1">
        <v>24120</v>
      </c>
      <c r="P25" s="1">
        <v>2412</v>
      </c>
      <c r="Q25" s="1">
        <v>134</v>
      </c>
      <c r="R25" s="1">
        <v>25975</v>
      </c>
      <c r="S25" s="1">
        <v>2597.5</v>
      </c>
      <c r="T25" s="1">
        <v>144.31</v>
      </c>
      <c r="U25" s="1">
        <v>27831</v>
      </c>
      <c r="V25" s="1">
        <v>2783.1</v>
      </c>
      <c r="W25" s="1">
        <v>154.62</v>
      </c>
      <c r="X25" s="1">
        <v>29686</v>
      </c>
      <c r="Z25" s="1">
        <v>0.12161209068010076</v>
      </c>
      <c r="AA25" s="1">
        <v>0.1216120906801008</v>
      </c>
      <c r="AB25" s="1">
        <v>0.12159956474428724</v>
      </c>
    </row>
    <row r="26" spans="1:28" x14ac:dyDescent="0.25">
      <c r="A26" s="1">
        <v>21</v>
      </c>
      <c r="B26" s="1">
        <v>20.895999999999997</v>
      </c>
      <c r="C26" s="1">
        <v>11284</v>
      </c>
      <c r="D26" s="1">
        <v>1128.4000000000001</v>
      </c>
      <c r="E26" s="1">
        <v>62.69</v>
      </c>
      <c r="F26" s="1">
        <v>13164</v>
      </c>
      <c r="G26" s="1">
        <v>1316.4</v>
      </c>
      <c r="H26" s="1">
        <v>73.13</v>
      </c>
      <c r="I26" s="1">
        <v>15045</v>
      </c>
      <c r="J26" s="1">
        <v>1504.5</v>
      </c>
      <c r="K26" s="1">
        <v>83.58</v>
      </c>
      <c r="L26" s="1">
        <v>22568</v>
      </c>
      <c r="M26" s="1">
        <v>2256.8000000000002</v>
      </c>
      <c r="N26" s="1">
        <v>125.38</v>
      </c>
      <c r="O26" s="1">
        <v>24448</v>
      </c>
      <c r="P26" s="1">
        <v>2444.8000000000002</v>
      </c>
      <c r="Q26" s="1">
        <v>135.82</v>
      </c>
      <c r="R26" s="1">
        <v>26329</v>
      </c>
      <c r="S26" s="1">
        <v>2632.9</v>
      </c>
      <c r="T26" s="1">
        <v>146.27000000000001</v>
      </c>
      <c r="U26" s="1">
        <v>28210</v>
      </c>
      <c r="V26" s="1">
        <v>2821</v>
      </c>
      <c r="W26" s="1">
        <v>156.72</v>
      </c>
      <c r="X26" s="1">
        <v>30090</v>
      </c>
      <c r="Z26" s="1">
        <v>0.1204448416244663</v>
      </c>
      <c r="AA26" s="1">
        <v>0.12044484162446635</v>
      </c>
      <c r="AB26" s="1">
        <v>0.12046470062555843</v>
      </c>
    </row>
    <row r="27" spans="1:28" x14ac:dyDescent="0.25">
      <c r="A27" s="1">
        <v>22</v>
      </c>
      <c r="B27" s="1">
        <v>21.270400000000002</v>
      </c>
      <c r="C27" s="1">
        <v>11486</v>
      </c>
      <c r="D27" s="1">
        <v>1148.5999999999999</v>
      </c>
      <c r="E27" s="1">
        <v>63.81</v>
      </c>
      <c r="F27" s="1">
        <v>13400</v>
      </c>
      <c r="G27" s="1">
        <v>1340</v>
      </c>
      <c r="H27" s="1">
        <v>74.44</v>
      </c>
      <c r="I27" s="1">
        <v>15315</v>
      </c>
      <c r="J27" s="1">
        <v>1531.5</v>
      </c>
      <c r="K27" s="1">
        <v>85.08</v>
      </c>
      <c r="L27" s="1">
        <v>22972</v>
      </c>
      <c r="M27" s="1">
        <v>2297.1999999999998</v>
      </c>
      <c r="N27" s="1">
        <v>127.62</v>
      </c>
      <c r="O27" s="1">
        <v>24886</v>
      </c>
      <c r="P27" s="1">
        <v>2488.6</v>
      </c>
      <c r="Q27" s="1">
        <v>138.26</v>
      </c>
      <c r="R27" s="1">
        <v>26801</v>
      </c>
      <c r="S27" s="1">
        <v>2680.1</v>
      </c>
      <c r="T27" s="1">
        <v>148.88999999999999</v>
      </c>
      <c r="U27" s="1">
        <v>28715</v>
      </c>
      <c r="V27" s="1">
        <v>2871.5</v>
      </c>
      <c r="W27" s="1">
        <v>159.53</v>
      </c>
      <c r="X27" s="1">
        <v>30629</v>
      </c>
      <c r="Z27" s="1">
        <v>0.11889338074131801</v>
      </c>
      <c r="AA27" s="1">
        <v>0.11889338074131797</v>
      </c>
      <c r="AB27" s="1">
        <v>0.11888479747501317</v>
      </c>
    </row>
    <row r="28" spans="1:28" x14ac:dyDescent="0.25">
      <c r="A28" s="1">
        <v>23</v>
      </c>
      <c r="B28" s="1">
        <v>21.540800000000001</v>
      </c>
      <c r="C28" s="1">
        <v>11632</v>
      </c>
      <c r="D28" s="1">
        <v>1163.2</v>
      </c>
      <c r="E28" s="1">
        <v>64.62</v>
      </c>
      <c r="F28" s="1">
        <v>13571</v>
      </c>
      <c r="G28" s="1">
        <v>1357.1</v>
      </c>
      <c r="H28" s="1">
        <v>75.39</v>
      </c>
      <c r="I28" s="1">
        <v>15509</v>
      </c>
      <c r="J28" s="1">
        <v>1550.9</v>
      </c>
      <c r="K28" s="1">
        <v>86.16</v>
      </c>
      <c r="L28" s="1">
        <v>23264</v>
      </c>
      <c r="M28" s="1">
        <v>2326.4</v>
      </c>
      <c r="N28" s="1">
        <v>129.24</v>
      </c>
      <c r="O28" s="1">
        <v>25203</v>
      </c>
      <c r="P28" s="1">
        <v>2520.3000000000002</v>
      </c>
      <c r="Q28" s="1">
        <v>140.02000000000001</v>
      </c>
      <c r="R28" s="1">
        <v>27141</v>
      </c>
      <c r="S28" s="1">
        <v>2714.1</v>
      </c>
      <c r="T28" s="1">
        <v>150.78</v>
      </c>
      <c r="U28" s="1">
        <v>29080</v>
      </c>
      <c r="V28" s="1">
        <v>2908</v>
      </c>
      <c r="W28" s="1">
        <v>161.56</v>
      </c>
      <c r="X28" s="1">
        <v>31019</v>
      </c>
      <c r="Z28" s="1">
        <v>0.11781664424370555</v>
      </c>
      <c r="AA28" s="1">
        <v>0.11781664424370569</v>
      </c>
      <c r="AB28" s="1">
        <v>0.11779968863518425</v>
      </c>
    </row>
    <row r="29" spans="1:28" x14ac:dyDescent="0.25">
      <c r="A29" s="1">
        <v>24</v>
      </c>
      <c r="B29" s="1">
        <v>21.665600000000001</v>
      </c>
      <c r="C29" s="1">
        <v>11699</v>
      </c>
      <c r="D29" s="1">
        <v>1169.9000000000001</v>
      </c>
      <c r="E29" s="1">
        <v>64.989999999999995</v>
      </c>
      <c r="F29" s="1">
        <v>13649</v>
      </c>
      <c r="G29" s="1">
        <v>1364.9</v>
      </c>
      <c r="H29" s="1">
        <v>75.83</v>
      </c>
      <c r="I29" s="1">
        <v>15599</v>
      </c>
      <c r="J29" s="1">
        <v>1559.9</v>
      </c>
      <c r="K29" s="1">
        <v>86.66</v>
      </c>
      <c r="L29" s="1">
        <v>23399</v>
      </c>
      <c r="M29" s="1">
        <v>2339.9</v>
      </c>
      <c r="N29" s="1">
        <v>129.99</v>
      </c>
      <c r="O29" s="1">
        <v>25349</v>
      </c>
      <c r="P29" s="1">
        <v>2534.9</v>
      </c>
      <c r="Q29" s="1">
        <v>140.83000000000001</v>
      </c>
      <c r="R29" s="1">
        <v>27299</v>
      </c>
      <c r="S29" s="1">
        <v>2729.9</v>
      </c>
      <c r="T29" s="1">
        <v>151.66</v>
      </c>
      <c r="U29" s="1">
        <v>29249</v>
      </c>
      <c r="V29" s="1">
        <v>2924.9</v>
      </c>
      <c r="W29" s="1">
        <v>162.49</v>
      </c>
      <c r="X29" s="1">
        <v>31198</v>
      </c>
      <c r="Z29" s="1">
        <v>0.1173773936297216</v>
      </c>
      <c r="AA29" s="1">
        <v>0.11737739362972169</v>
      </c>
      <c r="AB29" s="1">
        <v>0.11732851985559571</v>
      </c>
    </row>
    <row r="30" spans="1:28" x14ac:dyDescent="0.25">
      <c r="A30" s="1">
        <v>25</v>
      </c>
      <c r="B30" s="1">
        <v>21.790400000000002</v>
      </c>
      <c r="C30" s="1">
        <v>11767</v>
      </c>
      <c r="D30" s="1">
        <v>1176.7</v>
      </c>
      <c r="E30" s="1">
        <v>65.37</v>
      </c>
      <c r="F30" s="1">
        <v>13728</v>
      </c>
      <c r="G30" s="1">
        <v>1372.8</v>
      </c>
      <c r="H30" s="1">
        <v>76.27</v>
      </c>
      <c r="I30" s="1">
        <v>15689</v>
      </c>
      <c r="J30" s="1">
        <v>1568.9</v>
      </c>
      <c r="K30" s="1">
        <v>87.16</v>
      </c>
      <c r="L30" s="1">
        <v>23534</v>
      </c>
      <c r="M30" s="1">
        <v>2353.4</v>
      </c>
      <c r="N30" s="1">
        <v>130.74</v>
      </c>
      <c r="O30" s="1">
        <v>25495</v>
      </c>
      <c r="P30" s="1">
        <v>2549.5</v>
      </c>
      <c r="Q30" s="1">
        <v>141.63999999999999</v>
      </c>
      <c r="R30" s="1">
        <v>27456</v>
      </c>
      <c r="S30" s="1">
        <v>2745.6</v>
      </c>
      <c r="T30" s="1">
        <v>152.53</v>
      </c>
      <c r="U30" s="1">
        <v>29417</v>
      </c>
      <c r="V30" s="1">
        <v>2941.7</v>
      </c>
      <c r="W30" s="1">
        <v>163.43</v>
      </c>
      <c r="X30" s="1">
        <v>31378</v>
      </c>
      <c r="Z30" s="1">
        <v>0.11689051302738361</v>
      </c>
      <c r="AA30" s="1">
        <v>0.11689051302738369</v>
      </c>
      <c r="AB30" s="1">
        <v>0.11686314710404926</v>
      </c>
    </row>
    <row r="31" spans="1:28" x14ac:dyDescent="0.25">
      <c r="A31" s="1">
        <v>26</v>
      </c>
      <c r="B31" s="1">
        <v>21.925599999999999</v>
      </c>
      <c r="C31" s="1">
        <v>11840</v>
      </c>
      <c r="D31" s="1">
        <v>1184</v>
      </c>
      <c r="E31" s="1">
        <v>65.78</v>
      </c>
      <c r="F31" s="1">
        <v>13813</v>
      </c>
      <c r="G31" s="1">
        <v>1381.3</v>
      </c>
      <c r="H31" s="1">
        <v>76.739999999999995</v>
      </c>
      <c r="I31" s="1">
        <v>15786</v>
      </c>
      <c r="J31" s="1">
        <v>1578.6</v>
      </c>
      <c r="K31" s="1">
        <v>87.7</v>
      </c>
      <c r="L31" s="1">
        <v>23680</v>
      </c>
      <c r="M31" s="1">
        <v>2368</v>
      </c>
      <c r="N31" s="1">
        <v>131.56</v>
      </c>
      <c r="O31" s="1">
        <v>25653</v>
      </c>
      <c r="P31" s="1">
        <v>2565.3000000000002</v>
      </c>
      <c r="Q31" s="1">
        <v>142.52000000000001</v>
      </c>
      <c r="R31" s="1">
        <v>27626</v>
      </c>
      <c r="S31" s="1">
        <v>2762.6</v>
      </c>
      <c r="T31" s="1">
        <v>153.47999999999999</v>
      </c>
      <c r="U31" s="1">
        <v>29600</v>
      </c>
      <c r="V31" s="1">
        <v>2960</v>
      </c>
      <c r="W31" s="1">
        <v>164.44</v>
      </c>
      <c r="X31" s="1">
        <v>31573</v>
      </c>
      <c r="Z31" s="1">
        <v>0.11640186695582481</v>
      </c>
      <c r="AA31" s="1">
        <v>0.11640186695582486</v>
      </c>
      <c r="AB31" s="1">
        <v>0.11642905634758995</v>
      </c>
    </row>
    <row r="32" spans="1:28" x14ac:dyDescent="0.25">
      <c r="A32" s="1">
        <v>27</v>
      </c>
      <c r="B32" s="1">
        <v>22.050400000000003</v>
      </c>
      <c r="C32" s="1">
        <v>11907</v>
      </c>
      <c r="D32" s="1">
        <v>1190.7</v>
      </c>
      <c r="E32" s="1">
        <v>66.150000000000006</v>
      </c>
      <c r="F32" s="1">
        <v>13892</v>
      </c>
      <c r="G32" s="1">
        <v>1389.2</v>
      </c>
      <c r="H32" s="1">
        <v>77.180000000000007</v>
      </c>
      <c r="I32" s="1">
        <v>15876</v>
      </c>
      <c r="J32" s="1">
        <v>1587.6</v>
      </c>
      <c r="K32" s="1">
        <v>88.2</v>
      </c>
      <c r="L32" s="1">
        <v>23814</v>
      </c>
      <c r="M32" s="1">
        <v>2381.4</v>
      </c>
      <c r="N32" s="1">
        <v>132.30000000000001</v>
      </c>
      <c r="O32" s="1">
        <v>25799</v>
      </c>
      <c r="P32" s="1">
        <v>2579.9</v>
      </c>
      <c r="Q32" s="1">
        <v>143.33000000000001</v>
      </c>
      <c r="R32" s="1">
        <v>27784</v>
      </c>
      <c r="S32" s="1">
        <v>2778.4</v>
      </c>
      <c r="T32" s="1">
        <v>154.36000000000001</v>
      </c>
      <c r="U32" s="1">
        <v>29768</v>
      </c>
      <c r="V32" s="1">
        <v>2976.8</v>
      </c>
      <c r="W32" s="1">
        <v>165.38</v>
      </c>
      <c r="X32" s="1">
        <v>31753</v>
      </c>
      <c r="Z32" s="1">
        <v>0.11588023054214891</v>
      </c>
      <c r="AA32" s="1">
        <v>0.11588023054214901</v>
      </c>
      <c r="AB32" s="1">
        <v>0.11589068825910939</v>
      </c>
    </row>
    <row r="33" spans="1:28" x14ac:dyDescent="0.25">
      <c r="A33" s="1">
        <v>28</v>
      </c>
      <c r="B33" s="1">
        <v>22.206399999999999</v>
      </c>
      <c r="C33" s="1">
        <v>11991</v>
      </c>
      <c r="D33" s="1">
        <v>1199.0999999999999</v>
      </c>
      <c r="E33" s="1">
        <v>66.62</v>
      </c>
      <c r="F33" s="1">
        <v>13990</v>
      </c>
      <c r="G33" s="1">
        <v>1399</v>
      </c>
      <c r="H33" s="1">
        <v>77.72</v>
      </c>
      <c r="I33" s="1">
        <v>15989</v>
      </c>
      <c r="J33" s="1">
        <v>1598.9</v>
      </c>
      <c r="K33" s="1">
        <v>88.83</v>
      </c>
      <c r="L33" s="1">
        <v>23983</v>
      </c>
      <c r="M33" s="1">
        <v>2398.3000000000002</v>
      </c>
      <c r="N33" s="1">
        <v>133.24</v>
      </c>
      <c r="O33" s="1">
        <v>25981</v>
      </c>
      <c r="P33" s="1">
        <v>2598.1</v>
      </c>
      <c r="Q33" s="1">
        <v>144.34</v>
      </c>
      <c r="R33" s="1">
        <v>27980</v>
      </c>
      <c r="S33" s="1">
        <v>2798</v>
      </c>
      <c r="T33" s="1">
        <v>155.44</v>
      </c>
      <c r="U33" s="1">
        <v>29979</v>
      </c>
      <c r="V33" s="1">
        <v>2997.9</v>
      </c>
      <c r="W33" s="1">
        <v>166.55</v>
      </c>
      <c r="X33" s="1">
        <v>31977</v>
      </c>
      <c r="Z33" s="1">
        <v>0.11533274426824164</v>
      </c>
      <c r="AA33" s="1">
        <v>0.11533274426824162</v>
      </c>
      <c r="AB33" s="1">
        <v>0.11535241921982267</v>
      </c>
    </row>
    <row r="34" spans="1:28" x14ac:dyDescent="0.25">
      <c r="A34" s="1">
        <v>29</v>
      </c>
      <c r="B34" s="1">
        <v>22.331200000000003</v>
      </c>
      <c r="C34" s="1">
        <v>12059</v>
      </c>
      <c r="D34" s="1">
        <v>1205.9000000000001</v>
      </c>
      <c r="E34" s="1">
        <v>66.989999999999995</v>
      </c>
      <c r="F34" s="1">
        <v>14069</v>
      </c>
      <c r="G34" s="1">
        <v>1406.9</v>
      </c>
      <c r="H34" s="1">
        <v>78.16</v>
      </c>
      <c r="I34" s="1">
        <v>16078</v>
      </c>
      <c r="J34" s="1">
        <v>1607.8</v>
      </c>
      <c r="K34" s="1">
        <v>89.32</v>
      </c>
      <c r="L34" s="1">
        <v>24118</v>
      </c>
      <c r="M34" s="1">
        <v>2411.8000000000002</v>
      </c>
      <c r="N34" s="1">
        <v>133.99</v>
      </c>
      <c r="O34" s="1">
        <v>26128</v>
      </c>
      <c r="P34" s="1">
        <v>2612.8000000000002</v>
      </c>
      <c r="Q34" s="1">
        <v>145.16</v>
      </c>
      <c r="R34" s="1">
        <v>28137</v>
      </c>
      <c r="S34" s="1">
        <v>2813.7</v>
      </c>
      <c r="T34" s="1">
        <v>156.32</v>
      </c>
      <c r="U34" s="1">
        <v>30147</v>
      </c>
      <c r="V34" s="1">
        <v>3014.7</v>
      </c>
      <c r="W34" s="1">
        <v>167.48</v>
      </c>
      <c r="X34" s="1">
        <v>32157</v>
      </c>
      <c r="Z34" s="1">
        <v>0.11492233727810651</v>
      </c>
      <c r="AA34" s="1">
        <v>0.11492233727810669</v>
      </c>
      <c r="AB34" s="1">
        <v>0.11491096688300884</v>
      </c>
    </row>
    <row r="35" spans="1:28" x14ac:dyDescent="0.25">
      <c r="A35" s="1">
        <v>30</v>
      </c>
      <c r="B35" s="1">
        <v>22.4664</v>
      </c>
      <c r="C35" s="1">
        <v>12132</v>
      </c>
      <c r="D35" s="1">
        <v>1213.2</v>
      </c>
      <c r="E35" s="1">
        <v>67.400000000000006</v>
      </c>
      <c r="F35" s="1">
        <v>14154</v>
      </c>
      <c r="G35" s="1">
        <v>1415.4</v>
      </c>
      <c r="H35" s="1">
        <v>78.63</v>
      </c>
      <c r="I35" s="1">
        <v>16176</v>
      </c>
      <c r="J35" s="1">
        <v>1617.6</v>
      </c>
      <c r="K35" s="1">
        <v>89.87</v>
      </c>
      <c r="L35" s="1">
        <v>24264</v>
      </c>
      <c r="M35" s="1">
        <v>2426.4</v>
      </c>
      <c r="N35" s="1">
        <v>134.80000000000001</v>
      </c>
      <c r="O35" s="1">
        <v>26286</v>
      </c>
      <c r="P35" s="1">
        <v>2628.6</v>
      </c>
      <c r="Q35" s="1">
        <v>146.03</v>
      </c>
      <c r="R35" s="1">
        <v>28308</v>
      </c>
      <c r="S35" s="1">
        <v>2830.8</v>
      </c>
      <c r="T35" s="1">
        <v>157.27000000000001</v>
      </c>
      <c r="U35" s="1">
        <v>30330</v>
      </c>
      <c r="V35" s="1">
        <v>3033</v>
      </c>
      <c r="W35" s="1">
        <v>168.5</v>
      </c>
      <c r="X35" s="1">
        <v>32352</v>
      </c>
      <c r="Z35" s="1">
        <v>0.11440775272126028</v>
      </c>
      <c r="AA35" s="1">
        <v>0.11440775272126022</v>
      </c>
      <c r="AB35" s="1">
        <v>0.11441798941798957</v>
      </c>
    </row>
    <row r="37" spans="1:28" x14ac:dyDescent="0.25">
      <c r="C37" s="1" t="s">
        <v>21</v>
      </c>
    </row>
    <row r="38" spans="1:28" x14ac:dyDescent="0.25">
      <c r="C38" s="1" t="s">
        <v>22</v>
      </c>
    </row>
    <row r="39" spans="1:28" x14ac:dyDescent="0.25">
      <c r="C39" s="1" t="s">
        <v>23</v>
      </c>
    </row>
    <row r="40" spans="1:28" x14ac:dyDescent="0.25">
      <c r="C40" s="1" t="s">
        <v>24</v>
      </c>
    </row>
    <row r="41" spans="1:28" x14ac:dyDescent="0.25">
      <c r="C41" s="1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BH210"/>
  <sheetViews>
    <sheetView workbookViewId="0">
      <selection activeCell="C5" sqref="C5"/>
    </sheetView>
  </sheetViews>
  <sheetFormatPr defaultRowHeight="15" x14ac:dyDescent="0.25"/>
  <cols>
    <col min="1" max="16384" width="9.140625" style="1"/>
  </cols>
  <sheetData>
    <row r="1" spans="1:60" x14ac:dyDescent="0.25">
      <c r="B1" s="1">
        <v>0.04</v>
      </c>
      <c r="C1" s="1" t="s">
        <v>26</v>
      </c>
      <c r="H1" s="1">
        <v>0.04</v>
      </c>
      <c r="I1" s="1">
        <v>1050</v>
      </c>
      <c r="N1" s="1">
        <v>0.04</v>
      </c>
      <c r="O1" s="1">
        <v>1100</v>
      </c>
      <c r="T1" s="1">
        <v>0.04</v>
      </c>
      <c r="U1" s="1">
        <v>1150</v>
      </c>
      <c r="Z1" s="1">
        <v>0.04</v>
      </c>
      <c r="AA1" s="1">
        <v>1200</v>
      </c>
    </row>
    <row r="2" spans="1:60" x14ac:dyDescent="0.25">
      <c r="B2" s="1" t="s">
        <v>27</v>
      </c>
      <c r="H2" s="1" t="s">
        <v>28</v>
      </c>
      <c r="N2" s="1" t="s">
        <v>29</v>
      </c>
      <c r="T2" s="1" t="s">
        <v>30</v>
      </c>
      <c r="Z2" s="1" t="s">
        <v>31</v>
      </c>
    </row>
    <row r="3" spans="1:60" x14ac:dyDescent="0.25">
      <c r="B3" s="1" t="s">
        <v>32</v>
      </c>
      <c r="H3" s="1" t="s">
        <v>32</v>
      </c>
      <c r="N3" s="1" t="s">
        <v>32</v>
      </c>
      <c r="T3" s="1" t="s">
        <v>32</v>
      </c>
      <c r="Z3" s="1" t="s">
        <v>32</v>
      </c>
    </row>
    <row r="4" spans="1:60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37</v>
      </c>
      <c r="X4" s="1" t="s">
        <v>38</v>
      </c>
      <c r="Y4" s="1" t="s">
        <v>33</v>
      </c>
      <c r="Z4" s="1" t="s">
        <v>34</v>
      </c>
      <c r="AA4" s="1" t="s">
        <v>35</v>
      </c>
      <c r="AB4" s="1" t="s">
        <v>36</v>
      </c>
      <c r="AC4" s="1" t="s">
        <v>37</v>
      </c>
      <c r="AD4" s="1" t="s">
        <v>38</v>
      </c>
    </row>
    <row r="5" spans="1:60" x14ac:dyDescent="0.25">
      <c r="A5" s="1">
        <v>0</v>
      </c>
      <c r="B5" s="1">
        <v>39000</v>
      </c>
      <c r="C5" s="1">
        <v>42000</v>
      </c>
      <c r="D5" s="1">
        <v>45365</v>
      </c>
      <c r="E5" s="1">
        <v>47125</v>
      </c>
      <c r="F5" s="1">
        <v>52110</v>
      </c>
      <c r="G5" s="1">
        <v>0</v>
      </c>
      <c r="H5" s="1">
        <v>40950</v>
      </c>
      <c r="I5" s="1">
        <v>44100</v>
      </c>
      <c r="J5" s="1">
        <v>47633</v>
      </c>
      <c r="K5" s="1">
        <v>49481</v>
      </c>
      <c r="L5" s="1">
        <v>54716</v>
      </c>
      <c r="M5" s="1">
        <v>0</v>
      </c>
      <c r="N5" s="1">
        <v>42900</v>
      </c>
      <c r="O5" s="1">
        <v>46200</v>
      </c>
      <c r="P5" s="1">
        <v>49902</v>
      </c>
      <c r="Q5" s="1">
        <v>51838</v>
      </c>
      <c r="R5" s="1">
        <v>57321</v>
      </c>
      <c r="S5" s="1">
        <v>0</v>
      </c>
      <c r="T5" s="1">
        <v>44850</v>
      </c>
      <c r="U5" s="1">
        <v>48300</v>
      </c>
      <c r="V5" s="1">
        <v>52170</v>
      </c>
      <c r="W5" s="1">
        <v>54194</v>
      </c>
      <c r="X5" s="1">
        <v>59927</v>
      </c>
      <c r="Y5" s="1">
        <v>0</v>
      </c>
      <c r="Z5" s="1">
        <v>46800</v>
      </c>
      <c r="AA5" s="1">
        <v>50400</v>
      </c>
      <c r="AB5" s="1">
        <v>54438</v>
      </c>
      <c r="AC5" s="1">
        <v>56550</v>
      </c>
      <c r="AD5" s="1">
        <v>62532</v>
      </c>
      <c r="AF5" s="1">
        <v>1000</v>
      </c>
      <c r="AG5" s="1">
        <v>1000</v>
      </c>
      <c r="AH5" s="1">
        <v>1000</v>
      </c>
      <c r="AI5" s="1">
        <v>1000</v>
      </c>
      <c r="AJ5" s="1">
        <v>1000</v>
      </c>
      <c r="AL5" s="1">
        <v>1050</v>
      </c>
      <c r="AM5" s="1">
        <v>1050</v>
      </c>
      <c r="AN5" s="1">
        <v>1050</v>
      </c>
      <c r="AO5" s="1">
        <v>1050</v>
      </c>
      <c r="AP5" s="1">
        <v>1050</v>
      </c>
      <c r="AR5" s="1">
        <v>1100</v>
      </c>
      <c r="AS5" s="1">
        <v>1100</v>
      </c>
      <c r="AT5" s="1">
        <v>1100</v>
      </c>
      <c r="AU5" s="1">
        <v>1100</v>
      </c>
      <c r="AV5" s="1">
        <v>1100</v>
      </c>
      <c r="AX5" s="1">
        <v>1150</v>
      </c>
      <c r="AY5" s="1">
        <v>1150</v>
      </c>
      <c r="AZ5" s="1">
        <v>1150</v>
      </c>
      <c r="BA5" s="1">
        <v>1150</v>
      </c>
      <c r="BB5" s="1">
        <v>1150</v>
      </c>
      <c r="BD5" s="1">
        <v>1200</v>
      </c>
      <c r="BE5" s="1">
        <v>1200</v>
      </c>
      <c r="BF5" s="1">
        <v>1200</v>
      </c>
      <c r="BG5" s="1">
        <v>1200</v>
      </c>
      <c r="BH5" s="1">
        <v>1200</v>
      </c>
    </row>
    <row r="6" spans="1:60" x14ac:dyDescent="0.25">
      <c r="A6" s="1">
        <v>1</v>
      </c>
      <c r="B6" s="1">
        <v>39190</v>
      </c>
      <c r="C6" s="1">
        <v>43100</v>
      </c>
      <c r="D6" s="1">
        <v>47140</v>
      </c>
      <c r="E6" s="1">
        <v>48970</v>
      </c>
      <c r="F6" s="1">
        <v>54155</v>
      </c>
      <c r="G6" s="1">
        <v>1</v>
      </c>
      <c r="H6" s="1">
        <v>41150</v>
      </c>
      <c r="I6" s="1">
        <v>45255</v>
      </c>
      <c r="J6" s="1">
        <v>49497</v>
      </c>
      <c r="K6" s="1">
        <v>51419</v>
      </c>
      <c r="L6" s="1">
        <v>56863</v>
      </c>
      <c r="M6" s="1">
        <v>1</v>
      </c>
      <c r="N6" s="1">
        <v>43109</v>
      </c>
      <c r="O6" s="1">
        <v>47410</v>
      </c>
      <c r="P6" s="1">
        <v>51854</v>
      </c>
      <c r="Q6" s="1">
        <v>53867</v>
      </c>
      <c r="R6" s="1">
        <v>59571</v>
      </c>
      <c r="S6" s="1">
        <v>1</v>
      </c>
      <c r="T6" s="1">
        <v>45069</v>
      </c>
      <c r="U6" s="1">
        <v>49565</v>
      </c>
      <c r="V6" s="1">
        <v>54211</v>
      </c>
      <c r="W6" s="1">
        <v>56316</v>
      </c>
      <c r="X6" s="1">
        <v>62278</v>
      </c>
      <c r="Y6" s="1">
        <v>1</v>
      </c>
      <c r="Z6" s="1">
        <v>47028</v>
      </c>
      <c r="AA6" s="1">
        <v>51720</v>
      </c>
      <c r="AB6" s="1">
        <v>56568</v>
      </c>
      <c r="AC6" s="1">
        <v>58764</v>
      </c>
      <c r="AD6" s="1">
        <v>64986</v>
      </c>
      <c r="AF6" s="1">
        <v>1000</v>
      </c>
      <c r="AG6" s="1">
        <v>1000</v>
      </c>
      <c r="AH6" s="1">
        <v>1000</v>
      </c>
      <c r="AI6" s="1">
        <v>1000</v>
      </c>
      <c r="AJ6" s="1">
        <v>1000</v>
      </c>
      <c r="AL6" s="1">
        <v>1050</v>
      </c>
      <c r="AM6" s="1">
        <v>1050</v>
      </c>
      <c r="AN6" s="1">
        <v>1050</v>
      </c>
      <c r="AO6" s="1">
        <v>1050</v>
      </c>
      <c r="AP6" s="1">
        <v>1050</v>
      </c>
      <c r="AR6" s="1">
        <v>1100</v>
      </c>
      <c r="AS6" s="1">
        <v>1100</v>
      </c>
      <c r="AT6" s="1">
        <v>1100</v>
      </c>
      <c r="AU6" s="1">
        <v>1100</v>
      </c>
      <c r="AV6" s="1">
        <v>1100</v>
      </c>
      <c r="AX6" s="1">
        <v>1150</v>
      </c>
      <c r="AY6" s="1">
        <v>1150</v>
      </c>
      <c r="AZ6" s="1">
        <v>1150</v>
      </c>
      <c r="BA6" s="1">
        <v>1150</v>
      </c>
      <c r="BB6" s="1">
        <v>1150</v>
      </c>
      <c r="BD6" s="1">
        <v>1200</v>
      </c>
      <c r="BE6" s="1">
        <v>1200</v>
      </c>
      <c r="BF6" s="1">
        <v>1200</v>
      </c>
      <c r="BG6" s="1">
        <v>1200</v>
      </c>
      <c r="BH6" s="1">
        <v>1200</v>
      </c>
    </row>
    <row r="7" spans="1:60" x14ac:dyDescent="0.25">
      <c r="A7" s="1">
        <v>2</v>
      </c>
      <c r="B7" s="1">
        <v>39875</v>
      </c>
      <c r="C7" s="1">
        <v>43625</v>
      </c>
      <c r="D7" s="1">
        <v>47715</v>
      </c>
      <c r="E7" s="1">
        <v>49570</v>
      </c>
      <c r="F7" s="1">
        <v>54825</v>
      </c>
      <c r="G7" s="1">
        <v>2</v>
      </c>
      <c r="H7" s="1">
        <v>41869</v>
      </c>
      <c r="I7" s="1">
        <v>45806</v>
      </c>
      <c r="J7" s="1">
        <v>50101</v>
      </c>
      <c r="K7" s="1">
        <v>52049</v>
      </c>
      <c r="L7" s="1">
        <v>57566</v>
      </c>
      <c r="M7" s="1">
        <v>2</v>
      </c>
      <c r="N7" s="1">
        <v>43863</v>
      </c>
      <c r="O7" s="1">
        <v>47988</v>
      </c>
      <c r="P7" s="1">
        <v>52487</v>
      </c>
      <c r="Q7" s="1">
        <v>54527</v>
      </c>
      <c r="R7" s="1">
        <v>60308</v>
      </c>
      <c r="S7" s="1">
        <v>2</v>
      </c>
      <c r="T7" s="1">
        <v>45856</v>
      </c>
      <c r="U7" s="1">
        <v>50169</v>
      </c>
      <c r="V7" s="1">
        <v>54872</v>
      </c>
      <c r="W7" s="1">
        <v>57006</v>
      </c>
      <c r="X7" s="1">
        <v>63049</v>
      </c>
      <c r="Y7" s="1">
        <v>2</v>
      </c>
      <c r="Z7" s="1">
        <v>47850</v>
      </c>
      <c r="AA7" s="1">
        <v>52350</v>
      </c>
      <c r="AB7" s="1">
        <v>57258</v>
      </c>
      <c r="AC7" s="1">
        <v>59484</v>
      </c>
      <c r="AD7" s="1">
        <v>65790</v>
      </c>
      <c r="AF7" s="1">
        <v>1000</v>
      </c>
      <c r="AG7" s="1">
        <v>1000</v>
      </c>
      <c r="AH7" s="1">
        <v>1000</v>
      </c>
      <c r="AI7" s="1">
        <v>1000</v>
      </c>
      <c r="AJ7" s="1">
        <v>1000</v>
      </c>
      <c r="AL7" s="1">
        <v>1050</v>
      </c>
      <c r="AM7" s="1">
        <v>1050</v>
      </c>
      <c r="AN7" s="1">
        <v>1050</v>
      </c>
      <c r="AO7" s="1">
        <v>1050</v>
      </c>
      <c r="AP7" s="1">
        <v>1050</v>
      </c>
      <c r="AR7" s="1">
        <v>1100</v>
      </c>
      <c r="AS7" s="1">
        <v>1100</v>
      </c>
      <c r="AT7" s="1">
        <v>1100</v>
      </c>
      <c r="AU7" s="1">
        <v>1100</v>
      </c>
      <c r="AV7" s="1">
        <v>1100</v>
      </c>
      <c r="AX7" s="1">
        <v>1150</v>
      </c>
      <c r="AY7" s="1">
        <v>1150</v>
      </c>
      <c r="AZ7" s="1">
        <v>1150</v>
      </c>
      <c r="BA7" s="1">
        <v>1150</v>
      </c>
      <c r="BB7" s="1">
        <v>1150</v>
      </c>
      <c r="BD7" s="1">
        <v>1200</v>
      </c>
      <c r="BE7" s="1">
        <v>1200</v>
      </c>
      <c r="BF7" s="1">
        <v>1200</v>
      </c>
      <c r="BG7" s="1">
        <v>1200</v>
      </c>
      <c r="BH7" s="1">
        <v>1200</v>
      </c>
    </row>
    <row r="8" spans="1:60" x14ac:dyDescent="0.25">
      <c r="A8" s="1">
        <v>3</v>
      </c>
      <c r="B8" s="1">
        <v>40205</v>
      </c>
      <c r="C8" s="1">
        <v>44150</v>
      </c>
      <c r="D8" s="1">
        <v>48290</v>
      </c>
      <c r="E8" s="1">
        <v>50165</v>
      </c>
      <c r="F8" s="1">
        <v>55485</v>
      </c>
      <c r="G8" s="1">
        <v>3</v>
      </c>
      <c r="H8" s="1">
        <v>42215</v>
      </c>
      <c r="I8" s="1">
        <v>46358</v>
      </c>
      <c r="J8" s="1">
        <v>50705</v>
      </c>
      <c r="K8" s="1">
        <v>52673</v>
      </c>
      <c r="L8" s="1">
        <v>58259</v>
      </c>
      <c r="M8" s="1">
        <v>3</v>
      </c>
      <c r="N8" s="1">
        <v>44226</v>
      </c>
      <c r="O8" s="1">
        <v>48565</v>
      </c>
      <c r="P8" s="1">
        <v>53119</v>
      </c>
      <c r="Q8" s="1">
        <v>55182</v>
      </c>
      <c r="R8" s="1">
        <v>61034</v>
      </c>
      <c r="S8" s="1">
        <v>3</v>
      </c>
      <c r="T8" s="1">
        <v>46236</v>
      </c>
      <c r="U8" s="1">
        <v>50773</v>
      </c>
      <c r="V8" s="1">
        <v>55534</v>
      </c>
      <c r="W8" s="1">
        <v>57690</v>
      </c>
      <c r="X8" s="1">
        <v>63808</v>
      </c>
      <c r="Y8" s="1">
        <v>3</v>
      </c>
      <c r="Z8" s="1">
        <v>48246</v>
      </c>
      <c r="AA8" s="1">
        <v>52980</v>
      </c>
      <c r="AB8" s="1">
        <v>57948</v>
      </c>
      <c r="AC8" s="1">
        <v>60198</v>
      </c>
      <c r="AD8" s="1">
        <v>66582</v>
      </c>
      <c r="AF8" s="1">
        <v>1000</v>
      </c>
      <c r="AG8" s="1">
        <v>1000</v>
      </c>
      <c r="AH8" s="1">
        <v>1000</v>
      </c>
      <c r="AI8" s="1">
        <v>1000</v>
      </c>
      <c r="AJ8" s="1">
        <v>1000</v>
      </c>
      <c r="AL8" s="1">
        <v>1050</v>
      </c>
      <c r="AM8" s="1">
        <v>1050</v>
      </c>
      <c r="AN8" s="1">
        <v>1050</v>
      </c>
      <c r="AO8" s="1">
        <v>1050</v>
      </c>
      <c r="AP8" s="1">
        <v>1050</v>
      </c>
      <c r="AR8" s="1">
        <v>1100</v>
      </c>
      <c r="AS8" s="1">
        <v>1100</v>
      </c>
      <c r="AT8" s="1">
        <v>1100</v>
      </c>
      <c r="AU8" s="1">
        <v>1100</v>
      </c>
      <c r="AV8" s="1">
        <v>1100</v>
      </c>
      <c r="AX8" s="1">
        <v>1150</v>
      </c>
      <c r="AY8" s="1">
        <v>1150</v>
      </c>
      <c r="AZ8" s="1">
        <v>1150</v>
      </c>
      <c r="BA8" s="1">
        <v>1150</v>
      </c>
      <c r="BB8" s="1">
        <v>1150</v>
      </c>
      <c r="BD8" s="1">
        <v>1200</v>
      </c>
      <c r="BE8" s="1">
        <v>1200</v>
      </c>
      <c r="BF8" s="1">
        <v>1200</v>
      </c>
      <c r="BG8" s="1">
        <v>1200</v>
      </c>
      <c r="BH8" s="1">
        <v>1200</v>
      </c>
    </row>
    <row r="9" spans="1:60" x14ac:dyDescent="0.25">
      <c r="A9" s="1">
        <v>4</v>
      </c>
      <c r="B9" s="1">
        <v>40525</v>
      </c>
      <c r="C9" s="1">
        <v>45445</v>
      </c>
      <c r="D9" s="1">
        <v>49715</v>
      </c>
      <c r="E9" s="1">
        <v>51645</v>
      </c>
      <c r="F9" s="1">
        <v>57125</v>
      </c>
      <c r="G9" s="1">
        <v>4</v>
      </c>
      <c r="H9" s="1">
        <v>42551</v>
      </c>
      <c r="I9" s="1">
        <v>47717</v>
      </c>
      <c r="J9" s="1">
        <v>52201</v>
      </c>
      <c r="K9" s="1">
        <v>54227</v>
      </c>
      <c r="L9" s="1">
        <v>59981</v>
      </c>
      <c r="M9" s="1">
        <v>4</v>
      </c>
      <c r="N9" s="1">
        <v>44578</v>
      </c>
      <c r="O9" s="1">
        <v>49990</v>
      </c>
      <c r="P9" s="1">
        <v>54687</v>
      </c>
      <c r="Q9" s="1">
        <v>56810</v>
      </c>
      <c r="R9" s="1">
        <v>62838</v>
      </c>
      <c r="S9" s="1">
        <v>4</v>
      </c>
      <c r="T9" s="1">
        <v>46604</v>
      </c>
      <c r="U9" s="1">
        <v>52262</v>
      </c>
      <c r="V9" s="1">
        <v>57172</v>
      </c>
      <c r="W9" s="1">
        <v>59392</v>
      </c>
      <c r="X9" s="1">
        <v>65694</v>
      </c>
      <c r="Y9" s="1">
        <v>4</v>
      </c>
      <c r="Z9" s="1">
        <v>48630</v>
      </c>
      <c r="AA9" s="1">
        <v>54534</v>
      </c>
      <c r="AB9" s="1">
        <v>59658</v>
      </c>
      <c r="AC9" s="1">
        <v>61974</v>
      </c>
      <c r="AD9" s="1">
        <v>68550</v>
      </c>
      <c r="AF9" s="1">
        <v>1000</v>
      </c>
      <c r="AG9" s="1">
        <v>1000</v>
      </c>
      <c r="AH9" s="1">
        <v>1000</v>
      </c>
      <c r="AI9" s="1">
        <v>1000</v>
      </c>
      <c r="AJ9" s="1">
        <v>1000</v>
      </c>
      <c r="AL9" s="1">
        <v>1050</v>
      </c>
      <c r="AM9" s="1">
        <v>1050</v>
      </c>
      <c r="AN9" s="1">
        <v>1050</v>
      </c>
      <c r="AO9" s="1">
        <v>1050</v>
      </c>
      <c r="AP9" s="1">
        <v>1050</v>
      </c>
      <c r="AR9" s="1">
        <v>1100</v>
      </c>
      <c r="AS9" s="1">
        <v>1100</v>
      </c>
      <c r="AT9" s="1">
        <v>1100</v>
      </c>
      <c r="AU9" s="1">
        <v>1100</v>
      </c>
      <c r="AV9" s="1">
        <v>1100</v>
      </c>
      <c r="AX9" s="1">
        <v>1150</v>
      </c>
      <c r="AY9" s="1">
        <v>1150</v>
      </c>
      <c r="AZ9" s="1">
        <v>1150</v>
      </c>
      <c r="BA9" s="1">
        <v>1150</v>
      </c>
      <c r="BB9" s="1">
        <v>1150</v>
      </c>
      <c r="BD9" s="1">
        <v>1200</v>
      </c>
      <c r="BE9" s="1">
        <v>1200</v>
      </c>
      <c r="BF9" s="1">
        <v>1200</v>
      </c>
      <c r="BG9" s="1">
        <v>1200</v>
      </c>
      <c r="BH9" s="1">
        <v>1200</v>
      </c>
    </row>
    <row r="10" spans="1:60" x14ac:dyDescent="0.25">
      <c r="A10" s="1">
        <v>5</v>
      </c>
      <c r="B10" s="1">
        <v>41510</v>
      </c>
      <c r="C10" s="1">
        <v>46550</v>
      </c>
      <c r="D10" s="1">
        <v>50925</v>
      </c>
      <c r="E10" s="1">
        <v>52910</v>
      </c>
      <c r="F10" s="1">
        <v>58530</v>
      </c>
      <c r="G10" s="1">
        <v>5</v>
      </c>
      <c r="H10" s="1">
        <v>43586</v>
      </c>
      <c r="I10" s="1">
        <v>48878</v>
      </c>
      <c r="J10" s="1">
        <v>53471</v>
      </c>
      <c r="K10" s="1">
        <v>55556</v>
      </c>
      <c r="L10" s="1">
        <v>61457</v>
      </c>
      <c r="M10" s="1">
        <v>5</v>
      </c>
      <c r="N10" s="1">
        <v>45661</v>
      </c>
      <c r="O10" s="1">
        <v>51205</v>
      </c>
      <c r="P10" s="1">
        <v>56018</v>
      </c>
      <c r="Q10" s="1">
        <v>58201</v>
      </c>
      <c r="R10" s="1">
        <v>64383</v>
      </c>
      <c r="S10" s="1">
        <v>5</v>
      </c>
      <c r="T10" s="1">
        <v>47737</v>
      </c>
      <c r="U10" s="1">
        <v>53533</v>
      </c>
      <c r="V10" s="1">
        <v>58564</v>
      </c>
      <c r="W10" s="1">
        <v>60847</v>
      </c>
      <c r="X10" s="1">
        <v>67310</v>
      </c>
      <c r="Y10" s="1">
        <v>5</v>
      </c>
      <c r="Z10" s="1">
        <v>49812</v>
      </c>
      <c r="AA10" s="1">
        <v>55860</v>
      </c>
      <c r="AB10" s="1">
        <v>61110</v>
      </c>
      <c r="AC10" s="1">
        <v>63492</v>
      </c>
      <c r="AD10" s="1">
        <v>70236</v>
      </c>
      <c r="AF10" s="1">
        <v>1000</v>
      </c>
      <c r="AG10" s="1">
        <v>1000</v>
      </c>
      <c r="AH10" s="1">
        <v>1000</v>
      </c>
      <c r="AI10" s="1">
        <v>1000</v>
      </c>
      <c r="AJ10" s="1">
        <v>1000</v>
      </c>
      <c r="AL10" s="1">
        <v>1050</v>
      </c>
      <c r="AM10" s="1">
        <v>1050</v>
      </c>
      <c r="AN10" s="1">
        <v>1050</v>
      </c>
      <c r="AO10" s="1">
        <v>1050</v>
      </c>
      <c r="AP10" s="1">
        <v>1050</v>
      </c>
      <c r="AR10" s="1">
        <v>1100</v>
      </c>
      <c r="AS10" s="1">
        <v>1100</v>
      </c>
      <c r="AT10" s="1">
        <v>1100</v>
      </c>
      <c r="AU10" s="1">
        <v>1100</v>
      </c>
      <c r="AV10" s="1">
        <v>1100</v>
      </c>
      <c r="AX10" s="1">
        <v>1150</v>
      </c>
      <c r="AY10" s="1">
        <v>1150</v>
      </c>
      <c r="AZ10" s="1">
        <v>1150</v>
      </c>
      <c r="BA10" s="1">
        <v>1150</v>
      </c>
      <c r="BB10" s="1">
        <v>1150</v>
      </c>
      <c r="BD10" s="1">
        <v>1200</v>
      </c>
      <c r="BE10" s="1">
        <v>1200</v>
      </c>
      <c r="BF10" s="1">
        <v>1200</v>
      </c>
      <c r="BG10" s="1">
        <v>1200</v>
      </c>
      <c r="BH10" s="1">
        <v>1200</v>
      </c>
    </row>
    <row r="11" spans="1:60" x14ac:dyDescent="0.25">
      <c r="A11" s="1">
        <v>6</v>
      </c>
      <c r="B11" s="1">
        <v>41710</v>
      </c>
      <c r="C11" s="1">
        <v>46780</v>
      </c>
      <c r="D11" s="1">
        <v>51175</v>
      </c>
      <c r="E11" s="1">
        <v>53165</v>
      </c>
      <c r="F11" s="1">
        <v>58810</v>
      </c>
      <c r="G11" s="1">
        <v>6</v>
      </c>
      <c r="H11" s="1">
        <v>43796</v>
      </c>
      <c r="I11" s="1">
        <v>49119</v>
      </c>
      <c r="J11" s="1">
        <v>53734</v>
      </c>
      <c r="K11" s="1">
        <v>55823</v>
      </c>
      <c r="L11" s="1">
        <v>61751</v>
      </c>
      <c r="M11" s="1">
        <v>6</v>
      </c>
      <c r="N11" s="1">
        <v>45881</v>
      </c>
      <c r="O11" s="1">
        <v>51458</v>
      </c>
      <c r="P11" s="1">
        <v>56293</v>
      </c>
      <c r="Q11" s="1">
        <v>58482</v>
      </c>
      <c r="R11" s="1">
        <v>64691</v>
      </c>
      <c r="S11" s="1">
        <v>6</v>
      </c>
      <c r="T11" s="1">
        <v>47967</v>
      </c>
      <c r="U11" s="1">
        <v>53797</v>
      </c>
      <c r="V11" s="1">
        <v>58851</v>
      </c>
      <c r="W11" s="1">
        <v>61140</v>
      </c>
      <c r="X11" s="1">
        <v>67632</v>
      </c>
      <c r="Y11" s="1">
        <v>6</v>
      </c>
      <c r="Z11" s="1">
        <v>50052</v>
      </c>
      <c r="AA11" s="1">
        <v>56136</v>
      </c>
      <c r="AB11" s="1">
        <v>61410</v>
      </c>
      <c r="AC11" s="1">
        <v>63798</v>
      </c>
      <c r="AD11" s="1">
        <v>70572</v>
      </c>
      <c r="AF11" s="1">
        <v>1000</v>
      </c>
      <c r="AG11" s="1">
        <v>1000</v>
      </c>
      <c r="AH11" s="1">
        <v>1000</v>
      </c>
      <c r="AI11" s="1">
        <v>1000</v>
      </c>
      <c r="AJ11" s="1">
        <v>1000</v>
      </c>
      <c r="AL11" s="1">
        <v>1050</v>
      </c>
      <c r="AM11" s="1">
        <v>1050</v>
      </c>
      <c r="AN11" s="1">
        <v>1050</v>
      </c>
      <c r="AO11" s="1">
        <v>1050</v>
      </c>
      <c r="AP11" s="1">
        <v>1050</v>
      </c>
      <c r="AR11" s="1">
        <v>1100</v>
      </c>
      <c r="AS11" s="1">
        <v>1100</v>
      </c>
      <c r="AT11" s="1">
        <v>1100</v>
      </c>
      <c r="AU11" s="1">
        <v>1100</v>
      </c>
      <c r="AV11" s="1">
        <v>1100</v>
      </c>
      <c r="AX11" s="1">
        <v>1150</v>
      </c>
      <c r="AY11" s="1">
        <v>1150</v>
      </c>
      <c r="AZ11" s="1">
        <v>1150</v>
      </c>
      <c r="BA11" s="1">
        <v>1150</v>
      </c>
      <c r="BB11" s="1">
        <v>1150</v>
      </c>
      <c r="BD11" s="1">
        <v>1200</v>
      </c>
      <c r="BE11" s="1">
        <v>1200</v>
      </c>
      <c r="BF11" s="1">
        <v>1200</v>
      </c>
      <c r="BG11" s="1">
        <v>1200</v>
      </c>
      <c r="BH11" s="1">
        <v>1200</v>
      </c>
    </row>
    <row r="12" spans="1:60" x14ac:dyDescent="0.25">
      <c r="A12" s="1">
        <v>7</v>
      </c>
      <c r="B12" s="1">
        <v>43345</v>
      </c>
      <c r="C12" s="1">
        <v>48605</v>
      </c>
      <c r="D12" s="1">
        <v>53180</v>
      </c>
      <c r="E12" s="1">
        <v>55260</v>
      </c>
      <c r="F12" s="1">
        <v>61110</v>
      </c>
      <c r="G12" s="1">
        <v>7</v>
      </c>
      <c r="H12" s="1">
        <v>45512</v>
      </c>
      <c r="I12" s="1">
        <v>51035</v>
      </c>
      <c r="J12" s="1">
        <v>55839</v>
      </c>
      <c r="K12" s="1">
        <v>58023</v>
      </c>
      <c r="L12" s="1">
        <v>64166</v>
      </c>
      <c r="M12" s="1">
        <v>7</v>
      </c>
      <c r="N12" s="1">
        <v>47680</v>
      </c>
      <c r="O12" s="1">
        <v>53466</v>
      </c>
      <c r="P12" s="1">
        <v>58498</v>
      </c>
      <c r="Q12" s="1">
        <v>60786</v>
      </c>
      <c r="R12" s="1">
        <v>67221</v>
      </c>
      <c r="S12" s="1">
        <v>7</v>
      </c>
      <c r="T12" s="1">
        <v>49847</v>
      </c>
      <c r="U12" s="1">
        <v>55896</v>
      </c>
      <c r="V12" s="1">
        <v>61157</v>
      </c>
      <c r="W12" s="1">
        <v>63549</v>
      </c>
      <c r="X12" s="1">
        <v>70277</v>
      </c>
      <c r="Y12" s="1">
        <v>7</v>
      </c>
      <c r="Z12" s="1">
        <v>52014</v>
      </c>
      <c r="AA12" s="1">
        <v>58326</v>
      </c>
      <c r="AB12" s="1">
        <v>63816</v>
      </c>
      <c r="AC12" s="1">
        <v>66312</v>
      </c>
      <c r="AD12" s="1">
        <v>73332</v>
      </c>
      <c r="AF12" s="1">
        <v>1000</v>
      </c>
      <c r="AG12" s="1">
        <v>1000</v>
      </c>
      <c r="AH12" s="1">
        <v>1000</v>
      </c>
      <c r="AI12" s="1">
        <v>1000</v>
      </c>
      <c r="AJ12" s="1">
        <v>1000</v>
      </c>
      <c r="AL12" s="1">
        <v>1050</v>
      </c>
      <c r="AM12" s="1">
        <v>1050</v>
      </c>
      <c r="AN12" s="1">
        <v>1050</v>
      </c>
      <c r="AO12" s="1">
        <v>1050</v>
      </c>
      <c r="AP12" s="1">
        <v>1050</v>
      </c>
      <c r="AR12" s="1">
        <v>1100</v>
      </c>
      <c r="AS12" s="1">
        <v>1100</v>
      </c>
      <c r="AT12" s="1">
        <v>1100</v>
      </c>
      <c r="AU12" s="1">
        <v>1100</v>
      </c>
      <c r="AV12" s="1">
        <v>1100</v>
      </c>
      <c r="AX12" s="1">
        <v>1150</v>
      </c>
      <c r="AY12" s="1">
        <v>1150</v>
      </c>
      <c r="AZ12" s="1">
        <v>1150</v>
      </c>
      <c r="BA12" s="1">
        <v>1150</v>
      </c>
      <c r="BB12" s="1">
        <v>1150</v>
      </c>
      <c r="BD12" s="1">
        <v>1200</v>
      </c>
      <c r="BE12" s="1">
        <v>1200</v>
      </c>
      <c r="BF12" s="1">
        <v>1200</v>
      </c>
      <c r="BG12" s="1">
        <v>1200</v>
      </c>
      <c r="BH12" s="1">
        <v>1200</v>
      </c>
    </row>
    <row r="13" spans="1:60" x14ac:dyDescent="0.25">
      <c r="A13" s="1">
        <v>8</v>
      </c>
      <c r="B13" s="1">
        <v>43980</v>
      </c>
      <c r="C13" s="1">
        <v>49320</v>
      </c>
      <c r="D13" s="1">
        <v>53965</v>
      </c>
      <c r="E13" s="1">
        <v>56070</v>
      </c>
      <c r="F13" s="1">
        <v>62015</v>
      </c>
      <c r="G13" s="1">
        <v>8</v>
      </c>
      <c r="H13" s="1">
        <v>46179</v>
      </c>
      <c r="I13" s="1">
        <v>51786</v>
      </c>
      <c r="J13" s="1">
        <v>56663</v>
      </c>
      <c r="K13" s="1">
        <v>58874</v>
      </c>
      <c r="L13" s="1">
        <v>65116</v>
      </c>
      <c r="M13" s="1">
        <v>8</v>
      </c>
      <c r="N13" s="1">
        <v>48378</v>
      </c>
      <c r="O13" s="1">
        <v>54252</v>
      </c>
      <c r="P13" s="1">
        <v>59362</v>
      </c>
      <c r="Q13" s="1">
        <v>61677</v>
      </c>
      <c r="R13" s="1">
        <v>68217</v>
      </c>
      <c r="S13" s="1">
        <v>8</v>
      </c>
      <c r="T13" s="1">
        <v>50577</v>
      </c>
      <c r="U13" s="1">
        <v>56718</v>
      </c>
      <c r="V13" s="1">
        <v>62060</v>
      </c>
      <c r="W13" s="1">
        <v>64481</v>
      </c>
      <c r="X13" s="1">
        <v>71317</v>
      </c>
      <c r="Y13" s="1">
        <v>8</v>
      </c>
      <c r="Z13" s="1">
        <v>52776</v>
      </c>
      <c r="AA13" s="1">
        <v>59184</v>
      </c>
      <c r="AB13" s="1">
        <v>64758</v>
      </c>
      <c r="AC13" s="1">
        <v>67284</v>
      </c>
      <c r="AD13" s="1">
        <v>74418</v>
      </c>
      <c r="AF13" s="1">
        <v>1000</v>
      </c>
      <c r="AG13" s="1">
        <v>1000</v>
      </c>
      <c r="AH13" s="1">
        <v>1000</v>
      </c>
      <c r="AI13" s="1">
        <v>1000</v>
      </c>
      <c r="AJ13" s="1">
        <v>1000</v>
      </c>
      <c r="AL13" s="1">
        <v>1050</v>
      </c>
      <c r="AM13" s="1">
        <v>1050</v>
      </c>
      <c r="AN13" s="1">
        <v>1050</v>
      </c>
      <c r="AO13" s="1">
        <v>1050</v>
      </c>
      <c r="AP13" s="1">
        <v>1050</v>
      </c>
      <c r="AR13" s="1">
        <v>1100</v>
      </c>
      <c r="AS13" s="1">
        <v>1100</v>
      </c>
      <c r="AT13" s="1">
        <v>1100</v>
      </c>
      <c r="AU13" s="1">
        <v>1100</v>
      </c>
      <c r="AV13" s="1">
        <v>1100</v>
      </c>
      <c r="AX13" s="1">
        <v>1150</v>
      </c>
      <c r="AY13" s="1">
        <v>1150</v>
      </c>
      <c r="AZ13" s="1">
        <v>1150</v>
      </c>
      <c r="BA13" s="1">
        <v>1150</v>
      </c>
      <c r="BB13" s="1">
        <v>1150</v>
      </c>
      <c r="BD13" s="1">
        <v>1200</v>
      </c>
      <c r="BE13" s="1">
        <v>1200</v>
      </c>
      <c r="BF13" s="1">
        <v>1200</v>
      </c>
      <c r="BG13" s="1">
        <v>1200</v>
      </c>
      <c r="BH13" s="1">
        <v>1200</v>
      </c>
    </row>
    <row r="14" spans="1:60" x14ac:dyDescent="0.25">
      <c r="A14" s="1">
        <v>9</v>
      </c>
      <c r="B14" s="1">
        <v>44620</v>
      </c>
      <c r="C14" s="1">
        <v>50050</v>
      </c>
      <c r="D14" s="1">
        <v>54750</v>
      </c>
      <c r="E14" s="1">
        <v>56885</v>
      </c>
      <c r="F14" s="1">
        <v>62935</v>
      </c>
      <c r="G14" s="1">
        <v>9</v>
      </c>
      <c r="H14" s="1">
        <v>46851</v>
      </c>
      <c r="I14" s="1">
        <v>52553</v>
      </c>
      <c r="J14" s="1">
        <v>57488</v>
      </c>
      <c r="K14" s="1">
        <v>59729</v>
      </c>
      <c r="L14" s="1">
        <v>66082</v>
      </c>
      <c r="M14" s="1">
        <v>9</v>
      </c>
      <c r="N14" s="1">
        <v>49082</v>
      </c>
      <c r="O14" s="1">
        <v>55055</v>
      </c>
      <c r="P14" s="1">
        <v>60225</v>
      </c>
      <c r="Q14" s="1">
        <v>62574</v>
      </c>
      <c r="R14" s="1">
        <v>69229</v>
      </c>
      <c r="S14" s="1">
        <v>9</v>
      </c>
      <c r="T14" s="1">
        <v>51313</v>
      </c>
      <c r="U14" s="1">
        <v>57558</v>
      </c>
      <c r="V14" s="1">
        <v>62963</v>
      </c>
      <c r="W14" s="1">
        <v>65418</v>
      </c>
      <c r="X14" s="1">
        <v>72375</v>
      </c>
      <c r="Y14" s="1">
        <v>9</v>
      </c>
      <c r="Z14" s="1">
        <v>53544</v>
      </c>
      <c r="AA14" s="1">
        <v>60060</v>
      </c>
      <c r="AB14" s="1">
        <v>65700</v>
      </c>
      <c r="AC14" s="1">
        <v>68262</v>
      </c>
      <c r="AD14" s="1">
        <v>75522</v>
      </c>
      <c r="AF14" s="1">
        <v>1000</v>
      </c>
      <c r="AG14" s="1">
        <v>1000</v>
      </c>
      <c r="AH14" s="1">
        <v>1000</v>
      </c>
      <c r="AI14" s="1">
        <v>1000</v>
      </c>
      <c r="AJ14" s="1">
        <v>1000</v>
      </c>
      <c r="AL14" s="1">
        <v>1050</v>
      </c>
      <c r="AM14" s="1">
        <v>1050</v>
      </c>
      <c r="AN14" s="1">
        <v>1050</v>
      </c>
      <c r="AO14" s="1">
        <v>1050</v>
      </c>
      <c r="AP14" s="1">
        <v>1050</v>
      </c>
      <c r="AR14" s="1">
        <v>1100</v>
      </c>
      <c r="AS14" s="1">
        <v>1100</v>
      </c>
      <c r="AT14" s="1">
        <v>1100</v>
      </c>
      <c r="AU14" s="1">
        <v>1100</v>
      </c>
      <c r="AV14" s="1">
        <v>1100</v>
      </c>
      <c r="AX14" s="1">
        <v>1150</v>
      </c>
      <c r="AY14" s="1">
        <v>1150</v>
      </c>
      <c r="AZ14" s="1">
        <v>1150</v>
      </c>
      <c r="BA14" s="1">
        <v>1150</v>
      </c>
      <c r="BB14" s="1">
        <v>1150</v>
      </c>
      <c r="BD14" s="1">
        <v>1200</v>
      </c>
      <c r="BE14" s="1">
        <v>1200</v>
      </c>
      <c r="BF14" s="1">
        <v>1200</v>
      </c>
      <c r="BG14" s="1">
        <v>1200</v>
      </c>
      <c r="BH14" s="1">
        <v>1200</v>
      </c>
    </row>
    <row r="15" spans="1:60" x14ac:dyDescent="0.25">
      <c r="A15" s="1">
        <v>10</v>
      </c>
      <c r="B15" s="1">
        <v>45715</v>
      </c>
      <c r="C15" s="1">
        <v>51280</v>
      </c>
      <c r="D15" s="1">
        <v>56095</v>
      </c>
      <c r="E15" s="1">
        <v>58275</v>
      </c>
      <c r="F15" s="1">
        <v>64480</v>
      </c>
      <c r="G15" s="1">
        <v>10</v>
      </c>
      <c r="H15" s="1">
        <v>48001</v>
      </c>
      <c r="I15" s="1">
        <v>53844</v>
      </c>
      <c r="J15" s="1">
        <v>58900</v>
      </c>
      <c r="K15" s="1">
        <v>61189</v>
      </c>
      <c r="L15" s="1">
        <v>67704</v>
      </c>
      <c r="M15" s="1">
        <v>10</v>
      </c>
      <c r="N15" s="1">
        <v>50287</v>
      </c>
      <c r="O15" s="1">
        <v>56408</v>
      </c>
      <c r="P15" s="1">
        <v>61705</v>
      </c>
      <c r="Q15" s="1">
        <v>64103</v>
      </c>
      <c r="R15" s="1">
        <v>70928</v>
      </c>
      <c r="S15" s="1">
        <v>10</v>
      </c>
      <c r="T15" s="1">
        <v>52572</v>
      </c>
      <c r="U15" s="1">
        <v>58972</v>
      </c>
      <c r="V15" s="1">
        <v>64509</v>
      </c>
      <c r="W15" s="1">
        <v>67016</v>
      </c>
      <c r="X15" s="1">
        <v>74152</v>
      </c>
      <c r="Y15" s="1">
        <v>10</v>
      </c>
      <c r="Z15" s="1">
        <v>54858</v>
      </c>
      <c r="AA15" s="1">
        <v>61536</v>
      </c>
      <c r="AB15" s="1">
        <v>67314</v>
      </c>
      <c r="AC15" s="1">
        <v>69930</v>
      </c>
      <c r="AD15" s="1">
        <v>77376</v>
      </c>
      <c r="AF15" s="1">
        <v>1000</v>
      </c>
      <c r="AG15" s="1">
        <v>1000</v>
      </c>
      <c r="AH15" s="1">
        <v>1000</v>
      </c>
      <c r="AI15" s="1">
        <v>1000</v>
      </c>
      <c r="AJ15" s="1">
        <v>1000</v>
      </c>
      <c r="AL15" s="1">
        <v>1050</v>
      </c>
      <c r="AM15" s="1">
        <v>1050</v>
      </c>
      <c r="AN15" s="1">
        <v>1050</v>
      </c>
      <c r="AO15" s="1">
        <v>1050</v>
      </c>
      <c r="AP15" s="1">
        <v>1050</v>
      </c>
      <c r="AR15" s="1">
        <v>1100</v>
      </c>
      <c r="AS15" s="1">
        <v>1100</v>
      </c>
      <c r="AT15" s="1">
        <v>1100</v>
      </c>
      <c r="AU15" s="1">
        <v>1100</v>
      </c>
      <c r="AV15" s="1">
        <v>1100</v>
      </c>
      <c r="AX15" s="1">
        <v>1150</v>
      </c>
      <c r="AY15" s="1">
        <v>1150</v>
      </c>
      <c r="AZ15" s="1">
        <v>1150</v>
      </c>
      <c r="BA15" s="1">
        <v>1150</v>
      </c>
      <c r="BB15" s="1">
        <v>1150</v>
      </c>
      <c r="BD15" s="1">
        <v>1200</v>
      </c>
      <c r="BE15" s="1">
        <v>1200</v>
      </c>
      <c r="BF15" s="1">
        <v>1200</v>
      </c>
      <c r="BG15" s="1">
        <v>1200</v>
      </c>
      <c r="BH15" s="1">
        <v>1200</v>
      </c>
    </row>
    <row r="16" spans="1:60" x14ac:dyDescent="0.25">
      <c r="A16" s="1">
        <v>11</v>
      </c>
      <c r="B16" s="1">
        <v>45850</v>
      </c>
      <c r="C16" s="1">
        <v>51435</v>
      </c>
      <c r="D16" s="1">
        <v>56275</v>
      </c>
      <c r="E16" s="1">
        <v>58470</v>
      </c>
      <c r="F16" s="1">
        <v>64680</v>
      </c>
      <c r="G16" s="1">
        <v>11</v>
      </c>
      <c r="H16" s="1">
        <v>48143</v>
      </c>
      <c r="I16" s="1">
        <v>54007</v>
      </c>
      <c r="J16" s="1">
        <v>59089</v>
      </c>
      <c r="K16" s="1">
        <v>61394</v>
      </c>
      <c r="L16" s="1">
        <v>67914</v>
      </c>
      <c r="M16" s="1">
        <v>11</v>
      </c>
      <c r="N16" s="1">
        <v>50435</v>
      </c>
      <c r="O16" s="1">
        <v>56579</v>
      </c>
      <c r="P16" s="1">
        <v>61903</v>
      </c>
      <c r="Q16" s="1">
        <v>64317</v>
      </c>
      <c r="R16" s="1">
        <v>71148</v>
      </c>
      <c r="S16" s="1">
        <v>11</v>
      </c>
      <c r="T16" s="1">
        <v>52728</v>
      </c>
      <c r="U16" s="1">
        <v>59150</v>
      </c>
      <c r="V16" s="1">
        <v>64716</v>
      </c>
      <c r="W16" s="1">
        <v>67241</v>
      </c>
      <c r="X16" s="1">
        <v>74382</v>
      </c>
      <c r="Y16" s="1">
        <v>11</v>
      </c>
      <c r="Z16" s="1">
        <v>55020</v>
      </c>
      <c r="AA16" s="1">
        <v>61722</v>
      </c>
      <c r="AB16" s="1">
        <v>67530</v>
      </c>
      <c r="AC16" s="1">
        <v>70164</v>
      </c>
      <c r="AD16" s="1">
        <v>77616</v>
      </c>
      <c r="AF16" s="1">
        <v>1000</v>
      </c>
      <c r="AG16" s="1">
        <v>1000</v>
      </c>
      <c r="AH16" s="1">
        <v>1000</v>
      </c>
      <c r="AI16" s="1">
        <v>1000</v>
      </c>
      <c r="AJ16" s="1">
        <v>1000</v>
      </c>
      <c r="AL16" s="1">
        <v>1050</v>
      </c>
      <c r="AM16" s="1">
        <v>1050</v>
      </c>
      <c r="AN16" s="1">
        <v>1050</v>
      </c>
      <c r="AO16" s="1">
        <v>1050</v>
      </c>
      <c r="AP16" s="1">
        <v>1050</v>
      </c>
      <c r="AR16" s="1">
        <v>1100</v>
      </c>
      <c r="AS16" s="1">
        <v>1100</v>
      </c>
      <c r="AT16" s="1">
        <v>1100</v>
      </c>
      <c r="AU16" s="1">
        <v>1100</v>
      </c>
      <c r="AV16" s="1">
        <v>1100</v>
      </c>
      <c r="AX16" s="1">
        <v>1150</v>
      </c>
      <c r="AY16" s="1">
        <v>1150</v>
      </c>
      <c r="AZ16" s="1">
        <v>1150</v>
      </c>
      <c r="BA16" s="1">
        <v>1150</v>
      </c>
      <c r="BB16" s="1">
        <v>1150</v>
      </c>
      <c r="BD16" s="1">
        <v>1200</v>
      </c>
      <c r="BE16" s="1">
        <v>1200</v>
      </c>
      <c r="BF16" s="1">
        <v>1200</v>
      </c>
      <c r="BG16" s="1">
        <v>1200</v>
      </c>
      <c r="BH16" s="1">
        <v>1200</v>
      </c>
    </row>
    <row r="17" spans="1:60" x14ac:dyDescent="0.25">
      <c r="A17" s="1">
        <v>12</v>
      </c>
      <c r="B17" s="1">
        <v>46510</v>
      </c>
      <c r="C17" s="1">
        <v>51570</v>
      </c>
      <c r="D17" s="1">
        <v>56400</v>
      </c>
      <c r="E17" s="1">
        <v>58575</v>
      </c>
      <c r="F17" s="1">
        <v>64795</v>
      </c>
      <c r="G17" s="1">
        <v>12</v>
      </c>
      <c r="H17" s="1">
        <v>48836</v>
      </c>
      <c r="I17" s="1">
        <v>54149</v>
      </c>
      <c r="J17" s="1">
        <v>59220</v>
      </c>
      <c r="K17" s="1">
        <v>61504</v>
      </c>
      <c r="L17" s="1">
        <v>68035</v>
      </c>
      <c r="M17" s="1">
        <v>12</v>
      </c>
      <c r="N17" s="1">
        <v>51161</v>
      </c>
      <c r="O17" s="1">
        <v>56727</v>
      </c>
      <c r="P17" s="1">
        <v>62040</v>
      </c>
      <c r="Q17" s="1">
        <v>64433</v>
      </c>
      <c r="R17" s="1">
        <v>71275</v>
      </c>
      <c r="S17" s="1">
        <v>12</v>
      </c>
      <c r="T17" s="1">
        <v>53487</v>
      </c>
      <c r="U17" s="1">
        <v>59306</v>
      </c>
      <c r="V17" s="1">
        <v>64860</v>
      </c>
      <c r="W17" s="1">
        <v>67361</v>
      </c>
      <c r="X17" s="1">
        <v>74514</v>
      </c>
      <c r="Y17" s="1">
        <v>12</v>
      </c>
      <c r="Z17" s="1">
        <v>55812</v>
      </c>
      <c r="AA17" s="1">
        <v>61884</v>
      </c>
      <c r="AB17" s="1">
        <v>67680</v>
      </c>
      <c r="AC17" s="1">
        <v>70290</v>
      </c>
      <c r="AD17" s="1">
        <v>77754</v>
      </c>
      <c r="AF17" s="1">
        <v>1000</v>
      </c>
      <c r="AG17" s="1">
        <v>1000</v>
      </c>
      <c r="AH17" s="1">
        <v>1000</v>
      </c>
      <c r="AI17" s="1">
        <v>1000</v>
      </c>
      <c r="AJ17" s="1">
        <v>1000</v>
      </c>
      <c r="AL17" s="1">
        <v>1050</v>
      </c>
      <c r="AM17" s="1">
        <v>1050</v>
      </c>
      <c r="AN17" s="1">
        <v>1050</v>
      </c>
      <c r="AO17" s="1">
        <v>1050</v>
      </c>
      <c r="AP17" s="1">
        <v>1050</v>
      </c>
      <c r="AR17" s="1">
        <v>1100</v>
      </c>
      <c r="AS17" s="1">
        <v>1100</v>
      </c>
      <c r="AT17" s="1">
        <v>1100</v>
      </c>
      <c r="AU17" s="1">
        <v>1100</v>
      </c>
      <c r="AV17" s="1">
        <v>1100</v>
      </c>
      <c r="AX17" s="1">
        <v>1150</v>
      </c>
      <c r="AY17" s="1">
        <v>1150</v>
      </c>
      <c r="AZ17" s="1">
        <v>1150</v>
      </c>
      <c r="BA17" s="1">
        <v>1150</v>
      </c>
      <c r="BB17" s="1">
        <v>1150</v>
      </c>
      <c r="BD17" s="1">
        <v>1200</v>
      </c>
      <c r="BE17" s="1">
        <v>1200</v>
      </c>
      <c r="BF17" s="1">
        <v>1200</v>
      </c>
      <c r="BG17" s="1">
        <v>1200</v>
      </c>
      <c r="BH17" s="1">
        <v>1200</v>
      </c>
    </row>
    <row r="18" spans="1:60" x14ac:dyDescent="0.25">
      <c r="A18" s="1">
        <v>13</v>
      </c>
      <c r="B18" s="1">
        <v>46755</v>
      </c>
      <c r="C18" s="1">
        <v>51925</v>
      </c>
      <c r="D18" s="1">
        <v>56765</v>
      </c>
      <c r="E18" s="1">
        <v>58925</v>
      </c>
      <c r="F18" s="1">
        <v>65145</v>
      </c>
      <c r="G18" s="1">
        <v>13</v>
      </c>
      <c r="H18" s="1">
        <v>49093</v>
      </c>
      <c r="I18" s="1">
        <v>54521</v>
      </c>
      <c r="J18" s="1">
        <v>59603</v>
      </c>
      <c r="K18" s="1">
        <v>61871</v>
      </c>
      <c r="L18" s="1">
        <v>68402</v>
      </c>
      <c r="M18" s="1">
        <v>13</v>
      </c>
      <c r="N18" s="1">
        <v>51431</v>
      </c>
      <c r="O18" s="1">
        <v>57118</v>
      </c>
      <c r="P18" s="1">
        <v>62442</v>
      </c>
      <c r="Q18" s="1">
        <v>64818</v>
      </c>
      <c r="R18" s="1">
        <v>71660</v>
      </c>
      <c r="S18" s="1">
        <v>13</v>
      </c>
      <c r="T18" s="1">
        <v>53768</v>
      </c>
      <c r="U18" s="1">
        <v>59714</v>
      </c>
      <c r="V18" s="1">
        <v>65280</v>
      </c>
      <c r="W18" s="1">
        <v>67764</v>
      </c>
      <c r="X18" s="1">
        <v>74917</v>
      </c>
      <c r="Y18" s="1">
        <v>13</v>
      </c>
      <c r="Z18" s="1">
        <v>56106</v>
      </c>
      <c r="AA18" s="1">
        <v>62310</v>
      </c>
      <c r="AB18" s="1">
        <v>68118</v>
      </c>
      <c r="AC18" s="1">
        <v>70710</v>
      </c>
      <c r="AD18" s="1">
        <v>78174</v>
      </c>
      <c r="AF18" s="1">
        <v>1000</v>
      </c>
      <c r="AG18" s="1">
        <v>1000</v>
      </c>
      <c r="AH18" s="1">
        <v>1000</v>
      </c>
      <c r="AI18" s="1">
        <v>1000</v>
      </c>
      <c r="AJ18" s="1">
        <v>1000</v>
      </c>
      <c r="AL18" s="1">
        <v>1050</v>
      </c>
      <c r="AM18" s="1">
        <v>1050</v>
      </c>
      <c r="AN18" s="1">
        <v>1050</v>
      </c>
      <c r="AO18" s="1">
        <v>1050</v>
      </c>
      <c r="AP18" s="1">
        <v>1050</v>
      </c>
      <c r="AR18" s="1">
        <v>1100</v>
      </c>
      <c r="AS18" s="1">
        <v>1100</v>
      </c>
      <c r="AT18" s="1">
        <v>1100</v>
      </c>
      <c r="AU18" s="1">
        <v>1100</v>
      </c>
      <c r="AV18" s="1">
        <v>1100</v>
      </c>
      <c r="AX18" s="1">
        <v>1150</v>
      </c>
      <c r="AY18" s="1">
        <v>1150</v>
      </c>
      <c r="AZ18" s="1">
        <v>1150</v>
      </c>
      <c r="BA18" s="1">
        <v>1150</v>
      </c>
      <c r="BB18" s="1">
        <v>1150</v>
      </c>
      <c r="BD18" s="1">
        <v>1200</v>
      </c>
      <c r="BE18" s="1">
        <v>1200</v>
      </c>
      <c r="BF18" s="1">
        <v>1200</v>
      </c>
      <c r="BG18" s="1">
        <v>1200</v>
      </c>
      <c r="BH18" s="1">
        <v>1200</v>
      </c>
    </row>
    <row r="19" spans="1:60" x14ac:dyDescent="0.25">
      <c r="A19" s="1">
        <v>14</v>
      </c>
      <c r="B19" s="1">
        <v>46995</v>
      </c>
      <c r="C19" s="1">
        <v>52640</v>
      </c>
      <c r="D19" s="1">
        <v>57475</v>
      </c>
      <c r="E19" s="1">
        <v>59635</v>
      </c>
      <c r="F19" s="1">
        <v>65850</v>
      </c>
      <c r="G19" s="1">
        <v>14</v>
      </c>
      <c r="H19" s="1">
        <v>49345</v>
      </c>
      <c r="I19" s="1">
        <v>55272</v>
      </c>
      <c r="J19" s="1">
        <v>60349</v>
      </c>
      <c r="K19" s="1">
        <v>62617</v>
      </c>
      <c r="L19" s="1">
        <v>69143</v>
      </c>
      <c r="M19" s="1">
        <v>14</v>
      </c>
      <c r="N19" s="1">
        <v>51695</v>
      </c>
      <c r="O19" s="1">
        <v>57904</v>
      </c>
      <c r="P19" s="1">
        <v>63223</v>
      </c>
      <c r="Q19" s="1">
        <v>65599</v>
      </c>
      <c r="R19" s="1">
        <v>72435</v>
      </c>
      <c r="S19" s="1">
        <v>14</v>
      </c>
      <c r="T19" s="1">
        <v>54044</v>
      </c>
      <c r="U19" s="1">
        <v>60536</v>
      </c>
      <c r="V19" s="1">
        <v>66096</v>
      </c>
      <c r="W19" s="1">
        <v>68580</v>
      </c>
      <c r="X19" s="1">
        <v>75728</v>
      </c>
      <c r="Y19" s="1">
        <v>14</v>
      </c>
      <c r="Z19" s="1">
        <v>56394</v>
      </c>
      <c r="AA19" s="1">
        <v>63168</v>
      </c>
      <c r="AB19" s="1">
        <v>68970</v>
      </c>
      <c r="AC19" s="1">
        <v>71562</v>
      </c>
      <c r="AD19" s="1">
        <v>79020</v>
      </c>
      <c r="AF19" s="1">
        <v>1000</v>
      </c>
      <c r="AG19" s="1">
        <v>1000</v>
      </c>
      <c r="AH19" s="1">
        <v>1000</v>
      </c>
      <c r="AI19" s="1">
        <v>1000</v>
      </c>
      <c r="AJ19" s="1">
        <v>1000</v>
      </c>
      <c r="AL19" s="1">
        <v>1050</v>
      </c>
      <c r="AM19" s="1">
        <v>1050</v>
      </c>
      <c r="AN19" s="1">
        <v>1050</v>
      </c>
      <c r="AO19" s="1">
        <v>1050</v>
      </c>
      <c r="AP19" s="1">
        <v>1050</v>
      </c>
      <c r="AR19" s="1">
        <v>1100</v>
      </c>
      <c r="AS19" s="1">
        <v>1100</v>
      </c>
      <c r="AT19" s="1">
        <v>1100</v>
      </c>
      <c r="AU19" s="1">
        <v>1100</v>
      </c>
      <c r="AV19" s="1">
        <v>1100</v>
      </c>
      <c r="AX19" s="1">
        <v>1150</v>
      </c>
      <c r="AY19" s="1">
        <v>1150</v>
      </c>
      <c r="AZ19" s="1">
        <v>1150</v>
      </c>
      <c r="BA19" s="1">
        <v>1150</v>
      </c>
      <c r="BB19" s="1">
        <v>1150</v>
      </c>
      <c r="BD19" s="1">
        <v>1200</v>
      </c>
      <c r="BE19" s="1">
        <v>1200</v>
      </c>
      <c r="BF19" s="1">
        <v>1200</v>
      </c>
      <c r="BG19" s="1">
        <v>1200</v>
      </c>
      <c r="BH19" s="1">
        <v>1200</v>
      </c>
    </row>
    <row r="20" spans="1:60" x14ac:dyDescent="0.25">
      <c r="A20" s="1">
        <v>15</v>
      </c>
      <c r="B20" s="1">
        <v>47680</v>
      </c>
      <c r="C20" s="1">
        <v>53415</v>
      </c>
      <c r="D20" s="1">
        <v>58195</v>
      </c>
      <c r="E20" s="1">
        <v>60385</v>
      </c>
      <c r="F20" s="1">
        <v>66675</v>
      </c>
      <c r="G20" s="1">
        <v>15</v>
      </c>
      <c r="H20" s="1">
        <v>50064</v>
      </c>
      <c r="I20" s="1">
        <v>56086</v>
      </c>
      <c r="J20" s="1">
        <v>61105</v>
      </c>
      <c r="K20" s="1">
        <v>63404</v>
      </c>
      <c r="L20" s="1">
        <v>70009</v>
      </c>
      <c r="M20" s="1">
        <v>15</v>
      </c>
      <c r="N20" s="1">
        <v>52448</v>
      </c>
      <c r="O20" s="1">
        <v>58757</v>
      </c>
      <c r="P20" s="1">
        <v>64015</v>
      </c>
      <c r="Q20" s="1">
        <v>66424</v>
      </c>
      <c r="R20" s="1">
        <v>73343</v>
      </c>
      <c r="S20" s="1">
        <v>15</v>
      </c>
      <c r="T20" s="1">
        <v>54832</v>
      </c>
      <c r="U20" s="1">
        <v>61427</v>
      </c>
      <c r="V20" s="1">
        <v>66924</v>
      </c>
      <c r="W20" s="1">
        <v>69443</v>
      </c>
      <c r="X20" s="1">
        <v>76676</v>
      </c>
      <c r="Y20" s="1">
        <v>15</v>
      </c>
      <c r="Z20" s="1">
        <v>57216</v>
      </c>
      <c r="AA20" s="1">
        <v>64098</v>
      </c>
      <c r="AB20" s="1">
        <v>69834</v>
      </c>
      <c r="AC20" s="1">
        <v>72462</v>
      </c>
      <c r="AD20" s="1">
        <v>80010</v>
      </c>
      <c r="AF20" s="1">
        <v>1000</v>
      </c>
      <c r="AG20" s="1">
        <v>1000</v>
      </c>
      <c r="AH20" s="1">
        <v>1000</v>
      </c>
      <c r="AI20" s="1">
        <v>1000</v>
      </c>
      <c r="AJ20" s="1">
        <v>1000</v>
      </c>
      <c r="AL20" s="1">
        <v>1050</v>
      </c>
      <c r="AM20" s="1">
        <v>1050</v>
      </c>
      <c r="AN20" s="1">
        <v>1050</v>
      </c>
      <c r="AO20" s="1">
        <v>1050</v>
      </c>
      <c r="AP20" s="1">
        <v>1050</v>
      </c>
      <c r="AR20" s="1">
        <v>1100</v>
      </c>
      <c r="AS20" s="1">
        <v>1100</v>
      </c>
      <c r="AT20" s="1">
        <v>1100</v>
      </c>
      <c r="AU20" s="1">
        <v>1100</v>
      </c>
      <c r="AV20" s="1">
        <v>1100</v>
      </c>
      <c r="AX20" s="1">
        <v>1150</v>
      </c>
      <c r="AY20" s="1">
        <v>1150</v>
      </c>
      <c r="AZ20" s="1">
        <v>1150</v>
      </c>
      <c r="BA20" s="1">
        <v>1150</v>
      </c>
      <c r="BB20" s="1">
        <v>1150</v>
      </c>
      <c r="BD20" s="1">
        <v>1200</v>
      </c>
      <c r="BE20" s="1">
        <v>1200</v>
      </c>
      <c r="BF20" s="1">
        <v>1200</v>
      </c>
      <c r="BG20" s="1">
        <v>1200</v>
      </c>
      <c r="BH20" s="1">
        <v>1200</v>
      </c>
    </row>
    <row r="21" spans="1:60" x14ac:dyDescent="0.25">
      <c r="A21" s="1">
        <v>16</v>
      </c>
      <c r="B21" s="1">
        <v>48455</v>
      </c>
      <c r="C21" s="1">
        <v>54270</v>
      </c>
      <c r="D21" s="1">
        <v>59080</v>
      </c>
      <c r="E21" s="1">
        <v>61205</v>
      </c>
      <c r="F21" s="1">
        <v>67475</v>
      </c>
      <c r="G21" s="1">
        <v>16</v>
      </c>
      <c r="H21" s="1">
        <v>50878</v>
      </c>
      <c r="I21" s="1">
        <v>56984</v>
      </c>
      <c r="J21" s="1">
        <v>62034</v>
      </c>
      <c r="K21" s="1">
        <v>64265</v>
      </c>
      <c r="L21" s="1">
        <v>70849</v>
      </c>
      <c r="M21" s="1">
        <v>16</v>
      </c>
      <c r="N21" s="1">
        <v>53301</v>
      </c>
      <c r="O21" s="1">
        <v>59697</v>
      </c>
      <c r="P21" s="1">
        <v>64988</v>
      </c>
      <c r="Q21" s="1">
        <v>67326</v>
      </c>
      <c r="R21" s="1">
        <v>74223</v>
      </c>
      <c r="S21" s="1">
        <v>16</v>
      </c>
      <c r="T21" s="1">
        <v>55723</v>
      </c>
      <c r="U21" s="1">
        <v>62411</v>
      </c>
      <c r="V21" s="1">
        <v>67942</v>
      </c>
      <c r="W21" s="1">
        <v>70386</v>
      </c>
      <c r="X21" s="1">
        <v>77596</v>
      </c>
      <c r="Y21" s="1">
        <v>16</v>
      </c>
      <c r="Z21" s="1">
        <v>58146</v>
      </c>
      <c r="AA21" s="1">
        <v>65124</v>
      </c>
      <c r="AB21" s="1">
        <v>70896</v>
      </c>
      <c r="AC21" s="1">
        <v>73446</v>
      </c>
      <c r="AD21" s="1">
        <v>80970</v>
      </c>
      <c r="AF21" s="1">
        <v>1000</v>
      </c>
      <c r="AG21" s="1">
        <v>1000</v>
      </c>
      <c r="AH21" s="1">
        <v>1000</v>
      </c>
      <c r="AI21" s="1">
        <v>1000</v>
      </c>
      <c r="AJ21" s="1">
        <v>1000</v>
      </c>
      <c r="AL21" s="1">
        <v>1050</v>
      </c>
      <c r="AM21" s="1">
        <v>1050</v>
      </c>
      <c r="AN21" s="1">
        <v>1050</v>
      </c>
      <c r="AO21" s="1">
        <v>1050</v>
      </c>
      <c r="AP21" s="1">
        <v>1050</v>
      </c>
      <c r="AR21" s="1">
        <v>1100</v>
      </c>
      <c r="AS21" s="1">
        <v>1100</v>
      </c>
      <c r="AT21" s="1">
        <v>1100</v>
      </c>
      <c r="AU21" s="1">
        <v>1100</v>
      </c>
      <c r="AV21" s="1">
        <v>1100</v>
      </c>
      <c r="AX21" s="1">
        <v>1150</v>
      </c>
      <c r="AY21" s="1">
        <v>1150</v>
      </c>
      <c r="AZ21" s="1">
        <v>1150</v>
      </c>
      <c r="BA21" s="1">
        <v>1150</v>
      </c>
      <c r="BB21" s="1">
        <v>1150</v>
      </c>
      <c r="BD21" s="1">
        <v>1200</v>
      </c>
      <c r="BE21" s="1">
        <v>1200</v>
      </c>
      <c r="BF21" s="1">
        <v>1200</v>
      </c>
      <c r="BG21" s="1">
        <v>1200</v>
      </c>
      <c r="BH21" s="1">
        <v>1200</v>
      </c>
    </row>
    <row r="22" spans="1:60" x14ac:dyDescent="0.25">
      <c r="A22" s="1">
        <v>17</v>
      </c>
      <c r="B22" s="1">
        <v>49270</v>
      </c>
      <c r="C22" s="1">
        <v>55120</v>
      </c>
      <c r="D22" s="1">
        <v>59930</v>
      </c>
      <c r="E22" s="1">
        <v>62085</v>
      </c>
      <c r="F22" s="1">
        <v>68350</v>
      </c>
      <c r="G22" s="1">
        <v>17</v>
      </c>
      <c r="H22" s="1">
        <v>51734</v>
      </c>
      <c r="I22" s="1">
        <v>57876</v>
      </c>
      <c r="J22" s="1">
        <v>62927</v>
      </c>
      <c r="K22" s="1">
        <v>65189</v>
      </c>
      <c r="L22" s="1">
        <v>71768</v>
      </c>
      <c r="M22" s="1">
        <v>17</v>
      </c>
      <c r="N22" s="1">
        <v>54197</v>
      </c>
      <c r="O22" s="1">
        <v>60632</v>
      </c>
      <c r="P22" s="1">
        <v>65923</v>
      </c>
      <c r="Q22" s="1">
        <v>68294</v>
      </c>
      <c r="R22" s="1">
        <v>75185</v>
      </c>
      <c r="S22" s="1">
        <v>17</v>
      </c>
      <c r="T22" s="1">
        <v>56661</v>
      </c>
      <c r="U22" s="1">
        <v>63388</v>
      </c>
      <c r="V22" s="1">
        <v>68920</v>
      </c>
      <c r="W22" s="1">
        <v>71398</v>
      </c>
      <c r="X22" s="1">
        <v>78603</v>
      </c>
      <c r="Y22" s="1">
        <v>17</v>
      </c>
      <c r="Z22" s="1">
        <v>59124</v>
      </c>
      <c r="AA22" s="1">
        <v>66144</v>
      </c>
      <c r="AB22" s="1">
        <v>71916</v>
      </c>
      <c r="AC22" s="1">
        <v>74502</v>
      </c>
      <c r="AD22" s="1">
        <v>82020</v>
      </c>
      <c r="AF22" s="1">
        <v>1000</v>
      </c>
      <c r="AG22" s="1">
        <v>1000</v>
      </c>
      <c r="AH22" s="1">
        <v>1000</v>
      </c>
      <c r="AI22" s="1">
        <v>1000</v>
      </c>
      <c r="AJ22" s="1">
        <v>1000</v>
      </c>
      <c r="AL22" s="1">
        <v>1050</v>
      </c>
      <c r="AM22" s="1">
        <v>1050</v>
      </c>
      <c r="AN22" s="1">
        <v>1050</v>
      </c>
      <c r="AO22" s="1">
        <v>1050</v>
      </c>
      <c r="AP22" s="1">
        <v>1050</v>
      </c>
      <c r="AR22" s="1">
        <v>1100</v>
      </c>
      <c r="AS22" s="1">
        <v>1100</v>
      </c>
      <c r="AT22" s="1">
        <v>1100</v>
      </c>
      <c r="AU22" s="1">
        <v>1100</v>
      </c>
      <c r="AV22" s="1">
        <v>1100</v>
      </c>
      <c r="AX22" s="1">
        <v>1150</v>
      </c>
      <c r="AY22" s="1">
        <v>1150</v>
      </c>
      <c r="AZ22" s="1">
        <v>1150</v>
      </c>
      <c r="BA22" s="1">
        <v>1150</v>
      </c>
      <c r="BB22" s="1">
        <v>1150</v>
      </c>
      <c r="BD22" s="1">
        <v>1200</v>
      </c>
      <c r="BE22" s="1">
        <v>1200</v>
      </c>
      <c r="BF22" s="1">
        <v>1200</v>
      </c>
      <c r="BG22" s="1">
        <v>1200</v>
      </c>
      <c r="BH22" s="1">
        <v>1200</v>
      </c>
    </row>
    <row r="23" spans="1:60" x14ac:dyDescent="0.25">
      <c r="A23" s="1">
        <v>18</v>
      </c>
      <c r="B23" s="1">
        <v>50085</v>
      </c>
      <c r="C23" s="1">
        <v>56000</v>
      </c>
      <c r="D23" s="1">
        <v>60755</v>
      </c>
      <c r="E23" s="1">
        <v>62960</v>
      </c>
      <c r="F23" s="1">
        <v>69195</v>
      </c>
      <c r="G23" s="1">
        <v>18</v>
      </c>
      <c r="H23" s="1">
        <v>52589</v>
      </c>
      <c r="I23" s="1">
        <v>58800</v>
      </c>
      <c r="J23" s="1">
        <v>63793</v>
      </c>
      <c r="K23" s="1">
        <v>66108</v>
      </c>
      <c r="L23" s="1">
        <v>72655</v>
      </c>
      <c r="M23" s="1">
        <v>18</v>
      </c>
      <c r="N23" s="1">
        <v>55094</v>
      </c>
      <c r="O23" s="1">
        <v>61600</v>
      </c>
      <c r="P23" s="1">
        <v>66831</v>
      </c>
      <c r="Q23" s="1">
        <v>69256</v>
      </c>
      <c r="R23" s="1">
        <v>76115</v>
      </c>
      <c r="S23" s="1">
        <v>18</v>
      </c>
      <c r="T23" s="1">
        <v>57598</v>
      </c>
      <c r="U23" s="1">
        <v>64400</v>
      </c>
      <c r="V23" s="1">
        <v>69868</v>
      </c>
      <c r="W23" s="1">
        <v>72404</v>
      </c>
      <c r="X23" s="1">
        <v>79574</v>
      </c>
      <c r="Y23" s="1">
        <v>18</v>
      </c>
      <c r="Z23" s="1">
        <v>60102</v>
      </c>
      <c r="AA23" s="1">
        <v>67200</v>
      </c>
      <c r="AB23" s="1">
        <v>72906</v>
      </c>
      <c r="AC23" s="1">
        <v>75552</v>
      </c>
      <c r="AD23" s="1">
        <v>83034</v>
      </c>
      <c r="AF23" s="1">
        <v>1000</v>
      </c>
      <c r="AG23" s="1">
        <v>1000</v>
      </c>
      <c r="AH23" s="1">
        <v>1000</v>
      </c>
      <c r="AI23" s="1">
        <v>1000</v>
      </c>
      <c r="AJ23" s="1">
        <v>1000</v>
      </c>
      <c r="AL23" s="1">
        <v>1050</v>
      </c>
      <c r="AM23" s="1">
        <v>1050</v>
      </c>
      <c r="AN23" s="1">
        <v>1050</v>
      </c>
      <c r="AO23" s="1">
        <v>1050</v>
      </c>
      <c r="AP23" s="1">
        <v>1050</v>
      </c>
      <c r="AR23" s="1">
        <v>1100</v>
      </c>
      <c r="AS23" s="1">
        <v>1100</v>
      </c>
      <c r="AT23" s="1">
        <v>1100</v>
      </c>
      <c r="AU23" s="1">
        <v>1100</v>
      </c>
      <c r="AV23" s="1">
        <v>1100</v>
      </c>
      <c r="AX23" s="1">
        <v>1150</v>
      </c>
      <c r="AY23" s="1">
        <v>1150</v>
      </c>
      <c r="AZ23" s="1">
        <v>1150</v>
      </c>
      <c r="BA23" s="1">
        <v>1150</v>
      </c>
      <c r="BB23" s="1">
        <v>1150</v>
      </c>
      <c r="BD23" s="1">
        <v>1200</v>
      </c>
      <c r="BE23" s="1">
        <v>1200</v>
      </c>
      <c r="BF23" s="1">
        <v>1200</v>
      </c>
      <c r="BG23" s="1">
        <v>1200</v>
      </c>
      <c r="BH23" s="1">
        <v>1200</v>
      </c>
    </row>
    <row r="24" spans="1:60" x14ac:dyDescent="0.25">
      <c r="A24" s="1">
        <v>19</v>
      </c>
      <c r="B24" s="1">
        <v>50860</v>
      </c>
      <c r="C24" s="1">
        <v>56830</v>
      </c>
      <c r="D24" s="1">
        <v>61580</v>
      </c>
      <c r="E24" s="1">
        <v>63815</v>
      </c>
      <c r="F24" s="1">
        <v>70020</v>
      </c>
      <c r="G24" s="1">
        <v>19</v>
      </c>
      <c r="H24" s="1">
        <v>53403</v>
      </c>
      <c r="I24" s="1">
        <v>59672</v>
      </c>
      <c r="J24" s="1">
        <v>64659</v>
      </c>
      <c r="K24" s="1">
        <v>67006</v>
      </c>
      <c r="L24" s="1">
        <v>73521</v>
      </c>
      <c r="M24" s="1">
        <v>19</v>
      </c>
      <c r="N24" s="1">
        <v>55946</v>
      </c>
      <c r="O24" s="1">
        <v>62513</v>
      </c>
      <c r="P24" s="1">
        <v>67738</v>
      </c>
      <c r="Q24" s="1">
        <v>70197</v>
      </c>
      <c r="R24" s="1">
        <v>77022</v>
      </c>
      <c r="S24" s="1">
        <v>19</v>
      </c>
      <c r="T24" s="1">
        <v>58489</v>
      </c>
      <c r="U24" s="1">
        <v>65355</v>
      </c>
      <c r="V24" s="1">
        <v>70817</v>
      </c>
      <c r="W24" s="1">
        <v>73387</v>
      </c>
      <c r="X24" s="1">
        <v>80523</v>
      </c>
      <c r="Y24" s="1">
        <v>19</v>
      </c>
      <c r="Z24" s="1">
        <v>61032</v>
      </c>
      <c r="AA24" s="1">
        <v>68196</v>
      </c>
      <c r="AB24" s="1">
        <v>73896</v>
      </c>
      <c r="AC24" s="1">
        <v>76578</v>
      </c>
      <c r="AD24" s="1">
        <v>84024</v>
      </c>
      <c r="AF24" s="1">
        <v>1000</v>
      </c>
      <c r="AG24" s="1">
        <v>1000</v>
      </c>
      <c r="AH24" s="1">
        <v>1000</v>
      </c>
      <c r="AI24" s="1">
        <v>1000</v>
      </c>
      <c r="AJ24" s="1">
        <v>1000</v>
      </c>
      <c r="AL24" s="1">
        <v>1050</v>
      </c>
      <c r="AM24" s="1">
        <v>1050</v>
      </c>
      <c r="AN24" s="1">
        <v>1050</v>
      </c>
      <c r="AO24" s="1">
        <v>1050</v>
      </c>
      <c r="AP24" s="1">
        <v>1050</v>
      </c>
      <c r="AR24" s="1">
        <v>1100</v>
      </c>
      <c r="AS24" s="1">
        <v>1100</v>
      </c>
      <c r="AT24" s="1">
        <v>1100</v>
      </c>
      <c r="AU24" s="1">
        <v>1100</v>
      </c>
      <c r="AV24" s="1">
        <v>1100</v>
      </c>
      <c r="AX24" s="1">
        <v>1150</v>
      </c>
      <c r="AY24" s="1">
        <v>1150</v>
      </c>
      <c r="AZ24" s="1">
        <v>1150</v>
      </c>
      <c r="BA24" s="1">
        <v>1150</v>
      </c>
      <c r="BB24" s="1">
        <v>1150</v>
      </c>
      <c r="BD24" s="1">
        <v>1200</v>
      </c>
      <c r="BE24" s="1">
        <v>1200</v>
      </c>
      <c r="BF24" s="1">
        <v>1200</v>
      </c>
      <c r="BG24" s="1">
        <v>1200</v>
      </c>
      <c r="BH24" s="1">
        <v>1200</v>
      </c>
    </row>
    <row r="25" spans="1:60" x14ac:dyDescent="0.25">
      <c r="A25" s="1">
        <v>20</v>
      </c>
      <c r="B25" s="1">
        <v>51760</v>
      </c>
      <c r="C25" s="1">
        <v>57710</v>
      </c>
      <c r="D25" s="1">
        <v>62460</v>
      </c>
      <c r="E25" s="1">
        <v>64640</v>
      </c>
      <c r="F25" s="1">
        <v>70890</v>
      </c>
      <c r="G25" s="1">
        <v>20</v>
      </c>
      <c r="H25" s="1">
        <v>54348</v>
      </c>
      <c r="I25" s="1">
        <v>60596</v>
      </c>
      <c r="J25" s="1">
        <v>65583</v>
      </c>
      <c r="K25" s="1">
        <v>67872</v>
      </c>
      <c r="L25" s="1">
        <v>74435</v>
      </c>
      <c r="M25" s="1">
        <v>20</v>
      </c>
      <c r="N25" s="1">
        <v>56936</v>
      </c>
      <c r="O25" s="1">
        <v>63481</v>
      </c>
      <c r="P25" s="1">
        <v>68706</v>
      </c>
      <c r="Q25" s="1">
        <v>71104</v>
      </c>
      <c r="R25" s="1">
        <v>77979</v>
      </c>
      <c r="S25" s="1">
        <v>20</v>
      </c>
      <c r="T25" s="1">
        <v>59524</v>
      </c>
      <c r="U25" s="1">
        <v>66367</v>
      </c>
      <c r="V25" s="1">
        <v>71829</v>
      </c>
      <c r="W25" s="1">
        <v>74336</v>
      </c>
      <c r="X25" s="1">
        <v>81524</v>
      </c>
      <c r="Y25" s="1">
        <v>20</v>
      </c>
      <c r="Z25" s="1">
        <v>62112</v>
      </c>
      <c r="AA25" s="1">
        <v>69252</v>
      </c>
      <c r="AB25" s="1">
        <v>74952</v>
      </c>
      <c r="AC25" s="1">
        <v>77568</v>
      </c>
      <c r="AD25" s="1">
        <v>85068</v>
      </c>
      <c r="AF25" s="1">
        <v>1000</v>
      </c>
      <c r="AG25" s="1">
        <v>1000</v>
      </c>
      <c r="AH25" s="1">
        <v>1000</v>
      </c>
      <c r="AI25" s="1">
        <v>1000</v>
      </c>
      <c r="AJ25" s="1">
        <v>1000</v>
      </c>
      <c r="AL25" s="1">
        <v>1050</v>
      </c>
      <c r="AM25" s="1">
        <v>1050</v>
      </c>
      <c r="AN25" s="1">
        <v>1050</v>
      </c>
      <c r="AO25" s="1">
        <v>1050</v>
      </c>
      <c r="AP25" s="1">
        <v>1050</v>
      </c>
      <c r="AR25" s="1">
        <v>1100</v>
      </c>
      <c r="AS25" s="1">
        <v>1100</v>
      </c>
      <c r="AT25" s="1">
        <v>1100</v>
      </c>
      <c r="AU25" s="1">
        <v>1100</v>
      </c>
      <c r="AV25" s="1">
        <v>1100</v>
      </c>
      <c r="AX25" s="1">
        <v>1150</v>
      </c>
      <c r="AY25" s="1">
        <v>1150</v>
      </c>
      <c r="AZ25" s="1">
        <v>1150</v>
      </c>
      <c r="BA25" s="1">
        <v>1150</v>
      </c>
      <c r="BB25" s="1">
        <v>1150</v>
      </c>
      <c r="BD25" s="1">
        <v>1200</v>
      </c>
      <c r="BE25" s="1">
        <v>1200</v>
      </c>
      <c r="BF25" s="1">
        <v>1200</v>
      </c>
      <c r="BG25" s="1">
        <v>1200</v>
      </c>
      <c r="BH25" s="1">
        <v>1200</v>
      </c>
    </row>
    <row r="26" spans="1:60" x14ac:dyDescent="0.25">
      <c r="A26" s="1">
        <v>21</v>
      </c>
      <c r="B26" s="1">
        <v>52920</v>
      </c>
      <c r="C26" s="1">
        <v>58880</v>
      </c>
      <c r="D26" s="1">
        <v>63660</v>
      </c>
      <c r="E26" s="1">
        <v>65850</v>
      </c>
      <c r="F26" s="1">
        <v>72090</v>
      </c>
      <c r="G26" s="1">
        <v>21</v>
      </c>
      <c r="H26" s="1">
        <v>55566</v>
      </c>
      <c r="I26" s="1">
        <v>61824</v>
      </c>
      <c r="J26" s="1">
        <v>66843</v>
      </c>
      <c r="K26" s="1">
        <v>69143</v>
      </c>
      <c r="L26" s="1">
        <v>75695</v>
      </c>
      <c r="M26" s="1">
        <v>21</v>
      </c>
      <c r="N26" s="1">
        <v>58212</v>
      </c>
      <c r="O26" s="1">
        <v>64768</v>
      </c>
      <c r="P26" s="1">
        <v>70026</v>
      </c>
      <c r="Q26" s="1">
        <v>72435</v>
      </c>
      <c r="R26" s="1">
        <v>79299</v>
      </c>
      <c r="S26" s="1">
        <v>21</v>
      </c>
      <c r="T26" s="1">
        <v>60858</v>
      </c>
      <c r="U26" s="1">
        <v>67712</v>
      </c>
      <c r="V26" s="1">
        <v>73209</v>
      </c>
      <c r="W26" s="1">
        <v>75728</v>
      </c>
      <c r="X26" s="1">
        <v>82904</v>
      </c>
      <c r="Y26" s="1">
        <v>21</v>
      </c>
      <c r="Z26" s="1">
        <v>63504</v>
      </c>
      <c r="AA26" s="1">
        <v>70656</v>
      </c>
      <c r="AB26" s="1">
        <v>76392</v>
      </c>
      <c r="AC26" s="1">
        <v>79020</v>
      </c>
      <c r="AD26" s="1">
        <v>86508</v>
      </c>
      <c r="AF26" s="1">
        <v>1000</v>
      </c>
      <c r="AG26" s="1">
        <v>1000</v>
      </c>
      <c r="AH26" s="1">
        <v>1000</v>
      </c>
      <c r="AI26" s="1">
        <v>1000</v>
      </c>
      <c r="AJ26" s="1">
        <v>1000</v>
      </c>
      <c r="AL26" s="1">
        <v>1050</v>
      </c>
      <c r="AM26" s="1">
        <v>1050</v>
      </c>
      <c r="AN26" s="1">
        <v>1050</v>
      </c>
      <c r="AO26" s="1">
        <v>1050</v>
      </c>
      <c r="AP26" s="1">
        <v>1050</v>
      </c>
      <c r="AR26" s="1">
        <v>1100</v>
      </c>
      <c r="AS26" s="1">
        <v>1100</v>
      </c>
      <c r="AT26" s="1">
        <v>1100</v>
      </c>
      <c r="AU26" s="1">
        <v>1100</v>
      </c>
      <c r="AV26" s="1">
        <v>1100</v>
      </c>
      <c r="AX26" s="1">
        <v>1150</v>
      </c>
      <c r="AY26" s="1">
        <v>1150</v>
      </c>
      <c r="AZ26" s="1">
        <v>1150</v>
      </c>
      <c r="BA26" s="1">
        <v>1150</v>
      </c>
      <c r="BB26" s="1">
        <v>1150</v>
      </c>
      <c r="BD26" s="1">
        <v>1200</v>
      </c>
      <c r="BE26" s="1">
        <v>1200</v>
      </c>
      <c r="BF26" s="1">
        <v>1200</v>
      </c>
      <c r="BG26" s="1">
        <v>1200</v>
      </c>
      <c r="BH26" s="1">
        <v>1200</v>
      </c>
    </row>
    <row r="27" spans="1:60" x14ac:dyDescent="0.25">
      <c r="A27" s="1">
        <v>22</v>
      </c>
      <c r="B27" s="1">
        <v>53970</v>
      </c>
      <c r="C27" s="1">
        <v>60035</v>
      </c>
      <c r="D27" s="1">
        <v>64910</v>
      </c>
      <c r="E27" s="1">
        <v>66990</v>
      </c>
      <c r="F27" s="1">
        <v>73280</v>
      </c>
      <c r="G27" s="1">
        <v>22</v>
      </c>
      <c r="H27" s="1">
        <v>56669</v>
      </c>
      <c r="I27" s="1">
        <v>63037</v>
      </c>
      <c r="J27" s="1">
        <v>68156</v>
      </c>
      <c r="K27" s="1">
        <v>70340</v>
      </c>
      <c r="L27" s="1">
        <v>76944</v>
      </c>
      <c r="M27" s="1">
        <v>22</v>
      </c>
      <c r="N27" s="1">
        <v>59367</v>
      </c>
      <c r="O27" s="1">
        <v>66039</v>
      </c>
      <c r="P27" s="1">
        <v>71401</v>
      </c>
      <c r="Q27" s="1">
        <v>73689</v>
      </c>
      <c r="R27" s="1">
        <v>80608</v>
      </c>
      <c r="S27" s="1">
        <v>22</v>
      </c>
      <c r="T27" s="1">
        <v>62066</v>
      </c>
      <c r="U27" s="1">
        <v>69040</v>
      </c>
      <c r="V27" s="1">
        <v>74647</v>
      </c>
      <c r="W27" s="1">
        <v>77039</v>
      </c>
      <c r="X27" s="1">
        <v>84272</v>
      </c>
      <c r="Y27" s="1">
        <v>22</v>
      </c>
      <c r="Z27" s="1">
        <v>64764</v>
      </c>
      <c r="AA27" s="1">
        <v>72042</v>
      </c>
      <c r="AB27" s="1">
        <v>77892</v>
      </c>
      <c r="AC27" s="1">
        <v>80388</v>
      </c>
      <c r="AD27" s="1">
        <v>87936</v>
      </c>
      <c r="AF27" s="1">
        <v>1000</v>
      </c>
      <c r="AG27" s="1">
        <v>1000</v>
      </c>
      <c r="AH27" s="1">
        <v>1000</v>
      </c>
      <c r="AI27" s="1">
        <v>1000</v>
      </c>
      <c r="AJ27" s="1">
        <v>1000</v>
      </c>
      <c r="AL27" s="1">
        <v>1050</v>
      </c>
      <c r="AM27" s="1">
        <v>1050</v>
      </c>
      <c r="AN27" s="1">
        <v>1050</v>
      </c>
      <c r="AO27" s="1">
        <v>1050</v>
      </c>
      <c r="AP27" s="1">
        <v>1050</v>
      </c>
      <c r="AR27" s="1">
        <v>1100</v>
      </c>
      <c r="AS27" s="1">
        <v>1100</v>
      </c>
      <c r="AT27" s="1">
        <v>1100</v>
      </c>
      <c r="AU27" s="1">
        <v>1100</v>
      </c>
      <c r="AV27" s="1">
        <v>1100</v>
      </c>
      <c r="AX27" s="1">
        <v>1150</v>
      </c>
      <c r="AY27" s="1">
        <v>1150</v>
      </c>
      <c r="AZ27" s="1">
        <v>1150</v>
      </c>
      <c r="BA27" s="1">
        <v>1150</v>
      </c>
      <c r="BB27" s="1">
        <v>1150</v>
      </c>
      <c r="BD27" s="1">
        <v>1200</v>
      </c>
      <c r="BE27" s="1">
        <v>1200</v>
      </c>
      <c r="BF27" s="1">
        <v>1200</v>
      </c>
      <c r="BG27" s="1">
        <v>1200</v>
      </c>
      <c r="BH27" s="1">
        <v>1200</v>
      </c>
    </row>
    <row r="28" spans="1:60" x14ac:dyDescent="0.25">
      <c r="A28" s="1">
        <v>23</v>
      </c>
      <c r="B28" s="1">
        <v>54825</v>
      </c>
      <c r="C28" s="1">
        <v>60905</v>
      </c>
      <c r="D28" s="1">
        <v>65690</v>
      </c>
      <c r="E28" s="1">
        <v>67880</v>
      </c>
      <c r="F28" s="1">
        <v>74160</v>
      </c>
      <c r="G28" s="1">
        <v>23</v>
      </c>
      <c r="H28" s="1">
        <v>57566</v>
      </c>
      <c r="I28" s="1">
        <v>63950</v>
      </c>
      <c r="J28" s="1">
        <v>68975</v>
      </c>
      <c r="K28" s="1">
        <v>71274</v>
      </c>
      <c r="L28" s="1">
        <v>77868</v>
      </c>
      <c r="M28" s="1">
        <v>23</v>
      </c>
      <c r="N28" s="1">
        <v>60308</v>
      </c>
      <c r="O28" s="1">
        <v>66996</v>
      </c>
      <c r="P28" s="1">
        <v>72259</v>
      </c>
      <c r="Q28" s="1">
        <v>74668</v>
      </c>
      <c r="R28" s="1">
        <v>81576</v>
      </c>
      <c r="S28" s="1">
        <v>23</v>
      </c>
      <c r="T28" s="1">
        <v>63049</v>
      </c>
      <c r="U28" s="1">
        <v>70041</v>
      </c>
      <c r="V28" s="1">
        <v>75544</v>
      </c>
      <c r="W28" s="1">
        <v>78062</v>
      </c>
      <c r="X28" s="1">
        <v>85284</v>
      </c>
      <c r="Y28" s="1">
        <v>23</v>
      </c>
      <c r="Z28" s="1">
        <v>65790</v>
      </c>
      <c r="AA28" s="1">
        <v>73086</v>
      </c>
      <c r="AB28" s="1">
        <v>78828</v>
      </c>
      <c r="AC28" s="1">
        <v>81456</v>
      </c>
      <c r="AD28" s="1">
        <v>88992</v>
      </c>
      <c r="AF28" s="1">
        <v>1000</v>
      </c>
      <c r="AG28" s="1">
        <v>1000</v>
      </c>
      <c r="AH28" s="1">
        <v>1000</v>
      </c>
      <c r="AI28" s="1">
        <v>1000</v>
      </c>
      <c r="AJ28" s="1">
        <v>1000</v>
      </c>
      <c r="AL28" s="1">
        <v>1050</v>
      </c>
      <c r="AM28" s="1">
        <v>1050</v>
      </c>
      <c r="AN28" s="1">
        <v>1050</v>
      </c>
      <c r="AO28" s="1">
        <v>1050</v>
      </c>
      <c r="AP28" s="1">
        <v>1050</v>
      </c>
      <c r="AR28" s="1">
        <v>1100</v>
      </c>
      <c r="AS28" s="1">
        <v>1100</v>
      </c>
      <c r="AT28" s="1">
        <v>1100</v>
      </c>
      <c r="AU28" s="1">
        <v>1100</v>
      </c>
      <c r="AV28" s="1">
        <v>1100</v>
      </c>
      <c r="AX28" s="1">
        <v>1150</v>
      </c>
      <c r="AY28" s="1">
        <v>1150</v>
      </c>
      <c r="AZ28" s="1">
        <v>1150</v>
      </c>
      <c r="BA28" s="1">
        <v>1150</v>
      </c>
      <c r="BB28" s="1">
        <v>1150</v>
      </c>
      <c r="BD28" s="1">
        <v>1200</v>
      </c>
      <c r="BE28" s="1">
        <v>1200</v>
      </c>
      <c r="BF28" s="1">
        <v>1200</v>
      </c>
      <c r="BG28" s="1">
        <v>1200</v>
      </c>
      <c r="BH28" s="1">
        <v>1200</v>
      </c>
    </row>
    <row r="29" spans="1:60" x14ac:dyDescent="0.25">
      <c r="A29" s="1">
        <v>24</v>
      </c>
      <c r="B29" s="1">
        <v>55900</v>
      </c>
      <c r="C29" s="1">
        <v>62085</v>
      </c>
      <c r="D29" s="1">
        <v>66930</v>
      </c>
      <c r="E29" s="1">
        <v>69070</v>
      </c>
      <c r="F29" s="1">
        <v>75365</v>
      </c>
      <c r="G29" s="1">
        <v>24</v>
      </c>
      <c r="H29" s="1">
        <v>58695</v>
      </c>
      <c r="I29" s="1">
        <v>65189</v>
      </c>
      <c r="J29" s="1">
        <v>70277</v>
      </c>
      <c r="K29" s="1">
        <v>72524</v>
      </c>
      <c r="L29" s="1">
        <v>79133</v>
      </c>
      <c r="M29" s="1">
        <v>24</v>
      </c>
      <c r="N29" s="1">
        <v>61490</v>
      </c>
      <c r="O29" s="1">
        <v>68294</v>
      </c>
      <c r="P29" s="1">
        <v>73623</v>
      </c>
      <c r="Q29" s="1">
        <v>75977</v>
      </c>
      <c r="R29" s="1">
        <v>82902</v>
      </c>
      <c r="S29" s="1">
        <v>24</v>
      </c>
      <c r="T29" s="1">
        <v>64285</v>
      </c>
      <c r="U29" s="1">
        <v>71398</v>
      </c>
      <c r="V29" s="1">
        <v>76970</v>
      </c>
      <c r="W29" s="1">
        <v>79431</v>
      </c>
      <c r="X29" s="1">
        <v>86670</v>
      </c>
      <c r="Y29" s="1">
        <v>24</v>
      </c>
      <c r="Z29" s="1">
        <v>67080</v>
      </c>
      <c r="AA29" s="1">
        <v>74502</v>
      </c>
      <c r="AB29" s="1">
        <v>80316</v>
      </c>
      <c r="AC29" s="1">
        <v>82884</v>
      </c>
      <c r="AD29" s="1">
        <v>90438</v>
      </c>
      <c r="AF29" s="1">
        <v>1000</v>
      </c>
      <c r="AG29" s="1">
        <v>1000</v>
      </c>
      <c r="AH29" s="1">
        <v>1000</v>
      </c>
      <c r="AI29" s="1">
        <v>1000</v>
      </c>
      <c r="AJ29" s="1">
        <v>1000</v>
      </c>
      <c r="AL29" s="1">
        <v>1050</v>
      </c>
      <c r="AM29" s="1">
        <v>1050</v>
      </c>
      <c r="AN29" s="1">
        <v>1050</v>
      </c>
      <c r="AO29" s="1">
        <v>1050</v>
      </c>
      <c r="AP29" s="1">
        <v>1050</v>
      </c>
      <c r="AR29" s="1">
        <v>1100</v>
      </c>
      <c r="AS29" s="1">
        <v>1100</v>
      </c>
      <c r="AT29" s="1">
        <v>1100</v>
      </c>
      <c r="AU29" s="1">
        <v>1100</v>
      </c>
      <c r="AV29" s="1">
        <v>1100</v>
      </c>
      <c r="AX29" s="1">
        <v>1150</v>
      </c>
      <c r="AY29" s="1">
        <v>1150</v>
      </c>
      <c r="AZ29" s="1">
        <v>1150</v>
      </c>
      <c r="BA29" s="1">
        <v>1150</v>
      </c>
      <c r="BB29" s="1">
        <v>1150</v>
      </c>
      <c r="BD29" s="1">
        <v>1200</v>
      </c>
      <c r="BE29" s="1">
        <v>1200</v>
      </c>
      <c r="BF29" s="1">
        <v>1200</v>
      </c>
      <c r="BG29" s="1">
        <v>1200</v>
      </c>
      <c r="BH29" s="1">
        <v>1200</v>
      </c>
    </row>
    <row r="30" spans="1:60" x14ac:dyDescent="0.25">
      <c r="A30" s="1">
        <v>25</v>
      </c>
      <c r="B30" s="1">
        <v>56785</v>
      </c>
      <c r="C30" s="1">
        <v>62960</v>
      </c>
      <c r="D30" s="1">
        <v>67765</v>
      </c>
      <c r="E30" s="1">
        <v>69945</v>
      </c>
      <c r="F30" s="1">
        <v>76185</v>
      </c>
      <c r="G30" s="1">
        <v>25</v>
      </c>
      <c r="H30" s="1">
        <v>59624</v>
      </c>
      <c r="I30" s="1">
        <v>66108</v>
      </c>
      <c r="J30" s="1">
        <v>71153</v>
      </c>
      <c r="K30" s="1">
        <v>73442</v>
      </c>
      <c r="L30" s="1">
        <v>79994</v>
      </c>
      <c r="M30" s="1">
        <v>25</v>
      </c>
      <c r="N30" s="1">
        <v>62464</v>
      </c>
      <c r="O30" s="1">
        <v>69256</v>
      </c>
      <c r="P30" s="1">
        <v>74542</v>
      </c>
      <c r="Q30" s="1">
        <v>76940</v>
      </c>
      <c r="R30" s="1">
        <v>83804</v>
      </c>
      <c r="S30" s="1">
        <v>25</v>
      </c>
      <c r="T30" s="1">
        <v>65303</v>
      </c>
      <c r="U30" s="1">
        <v>72404</v>
      </c>
      <c r="V30" s="1">
        <v>77930</v>
      </c>
      <c r="W30" s="1">
        <v>80437</v>
      </c>
      <c r="X30" s="1">
        <v>87613</v>
      </c>
      <c r="Y30" s="1">
        <v>25</v>
      </c>
      <c r="Z30" s="1">
        <v>68142</v>
      </c>
      <c r="AA30" s="1">
        <v>75552</v>
      </c>
      <c r="AB30" s="1">
        <v>81318</v>
      </c>
      <c r="AC30" s="1">
        <v>83934</v>
      </c>
      <c r="AD30" s="1">
        <v>91422</v>
      </c>
      <c r="AF30" s="1">
        <v>1000</v>
      </c>
      <c r="AG30" s="1">
        <v>1000</v>
      </c>
      <c r="AH30" s="1">
        <v>1000</v>
      </c>
      <c r="AI30" s="1">
        <v>1000</v>
      </c>
      <c r="AJ30" s="1">
        <v>1000</v>
      </c>
      <c r="AL30" s="1">
        <v>1050</v>
      </c>
      <c r="AM30" s="1">
        <v>1050</v>
      </c>
      <c r="AN30" s="1">
        <v>1050</v>
      </c>
      <c r="AO30" s="1">
        <v>1050</v>
      </c>
      <c r="AP30" s="1">
        <v>1050</v>
      </c>
      <c r="AR30" s="1">
        <v>1100</v>
      </c>
      <c r="AS30" s="1">
        <v>1100</v>
      </c>
      <c r="AT30" s="1">
        <v>1100</v>
      </c>
      <c r="AU30" s="1">
        <v>1100</v>
      </c>
      <c r="AV30" s="1">
        <v>1100</v>
      </c>
      <c r="AX30" s="1">
        <v>1150</v>
      </c>
      <c r="AY30" s="1">
        <v>1150</v>
      </c>
      <c r="AZ30" s="1">
        <v>1150</v>
      </c>
      <c r="BA30" s="1">
        <v>1150</v>
      </c>
      <c r="BB30" s="1">
        <v>1150</v>
      </c>
      <c r="BD30" s="1">
        <v>1200</v>
      </c>
      <c r="BE30" s="1">
        <v>1200</v>
      </c>
      <c r="BF30" s="1">
        <v>1200</v>
      </c>
      <c r="BG30" s="1">
        <v>1200</v>
      </c>
      <c r="BH30" s="1">
        <v>1200</v>
      </c>
    </row>
    <row r="31" spans="1:60" x14ac:dyDescent="0.25">
      <c r="A31" s="1">
        <v>26</v>
      </c>
      <c r="B31" s="1">
        <v>57900</v>
      </c>
      <c r="C31" s="1">
        <v>64160</v>
      </c>
      <c r="D31" s="1">
        <v>68970</v>
      </c>
      <c r="E31" s="1">
        <v>71150</v>
      </c>
      <c r="F31" s="1">
        <v>77400</v>
      </c>
      <c r="G31" s="1">
        <v>26</v>
      </c>
      <c r="H31" s="1">
        <v>60795</v>
      </c>
      <c r="I31" s="1">
        <v>67368</v>
      </c>
      <c r="J31" s="1">
        <v>72419</v>
      </c>
      <c r="K31" s="1">
        <v>74708</v>
      </c>
      <c r="L31" s="1">
        <v>81270</v>
      </c>
      <c r="M31" s="1">
        <v>26</v>
      </c>
      <c r="N31" s="1">
        <v>63690</v>
      </c>
      <c r="O31" s="1">
        <v>70576</v>
      </c>
      <c r="P31" s="1">
        <v>75867</v>
      </c>
      <c r="Q31" s="1">
        <v>78265</v>
      </c>
      <c r="R31" s="1">
        <v>85140</v>
      </c>
      <c r="S31" s="1">
        <v>26</v>
      </c>
      <c r="T31" s="1">
        <v>66585</v>
      </c>
      <c r="U31" s="1">
        <v>73784</v>
      </c>
      <c r="V31" s="1">
        <v>79316</v>
      </c>
      <c r="W31" s="1">
        <v>81823</v>
      </c>
      <c r="X31" s="1">
        <v>89010</v>
      </c>
      <c r="Y31" s="1">
        <v>26</v>
      </c>
      <c r="Z31" s="1">
        <v>69480</v>
      </c>
      <c r="AA31" s="1">
        <v>76992</v>
      </c>
      <c r="AB31" s="1">
        <v>82764</v>
      </c>
      <c r="AC31" s="1">
        <v>85380</v>
      </c>
      <c r="AD31" s="1">
        <v>92880</v>
      </c>
      <c r="AF31" s="1">
        <v>1000</v>
      </c>
      <c r="AG31" s="1">
        <v>1000</v>
      </c>
      <c r="AH31" s="1">
        <v>1000</v>
      </c>
      <c r="AI31" s="1">
        <v>1000</v>
      </c>
      <c r="AJ31" s="1">
        <v>1000</v>
      </c>
      <c r="AL31" s="1">
        <v>1050</v>
      </c>
      <c r="AM31" s="1">
        <v>1050</v>
      </c>
      <c r="AN31" s="1">
        <v>1050</v>
      </c>
      <c r="AO31" s="1">
        <v>1050</v>
      </c>
      <c r="AP31" s="1">
        <v>1050</v>
      </c>
      <c r="AR31" s="1">
        <v>1100</v>
      </c>
      <c r="AS31" s="1">
        <v>1100</v>
      </c>
      <c r="AT31" s="1">
        <v>1100</v>
      </c>
      <c r="AU31" s="1">
        <v>1100</v>
      </c>
      <c r="AV31" s="1">
        <v>1100</v>
      </c>
      <c r="AX31" s="1">
        <v>1150</v>
      </c>
      <c r="AY31" s="1">
        <v>1150</v>
      </c>
      <c r="AZ31" s="1">
        <v>1150</v>
      </c>
      <c r="BA31" s="1">
        <v>1150</v>
      </c>
      <c r="BB31" s="1">
        <v>1150</v>
      </c>
      <c r="BD31" s="1">
        <v>1200</v>
      </c>
      <c r="BE31" s="1">
        <v>1200</v>
      </c>
      <c r="BF31" s="1">
        <v>1200</v>
      </c>
      <c r="BG31" s="1">
        <v>1200</v>
      </c>
      <c r="BH31" s="1">
        <v>1200</v>
      </c>
    </row>
    <row r="32" spans="1:60" x14ac:dyDescent="0.25">
      <c r="A32" s="1">
        <v>27</v>
      </c>
      <c r="B32" s="1">
        <v>58250</v>
      </c>
      <c r="C32" s="1">
        <v>64525</v>
      </c>
      <c r="D32" s="1">
        <v>69325</v>
      </c>
      <c r="E32" s="1">
        <v>71500</v>
      </c>
      <c r="F32" s="1">
        <v>77745</v>
      </c>
      <c r="G32" s="1">
        <v>27</v>
      </c>
      <c r="H32" s="1">
        <v>61163</v>
      </c>
      <c r="I32" s="1">
        <v>67751</v>
      </c>
      <c r="J32" s="1">
        <v>72791</v>
      </c>
      <c r="K32" s="1">
        <v>75075</v>
      </c>
      <c r="L32" s="1">
        <v>81632</v>
      </c>
      <c r="M32" s="1">
        <v>27</v>
      </c>
      <c r="N32" s="1">
        <v>64075</v>
      </c>
      <c r="O32" s="1">
        <v>70978</v>
      </c>
      <c r="P32" s="1">
        <v>76258</v>
      </c>
      <c r="Q32" s="1">
        <v>78650</v>
      </c>
      <c r="R32" s="1">
        <v>85520</v>
      </c>
      <c r="S32" s="1">
        <v>27</v>
      </c>
      <c r="T32" s="1">
        <v>66988</v>
      </c>
      <c r="U32" s="1">
        <v>74204</v>
      </c>
      <c r="V32" s="1">
        <v>79724</v>
      </c>
      <c r="W32" s="1">
        <v>82225</v>
      </c>
      <c r="X32" s="1">
        <v>89407</v>
      </c>
      <c r="Y32" s="1">
        <v>27</v>
      </c>
      <c r="Z32" s="1">
        <v>69900</v>
      </c>
      <c r="AA32" s="1">
        <v>77430</v>
      </c>
      <c r="AB32" s="1">
        <v>83190</v>
      </c>
      <c r="AC32" s="1">
        <v>85800</v>
      </c>
      <c r="AD32" s="1">
        <v>93294</v>
      </c>
      <c r="AF32" s="1">
        <v>1000</v>
      </c>
      <c r="AG32" s="1">
        <v>1000</v>
      </c>
      <c r="AH32" s="1">
        <v>1000</v>
      </c>
      <c r="AI32" s="1">
        <v>1000</v>
      </c>
      <c r="AJ32" s="1">
        <v>1000</v>
      </c>
      <c r="AL32" s="1">
        <v>1050</v>
      </c>
      <c r="AM32" s="1">
        <v>1050</v>
      </c>
      <c r="AN32" s="1">
        <v>1050</v>
      </c>
      <c r="AO32" s="1">
        <v>1050</v>
      </c>
      <c r="AP32" s="1">
        <v>1050</v>
      </c>
      <c r="AR32" s="1">
        <v>1100</v>
      </c>
      <c r="AS32" s="1">
        <v>1100</v>
      </c>
      <c r="AT32" s="1">
        <v>1100</v>
      </c>
      <c r="AU32" s="1">
        <v>1100</v>
      </c>
      <c r="AV32" s="1">
        <v>1100</v>
      </c>
      <c r="AX32" s="1">
        <v>1150</v>
      </c>
      <c r="AY32" s="1">
        <v>1150</v>
      </c>
      <c r="AZ32" s="1">
        <v>1150</v>
      </c>
      <c r="BA32" s="1">
        <v>1150</v>
      </c>
      <c r="BB32" s="1">
        <v>1150</v>
      </c>
      <c r="BD32" s="1">
        <v>1200</v>
      </c>
      <c r="BE32" s="1">
        <v>1200</v>
      </c>
      <c r="BF32" s="1">
        <v>1200</v>
      </c>
      <c r="BG32" s="1">
        <v>1200</v>
      </c>
      <c r="BH32" s="1">
        <v>1200</v>
      </c>
    </row>
    <row r="33" spans="1:60" x14ac:dyDescent="0.25">
      <c r="A33" s="1">
        <v>28</v>
      </c>
      <c r="B33" s="1">
        <v>58615</v>
      </c>
      <c r="C33" s="1">
        <v>64870</v>
      </c>
      <c r="D33" s="1">
        <v>69675</v>
      </c>
      <c r="E33" s="1">
        <v>71860</v>
      </c>
      <c r="F33" s="1">
        <v>78105</v>
      </c>
      <c r="G33" s="1">
        <v>28</v>
      </c>
      <c r="H33" s="1">
        <v>61546</v>
      </c>
      <c r="I33" s="1">
        <v>68114</v>
      </c>
      <c r="J33" s="1">
        <v>73159</v>
      </c>
      <c r="K33" s="1">
        <v>75453</v>
      </c>
      <c r="L33" s="1">
        <v>82010</v>
      </c>
      <c r="M33" s="1">
        <v>28</v>
      </c>
      <c r="N33" s="1">
        <v>64477</v>
      </c>
      <c r="O33" s="1">
        <v>71357</v>
      </c>
      <c r="P33" s="1">
        <v>76643</v>
      </c>
      <c r="Q33" s="1">
        <v>79046</v>
      </c>
      <c r="R33" s="1">
        <v>85916</v>
      </c>
      <c r="S33" s="1">
        <v>28</v>
      </c>
      <c r="T33" s="1">
        <v>67407</v>
      </c>
      <c r="U33" s="1">
        <v>74601</v>
      </c>
      <c r="V33" s="1">
        <v>80126</v>
      </c>
      <c r="W33" s="1">
        <v>82639</v>
      </c>
      <c r="X33" s="1">
        <v>89821</v>
      </c>
      <c r="Y33" s="1">
        <v>28</v>
      </c>
      <c r="Z33" s="1">
        <v>70338</v>
      </c>
      <c r="AA33" s="1">
        <v>77844</v>
      </c>
      <c r="AB33" s="1">
        <v>83610</v>
      </c>
      <c r="AC33" s="1">
        <v>86232</v>
      </c>
      <c r="AD33" s="1">
        <v>93726</v>
      </c>
      <c r="AF33" s="1">
        <v>1000</v>
      </c>
      <c r="AG33" s="1">
        <v>1000</v>
      </c>
      <c r="AH33" s="1">
        <v>1000</v>
      </c>
      <c r="AI33" s="1">
        <v>1000</v>
      </c>
      <c r="AJ33" s="1">
        <v>1000</v>
      </c>
      <c r="AL33" s="1">
        <v>1050</v>
      </c>
      <c r="AM33" s="1">
        <v>1050</v>
      </c>
      <c r="AN33" s="1">
        <v>1050</v>
      </c>
      <c r="AO33" s="1">
        <v>1050</v>
      </c>
      <c r="AP33" s="1">
        <v>1050</v>
      </c>
      <c r="AR33" s="1">
        <v>1100</v>
      </c>
      <c r="AS33" s="1">
        <v>1100</v>
      </c>
      <c r="AT33" s="1">
        <v>1100</v>
      </c>
      <c r="AU33" s="1">
        <v>1100</v>
      </c>
      <c r="AV33" s="1">
        <v>1100</v>
      </c>
      <c r="AX33" s="1">
        <v>1150</v>
      </c>
      <c r="AY33" s="1">
        <v>1150</v>
      </c>
      <c r="AZ33" s="1">
        <v>1150</v>
      </c>
      <c r="BA33" s="1">
        <v>1150</v>
      </c>
      <c r="BB33" s="1">
        <v>1150</v>
      </c>
      <c r="BD33" s="1">
        <v>1200</v>
      </c>
      <c r="BE33" s="1">
        <v>1200</v>
      </c>
      <c r="BF33" s="1">
        <v>1200</v>
      </c>
      <c r="BG33" s="1">
        <v>1200</v>
      </c>
      <c r="BH33" s="1">
        <v>1200</v>
      </c>
    </row>
    <row r="34" spans="1:60" x14ac:dyDescent="0.25">
      <c r="A34" s="1">
        <v>29</v>
      </c>
      <c r="B34" s="1">
        <v>58970</v>
      </c>
      <c r="C34" s="1">
        <v>65230</v>
      </c>
      <c r="D34" s="1">
        <v>70020</v>
      </c>
      <c r="E34" s="1">
        <v>72225</v>
      </c>
      <c r="F34" s="1">
        <v>78455</v>
      </c>
      <c r="G34" s="1">
        <v>29</v>
      </c>
      <c r="H34" s="1">
        <v>61919</v>
      </c>
      <c r="I34" s="1">
        <v>68492</v>
      </c>
      <c r="J34" s="1">
        <v>73521</v>
      </c>
      <c r="K34" s="1">
        <v>75836</v>
      </c>
      <c r="L34" s="1">
        <v>82378</v>
      </c>
      <c r="M34" s="1">
        <v>29</v>
      </c>
      <c r="N34" s="1">
        <v>64867</v>
      </c>
      <c r="O34" s="1">
        <v>71753</v>
      </c>
      <c r="P34" s="1">
        <v>77022</v>
      </c>
      <c r="Q34" s="1">
        <v>79448</v>
      </c>
      <c r="R34" s="1">
        <v>86301</v>
      </c>
      <c r="S34" s="1">
        <v>29</v>
      </c>
      <c r="T34" s="1">
        <v>67816</v>
      </c>
      <c r="U34" s="1">
        <v>75015</v>
      </c>
      <c r="V34" s="1">
        <v>80523</v>
      </c>
      <c r="W34" s="1">
        <v>83059</v>
      </c>
      <c r="X34" s="1">
        <v>90223</v>
      </c>
      <c r="Y34" s="1">
        <v>29</v>
      </c>
      <c r="Z34" s="1">
        <v>70764</v>
      </c>
      <c r="AA34" s="1">
        <v>78276</v>
      </c>
      <c r="AB34" s="1">
        <v>84024</v>
      </c>
      <c r="AC34" s="1">
        <v>86670</v>
      </c>
      <c r="AD34" s="1">
        <v>94146</v>
      </c>
      <c r="AF34" s="1">
        <v>1000</v>
      </c>
      <c r="AG34" s="1">
        <v>1000</v>
      </c>
      <c r="AH34" s="1">
        <v>1000</v>
      </c>
      <c r="AI34" s="1">
        <v>1000</v>
      </c>
      <c r="AJ34" s="1">
        <v>1000</v>
      </c>
      <c r="AL34" s="1">
        <v>1050</v>
      </c>
      <c r="AM34" s="1">
        <v>1050</v>
      </c>
      <c r="AN34" s="1">
        <v>1050</v>
      </c>
      <c r="AO34" s="1">
        <v>1050</v>
      </c>
      <c r="AP34" s="1">
        <v>1050</v>
      </c>
      <c r="AR34" s="1">
        <v>1100</v>
      </c>
      <c r="AS34" s="1">
        <v>1100</v>
      </c>
      <c r="AT34" s="1">
        <v>1100</v>
      </c>
      <c r="AU34" s="1">
        <v>1100</v>
      </c>
      <c r="AV34" s="1">
        <v>1100</v>
      </c>
      <c r="AX34" s="1">
        <v>1150</v>
      </c>
      <c r="AY34" s="1">
        <v>1150</v>
      </c>
      <c r="AZ34" s="1">
        <v>1150</v>
      </c>
      <c r="BA34" s="1">
        <v>1150</v>
      </c>
      <c r="BB34" s="1">
        <v>1150</v>
      </c>
      <c r="BD34" s="1">
        <v>1200</v>
      </c>
      <c r="BE34" s="1">
        <v>1200</v>
      </c>
      <c r="BF34" s="1">
        <v>1200</v>
      </c>
      <c r="BG34" s="1">
        <v>1200</v>
      </c>
      <c r="BH34" s="1">
        <v>1200</v>
      </c>
    </row>
    <row r="35" spans="1:60" x14ac:dyDescent="0.25">
      <c r="A35" s="1">
        <v>30</v>
      </c>
      <c r="B35" s="1">
        <v>59325</v>
      </c>
      <c r="C35" s="1">
        <v>65580</v>
      </c>
      <c r="D35" s="1">
        <v>70390</v>
      </c>
      <c r="E35" s="1">
        <v>72570</v>
      </c>
      <c r="F35" s="1">
        <v>78820</v>
      </c>
      <c r="G35" s="1">
        <v>30</v>
      </c>
      <c r="H35" s="1">
        <v>62291</v>
      </c>
      <c r="I35" s="1">
        <v>68859</v>
      </c>
      <c r="J35" s="1">
        <v>73910</v>
      </c>
      <c r="K35" s="1">
        <v>76199</v>
      </c>
      <c r="L35" s="1">
        <v>82761</v>
      </c>
      <c r="M35" s="1">
        <v>30</v>
      </c>
      <c r="N35" s="1">
        <v>65258</v>
      </c>
      <c r="O35" s="1">
        <v>72138</v>
      </c>
      <c r="P35" s="1">
        <v>77429</v>
      </c>
      <c r="Q35" s="1">
        <v>79827</v>
      </c>
      <c r="R35" s="1">
        <v>86702</v>
      </c>
      <c r="S35" s="1">
        <v>30</v>
      </c>
      <c r="T35" s="1">
        <v>68224</v>
      </c>
      <c r="U35" s="1">
        <v>75417</v>
      </c>
      <c r="V35" s="1">
        <v>80949</v>
      </c>
      <c r="W35" s="1">
        <v>83456</v>
      </c>
      <c r="X35" s="1">
        <v>90643</v>
      </c>
      <c r="Y35" s="1">
        <v>30</v>
      </c>
      <c r="Z35" s="1">
        <v>71190</v>
      </c>
      <c r="AA35" s="1">
        <v>78696</v>
      </c>
      <c r="AB35" s="1">
        <v>84468</v>
      </c>
      <c r="AC35" s="1">
        <v>87084</v>
      </c>
      <c r="AD35" s="1">
        <v>94584</v>
      </c>
      <c r="AF35" s="1">
        <v>1000</v>
      </c>
      <c r="AG35" s="1">
        <v>1000</v>
      </c>
      <c r="AH35" s="1">
        <v>1000</v>
      </c>
      <c r="AI35" s="1">
        <v>1000</v>
      </c>
      <c r="AJ35" s="1">
        <v>1000</v>
      </c>
      <c r="AL35" s="1">
        <v>1050</v>
      </c>
      <c r="AM35" s="1">
        <v>1050</v>
      </c>
      <c r="AN35" s="1">
        <v>1050</v>
      </c>
      <c r="AO35" s="1">
        <v>1050</v>
      </c>
      <c r="AP35" s="1">
        <v>1050</v>
      </c>
      <c r="AR35" s="1">
        <v>1100</v>
      </c>
      <c r="AS35" s="1">
        <v>1100</v>
      </c>
      <c r="AT35" s="1">
        <v>1100</v>
      </c>
      <c r="AU35" s="1">
        <v>1100</v>
      </c>
      <c r="AV35" s="1">
        <v>1100</v>
      </c>
      <c r="AX35" s="1">
        <v>1150</v>
      </c>
      <c r="AY35" s="1">
        <v>1150</v>
      </c>
      <c r="AZ35" s="1">
        <v>1150</v>
      </c>
      <c r="BA35" s="1">
        <v>1150</v>
      </c>
      <c r="BB35" s="1">
        <v>1150</v>
      </c>
      <c r="BD35" s="1">
        <v>1200</v>
      </c>
      <c r="BE35" s="1">
        <v>1200</v>
      </c>
      <c r="BF35" s="1">
        <v>1200</v>
      </c>
      <c r="BG35" s="1">
        <v>1200</v>
      </c>
      <c r="BH35" s="1">
        <v>1200</v>
      </c>
    </row>
    <row r="36" spans="1:60" x14ac:dyDescent="0.25">
      <c r="A36" s="1">
        <v>31</v>
      </c>
      <c r="B36" s="1">
        <v>60035</v>
      </c>
      <c r="C36" s="1">
        <v>66285</v>
      </c>
      <c r="D36" s="1">
        <v>71090</v>
      </c>
      <c r="E36" s="1">
        <v>73285</v>
      </c>
      <c r="F36" s="1">
        <v>79530</v>
      </c>
      <c r="G36" s="1">
        <v>31</v>
      </c>
      <c r="H36" s="1">
        <v>63037</v>
      </c>
      <c r="I36" s="1">
        <v>69599</v>
      </c>
      <c r="J36" s="1">
        <v>74645</v>
      </c>
      <c r="K36" s="1">
        <v>76949</v>
      </c>
      <c r="L36" s="1">
        <v>83507</v>
      </c>
      <c r="M36" s="1">
        <v>31</v>
      </c>
      <c r="N36" s="1">
        <v>66039</v>
      </c>
      <c r="O36" s="1">
        <v>72914</v>
      </c>
      <c r="P36" s="1">
        <v>78199</v>
      </c>
      <c r="Q36" s="1">
        <v>80614</v>
      </c>
      <c r="R36" s="1">
        <v>87483</v>
      </c>
      <c r="S36" s="1">
        <v>31</v>
      </c>
      <c r="T36" s="1">
        <v>69040</v>
      </c>
      <c r="U36" s="1">
        <v>76228</v>
      </c>
      <c r="V36" s="1">
        <v>81754</v>
      </c>
      <c r="W36" s="1">
        <v>84278</v>
      </c>
      <c r="X36" s="1">
        <v>91460</v>
      </c>
      <c r="Y36" s="1">
        <v>31</v>
      </c>
      <c r="Z36" s="1">
        <v>72042</v>
      </c>
      <c r="AA36" s="1">
        <v>79542</v>
      </c>
      <c r="AB36" s="1">
        <v>85308</v>
      </c>
      <c r="AC36" s="1">
        <v>87942</v>
      </c>
      <c r="AD36" s="1">
        <v>95436</v>
      </c>
      <c r="AF36" s="1">
        <v>1000</v>
      </c>
      <c r="AG36" s="1">
        <v>1000</v>
      </c>
      <c r="AH36" s="1">
        <v>1000</v>
      </c>
      <c r="AI36" s="1">
        <v>1000</v>
      </c>
      <c r="AJ36" s="1">
        <v>1000</v>
      </c>
      <c r="AL36" s="1">
        <v>1050</v>
      </c>
      <c r="AM36" s="1">
        <v>1050</v>
      </c>
      <c r="AN36" s="1">
        <v>1050</v>
      </c>
      <c r="AO36" s="1">
        <v>1050</v>
      </c>
      <c r="AP36" s="1">
        <v>1050</v>
      </c>
      <c r="AR36" s="1">
        <v>1100</v>
      </c>
      <c r="AS36" s="1">
        <v>1100</v>
      </c>
      <c r="AT36" s="1">
        <v>1100</v>
      </c>
      <c r="AU36" s="1">
        <v>1100</v>
      </c>
      <c r="AV36" s="1">
        <v>1100</v>
      </c>
      <c r="AX36" s="1">
        <v>1150</v>
      </c>
      <c r="AY36" s="1">
        <v>1150</v>
      </c>
      <c r="AZ36" s="1">
        <v>1150</v>
      </c>
      <c r="BA36" s="1">
        <v>1150</v>
      </c>
      <c r="BB36" s="1">
        <v>1150</v>
      </c>
      <c r="BD36" s="1">
        <v>1200</v>
      </c>
      <c r="BE36" s="1">
        <v>1200</v>
      </c>
      <c r="BF36" s="1">
        <v>1200</v>
      </c>
      <c r="BG36" s="1">
        <v>1200</v>
      </c>
      <c r="BH36" s="1">
        <v>1200</v>
      </c>
    </row>
    <row r="37" spans="1:60" x14ac:dyDescent="0.25">
      <c r="A37" s="1">
        <v>32</v>
      </c>
      <c r="B37" s="1">
        <v>60380</v>
      </c>
      <c r="C37" s="1">
        <v>66655</v>
      </c>
      <c r="D37" s="1">
        <v>71460</v>
      </c>
      <c r="E37" s="1">
        <v>73635</v>
      </c>
      <c r="F37" s="1">
        <v>79890</v>
      </c>
      <c r="G37" s="1">
        <v>32</v>
      </c>
      <c r="H37" s="1">
        <v>63399</v>
      </c>
      <c r="I37" s="1">
        <v>69988</v>
      </c>
      <c r="J37" s="1">
        <v>75033</v>
      </c>
      <c r="K37" s="1">
        <v>77317</v>
      </c>
      <c r="L37" s="1">
        <v>83885</v>
      </c>
      <c r="M37" s="1">
        <v>32</v>
      </c>
      <c r="N37" s="1">
        <v>66418</v>
      </c>
      <c r="O37" s="1">
        <v>73321</v>
      </c>
      <c r="P37" s="1">
        <v>78606</v>
      </c>
      <c r="Q37" s="1">
        <v>80999</v>
      </c>
      <c r="R37" s="1">
        <v>87879</v>
      </c>
      <c r="S37" s="1">
        <v>32</v>
      </c>
      <c r="T37" s="1">
        <v>69437</v>
      </c>
      <c r="U37" s="1">
        <v>76653</v>
      </c>
      <c r="V37" s="1">
        <v>82179</v>
      </c>
      <c r="W37" s="1">
        <v>84680</v>
      </c>
      <c r="X37" s="1">
        <v>91874</v>
      </c>
      <c r="Y37" s="1">
        <v>32</v>
      </c>
      <c r="Z37" s="1">
        <v>72456</v>
      </c>
      <c r="AA37" s="1">
        <v>79986</v>
      </c>
      <c r="AB37" s="1">
        <v>85752</v>
      </c>
      <c r="AC37" s="1">
        <v>88362</v>
      </c>
      <c r="AD37" s="1">
        <v>95868</v>
      </c>
      <c r="AF37" s="1">
        <v>1000</v>
      </c>
      <c r="AG37" s="1">
        <v>1000</v>
      </c>
      <c r="AH37" s="1">
        <v>1000</v>
      </c>
      <c r="AI37" s="1">
        <v>1000</v>
      </c>
      <c r="AJ37" s="1">
        <v>1000</v>
      </c>
      <c r="AL37" s="1">
        <v>1050</v>
      </c>
      <c r="AM37" s="1">
        <v>1050</v>
      </c>
      <c r="AN37" s="1">
        <v>1050</v>
      </c>
      <c r="AO37" s="1">
        <v>1050</v>
      </c>
      <c r="AP37" s="1">
        <v>1050</v>
      </c>
      <c r="AR37" s="1">
        <v>1100</v>
      </c>
      <c r="AS37" s="1">
        <v>1100</v>
      </c>
      <c r="AT37" s="1">
        <v>1100</v>
      </c>
      <c r="AU37" s="1">
        <v>1100</v>
      </c>
      <c r="AV37" s="1">
        <v>1100</v>
      </c>
      <c r="AX37" s="1">
        <v>1150</v>
      </c>
      <c r="AY37" s="1">
        <v>1150</v>
      </c>
      <c r="AZ37" s="1">
        <v>1150</v>
      </c>
      <c r="BA37" s="1">
        <v>1150</v>
      </c>
      <c r="BB37" s="1">
        <v>1150</v>
      </c>
      <c r="BD37" s="1">
        <v>1200</v>
      </c>
      <c r="BE37" s="1">
        <v>1200</v>
      </c>
      <c r="BF37" s="1">
        <v>1200</v>
      </c>
      <c r="BG37" s="1">
        <v>1200</v>
      </c>
      <c r="BH37" s="1">
        <v>1200</v>
      </c>
    </row>
    <row r="38" spans="1:60" x14ac:dyDescent="0.25">
      <c r="A38" s="1">
        <v>33</v>
      </c>
      <c r="B38" s="1">
        <v>60745</v>
      </c>
      <c r="C38" s="1">
        <v>66990</v>
      </c>
      <c r="D38" s="1">
        <v>71805</v>
      </c>
      <c r="E38" s="1">
        <v>73990</v>
      </c>
      <c r="F38" s="1">
        <v>80245</v>
      </c>
      <c r="G38" s="1">
        <v>33</v>
      </c>
      <c r="H38" s="1">
        <v>63782</v>
      </c>
      <c r="I38" s="1">
        <v>70340</v>
      </c>
      <c r="J38" s="1">
        <v>75395</v>
      </c>
      <c r="K38" s="1">
        <v>77690</v>
      </c>
      <c r="L38" s="1">
        <v>84257</v>
      </c>
      <c r="M38" s="1">
        <v>33</v>
      </c>
      <c r="N38" s="1">
        <v>66820</v>
      </c>
      <c r="O38" s="1">
        <v>73689</v>
      </c>
      <c r="P38" s="1">
        <v>78986</v>
      </c>
      <c r="Q38" s="1">
        <v>81389</v>
      </c>
      <c r="R38" s="1">
        <v>88270</v>
      </c>
      <c r="S38" s="1">
        <v>33</v>
      </c>
      <c r="T38" s="1">
        <v>69857</v>
      </c>
      <c r="U38" s="1">
        <v>77039</v>
      </c>
      <c r="V38" s="1">
        <v>82576</v>
      </c>
      <c r="W38" s="1">
        <v>85089</v>
      </c>
      <c r="X38" s="1">
        <v>92282</v>
      </c>
      <c r="Y38" s="1">
        <v>33</v>
      </c>
      <c r="Z38" s="1">
        <v>72894</v>
      </c>
      <c r="AA38" s="1">
        <v>80388</v>
      </c>
      <c r="AB38" s="1">
        <v>86166</v>
      </c>
      <c r="AC38" s="1">
        <v>88788</v>
      </c>
      <c r="AD38" s="1">
        <v>96294</v>
      </c>
      <c r="AF38" s="1">
        <v>1000</v>
      </c>
      <c r="AG38" s="1">
        <v>1000</v>
      </c>
      <c r="AH38" s="1">
        <v>1000</v>
      </c>
      <c r="AI38" s="1">
        <v>1000</v>
      </c>
      <c r="AJ38" s="1">
        <v>1000</v>
      </c>
      <c r="AL38" s="1">
        <v>1050</v>
      </c>
      <c r="AM38" s="1">
        <v>1050</v>
      </c>
      <c r="AN38" s="1">
        <v>1050</v>
      </c>
      <c r="AO38" s="1">
        <v>1050</v>
      </c>
      <c r="AP38" s="1">
        <v>1050</v>
      </c>
      <c r="AR38" s="1">
        <v>1100</v>
      </c>
      <c r="AS38" s="1">
        <v>1100</v>
      </c>
      <c r="AT38" s="1">
        <v>1100</v>
      </c>
      <c r="AU38" s="1">
        <v>1100</v>
      </c>
      <c r="AV38" s="1">
        <v>1100</v>
      </c>
      <c r="AX38" s="1">
        <v>1150</v>
      </c>
      <c r="AY38" s="1">
        <v>1150</v>
      </c>
      <c r="AZ38" s="1">
        <v>1150</v>
      </c>
      <c r="BA38" s="1">
        <v>1150</v>
      </c>
      <c r="BB38" s="1">
        <v>1150</v>
      </c>
      <c r="BD38" s="1">
        <v>1200</v>
      </c>
      <c r="BE38" s="1">
        <v>1200</v>
      </c>
      <c r="BF38" s="1">
        <v>1200</v>
      </c>
      <c r="BG38" s="1">
        <v>1200</v>
      </c>
      <c r="BH38" s="1">
        <v>1200</v>
      </c>
    </row>
    <row r="39" spans="1:60" x14ac:dyDescent="0.25">
      <c r="A39" s="1">
        <v>34</v>
      </c>
      <c r="B39" s="1">
        <v>61100</v>
      </c>
      <c r="C39" s="1">
        <v>67355</v>
      </c>
      <c r="D39" s="1">
        <v>72155</v>
      </c>
      <c r="E39" s="1">
        <v>74360</v>
      </c>
      <c r="F39" s="1">
        <v>80590</v>
      </c>
      <c r="G39" s="1">
        <v>34</v>
      </c>
      <c r="H39" s="1">
        <v>64155</v>
      </c>
      <c r="I39" s="1">
        <v>70723</v>
      </c>
      <c r="J39" s="1">
        <v>75763</v>
      </c>
      <c r="K39" s="1">
        <v>78078</v>
      </c>
      <c r="L39" s="1">
        <v>84620</v>
      </c>
      <c r="M39" s="1">
        <v>34</v>
      </c>
      <c r="N39" s="1">
        <v>67210</v>
      </c>
      <c r="O39" s="1">
        <v>74091</v>
      </c>
      <c r="P39" s="1">
        <v>79371</v>
      </c>
      <c r="Q39" s="1">
        <v>81796</v>
      </c>
      <c r="R39" s="1">
        <v>88649</v>
      </c>
      <c r="S39" s="1">
        <v>34</v>
      </c>
      <c r="T39" s="1">
        <v>70265</v>
      </c>
      <c r="U39" s="1">
        <v>77458</v>
      </c>
      <c r="V39" s="1">
        <v>82978</v>
      </c>
      <c r="W39" s="1">
        <v>85514</v>
      </c>
      <c r="X39" s="1">
        <v>92679</v>
      </c>
      <c r="Y39" s="1">
        <v>34</v>
      </c>
      <c r="Z39" s="1">
        <v>73320</v>
      </c>
      <c r="AA39" s="1">
        <v>80826</v>
      </c>
      <c r="AB39" s="1">
        <v>86586</v>
      </c>
      <c r="AC39" s="1">
        <v>89232</v>
      </c>
      <c r="AD39" s="1">
        <v>96708</v>
      </c>
      <c r="AF39" s="1">
        <v>1000</v>
      </c>
      <c r="AG39" s="1">
        <v>1000</v>
      </c>
      <c r="AH39" s="1">
        <v>1000</v>
      </c>
      <c r="AI39" s="1">
        <v>1000</v>
      </c>
      <c r="AJ39" s="1">
        <v>1000</v>
      </c>
      <c r="AL39" s="1">
        <v>1050</v>
      </c>
      <c r="AM39" s="1">
        <v>1050</v>
      </c>
      <c r="AN39" s="1">
        <v>1050</v>
      </c>
      <c r="AO39" s="1">
        <v>1050</v>
      </c>
      <c r="AP39" s="1">
        <v>1050</v>
      </c>
      <c r="AR39" s="1">
        <v>1100</v>
      </c>
      <c r="AS39" s="1">
        <v>1100</v>
      </c>
      <c r="AT39" s="1">
        <v>1100</v>
      </c>
      <c r="AU39" s="1">
        <v>1100</v>
      </c>
      <c r="AV39" s="1">
        <v>1100</v>
      </c>
      <c r="AX39" s="1">
        <v>1150</v>
      </c>
      <c r="AY39" s="1">
        <v>1150</v>
      </c>
      <c r="AZ39" s="1">
        <v>1150</v>
      </c>
      <c r="BA39" s="1">
        <v>1150</v>
      </c>
      <c r="BB39" s="1">
        <v>1150</v>
      </c>
      <c r="BD39" s="1">
        <v>1200</v>
      </c>
      <c r="BE39" s="1">
        <v>1200</v>
      </c>
      <c r="BF39" s="1">
        <v>1200</v>
      </c>
      <c r="BG39" s="1">
        <v>1200</v>
      </c>
      <c r="BH39" s="1">
        <v>1200</v>
      </c>
    </row>
    <row r="40" spans="1:60" x14ac:dyDescent="0.25">
      <c r="A40" s="1">
        <v>35</v>
      </c>
      <c r="B40" s="1">
        <v>61455</v>
      </c>
      <c r="C40" s="1">
        <v>67710</v>
      </c>
      <c r="D40" s="1">
        <v>72525</v>
      </c>
      <c r="E40" s="1">
        <v>74705</v>
      </c>
      <c r="F40" s="1">
        <v>80950</v>
      </c>
      <c r="G40" s="1">
        <v>35</v>
      </c>
      <c r="H40" s="1">
        <v>64528</v>
      </c>
      <c r="I40" s="1">
        <v>71096</v>
      </c>
      <c r="J40" s="1">
        <v>76151</v>
      </c>
      <c r="K40" s="1">
        <v>78440</v>
      </c>
      <c r="L40" s="1">
        <v>84998</v>
      </c>
      <c r="M40" s="1">
        <v>35</v>
      </c>
      <c r="N40" s="1">
        <v>67601</v>
      </c>
      <c r="O40" s="1">
        <v>74481</v>
      </c>
      <c r="P40" s="1">
        <v>79778</v>
      </c>
      <c r="Q40" s="1">
        <v>82176</v>
      </c>
      <c r="R40" s="1">
        <v>89045</v>
      </c>
      <c r="S40" s="1">
        <v>35</v>
      </c>
      <c r="T40" s="1">
        <v>70673</v>
      </c>
      <c r="U40" s="1">
        <v>77867</v>
      </c>
      <c r="V40" s="1">
        <v>83404</v>
      </c>
      <c r="W40" s="1">
        <v>85911</v>
      </c>
      <c r="X40" s="1">
        <v>93093</v>
      </c>
      <c r="Y40" s="1">
        <v>35</v>
      </c>
      <c r="Z40" s="1">
        <v>73746</v>
      </c>
      <c r="AA40" s="1">
        <v>81252</v>
      </c>
      <c r="AB40" s="1">
        <v>87030</v>
      </c>
      <c r="AC40" s="1">
        <v>89646</v>
      </c>
      <c r="AD40" s="1">
        <v>97140</v>
      </c>
      <c r="AF40" s="1">
        <v>1000</v>
      </c>
      <c r="AG40" s="1">
        <v>1000</v>
      </c>
      <c r="AH40" s="1">
        <v>1000</v>
      </c>
      <c r="AI40" s="1">
        <v>1000</v>
      </c>
      <c r="AJ40" s="1">
        <v>1000</v>
      </c>
      <c r="AL40" s="1">
        <v>1050</v>
      </c>
      <c r="AM40" s="1">
        <v>1050</v>
      </c>
      <c r="AN40" s="1">
        <v>1050</v>
      </c>
      <c r="AO40" s="1">
        <v>1050</v>
      </c>
      <c r="AP40" s="1">
        <v>1050</v>
      </c>
      <c r="AR40" s="1">
        <v>1100</v>
      </c>
      <c r="AS40" s="1">
        <v>1100</v>
      </c>
      <c r="AT40" s="1">
        <v>1100</v>
      </c>
      <c r="AU40" s="1">
        <v>1100</v>
      </c>
      <c r="AV40" s="1">
        <v>1100</v>
      </c>
      <c r="AX40" s="1">
        <v>1150</v>
      </c>
      <c r="AY40" s="1">
        <v>1150</v>
      </c>
      <c r="AZ40" s="1">
        <v>1150</v>
      </c>
      <c r="BA40" s="1">
        <v>1150</v>
      </c>
      <c r="BB40" s="1">
        <v>1150</v>
      </c>
      <c r="BD40" s="1">
        <v>1200</v>
      </c>
      <c r="BE40" s="1">
        <v>1200</v>
      </c>
      <c r="BF40" s="1">
        <v>1200</v>
      </c>
      <c r="BG40" s="1">
        <v>1200</v>
      </c>
      <c r="BH40" s="1">
        <v>1200</v>
      </c>
    </row>
    <row r="41" spans="1:60" x14ac:dyDescent="0.25">
      <c r="A41" s="1">
        <v>36</v>
      </c>
      <c r="B41" s="1">
        <v>62175</v>
      </c>
      <c r="C41" s="1">
        <v>68435</v>
      </c>
      <c r="D41" s="1">
        <v>73235</v>
      </c>
      <c r="E41" s="1">
        <v>75420</v>
      </c>
      <c r="F41" s="1">
        <v>81655</v>
      </c>
      <c r="G41" s="1">
        <v>36</v>
      </c>
      <c r="H41" s="1">
        <v>65284</v>
      </c>
      <c r="I41" s="1">
        <v>71857</v>
      </c>
      <c r="J41" s="1">
        <v>76897</v>
      </c>
      <c r="K41" s="1">
        <v>79191</v>
      </c>
      <c r="L41" s="1">
        <v>85738</v>
      </c>
      <c r="M41" s="1">
        <v>36</v>
      </c>
      <c r="N41" s="1">
        <v>68393</v>
      </c>
      <c r="O41" s="1">
        <v>75279</v>
      </c>
      <c r="P41" s="1">
        <v>80559</v>
      </c>
      <c r="Q41" s="1">
        <v>82962</v>
      </c>
      <c r="R41" s="1">
        <v>89821</v>
      </c>
      <c r="S41" s="1">
        <v>36</v>
      </c>
      <c r="T41" s="1">
        <v>71501</v>
      </c>
      <c r="U41" s="1">
        <v>78700</v>
      </c>
      <c r="V41" s="1">
        <v>84220</v>
      </c>
      <c r="W41" s="1">
        <v>86733</v>
      </c>
      <c r="X41" s="1">
        <v>93903</v>
      </c>
      <c r="Y41" s="1">
        <v>36</v>
      </c>
      <c r="Z41" s="1">
        <v>74610</v>
      </c>
      <c r="AA41" s="1">
        <v>82122</v>
      </c>
      <c r="AB41" s="1">
        <v>87882</v>
      </c>
      <c r="AC41" s="1">
        <v>90504</v>
      </c>
      <c r="AD41" s="1">
        <v>97986</v>
      </c>
      <c r="AF41" s="1">
        <v>1000</v>
      </c>
      <c r="AG41" s="1">
        <v>1000</v>
      </c>
      <c r="AH41" s="1">
        <v>1000</v>
      </c>
      <c r="AI41" s="1">
        <v>1000</v>
      </c>
      <c r="AJ41" s="1">
        <v>1000</v>
      </c>
      <c r="AL41" s="1">
        <v>1050</v>
      </c>
      <c r="AM41" s="1">
        <v>1050</v>
      </c>
      <c r="AN41" s="1">
        <v>1050</v>
      </c>
      <c r="AO41" s="1">
        <v>1050</v>
      </c>
      <c r="AP41" s="1">
        <v>1050</v>
      </c>
      <c r="AR41" s="1">
        <v>1100</v>
      </c>
      <c r="AS41" s="1">
        <v>1100</v>
      </c>
      <c r="AT41" s="1">
        <v>1100</v>
      </c>
      <c r="AU41" s="1">
        <v>1100</v>
      </c>
      <c r="AV41" s="1">
        <v>1100</v>
      </c>
      <c r="AX41" s="1">
        <v>1150</v>
      </c>
      <c r="AY41" s="1">
        <v>1150</v>
      </c>
      <c r="AZ41" s="1">
        <v>1150</v>
      </c>
      <c r="BA41" s="1">
        <v>1150</v>
      </c>
      <c r="BB41" s="1">
        <v>1150</v>
      </c>
      <c r="BD41" s="1">
        <v>1200</v>
      </c>
      <c r="BE41" s="1">
        <v>1200</v>
      </c>
      <c r="BF41" s="1">
        <v>1200</v>
      </c>
      <c r="BG41" s="1">
        <v>1200</v>
      </c>
      <c r="BH41" s="1">
        <v>1200</v>
      </c>
    </row>
    <row r="42" spans="1:60" x14ac:dyDescent="0.25">
      <c r="A42" s="1">
        <v>37</v>
      </c>
      <c r="B42" s="1">
        <v>62855</v>
      </c>
      <c r="C42" s="1">
        <v>69155</v>
      </c>
      <c r="D42" s="1">
        <v>73950</v>
      </c>
      <c r="E42" s="1">
        <v>76120</v>
      </c>
      <c r="F42" s="1">
        <v>82370</v>
      </c>
      <c r="G42" s="1">
        <v>37</v>
      </c>
      <c r="H42" s="1">
        <v>65998</v>
      </c>
      <c r="I42" s="1">
        <v>72613</v>
      </c>
      <c r="J42" s="1">
        <v>77648</v>
      </c>
      <c r="K42" s="1">
        <v>79926</v>
      </c>
      <c r="L42" s="1">
        <v>86489</v>
      </c>
      <c r="M42" s="1">
        <v>37</v>
      </c>
      <c r="N42" s="1">
        <v>69141</v>
      </c>
      <c r="O42" s="1">
        <v>76071</v>
      </c>
      <c r="P42" s="1">
        <v>81345</v>
      </c>
      <c r="Q42" s="1">
        <v>83732</v>
      </c>
      <c r="R42" s="1">
        <v>90607</v>
      </c>
      <c r="S42" s="1">
        <v>37</v>
      </c>
      <c r="T42" s="1">
        <v>72283</v>
      </c>
      <c r="U42" s="1">
        <v>79528</v>
      </c>
      <c r="V42" s="1">
        <v>85043</v>
      </c>
      <c r="W42" s="1">
        <v>87538</v>
      </c>
      <c r="X42" s="1">
        <v>94726</v>
      </c>
      <c r="Y42" s="1">
        <v>37</v>
      </c>
      <c r="Z42" s="1">
        <v>75426</v>
      </c>
      <c r="AA42" s="1">
        <v>82986</v>
      </c>
      <c r="AB42" s="1">
        <v>88740</v>
      </c>
      <c r="AC42" s="1">
        <v>91344</v>
      </c>
      <c r="AD42" s="1">
        <v>98844</v>
      </c>
      <c r="AF42" s="1">
        <v>1000</v>
      </c>
      <c r="AG42" s="1">
        <v>1000</v>
      </c>
      <c r="AH42" s="1">
        <v>1000</v>
      </c>
      <c r="AI42" s="1">
        <v>1000</v>
      </c>
      <c r="AJ42" s="1">
        <v>1000</v>
      </c>
      <c r="AL42" s="1">
        <v>1050</v>
      </c>
      <c r="AM42" s="1">
        <v>1050</v>
      </c>
      <c r="AN42" s="1">
        <v>1050</v>
      </c>
      <c r="AO42" s="1">
        <v>1050</v>
      </c>
      <c r="AP42" s="1">
        <v>1050</v>
      </c>
      <c r="AR42" s="1">
        <v>1100</v>
      </c>
      <c r="AS42" s="1">
        <v>1100</v>
      </c>
      <c r="AT42" s="1">
        <v>1100</v>
      </c>
      <c r="AU42" s="1">
        <v>1100</v>
      </c>
      <c r="AV42" s="1">
        <v>1100</v>
      </c>
      <c r="AX42" s="1">
        <v>1150</v>
      </c>
      <c r="AY42" s="1">
        <v>1150</v>
      </c>
      <c r="AZ42" s="1">
        <v>1150</v>
      </c>
      <c r="BA42" s="1">
        <v>1150</v>
      </c>
      <c r="BB42" s="1">
        <v>1150</v>
      </c>
      <c r="BD42" s="1">
        <v>1200</v>
      </c>
      <c r="BE42" s="1">
        <v>1200</v>
      </c>
      <c r="BF42" s="1">
        <v>1200</v>
      </c>
      <c r="BG42" s="1">
        <v>1200</v>
      </c>
      <c r="BH42" s="1">
        <v>1200</v>
      </c>
    </row>
    <row r="43" spans="1:60" x14ac:dyDescent="0.25">
      <c r="A43" s="1">
        <v>38</v>
      </c>
      <c r="B43" s="1">
        <v>63580</v>
      </c>
      <c r="C43" s="1">
        <v>69865</v>
      </c>
      <c r="D43" s="1">
        <v>74675</v>
      </c>
      <c r="E43" s="1">
        <v>76830</v>
      </c>
      <c r="F43" s="1">
        <v>83080</v>
      </c>
      <c r="G43" s="1">
        <v>38</v>
      </c>
      <c r="H43" s="1">
        <v>66759</v>
      </c>
      <c r="I43" s="1">
        <v>73358</v>
      </c>
      <c r="J43" s="1">
        <v>78409</v>
      </c>
      <c r="K43" s="1">
        <v>80672</v>
      </c>
      <c r="L43" s="1">
        <v>87234</v>
      </c>
      <c r="M43" s="1">
        <v>38</v>
      </c>
      <c r="N43" s="1">
        <v>69938</v>
      </c>
      <c r="O43" s="1">
        <v>76852</v>
      </c>
      <c r="P43" s="1">
        <v>82143</v>
      </c>
      <c r="Q43" s="1">
        <v>84513</v>
      </c>
      <c r="R43" s="1">
        <v>91388</v>
      </c>
      <c r="S43" s="1">
        <v>38</v>
      </c>
      <c r="T43" s="1">
        <v>73117</v>
      </c>
      <c r="U43" s="1">
        <v>80345</v>
      </c>
      <c r="V43" s="1">
        <v>85876</v>
      </c>
      <c r="W43" s="1">
        <v>88355</v>
      </c>
      <c r="X43" s="1">
        <v>95542</v>
      </c>
      <c r="Y43" s="1">
        <v>38</v>
      </c>
      <c r="Z43" s="1">
        <v>76296</v>
      </c>
      <c r="AA43" s="1">
        <v>83838</v>
      </c>
      <c r="AB43" s="1">
        <v>89610</v>
      </c>
      <c r="AC43" s="1">
        <v>92196</v>
      </c>
      <c r="AD43" s="1">
        <v>99696</v>
      </c>
      <c r="AF43" s="1">
        <v>1000</v>
      </c>
      <c r="AG43" s="1">
        <v>1000</v>
      </c>
      <c r="AH43" s="1">
        <v>1000</v>
      </c>
      <c r="AI43" s="1">
        <v>1000</v>
      </c>
      <c r="AJ43" s="1">
        <v>1000</v>
      </c>
      <c r="AL43" s="1">
        <v>1050</v>
      </c>
      <c r="AM43" s="1">
        <v>1050</v>
      </c>
      <c r="AN43" s="1">
        <v>1050</v>
      </c>
      <c r="AO43" s="1">
        <v>1050</v>
      </c>
      <c r="AP43" s="1">
        <v>1050</v>
      </c>
      <c r="AR43" s="1">
        <v>1100</v>
      </c>
      <c r="AS43" s="1">
        <v>1100</v>
      </c>
      <c r="AT43" s="1">
        <v>1100</v>
      </c>
      <c r="AU43" s="1">
        <v>1100</v>
      </c>
      <c r="AV43" s="1">
        <v>1100</v>
      </c>
      <c r="AX43" s="1">
        <v>1150</v>
      </c>
      <c r="AY43" s="1">
        <v>1150</v>
      </c>
      <c r="AZ43" s="1">
        <v>1150</v>
      </c>
      <c r="BA43" s="1">
        <v>1150</v>
      </c>
      <c r="BB43" s="1">
        <v>1150</v>
      </c>
      <c r="BD43" s="1">
        <v>1200</v>
      </c>
      <c r="BE43" s="1">
        <v>1200</v>
      </c>
      <c r="BF43" s="1">
        <v>1200</v>
      </c>
      <c r="BG43" s="1">
        <v>1200</v>
      </c>
      <c r="BH43" s="1">
        <v>1200</v>
      </c>
    </row>
    <row r="45" spans="1:60" x14ac:dyDescent="0.25">
      <c r="B45" s="1">
        <v>0.04</v>
      </c>
      <c r="H45" s="1">
        <v>0.04</v>
      </c>
      <c r="N45" s="1">
        <v>0.04</v>
      </c>
      <c r="T45" s="1">
        <v>0.04</v>
      </c>
      <c r="Z45" s="1">
        <v>0.04</v>
      </c>
    </row>
    <row r="46" spans="1:60" x14ac:dyDescent="0.25">
      <c r="B46" s="1" t="s">
        <v>27</v>
      </c>
      <c r="H46" s="1" t="s">
        <v>28</v>
      </c>
      <c r="N46" s="1" t="s">
        <v>29</v>
      </c>
      <c r="T46" s="1" t="s">
        <v>30</v>
      </c>
      <c r="Z46" s="1" t="s">
        <v>31</v>
      </c>
    </row>
    <row r="47" spans="1:60" x14ac:dyDescent="0.25">
      <c r="B47" s="1" t="s">
        <v>39</v>
      </c>
      <c r="H47" s="1" t="s">
        <v>39</v>
      </c>
      <c r="N47" s="1" t="s">
        <v>39</v>
      </c>
      <c r="T47" s="1" t="s">
        <v>39</v>
      </c>
      <c r="Z47" s="1" t="s">
        <v>39</v>
      </c>
    </row>
    <row r="48" spans="1:60" x14ac:dyDescent="0.25">
      <c r="A48" s="1" t="s">
        <v>33</v>
      </c>
      <c r="B48" s="1" t="s">
        <v>34</v>
      </c>
      <c r="C48" s="1" t="s">
        <v>35</v>
      </c>
      <c r="D48" s="1" t="s">
        <v>40</v>
      </c>
      <c r="E48" s="1" t="s">
        <v>37</v>
      </c>
      <c r="F48" s="1" t="s">
        <v>38</v>
      </c>
      <c r="G48" s="1" t="s">
        <v>33</v>
      </c>
      <c r="H48" s="1" t="s">
        <v>34</v>
      </c>
      <c r="I48" s="1" t="s">
        <v>35</v>
      </c>
      <c r="J48" s="1" t="s">
        <v>40</v>
      </c>
      <c r="K48" s="1" t="s">
        <v>37</v>
      </c>
      <c r="L48" s="1" t="s">
        <v>38</v>
      </c>
      <c r="M48" s="1" t="s">
        <v>33</v>
      </c>
      <c r="N48" s="1" t="s">
        <v>34</v>
      </c>
      <c r="O48" s="1" t="s">
        <v>35</v>
      </c>
      <c r="P48" s="1" t="s">
        <v>40</v>
      </c>
      <c r="Q48" s="1" t="s">
        <v>37</v>
      </c>
      <c r="R48" s="1" t="s">
        <v>38</v>
      </c>
      <c r="S48" s="1" t="s">
        <v>33</v>
      </c>
      <c r="T48" s="1" t="s">
        <v>34</v>
      </c>
      <c r="U48" s="1" t="s">
        <v>35</v>
      </c>
      <c r="V48" s="1" t="s">
        <v>40</v>
      </c>
      <c r="W48" s="1" t="s">
        <v>37</v>
      </c>
      <c r="X48" s="1" t="s">
        <v>38</v>
      </c>
      <c r="Y48" s="1" t="s">
        <v>33</v>
      </c>
      <c r="Z48" s="1" t="s">
        <v>34</v>
      </c>
      <c r="AA48" s="1" t="s">
        <v>35</v>
      </c>
      <c r="AB48" s="1" t="s">
        <v>40</v>
      </c>
      <c r="AC48" s="1" t="s">
        <v>37</v>
      </c>
      <c r="AD48" s="1" t="s">
        <v>38</v>
      </c>
    </row>
    <row r="49" spans="1:60" x14ac:dyDescent="0.25">
      <c r="A49" s="1">
        <v>0</v>
      </c>
      <c r="B49" s="1">
        <v>41865</v>
      </c>
      <c r="C49" s="1">
        <v>47235</v>
      </c>
      <c r="D49" s="1">
        <v>52625</v>
      </c>
      <c r="E49" s="1">
        <v>54035</v>
      </c>
      <c r="F49" s="1">
        <v>56570</v>
      </c>
      <c r="G49" s="1">
        <v>0</v>
      </c>
      <c r="H49" s="1">
        <v>43958</v>
      </c>
      <c r="I49" s="1">
        <v>49597</v>
      </c>
      <c r="J49" s="1">
        <v>55256</v>
      </c>
      <c r="K49" s="1">
        <v>56737</v>
      </c>
      <c r="L49" s="1">
        <v>59399</v>
      </c>
      <c r="M49" s="1">
        <v>0</v>
      </c>
      <c r="N49" s="1">
        <v>46052</v>
      </c>
      <c r="O49" s="1">
        <v>51959</v>
      </c>
      <c r="P49" s="1">
        <v>57888</v>
      </c>
      <c r="Q49" s="1">
        <v>59439</v>
      </c>
      <c r="R49" s="1">
        <v>62227</v>
      </c>
      <c r="S49" s="1">
        <v>0</v>
      </c>
      <c r="T49" s="1">
        <v>48145</v>
      </c>
      <c r="U49" s="1">
        <v>54320</v>
      </c>
      <c r="V49" s="1">
        <v>60519</v>
      </c>
      <c r="W49" s="1">
        <v>62140</v>
      </c>
      <c r="X49" s="1">
        <v>65056</v>
      </c>
      <c r="Y49" s="1">
        <v>0</v>
      </c>
      <c r="Z49" s="1">
        <v>50238</v>
      </c>
      <c r="AA49" s="1">
        <v>56682</v>
      </c>
      <c r="AB49" s="1">
        <v>63150</v>
      </c>
      <c r="AC49" s="1">
        <v>64842</v>
      </c>
      <c r="AD49" s="1">
        <v>67884</v>
      </c>
      <c r="AF49" s="1">
        <v>1000</v>
      </c>
      <c r="AG49" s="1">
        <v>1000</v>
      </c>
      <c r="AH49" s="1">
        <v>1000</v>
      </c>
      <c r="AI49" s="1">
        <v>1000</v>
      </c>
      <c r="AJ49" s="1">
        <v>1000</v>
      </c>
      <c r="AL49" s="1">
        <v>1050</v>
      </c>
      <c r="AM49" s="1">
        <v>1050</v>
      </c>
      <c r="AN49" s="1">
        <v>1050</v>
      </c>
      <c r="AO49" s="1">
        <v>1050</v>
      </c>
      <c r="AP49" s="1">
        <v>1050</v>
      </c>
      <c r="AR49" s="1">
        <v>1100</v>
      </c>
      <c r="AS49" s="1">
        <v>1100</v>
      </c>
      <c r="AT49" s="1">
        <v>1100</v>
      </c>
      <c r="AU49" s="1">
        <v>1100</v>
      </c>
      <c r="AV49" s="1">
        <v>1100</v>
      </c>
      <c r="AX49" s="1">
        <v>1150</v>
      </c>
      <c r="AY49" s="1">
        <v>1150</v>
      </c>
      <c r="AZ49" s="1">
        <v>1150</v>
      </c>
      <c r="BA49" s="1">
        <v>1150</v>
      </c>
      <c r="BB49" s="1">
        <v>1150</v>
      </c>
      <c r="BD49" s="1">
        <v>1200</v>
      </c>
      <c r="BE49" s="1">
        <v>1200</v>
      </c>
      <c r="BF49" s="1">
        <v>1200</v>
      </c>
      <c r="BG49" s="1">
        <v>1200</v>
      </c>
      <c r="BH49" s="1">
        <v>1200</v>
      </c>
    </row>
    <row r="50" spans="1:60" x14ac:dyDescent="0.25">
      <c r="A50" s="1">
        <v>1</v>
      </c>
      <c r="B50" s="1">
        <v>43500</v>
      </c>
      <c r="C50" s="1">
        <v>49085</v>
      </c>
      <c r="D50" s="1">
        <v>54690</v>
      </c>
      <c r="E50" s="1">
        <v>56155</v>
      </c>
      <c r="F50" s="1">
        <v>58795</v>
      </c>
      <c r="G50" s="1">
        <v>1</v>
      </c>
      <c r="H50" s="1">
        <v>45675</v>
      </c>
      <c r="I50" s="1">
        <v>51539</v>
      </c>
      <c r="J50" s="1">
        <v>57425</v>
      </c>
      <c r="K50" s="1">
        <v>58963</v>
      </c>
      <c r="L50" s="1">
        <v>61735</v>
      </c>
      <c r="M50" s="1">
        <v>1</v>
      </c>
      <c r="N50" s="1">
        <v>47850</v>
      </c>
      <c r="O50" s="1">
        <v>53994</v>
      </c>
      <c r="P50" s="1">
        <v>60159</v>
      </c>
      <c r="Q50" s="1">
        <v>61771</v>
      </c>
      <c r="R50" s="1">
        <v>64675</v>
      </c>
      <c r="S50" s="1">
        <v>1</v>
      </c>
      <c r="T50" s="1">
        <v>50025</v>
      </c>
      <c r="U50" s="1">
        <v>56448</v>
      </c>
      <c r="V50" s="1">
        <v>62894</v>
      </c>
      <c r="W50" s="1">
        <v>64578</v>
      </c>
      <c r="X50" s="1">
        <v>67614</v>
      </c>
      <c r="Y50" s="1">
        <v>1</v>
      </c>
      <c r="Z50" s="1">
        <v>52200</v>
      </c>
      <c r="AA50" s="1">
        <v>58902</v>
      </c>
      <c r="AB50" s="1">
        <v>65628</v>
      </c>
      <c r="AC50" s="1">
        <v>67386</v>
      </c>
      <c r="AD50" s="1">
        <v>70554</v>
      </c>
      <c r="AF50" s="1">
        <v>1000</v>
      </c>
      <c r="AG50" s="1">
        <v>1000</v>
      </c>
      <c r="AH50" s="1">
        <v>1000</v>
      </c>
      <c r="AI50" s="1">
        <v>1000</v>
      </c>
      <c r="AJ50" s="1">
        <v>1000</v>
      </c>
      <c r="AL50" s="1">
        <v>1050</v>
      </c>
      <c r="AM50" s="1">
        <v>1050</v>
      </c>
      <c r="AN50" s="1">
        <v>1050</v>
      </c>
      <c r="AO50" s="1">
        <v>1050</v>
      </c>
      <c r="AP50" s="1">
        <v>1050</v>
      </c>
      <c r="AR50" s="1">
        <v>1100</v>
      </c>
      <c r="AS50" s="1">
        <v>1100</v>
      </c>
      <c r="AT50" s="1">
        <v>1100</v>
      </c>
      <c r="AU50" s="1">
        <v>1100</v>
      </c>
      <c r="AV50" s="1">
        <v>1100</v>
      </c>
      <c r="AX50" s="1">
        <v>1150</v>
      </c>
      <c r="AY50" s="1">
        <v>1150</v>
      </c>
      <c r="AZ50" s="1">
        <v>1150</v>
      </c>
      <c r="BA50" s="1">
        <v>1150</v>
      </c>
      <c r="BB50" s="1">
        <v>1150</v>
      </c>
      <c r="BD50" s="1">
        <v>1200</v>
      </c>
      <c r="BE50" s="1">
        <v>1200</v>
      </c>
      <c r="BF50" s="1">
        <v>1200</v>
      </c>
      <c r="BG50" s="1">
        <v>1200</v>
      </c>
      <c r="BH50" s="1">
        <v>1200</v>
      </c>
    </row>
    <row r="51" spans="1:60" x14ac:dyDescent="0.25">
      <c r="A51" s="1">
        <v>2</v>
      </c>
      <c r="B51" s="1">
        <v>44030</v>
      </c>
      <c r="C51" s="1">
        <v>49695</v>
      </c>
      <c r="D51" s="1">
        <v>55365</v>
      </c>
      <c r="E51" s="1">
        <v>56850</v>
      </c>
      <c r="F51" s="1">
        <v>59515</v>
      </c>
      <c r="G51" s="1">
        <v>2</v>
      </c>
      <c r="H51" s="1">
        <v>46232</v>
      </c>
      <c r="I51" s="1">
        <v>52180</v>
      </c>
      <c r="J51" s="1">
        <v>58133</v>
      </c>
      <c r="K51" s="1">
        <v>59693</v>
      </c>
      <c r="L51" s="1">
        <v>62491</v>
      </c>
      <c r="M51" s="1">
        <v>2</v>
      </c>
      <c r="N51" s="1">
        <v>48433</v>
      </c>
      <c r="O51" s="1">
        <v>54665</v>
      </c>
      <c r="P51" s="1">
        <v>60902</v>
      </c>
      <c r="Q51" s="1">
        <v>62535</v>
      </c>
      <c r="R51" s="1">
        <v>65467</v>
      </c>
      <c r="S51" s="1">
        <v>2</v>
      </c>
      <c r="T51" s="1">
        <v>50635</v>
      </c>
      <c r="U51" s="1">
        <v>57149</v>
      </c>
      <c r="V51" s="1">
        <v>63670</v>
      </c>
      <c r="W51" s="1">
        <v>65378</v>
      </c>
      <c r="X51" s="1">
        <v>68442</v>
      </c>
      <c r="Y51" s="1">
        <v>2</v>
      </c>
      <c r="Z51" s="1">
        <v>52836</v>
      </c>
      <c r="AA51" s="1">
        <v>59634</v>
      </c>
      <c r="AB51" s="1">
        <v>66438</v>
      </c>
      <c r="AC51" s="1">
        <v>68220</v>
      </c>
      <c r="AD51" s="1">
        <v>71418</v>
      </c>
      <c r="AF51" s="1">
        <v>1000</v>
      </c>
      <c r="AG51" s="1">
        <v>1000</v>
      </c>
      <c r="AH51" s="1">
        <v>1000</v>
      </c>
      <c r="AI51" s="1">
        <v>1000</v>
      </c>
      <c r="AJ51" s="1">
        <v>1000</v>
      </c>
      <c r="AL51" s="1">
        <v>1050</v>
      </c>
      <c r="AM51" s="1">
        <v>1050</v>
      </c>
      <c r="AN51" s="1">
        <v>1050</v>
      </c>
      <c r="AO51" s="1">
        <v>1050</v>
      </c>
      <c r="AP51" s="1">
        <v>1050</v>
      </c>
      <c r="AR51" s="1">
        <v>1100</v>
      </c>
      <c r="AS51" s="1">
        <v>1100</v>
      </c>
      <c r="AT51" s="1">
        <v>1100</v>
      </c>
      <c r="AU51" s="1">
        <v>1100</v>
      </c>
      <c r="AV51" s="1">
        <v>1100</v>
      </c>
      <c r="AX51" s="1">
        <v>1150</v>
      </c>
      <c r="AY51" s="1">
        <v>1150</v>
      </c>
      <c r="AZ51" s="1">
        <v>1150</v>
      </c>
      <c r="BA51" s="1">
        <v>1150</v>
      </c>
      <c r="BB51" s="1">
        <v>1150</v>
      </c>
      <c r="BD51" s="1">
        <v>1200</v>
      </c>
      <c r="BE51" s="1">
        <v>1200</v>
      </c>
      <c r="BF51" s="1">
        <v>1200</v>
      </c>
      <c r="BG51" s="1">
        <v>1200</v>
      </c>
      <c r="BH51" s="1">
        <v>1200</v>
      </c>
    </row>
    <row r="52" spans="1:60" x14ac:dyDescent="0.25">
      <c r="A52" s="1">
        <v>3</v>
      </c>
      <c r="B52" s="1">
        <v>44560</v>
      </c>
      <c r="C52" s="1">
        <v>50290</v>
      </c>
      <c r="D52" s="1">
        <v>56035</v>
      </c>
      <c r="E52" s="1">
        <v>57535</v>
      </c>
      <c r="F52" s="1">
        <v>60235</v>
      </c>
      <c r="G52" s="1">
        <v>3</v>
      </c>
      <c r="H52" s="1">
        <v>46788</v>
      </c>
      <c r="I52" s="1">
        <v>52805</v>
      </c>
      <c r="J52" s="1">
        <v>58837</v>
      </c>
      <c r="K52" s="1">
        <v>60412</v>
      </c>
      <c r="L52" s="1">
        <v>63247</v>
      </c>
      <c r="M52" s="1">
        <v>3</v>
      </c>
      <c r="N52" s="1">
        <v>49016</v>
      </c>
      <c r="O52" s="1">
        <v>55319</v>
      </c>
      <c r="P52" s="1">
        <v>61639</v>
      </c>
      <c r="Q52" s="1">
        <v>63289</v>
      </c>
      <c r="R52" s="1">
        <v>66259</v>
      </c>
      <c r="S52" s="1">
        <v>3</v>
      </c>
      <c r="T52" s="1">
        <v>51244</v>
      </c>
      <c r="U52" s="1">
        <v>57834</v>
      </c>
      <c r="V52" s="1">
        <v>64440</v>
      </c>
      <c r="W52" s="1">
        <v>66165</v>
      </c>
      <c r="X52" s="1">
        <v>69270</v>
      </c>
      <c r="Y52" s="1">
        <v>3</v>
      </c>
      <c r="Z52" s="1">
        <v>53472</v>
      </c>
      <c r="AA52" s="1">
        <v>60348</v>
      </c>
      <c r="AB52" s="1">
        <v>67242</v>
      </c>
      <c r="AC52" s="1">
        <v>69042</v>
      </c>
      <c r="AD52" s="1">
        <v>72282</v>
      </c>
      <c r="AF52" s="1">
        <v>1000</v>
      </c>
      <c r="AG52" s="1">
        <v>1000</v>
      </c>
      <c r="AH52" s="1">
        <v>1000</v>
      </c>
      <c r="AI52" s="1">
        <v>1000</v>
      </c>
      <c r="AJ52" s="1">
        <v>1000</v>
      </c>
      <c r="AL52" s="1">
        <v>1050</v>
      </c>
      <c r="AM52" s="1">
        <v>1050</v>
      </c>
      <c r="AN52" s="1">
        <v>1050</v>
      </c>
      <c r="AO52" s="1">
        <v>1050</v>
      </c>
      <c r="AP52" s="1">
        <v>1050</v>
      </c>
      <c r="AR52" s="1">
        <v>1100</v>
      </c>
      <c r="AS52" s="1">
        <v>1100</v>
      </c>
      <c r="AT52" s="1">
        <v>1100</v>
      </c>
      <c r="AU52" s="1">
        <v>1100</v>
      </c>
      <c r="AV52" s="1">
        <v>1100</v>
      </c>
      <c r="AX52" s="1">
        <v>1150</v>
      </c>
      <c r="AY52" s="1">
        <v>1150</v>
      </c>
      <c r="AZ52" s="1">
        <v>1150</v>
      </c>
      <c r="BA52" s="1">
        <v>1150</v>
      </c>
      <c r="BB52" s="1">
        <v>1150</v>
      </c>
      <c r="BD52" s="1">
        <v>1200</v>
      </c>
      <c r="BE52" s="1">
        <v>1200</v>
      </c>
      <c r="BF52" s="1">
        <v>1200</v>
      </c>
      <c r="BG52" s="1">
        <v>1200</v>
      </c>
      <c r="BH52" s="1">
        <v>1200</v>
      </c>
    </row>
    <row r="53" spans="1:60" x14ac:dyDescent="0.25">
      <c r="A53" s="1">
        <v>4</v>
      </c>
      <c r="B53" s="1">
        <v>45865</v>
      </c>
      <c r="C53" s="1">
        <v>51760</v>
      </c>
      <c r="D53" s="1">
        <v>57690</v>
      </c>
      <c r="E53" s="1">
        <v>59235</v>
      </c>
      <c r="F53" s="1">
        <v>62015</v>
      </c>
      <c r="G53" s="1">
        <v>4</v>
      </c>
      <c r="H53" s="1">
        <v>48158</v>
      </c>
      <c r="I53" s="1">
        <v>54348</v>
      </c>
      <c r="J53" s="1">
        <v>60575</v>
      </c>
      <c r="K53" s="1">
        <v>62197</v>
      </c>
      <c r="L53" s="1">
        <v>65116</v>
      </c>
      <c r="M53" s="1">
        <v>4</v>
      </c>
      <c r="N53" s="1">
        <v>50452</v>
      </c>
      <c r="O53" s="1">
        <v>56936</v>
      </c>
      <c r="P53" s="1">
        <v>63459</v>
      </c>
      <c r="Q53" s="1">
        <v>65159</v>
      </c>
      <c r="R53" s="1">
        <v>68217</v>
      </c>
      <c r="S53" s="1">
        <v>4</v>
      </c>
      <c r="T53" s="1">
        <v>52745</v>
      </c>
      <c r="U53" s="1">
        <v>59524</v>
      </c>
      <c r="V53" s="1">
        <v>66344</v>
      </c>
      <c r="W53" s="1">
        <v>68120</v>
      </c>
      <c r="X53" s="1">
        <v>71317</v>
      </c>
      <c r="Y53" s="1">
        <v>4</v>
      </c>
      <c r="Z53" s="1">
        <v>55038</v>
      </c>
      <c r="AA53" s="1">
        <v>62112</v>
      </c>
      <c r="AB53" s="1">
        <v>69228</v>
      </c>
      <c r="AC53" s="1">
        <v>71082</v>
      </c>
      <c r="AD53" s="1">
        <v>74418</v>
      </c>
      <c r="AF53" s="1">
        <v>1000</v>
      </c>
      <c r="AG53" s="1">
        <v>1000</v>
      </c>
      <c r="AH53" s="1">
        <v>1000</v>
      </c>
      <c r="AI53" s="1">
        <v>1000</v>
      </c>
      <c r="AJ53" s="1">
        <v>1000</v>
      </c>
      <c r="AL53" s="1">
        <v>1050</v>
      </c>
      <c r="AM53" s="1">
        <v>1050</v>
      </c>
      <c r="AN53" s="1">
        <v>1050</v>
      </c>
      <c r="AO53" s="1">
        <v>1050</v>
      </c>
      <c r="AP53" s="1">
        <v>1050</v>
      </c>
      <c r="AR53" s="1">
        <v>1100</v>
      </c>
      <c r="AS53" s="1">
        <v>1100</v>
      </c>
      <c r="AT53" s="1">
        <v>1100</v>
      </c>
      <c r="AU53" s="1">
        <v>1100</v>
      </c>
      <c r="AV53" s="1">
        <v>1100</v>
      </c>
      <c r="AX53" s="1">
        <v>1150</v>
      </c>
      <c r="AY53" s="1">
        <v>1150</v>
      </c>
      <c r="AZ53" s="1">
        <v>1150</v>
      </c>
      <c r="BA53" s="1">
        <v>1150</v>
      </c>
      <c r="BB53" s="1">
        <v>1150</v>
      </c>
      <c r="BD53" s="1">
        <v>1200</v>
      </c>
      <c r="BE53" s="1">
        <v>1200</v>
      </c>
      <c r="BF53" s="1">
        <v>1200</v>
      </c>
      <c r="BG53" s="1">
        <v>1200</v>
      </c>
      <c r="BH53" s="1">
        <v>1200</v>
      </c>
    </row>
    <row r="54" spans="1:60" x14ac:dyDescent="0.25">
      <c r="A54" s="1">
        <v>5</v>
      </c>
      <c r="B54" s="1">
        <v>46985</v>
      </c>
      <c r="C54" s="1">
        <v>53035</v>
      </c>
      <c r="D54" s="1">
        <v>59100</v>
      </c>
      <c r="E54" s="1">
        <v>60685</v>
      </c>
      <c r="F54" s="1">
        <v>63540</v>
      </c>
      <c r="G54" s="1">
        <v>5</v>
      </c>
      <c r="H54" s="1">
        <v>49334</v>
      </c>
      <c r="I54" s="1">
        <v>55687</v>
      </c>
      <c r="J54" s="1">
        <v>62055</v>
      </c>
      <c r="K54" s="1">
        <v>63719</v>
      </c>
      <c r="L54" s="1">
        <v>66717</v>
      </c>
      <c r="M54" s="1">
        <v>5</v>
      </c>
      <c r="N54" s="1">
        <v>51684</v>
      </c>
      <c r="O54" s="1">
        <v>58339</v>
      </c>
      <c r="P54" s="1">
        <v>65010</v>
      </c>
      <c r="Q54" s="1">
        <v>66754</v>
      </c>
      <c r="R54" s="1">
        <v>69894</v>
      </c>
      <c r="S54" s="1">
        <v>5</v>
      </c>
      <c r="T54" s="1">
        <v>54033</v>
      </c>
      <c r="U54" s="1">
        <v>60990</v>
      </c>
      <c r="V54" s="1">
        <v>67965</v>
      </c>
      <c r="W54" s="1">
        <v>69788</v>
      </c>
      <c r="X54" s="1">
        <v>73071</v>
      </c>
      <c r="Y54" s="1">
        <v>5</v>
      </c>
      <c r="Z54" s="1">
        <v>56382</v>
      </c>
      <c r="AA54" s="1">
        <v>63642</v>
      </c>
      <c r="AB54" s="1">
        <v>70920</v>
      </c>
      <c r="AC54" s="1">
        <v>72822</v>
      </c>
      <c r="AD54" s="1">
        <v>76248</v>
      </c>
      <c r="AF54" s="1">
        <v>1000</v>
      </c>
      <c r="AG54" s="1">
        <v>1000</v>
      </c>
      <c r="AH54" s="1">
        <v>1000</v>
      </c>
      <c r="AI54" s="1">
        <v>1000</v>
      </c>
      <c r="AJ54" s="1">
        <v>1000</v>
      </c>
      <c r="AL54" s="1">
        <v>1050</v>
      </c>
      <c r="AM54" s="1">
        <v>1050</v>
      </c>
      <c r="AN54" s="1">
        <v>1050</v>
      </c>
      <c r="AO54" s="1">
        <v>1050</v>
      </c>
      <c r="AP54" s="1">
        <v>1050</v>
      </c>
      <c r="AR54" s="1">
        <v>1100</v>
      </c>
      <c r="AS54" s="1">
        <v>1100</v>
      </c>
      <c r="AT54" s="1">
        <v>1100</v>
      </c>
      <c r="AU54" s="1">
        <v>1100</v>
      </c>
      <c r="AV54" s="1">
        <v>1100</v>
      </c>
      <c r="AX54" s="1">
        <v>1150</v>
      </c>
      <c r="AY54" s="1">
        <v>1150</v>
      </c>
      <c r="AZ54" s="1">
        <v>1150</v>
      </c>
      <c r="BA54" s="1">
        <v>1150</v>
      </c>
      <c r="BB54" s="1">
        <v>1150</v>
      </c>
      <c r="BD54" s="1">
        <v>1200</v>
      </c>
      <c r="BE54" s="1">
        <v>1200</v>
      </c>
      <c r="BF54" s="1">
        <v>1200</v>
      </c>
      <c r="BG54" s="1">
        <v>1200</v>
      </c>
      <c r="BH54" s="1">
        <v>1200</v>
      </c>
    </row>
    <row r="55" spans="1:60" x14ac:dyDescent="0.25">
      <c r="A55" s="1">
        <v>6</v>
      </c>
      <c r="B55" s="1">
        <v>48145</v>
      </c>
      <c r="C55" s="1">
        <v>54335</v>
      </c>
      <c r="D55" s="1">
        <v>60555</v>
      </c>
      <c r="E55" s="1">
        <v>62180</v>
      </c>
      <c r="F55" s="1">
        <v>65100</v>
      </c>
      <c r="G55" s="1">
        <v>6</v>
      </c>
      <c r="H55" s="1">
        <v>50552</v>
      </c>
      <c r="I55" s="1">
        <v>57052</v>
      </c>
      <c r="J55" s="1">
        <v>63583</v>
      </c>
      <c r="K55" s="1">
        <v>65289</v>
      </c>
      <c r="L55" s="1">
        <v>68355</v>
      </c>
      <c r="M55" s="1">
        <v>6</v>
      </c>
      <c r="N55" s="1">
        <v>52960</v>
      </c>
      <c r="O55" s="1">
        <v>59769</v>
      </c>
      <c r="P55" s="1">
        <v>66611</v>
      </c>
      <c r="Q55" s="1">
        <v>68398</v>
      </c>
      <c r="R55" s="1">
        <v>71610</v>
      </c>
      <c r="S55" s="1">
        <v>6</v>
      </c>
      <c r="T55" s="1">
        <v>55367</v>
      </c>
      <c r="U55" s="1">
        <v>62485</v>
      </c>
      <c r="V55" s="1">
        <v>69638</v>
      </c>
      <c r="W55" s="1">
        <v>71507</v>
      </c>
      <c r="X55" s="1">
        <v>74865</v>
      </c>
      <c r="Y55" s="1">
        <v>6</v>
      </c>
      <c r="Z55" s="1">
        <v>57774</v>
      </c>
      <c r="AA55" s="1">
        <v>65202</v>
      </c>
      <c r="AB55" s="1">
        <v>72666</v>
      </c>
      <c r="AC55" s="1">
        <v>74616</v>
      </c>
      <c r="AD55" s="1">
        <v>78120</v>
      </c>
      <c r="AF55" s="1">
        <v>1000</v>
      </c>
      <c r="AG55" s="1">
        <v>1000</v>
      </c>
      <c r="AH55" s="1">
        <v>1000</v>
      </c>
      <c r="AI55" s="1">
        <v>1000</v>
      </c>
      <c r="AJ55" s="1">
        <v>1000</v>
      </c>
      <c r="AL55" s="1">
        <v>1050</v>
      </c>
      <c r="AM55" s="1">
        <v>1050</v>
      </c>
      <c r="AN55" s="1">
        <v>1050</v>
      </c>
      <c r="AO55" s="1">
        <v>1050</v>
      </c>
      <c r="AP55" s="1">
        <v>1050</v>
      </c>
      <c r="AR55" s="1">
        <v>1100</v>
      </c>
      <c r="AS55" s="1">
        <v>1100</v>
      </c>
      <c r="AT55" s="1">
        <v>1100</v>
      </c>
      <c r="AU55" s="1">
        <v>1100</v>
      </c>
      <c r="AV55" s="1">
        <v>1100</v>
      </c>
      <c r="AX55" s="1">
        <v>1150</v>
      </c>
      <c r="AY55" s="1">
        <v>1150</v>
      </c>
      <c r="AZ55" s="1">
        <v>1150</v>
      </c>
      <c r="BA55" s="1">
        <v>1150</v>
      </c>
      <c r="BB55" s="1">
        <v>1150</v>
      </c>
      <c r="BD55" s="1">
        <v>1200</v>
      </c>
      <c r="BE55" s="1">
        <v>1200</v>
      </c>
      <c r="BF55" s="1">
        <v>1200</v>
      </c>
      <c r="BG55" s="1">
        <v>1200</v>
      </c>
      <c r="BH55" s="1">
        <v>1200</v>
      </c>
    </row>
    <row r="56" spans="1:60" x14ac:dyDescent="0.25">
      <c r="A56" s="1">
        <v>7</v>
      </c>
      <c r="B56" s="1">
        <v>50030</v>
      </c>
      <c r="C56" s="1">
        <v>56475</v>
      </c>
      <c r="D56" s="1">
        <v>62940</v>
      </c>
      <c r="E56" s="1">
        <v>64625</v>
      </c>
      <c r="F56" s="1">
        <v>67665</v>
      </c>
      <c r="G56" s="1">
        <v>7</v>
      </c>
      <c r="H56" s="1">
        <v>52532</v>
      </c>
      <c r="I56" s="1">
        <v>59299</v>
      </c>
      <c r="J56" s="1">
        <v>66087</v>
      </c>
      <c r="K56" s="1">
        <v>67856</v>
      </c>
      <c r="L56" s="1">
        <v>71048</v>
      </c>
      <c r="M56" s="1">
        <v>7</v>
      </c>
      <c r="N56" s="1">
        <v>55033</v>
      </c>
      <c r="O56" s="1">
        <v>62123</v>
      </c>
      <c r="P56" s="1">
        <v>69234</v>
      </c>
      <c r="Q56" s="1">
        <v>71088</v>
      </c>
      <c r="R56" s="1">
        <v>74432</v>
      </c>
      <c r="S56" s="1">
        <v>7</v>
      </c>
      <c r="T56" s="1">
        <v>57535</v>
      </c>
      <c r="U56" s="1">
        <v>64946</v>
      </c>
      <c r="V56" s="1">
        <v>72381</v>
      </c>
      <c r="W56" s="1">
        <v>74319</v>
      </c>
      <c r="X56" s="1">
        <v>77815</v>
      </c>
      <c r="Y56" s="1">
        <v>7</v>
      </c>
      <c r="Z56" s="1">
        <v>60036</v>
      </c>
      <c r="AA56" s="1">
        <v>67770</v>
      </c>
      <c r="AB56" s="1">
        <v>75528</v>
      </c>
      <c r="AC56" s="1">
        <v>77550</v>
      </c>
      <c r="AD56" s="1">
        <v>81198</v>
      </c>
      <c r="AF56" s="1">
        <v>1000</v>
      </c>
      <c r="AG56" s="1">
        <v>1000</v>
      </c>
      <c r="AH56" s="1">
        <v>1000</v>
      </c>
      <c r="AI56" s="1">
        <v>1000</v>
      </c>
      <c r="AJ56" s="1">
        <v>1000</v>
      </c>
      <c r="AL56" s="1">
        <v>1050</v>
      </c>
      <c r="AM56" s="1">
        <v>1050</v>
      </c>
      <c r="AN56" s="1">
        <v>1050</v>
      </c>
      <c r="AO56" s="1">
        <v>1050</v>
      </c>
      <c r="AP56" s="1">
        <v>1050</v>
      </c>
      <c r="AR56" s="1">
        <v>1100</v>
      </c>
      <c r="AS56" s="1">
        <v>1100</v>
      </c>
      <c r="AT56" s="1">
        <v>1100</v>
      </c>
      <c r="AU56" s="1">
        <v>1100</v>
      </c>
      <c r="AV56" s="1">
        <v>1100</v>
      </c>
      <c r="AX56" s="1">
        <v>1150</v>
      </c>
      <c r="AY56" s="1">
        <v>1150</v>
      </c>
      <c r="AZ56" s="1">
        <v>1150</v>
      </c>
      <c r="BA56" s="1">
        <v>1150</v>
      </c>
      <c r="BB56" s="1">
        <v>1150</v>
      </c>
      <c r="BD56" s="1">
        <v>1200</v>
      </c>
      <c r="BE56" s="1">
        <v>1200</v>
      </c>
      <c r="BF56" s="1">
        <v>1200</v>
      </c>
      <c r="BG56" s="1">
        <v>1200</v>
      </c>
      <c r="BH56" s="1">
        <v>1200</v>
      </c>
    </row>
    <row r="57" spans="1:60" x14ac:dyDescent="0.25">
      <c r="A57" s="1">
        <v>8</v>
      </c>
      <c r="B57" s="1">
        <v>50765</v>
      </c>
      <c r="C57" s="1">
        <v>57300</v>
      </c>
      <c r="D57" s="1">
        <v>63870</v>
      </c>
      <c r="E57" s="1">
        <v>65580</v>
      </c>
      <c r="F57" s="1">
        <v>68670</v>
      </c>
      <c r="G57" s="1">
        <v>8</v>
      </c>
      <c r="H57" s="1">
        <v>53303</v>
      </c>
      <c r="I57" s="1">
        <v>60165</v>
      </c>
      <c r="J57" s="1">
        <v>67064</v>
      </c>
      <c r="K57" s="1">
        <v>68859</v>
      </c>
      <c r="L57" s="1">
        <v>72104</v>
      </c>
      <c r="M57" s="1">
        <v>8</v>
      </c>
      <c r="N57" s="1">
        <v>55842</v>
      </c>
      <c r="O57" s="1">
        <v>63030</v>
      </c>
      <c r="P57" s="1">
        <v>70257</v>
      </c>
      <c r="Q57" s="1">
        <v>72138</v>
      </c>
      <c r="R57" s="1">
        <v>75537</v>
      </c>
      <c r="S57" s="1">
        <v>8</v>
      </c>
      <c r="T57" s="1">
        <v>58380</v>
      </c>
      <c r="U57" s="1">
        <v>65895</v>
      </c>
      <c r="V57" s="1">
        <v>73451</v>
      </c>
      <c r="W57" s="1">
        <v>75417</v>
      </c>
      <c r="X57" s="1">
        <v>78971</v>
      </c>
      <c r="Y57" s="1">
        <v>8</v>
      </c>
      <c r="Z57" s="1">
        <v>60918</v>
      </c>
      <c r="AA57" s="1">
        <v>68760</v>
      </c>
      <c r="AB57" s="1">
        <v>76644</v>
      </c>
      <c r="AC57" s="1">
        <v>78696</v>
      </c>
      <c r="AD57" s="1">
        <v>82404</v>
      </c>
      <c r="AF57" s="1">
        <v>1000</v>
      </c>
      <c r="AG57" s="1">
        <v>1000</v>
      </c>
      <c r="AH57" s="1">
        <v>1000</v>
      </c>
      <c r="AI57" s="1">
        <v>1000</v>
      </c>
      <c r="AJ57" s="1">
        <v>1000</v>
      </c>
      <c r="AL57" s="1">
        <v>1050</v>
      </c>
      <c r="AM57" s="1">
        <v>1050</v>
      </c>
      <c r="AN57" s="1">
        <v>1050</v>
      </c>
      <c r="AO57" s="1">
        <v>1050</v>
      </c>
      <c r="AP57" s="1">
        <v>1050</v>
      </c>
      <c r="AR57" s="1">
        <v>1100</v>
      </c>
      <c r="AS57" s="1">
        <v>1100</v>
      </c>
      <c r="AT57" s="1">
        <v>1100</v>
      </c>
      <c r="AU57" s="1">
        <v>1100</v>
      </c>
      <c r="AV57" s="1">
        <v>1100</v>
      </c>
      <c r="AX57" s="1">
        <v>1150</v>
      </c>
      <c r="AY57" s="1">
        <v>1150</v>
      </c>
      <c r="AZ57" s="1">
        <v>1150</v>
      </c>
      <c r="BA57" s="1">
        <v>1150</v>
      </c>
      <c r="BB57" s="1">
        <v>1150</v>
      </c>
      <c r="BD57" s="1">
        <v>1200</v>
      </c>
      <c r="BE57" s="1">
        <v>1200</v>
      </c>
      <c r="BF57" s="1">
        <v>1200</v>
      </c>
      <c r="BG57" s="1">
        <v>1200</v>
      </c>
      <c r="BH57" s="1">
        <v>1200</v>
      </c>
    </row>
    <row r="58" spans="1:60" x14ac:dyDescent="0.25">
      <c r="A58" s="1">
        <v>9</v>
      </c>
      <c r="B58" s="1">
        <v>51510</v>
      </c>
      <c r="C58" s="1">
        <v>58155</v>
      </c>
      <c r="D58" s="1">
        <v>64810</v>
      </c>
      <c r="E58" s="1">
        <v>66550</v>
      </c>
      <c r="F58" s="1">
        <v>69680</v>
      </c>
      <c r="G58" s="1">
        <v>9</v>
      </c>
      <c r="H58" s="1">
        <v>54086</v>
      </c>
      <c r="I58" s="1">
        <v>61063</v>
      </c>
      <c r="J58" s="1">
        <v>68051</v>
      </c>
      <c r="K58" s="1">
        <v>69878</v>
      </c>
      <c r="L58" s="1">
        <v>73164</v>
      </c>
      <c r="M58" s="1">
        <v>9</v>
      </c>
      <c r="N58" s="1">
        <v>56661</v>
      </c>
      <c r="O58" s="1">
        <v>63971</v>
      </c>
      <c r="P58" s="1">
        <v>71291</v>
      </c>
      <c r="Q58" s="1">
        <v>73205</v>
      </c>
      <c r="R58" s="1">
        <v>76648</v>
      </c>
      <c r="S58" s="1">
        <v>9</v>
      </c>
      <c r="T58" s="1">
        <v>59237</v>
      </c>
      <c r="U58" s="1">
        <v>66878</v>
      </c>
      <c r="V58" s="1">
        <v>74532</v>
      </c>
      <c r="W58" s="1">
        <v>76533</v>
      </c>
      <c r="X58" s="1">
        <v>80132</v>
      </c>
      <c r="Y58" s="1">
        <v>9</v>
      </c>
      <c r="Z58" s="1">
        <v>61812</v>
      </c>
      <c r="AA58" s="1">
        <v>69786</v>
      </c>
      <c r="AB58" s="1">
        <v>77772</v>
      </c>
      <c r="AC58" s="1">
        <v>79860</v>
      </c>
      <c r="AD58" s="1">
        <v>83616</v>
      </c>
      <c r="AF58" s="1">
        <v>1000</v>
      </c>
      <c r="AG58" s="1">
        <v>1000</v>
      </c>
      <c r="AH58" s="1">
        <v>1000</v>
      </c>
      <c r="AI58" s="1">
        <v>1000</v>
      </c>
      <c r="AJ58" s="1">
        <v>1000</v>
      </c>
      <c r="AL58" s="1">
        <v>1050</v>
      </c>
      <c r="AM58" s="1">
        <v>1050</v>
      </c>
      <c r="AN58" s="1">
        <v>1050</v>
      </c>
      <c r="AO58" s="1">
        <v>1050</v>
      </c>
      <c r="AP58" s="1">
        <v>1050</v>
      </c>
      <c r="AR58" s="1">
        <v>1100</v>
      </c>
      <c r="AS58" s="1">
        <v>1100</v>
      </c>
      <c r="AT58" s="1">
        <v>1100</v>
      </c>
      <c r="AU58" s="1">
        <v>1100</v>
      </c>
      <c r="AV58" s="1">
        <v>1100</v>
      </c>
      <c r="AX58" s="1">
        <v>1150</v>
      </c>
      <c r="AY58" s="1">
        <v>1150</v>
      </c>
      <c r="AZ58" s="1">
        <v>1150</v>
      </c>
      <c r="BA58" s="1">
        <v>1150</v>
      </c>
      <c r="BB58" s="1">
        <v>1150</v>
      </c>
      <c r="BD58" s="1">
        <v>1200</v>
      </c>
      <c r="BE58" s="1">
        <v>1200</v>
      </c>
      <c r="BF58" s="1">
        <v>1200</v>
      </c>
      <c r="BG58" s="1">
        <v>1200</v>
      </c>
      <c r="BH58" s="1">
        <v>1200</v>
      </c>
    </row>
    <row r="59" spans="1:60" x14ac:dyDescent="0.25">
      <c r="A59" s="1">
        <v>10</v>
      </c>
      <c r="B59" s="1">
        <v>52760</v>
      </c>
      <c r="C59" s="1">
        <v>59575</v>
      </c>
      <c r="D59" s="1">
        <v>66410</v>
      </c>
      <c r="E59" s="1">
        <v>68185</v>
      </c>
      <c r="F59" s="1">
        <v>71400</v>
      </c>
      <c r="G59" s="1">
        <v>10</v>
      </c>
      <c r="H59" s="1">
        <v>55398</v>
      </c>
      <c r="I59" s="1">
        <v>62554</v>
      </c>
      <c r="J59" s="1">
        <v>69731</v>
      </c>
      <c r="K59" s="1">
        <v>71594</v>
      </c>
      <c r="L59" s="1">
        <v>74970</v>
      </c>
      <c r="M59" s="1">
        <v>10</v>
      </c>
      <c r="N59" s="1">
        <v>58036</v>
      </c>
      <c r="O59" s="1">
        <v>65533</v>
      </c>
      <c r="P59" s="1">
        <v>73051</v>
      </c>
      <c r="Q59" s="1">
        <v>75004</v>
      </c>
      <c r="R59" s="1">
        <v>78540</v>
      </c>
      <c r="S59" s="1">
        <v>10</v>
      </c>
      <c r="T59" s="1">
        <v>60674</v>
      </c>
      <c r="U59" s="1">
        <v>68511</v>
      </c>
      <c r="V59" s="1">
        <v>76372</v>
      </c>
      <c r="W59" s="1">
        <v>78413</v>
      </c>
      <c r="X59" s="1">
        <v>82110</v>
      </c>
      <c r="Y59" s="1">
        <v>10</v>
      </c>
      <c r="Z59" s="1">
        <v>63312</v>
      </c>
      <c r="AA59" s="1">
        <v>71490</v>
      </c>
      <c r="AB59" s="1">
        <v>79692</v>
      </c>
      <c r="AC59" s="1">
        <v>81822</v>
      </c>
      <c r="AD59" s="1">
        <v>85680</v>
      </c>
      <c r="AF59" s="1">
        <v>1000</v>
      </c>
      <c r="AG59" s="1">
        <v>1000</v>
      </c>
      <c r="AH59" s="1">
        <v>1000</v>
      </c>
      <c r="AI59" s="1">
        <v>1000</v>
      </c>
      <c r="AJ59" s="1">
        <v>1000</v>
      </c>
      <c r="AL59" s="1">
        <v>1050</v>
      </c>
      <c r="AM59" s="1">
        <v>1050</v>
      </c>
      <c r="AN59" s="1">
        <v>1050</v>
      </c>
      <c r="AO59" s="1">
        <v>1050</v>
      </c>
      <c r="AP59" s="1">
        <v>1050</v>
      </c>
      <c r="AR59" s="1">
        <v>1100</v>
      </c>
      <c r="AS59" s="1">
        <v>1100</v>
      </c>
      <c r="AT59" s="1">
        <v>1100</v>
      </c>
      <c r="AU59" s="1">
        <v>1100</v>
      </c>
      <c r="AV59" s="1">
        <v>1100</v>
      </c>
      <c r="AX59" s="1">
        <v>1150</v>
      </c>
      <c r="AY59" s="1">
        <v>1150</v>
      </c>
      <c r="AZ59" s="1">
        <v>1150</v>
      </c>
      <c r="BA59" s="1">
        <v>1150</v>
      </c>
      <c r="BB59" s="1">
        <v>1150</v>
      </c>
      <c r="BD59" s="1">
        <v>1200</v>
      </c>
      <c r="BE59" s="1">
        <v>1200</v>
      </c>
      <c r="BF59" s="1">
        <v>1200</v>
      </c>
      <c r="BG59" s="1">
        <v>1200</v>
      </c>
      <c r="BH59" s="1">
        <v>1200</v>
      </c>
    </row>
    <row r="60" spans="1:60" x14ac:dyDescent="0.25">
      <c r="A60" s="1">
        <v>11</v>
      </c>
      <c r="B60" s="1">
        <v>53805</v>
      </c>
      <c r="C60" s="1">
        <v>60745</v>
      </c>
      <c r="D60" s="1">
        <v>67710</v>
      </c>
      <c r="E60" s="1">
        <v>69530</v>
      </c>
      <c r="F60" s="1">
        <v>72805</v>
      </c>
      <c r="G60" s="1">
        <v>11</v>
      </c>
      <c r="H60" s="1">
        <v>56495</v>
      </c>
      <c r="I60" s="1">
        <v>63782</v>
      </c>
      <c r="J60" s="1">
        <v>71096</v>
      </c>
      <c r="K60" s="1">
        <v>73007</v>
      </c>
      <c r="L60" s="1">
        <v>76445</v>
      </c>
      <c r="M60" s="1">
        <v>11</v>
      </c>
      <c r="N60" s="1">
        <v>59186</v>
      </c>
      <c r="O60" s="1">
        <v>66820</v>
      </c>
      <c r="P60" s="1">
        <v>74481</v>
      </c>
      <c r="Q60" s="1">
        <v>76483</v>
      </c>
      <c r="R60" s="1">
        <v>80086</v>
      </c>
      <c r="S60" s="1">
        <v>11</v>
      </c>
      <c r="T60" s="1">
        <v>61876</v>
      </c>
      <c r="U60" s="1">
        <v>69857</v>
      </c>
      <c r="V60" s="1">
        <v>77867</v>
      </c>
      <c r="W60" s="1">
        <v>79960</v>
      </c>
      <c r="X60" s="1">
        <v>83726</v>
      </c>
      <c r="Y60" s="1">
        <v>11</v>
      </c>
      <c r="Z60" s="1">
        <v>64566</v>
      </c>
      <c r="AA60" s="1">
        <v>72894</v>
      </c>
      <c r="AB60" s="1">
        <v>81252</v>
      </c>
      <c r="AC60" s="1">
        <v>83436</v>
      </c>
      <c r="AD60" s="1">
        <v>87366</v>
      </c>
      <c r="AF60" s="1">
        <v>1000</v>
      </c>
      <c r="AG60" s="1">
        <v>1000</v>
      </c>
      <c r="AH60" s="1">
        <v>1000</v>
      </c>
      <c r="AI60" s="1">
        <v>1000</v>
      </c>
      <c r="AJ60" s="1">
        <v>1000</v>
      </c>
      <c r="AL60" s="1">
        <v>1050</v>
      </c>
      <c r="AM60" s="1">
        <v>1050</v>
      </c>
      <c r="AN60" s="1">
        <v>1050</v>
      </c>
      <c r="AO60" s="1">
        <v>1050</v>
      </c>
      <c r="AP60" s="1">
        <v>1050</v>
      </c>
      <c r="AR60" s="1">
        <v>1100</v>
      </c>
      <c r="AS60" s="1">
        <v>1100</v>
      </c>
      <c r="AT60" s="1">
        <v>1100</v>
      </c>
      <c r="AU60" s="1">
        <v>1100</v>
      </c>
      <c r="AV60" s="1">
        <v>1100</v>
      </c>
      <c r="AX60" s="1">
        <v>1150</v>
      </c>
      <c r="AY60" s="1">
        <v>1150</v>
      </c>
      <c r="AZ60" s="1">
        <v>1150</v>
      </c>
      <c r="BA60" s="1">
        <v>1150</v>
      </c>
      <c r="BB60" s="1">
        <v>1150</v>
      </c>
      <c r="BD60" s="1">
        <v>1200</v>
      </c>
      <c r="BE60" s="1">
        <v>1200</v>
      </c>
      <c r="BF60" s="1">
        <v>1200</v>
      </c>
      <c r="BG60" s="1">
        <v>1200</v>
      </c>
      <c r="BH60" s="1">
        <v>1200</v>
      </c>
    </row>
    <row r="61" spans="1:60" x14ac:dyDescent="0.25">
      <c r="A61" s="1">
        <v>12</v>
      </c>
      <c r="B61" s="1">
        <v>54595</v>
      </c>
      <c r="C61" s="1">
        <v>61585</v>
      </c>
      <c r="D61" s="1">
        <v>68565</v>
      </c>
      <c r="E61" s="1">
        <v>70370</v>
      </c>
      <c r="F61" s="1">
        <v>73640</v>
      </c>
      <c r="G61" s="1">
        <v>12</v>
      </c>
      <c r="H61" s="1">
        <v>57325</v>
      </c>
      <c r="I61" s="1">
        <v>64664</v>
      </c>
      <c r="J61" s="1">
        <v>71993</v>
      </c>
      <c r="K61" s="1">
        <v>73889</v>
      </c>
      <c r="L61" s="1">
        <v>77322</v>
      </c>
      <c r="M61" s="1">
        <v>12</v>
      </c>
      <c r="N61" s="1">
        <v>60055</v>
      </c>
      <c r="O61" s="1">
        <v>67744</v>
      </c>
      <c r="P61" s="1">
        <v>75422</v>
      </c>
      <c r="Q61" s="1">
        <v>77407</v>
      </c>
      <c r="R61" s="1">
        <v>81004</v>
      </c>
      <c r="S61" s="1">
        <v>12</v>
      </c>
      <c r="T61" s="1">
        <v>62784</v>
      </c>
      <c r="U61" s="1">
        <v>70823</v>
      </c>
      <c r="V61" s="1">
        <v>78850</v>
      </c>
      <c r="W61" s="1">
        <v>80926</v>
      </c>
      <c r="X61" s="1">
        <v>84686</v>
      </c>
      <c r="Y61" s="1">
        <v>12</v>
      </c>
      <c r="Z61" s="1">
        <v>65514</v>
      </c>
      <c r="AA61" s="1">
        <v>73902</v>
      </c>
      <c r="AB61" s="1">
        <v>82278</v>
      </c>
      <c r="AC61" s="1">
        <v>84444</v>
      </c>
      <c r="AD61" s="1">
        <v>88368</v>
      </c>
      <c r="AF61" s="1">
        <v>1000</v>
      </c>
      <c r="AG61" s="1">
        <v>1000</v>
      </c>
      <c r="AH61" s="1">
        <v>1000</v>
      </c>
      <c r="AI61" s="1">
        <v>1000</v>
      </c>
      <c r="AJ61" s="1">
        <v>1000</v>
      </c>
      <c r="AL61" s="1">
        <v>1050</v>
      </c>
      <c r="AM61" s="1">
        <v>1050</v>
      </c>
      <c r="AN61" s="1">
        <v>1050</v>
      </c>
      <c r="AO61" s="1">
        <v>1050</v>
      </c>
      <c r="AP61" s="1">
        <v>1050</v>
      </c>
      <c r="AR61" s="1">
        <v>1100</v>
      </c>
      <c r="AS61" s="1">
        <v>1100</v>
      </c>
      <c r="AT61" s="1">
        <v>1100</v>
      </c>
      <c r="AU61" s="1">
        <v>1100</v>
      </c>
      <c r="AV61" s="1">
        <v>1100</v>
      </c>
      <c r="AX61" s="1">
        <v>1150</v>
      </c>
      <c r="AY61" s="1">
        <v>1150</v>
      </c>
      <c r="AZ61" s="1">
        <v>1150</v>
      </c>
      <c r="BA61" s="1">
        <v>1150</v>
      </c>
      <c r="BB61" s="1">
        <v>1150</v>
      </c>
      <c r="BD61" s="1">
        <v>1200</v>
      </c>
      <c r="BE61" s="1">
        <v>1200</v>
      </c>
      <c r="BF61" s="1">
        <v>1200</v>
      </c>
      <c r="BG61" s="1">
        <v>1200</v>
      </c>
      <c r="BH61" s="1">
        <v>1200</v>
      </c>
    </row>
    <row r="62" spans="1:60" x14ac:dyDescent="0.25">
      <c r="A62" s="1">
        <v>13</v>
      </c>
      <c r="B62" s="1">
        <v>55385</v>
      </c>
      <c r="C62" s="1">
        <v>62450</v>
      </c>
      <c r="D62" s="1">
        <v>69415</v>
      </c>
      <c r="E62" s="1">
        <v>71210</v>
      </c>
      <c r="F62" s="1">
        <v>74470</v>
      </c>
      <c r="G62" s="1">
        <v>13</v>
      </c>
      <c r="H62" s="1">
        <v>58154</v>
      </c>
      <c r="I62" s="1">
        <v>65573</v>
      </c>
      <c r="J62" s="1">
        <v>72886</v>
      </c>
      <c r="K62" s="1">
        <v>74771</v>
      </c>
      <c r="L62" s="1">
        <v>78194</v>
      </c>
      <c r="M62" s="1">
        <v>13</v>
      </c>
      <c r="N62" s="1">
        <v>60924</v>
      </c>
      <c r="O62" s="1">
        <v>68695</v>
      </c>
      <c r="P62" s="1">
        <v>76357</v>
      </c>
      <c r="Q62" s="1">
        <v>78331</v>
      </c>
      <c r="R62" s="1">
        <v>81917</v>
      </c>
      <c r="S62" s="1">
        <v>13</v>
      </c>
      <c r="T62" s="1">
        <v>63693</v>
      </c>
      <c r="U62" s="1">
        <v>71818</v>
      </c>
      <c r="V62" s="1">
        <v>79827</v>
      </c>
      <c r="W62" s="1">
        <v>81892</v>
      </c>
      <c r="X62" s="1">
        <v>85641</v>
      </c>
      <c r="Y62" s="1">
        <v>13</v>
      </c>
      <c r="Z62" s="1">
        <v>66462</v>
      </c>
      <c r="AA62" s="1">
        <v>74940</v>
      </c>
      <c r="AB62" s="1">
        <v>83298</v>
      </c>
      <c r="AC62" s="1">
        <v>85452</v>
      </c>
      <c r="AD62" s="1">
        <v>89364</v>
      </c>
      <c r="AF62" s="1">
        <v>1000</v>
      </c>
      <c r="AG62" s="1">
        <v>1000</v>
      </c>
      <c r="AH62" s="1">
        <v>1000</v>
      </c>
      <c r="AI62" s="1">
        <v>1000</v>
      </c>
      <c r="AJ62" s="1">
        <v>1000</v>
      </c>
      <c r="AL62" s="1">
        <v>1050</v>
      </c>
      <c r="AM62" s="1">
        <v>1050</v>
      </c>
      <c r="AN62" s="1">
        <v>1050</v>
      </c>
      <c r="AO62" s="1">
        <v>1050</v>
      </c>
      <c r="AP62" s="1">
        <v>1050</v>
      </c>
      <c r="AR62" s="1">
        <v>1100</v>
      </c>
      <c r="AS62" s="1">
        <v>1100</v>
      </c>
      <c r="AT62" s="1">
        <v>1100</v>
      </c>
      <c r="AU62" s="1">
        <v>1100</v>
      </c>
      <c r="AV62" s="1">
        <v>1100</v>
      </c>
      <c r="AX62" s="1">
        <v>1150</v>
      </c>
      <c r="AY62" s="1">
        <v>1150</v>
      </c>
      <c r="AZ62" s="1">
        <v>1150</v>
      </c>
      <c r="BA62" s="1">
        <v>1150</v>
      </c>
      <c r="BB62" s="1">
        <v>1150</v>
      </c>
      <c r="BD62" s="1">
        <v>1200</v>
      </c>
      <c r="BE62" s="1">
        <v>1200</v>
      </c>
      <c r="BF62" s="1">
        <v>1200</v>
      </c>
      <c r="BG62" s="1">
        <v>1200</v>
      </c>
      <c r="BH62" s="1">
        <v>1200</v>
      </c>
    </row>
    <row r="63" spans="1:60" x14ac:dyDescent="0.25">
      <c r="A63" s="1">
        <v>14</v>
      </c>
      <c r="B63" s="1">
        <v>56205</v>
      </c>
      <c r="C63" s="1">
        <v>63265</v>
      </c>
      <c r="D63" s="1">
        <v>70250</v>
      </c>
      <c r="E63" s="1">
        <v>72065</v>
      </c>
      <c r="F63" s="1">
        <v>75325</v>
      </c>
      <c r="G63" s="1">
        <v>14</v>
      </c>
      <c r="H63" s="1">
        <v>59015</v>
      </c>
      <c r="I63" s="1">
        <v>66428</v>
      </c>
      <c r="J63" s="1">
        <v>73763</v>
      </c>
      <c r="K63" s="1">
        <v>75668</v>
      </c>
      <c r="L63" s="1">
        <v>79091</v>
      </c>
      <c r="M63" s="1">
        <v>14</v>
      </c>
      <c r="N63" s="1">
        <v>61826</v>
      </c>
      <c r="O63" s="1">
        <v>69592</v>
      </c>
      <c r="P63" s="1">
        <v>77275</v>
      </c>
      <c r="Q63" s="1">
        <v>79272</v>
      </c>
      <c r="R63" s="1">
        <v>82858</v>
      </c>
      <c r="S63" s="1">
        <v>14</v>
      </c>
      <c r="T63" s="1">
        <v>64636</v>
      </c>
      <c r="U63" s="1">
        <v>72755</v>
      </c>
      <c r="V63" s="1">
        <v>80788</v>
      </c>
      <c r="W63" s="1">
        <v>82875</v>
      </c>
      <c r="X63" s="1">
        <v>86624</v>
      </c>
      <c r="Y63" s="1">
        <v>14</v>
      </c>
      <c r="Z63" s="1">
        <v>67446</v>
      </c>
      <c r="AA63" s="1">
        <v>75918</v>
      </c>
      <c r="AB63" s="1">
        <v>84300</v>
      </c>
      <c r="AC63" s="1">
        <v>86478</v>
      </c>
      <c r="AD63" s="1">
        <v>90390</v>
      </c>
      <c r="AF63" s="1">
        <v>1000</v>
      </c>
      <c r="AG63" s="1">
        <v>1000</v>
      </c>
      <c r="AH63" s="1">
        <v>1000</v>
      </c>
      <c r="AI63" s="1">
        <v>1000</v>
      </c>
      <c r="AJ63" s="1">
        <v>1000</v>
      </c>
      <c r="AL63" s="1">
        <v>1050</v>
      </c>
      <c r="AM63" s="1">
        <v>1050</v>
      </c>
      <c r="AN63" s="1">
        <v>1050</v>
      </c>
      <c r="AO63" s="1">
        <v>1050</v>
      </c>
      <c r="AP63" s="1">
        <v>1050</v>
      </c>
      <c r="AR63" s="1">
        <v>1100</v>
      </c>
      <c r="AS63" s="1">
        <v>1100</v>
      </c>
      <c r="AT63" s="1">
        <v>1100</v>
      </c>
      <c r="AU63" s="1">
        <v>1100</v>
      </c>
      <c r="AV63" s="1">
        <v>1100</v>
      </c>
      <c r="AX63" s="1">
        <v>1150</v>
      </c>
      <c r="AY63" s="1">
        <v>1150</v>
      </c>
      <c r="AZ63" s="1">
        <v>1150</v>
      </c>
      <c r="BA63" s="1">
        <v>1150</v>
      </c>
      <c r="BB63" s="1">
        <v>1150</v>
      </c>
      <c r="BD63" s="1">
        <v>1200</v>
      </c>
      <c r="BE63" s="1">
        <v>1200</v>
      </c>
      <c r="BF63" s="1">
        <v>1200</v>
      </c>
      <c r="BG63" s="1">
        <v>1200</v>
      </c>
      <c r="BH63" s="1">
        <v>1200</v>
      </c>
    </row>
    <row r="64" spans="1:60" x14ac:dyDescent="0.25">
      <c r="A64" s="1">
        <v>15</v>
      </c>
      <c r="B64" s="1">
        <v>57000</v>
      </c>
      <c r="C64" s="1">
        <v>64105</v>
      </c>
      <c r="D64" s="1">
        <v>71080</v>
      </c>
      <c r="E64" s="1">
        <v>72885</v>
      </c>
      <c r="F64" s="1">
        <v>76150</v>
      </c>
      <c r="G64" s="1">
        <v>15</v>
      </c>
      <c r="H64" s="1">
        <v>59850</v>
      </c>
      <c r="I64" s="1">
        <v>67310</v>
      </c>
      <c r="J64" s="1">
        <v>74634</v>
      </c>
      <c r="K64" s="1">
        <v>76529</v>
      </c>
      <c r="L64" s="1">
        <v>79958</v>
      </c>
      <c r="M64" s="1">
        <v>15</v>
      </c>
      <c r="N64" s="1">
        <v>62700</v>
      </c>
      <c r="O64" s="1">
        <v>70516</v>
      </c>
      <c r="P64" s="1">
        <v>78188</v>
      </c>
      <c r="Q64" s="1">
        <v>80174</v>
      </c>
      <c r="R64" s="1">
        <v>83765</v>
      </c>
      <c r="S64" s="1">
        <v>15</v>
      </c>
      <c r="T64" s="1">
        <v>65550</v>
      </c>
      <c r="U64" s="1">
        <v>73721</v>
      </c>
      <c r="V64" s="1">
        <v>81742</v>
      </c>
      <c r="W64" s="1">
        <v>83818</v>
      </c>
      <c r="X64" s="1">
        <v>87573</v>
      </c>
      <c r="Y64" s="1">
        <v>15</v>
      </c>
      <c r="Z64" s="1">
        <v>68400</v>
      </c>
      <c r="AA64" s="1">
        <v>76926</v>
      </c>
      <c r="AB64" s="1">
        <v>85296</v>
      </c>
      <c r="AC64" s="1">
        <v>87462</v>
      </c>
      <c r="AD64" s="1">
        <v>91380</v>
      </c>
      <c r="AF64" s="1">
        <v>1000</v>
      </c>
      <c r="AG64" s="1">
        <v>1000</v>
      </c>
      <c r="AH64" s="1">
        <v>1000</v>
      </c>
      <c r="AI64" s="1">
        <v>1000</v>
      </c>
      <c r="AJ64" s="1">
        <v>1000</v>
      </c>
      <c r="AL64" s="1">
        <v>1050</v>
      </c>
      <c r="AM64" s="1">
        <v>1050</v>
      </c>
      <c r="AN64" s="1">
        <v>1050</v>
      </c>
      <c r="AO64" s="1">
        <v>1050</v>
      </c>
      <c r="AP64" s="1">
        <v>1050</v>
      </c>
      <c r="AR64" s="1">
        <v>1100</v>
      </c>
      <c r="AS64" s="1">
        <v>1100</v>
      </c>
      <c r="AT64" s="1">
        <v>1100</v>
      </c>
      <c r="AU64" s="1">
        <v>1100</v>
      </c>
      <c r="AV64" s="1">
        <v>1100</v>
      </c>
      <c r="AX64" s="1">
        <v>1150</v>
      </c>
      <c r="AY64" s="1">
        <v>1150</v>
      </c>
      <c r="AZ64" s="1">
        <v>1150</v>
      </c>
      <c r="BA64" s="1">
        <v>1150</v>
      </c>
      <c r="BB64" s="1">
        <v>1150</v>
      </c>
      <c r="BD64" s="1">
        <v>1200</v>
      </c>
      <c r="BE64" s="1">
        <v>1200</v>
      </c>
      <c r="BF64" s="1">
        <v>1200</v>
      </c>
      <c r="BG64" s="1">
        <v>1200</v>
      </c>
      <c r="BH64" s="1">
        <v>1200</v>
      </c>
    </row>
    <row r="65" spans="1:60" x14ac:dyDescent="0.25">
      <c r="A65" s="1">
        <v>16</v>
      </c>
      <c r="B65" s="1">
        <v>57805</v>
      </c>
      <c r="C65" s="1">
        <v>64950</v>
      </c>
      <c r="D65" s="1">
        <v>71925</v>
      </c>
      <c r="E65" s="1">
        <v>73720</v>
      </c>
      <c r="F65" s="1">
        <v>77020</v>
      </c>
      <c r="G65" s="1">
        <v>16</v>
      </c>
      <c r="H65" s="1">
        <v>60695</v>
      </c>
      <c r="I65" s="1">
        <v>68198</v>
      </c>
      <c r="J65" s="1">
        <v>75521</v>
      </c>
      <c r="K65" s="1">
        <v>77406</v>
      </c>
      <c r="L65" s="1">
        <v>80871</v>
      </c>
      <c r="M65" s="1">
        <v>16</v>
      </c>
      <c r="N65" s="1">
        <v>63586</v>
      </c>
      <c r="O65" s="1">
        <v>71445</v>
      </c>
      <c r="P65" s="1">
        <v>79118</v>
      </c>
      <c r="Q65" s="1">
        <v>81092</v>
      </c>
      <c r="R65" s="1">
        <v>84722</v>
      </c>
      <c r="S65" s="1">
        <v>16</v>
      </c>
      <c r="T65" s="1">
        <v>66476</v>
      </c>
      <c r="U65" s="1">
        <v>74693</v>
      </c>
      <c r="V65" s="1">
        <v>82714</v>
      </c>
      <c r="W65" s="1">
        <v>84778</v>
      </c>
      <c r="X65" s="1">
        <v>88573</v>
      </c>
      <c r="Y65" s="1">
        <v>16</v>
      </c>
      <c r="Z65" s="1">
        <v>69366</v>
      </c>
      <c r="AA65" s="1">
        <v>77940</v>
      </c>
      <c r="AB65" s="1">
        <v>86310</v>
      </c>
      <c r="AC65" s="1">
        <v>88464</v>
      </c>
      <c r="AD65" s="1">
        <v>92424</v>
      </c>
      <c r="AF65" s="1">
        <v>1000</v>
      </c>
      <c r="AG65" s="1">
        <v>1000</v>
      </c>
      <c r="AH65" s="1">
        <v>1000</v>
      </c>
      <c r="AI65" s="1">
        <v>1000</v>
      </c>
      <c r="AJ65" s="1">
        <v>1000</v>
      </c>
      <c r="AL65" s="1">
        <v>1050</v>
      </c>
      <c r="AM65" s="1">
        <v>1050</v>
      </c>
      <c r="AN65" s="1">
        <v>1050</v>
      </c>
      <c r="AO65" s="1">
        <v>1050</v>
      </c>
      <c r="AP65" s="1">
        <v>1050</v>
      </c>
      <c r="AR65" s="1">
        <v>1100</v>
      </c>
      <c r="AS65" s="1">
        <v>1100</v>
      </c>
      <c r="AT65" s="1">
        <v>1100</v>
      </c>
      <c r="AU65" s="1">
        <v>1100</v>
      </c>
      <c r="AV65" s="1">
        <v>1100</v>
      </c>
      <c r="AX65" s="1">
        <v>1150</v>
      </c>
      <c r="AY65" s="1">
        <v>1150</v>
      </c>
      <c r="AZ65" s="1">
        <v>1150</v>
      </c>
      <c r="BA65" s="1">
        <v>1150</v>
      </c>
      <c r="BB65" s="1">
        <v>1150</v>
      </c>
      <c r="BD65" s="1">
        <v>1200</v>
      </c>
      <c r="BE65" s="1">
        <v>1200</v>
      </c>
      <c r="BF65" s="1">
        <v>1200</v>
      </c>
      <c r="BG65" s="1">
        <v>1200</v>
      </c>
      <c r="BH65" s="1">
        <v>1200</v>
      </c>
    </row>
    <row r="66" spans="1:60" x14ac:dyDescent="0.25">
      <c r="A66" s="1">
        <v>17</v>
      </c>
      <c r="B66" s="1">
        <v>58610</v>
      </c>
      <c r="C66" s="1">
        <v>65795</v>
      </c>
      <c r="D66" s="1">
        <v>72785</v>
      </c>
      <c r="E66" s="1">
        <v>74580</v>
      </c>
      <c r="F66" s="1">
        <v>77855</v>
      </c>
      <c r="G66" s="1">
        <v>17</v>
      </c>
      <c r="H66" s="1">
        <v>61541</v>
      </c>
      <c r="I66" s="1">
        <v>69085</v>
      </c>
      <c r="J66" s="1">
        <v>76424</v>
      </c>
      <c r="K66" s="1">
        <v>78309</v>
      </c>
      <c r="L66" s="1">
        <v>81748</v>
      </c>
      <c r="M66" s="1">
        <v>17</v>
      </c>
      <c r="N66" s="1">
        <v>64471</v>
      </c>
      <c r="O66" s="1">
        <v>72375</v>
      </c>
      <c r="P66" s="1">
        <v>80064</v>
      </c>
      <c r="Q66" s="1">
        <v>82038</v>
      </c>
      <c r="R66" s="1">
        <v>85641</v>
      </c>
      <c r="S66" s="1">
        <v>17</v>
      </c>
      <c r="T66" s="1">
        <v>67402</v>
      </c>
      <c r="U66" s="1">
        <v>75664</v>
      </c>
      <c r="V66" s="1">
        <v>83703</v>
      </c>
      <c r="W66" s="1">
        <v>85767</v>
      </c>
      <c r="X66" s="1">
        <v>89533</v>
      </c>
      <c r="Y66" s="1">
        <v>17</v>
      </c>
      <c r="Z66" s="1">
        <v>70332</v>
      </c>
      <c r="AA66" s="1">
        <v>78954</v>
      </c>
      <c r="AB66" s="1">
        <v>87342</v>
      </c>
      <c r="AC66" s="1">
        <v>89496</v>
      </c>
      <c r="AD66" s="1">
        <v>93426</v>
      </c>
      <c r="AF66" s="1">
        <v>1000</v>
      </c>
      <c r="AG66" s="1">
        <v>1000</v>
      </c>
      <c r="AH66" s="1">
        <v>1000</v>
      </c>
      <c r="AI66" s="1">
        <v>1000</v>
      </c>
      <c r="AJ66" s="1">
        <v>1000</v>
      </c>
      <c r="AL66" s="1">
        <v>1050</v>
      </c>
      <c r="AM66" s="1">
        <v>1050</v>
      </c>
      <c r="AN66" s="1">
        <v>1050</v>
      </c>
      <c r="AO66" s="1">
        <v>1050</v>
      </c>
      <c r="AP66" s="1">
        <v>1050</v>
      </c>
      <c r="AR66" s="1">
        <v>1100</v>
      </c>
      <c r="AS66" s="1">
        <v>1100</v>
      </c>
      <c r="AT66" s="1">
        <v>1100</v>
      </c>
      <c r="AU66" s="1">
        <v>1100</v>
      </c>
      <c r="AV66" s="1">
        <v>1100</v>
      </c>
      <c r="AX66" s="1">
        <v>1150</v>
      </c>
      <c r="AY66" s="1">
        <v>1150</v>
      </c>
      <c r="AZ66" s="1">
        <v>1150</v>
      </c>
      <c r="BA66" s="1">
        <v>1150</v>
      </c>
      <c r="BB66" s="1">
        <v>1150</v>
      </c>
      <c r="BD66" s="1">
        <v>1200</v>
      </c>
      <c r="BE66" s="1">
        <v>1200</v>
      </c>
      <c r="BF66" s="1">
        <v>1200</v>
      </c>
      <c r="BG66" s="1">
        <v>1200</v>
      </c>
      <c r="BH66" s="1">
        <v>1200</v>
      </c>
    </row>
    <row r="67" spans="1:60" x14ac:dyDescent="0.25">
      <c r="A67" s="1">
        <v>18</v>
      </c>
      <c r="B67" s="1">
        <v>59405</v>
      </c>
      <c r="C67" s="1">
        <v>66650</v>
      </c>
      <c r="D67" s="1">
        <v>73615</v>
      </c>
      <c r="E67" s="1">
        <v>75455</v>
      </c>
      <c r="F67" s="1">
        <v>78715</v>
      </c>
      <c r="G67" s="1">
        <v>18</v>
      </c>
      <c r="H67" s="1">
        <v>62375</v>
      </c>
      <c r="I67" s="1">
        <v>69983</v>
      </c>
      <c r="J67" s="1">
        <v>77296</v>
      </c>
      <c r="K67" s="1">
        <v>79228</v>
      </c>
      <c r="L67" s="1">
        <v>82651</v>
      </c>
      <c r="M67" s="1">
        <v>18</v>
      </c>
      <c r="N67" s="1">
        <v>65346</v>
      </c>
      <c r="O67" s="1">
        <v>73315</v>
      </c>
      <c r="P67" s="1">
        <v>80977</v>
      </c>
      <c r="Q67" s="1">
        <v>83001</v>
      </c>
      <c r="R67" s="1">
        <v>86587</v>
      </c>
      <c r="S67" s="1">
        <v>18</v>
      </c>
      <c r="T67" s="1">
        <v>68316</v>
      </c>
      <c r="U67" s="1">
        <v>76648</v>
      </c>
      <c r="V67" s="1">
        <v>84657</v>
      </c>
      <c r="W67" s="1">
        <v>86773</v>
      </c>
      <c r="X67" s="1">
        <v>90522</v>
      </c>
      <c r="Y67" s="1">
        <v>18</v>
      </c>
      <c r="Z67" s="1">
        <v>71286</v>
      </c>
      <c r="AA67" s="1">
        <v>79980</v>
      </c>
      <c r="AB67" s="1">
        <v>88338</v>
      </c>
      <c r="AC67" s="1">
        <v>90546</v>
      </c>
      <c r="AD67" s="1">
        <v>94458</v>
      </c>
      <c r="AF67" s="1">
        <v>1000</v>
      </c>
      <c r="AG67" s="1">
        <v>1000</v>
      </c>
      <c r="AH67" s="1">
        <v>1000</v>
      </c>
      <c r="AI67" s="1">
        <v>1000</v>
      </c>
      <c r="AJ67" s="1">
        <v>1000</v>
      </c>
      <c r="AL67" s="1">
        <v>1050</v>
      </c>
      <c r="AM67" s="1">
        <v>1050</v>
      </c>
      <c r="AN67" s="1">
        <v>1050</v>
      </c>
      <c r="AO67" s="1">
        <v>1050</v>
      </c>
      <c r="AP67" s="1">
        <v>1050</v>
      </c>
      <c r="AR67" s="1">
        <v>1100</v>
      </c>
      <c r="AS67" s="1">
        <v>1100</v>
      </c>
      <c r="AT67" s="1">
        <v>1100</v>
      </c>
      <c r="AU67" s="1">
        <v>1100</v>
      </c>
      <c r="AV67" s="1">
        <v>1100</v>
      </c>
      <c r="AX67" s="1">
        <v>1150</v>
      </c>
      <c r="AY67" s="1">
        <v>1150</v>
      </c>
      <c r="AZ67" s="1">
        <v>1150</v>
      </c>
      <c r="BA67" s="1">
        <v>1150</v>
      </c>
      <c r="BB67" s="1">
        <v>1150</v>
      </c>
      <c r="BD67" s="1">
        <v>1200</v>
      </c>
      <c r="BE67" s="1">
        <v>1200</v>
      </c>
      <c r="BF67" s="1">
        <v>1200</v>
      </c>
      <c r="BG67" s="1">
        <v>1200</v>
      </c>
      <c r="BH67" s="1">
        <v>1200</v>
      </c>
    </row>
    <row r="68" spans="1:60" x14ac:dyDescent="0.25">
      <c r="A68" s="1">
        <v>19</v>
      </c>
      <c r="B68" s="1">
        <v>60230</v>
      </c>
      <c r="C68" s="1">
        <v>67525</v>
      </c>
      <c r="D68" s="1">
        <v>74490</v>
      </c>
      <c r="E68" s="1">
        <v>76270</v>
      </c>
      <c r="F68" s="1">
        <v>79570</v>
      </c>
      <c r="G68" s="1">
        <v>19</v>
      </c>
      <c r="H68" s="1">
        <v>63242</v>
      </c>
      <c r="I68" s="1">
        <v>70901</v>
      </c>
      <c r="J68" s="1">
        <v>78215</v>
      </c>
      <c r="K68" s="1">
        <v>80084</v>
      </c>
      <c r="L68" s="1">
        <v>83549</v>
      </c>
      <c r="M68" s="1">
        <v>19</v>
      </c>
      <c r="N68" s="1">
        <v>66253</v>
      </c>
      <c r="O68" s="1">
        <v>74278</v>
      </c>
      <c r="P68" s="1">
        <v>81939</v>
      </c>
      <c r="Q68" s="1">
        <v>83897</v>
      </c>
      <c r="R68" s="1">
        <v>87527</v>
      </c>
      <c r="S68" s="1">
        <v>19</v>
      </c>
      <c r="T68" s="1">
        <v>69265</v>
      </c>
      <c r="U68" s="1">
        <v>77654</v>
      </c>
      <c r="V68" s="1">
        <v>85664</v>
      </c>
      <c r="W68" s="1">
        <v>87711</v>
      </c>
      <c r="X68" s="1">
        <v>91506</v>
      </c>
      <c r="Y68" s="1">
        <v>19</v>
      </c>
      <c r="Z68" s="1">
        <v>72276</v>
      </c>
      <c r="AA68" s="1">
        <v>81030</v>
      </c>
      <c r="AB68" s="1">
        <v>89388</v>
      </c>
      <c r="AC68" s="1">
        <v>91524</v>
      </c>
      <c r="AD68" s="1">
        <v>95484</v>
      </c>
      <c r="AF68" s="1">
        <v>1000</v>
      </c>
      <c r="AG68" s="1">
        <v>1000</v>
      </c>
      <c r="AH68" s="1">
        <v>1000</v>
      </c>
      <c r="AI68" s="1">
        <v>1000</v>
      </c>
      <c r="AJ68" s="1">
        <v>1000</v>
      </c>
      <c r="AL68" s="1">
        <v>1050</v>
      </c>
      <c r="AM68" s="1">
        <v>1050</v>
      </c>
      <c r="AN68" s="1">
        <v>1050</v>
      </c>
      <c r="AO68" s="1">
        <v>1050</v>
      </c>
      <c r="AP68" s="1">
        <v>1050</v>
      </c>
      <c r="AR68" s="1">
        <v>1100</v>
      </c>
      <c r="AS68" s="1">
        <v>1100</v>
      </c>
      <c r="AT68" s="1">
        <v>1100</v>
      </c>
      <c r="AU68" s="1">
        <v>1100</v>
      </c>
      <c r="AV68" s="1">
        <v>1100</v>
      </c>
      <c r="AX68" s="1">
        <v>1150</v>
      </c>
      <c r="AY68" s="1">
        <v>1150</v>
      </c>
      <c r="AZ68" s="1">
        <v>1150</v>
      </c>
      <c r="BA68" s="1">
        <v>1150</v>
      </c>
      <c r="BB68" s="1">
        <v>1150</v>
      </c>
      <c r="BD68" s="1">
        <v>1200</v>
      </c>
      <c r="BE68" s="1">
        <v>1200</v>
      </c>
      <c r="BF68" s="1">
        <v>1200</v>
      </c>
      <c r="BG68" s="1">
        <v>1200</v>
      </c>
      <c r="BH68" s="1">
        <v>1200</v>
      </c>
    </row>
    <row r="69" spans="1:60" x14ac:dyDescent="0.25">
      <c r="A69" s="1">
        <v>20</v>
      </c>
      <c r="B69" s="1">
        <v>61060</v>
      </c>
      <c r="C69" s="1">
        <v>68350</v>
      </c>
      <c r="D69" s="1">
        <v>75325</v>
      </c>
      <c r="E69" s="1">
        <v>77135</v>
      </c>
      <c r="F69" s="1">
        <v>80380</v>
      </c>
      <c r="G69" s="1">
        <v>20</v>
      </c>
      <c r="H69" s="1">
        <v>64113</v>
      </c>
      <c r="I69" s="1">
        <v>71768</v>
      </c>
      <c r="J69" s="1">
        <v>79091</v>
      </c>
      <c r="K69" s="1">
        <v>80992</v>
      </c>
      <c r="L69" s="1">
        <v>84399</v>
      </c>
      <c r="M69" s="1">
        <v>20</v>
      </c>
      <c r="N69" s="1">
        <v>67166</v>
      </c>
      <c r="O69" s="1">
        <v>75185</v>
      </c>
      <c r="P69" s="1">
        <v>82858</v>
      </c>
      <c r="Q69" s="1">
        <v>84849</v>
      </c>
      <c r="R69" s="1">
        <v>88418</v>
      </c>
      <c r="S69" s="1">
        <v>20</v>
      </c>
      <c r="T69" s="1">
        <v>70219</v>
      </c>
      <c r="U69" s="1">
        <v>78603</v>
      </c>
      <c r="V69" s="1">
        <v>86624</v>
      </c>
      <c r="W69" s="1">
        <v>88705</v>
      </c>
      <c r="X69" s="1">
        <v>92437</v>
      </c>
      <c r="Y69" s="1">
        <v>20</v>
      </c>
      <c r="Z69" s="1">
        <v>73272</v>
      </c>
      <c r="AA69" s="1">
        <v>82020</v>
      </c>
      <c r="AB69" s="1">
        <v>90390</v>
      </c>
      <c r="AC69" s="1">
        <v>92562</v>
      </c>
      <c r="AD69" s="1">
        <v>96456</v>
      </c>
      <c r="AF69" s="1">
        <v>1000</v>
      </c>
      <c r="AG69" s="1">
        <v>1000</v>
      </c>
      <c r="AH69" s="1">
        <v>1000</v>
      </c>
      <c r="AI69" s="1">
        <v>1000</v>
      </c>
      <c r="AJ69" s="1">
        <v>1000</v>
      </c>
      <c r="AL69" s="1">
        <v>1050</v>
      </c>
      <c r="AM69" s="1">
        <v>1050</v>
      </c>
      <c r="AN69" s="1">
        <v>1050</v>
      </c>
      <c r="AO69" s="1">
        <v>1050</v>
      </c>
      <c r="AP69" s="1">
        <v>1050</v>
      </c>
      <c r="AR69" s="1">
        <v>1100</v>
      </c>
      <c r="AS69" s="1">
        <v>1100</v>
      </c>
      <c r="AT69" s="1">
        <v>1100</v>
      </c>
      <c r="AU69" s="1">
        <v>1100</v>
      </c>
      <c r="AV69" s="1">
        <v>1100</v>
      </c>
      <c r="AX69" s="1">
        <v>1150</v>
      </c>
      <c r="AY69" s="1">
        <v>1150</v>
      </c>
      <c r="AZ69" s="1">
        <v>1150</v>
      </c>
      <c r="BA69" s="1">
        <v>1150</v>
      </c>
      <c r="BB69" s="1">
        <v>1150</v>
      </c>
      <c r="BD69" s="1">
        <v>1200</v>
      </c>
      <c r="BE69" s="1">
        <v>1200</v>
      </c>
      <c r="BF69" s="1">
        <v>1200</v>
      </c>
      <c r="BG69" s="1">
        <v>1200</v>
      </c>
      <c r="BH69" s="1">
        <v>1200</v>
      </c>
    </row>
    <row r="70" spans="1:60" x14ac:dyDescent="0.25">
      <c r="A70" s="1">
        <v>21</v>
      </c>
      <c r="B70" s="1">
        <v>61810</v>
      </c>
      <c r="C70" s="1">
        <v>69205</v>
      </c>
      <c r="D70" s="1">
        <v>76150</v>
      </c>
      <c r="E70" s="1">
        <v>77980</v>
      </c>
      <c r="F70" s="1">
        <v>81215</v>
      </c>
      <c r="G70" s="1">
        <v>21</v>
      </c>
      <c r="H70" s="1">
        <v>64901</v>
      </c>
      <c r="I70" s="1">
        <v>72665</v>
      </c>
      <c r="J70" s="1">
        <v>79958</v>
      </c>
      <c r="K70" s="1">
        <v>81879</v>
      </c>
      <c r="L70" s="1">
        <v>85276</v>
      </c>
      <c r="M70" s="1">
        <v>21</v>
      </c>
      <c r="N70" s="1">
        <v>67991</v>
      </c>
      <c r="O70" s="1">
        <v>76126</v>
      </c>
      <c r="P70" s="1">
        <v>83765</v>
      </c>
      <c r="Q70" s="1">
        <v>85778</v>
      </c>
      <c r="R70" s="1">
        <v>89337</v>
      </c>
      <c r="S70" s="1">
        <v>21</v>
      </c>
      <c r="T70" s="1">
        <v>71082</v>
      </c>
      <c r="U70" s="1">
        <v>79586</v>
      </c>
      <c r="V70" s="1">
        <v>87573</v>
      </c>
      <c r="W70" s="1">
        <v>89677</v>
      </c>
      <c r="X70" s="1">
        <v>93397</v>
      </c>
      <c r="Y70" s="1">
        <v>21</v>
      </c>
      <c r="Z70" s="1">
        <v>74172</v>
      </c>
      <c r="AA70" s="1">
        <v>83046</v>
      </c>
      <c r="AB70" s="1">
        <v>91380</v>
      </c>
      <c r="AC70" s="1">
        <v>93576</v>
      </c>
      <c r="AD70" s="1">
        <v>97458</v>
      </c>
      <c r="AF70" s="1">
        <v>1000</v>
      </c>
      <c r="AG70" s="1">
        <v>1000</v>
      </c>
      <c r="AH70" s="1">
        <v>1000</v>
      </c>
      <c r="AI70" s="1">
        <v>1000</v>
      </c>
      <c r="AJ70" s="1">
        <v>1000</v>
      </c>
      <c r="AL70" s="1">
        <v>1050</v>
      </c>
      <c r="AM70" s="1">
        <v>1050</v>
      </c>
      <c r="AN70" s="1">
        <v>1050</v>
      </c>
      <c r="AO70" s="1">
        <v>1050</v>
      </c>
      <c r="AP70" s="1">
        <v>1050</v>
      </c>
      <c r="AR70" s="1">
        <v>1100</v>
      </c>
      <c r="AS70" s="1">
        <v>1100</v>
      </c>
      <c r="AT70" s="1">
        <v>1100</v>
      </c>
      <c r="AU70" s="1">
        <v>1100</v>
      </c>
      <c r="AV70" s="1">
        <v>1100</v>
      </c>
      <c r="AX70" s="1">
        <v>1150</v>
      </c>
      <c r="AY70" s="1">
        <v>1150</v>
      </c>
      <c r="AZ70" s="1">
        <v>1150</v>
      </c>
      <c r="BA70" s="1">
        <v>1150</v>
      </c>
      <c r="BB70" s="1">
        <v>1150</v>
      </c>
      <c r="BD70" s="1">
        <v>1200</v>
      </c>
      <c r="BE70" s="1">
        <v>1200</v>
      </c>
      <c r="BF70" s="1">
        <v>1200</v>
      </c>
      <c r="BG70" s="1">
        <v>1200</v>
      </c>
      <c r="BH70" s="1">
        <v>1200</v>
      </c>
    </row>
    <row r="71" spans="1:60" x14ac:dyDescent="0.25">
      <c r="A71" s="1">
        <v>22</v>
      </c>
      <c r="B71" s="1">
        <v>62610</v>
      </c>
      <c r="C71" s="1">
        <v>70035</v>
      </c>
      <c r="D71" s="1">
        <v>77020</v>
      </c>
      <c r="E71" s="1">
        <v>78780</v>
      </c>
      <c r="F71" s="1">
        <v>82095</v>
      </c>
      <c r="G71" s="1">
        <v>22</v>
      </c>
      <c r="H71" s="1">
        <v>65741</v>
      </c>
      <c r="I71" s="1">
        <v>73537</v>
      </c>
      <c r="J71" s="1">
        <v>80871</v>
      </c>
      <c r="K71" s="1">
        <v>82719</v>
      </c>
      <c r="L71" s="1">
        <v>86200</v>
      </c>
      <c r="M71" s="1">
        <v>22</v>
      </c>
      <c r="N71" s="1">
        <v>68871</v>
      </c>
      <c r="O71" s="1">
        <v>77039</v>
      </c>
      <c r="P71" s="1">
        <v>84722</v>
      </c>
      <c r="Q71" s="1">
        <v>86658</v>
      </c>
      <c r="R71" s="1">
        <v>90305</v>
      </c>
      <c r="S71" s="1">
        <v>22</v>
      </c>
      <c r="T71" s="1">
        <v>72002</v>
      </c>
      <c r="U71" s="1">
        <v>80540</v>
      </c>
      <c r="V71" s="1">
        <v>88573</v>
      </c>
      <c r="W71" s="1">
        <v>90597</v>
      </c>
      <c r="X71" s="1">
        <v>94409</v>
      </c>
      <c r="Y71" s="1">
        <v>22</v>
      </c>
      <c r="Z71" s="1">
        <v>75132</v>
      </c>
      <c r="AA71" s="1">
        <v>84042</v>
      </c>
      <c r="AB71" s="1">
        <v>92424</v>
      </c>
      <c r="AC71" s="1">
        <v>94536</v>
      </c>
      <c r="AD71" s="1">
        <v>98514</v>
      </c>
      <c r="AF71" s="1">
        <v>1000</v>
      </c>
      <c r="AG71" s="1">
        <v>1000</v>
      </c>
      <c r="AH71" s="1">
        <v>1000</v>
      </c>
      <c r="AI71" s="1">
        <v>1000</v>
      </c>
      <c r="AJ71" s="1">
        <v>1000</v>
      </c>
      <c r="AL71" s="1">
        <v>1050</v>
      </c>
      <c r="AM71" s="1">
        <v>1050</v>
      </c>
      <c r="AN71" s="1">
        <v>1050</v>
      </c>
      <c r="AO71" s="1">
        <v>1050</v>
      </c>
      <c r="AP71" s="1">
        <v>1050</v>
      </c>
      <c r="AR71" s="1">
        <v>1100</v>
      </c>
      <c r="AS71" s="1">
        <v>1100</v>
      </c>
      <c r="AT71" s="1">
        <v>1100</v>
      </c>
      <c r="AU71" s="1">
        <v>1100</v>
      </c>
      <c r="AV71" s="1">
        <v>1100</v>
      </c>
      <c r="AX71" s="1">
        <v>1150</v>
      </c>
      <c r="AY71" s="1">
        <v>1150</v>
      </c>
      <c r="AZ71" s="1">
        <v>1150</v>
      </c>
      <c r="BA71" s="1">
        <v>1150</v>
      </c>
      <c r="BB71" s="1">
        <v>1150</v>
      </c>
      <c r="BD71" s="1">
        <v>1200</v>
      </c>
      <c r="BE71" s="1">
        <v>1200</v>
      </c>
      <c r="BF71" s="1">
        <v>1200</v>
      </c>
      <c r="BG71" s="1">
        <v>1200</v>
      </c>
      <c r="BH71" s="1">
        <v>1200</v>
      </c>
    </row>
    <row r="72" spans="1:60" x14ac:dyDescent="0.25">
      <c r="A72" s="1">
        <v>23</v>
      </c>
      <c r="B72" s="1">
        <v>63435</v>
      </c>
      <c r="C72" s="1">
        <v>70870</v>
      </c>
      <c r="D72" s="1">
        <v>77855</v>
      </c>
      <c r="E72" s="1">
        <v>79660</v>
      </c>
      <c r="F72" s="1">
        <v>82960</v>
      </c>
      <c r="G72" s="1">
        <v>23</v>
      </c>
      <c r="H72" s="1">
        <v>66607</v>
      </c>
      <c r="I72" s="1">
        <v>74414</v>
      </c>
      <c r="J72" s="1">
        <v>81748</v>
      </c>
      <c r="K72" s="1">
        <v>83643</v>
      </c>
      <c r="L72" s="1">
        <v>87108</v>
      </c>
      <c r="M72" s="1">
        <v>23</v>
      </c>
      <c r="N72" s="1">
        <v>69779</v>
      </c>
      <c r="O72" s="1">
        <v>77957</v>
      </c>
      <c r="P72" s="1">
        <v>85641</v>
      </c>
      <c r="Q72" s="1">
        <v>87626</v>
      </c>
      <c r="R72" s="1">
        <v>91256</v>
      </c>
      <c r="S72" s="1">
        <v>23</v>
      </c>
      <c r="T72" s="1">
        <v>72950</v>
      </c>
      <c r="U72" s="1">
        <v>81501</v>
      </c>
      <c r="V72" s="1">
        <v>89533</v>
      </c>
      <c r="W72" s="1">
        <v>91609</v>
      </c>
      <c r="X72" s="1">
        <v>95404</v>
      </c>
      <c r="Y72" s="1">
        <v>23</v>
      </c>
      <c r="Z72" s="1">
        <v>76122</v>
      </c>
      <c r="AA72" s="1">
        <v>85044</v>
      </c>
      <c r="AB72" s="1">
        <v>93426</v>
      </c>
      <c r="AC72" s="1">
        <v>95592</v>
      </c>
      <c r="AD72" s="1">
        <v>99552</v>
      </c>
      <c r="AF72" s="1">
        <v>1000</v>
      </c>
      <c r="AG72" s="1">
        <v>1000</v>
      </c>
      <c r="AH72" s="1">
        <v>1000</v>
      </c>
      <c r="AI72" s="1">
        <v>1000</v>
      </c>
      <c r="AJ72" s="1">
        <v>1000</v>
      </c>
      <c r="AL72" s="1">
        <v>1050</v>
      </c>
      <c r="AM72" s="1">
        <v>1050</v>
      </c>
      <c r="AN72" s="1">
        <v>1050</v>
      </c>
      <c r="AO72" s="1">
        <v>1050</v>
      </c>
      <c r="AP72" s="1">
        <v>1050</v>
      </c>
      <c r="AR72" s="1">
        <v>1100</v>
      </c>
      <c r="AS72" s="1">
        <v>1100</v>
      </c>
      <c r="AT72" s="1">
        <v>1100</v>
      </c>
      <c r="AU72" s="1">
        <v>1100</v>
      </c>
      <c r="AV72" s="1">
        <v>1100</v>
      </c>
      <c r="AX72" s="1">
        <v>1150</v>
      </c>
      <c r="AY72" s="1">
        <v>1150</v>
      </c>
      <c r="AZ72" s="1">
        <v>1150</v>
      </c>
      <c r="BA72" s="1">
        <v>1150</v>
      </c>
      <c r="BB72" s="1">
        <v>1150</v>
      </c>
      <c r="BD72" s="1">
        <v>1200</v>
      </c>
      <c r="BE72" s="1">
        <v>1200</v>
      </c>
      <c r="BF72" s="1">
        <v>1200</v>
      </c>
      <c r="BG72" s="1">
        <v>1200</v>
      </c>
      <c r="BH72" s="1">
        <v>1200</v>
      </c>
    </row>
    <row r="73" spans="1:60" x14ac:dyDescent="0.25">
      <c r="A73" s="1">
        <v>24</v>
      </c>
      <c r="B73" s="1">
        <v>64230</v>
      </c>
      <c r="C73" s="1">
        <v>71735</v>
      </c>
      <c r="D73" s="1">
        <v>78715</v>
      </c>
      <c r="E73" s="1">
        <v>80520</v>
      </c>
      <c r="F73" s="1">
        <v>83780</v>
      </c>
      <c r="G73" s="1">
        <v>24</v>
      </c>
      <c r="H73" s="1">
        <v>67442</v>
      </c>
      <c r="I73" s="1">
        <v>75322</v>
      </c>
      <c r="J73" s="1">
        <v>82651</v>
      </c>
      <c r="K73" s="1">
        <v>84546</v>
      </c>
      <c r="L73" s="1">
        <v>87969</v>
      </c>
      <c r="M73" s="1">
        <v>24</v>
      </c>
      <c r="N73" s="1">
        <v>70653</v>
      </c>
      <c r="O73" s="1">
        <v>78909</v>
      </c>
      <c r="P73" s="1">
        <v>86587</v>
      </c>
      <c r="Q73" s="1">
        <v>88572</v>
      </c>
      <c r="R73" s="1">
        <v>92158</v>
      </c>
      <c r="S73" s="1">
        <v>24</v>
      </c>
      <c r="T73" s="1">
        <v>73865</v>
      </c>
      <c r="U73" s="1">
        <v>82495</v>
      </c>
      <c r="V73" s="1">
        <v>90522</v>
      </c>
      <c r="W73" s="1">
        <v>92598</v>
      </c>
      <c r="X73" s="1">
        <v>96347</v>
      </c>
      <c r="Y73" s="1">
        <v>24</v>
      </c>
      <c r="Z73" s="1">
        <v>77076</v>
      </c>
      <c r="AA73" s="1">
        <v>86082</v>
      </c>
      <c r="AB73" s="1">
        <v>94458</v>
      </c>
      <c r="AC73" s="1">
        <v>96624</v>
      </c>
      <c r="AD73" s="1">
        <v>100536</v>
      </c>
      <c r="AF73" s="1">
        <v>1000</v>
      </c>
      <c r="AG73" s="1">
        <v>1000</v>
      </c>
      <c r="AH73" s="1">
        <v>1000</v>
      </c>
      <c r="AI73" s="1">
        <v>1000</v>
      </c>
      <c r="AJ73" s="1">
        <v>1000</v>
      </c>
      <c r="AL73" s="1">
        <v>1050</v>
      </c>
      <c r="AM73" s="1">
        <v>1050</v>
      </c>
      <c r="AN73" s="1">
        <v>1050</v>
      </c>
      <c r="AO73" s="1">
        <v>1050</v>
      </c>
      <c r="AP73" s="1">
        <v>1050</v>
      </c>
      <c r="AR73" s="1">
        <v>1100</v>
      </c>
      <c r="AS73" s="1">
        <v>1100</v>
      </c>
      <c r="AT73" s="1">
        <v>1100</v>
      </c>
      <c r="AU73" s="1">
        <v>1100</v>
      </c>
      <c r="AV73" s="1">
        <v>1100</v>
      </c>
      <c r="AX73" s="1">
        <v>1150</v>
      </c>
      <c r="AY73" s="1">
        <v>1150</v>
      </c>
      <c r="AZ73" s="1">
        <v>1150</v>
      </c>
      <c r="BA73" s="1">
        <v>1150</v>
      </c>
      <c r="BB73" s="1">
        <v>1150</v>
      </c>
      <c r="BD73" s="1">
        <v>1200</v>
      </c>
      <c r="BE73" s="1">
        <v>1200</v>
      </c>
      <c r="BF73" s="1">
        <v>1200</v>
      </c>
      <c r="BG73" s="1">
        <v>1200</v>
      </c>
      <c r="BH73" s="1">
        <v>1200</v>
      </c>
    </row>
    <row r="74" spans="1:60" x14ac:dyDescent="0.25">
      <c r="A74" s="1">
        <v>25</v>
      </c>
      <c r="B74" s="1">
        <v>65015</v>
      </c>
      <c r="C74" s="1">
        <v>72605</v>
      </c>
      <c r="D74" s="1">
        <v>79570</v>
      </c>
      <c r="E74" s="1">
        <v>81375</v>
      </c>
      <c r="F74" s="1">
        <v>84630</v>
      </c>
      <c r="G74" s="1">
        <v>25</v>
      </c>
      <c r="H74" s="1">
        <v>68266</v>
      </c>
      <c r="I74" s="1">
        <v>76235</v>
      </c>
      <c r="J74" s="1">
        <v>83549</v>
      </c>
      <c r="K74" s="1">
        <v>85444</v>
      </c>
      <c r="L74" s="1">
        <v>88862</v>
      </c>
      <c r="M74" s="1">
        <v>25</v>
      </c>
      <c r="N74" s="1">
        <v>71517</v>
      </c>
      <c r="O74" s="1">
        <v>79866</v>
      </c>
      <c r="P74" s="1">
        <v>87527</v>
      </c>
      <c r="Q74" s="1">
        <v>89513</v>
      </c>
      <c r="R74" s="1">
        <v>93093</v>
      </c>
      <c r="S74" s="1">
        <v>25</v>
      </c>
      <c r="T74" s="1">
        <v>74767</v>
      </c>
      <c r="U74" s="1">
        <v>83496</v>
      </c>
      <c r="V74" s="1">
        <v>91506</v>
      </c>
      <c r="W74" s="1">
        <v>93581</v>
      </c>
      <c r="X74" s="1">
        <v>97325</v>
      </c>
      <c r="Y74" s="1">
        <v>25</v>
      </c>
      <c r="Z74" s="1">
        <v>78018</v>
      </c>
      <c r="AA74" s="1">
        <v>87126</v>
      </c>
      <c r="AB74" s="1">
        <v>95484</v>
      </c>
      <c r="AC74" s="1">
        <v>97650</v>
      </c>
      <c r="AD74" s="1">
        <v>101556</v>
      </c>
      <c r="AF74" s="1">
        <v>1000</v>
      </c>
      <c r="AG74" s="1">
        <v>1000</v>
      </c>
      <c r="AH74" s="1">
        <v>1000</v>
      </c>
      <c r="AI74" s="1">
        <v>1000</v>
      </c>
      <c r="AJ74" s="1">
        <v>1000</v>
      </c>
      <c r="AL74" s="1">
        <v>1050</v>
      </c>
      <c r="AM74" s="1">
        <v>1050</v>
      </c>
      <c r="AN74" s="1">
        <v>1050</v>
      </c>
      <c r="AO74" s="1">
        <v>1050</v>
      </c>
      <c r="AP74" s="1">
        <v>1050</v>
      </c>
      <c r="AR74" s="1">
        <v>1100</v>
      </c>
      <c r="AS74" s="1">
        <v>1100</v>
      </c>
      <c r="AT74" s="1">
        <v>1100</v>
      </c>
      <c r="AU74" s="1">
        <v>1100</v>
      </c>
      <c r="AV74" s="1">
        <v>1100</v>
      </c>
      <c r="AX74" s="1">
        <v>1150</v>
      </c>
      <c r="AY74" s="1">
        <v>1150</v>
      </c>
      <c r="AZ74" s="1">
        <v>1150</v>
      </c>
      <c r="BA74" s="1">
        <v>1150</v>
      </c>
      <c r="BB74" s="1">
        <v>1150</v>
      </c>
      <c r="BD74" s="1">
        <v>1200</v>
      </c>
      <c r="BE74" s="1">
        <v>1200</v>
      </c>
      <c r="BF74" s="1">
        <v>1200</v>
      </c>
      <c r="BG74" s="1">
        <v>1200</v>
      </c>
      <c r="BH74" s="1">
        <v>1200</v>
      </c>
    </row>
    <row r="75" spans="1:60" x14ac:dyDescent="0.25">
      <c r="A75" s="1">
        <v>26</v>
      </c>
      <c r="B75" s="1">
        <v>65810</v>
      </c>
      <c r="C75" s="1">
        <v>73435</v>
      </c>
      <c r="D75" s="1">
        <v>80380</v>
      </c>
      <c r="E75" s="1">
        <v>82200</v>
      </c>
      <c r="F75" s="1">
        <v>85490</v>
      </c>
      <c r="G75" s="1">
        <v>26</v>
      </c>
      <c r="H75" s="1">
        <v>69101</v>
      </c>
      <c r="I75" s="1">
        <v>77107</v>
      </c>
      <c r="J75" s="1">
        <v>84399</v>
      </c>
      <c r="K75" s="1">
        <v>86310</v>
      </c>
      <c r="L75" s="1">
        <v>89765</v>
      </c>
      <c r="M75" s="1">
        <v>26</v>
      </c>
      <c r="N75" s="1">
        <v>72391</v>
      </c>
      <c r="O75" s="1">
        <v>80779</v>
      </c>
      <c r="P75" s="1">
        <v>88418</v>
      </c>
      <c r="Q75" s="1">
        <v>90420</v>
      </c>
      <c r="R75" s="1">
        <v>94039</v>
      </c>
      <c r="S75" s="1">
        <v>26</v>
      </c>
      <c r="T75" s="1">
        <v>75682</v>
      </c>
      <c r="U75" s="1">
        <v>84450</v>
      </c>
      <c r="V75" s="1">
        <v>92437</v>
      </c>
      <c r="W75" s="1">
        <v>94530</v>
      </c>
      <c r="X75" s="1">
        <v>98314</v>
      </c>
      <c r="Y75" s="1">
        <v>26</v>
      </c>
      <c r="Z75" s="1">
        <v>78972</v>
      </c>
      <c r="AA75" s="1">
        <v>88122</v>
      </c>
      <c r="AB75" s="1">
        <v>96456</v>
      </c>
      <c r="AC75" s="1">
        <v>98640</v>
      </c>
      <c r="AD75" s="1">
        <v>102588</v>
      </c>
      <c r="AF75" s="1">
        <v>1000</v>
      </c>
      <c r="AG75" s="1">
        <v>1000</v>
      </c>
      <c r="AH75" s="1">
        <v>1000</v>
      </c>
      <c r="AI75" s="1">
        <v>1000</v>
      </c>
      <c r="AJ75" s="1">
        <v>1000</v>
      </c>
      <c r="AL75" s="1">
        <v>1050</v>
      </c>
      <c r="AM75" s="1">
        <v>1050</v>
      </c>
      <c r="AN75" s="1">
        <v>1050</v>
      </c>
      <c r="AO75" s="1">
        <v>1050</v>
      </c>
      <c r="AP75" s="1">
        <v>1050</v>
      </c>
      <c r="AR75" s="1">
        <v>1100</v>
      </c>
      <c r="AS75" s="1">
        <v>1100</v>
      </c>
      <c r="AT75" s="1">
        <v>1100</v>
      </c>
      <c r="AU75" s="1">
        <v>1100</v>
      </c>
      <c r="AV75" s="1">
        <v>1100</v>
      </c>
      <c r="AX75" s="1">
        <v>1150</v>
      </c>
      <c r="AY75" s="1">
        <v>1150</v>
      </c>
      <c r="AZ75" s="1">
        <v>1150</v>
      </c>
      <c r="BA75" s="1">
        <v>1150</v>
      </c>
      <c r="BB75" s="1">
        <v>1150</v>
      </c>
      <c r="BD75" s="1">
        <v>1200</v>
      </c>
      <c r="BE75" s="1">
        <v>1200</v>
      </c>
      <c r="BF75" s="1">
        <v>1200</v>
      </c>
      <c r="BG75" s="1">
        <v>1200</v>
      </c>
      <c r="BH75" s="1">
        <v>1200</v>
      </c>
    </row>
    <row r="76" spans="1:60" x14ac:dyDescent="0.25">
      <c r="A76" s="1">
        <v>27</v>
      </c>
      <c r="B76" s="1">
        <v>66165</v>
      </c>
      <c r="C76" s="1">
        <v>73790</v>
      </c>
      <c r="D76" s="1">
        <v>80740</v>
      </c>
      <c r="E76" s="1">
        <v>82565</v>
      </c>
      <c r="F76" s="1">
        <v>85860</v>
      </c>
      <c r="G76" s="1">
        <v>27</v>
      </c>
      <c r="H76" s="1">
        <v>69473</v>
      </c>
      <c r="I76" s="1">
        <v>77480</v>
      </c>
      <c r="J76" s="1">
        <v>84777</v>
      </c>
      <c r="K76" s="1">
        <v>86693</v>
      </c>
      <c r="L76" s="1">
        <v>90153</v>
      </c>
      <c r="M76" s="1">
        <v>27</v>
      </c>
      <c r="N76" s="1">
        <v>72782</v>
      </c>
      <c r="O76" s="1">
        <v>81169</v>
      </c>
      <c r="P76" s="1">
        <v>88814</v>
      </c>
      <c r="Q76" s="1">
        <v>90822</v>
      </c>
      <c r="R76" s="1">
        <v>94446</v>
      </c>
      <c r="S76" s="1">
        <v>27</v>
      </c>
      <c r="T76" s="1">
        <v>76090</v>
      </c>
      <c r="U76" s="1">
        <v>84859</v>
      </c>
      <c r="V76" s="1">
        <v>92851</v>
      </c>
      <c r="W76" s="1">
        <v>94950</v>
      </c>
      <c r="X76" s="1">
        <v>98739</v>
      </c>
      <c r="Y76" s="1">
        <v>27</v>
      </c>
      <c r="Z76" s="1">
        <v>79398</v>
      </c>
      <c r="AA76" s="1">
        <v>88548</v>
      </c>
      <c r="AB76" s="1">
        <v>96888</v>
      </c>
      <c r="AC76" s="1">
        <v>99078</v>
      </c>
      <c r="AD76" s="1">
        <v>103032</v>
      </c>
      <c r="AF76" s="1">
        <v>1000</v>
      </c>
      <c r="AG76" s="1">
        <v>1000</v>
      </c>
      <c r="AH76" s="1">
        <v>1000</v>
      </c>
      <c r="AI76" s="1">
        <v>1000</v>
      </c>
      <c r="AJ76" s="1">
        <v>1000</v>
      </c>
      <c r="AL76" s="1">
        <v>1050</v>
      </c>
      <c r="AM76" s="1">
        <v>1050</v>
      </c>
      <c r="AN76" s="1">
        <v>1050</v>
      </c>
      <c r="AO76" s="1">
        <v>1050</v>
      </c>
      <c r="AP76" s="1">
        <v>1050</v>
      </c>
      <c r="AR76" s="1">
        <v>1100</v>
      </c>
      <c r="AS76" s="1">
        <v>1100</v>
      </c>
      <c r="AT76" s="1">
        <v>1100</v>
      </c>
      <c r="AU76" s="1">
        <v>1100</v>
      </c>
      <c r="AV76" s="1">
        <v>1100</v>
      </c>
      <c r="AX76" s="1">
        <v>1150</v>
      </c>
      <c r="AY76" s="1">
        <v>1150</v>
      </c>
      <c r="AZ76" s="1">
        <v>1150</v>
      </c>
      <c r="BA76" s="1">
        <v>1150</v>
      </c>
      <c r="BB76" s="1">
        <v>1150</v>
      </c>
      <c r="BD76" s="1">
        <v>1200</v>
      </c>
      <c r="BE76" s="1">
        <v>1200</v>
      </c>
      <c r="BF76" s="1">
        <v>1200</v>
      </c>
      <c r="BG76" s="1">
        <v>1200</v>
      </c>
      <c r="BH76" s="1">
        <v>1200</v>
      </c>
    </row>
    <row r="77" spans="1:60" x14ac:dyDescent="0.25">
      <c r="A77" s="1">
        <v>28</v>
      </c>
      <c r="B77" s="1">
        <v>66510</v>
      </c>
      <c r="C77" s="1">
        <v>74145</v>
      </c>
      <c r="D77" s="1">
        <v>81085</v>
      </c>
      <c r="E77" s="1">
        <v>82925</v>
      </c>
      <c r="F77" s="1">
        <v>86210</v>
      </c>
      <c r="G77" s="1">
        <v>28</v>
      </c>
      <c r="H77" s="1">
        <v>69836</v>
      </c>
      <c r="I77" s="1">
        <v>77852</v>
      </c>
      <c r="J77" s="1">
        <v>85139</v>
      </c>
      <c r="K77" s="1">
        <v>87071</v>
      </c>
      <c r="L77" s="1">
        <v>90521</v>
      </c>
      <c r="M77" s="1">
        <v>28</v>
      </c>
      <c r="N77" s="1">
        <v>73161</v>
      </c>
      <c r="O77" s="1">
        <v>81560</v>
      </c>
      <c r="P77" s="1">
        <v>89194</v>
      </c>
      <c r="Q77" s="1">
        <v>91218</v>
      </c>
      <c r="R77" s="1">
        <v>94831</v>
      </c>
      <c r="S77" s="1">
        <v>28</v>
      </c>
      <c r="T77" s="1">
        <v>76487</v>
      </c>
      <c r="U77" s="1">
        <v>85267</v>
      </c>
      <c r="V77" s="1">
        <v>93248</v>
      </c>
      <c r="W77" s="1">
        <v>95364</v>
      </c>
      <c r="X77" s="1">
        <v>99142</v>
      </c>
      <c r="Y77" s="1">
        <v>28</v>
      </c>
      <c r="Z77" s="1">
        <v>79812</v>
      </c>
      <c r="AA77" s="1">
        <v>88974</v>
      </c>
      <c r="AB77" s="1">
        <v>97302</v>
      </c>
      <c r="AC77" s="1">
        <v>99510</v>
      </c>
      <c r="AD77" s="1">
        <v>103452</v>
      </c>
      <c r="AF77" s="1">
        <v>1000</v>
      </c>
      <c r="AG77" s="1">
        <v>1000</v>
      </c>
      <c r="AH77" s="1">
        <v>1000</v>
      </c>
      <c r="AI77" s="1">
        <v>1000</v>
      </c>
      <c r="AJ77" s="1">
        <v>1000</v>
      </c>
      <c r="AL77" s="1">
        <v>1050</v>
      </c>
      <c r="AM77" s="1">
        <v>1050</v>
      </c>
      <c r="AN77" s="1">
        <v>1050</v>
      </c>
      <c r="AO77" s="1">
        <v>1050</v>
      </c>
      <c r="AP77" s="1">
        <v>1050</v>
      </c>
      <c r="AR77" s="1">
        <v>1100</v>
      </c>
      <c r="AS77" s="1">
        <v>1100</v>
      </c>
      <c r="AT77" s="1">
        <v>1100</v>
      </c>
      <c r="AU77" s="1">
        <v>1100</v>
      </c>
      <c r="AV77" s="1">
        <v>1100</v>
      </c>
      <c r="AX77" s="1">
        <v>1150</v>
      </c>
      <c r="AY77" s="1">
        <v>1150</v>
      </c>
      <c r="AZ77" s="1">
        <v>1150</v>
      </c>
      <c r="BA77" s="1">
        <v>1150</v>
      </c>
      <c r="BB77" s="1">
        <v>1150</v>
      </c>
      <c r="BD77" s="1">
        <v>1200</v>
      </c>
      <c r="BE77" s="1">
        <v>1200</v>
      </c>
      <c r="BF77" s="1">
        <v>1200</v>
      </c>
      <c r="BG77" s="1">
        <v>1200</v>
      </c>
      <c r="BH77" s="1">
        <v>1200</v>
      </c>
    </row>
    <row r="78" spans="1:60" x14ac:dyDescent="0.25">
      <c r="A78" s="1">
        <v>29</v>
      </c>
      <c r="B78" s="1">
        <v>66875</v>
      </c>
      <c r="C78" s="1">
        <v>74490</v>
      </c>
      <c r="D78" s="1">
        <v>81435</v>
      </c>
      <c r="E78" s="1">
        <v>83275</v>
      </c>
      <c r="F78" s="1">
        <v>86565</v>
      </c>
      <c r="G78" s="1">
        <v>29</v>
      </c>
      <c r="H78" s="1">
        <v>70219</v>
      </c>
      <c r="I78" s="1">
        <v>78215</v>
      </c>
      <c r="J78" s="1">
        <v>85507</v>
      </c>
      <c r="K78" s="1">
        <v>87439</v>
      </c>
      <c r="L78" s="1">
        <v>90893</v>
      </c>
      <c r="M78" s="1">
        <v>29</v>
      </c>
      <c r="N78" s="1">
        <v>73563</v>
      </c>
      <c r="O78" s="1">
        <v>81939</v>
      </c>
      <c r="P78" s="1">
        <v>89579</v>
      </c>
      <c r="Q78" s="1">
        <v>91603</v>
      </c>
      <c r="R78" s="1">
        <v>95222</v>
      </c>
      <c r="S78" s="1">
        <v>29</v>
      </c>
      <c r="T78" s="1">
        <v>76906</v>
      </c>
      <c r="U78" s="1">
        <v>85664</v>
      </c>
      <c r="V78" s="1">
        <v>93650</v>
      </c>
      <c r="W78" s="1">
        <v>95766</v>
      </c>
      <c r="X78" s="1">
        <v>99550</v>
      </c>
      <c r="Y78" s="1">
        <v>29</v>
      </c>
      <c r="Z78" s="1">
        <v>80250</v>
      </c>
      <c r="AA78" s="1">
        <v>89388</v>
      </c>
      <c r="AB78" s="1">
        <v>97722</v>
      </c>
      <c r="AC78" s="1">
        <v>99930</v>
      </c>
      <c r="AD78" s="1">
        <v>103878</v>
      </c>
      <c r="AF78" s="1">
        <v>1000</v>
      </c>
      <c r="AG78" s="1">
        <v>1000</v>
      </c>
      <c r="AH78" s="1">
        <v>1000</v>
      </c>
      <c r="AI78" s="1">
        <v>1000</v>
      </c>
      <c r="AJ78" s="1">
        <v>1000</v>
      </c>
      <c r="AL78" s="1">
        <v>1050</v>
      </c>
      <c r="AM78" s="1">
        <v>1050</v>
      </c>
      <c r="AN78" s="1">
        <v>1050</v>
      </c>
      <c r="AO78" s="1">
        <v>1050</v>
      </c>
      <c r="AP78" s="1">
        <v>1050</v>
      </c>
      <c r="AR78" s="1">
        <v>1100</v>
      </c>
      <c r="AS78" s="1">
        <v>1100</v>
      </c>
      <c r="AT78" s="1">
        <v>1100</v>
      </c>
      <c r="AU78" s="1">
        <v>1100</v>
      </c>
      <c r="AV78" s="1">
        <v>1100</v>
      </c>
      <c r="AX78" s="1">
        <v>1150</v>
      </c>
      <c r="AY78" s="1">
        <v>1150</v>
      </c>
      <c r="AZ78" s="1">
        <v>1150</v>
      </c>
      <c r="BA78" s="1">
        <v>1150</v>
      </c>
      <c r="BB78" s="1">
        <v>1150</v>
      </c>
      <c r="BD78" s="1">
        <v>1200</v>
      </c>
      <c r="BE78" s="1">
        <v>1200</v>
      </c>
      <c r="BF78" s="1">
        <v>1200</v>
      </c>
      <c r="BG78" s="1">
        <v>1200</v>
      </c>
      <c r="BH78" s="1">
        <v>1200</v>
      </c>
    </row>
    <row r="79" spans="1:60" x14ac:dyDescent="0.25">
      <c r="A79" s="1">
        <v>30</v>
      </c>
      <c r="B79" s="1">
        <v>67245</v>
      </c>
      <c r="C79" s="1">
        <v>74850</v>
      </c>
      <c r="D79" s="1">
        <v>81805</v>
      </c>
      <c r="E79" s="1">
        <v>83645</v>
      </c>
      <c r="F79" s="1">
        <v>86915</v>
      </c>
      <c r="G79" s="1">
        <v>30</v>
      </c>
      <c r="H79" s="1">
        <v>70607</v>
      </c>
      <c r="I79" s="1">
        <v>78593</v>
      </c>
      <c r="J79" s="1">
        <v>85895</v>
      </c>
      <c r="K79" s="1">
        <v>87827</v>
      </c>
      <c r="L79" s="1">
        <v>91261</v>
      </c>
      <c r="M79" s="1">
        <v>30</v>
      </c>
      <c r="N79" s="1">
        <v>73970</v>
      </c>
      <c r="O79" s="1">
        <v>82335</v>
      </c>
      <c r="P79" s="1">
        <v>89986</v>
      </c>
      <c r="Q79" s="1">
        <v>92010</v>
      </c>
      <c r="R79" s="1">
        <v>95607</v>
      </c>
      <c r="S79" s="1">
        <v>30</v>
      </c>
      <c r="T79" s="1">
        <v>77332</v>
      </c>
      <c r="U79" s="1">
        <v>86078</v>
      </c>
      <c r="V79" s="1">
        <v>94076</v>
      </c>
      <c r="W79" s="1">
        <v>96192</v>
      </c>
      <c r="X79" s="1">
        <v>99952</v>
      </c>
      <c r="Y79" s="1">
        <v>30</v>
      </c>
      <c r="Z79" s="1">
        <v>80694</v>
      </c>
      <c r="AA79" s="1">
        <v>89820</v>
      </c>
      <c r="AB79" s="1">
        <v>98166</v>
      </c>
      <c r="AC79" s="1">
        <v>100374</v>
      </c>
      <c r="AD79" s="1">
        <v>104298</v>
      </c>
      <c r="AF79" s="1">
        <v>1000</v>
      </c>
      <c r="AG79" s="1">
        <v>1000</v>
      </c>
      <c r="AH79" s="1">
        <v>1000</v>
      </c>
      <c r="AI79" s="1">
        <v>1000</v>
      </c>
      <c r="AJ79" s="1">
        <v>1000</v>
      </c>
      <c r="AL79" s="1">
        <v>1050</v>
      </c>
      <c r="AM79" s="1">
        <v>1050</v>
      </c>
      <c r="AN79" s="1">
        <v>1050</v>
      </c>
      <c r="AO79" s="1">
        <v>1050</v>
      </c>
      <c r="AP79" s="1">
        <v>1050</v>
      </c>
      <c r="AR79" s="1">
        <v>1100</v>
      </c>
      <c r="AS79" s="1">
        <v>1100</v>
      </c>
      <c r="AT79" s="1">
        <v>1100</v>
      </c>
      <c r="AU79" s="1">
        <v>1100</v>
      </c>
      <c r="AV79" s="1">
        <v>1100</v>
      </c>
      <c r="AX79" s="1">
        <v>1150</v>
      </c>
      <c r="AY79" s="1">
        <v>1150</v>
      </c>
      <c r="AZ79" s="1">
        <v>1150</v>
      </c>
      <c r="BA79" s="1">
        <v>1150</v>
      </c>
      <c r="BB79" s="1">
        <v>1150</v>
      </c>
      <c r="BD79" s="1">
        <v>1200</v>
      </c>
      <c r="BE79" s="1">
        <v>1200</v>
      </c>
      <c r="BF79" s="1">
        <v>1200</v>
      </c>
      <c r="BG79" s="1">
        <v>1200</v>
      </c>
      <c r="BH79" s="1">
        <v>1200</v>
      </c>
    </row>
    <row r="80" spans="1:60" x14ac:dyDescent="0.25">
      <c r="A80" s="1">
        <v>31</v>
      </c>
      <c r="B80" s="1">
        <v>67585</v>
      </c>
      <c r="C80" s="1">
        <v>75205</v>
      </c>
      <c r="D80" s="1">
        <v>82160</v>
      </c>
      <c r="E80" s="1">
        <v>83990</v>
      </c>
      <c r="F80" s="1">
        <v>87280</v>
      </c>
      <c r="G80" s="1">
        <v>31</v>
      </c>
      <c r="H80" s="1">
        <v>70964</v>
      </c>
      <c r="I80" s="1">
        <v>78965</v>
      </c>
      <c r="J80" s="1">
        <v>86268</v>
      </c>
      <c r="K80" s="1">
        <v>88190</v>
      </c>
      <c r="L80" s="1">
        <v>91644</v>
      </c>
      <c r="M80" s="1">
        <v>31</v>
      </c>
      <c r="N80" s="1">
        <v>74344</v>
      </c>
      <c r="O80" s="1">
        <v>82726</v>
      </c>
      <c r="P80" s="1">
        <v>90376</v>
      </c>
      <c r="Q80" s="1">
        <v>92389</v>
      </c>
      <c r="R80" s="1">
        <v>96008</v>
      </c>
      <c r="S80" s="1">
        <v>31</v>
      </c>
      <c r="T80" s="1">
        <v>77723</v>
      </c>
      <c r="U80" s="1">
        <v>86486</v>
      </c>
      <c r="V80" s="1">
        <v>94484</v>
      </c>
      <c r="W80" s="1">
        <v>96589</v>
      </c>
      <c r="X80" s="1">
        <v>100372</v>
      </c>
      <c r="Y80" s="1">
        <v>31</v>
      </c>
      <c r="Z80" s="1">
        <v>81102</v>
      </c>
      <c r="AA80" s="1">
        <v>90246</v>
      </c>
      <c r="AB80" s="1">
        <v>98592</v>
      </c>
      <c r="AC80" s="1">
        <v>100788</v>
      </c>
      <c r="AD80" s="1">
        <v>104736</v>
      </c>
      <c r="AF80" s="1">
        <v>1000</v>
      </c>
      <c r="AG80" s="1">
        <v>1000</v>
      </c>
      <c r="AH80" s="1">
        <v>1000</v>
      </c>
      <c r="AI80" s="1">
        <v>1000</v>
      </c>
      <c r="AJ80" s="1">
        <v>1000</v>
      </c>
      <c r="AL80" s="1">
        <v>1050</v>
      </c>
      <c r="AM80" s="1">
        <v>1050</v>
      </c>
      <c r="AN80" s="1">
        <v>1050</v>
      </c>
      <c r="AO80" s="1">
        <v>1050</v>
      </c>
      <c r="AP80" s="1">
        <v>1050</v>
      </c>
      <c r="AR80" s="1">
        <v>1100</v>
      </c>
      <c r="AS80" s="1">
        <v>1100</v>
      </c>
      <c r="AT80" s="1">
        <v>1100</v>
      </c>
      <c r="AU80" s="1">
        <v>1100</v>
      </c>
      <c r="AV80" s="1">
        <v>1100</v>
      </c>
      <c r="AX80" s="1">
        <v>1150</v>
      </c>
      <c r="AY80" s="1">
        <v>1150</v>
      </c>
      <c r="AZ80" s="1">
        <v>1150</v>
      </c>
      <c r="BA80" s="1">
        <v>1150</v>
      </c>
      <c r="BB80" s="1">
        <v>1150</v>
      </c>
      <c r="BD80" s="1">
        <v>1200</v>
      </c>
      <c r="BE80" s="1">
        <v>1200</v>
      </c>
      <c r="BF80" s="1">
        <v>1200</v>
      </c>
      <c r="BG80" s="1">
        <v>1200</v>
      </c>
      <c r="BH80" s="1">
        <v>1200</v>
      </c>
    </row>
    <row r="81" spans="1:60" x14ac:dyDescent="0.25">
      <c r="A81" s="1">
        <v>32</v>
      </c>
      <c r="B81" s="1">
        <v>67945</v>
      </c>
      <c r="C81" s="1">
        <v>75560</v>
      </c>
      <c r="D81" s="1">
        <v>82510</v>
      </c>
      <c r="E81" s="1">
        <v>84330</v>
      </c>
      <c r="F81" s="1">
        <v>87615</v>
      </c>
      <c r="G81" s="1">
        <v>32</v>
      </c>
      <c r="H81" s="1">
        <v>71342</v>
      </c>
      <c r="I81" s="1">
        <v>79338</v>
      </c>
      <c r="J81" s="1">
        <v>86636</v>
      </c>
      <c r="K81" s="1">
        <v>88547</v>
      </c>
      <c r="L81" s="1">
        <v>91996</v>
      </c>
      <c r="M81" s="1">
        <v>32</v>
      </c>
      <c r="N81" s="1">
        <v>74740</v>
      </c>
      <c r="O81" s="1">
        <v>83116</v>
      </c>
      <c r="P81" s="1">
        <v>90761</v>
      </c>
      <c r="Q81" s="1">
        <v>92763</v>
      </c>
      <c r="R81" s="1">
        <v>96377</v>
      </c>
      <c r="S81" s="1">
        <v>32</v>
      </c>
      <c r="T81" s="1">
        <v>78137</v>
      </c>
      <c r="U81" s="1">
        <v>86894</v>
      </c>
      <c r="V81" s="1">
        <v>94887</v>
      </c>
      <c r="W81" s="1">
        <v>96980</v>
      </c>
      <c r="X81" s="1">
        <v>100757</v>
      </c>
      <c r="Y81" s="1">
        <v>32</v>
      </c>
      <c r="Z81" s="1">
        <v>81534</v>
      </c>
      <c r="AA81" s="1">
        <v>90672</v>
      </c>
      <c r="AB81" s="1">
        <v>99012</v>
      </c>
      <c r="AC81" s="1">
        <v>101196</v>
      </c>
      <c r="AD81" s="1">
        <v>105138</v>
      </c>
      <c r="AF81" s="1">
        <v>1000</v>
      </c>
      <c r="AG81" s="1">
        <v>1000</v>
      </c>
      <c r="AH81" s="1">
        <v>1000</v>
      </c>
      <c r="AI81" s="1">
        <v>1000</v>
      </c>
      <c r="AJ81" s="1">
        <v>1000</v>
      </c>
      <c r="AL81" s="1">
        <v>1050</v>
      </c>
      <c r="AM81" s="1">
        <v>1050</v>
      </c>
      <c r="AN81" s="1">
        <v>1050</v>
      </c>
      <c r="AO81" s="1">
        <v>1050</v>
      </c>
      <c r="AP81" s="1">
        <v>1050</v>
      </c>
      <c r="AR81" s="1">
        <v>1100</v>
      </c>
      <c r="AS81" s="1">
        <v>1100</v>
      </c>
      <c r="AT81" s="1">
        <v>1100</v>
      </c>
      <c r="AU81" s="1">
        <v>1100</v>
      </c>
      <c r="AV81" s="1">
        <v>1100</v>
      </c>
      <c r="AX81" s="1">
        <v>1150</v>
      </c>
      <c r="AY81" s="1">
        <v>1150</v>
      </c>
      <c r="AZ81" s="1">
        <v>1150</v>
      </c>
      <c r="BA81" s="1">
        <v>1150</v>
      </c>
      <c r="BB81" s="1">
        <v>1150</v>
      </c>
      <c r="BD81" s="1">
        <v>1200</v>
      </c>
      <c r="BE81" s="1">
        <v>1200</v>
      </c>
      <c r="BF81" s="1">
        <v>1200</v>
      </c>
      <c r="BG81" s="1">
        <v>1200</v>
      </c>
      <c r="BH81" s="1">
        <v>1200</v>
      </c>
    </row>
    <row r="82" spans="1:60" x14ac:dyDescent="0.25">
      <c r="A82" s="1">
        <v>33</v>
      </c>
      <c r="B82" s="1">
        <v>68300</v>
      </c>
      <c r="C82" s="1">
        <v>75905</v>
      </c>
      <c r="D82" s="1">
        <v>82885</v>
      </c>
      <c r="E82" s="1">
        <v>84700</v>
      </c>
      <c r="F82" s="1">
        <v>87990</v>
      </c>
      <c r="G82" s="1">
        <v>33</v>
      </c>
      <c r="H82" s="1">
        <v>71715</v>
      </c>
      <c r="I82" s="1">
        <v>79700</v>
      </c>
      <c r="J82" s="1">
        <v>87029</v>
      </c>
      <c r="K82" s="1">
        <v>88935</v>
      </c>
      <c r="L82" s="1">
        <v>92390</v>
      </c>
      <c r="M82" s="1">
        <v>33</v>
      </c>
      <c r="N82" s="1">
        <v>75130</v>
      </c>
      <c r="O82" s="1">
        <v>83496</v>
      </c>
      <c r="P82" s="1">
        <v>91174</v>
      </c>
      <c r="Q82" s="1">
        <v>93170</v>
      </c>
      <c r="R82" s="1">
        <v>96789</v>
      </c>
      <c r="S82" s="1">
        <v>33</v>
      </c>
      <c r="T82" s="1">
        <v>78545</v>
      </c>
      <c r="U82" s="1">
        <v>87291</v>
      </c>
      <c r="V82" s="1">
        <v>95318</v>
      </c>
      <c r="W82" s="1">
        <v>97405</v>
      </c>
      <c r="X82" s="1">
        <v>101189</v>
      </c>
      <c r="Y82" s="1">
        <v>33</v>
      </c>
      <c r="Z82" s="1">
        <v>81960</v>
      </c>
      <c r="AA82" s="1">
        <v>91086</v>
      </c>
      <c r="AB82" s="1">
        <v>99462</v>
      </c>
      <c r="AC82" s="1">
        <v>101640</v>
      </c>
      <c r="AD82" s="1">
        <v>105588</v>
      </c>
      <c r="AF82" s="1">
        <v>1000</v>
      </c>
      <c r="AG82" s="1">
        <v>1000</v>
      </c>
      <c r="AH82" s="1">
        <v>1000</v>
      </c>
      <c r="AI82" s="1">
        <v>1000</v>
      </c>
      <c r="AJ82" s="1">
        <v>1000</v>
      </c>
      <c r="AL82" s="1">
        <v>1050</v>
      </c>
      <c r="AM82" s="1">
        <v>1050</v>
      </c>
      <c r="AN82" s="1">
        <v>1050</v>
      </c>
      <c r="AO82" s="1">
        <v>1050</v>
      </c>
      <c r="AP82" s="1">
        <v>1050</v>
      </c>
      <c r="AR82" s="1">
        <v>1100</v>
      </c>
      <c r="AS82" s="1">
        <v>1100</v>
      </c>
      <c r="AT82" s="1">
        <v>1100</v>
      </c>
      <c r="AU82" s="1">
        <v>1100</v>
      </c>
      <c r="AV82" s="1">
        <v>1100</v>
      </c>
      <c r="AX82" s="1">
        <v>1150</v>
      </c>
      <c r="AY82" s="1">
        <v>1150</v>
      </c>
      <c r="AZ82" s="1">
        <v>1150</v>
      </c>
      <c r="BA82" s="1">
        <v>1150</v>
      </c>
      <c r="BB82" s="1">
        <v>1150</v>
      </c>
      <c r="BD82" s="1">
        <v>1200</v>
      </c>
      <c r="BE82" s="1">
        <v>1200</v>
      </c>
      <c r="BF82" s="1">
        <v>1200</v>
      </c>
      <c r="BG82" s="1">
        <v>1200</v>
      </c>
      <c r="BH82" s="1">
        <v>1200</v>
      </c>
    </row>
    <row r="83" spans="1:60" x14ac:dyDescent="0.25">
      <c r="A83" s="1">
        <v>34</v>
      </c>
      <c r="B83" s="1">
        <v>68645</v>
      </c>
      <c r="C83" s="1">
        <v>76270</v>
      </c>
      <c r="D83" s="1">
        <v>83240</v>
      </c>
      <c r="E83" s="1">
        <v>85060</v>
      </c>
      <c r="F83" s="1">
        <v>88340</v>
      </c>
      <c r="G83" s="1">
        <v>34</v>
      </c>
      <c r="H83" s="1">
        <v>72077</v>
      </c>
      <c r="I83" s="1">
        <v>80084</v>
      </c>
      <c r="J83" s="1">
        <v>87402</v>
      </c>
      <c r="K83" s="1">
        <v>89313</v>
      </c>
      <c r="L83" s="1">
        <v>92757</v>
      </c>
      <c r="M83" s="1">
        <v>34</v>
      </c>
      <c r="N83" s="1">
        <v>75510</v>
      </c>
      <c r="O83" s="1">
        <v>83897</v>
      </c>
      <c r="P83" s="1">
        <v>91564</v>
      </c>
      <c r="Q83" s="1">
        <v>93566</v>
      </c>
      <c r="R83" s="1">
        <v>97174</v>
      </c>
      <c r="S83" s="1">
        <v>34</v>
      </c>
      <c r="T83" s="1">
        <v>78942</v>
      </c>
      <c r="U83" s="1">
        <v>87711</v>
      </c>
      <c r="V83" s="1">
        <v>95726</v>
      </c>
      <c r="W83" s="1">
        <v>97819</v>
      </c>
      <c r="X83" s="1">
        <v>101591</v>
      </c>
      <c r="Y83" s="1">
        <v>34</v>
      </c>
      <c r="Z83" s="1">
        <v>82374</v>
      </c>
      <c r="AA83" s="1">
        <v>91524</v>
      </c>
      <c r="AB83" s="1">
        <v>99888</v>
      </c>
      <c r="AC83" s="1">
        <v>102072</v>
      </c>
      <c r="AD83" s="1">
        <v>106008</v>
      </c>
      <c r="AF83" s="1">
        <v>1000</v>
      </c>
      <c r="AG83" s="1">
        <v>1000</v>
      </c>
      <c r="AH83" s="1">
        <v>1000</v>
      </c>
      <c r="AI83" s="1">
        <v>1000</v>
      </c>
      <c r="AJ83" s="1">
        <v>1000</v>
      </c>
      <c r="AL83" s="1">
        <v>1050</v>
      </c>
      <c r="AM83" s="1">
        <v>1050</v>
      </c>
      <c r="AN83" s="1">
        <v>1050</v>
      </c>
      <c r="AO83" s="1">
        <v>1050</v>
      </c>
      <c r="AP83" s="1">
        <v>1050</v>
      </c>
      <c r="AR83" s="1">
        <v>1100</v>
      </c>
      <c r="AS83" s="1">
        <v>1100</v>
      </c>
      <c r="AT83" s="1">
        <v>1100</v>
      </c>
      <c r="AU83" s="1">
        <v>1100</v>
      </c>
      <c r="AV83" s="1">
        <v>1100</v>
      </c>
      <c r="AX83" s="1">
        <v>1150</v>
      </c>
      <c r="AY83" s="1">
        <v>1150</v>
      </c>
      <c r="AZ83" s="1">
        <v>1150</v>
      </c>
      <c r="BA83" s="1">
        <v>1150</v>
      </c>
      <c r="BB83" s="1">
        <v>1150</v>
      </c>
      <c r="BD83" s="1">
        <v>1200</v>
      </c>
      <c r="BE83" s="1">
        <v>1200</v>
      </c>
      <c r="BF83" s="1">
        <v>1200</v>
      </c>
      <c r="BG83" s="1">
        <v>1200</v>
      </c>
      <c r="BH83" s="1">
        <v>1200</v>
      </c>
    </row>
    <row r="84" spans="1:60" x14ac:dyDescent="0.25">
      <c r="A84" s="1">
        <v>35</v>
      </c>
      <c r="B84" s="1">
        <v>69005</v>
      </c>
      <c r="C84" s="1">
        <v>76625</v>
      </c>
      <c r="D84" s="1">
        <v>83585</v>
      </c>
      <c r="E84" s="1">
        <v>85410</v>
      </c>
      <c r="F84" s="1">
        <v>88700</v>
      </c>
      <c r="G84" s="1">
        <v>35</v>
      </c>
      <c r="H84" s="1">
        <v>72455</v>
      </c>
      <c r="I84" s="1">
        <v>80456</v>
      </c>
      <c r="J84" s="1">
        <v>87764</v>
      </c>
      <c r="K84" s="1">
        <v>89681</v>
      </c>
      <c r="L84" s="1">
        <v>93135</v>
      </c>
      <c r="M84" s="1">
        <v>35</v>
      </c>
      <c r="N84" s="1">
        <v>75906</v>
      </c>
      <c r="O84" s="1">
        <v>84288</v>
      </c>
      <c r="P84" s="1">
        <v>91944</v>
      </c>
      <c r="Q84" s="1">
        <v>93951</v>
      </c>
      <c r="R84" s="1">
        <v>97570</v>
      </c>
      <c r="S84" s="1">
        <v>35</v>
      </c>
      <c r="T84" s="1">
        <v>79356</v>
      </c>
      <c r="U84" s="1">
        <v>88119</v>
      </c>
      <c r="V84" s="1">
        <v>96123</v>
      </c>
      <c r="W84" s="1">
        <v>98222</v>
      </c>
      <c r="X84" s="1">
        <v>102005</v>
      </c>
      <c r="Y84" s="1">
        <v>35</v>
      </c>
      <c r="Z84" s="1">
        <v>82806</v>
      </c>
      <c r="AA84" s="1">
        <v>91950</v>
      </c>
      <c r="AB84" s="1">
        <v>100302</v>
      </c>
      <c r="AC84" s="1">
        <v>102492</v>
      </c>
      <c r="AD84" s="1">
        <v>106440</v>
      </c>
      <c r="AF84" s="1">
        <v>1000</v>
      </c>
      <c r="AG84" s="1">
        <v>1000</v>
      </c>
      <c r="AH84" s="1">
        <v>1000</v>
      </c>
      <c r="AI84" s="1">
        <v>1000</v>
      </c>
      <c r="AJ84" s="1">
        <v>1000</v>
      </c>
      <c r="AL84" s="1">
        <v>1050</v>
      </c>
      <c r="AM84" s="1">
        <v>1050</v>
      </c>
      <c r="AN84" s="1">
        <v>1050</v>
      </c>
      <c r="AO84" s="1">
        <v>1050</v>
      </c>
      <c r="AP84" s="1">
        <v>1050</v>
      </c>
      <c r="AR84" s="1">
        <v>1100</v>
      </c>
      <c r="AS84" s="1">
        <v>1100</v>
      </c>
      <c r="AT84" s="1">
        <v>1100</v>
      </c>
      <c r="AU84" s="1">
        <v>1100</v>
      </c>
      <c r="AV84" s="1">
        <v>1100</v>
      </c>
      <c r="AX84" s="1">
        <v>1150</v>
      </c>
      <c r="AY84" s="1">
        <v>1150</v>
      </c>
      <c r="AZ84" s="1">
        <v>1150</v>
      </c>
      <c r="BA84" s="1">
        <v>1150</v>
      </c>
      <c r="BB84" s="1">
        <v>1150</v>
      </c>
      <c r="BD84" s="1">
        <v>1200</v>
      </c>
      <c r="BE84" s="1">
        <v>1200</v>
      </c>
      <c r="BF84" s="1">
        <v>1200</v>
      </c>
      <c r="BG84" s="1">
        <v>1200</v>
      </c>
      <c r="BH84" s="1">
        <v>1200</v>
      </c>
    </row>
    <row r="85" spans="1:60" x14ac:dyDescent="0.25">
      <c r="A85" s="1">
        <v>36</v>
      </c>
      <c r="B85" s="1">
        <v>69370</v>
      </c>
      <c r="C85" s="1">
        <v>76990</v>
      </c>
      <c r="D85" s="1">
        <v>83930</v>
      </c>
      <c r="E85" s="1">
        <v>85770</v>
      </c>
      <c r="F85" s="1">
        <v>89060</v>
      </c>
      <c r="G85" s="1">
        <v>36</v>
      </c>
      <c r="H85" s="1">
        <v>72839</v>
      </c>
      <c r="I85" s="1">
        <v>80840</v>
      </c>
      <c r="J85" s="1">
        <v>88127</v>
      </c>
      <c r="K85" s="1">
        <v>90059</v>
      </c>
      <c r="L85" s="1">
        <v>93513</v>
      </c>
      <c r="M85" s="1">
        <v>36</v>
      </c>
      <c r="N85" s="1">
        <v>76307</v>
      </c>
      <c r="O85" s="1">
        <v>84689</v>
      </c>
      <c r="P85" s="1">
        <v>92323</v>
      </c>
      <c r="Q85" s="1">
        <v>94347</v>
      </c>
      <c r="R85" s="1">
        <v>97966</v>
      </c>
      <c r="S85" s="1">
        <v>36</v>
      </c>
      <c r="T85" s="1">
        <v>79776</v>
      </c>
      <c r="U85" s="1">
        <v>88539</v>
      </c>
      <c r="V85" s="1">
        <v>96520</v>
      </c>
      <c r="W85" s="1">
        <v>98636</v>
      </c>
      <c r="X85" s="1">
        <v>102419</v>
      </c>
      <c r="Y85" s="1">
        <v>36</v>
      </c>
      <c r="Z85" s="1">
        <v>83244</v>
      </c>
      <c r="AA85" s="1">
        <v>92388</v>
      </c>
      <c r="AB85" s="1">
        <v>100716</v>
      </c>
      <c r="AC85" s="1">
        <v>102924</v>
      </c>
      <c r="AD85" s="1">
        <v>106872</v>
      </c>
      <c r="AF85" s="1">
        <v>1000</v>
      </c>
      <c r="AG85" s="1">
        <v>1000</v>
      </c>
      <c r="AH85" s="1">
        <v>1000</v>
      </c>
      <c r="AI85" s="1">
        <v>1000</v>
      </c>
      <c r="AJ85" s="1">
        <v>1000</v>
      </c>
      <c r="AL85" s="1">
        <v>1050</v>
      </c>
      <c r="AM85" s="1">
        <v>1050</v>
      </c>
      <c r="AN85" s="1">
        <v>1050</v>
      </c>
      <c r="AO85" s="1">
        <v>1050</v>
      </c>
      <c r="AP85" s="1">
        <v>1050</v>
      </c>
      <c r="AR85" s="1">
        <v>1100</v>
      </c>
      <c r="AS85" s="1">
        <v>1100</v>
      </c>
      <c r="AT85" s="1">
        <v>1100</v>
      </c>
      <c r="AU85" s="1">
        <v>1100</v>
      </c>
      <c r="AV85" s="1">
        <v>1100</v>
      </c>
      <c r="AX85" s="1">
        <v>1150</v>
      </c>
      <c r="AY85" s="1">
        <v>1150</v>
      </c>
      <c r="AZ85" s="1">
        <v>1150</v>
      </c>
      <c r="BA85" s="1">
        <v>1150</v>
      </c>
      <c r="BB85" s="1">
        <v>1150</v>
      </c>
      <c r="BD85" s="1">
        <v>1200</v>
      </c>
      <c r="BE85" s="1">
        <v>1200</v>
      </c>
      <c r="BF85" s="1">
        <v>1200</v>
      </c>
      <c r="BG85" s="1">
        <v>1200</v>
      </c>
      <c r="BH85" s="1">
        <v>1200</v>
      </c>
    </row>
    <row r="86" spans="1:60" x14ac:dyDescent="0.25">
      <c r="A86" s="1">
        <v>37</v>
      </c>
      <c r="B86" s="1">
        <v>69720</v>
      </c>
      <c r="C86" s="1">
        <v>77330</v>
      </c>
      <c r="D86" s="1">
        <v>84295</v>
      </c>
      <c r="E86" s="1">
        <v>86140</v>
      </c>
      <c r="F86" s="1">
        <v>89410</v>
      </c>
      <c r="G86" s="1">
        <v>37</v>
      </c>
      <c r="H86" s="1">
        <v>73206</v>
      </c>
      <c r="I86" s="1">
        <v>81197</v>
      </c>
      <c r="J86" s="1">
        <v>88510</v>
      </c>
      <c r="K86" s="1">
        <v>90447</v>
      </c>
      <c r="L86" s="1">
        <v>93881</v>
      </c>
      <c r="M86" s="1">
        <v>37</v>
      </c>
      <c r="N86" s="1">
        <v>76692</v>
      </c>
      <c r="O86" s="1">
        <v>85063</v>
      </c>
      <c r="P86" s="1">
        <v>92725</v>
      </c>
      <c r="Q86" s="1">
        <v>94754</v>
      </c>
      <c r="R86" s="1">
        <v>98351</v>
      </c>
      <c r="S86" s="1">
        <v>37</v>
      </c>
      <c r="T86" s="1">
        <v>80178</v>
      </c>
      <c r="U86" s="1">
        <v>88930</v>
      </c>
      <c r="V86" s="1">
        <v>96939</v>
      </c>
      <c r="W86" s="1">
        <v>99061</v>
      </c>
      <c r="X86" s="1">
        <v>102822</v>
      </c>
      <c r="Y86" s="1">
        <v>37</v>
      </c>
      <c r="Z86" s="1">
        <v>83664</v>
      </c>
      <c r="AA86" s="1">
        <v>92796</v>
      </c>
      <c r="AB86" s="1">
        <v>101154</v>
      </c>
      <c r="AC86" s="1">
        <v>103368</v>
      </c>
      <c r="AD86" s="1">
        <v>107292</v>
      </c>
      <c r="AF86" s="1">
        <v>1000</v>
      </c>
      <c r="AG86" s="1">
        <v>1000</v>
      </c>
      <c r="AH86" s="1">
        <v>1000</v>
      </c>
      <c r="AI86" s="1">
        <v>1000</v>
      </c>
      <c r="AJ86" s="1">
        <v>1000</v>
      </c>
      <c r="AL86" s="1">
        <v>1050</v>
      </c>
      <c r="AM86" s="1">
        <v>1050</v>
      </c>
      <c r="AN86" s="1">
        <v>1050</v>
      </c>
      <c r="AO86" s="1">
        <v>1050</v>
      </c>
      <c r="AP86" s="1">
        <v>1050</v>
      </c>
      <c r="AR86" s="1">
        <v>1100</v>
      </c>
      <c r="AS86" s="1">
        <v>1100</v>
      </c>
      <c r="AT86" s="1">
        <v>1100</v>
      </c>
      <c r="AU86" s="1">
        <v>1100</v>
      </c>
      <c r="AV86" s="1">
        <v>1100</v>
      </c>
      <c r="AX86" s="1">
        <v>1150</v>
      </c>
      <c r="AY86" s="1">
        <v>1150</v>
      </c>
      <c r="AZ86" s="1">
        <v>1150</v>
      </c>
      <c r="BA86" s="1">
        <v>1150</v>
      </c>
      <c r="BB86" s="1">
        <v>1150</v>
      </c>
      <c r="BD86" s="1">
        <v>1200</v>
      </c>
      <c r="BE86" s="1">
        <v>1200</v>
      </c>
      <c r="BF86" s="1">
        <v>1200</v>
      </c>
      <c r="BG86" s="1">
        <v>1200</v>
      </c>
      <c r="BH86" s="1">
        <v>1200</v>
      </c>
    </row>
    <row r="87" spans="1:60" x14ac:dyDescent="0.25">
      <c r="A87" s="1">
        <v>38</v>
      </c>
      <c r="B87" s="1">
        <v>70435</v>
      </c>
      <c r="C87" s="1">
        <v>78050</v>
      </c>
      <c r="D87" s="1">
        <v>85005</v>
      </c>
      <c r="E87" s="1">
        <v>86845</v>
      </c>
      <c r="F87" s="1">
        <v>90120</v>
      </c>
      <c r="G87" s="1">
        <v>38</v>
      </c>
      <c r="H87" s="1">
        <v>73957</v>
      </c>
      <c r="I87" s="1">
        <v>81953</v>
      </c>
      <c r="J87" s="1">
        <v>89255</v>
      </c>
      <c r="K87" s="1">
        <v>91187</v>
      </c>
      <c r="L87" s="1">
        <v>94626</v>
      </c>
      <c r="M87" s="1">
        <v>38</v>
      </c>
      <c r="N87" s="1">
        <v>77479</v>
      </c>
      <c r="O87" s="1">
        <v>85855</v>
      </c>
      <c r="P87" s="1">
        <v>93506</v>
      </c>
      <c r="Q87" s="1">
        <v>95530</v>
      </c>
      <c r="R87" s="1">
        <v>99132</v>
      </c>
      <c r="S87" s="1">
        <v>38</v>
      </c>
      <c r="T87" s="1">
        <v>81000</v>
      </c>
      <c r="U87" s="1">
        <v>89758</v>
      </c>
      <c r="V87" s="1">
        <v>97756</v>
      </c>
      <c r="W87" s="1">
        <v>99872</v>
      </c>
      <c r="X87" s="1">
        <v>103638</v>
      </c>
      <c r="Y87" s="1">
        <v>38</v>
      </c>
      <c r="Z87" s="1">
        <v>84522</v>
      </c>
      <c r="AA87" s="1">
        <v>93660</v>
      </c>
      <c r="AB87" s="1">
        <v>102006</v>
      </c>
      <c r="AC87" s="1">
        <v>104214</v>
      </c>
      <c r="AD87" s="1">
        <v>108144</v>
      </c>
      <c r="AF87" s="1">
        <v>1000</v>
      </c>
      <c r="AG87" s="1">
        <v>1000</v>
      </c>
      <c r="AH87" s="1">
        <v>1000</v>
      </c>
      <c r="AI87" s="1">
        <v>1000</v>
      </c>
      <c r="AJ87" s="1">
        <v>1000</v>
      </c>
      <c r="AL87" s="1">
        <v>1050</v>
      </c>
      <c r="AM87" s="1">
        <v>1050</v>
      </c>
      <c r="AN87" s="1">
        <v>1050</v>
      </c>
      <c r="AO87" s="1">
        <v>1050</v>
      </c>
      <c r="AP87" s="1">
        <v>1050</v>
      </c>
      <c r="AR87" s="1">
        <v>1100</v>
      </c>
      <c r="AS87" s="1">
        <v>1100</v>
      </c>
      <c r="AT87" s="1">
        <v>1100</v>
      </c>
      <c r="AU87" s="1">
        <v>1100</v>
      </c>
      <c r="AV87" s="1">
        <v>1100</v>
      </c>
      <c r="AX87" s="1">
        <v>1150</v>
      </c>
      <c r="AY87" s="1">
        <v>1150</v>
      </c>
      <c r="AZ87" s="1">
        <v>1150</v>
      </c>
      <c r="BA87" s="1">
        <v>1150</v>
      </c>
      <c r="BB87" s="1">
        <v>1150</v>
      </c>
      <c r="BD87" s="1">
        <v>1200</v>
      </c>
      <c r="BE87" s="1">
        <v>1200</v>
      </c>
      <c r="BF87" s="1">
        <v>1200</v>
      </c>
      <c r="BG87" s="1">
        <v>1200</v>
      </c>
      <c r="BH87" s="1">
        <v>1200</v>
      </c>
    </row>
    <row r="89" spans="1:60" x14ac:dyDescent="0.25">
      <c r="A89" s="1" t="s">
        <v>41</v>
      </c>
    </row>
    <row r="90" spans="1:60" x14ac:dyDescent="0.25">
      <c r="B90" s="1">
        <v>0.04</v>
      </c>
      <c r="H90" s="1">
        <v>0.04</v>
      </c>
      <c r="N90" s="1">
        <v>0.04</v>
      </c>
      <c r="T90" s="1">
        <v>0.04</v>
      </c>
      <c r="Z90" s="1">
        <v>0.04</v>
      </c>
    </row>
    <row r="91" spans="1:60" x14ac:dyDescent="0.25">
      <c r="B91" s="1" t="s">
        <v>27</v>
      </c>
      <c r="H91" s="1" t="s">
        <v>28</v>
      </c>
      <c r="N91" s="1" t="s">
        <v>29</v>
      </c>
      <c r="T91" s="1" t="s">
        <v>30</v>
      </c>
      <c r="Z91" s="1" t="s">
        <v>31</v>
      </c>
    </row>
    <row r="92" spans="1:60" x14ac:dyDescent="0.25">
      <c r="B92" s="1" t="s">
        <v>42</v>
      </c>
      <c r="H92" s="1" t="s">
        <v>42</v>
      </c>
      <c r="N92" s="1" t="s">
        <v>42</v>
      </c>
      <c r="T92" s="1" t="s">
        <v>42</v>
      </c>
      <c r="Z92" s="1" t="s">
        <v>42</v>
      </c>
    </row>
    <row r="93" spans="1:60" x14ac:dyDescent="0.25">
      <c r="A93" s="1" t="s">
        <v>33</v>
      </c>
      <c r="B93" s="1" t="s">
        <v>34</v>
      </c>
      <c r="C93" s="1" t="s">
        <v>35</v>
      </c>
      <c r="D93" s="1" t="s">
        <v>40</v>
      </c>
      <c r="E93" s="1" t="s">
        <v>37</v>
      </c>
      <c r="F93" s="1" t="s">
        <v>38</v>
      </c>
      <c r="G93" s="1" t="s">
        <v>33</v>
      </c>
      <c r="H93" s="1" t="s">
        <v>34</v>
      </c>
      <c r="I93" s="1" t="s">
        <v>35</v>
      </c>
      <c r="J93" s="1" t="s">
        <v>40</v>
      </c>
      <c r="K93" s="1" t="s">
        <v>37</v>
      </c>
      <c r="L93" s="1" t="s">
        <v>38</v>
      </c>
      <c r="M93" s="1" t="s">
        <v>33</v>
      </c>
      <c r="N93" s="1" t="s">
        <v>34</v>
      </c>
      <c r="O93" s="1" t="s">
        <v>35</v>
      </c>
      <c r="P93" s="1" t="s">
        <v>40</v>
      </c>
      <c r="Q93" s="1" t="s">
        <v>37</v>
      </c>
      <c r="R93" s="1" t="s">
        <v>38</v>
      </c>
      <c r="S93" s="1" t="s">
        <v>33</v>
      </c>
      <c r="T93" s="1" t="s">
        <v>34</v>
      </c>
      <c r="U93" s="1" t="s">
        <v>35</v>
      </c>
      <c r="V93" s="1" t="s">
        <v>40</v>
      </c>
      <c r="W93" s="1" t="s">
        <v>37</v>
      </c>
      <c r="X93" s="1" t="s">
        <v>38</v>
      </c>
      <c r="Y93" s="1" t="s">
        <v>33</v>
      </c>
      <c r="Z93" s="1" t="s">
        <v>34</v>
      </c>
      <c r="AA93" s="1" t="s">
        <v>35</v>
      </c>
      <c r="AB93" s="1" t="s">
        <v>40</v>
      </c>
      <c r="AC93" s="1" t="s">
        <v>37</v>
      </c>
      <c r="AD93" s="1" t="s">
        <v>38</v>
      </c>
    </row>
    <row r="94" spans="1:60" x14ac:dyDescent="0.25">
      <c r="A94" s="1">
        <v>4</v>
      </c>
      <c r="B94" s="1">
        <v>41540</v>
      </c>
      <c r="C94" s="1">
        <v>45955</v>
      </c>
      <c r="D94" s="1">
        <v>49665</v>
      </c>
      <c r="E94" s="1">
        <v>51370</v>
      </c>
      <c r="F94" s="1">
        <v>56240</v>
      </c>
      <c r="G94" s="1">
        <v>4</v>
      </c>
      <c r="H94" s="1">
        <v>43617</v>
      </c>
      <c r="I94" s="1">
        <v>48253</v>
      </c>
      <c r="J94" s="1">
        <v>52148</v>
      </c>
      <c r="K94" s="1">
        <v>53939</v>
      </c>
      <c r="L94" s="1">
        <v>59052</v>
      </c>
      <c r="M94" s="1">
        <v>4</v>
      </c>
      <c r="N94" s="1">
        <v>45694</v>
      </c>
      <c r="O94" s="1">
        <v>50551</v>
      </c>
      <c r="P94" s="1">
        <v>54632</v>
      </c>
      <c r="Q94" s="1">
        <v>56507</v>
      </c>
      <c r="R94" s="1">
        <v>61864</v>
      </c>
      <c r="S94" s="1">
        <v>4</v>
      </c>
      <c r="T94" s="1">
        <v>47771</v>
      </c>
      <c r="U94" s="1">
        <v>52848</v>
      </c>
      <c r="V94" s="1">
        <v>57115</v>
      </c>
      <c r="W94" s="1">
        <v>59076</v>
      </c>
      <c r="X94" s="1">
        <v>64676</v>
      </c>
      <c r="Y94" s="1">
        <v>4</v>
      </c>
      <c r="Z94" s="1">
        <v>49848</v>
      </c>
      <c r="AA94" s="1">
        <v>55146</v>
      </c>
      <c r="AB94" s="1">
        <v>59598</v>
      </c>
      <c r="AC94" s="1">
        <v>61644</v>
      </c>
      <c r="AD94" s="1">
        <v>67488</v>
      </c>
      <c r="AF94" s="1">
        <v>1000</v>
      </c>
      <c r="AG94" s="1">
        <v>1000</v>
      </c>
      <c r="AH94" s="1">
        <v>1000</v>
      </c>
      <c r="AI94" s="1">
        <v>1000</v>
      </c>
      <c r="AJ94" s="1">
        <v>1000</v>
      </c>
      <c r="AL94" s="1">
        <v>1050</v>
      </c>
      <c r="AM94" s="1">
        <v>1050</v>
      </c>
      <c r="AN94" s="1">
        <v>1050</v>
      </c>
      <c r="AO94" s="1">
        <v>1050</v>
      </c>
      <c r="AP94" s="1">
        <v>1050</v>
      </c>
      <c r="AR94" s="1">
        <v>1100</v>
      </c>
      <c r="AS94" s="1">
        <v>1100</v>
      </c>
      <c r="AT94" s="1">
        <v>1100</v>
      </c>
      <c r="AU94" s="1">
        <v>1100</v>
      </c>
      <c r="AV94" s="1">
        <v>1100</v>
      </c>
      <c r="AX94" s="1">
        <v>1150</v>
      </c>
      <c r="AY94" s="1">
        <v>1150</v>
      </c>
      <c r="AZ94" s="1">
        <v>1150</v>
      </c>
      <c r="BA94" s="1">
        <v>1150</v>
      </c>
      <c r="BB94" s="1">
        <v>1150</v>
      </c>
      <c r="BD94" s="1">
        <v>1200</v>
      </c>
      <c r="BE94" s="1">
        <v>1200</v>
      </c>
      <c r="BF94" s="1">
        <v>1200</v>
      </c>
      <c r="BG94" s="1">
        <v>1200</v>
      </c>
      <c r="BH94" s="1">
        <v>1200</v>
      </c>
    </row>
    <row r="95" spans="1:60" x14ac:dyDescent="0.25">
      <c r="A95" s="1">
        <v>5</v>
      </c>
      <c r="B95" s="1">
        <v>43160</v>
      </c>
      <c r="C95" s="1">
        <v>47755</v>
      </c>
      <c r="D95" s="1">
        <v>51610</v>
      </c>
      <c r="E95" s="1">
        <v>53385</v>
      </c>
      <c r="F95" s="1">
        <v>58450</v>
      </c>
      <c r="G95" s="1">
        <v>5</v>
      </c>
      <c r="H95" s="1">
        <v>45318</v>
      </c>
      <c r="I95" s="1">
        <v>50143</v>
      </c>
      <c r="J95" s="1">
        <v>54191</v>
      </c>
      <c r="K95" s="1">
        <v>56054</v>
      </c>
      <c r="L95" s="1">
        <v>61373</v>
      </c>
      <c r="M95" s="1">
        <v>5</v>
      </c>
      <c r="N95" s="1">
        <v>47476</v>
      </c>
      <c r="O95" s="1">
        <v>52531</v>
      </c>
      <c r="P95" s="1">
        <v>56771</v>
      </c>
      <c r="Q95" s="1">
        <v>58724</v>
      </c>
      <c r="R95" s="1">
        <v>64295</v>
      </c>
      <c r="S95" s="1">
        <v>5</v>
      </c>
      <c r="T95" s="1">
        <v>49634</v>
      </c>
      <c r="U95" s="1">
        <v>54918</v>
      </c>
      <c r="V95" s="1">
        <v>59352</v>
      </c>
      <c r="W95" s="1">
        <v>61393</v>
      </c>
      <c r="X95" s="1">
        <v>67218</v>
      </c>
      <c r="Y95" s="1">
        <v>5</v>
      </c>
      <c r="Z95" s="1">
        <v>51792</v>
      </c>
      <c r="AA95" s="1">
        <v>57306</v>
      </c>
      <c r="AB95" s="1">
        <v>61932</v>
      </c>
      <c r="AC95" s="1">
        <v>64062</v>
      </c>
      <c r="AD95" s="1">
        <v>70140</v>
      </c>
      <c r="AF95" s="1">
        <v>1000</v>
      </c>
      <c r="AG95" s="1">
        <v>1000</v>
      </c>
      <c r="AH95" s="1">
        <v>1000</v>
      </c>
      <c r="AI95" s="1">
        <v>1000</v>
      </c>
      <c r="AJ95" s="1">
        <v>1000</v>
      </c>
      <c r="AL95" s="1">
        <v>1050</v>
      </c>
      <c r="AM95" s="1">
        <v>1050</v>
      </c>
      <c r="AN95" s="1">
        <v>1050</v>
      </c>
      <c r="AO95" s="1">
        <v>1050</v>
      </c>
      <c r="AP95" s="1">
        <v>1050</v>
      </c>
      <c r="AR95" s="1">
        <v>1100</v>
      </c>
      <c r="AS95" s="1">
        <v>1100</v>
      </c>
      <c r="AT95" s="1">
        <v>1100</v>
      </c>
      <c r="AU95" s="1">
        <v>1100</v>
      </c>
      <c r="AV95" s="1">
        <v>1100</v>
      </c>
      <c r="AX95" s="1">
        <v>1150</v>
      </c>
      <c r="AY95" s="1">
        <v>1150</v>
      </c>
      <c r="AZ95" s="1">
        <v>1150</v>
      </c>
      <c r="BA95" s="1">
        <v>1150</v>
      </c>
      <c r="BB95" s="1">
        <v>1150</v>
      </c>
      <c r="BD95" s="1">
        <v>1200</v>
      </c>
      <c r="BE95" s="1">
        <v>1200</v>
      </c>
      <c r="BF95" s="1">
        <v>1200</v>
      </c>
      <c r="BG95" s="1">
        <v>1200</v>
      </c>
      <c r="BH95" s="1">
        <v>1200</v>
      </c>
    </row>
    <row r="96" spans="1:60" x14ac:dyDescent="0.25">
      <c r="A96" s="1">
        <v>6</v>
      </c>
      <c r="B96" s="1">
        <v>43690</v>
      </c>
      <c r="C96" s="1">
        <v>48340</v>
      </c>
      <c r="D96" s="1">
        <v>52245</v>
      </c>
      <c r="E96" s="1">
        <v>54040</v>
      </c>
      <c r="F96" s="1">
        <v>59165</v>
      </c>
      <c r="G96" s="1">
        <v>6</v>
      </c>
      <c r="H96" s="1">
        <v>45875</v>
      </c>
      <c r="I96" s="1">
        <v>50757</v>
      </c>
      <c r="J96" s="1">
        <v>54857</v>
      </c>
      <c r="K96" s="1">
        <v>56742</v>
      </c>
      <c r="L96" s="1">
        <v>62123</v>
      </c>
      <c r="M96" s="1">
        <v>6</v>
      </c>
      <c r="N96" s="1">
        <v>48059</v>
      </c>
      <c r="O96" s="1">
        <v>53174</v>
      </c>
      <c r="P96" s="1">
        <v>57470</v>
      </c>
      <c r="Q96" s="1">
        <v>59444</v>
      </c>
      <c r="R96" s="1">
        <v>65082</v>
      </c>
      <c r="S96" s="1">
        <v>6</v>
      </c>
      <c r="T96" s="1">
        <v>50244</v>
      </c>
      <c r="U96" s="1">
        <v>55591</v>
      </c>
      <c r="V96" s="1">
        <v>60082</v>
      </c>
      <c r="W96" s="1">
        <v>62146</v>
      </c>
      <c r="X96" s="1">
        <v>68040</v>
      </c>
      <c r="Y96" s="1">
        <v>6</v>
      </c>
      <c r="Z96" s="1">
        <v>52428</v>
      </c>
      <c r="AA96" s="1">
        <v>58008</v>
      </c>
      <c r="AB96" s="1">
        <v>62694</v>
      </c>
      <c r="AC96" s="1">
        <v>64848</v>
      </c>
      <c r="AD96" s="1">
        <v>70998</v>
      </c>
      <c r="AF96" s="1">
        <v>1000</v>
      </c>
      <c r="AG96" s="1">
        <v>1000</v>
      </c>
      <c r="AH96" s="1">
        <v>1000</v>
      </c>
      <c r="AI96" s="1">
        <v>1000</v>
      </c>
      <c r="AJ96" s="1">
        <v>1000</v>
      </c>
      <c r="AL96" s="1">
        <v>1050</v>
      </c>
      <c r="AM96" s="1">
        <v>1050</v>
      </c>
      <c r="AN96" s="1">
        <v>1050</v>
      </c>
      <c r="AO96" s="1">
        <v>1050</v>
      </c>
      <c r="AP96" s="1">
        <v>1050</v>
      </c>
      <c r="AR96" s="1">
        <v>1100</v>
      </c>
      <c r="AS96" s="1">
        <v>1100</v>
      </c>
      <c r="AT96" s="1">
        <v>1100</v>
      </c>
      <c r="AU96" s="1">
        <v>1100</v>
      </c>
      <c r="AV96" s="1">
        <v>1100</v>
      </c>
      <c r="AX96" s="1">
        <v>1150</v>
      </c>
      <c r="AY96" s="1">
        <v>1150</v>
      </c>
      <c r="AZ96" s="1">
        <v>1150</v>
      </c>
      <c r="BA96" s="1">
        <v>1150</v>
      </c>
      <c r="BB96" s="1">
        <v>1150</v>
      </c>
      <c r="BD96" s="1">
        <v>1200</v>
      </c>
      <c r="BE96" s="1">
        <v>1200</v>
      </c>
      <c r="BF96" s="1">
        <v>1200</v>
      </c>
      <c r="BG96" s="1">
        <v>1200</v>
      </c>
      <c r="BH96" s="1">
        <v>1200</v>
      </c>
    </row>
    <row r="97" spans="1:60" x14ac:dyDescent="0.25">
      <c r="A97" s="1">
        <v>7</v>
      </c>
      <c r="B97" s="1">
        <v>44215</v>
      </c>
      <c r="C97" s="1">
        <v>48925</v>
      </c>
      <c r="D97" s="1">
        <v>52880</v>
      </c>
      <c r="E97" s="1">
        <v>54690</v>
      </c>
      <c r="F97" s="1">
        <v>59885</v>
      </c>
      <c r="G97" s="1">
        <v>7</v>
      </c>
      <c r="H97" s="1">
        <v>46426</v>
      </c>
      <c r="I97" s="1">
        <v>51371</v>
      </c>
      <c r="J97" s="1">
        <v>55524</v>
      </c>
      <c r="K97" s="1">
        <v>57425</v>
      </c>
      <c r="L97" s="1">
        <v>62879</v>
      </c>
      <c r="M97" s="1">
        <v>7</v>
      </c>
      <c r="N97" s="1">
        <v>48637</v>
      </c>
      <c r="O97" s="1">
        <v>53818</v>
      </c>
      <c r="P97" s="1">
        <v>58168</v>
      </c>
      <c r="Q97" s="1">
        <v>60159</v>
      </c>
      <c r="R97" s="1">
        <v>65874</v>
      </c>
      <c r="S97" s="1">
        <v>7</v>
      </c>
      <c r="T97" s="1">
        <v>50847</v>
      </c>
      <c r="U97" s="1">
        <v>56264</v>
      </c>
      <c r="V97" s="1">
        <v>60812</v>
      </c>
      <c r="W97" s="1">
        <v>62894</v>
      </c>
      <c r="X97" s="1">
        <v>68868</v>
      </c>
      <c r="Y97" s="1">
        <v>7</v>
      </c>
      <c r="Z97" s="1">
        <v>53058</v>
      </c>
      <c r="AA97" s="1">
        <v>58710</v>
      </c>
      <c r="AB97" s="1">
        <v>63456</v>
      </c>
      <c r="AC97" s="1">
        <v>65628</v>
      </c>
      <c r="AD97" s="1">
        <v>71862</v>
      </c>
      <c r="AF97" s="1">
        <v>1000</v>
      </c>
      <c r="AG97" s="1">
        <v>1000</v>
      </c>
      <c r="AH97" s="1">
        <v>1000</v>
      </c>
      <c r="AI97" s="1">
        <v>1000</v>
      </c>
      <c r="AJ97" s="1">
        <v>1000</v>
      </c>
      <c r="AL97" s="1">
        <v>1050</v>
      </c>
      <c r="AM97" s="1">
        <v>1050</v>
      </c>
      <c r="AN97" s="1">
        <v>1050</v>
      </c>
      <c r="AO97" s="1">
        <v>1050</v>
      </c>
      <c r="AP97" s="1">
        <v>1050</v>
      </c>
      <c r="AR97" s="1">
        <v>1100</v>
      </c>
      <c r="AS97" s="1">
        <v>1100</v>
      </c>
      <c r="AT97" s="1">
        <v>1100</v>
      </c>
      <c r="AU97" s="1">
        <v>1100</v>
      </c>
      <c r="AV97" s="1">
        <v>1100</v>
      </c>
      <c r="AX97" s="1">
        <v>1150</v>
      </c>
      <c r="AY97" s="1">
        <v>1150</v>
      </c>
      <c r="AZ97" s="1">
        <v>1150</v>
      </c>
      <c r="BA97" s="1">
        <v>1150</v>
      </c>
      <c r="BB97" s="1">
        <v>1150</v>
      </c>
      <c r="BD97" s="1">
        <v>1200</v>
      </c>
      <c r="BE97" s="1">
        <v>1200</v>
      </c>
      <c r="BF97" s="1">
        <v>1200</v>
      </c>
      <c r="BG97" s="1">
        <v>1200</v>
      </c>
      <c r="BH97" s="1">
        <v>1200</v>
      </c>
    </row>
    <row r="98" spans="1:60" x14ac:dyDescent="0.25">
      <c r="A98" s="1">
        <v>8</v>
      </c>
      <c r="B98" s="1">
        <v>45510</v>
      </c>
      <c r="C98" s="1">
        <v>50360</v>
      </c>
      <c r="D98" s="1">
        <v>54430</v>
      </c>
      <c r="E98" s="1">
        <v>56300</v>
      </c>
      <c r="F98" s="1">
        <v>61655</v>
      </c>
      <c r="G98" s="1">
        <v>8</v>
      </c>
      <c r="H98" s="1">
        <v>47786</v>
      </c>
      <c r="I98" s="1">
        <v>52878</v>
      </c>
      <c r="J98" s="1">
        <v>57152</v>
      </c>
      <c r="K98" s="1">
        <v>59115</v>
      </c>
      <c r="L98" s="1">
        <v>64738</v>
      </c>
      <c r="M98" s="1">
        <v>8</v>
      </c>
      <c r="N98" s="1">
        <v>50061</v>
      </c>
      <c r="O98" s="1">
        <v>55396</v>
      </c>
      <c r="P98" s="1">
        <v>59873</v>
      </c>
      <c r="Q98" s="1">
        <v>61930</v>
      </c>
      <c r="R98" s="1">
        <v>67821</v>
      </c>
      <c r="S98" s="1">
        <v>8</v>
      </c>
      <c r="T98" s="1">
        <v>52337</v>
      </c>
      <c r="U98" s="1">
        <v>57914</v>
      </c>
      <c r="V98" s="1">
        <v>62595</v>
      </c>
      <c r="W98" s="1">
        <v>64745</v>
      </c>
      <c r="X98" s="1">
        <v>70903</v>
      </c>
      <c r="Y98" s="1">
        <v>8</v>
      </c>
      <c r="Z98" s="1">
        <v>54612</v>
      </c>
      <c r="AA98" s="1">
        <v>60432</v>
      </c>
      <c r="AB98" s="1">
        <v>65316</v>
      </c>
      <c r="AC98" s="1">
        <v>67560</v>
      </c>
      <c r="AD98" s="1">
        <v>73986</v>
      </c>
      <c r="AF98" s="1">
        <v>1000</v>
      </c>
      <c r="AG98" s="1">
        <v>1000</v>
      </c>
      <c r="AH98" s="1">
        <v>1000</v>
      </c>
      <c r="AI98" s="1">
        <v>1000</v>
      </c>
      <c r="AJ98" s="1">
        <v>1000</v>
      </c>
      <c r="AL98" s="1">
        <v>1050</v>
      </c>
      <c r="AM98" s="1">
        <v>1050</v>
      </c>
      <c r="AN98" s="1">
        <v>1050</v>
      </c>
      <c r="AO98" s="1">
        <v>1050</v>
      </c>
      <c r="AP98" s="1">
        <v>1050</v>
      </c>
      <c r="AR98" s="1">
        <v>1100</v>
      </c>
      <c r="AS98" s="1">
        <v>1100</v>
      </c>
      <c r="AT98" s="1">
        <v>1100</v>
      </c>
      <c r="AU98" s="1">
        <v>1100</v>
      </c>
      <c r="AV98" s="1">
        <v>1100</v>
      </c>
      <c r="AX98" s="1">
        <v>1150</v>
      </c>
      <c r="AY98" s="1">
        <v>1150</v>
      </c>
      <c r="AZ98" s="1">
        <v>1150</v>
      </c>
      <c r="BA98" s="1">
        <v>1150</v>
      </c>
      <c r="BB98" s="1">
        <v>1150</v>
      </c>
      <c r="BD98" s="1">
        <v>1200</v>
      </c>
      <c r="BE98" s="1">
        <v>1200</v>
      </c>
      <c r="BF98" s="1">
        <v>1200</v>
      </c>
      <c r="BG98" s="1">
        <v>1200</v>
      </c>
      <c r="BH98" s="1">
        <v>1200</v>
      </c>
    </row>
    <row r="99" spans="1:60" x14ac:dyDescent="0.25">
      <c r="A99" s="1">
        <v>9</v>
      </c>
      <c r="B99" s="1">
        <v>46625</v>
      </c>
      <c r="C99" s="1">
        <v>51595</v>
      </c>
      <c r="D99" s="1">
        <v>55770</v>
      </c>
      <c r="E99" s="1">
        <v>57690</v>
      </c>
      <c r="F99" s="1">
        <v>63165</v>
      </c>
      <c r="G99" s="1">
        <v>9</v>
      </c>
      <c r="H99" s="1">
        <v>48956</v>
      </c>
      <c r="I99" s="1">
        <v>54175</v>
      </c>
      <c r="J99" s="1">
        <v>58559</v>
      </c>
      <c r="K99" s="1">
        <v>60575</v>
      </c>
      <c r="L99" s="1">
        <v>66323</v>
      </c>
      <c r="M99" s="1">
        <v>9</v>
      </c>
      <c r="N99" s="1">
        <v>51288</v>
      </c>
      <c r="O99" s="1">
        <v>56755</v>
      </c>
      <c r="P99" s="1">
        <v>61347</v>
      </c>
      <c r="Q99" s="1">
        <v>63459</v>
      </c>
      <c r="R99" s="1">
        <v>69482</v>
      </c>
      <c r="S99" s="1">
        <v>9</v>
      </c>
      <c r="T99" s="1">
        <v>53619</v>
      </c>
      <c r="U99" s="1">
        <v>59334</v>
      </c>
      <c r="V99" s="1">
        <v>64136</v>
      </c>
      <c r="W99" s="1">
        <v>66344</v>
      </c>
      <c r="X99" s="1">
        <v>72640</v>
      </c>
      <c r="Y99" s="1">
        <v>9</v>
      </c>
      <c r="Z99" s="1">
        <v>55950</v>
      </c>
      <c r="AA99" s="1">
        <v>61914</v>
      </c>
      <c r="AB99" s="1">
        <v>66924</v>
      </c>
      <c r="AC99" s="1">
        <v>69228</v>
      </c>
      <c r="AD99" s="1">
        <v>75798</v>
      </c>
      <c r="AF99" s="1">
        <v>1000</v>
      </c>
      <c r="AG99" s="1">
        <v>1000</v>
      </c>
      <c r="AH99" s="1">
        <v>1000</v>
      </c>
      <c r="AI99" s="1">
        <v>1000</v>
      </c>
      <c r="AJ99" s="1">
        <v>1000</v>
      </c>
      <c r="AL99" s="1">
        <v>1050</v>
      </c>
      <c r="AM99" s="1">
        <v>1050</v>
      </c>
      <c r="AN99" s="1">
        <v>1050</v>
      </c>
      <c r="AO99" s="1">
        <v>1050</v>
      </c>
      <c r="AP99" s="1">
        <v>1050</v>
      </c>
      <c r="AR99" s="1">
        <v>1100</v>
      </c>
      <c r="AS99" s="1">
        <v>1100</v>
      </c>
      <c r="AT99" s="1">
        <v>1100</v>
      </c>
      <c r="AU99" s="1">
        <v>1100</v>
      </c>
      <c r="AV99" s="1">
        <v>1100</v>
      </c>
      <c r="AX99" s="1">
        <v>1150</v>
      </c>
      <c r="AY99" s="1">
        <v>1150</v>
      </c>
      <c r="AZ99" s="1">
        <v>1150</v>
      </c>
      <c r="BA99" s="1">
        <v>1150</v>
      </c>
      <c r="BB99" s="1">
        <v>1150</v>
      </c>
      <c r="BD99" s="1">
        <v>1200</v>
      </c>
      <c r="BE99" s="1">
        <v>1200</v>
      </c>
      <c r="BF99" s="1">
        <v>1200</v>
      </c>
      <c r="BG99" s="1">
        <v>1200</v>
      </c>
      <c r="BH99" s="1">
        <v>1200</v>
      </c>
    </row>
    <row r="100" spans="1:60" x14ac:dyDescent="0.25">
      <c r="A100" s="1">
        <v>10</v>
      </c>
      <c r="B100" s="1">
        <v>47770</v>
      </c>
      <c r="C100" s="1">
        <v>52860</v>
      </c>
      <c r="D100" s="1">
        <v>57145</v>
      </c>
      <c r="E100" s="1">
        <v>59100</v>
      </c>
      <c r="F100" s="1">
        <v>64720</v>
      </c>
      <c r="G100" s="1">
        <v>10</v>
      </c>
      <c r="H100" s="1">
        <v>50159</v>
      </c>
      <c r="I100" s="1">
        <v>55503</v>
      </c>
      <c r="J100" s="1">
        <v>60002</v>
      </c>
      <c r="K100" s="1">
        <v>62055</v>
      </c>
      <c r="L100" s="1">
        <v>67956</v>
      </c>
      <c r="M100" s="1">
        <v>10</v>
      </c>
      <c r="N100" s="1">
        <v>52547</v>
      </c>
      <c r="O100" s="1">
        <v>58146</v>
      </c>
      <c r="P100" s="1">
        <v>62860</v>
      </c>
      <c r="Q100" s="1">
        <v>65010</v>
      </c>
      <c r="R100" s="1">
        <v>71192</v>
      </c>
      <c r="S100" s="1">
        <v>10</v>
      </c>
      <c r="T100" s="1">
        <v>54936</v>
      </c>
      <c r="U100" s="1">
        <v>60789</v>
      </c>
      <c r="V100" s="1">
        <v>65717</v>
      </c>
      <c r="W100" s="1">
        <v>67965</v>
      </c>
      <c r="X100" s="1">
        <v>74428</v>
      </c>
      <c r="Y100" s="1">
        <v>10</v>
      </c>
      <c r="Z100" s="1">
        <v>57324</v>
      </c>
      <c r="AA100" s="1">
        <v>63432</v>
      </c>
      <c r="AB100" s="1">
        <v>68574</v>
      </c>
      <c r="AC100" s="1">
        <v>70920</v>
      </c>
      <c r="AD100" s="1">
        <v>77664</v>
      </c>
      <c r="AF100" s="1">
        <v>1000</v>
      </c>
      <c r="AG100" s="1">
        <v>1000</v>
      </c>
      <c r="AH100" s="1">
        <v>1000</v>
      </c>
      <c r="AI100" s="1">
        <v>1000</v>
      </c>
      <c r="AJ100" s="1">
        <v>1000</v>
      </c>
      <c r="AL100" s="1">
        <v>1050</v>
      </c>
      <c r="AM100" s="1">
        <v>1050</v>
      </c>
      <c r="AN100" s="1">
        <v>1050</v>
      </c>
      <c r="AO100" s="1">
        <v>1050</v>
      </c>
      <c r="AP100" s="1">
        <v>1050</v>
      </c>
      <c r="AR100" s="1">
        <v>1100</v>
      </c>
      <c r="AS100" s="1">
        <v>1100</v>
      </c>
      <c r="AT100" s="1">
        <v>1100</v>
      </c>
      <c r="AU100" s="1">
        <v>1100</v>
      </c>
      <c r="AV100" s="1">
        <v>1100</v>
      </c>
      <c r="AX100" s="1">
        <v>1150</v>
      </c>
      <c r="AY100" s="1">
        <v>1150</v>
      </c>
      <c r="AZ100" s="1">
        <v>1150</v>
      </c>
      <c r="BA100" s="1">
        <v>1150</v>
      </c>
      <c r="BB100" s="1">
        <v>1150</v>
      </c>
      <c r="BD100" s="1">
        <v>1200</v>
      </c>
      <c r="BE100" s="1">
        <v>1200</v>
      </c>
      <c r="BF100" s="1">
        <v>1200</v>
      </c>
      <c r="BG100" s="1">
        <v>1200</v>
      </c>
      <c r="BH100" s="1">
        <v>1200</v>
      </c>
    </row>
    <row r="101" spans="1:60" x14ac:dyDescent="0.25">
      <c r="A101" s="1">
        <v>11</v>
      </c>
      <c r="B101" s="1">
        <v>49640</v>
      </c>
      <c r="C101" s="1">
        <v>54935</v>
      </c>
      <c r="D101" s="1">
        <v>59380</v>
      </c>
      <c r="E101" s="1">
        <v>61430</v>
      </c>
      <c r="F101" s="1">
        <v>67275</v>
      </c>
      <c r="G101" s="1">
        <v>11</v>
      </c>
      <c r="H101" s="1">
        <v>52122</v>
      </c>
      <c r="I101" s="1">
        <v>57682</v>
      </c>
      <c r="J101" s="1">
        <v>62349</v>
      </c>
      <c r="K101" s="1">
        <v>64502</v>
      </c>
      <c r="L101" s="1">
        <v>70639</v>
      </c>
      <c r="M101" s="1">
        <v>11</v>
      </c>
      <c r="N101" s="1">
        <v>54604</v>
      </c>
      <c r="O101" s="1">
        <v>60429</v>
      </c>
      <c r="P101" s="1">
        <v>65318</v>
      </c>
      <c r="Q101" s="1">
        <v>67573</v>
      </c>
      <c r="R101" s="1">
        <v>74003</v>
      </c>
      <c r="S101" s="1">
        <v>11</v>
      </c>
      <c r="T101" s="1">
        <v>57086</v>
      </c>
      <c r="U101" s="1">
        <v>63175</v>
      </c>
      <c r="V101" s="1">
        <v>68287</v>
      </c>
      <c r="W101" s="1">
        <v>70645</v>
      </c>
      <c r="X101" s="1">
        <v>77366</v>
      </c>
      <c r="Y101" s="1">
        <v>11</v>
      </c>
      <c r="Z101" s="1">
        <v>59568</v>
      </c>
      <c r="AA101" s="1">
        <v>65922</v>
      </c>
      <c r="AB101" s="1">
        <v>71256</v>
      </c>
      <c r="AC101" s="1">
        <v>73716</v>
      </c>
      <c r="AD101" s="1">
        <v>80730</v>
      </c>
      <c r="AF101" s="1">
        <v>1000</v>
      </c>
      <c r="AG101" s="1">
        <v>1000</v>
      </c>
      <c r="AH101" s="1">
        <v>1000</v>
      </c>
      <c r="AI101" s="1">
        <v>1000</v>
      </c>
      <c r="AJ101" s="1">
        <v>1000</v>
      </c>
      <c r="AL101" s="1">
        <v>1050</v>
      </c>
      <c r="AM101" s="1">
        <v>1050</v>
      </c>
      <c r="AN101" s="1">
        <v>1050</v>
      </c>
      <c r="AO101" s="1">
        <v>1050</v>
      </c>
      <c r="AP101" s="1">
        <v>1050</v>
      </c>
      <c r="AR101" s="1">
        <v>1100</v>
      </c>
      <c r="AS101" s="1">
        <v>1100</v>
      </c>
      <c r="AT101" s="1">
        <v>1100</v>
      </c>
      <c r="AU101" s="1">
        <v>1100</v>
      </c>
      <c r="AV101" s="1">
        <v>1100</v>
      </c>
      <c r="AX101" s="1">
        <v>1150</v>
      </c>
      <c r="AY101" s="1">
        <v>1150</v>
      </c>
      <c r="AZ101" s="1">
        <v>1150</v>
      </c>
      <c r="BA101" s="1">
        <v>1150</v>
      </c>
      <c r="BB101" s="1">
        <v>1150</v>
      </c>
      <c r="BD101" s="1">
        <v>1200</v>
      </c>
      <c r="BE101" s="1">
        <v>1200</v>
      </c>
      <c r="BF101" s="1">
        <v>1200</v>
      </c>
      <c r="BG101" s="1">
        <v>1200</v>
      </c>
      <c r="BH101" s="1">
        <v>1200</v>
      </c>
    </row>
    <row r="102" spans="1:60" x14ac:dyDescent="0.25">
      <c r="A102" s="1">
        <v>12</v>
      </c>
      <c r="B102" s="1">
        <v>50365</v>
      </c>
      <c r="C102" s="1">
        <v>55740</v>
      </c>
      <c r="D102" s="1">
        <v>60250</v>
      </c>
      <c r="E102" s="1">
        <v>62335</v>
      </c>
      <c r="F102" s="1">
        <v>68260</v>
      </c>
      <c r="G102" s="1">
        <v>12</v>
      </c>
      <c r="H102" s="1">
        <v>52883</v>
      </c>
      <c r="I102" s="1">
        <v>58527</v>
      </c>
      <c r="J102" s="1">
        <v>63263</v>
      </c>
      <c r="K102" s="1">
        <v>65452</v>
      </c>
      <c r="L102" s="1">
        <v>71673</v>
      </c>
      <c r="M102" s="1">
        <v>12</v>
      </c>
      <c r="N102" s="1">
        <v>55402</v>
      </c>
      <c r="O102" s="1">
        <v>61314</v>
      </c>
      <c r="P102" s="1">
        <v>66275</v>
      </c>
      <c r="Q102" s="1">
        <v>68569</v>
      </c>
      <c r="R102" s="1">
        <v>75086</v>
      </c>
      <c r="S102" s="1">
        <v>12</v>
      </c>
      <c r="T102" s="1">
        <v>57920</v>
      </c>
      <c r="U102" s="1">
        <v>64101</v>
      </c>
      <c r="V102" s="1">
        <v>69288</v>
      </c>
      <c r="W102" s="1">
        <v>71685</v>
      </c>
      <c r="X102" s="1">
        <v>78499</v>
      </c>
      <c r="Y102" s="1">
        <v>12</v>
      </c>
      <c r="Z102" s="1">
        <v>60438</v>
      </c>
      <c r="AA102" s="1">
        <v>66888</v>
      </c>
      <c r="AB102" s="1">
        <v>72300</v>
      </c>
      <c r="AC102" s="1">
        <v>74802</v>
      </c>
      <c r="AD102" s="1">
        <v>81912</v>
      </c>
      <c r="AF102" s="1">
        <v>1000</v>
      </c>
      <c r="AG102" s="1">
        <v>1000</v>
      </c>
      <c r="AH102" s="1">
        <v>1000</v>
      </c>
      <c r="AI102" s="1">
        <v>1000</v>
      </c>
      <c r="AJ102" s="1">
        <v>1000</v>
      </c>
      <c r="AL102" s="1">
        <v>1050</v>
      </c>
      <c r="AM102" s="1">
        <v>1050</v>
      </c>
      <c r="AN102" s="1">
        <v>1050</v>
      </c>
      <c r="AO102" s="1">
        <v>1050</v>
      </c>
      <c r="AP102" s="1">
        <v>1050</v>
      </c>
      <c r="AR102" s="1">
        <v>1100</v>
      </c>
      <c r="AS102" s="1">
        <v>1100</v>
      </c>
      <c r="AT102" s="1">
        <v>1100</v>
      </c>
      <c r="AU102" s="1">
        <v>1100</v>
      </c>
      <c r="AV102" s="1">
        <v>1100</v>
      </c>
      <c r="AX102" s="1">
        <v>1150</v>
      </c>
      <c r="AY102" s="1">
        <v>1150</v>
      </c>
      <c r="AZ102" s="1">
        <v>1150</v>
      </c>
      <c r="BA102" s="1">
        <v>1150</v>
      </c>
      <c r="BB102" s="1">
        <v>1150</v>
      </c>
      <c r="BD102" s="1">
        <v>1200</v>
      </c>
      <c r="BE102" s="1">
        <v>1200</v>
      </c>
      <c r="BF102" s="1">
        <v>1200</v>
      </c>
      <c r="BG102" s="1">
        <v>1200</v>
      </c>
      <c r="BH102" s="1">
        <v>1200</v>
      </c>
    </row>
    <row r="103" spans="1:60" x14ac:dyDescent="0.25">
      <c r="A103" s="1">
        <v>13</v>
      </c>
      <c r="B103" s="1">
        <v>51100</v>
      </c>
      <c r="C103" s="1">
        <v>56565</v>
      </c>
      <c r="D103" s="1">
        <v>61150</v>
      </c>
      <c r="E103" s="1">
        <v>63255</v>
      </c>
      <c r="F103" s="1">
        <v>69265</v>
      </c>
      <c r="G103" s="1">
        <v>13</v>
      </c>
      <c r="H103" s="1">
        <v>53655</v>
      </c>
      <c r="I103" s="1">
        <v>59393</v>
      </c>
      <c r="J103" s="1">
        <v>64208</v>
      </c>
      <c r="K103" s="1">
        <v>66418</v>
      </c>
      <c r="L103" s="1">
        <v>72728</v>
      </c>
      <c r="M103" s="1">
        <v>13</v>
      </c>
      <c r="N103" s="1">
        <v>56210</v>
      </c>
      <c r="O103" s="1">
        <v>62222</v>
      </c>
      <c r="P103" s="1">
        <v>67265</v>
      </c>
      <c r="Q103" s="1">
        <v>69581</v>
      </c>
      <c r="R103" s="1">
        <v>76192</v>
      </c>
      <c r="S103" s="1">
        <v>13</v>
      </c>
      <c r="T103" s="1">
        <v>58765</v>
      </c>
      <c r="U103" s="1">
        <v>65050</v>
      </c>
      <c r="V103" s="1">
        <v>70323</v>
      </c>
      <c r="W103" s="1">
        <v>72743</v>
      </c>
      <c r="X103" s="1">
        <v>79655</v>
      </c>
      <c r="Y103" s="1">
        <v>13</v>
      </c>
      <c r="Z103" s="1">
        <v>61320</v>
      </c>
      <c r="AA103" s="1">
        <v>67878</v>
      </c>
      <c r="AB103" s="1">
        <v>73380</v>
      </c>
      <c r="AC103" s="1">
        <v>75906</v>
      </c>
      <c r="AD103" s="1">
        <v>83118</v>
      </c>
      <c r="AF103" s="1">
        <v>1000</v>
      </c>
      <c r="AG103" s="1">
        <v>1000</v>
      </c>
      <c r="AH103" s="1">
        <v>1000</v>
      </c>
      <c r="AI103" s="1">
        <v>1000</v>
      </c>
      <c r="AJ103" s="1">
        <v>1000</v>
      </c>
      <c r="AL103" s="1">
        <v>1050</v>
      </c>
      <c r="AM103" s="1">
        <v>1050</v>
      </c>
      <c r="AN103" s="1">
        <v>1050</v>
      </c>
      <c r="AO103" s="1">
        <v>1050</v>
      </c>
      <c r="AP103" s="1">
        <v>1050</v>
      </c>
      <c r="AR103" s="1">
        <v>1100</v>
      </c>
      <c r="AS103" s="1">
        <v>1100</v>
      </c>
      <c r="AT103" s="1">
        <v>1100</v>
      </c>
      <c r="AU103" s="1">
        <v>1100</v>
      </c>
      <c r="AV103" s="1">
        <v>1100</v>
      </c>
      <c r="AX103" s="1">
        <v>1150</v>
      </c>
      <c r="AY103" s="1">
        <v>1150</v>
      </c>
      <c r="AZ103" s="1">
        <v>1150</v>
      </c>
      <c r="BA103" s="1">
        <v>1150</v>
      </c>
      <c r="BB103" s="1">
        <v>1150</v>
      </c>
      <c r="BD103" s="1">
        <v>1200</v>
      </c>
      <c r="BE103" s="1">
        <v>1200</v>
      </c>
      <c r="BF103" s="1">
        <v>1200</v>
      </c>
      <c r="BG103" s="1">
        <v>1200</v>
      </c>
      <c r="BH103" s="1">
        <v>1200</v>
      </c>
    </row>
    <row r="104" spans="1:60" x14ac:dyDescent="0.25">
      <c r="A104" s="1">
        <v>14</v>
      </c>
      <c r="B104" s="1">
        <v>52360</v>
      </c>
      <c r="C104" s="1">
        <v>57955</v>
      </c>
      <c r="D104" s="1">
        <v>62660</v>
      </c>
      <c r="E104" s="1">
        <v>64810</v>
      </c>
      <c r="F104" s="1">
        <v>70985</v>
      </c>
      <c r="G104" s="1">
        <v>14</v>
      </c>
      <c r="H104" s="1">
        <v>54978</v>
      </c>
      <c r="I104" s="1">
        <v>60853</v>
      </c>
      <c r="J104" s="1">
        <v>65793</v>
      </c>
      <c r="K104" s="1">
        <v>68051</v>
      </c>
      <c r="L104" s="1">
        <v>74534</v>
      </c>
      <c r="M104" s="1">
        <v>14</v>
      </c>
      <c r="N104" s="1">
        <v>57596</v>
      </c>
      <c r="O104" s="1">
        <v>63751</v>
      </c>
      <c r="P104" s="1">
        <v>68926</v>
      </c>
      <c r="Q104" s="1">
        <v>71291</v>
      </c>
      <c r="R104" s="1">
        <v>78084</v>
      </c>
      <c r="S104" s="1">
        <v>14</v>
      </c>
      <c r="T104" s="1">
        <v>60214</v>
      </c>
      <c r="U104" s="1">
        <v>66648</v>
      </c>
      <c r="V104" s="1">
        <v>72059</v>
      </c>
      <c r="W104" s="1">
        <v>74532</v>
      </c>
      <c r="X104" s="1">
        <v>81633</v>
      </c>
      <c r="Y104" s="1">
        <v>14</v>
      </c>
      <c r="Z104" s="1">
        <v>62832</v>
      </c>
      <c r="AA104" s="1">
        <v>69546</v>
      </c>
      <c r="AB104" s="1">
        <v>75192</v>
      </c>
      <c r="AC104" s="1">
        <v>77772</v>
      </c>
      <c r="AD104" s="1">
        <v>85182</v>
      </c>
      <c r="AF104" s="1">
        <v>1000</v>
      </c>
      <c r="AG104" s="1">
        <v>1000</v>
      </c>
      <c r="AH104" s="1">
        <v>1000</v>
      </c>
      <c r="AI104" s="1">
        <v>1000</v>
      </c>
      <c r="AJ104" s="1">
        <v>1000</v>
      </c>
      <c r="AL104" s="1">
        <v>1050</v>
      </c>
      <c r="AM104" s="1">
        <v>1050</v>
      </c>
      <c r="AN104" s="1">
        <v>1050</v>
      </c>
      <c r="AO104" s="1">
        <v>1050</v>
      </c>
      <c r="AP104" s="1">
        <v>1050</v>
      </c>
      <c r="AR104" s="1">
        <v>1100</v>
      </c>
      <c r="AS104" s="1">
        <v>1100</v>
      </c>
      <c r="AT104" s="1">
        <v>1100</v>
      </c>
      <c r="AU104" s="1">
        <v>1100</v>
      </c>
      <c r="AV104" s="1">
        <v>1100</v>
      </c>
      <c r="AX104" s="1">
        <v>1150</v>
      </c>
      <c r="AY104" s="1">
        <v>1150</v>
      </c>
      <c r="AZ104" s="1">
        <v>1150</v>
      </c>
      <c r="BA104" s="1">
        <v>1150</v>
      </c>
      <c r="BB104" s="1">
        <v>1150</v>
      </c>
      <c r="BD104" s="1">
        <v>1200</v>
      </c>
      <c r="BE104" s="1">
        <v>1200</v>
      </c>
      <c r="BF104" s="1">
        <v>1200</v>
      </c>
      <c r="BG104" s="1">
        <v>1200</v>
      </c>
      <c r="BH104" s="1">
        <v>1200</v>
      </c>
    </row>
    <row r="105" spans="1:60" x14ac:dyDescent="0.25">
      <c r="A105" s="1">
        <v>15</v>
      </c>
      <c r="B105" s="1">
        <v>53400</v>
      </c>
      <c r="C105" s="1">
        <v>59090</v>
      </c>
      <c r="D105" s="1">
        <v>63885</v>
      </c>
      <c r="E105" s="1">
        <v>66095</v>
      </c>
      <c r="F105" s="1">
        <v>72375</v>
      </c>
      <c r="G105" s="1">
        <v>15</v>
      </c>
      <c r="H105" s="1">
        <v>56070</v>
      </c>
      <c r="I105" s="1">
        <v>62045</v>
      </c>
      <c r="J105" s="1">
        <v>67079</v>
      </c>
      <c r="K105" s="1">
        <v>69400</v>
      </c>
      <c r="L105" s="1">
        <v>75994</v>
      </c>
      <c r="M105" s="1">
        <v>15</v>
      </c>
      <c r="N105" s="1">
        <v>58740</v>
      </c>
      <c r="O105" s="1">
        <v>64999</v>
      </c>
      <c r="P105" s="1">
        <v>70274</v>
      </c>
      <c r="Q105" s="1">
        <v>72705</v>
      </c>
      <c r="R105" s="1">
        <v>79613</v>
      </c>
      <c r="S105" s="1">
        <v>15</v>
      </c>
      <c r="T105" s="1">
        <v>61410</v>
      </c>
      <c r="U105" s="1">
        <v>67954</v>
      </c>
      <c r="V105" s="1">
        <v>73468</v>
      </c>
      <c r="W105" s="1">
        <v>76009</v>
      </c>
      <c r="X105" s="1">
        <v>83231</v>
      </c>
      <c r="Y105" s="1">
        <v>15</v>
      </c>
      <c r="Z105" s="1">
        <v>64080</v>
      </c>
      <c r="AA105" s="1">
        <v>70908</v>
      </c>
      <c r="AB105" s="1">
        <v>76662</v>
      </c>
      <c r="AC105" s="1">
        <v>79314</v>
      </c>
      <c r="AD105" s="1">
        <v>86850</v>
      </c>
      <c r="AF105" s="1">
        <v>1000</v>
      </c>
      <c r="AG105" s="1">
        <v>1000</v>
      </c>
      <c r="AH105" s="1">
        <v>1000</v>
      </c>
      <c r="AI105" s="1">
        <v>1000</v>
      </c>
      <c r="AJ105" s="1">
        <v>1000</v>
      </c>
      <c r="AL105" s="1">
        <v>1050</v>
      </c>
      <c r="AM105" s="1">
        <v>1050</v>
      </c>
      <c r="AN105" s="1">
        <v>1050</v>
      </c>
      <c r="AO105" s="1">
        <v>1050</v>
      </c>
      <c r="AP105" s="1">
        <v>1050</v>
      </c>
      <c r="AR105" s="1">
        <v>1100</v>
      </c>
      <c r="AS105" s="1">
        <v>1100</v>
      </c>
      <c r="AT105" s="1">
        <v>1100</v>
      </c>
      <c r="AU105" s="1">
        <v>1100</v>
      </c>
      <c r="AV105" s="1">
        <v>1100</v>
      </c>
      <c r="AX105" s="1">
        <v>1150</v>
      </c>
      <c r="AY105" s="1">
        <v>1150</v>
      </c>
      <c r="AZ105" s="1">
        <v>1150</v>
      </c>
      <c r="BA105" s="1">
        <v>1150</v>
      </c>
      <c r="BB105" s="1">
        <v>1150</v>
      </c>
      <c r="BD105" s="1">
        <v>1200</v>
      </c>
      <c r="BE105" s="1">
        <v>1200</v>
      </c>
      <c r="BF105" s="1">
        <v>1200</v>
      </c>
      <c r="BG105" s="1">
        <v>1200</v>
      </c>
      <c r="BH105" s="1">
        <v>1200</v>
      </c>
    </row>
    <row r="106" spans="1:60" x14ac:dyDescent="0.25">
      <c r="A106" s="1">
        <v>16</v>
      </c>
      <c r="B106" s="1">
        <v>54140</v>
      </c>
      <c r="C106" s="1">
        <v>59960</v>
      </c>
      <c r="D106" s="1">
        <v>64790</v>
      </c>
      <c r="E106" s="1">
        <v>66905</v>
      </c>
      <c r="F106" s="1">
        <v>73155</v>
      </c>
      <c r="G106" s="1">
        <v>16</v>
      </c>
      <c r="H106" s="1">
        <v>56847</v>
      </c>
      <c r="I106" s="1">
        <v>62958</v>
      </c>
      <c r="J106" s="1">
        <v>68030</v>
      </c>
      <c r="K106" s="1">
        <v>70250</v>
      </c>
      <c r="L106" s="1">
        <v>76813</v>
      </c>
      <c r="M106" s="1">
        <v>16</v>
      </c>
      <c r="N106" s="1">
        <v>59554</v>
      </c>
      <c r="O106" s="1">
        <v>65956</v>
      </c>
      <c r="P106" s="1">
        <v>71269</v>
      </c>
      <c r="Q106" s="1">
        <v>73596</v>
      </c>
      <c r="R106" s="1">
        <v>80471</v>
      </c>
      <c r="S106" s="1">
        <v>16</v>
      </c>
      <c r="T106" s="1">
        <v>62261</v>
      </c>
      <c r="U106" s="1">
        <v>68954</v>
      </c>
      <c r="V106" s="1">
        <v>74509</v>
      </c>
      <c r="W106" s="1">
        <v>76941</v>
      </c>
      <c r="X106" s="1">
        <v>84128</v>
      </c>
      <c r="Y106" s="1">
        <v>16</v>
      </c>
      <c r="Z106" s="1">
        <v>64968</v>
      </c>
      <c r="AA106" s="1">
        <v>71952</v>
      </c>
      <c r="AB106" s="1">
        <v>77748</v>
      </c>
      <c r="AC106" s="1">
        <v>80286</v>
      </c>
      <c r="AD106" s="1">
        <v>87786</v>
      </c>
      <c r="AF106" s="1">
        <v>1000</v>
      </c>
      <c r="AG106" s="1">
        <v>1000</v>
      </c>
      <c r="AH106" s="1">
        <v>1000</v>
      </c>
      <c r="AI106" s="1">
        <v>1000</v>
      </c>
      <c r="AJ106" s="1">
        <v>1000</v>
      </c>
      <c r="AL106" s="1">
        <v>1050</v>
      </c>
      <c r="AM106" s="1">
        <v>1050</v>
      </c>
      <c r="AN106" s="1">
        <v>1050</v>
      </c>
      <c r="AO106" s="1">
        <v>1050</v>
      </c>
      <c r="AP106" s="1">
        <v>1050</v>
      </c>
      <c r="AR106" s="1">
        <v>1100</v>
      </c>
      <c r="AS106" s="1">
        <v>1100</v>
      </c>
      <c r="AT106" s="1">
        <v>1100</v>
      </c>
      <c r="AU106" s="1">
        <v>1100</v>
      </c>
      <c r="AV106" s="1">
        <v>1100</v>
      </c>
      <c r="AX106" s="1">
        <v>1150</v>
      </c>
      <c r="AY106" s="1">
        <v>1150</v>
      </c>
      <c r="AZ106" s="1">
        <v>1150</v>
      </c>
      <c r="BA106" s="1">
        <v>1150</v>
      </c>
      <c r="BB106" s="1">
        <v>1150</v>
      </c>
      <c r="BD106" s="1">
        <v>1200</v>
      </c>
      <c r="BE106" s="1">
        <v>1200</v>
      </c>
      <c r="BF106" s="1">
        <v>1200</v>
      </c>
      <c r="BG106" s="1">
        <v>1200</v>
      </c>
      <c r="BH106" s="1">
        <v>1200</v>
      </c>
    </row>
    <row r="107" spans="1:60" x14ac:dyDescent="0.25">
      <c r="A107" s="1">
        <v>17</v>
      </c>
      <c r="B107" s="1">
        <v>54960</v>
      </c>
      <c r="C107" s="1">
        <v>60795</v>
      </c>
      <c r="D107" s="1">
        <v>65620</v>
      </c>
      <c r="E107" s="1">
        <v>67785</v>
      </c>
      <c r="F107" s="1">
        <v>74045</v>
      </c>
      <c r="G107" s="1">
        <v>17</v>
      </c>
      <c r="H107" s="1">
        <v>57708</v>
      </c>
      <c r="I107" s="1">
        <v>63835</v>
      </c>
      <c r="J107" s="1">
        <v>68901</v>
      </c>
      <c r="K107" s="1">
        <v>71174</v>
      </c>
      <c r="L107" s="1">
        <v>77747</v>
      </c>
      <c r="M107" s="1">
        <v>17</v>
      </c>
      <c r="N107" s="1">
        <v>60456</v>
      </c>
      <c r="O107" s="1">
        <v>66875</v>
      </c>
      <c r="P107" s="1">
        <v>72182</v>
      </c>
      <c r="Q107" s="1">
        <v>74564</v>
      </c>
      <c r="R107" s="1">
        <v>81450</v>
      </c>
      <c r="S107" s="1">
        <v>17</v>
      </c>
      <c r="T107" s="1">
        <v>63204</v>
      </c>
      <c r="U107" s="1">
        <v>69914</v>
      </c>
      <c r="V107" s="1">
        <v>75463</v>
      </c>
      <c r="W107" s="1">
        <v>77953</v>
      </c>
      <c r="X107" s="1">
        <v>85152</v>
      </c>
      <c r="Y107" s="1">
        <v>17</v>
      </c>
      <c r="Z107" s="1">
        <v>65952</v>
      </c>
      <c r="AA107" s="1">
        <v>72954</v>
      </c>
      <c r="AB107" s="1">
        <v>78744</v>
      </c>
      <c r="AC107" s="1">
        <v>81342</v>
      </c>
      <c r="AD107" s="1">
        <v>88854</v>
      </c>
      <c r="AF107" s="1">
        <v>1000</v>
      </c>
      <c r="AG107" s="1">
        <v>1000</v>
      </c>
      <c r="AH107" s="1">
        <v>1000</v>
      </c>
      <c r="AI107" s="1">
        <v>1000</v>
      </c>
      <c r="AJ107" s="1">
        <v>1000</v>
      </c>
      <c r="AL107" s="1">
        <v>1050</v>
      </c>
      <c r="AM107" s="1">
        <v>1050</v>
      </c>
      <c r="AN107" s="1">
        <v>1050</v>
      </c>
      <c r="AO107" s="1">
        <v>1050</v>
      </c>
      <c r="AP107" s="1">
        <v>1050</v>
      </c>
      <c r="AR107" s="1">
        <v>1100</v>
      </c>
      <c r="AS107" s="1">
        <v>1100</v>
      </c>
      <c r="AT107" s="1">
        <v>1100</v>
      </c>
      <c r="AU107" s="1">
        <v>1100</v>
      </c>
      <c r="AV107" s="1">
        <v>1100</v>
      </c>
      <c r="AX107" s="1">
        <v>1150</v>
      </c>
      <c r="AY107" s="1">
        <v>1150</v>
      </c>
      <c r="AZ107" s="1">
        <v>1150</v>
      </c>
      <c r="BA107" s="1">
        <v>1150</v>
      </c>
      <c r="BB107" s="1">
        <v>1150</v>
      </c>
      <c r="BD107" s="1">
        <v>1200</v>
      </c>
      <c r="BE107" s="1">
        <v>1200</v>
      </c>
      <c r="BF107" s="1">
        <v>1200</v>
      </c>
      <c r="BG107" s="1">
        <v>1200</v>
      </c>
      <c r="BH107" s="1">
        <v>1200</v>
      </c>
    </row>
    <row r="108" spans="1:60" x14ac:dyDescent="0.25">
      <c r="A108" s="1">
        <v>18</v>
      </c>
      <c r="B108" s="1">
        <v>55755</v>
      </c>
      <c r="C108" s="1">
        <v>61675</v>
      </c>
      <c r="D108" s="1">
        <v>66460</v>
      </c>
      <c r="E108" s="1">
        <v>68645</v>
      </c>
      <c r="F108" s="1">
        <v>74880</v>
      </c>
      <c r="G108" s="1">
        <v>18</v>
      </c>
      <c r="H108" s="1">
        <v>58543</v>
      </c>
      <c r="I108" s="1">
        <v>64759</v>
      </c>
      <c r="J108" s="1">
        <v>69783</v>
      </c>
      <c r="K108" s="1">
        <v>72077</v>
      </c>
      <c r="L108" s="1">
        <v>78624</v>
      </c>
      <c r="M108" s="1">
        <v>18</v>
      </c>
      <c r="N108" s="1">
        <v>61331</v>
      </c>
      <c r="O108" s="1">
        <v>67843</v>
      </c>
      <c r="P108" s="1">
        <v>73106</v>
      </c>
      <c r="Q108" s="1">
        <v>75510</v>
      </c>
      <c r="R108" s="1">
        <v>82368</v>
      </c>
      <c r="S108" s="1">
        <v>18</v>
      </c>
      <c r="T108" s="1">
        <v>64118</v>
      </c>
      <c r="U108" s="1">
        <v>70926</v>
      </c>
      <c r="V108" s="1">
        <v>76429</v>
      </c>
      <c r="W108" s="1">
        <v>78942</v>
      </c>
      <c r="X108" s="1">
        <v>86112</v>
      </c>
      <c r="Y108" s="1">
        <v>18</v>
      </c>
      <c r="Z108" s="1">
        <v>66906</v>
      </c>
      <c r="AA108" s="1">
        <v>74010</v>
      </c>
      <c r="AB108" s="1">
        <v>79752</v>
      </c>
      <c r="AC108" s="1">
        <v>82374</v>
      </c>
      <c r="AD108" s="1">
        <v>89856</v>
      </c>
      <c r="AF108" s="1">
        <v>1000</v>
      </c>
      <c r="AG108" s="1">
        <v>1000</v>
      </c>
      <c r="AH108" s="1">
        <v>1000</v>
      </c>
      <c r="AI108" s="1">
        <v>1000</v>
      </c>
      <c r="AJ108" s="1">
        <v>1000</v>
      </c>
      <c r="AL108" s="1">
        <v>1050</v>
      </c>
      <c r="AM108" s="1">
        <v>1050</v>
      </c>
      <c r="AN108" s="1">
        <v>1050</v>
      </c>
      <c r="AO108" s="1">
        <v>1050</v>
      </c>
      <c r="AP108" s="1">
        <v>1050</v>
      </c>
      <c r="AR108" s="1">
        <v>1100</v>
      </c>
      <c r="AS108" s="1">
        <v>1100</v>
      </c>
      <c r="AT108" s="1">
        <v>1100</v>
      </c>
      <c r="AU108" s="1">
        <v>1100</v>
      </c>
      <c r="AV108" s="1">
        <v>1100</v>
      </c>
      <c r="AX108" s="1">
        <v>1150</v>
      </c>
      <c r="AY108" s="1">
        <v>1150</v>
      </c>
      <c r="AZ108" s="1">
        <v>1150</v>
      </c>
      <c r="BA108" s="1">
        <v>1150</v>
      </c>
      <c r="BB108" s="1">
        <v>1150</v>
      </c>
      <c r="BD108" s="1">
        <v>1200</v>
      </c>
      <c r="BE108" s="1">
        <v>1200</v>
      </c>
      <c r="BF108" s="1">
        <v>1200</v>
      </c>
      <c r="BG108" s="1">
        <v>1200</v>
      </c>
      <c r="BH108" s="1">
        <v>1200</v>
      </c>
    </row>
    <row r="109" spans="1:60" x14ac:dyDescent="0.25">
      <c r="A109" s="1">
        <v>19</v>
      </c>
      <c r="B109" s="1">
        <v>56545</v>
      </c>
      <c r="C109" s="1">
        <v>62520</v>
      </c>
      <c r="D109" s="1">
        <v>67280</v>
      </c>
      <c r="E109" s="1">
        <v>69495</v>
      </c>
      <c r="F109" s="1">
        <v>75715</v>
      </c>
      <c r="G109" s="1">
        <v>19</v>
      </c>
      <c r="H109" s="1">
        <v>59372</v>
      </c>
      <c r="I109" s="1">
        <v>65646</v>
      </c>
      <c r="J109" s="1">
        <v>70644</v>
      </c>
      <c r="K109" s="1">
        <v>72970</v>
      </c>
      <c r="L109" s="1">
        <v>79501</v>
      </c>
      <c r="M109" s="1">
        <v>19</v>
      </c>
      <c r="N109" s="1">
        <v>62200</v>
      </c>
      <c r="O109" s="1">
        <v>68772</v>
      </c>
      <c r="P109" s="1">
        <v>74008</v>
      </c>
      <c r="Q109" s="1">
        <v>76445</v>
      </c>
      <c r="R109" s="1">
        <v>83287</v>
      </c>
      <c r="S109" s="1">
        <v>19</v>
      </c>
      <c r="T109" s="1">
        <v>65027</v>
      </c>
      <c r="U109" s="1">
        <v>71898</v>
      </c>
      <c r="V109" s="1">
        <v>77372</v>
      </c>
      <c r="W109" s="1">
        <v>79919</v>
      </c>
      <c r="X109" s="1">
        <v>87072</v>
      </c>
      <c r="Y109" s="1">
        <v>19</v>
      </c>
      <c r="Z109" s="1">
        <v>67854</v>
      </c>
      <c r="AA109" s="1">
        <v>75024</v>
      </c>
      <c r="AB109" s="1">
        <v>80736</v>
      </c>
      <c r="AC109" s="1">
        <v>83394</v>
      </c>
      <c r="AD109" s="1">
        <v>90858</v>
      </c>
      <c r="AF109" s="1">
        <v>1000</v>
      </c>
      <c r="AG109" s="1">
        <v>1000</v>
      </c>
      <c r="AH109" s="1">
        <v>1000</v>
      </c>
      <c r="AI109" s="1">
        <v>1000</v>
      </c>
      <c r="AJ109" s="1">
        <v>1000</v>
      </c>
      <c r="AL109" s="1">
        <v>1050</v>
      </c>
      <c r="AM109" s="1">
        <v>1050</v>
      </c>
      <c r="AN109" s="1">
        <v>1050</v>
      </c>
      <c r="AO109" s="1">
        <v>1050</v>
      </c>
      <c r="AP109" s="1">
        <v>1050</v>
      </c>
      <c r="AR109" s="1">
        <v>1100</v>
      </c>
      <c r="AS109" s="1">
        <v>1100</v>
      </c>
      <c r="AT109" s="1">
        <v>1100</v>
      </c>
      <c r="AU109" s="1">
        <v>1100</v>
      </c>
      <c r="AV109" s="1">
        <v>1100</v>
      </c>
      <c r="AX109" s="1">
        <v>1150</v>
      </c>
      <c r="AY109" s="1">
        <v>1150</v>
      </c>
      <c r="AZ109" s="1">
        <v>1150</v>
      </c>
      <c r="BA109" s="1">
        <v>1150</v>
      </c>
      <c r="BB109" s="1">
        <v>1150</v>
      </c>
      <c r="BD109" s="1">
        <v>1200</v>
      </c>
      <c r="BE109" s="1">
        <v>1200</v>
      </c>
      <c r="BF109" s="1">
        <v>1200</v>
      </c>
      <c r="BG109" s="1">
        <v>1200</v>
      </c>
      <c r="BH109" s="1">
        <v>1200</v>
      </c>
    </row>
    <row r="110" spans="1:60" x14ac:dyDescent="0.25">
      <c r="A110" s="1">
        <v>20</v>
      </c>
      <c r="B110" s="1">
        <v>57320</v>
      </c>
      <c r="C110" s="1">
        <v>63345</v>
      </c>
      <c r="D110" s="1">
        <v>68135</v>
      </c>
      <c r="E110" s="1">
        <v>70965</v>
      </c>
      <c r="F110" s="1">
        <v>76585</v>
      </c>
      <c r="G110" s="1">
        <v>20</v>
      </c>
      <c r="H110" s="1">
        <v>60186</v>
      </c>
      <c r="I110" s="1">
        <v>66512</v>
      </c>
      <c r="J110" s="1">
        <v>71542</v>
      </c>
      <c r="K110" s="1">
        <v>74513</v>
      </c>
      <c r="L110" s="1">
        <v>80414</v>
      </c>
      <c r="M110" s="1">
        <v>20</v>
      </c>
      <c r="N110" s="1">
        <v>63052</v>
      </c>
      <c r="O110" s="1">
        <v>69680</v>
      </c>
      <c r="P110" s="1">
        <v>74949</v>
      </c>
      <c r="Q110" s="1">
        <v>78062</v>
      </c>
      <c r="R110" s="1">
        <v>84244</v>
      </c>
      <c r="S110" s="1">
        <v>20</v>
      </c>
      <c r="T110" s="1">
        <v>65918</v>
      </c>
      <c r="U110" s="1">
        <v>72847</v>
      </c>
      <c r="V110" s="1">
        <v>78355</v>
      </c>
      <c r="W110" s="1">
        <v>81610</v>
      </c>
      <c r="X110" s="1">
        <v>88073</v>
      </c>
      <c r="Y110" s="1">
        <v>20</v>
      </c>
      <c r="Z110" s="1">
        <v>68784</v>
      </c>
      <c r="AA110" s="1">
        <v>76014</v>
      </c>
      <c r="AB110" s="1">
        <v>81762</v>
      </c>
      <c r="AC110" s="1">
        <v>85158</v>
      </c>
      <c r="AD110" s="1">
        <v>91902</v>
      </c>
      <c r="AF110" s="1">
        <v>1000</v>
      </c>
      <c r="AG110" s="1">
        <v>1000</v>
      </c>
      <c r="AH110" s="1">
        <v>1000</v>
      </c>
      <c r="AI110" s="1">
        <v>1000</v>
      </c>
      <c r="AJ110" s="1">
        <v>1000</v>
      </c>
      <c r="AL110" s="1">
        <v>1050</v>
      </c>
      <c r="AM110" s="1">
        <v>1050</v>
      </c>
      <c r="AN110" s="1">
        <v>1050</v>
      </c>
      <c r="AO110" s="1">
        <v>1050</v>
      </c>
      <c r="AP110" s="1">
        <v>1050</v>
      </c>
      <c r="AR110" s="1">
        <v>1100</v>
      </c>
      <c r="AS110" s="1">
        <v>1100</v>
      </c>
      <c r="AT110" s="1">
        <v>1100</v>
      </c>
      <c r="AU110" s="1">
        <v>1100</v>
      </c>
      <c r="AV110" s="1">
        <v>1100</v>
      </c>
      <c r="AX110" s="1">
        <v>1150</v>
      </c>
      <c r="AY110" s="1">
        <v>1150</v>
      </c>
      <c r="AZ110" s="1">
        <v>1150</v>
      </c>
      <c r="BA110" s="1">
        <v>1150</v>
      </c>
      <c r="BB110" s="1">
        <v>1150</v>
      </c>
      <c r="BD110" s="1">
        <v>1200</v>
      </c>
      <c r="BE110" s="1">
        <v>1200</v>
      </c>
      <c r="BF110" s="1">
        <v>1200</v>
      </c>
      <c r="BG110" s="1">
        <v>1200</v>
      </c>
      <c r="BH110" s="1">
        <v>1200</v>
      </c>
    </row>
    <row r="111" spans="1:60" x14ac:dyDescent="0.25">
      <c r="A111" s="1">
        <v>21</v>
      </c>
      <c r="B111" s="1">
        <v>58105</v>
      </c>
      <c r="C111" s="1">
        <v>64195</v>
      </c>
      <c r="D111" s="1">
        <v>69005</v>
      </c>
      <c r="E111" s="1">
        <v>71200</v>
      </c>
      <c r="F111" s="1">
        <v>77420</v>
      </c>
      <c r="G111" s="1">
        <v>21</v>
      </c>
      <c r="H111" s="1">
        <v>61010</v>
      </c>
      <c r="I111" s="1">
        <v>67405</v>
      </c>
      <c r="J111" s="1">
        <v>72455</v>
      </c>
      <c r="K111" s="1">
        <v>74760</v>
      </c>
      <c r="L111" s="1">
        <v>81291</v>
      </c>
      <c r="M111" s="1">
        <v>21</v>
      </c>
      <c r="N111" s="1">
        <v>63916</v>
      </c>
      <c r="O111" s="1">
        <v>70615</v>
      </c>
      <c r="P111" s="1">
        <v>75906</v>
      </c>
      <c r="Q111" s="1">
        <v>78320</v>
      </c>
      <c r="R111" s="1">
        <v>85162</v>
      </c>
      <c r="S111" s="1">
        <v>21</v>
      </c>
      <c r="T111" s="1">
        <v>66821</v>
      </c>
      <c r="U111" s="1">
        <v>73824</v>
      </c>
      <c r="V111" s="1">
        <v>79356</v>
      </c>
      <c r="W111" s="1">
        <v>81880</v>
      </c>
      <c r="X111" s="1">
        <v>89033</v>
      </c>
      <c r="Y111" s="1">
        <v>21</v>
      </c>
      <c r="Z111" s="1">
        <v>69726</v>
      </c>
      <c r="AA111" s="1">
        <v>77034</v>
      </c>
      <c r="AB111" s="1">
        <v>82806</v>
      </c>
      <c r="AC111" s="1">
        <v>85440</v>
      </c>
      <c r="AD111" s="1">
        <v>92904</v>
      </c>
      <c r="AF111" s="1">
        <v>1000</v>
      </c>
      <c r="AG111" s="1">
        <v>1000</v>
      </c>
      <c r="AH111" s="1">
        <v>1000</v>
      </c>
      <c r="AI111" s="1">
        <v>1000</v>
      </c>
      <c r="AJ111" s="1">
        <v>1000</v>
      </c>
      <c r="AL111" s="1">
        <v>1050</v>
      </c>
      <c r="AM111" s="1">
        <v>1050</v>
      </c>
      <c r="AN111" s="1">
        <v>1050</v>
      </c>
      <c r="AO111" s="1">
        <v>1050</v>
      </c>
      <c r="AP111" s="1">
        <v>1050</v>
      </c>
      <c r="AR111" s="1">
        <v>1100</v>
      </c>
      <c r="AS111" s="1">
        <v>1100</v>
      </c>
      <c r="AT111" s="1">
        <v>1100</v>
      </c>
      <c r="AU111" s="1">
        <v>1100</v>
      </c>
      <c r="AV111" s="1">
        <v>1100</v>
      </c>
      <c r="AX111" s="1">
        <v>1150</v>
      </c>
      <c r="AY111" s="1">
        <v>1150</v>
      </c>
      <c r="AZ111" s="1">
        <v>1150</v>
      </c>
      <c r="BA111" s="1">
        <v>1150</v>
      </c>
      <c r="BB111" s="1">
        <v>1150</v>
      </c>
      <c r="BD111" s="1">
        <v>1200</v>
      </c>
      <c r="BE111" s="1">
        <v>1200</v>
      </c>
      <c r="BF111" s="1">
        <v>1200</v>
      </c>
      <c r="BG111" s="1">
        <v>1200</v>
      </c>
      <c r="BH111" s="1">
        <v>1200</v>
      </c>
    </row>
    <row r="112" spans="1:60" x14ac:dyDescent="0.25">
      <c r="A112" s="1">
        <v>22</v>
      </c>
      <c r="B112" s="1">
        <v>58940</v>
      </c>
      <c r="C112" s="1">
        <v>65015</v>
      </c>
      <c r="D112" s="1">
        <v>69890</v>
      </c>
      <c r="E112" s="1">
        <v>71980</v>
      </c>
      <c r="F112" s="1">
        <v>78260</v>
      </c>
      <c r="G112" s="1">
        <v>22</v>
      </c>
      <c r="H112" s="1">
        <v>61887</v>
      </c>
      <c r="I112" s="1">
        <v>68266</v>
      </c>
      <c r="J112" s="1">
        <v>73385</v>
      </c>
      <c r="K112" s="1">
        <v>75579</v>
      </c>
      <c r="L112" s="1">
        <v>82173</v>
      </c>
      <c r="M112" s="1">
        <v>22</v>
      </c>
      <c r="N112" s="1">
        <v>64834</v>
      </c>
      <c r="O112" s="1">
        <v>71517</v>
      </c>
      <c r="P112" s="1">
        <v>76879</v>
      </c>
      <c r="Q112" s="1">
        <v>79178</v>
      </c>
      <c r="R112" s="1">
        <v>86086</v>
      </c>
      <c r="S112" s="1">
        <v>22</v>
      </c>
      <c r="T112" s="1">
        <v>67781</v>
      </c>
      <c r="U112" s="1">
        <v>74767</v>
      </c>
      <c r="V112" s="1">
        <v>80374</v>
      </c>
      <c r="W112" s="1">
        <v>82777</v>
      </c>
      <c r="X112" s="1">
        <v>89999</v>
      </c>
      <c r="Y112" s="1">
        <v>22</v>
      </c>
      <c r="Z112" s="1">
        <v>70728</v>
      </c>
      <c r="AA112" s="1">
        <v>78018</v>
      </c>
      <c r="AB112" s="1">
        <v>83868</v>
      </c>
      <c r="AC112" s="1">
        <v>86376</v>
      </c>
      <c r="AD112" s="1">
        <v>93912</v>
      </c>
      <c r="AF112" s="1">
        <v>1000</v>
      </c>
      <c r="AG112" s="1">
        <v>1000</v>
      </c>
      <c r="AH112" s="1">
        <v>1000</v>
      </c>
      <c r="AI112" s="1">
        <v>1000</v>
      </c>
      <c r="AJ112" s="1">
        <v>1000</v>
      </c>
      <c r="AL112" s="1">
        <v>1050</v>
      </c>
      <c r="AM112" s="1">
        <v>1050</v>
      </c>
      <c r="AN112" s="1">
        <v>1050</v>
      </c>
      <c r="AO112" s="1">
        <v>1050</v>
      </c>
      <c r="AP112" s="1">
        <v>1050</v>
      </c>
      <c r="AR112" s="1">
        <v>1100</v>
      </c>
      <c r="AS112" s="1">
        <v>1100</v>
      </c>
      <c r="AT112" s="1">
        <v>1100</v>
      </c>
      <c r="AU112" s="1">
        <v>1100</v>
      </c>
      <c r="AV112" s="1">
        <v>1100</v>
      </c>
      <c r="AX112" s="1">
        <v>1150</v>
      </c>
      <c r="AY112" s="1">
        <v>1150</v>
      </c>
      <c r="AZ112" s="1">
        <v>1150</v>
      </c>
      <c r="BA112" s="1">
        <v>1150</v>
      </c>
      <c r="BB112" s="1">
        <v>1150</v>
      </c>
      <c r="BD112" s="1">
        <v>1200</v>
      </c>
      <c r="BE112" s="1">
        <v>1200</v>
      </c>
      <c r="BF112" s="1">
        <v>1200</v>
      </c>
      <c r="BG112" s="1">
        <v>1200</v>
      </c>
      <c r="BH112" s="1">
        <v>1200</v>
      </c>
    </row>
    <row r="113" spans="1:60" x14ac:dyDescent="0.25">
      <c r="A113" s="1">
        <v>23</v>
      </c>
      <c r="B113" s="1">
        <v>59760</v>
      </c>
      <c r="C113" s="1">
        <v>65825</v>
      </c>
      <c r="D113" s="1">
        <v>70660</v>
      </c>
      <c r="E113" s="1">
        <v>72865</v>
      </c>
      <c r="F113" s="1">
        <v>79130</v>
      </c>
      <c r="G113" s="1">
        <v>23</v>
      </c>
      <c r="H113" s="1">
        <v>62748</v>
      </c>
      <c r="I113" s="1">
        <v>69116</v>
      </c>
      <c r="J113" s="1">
        <v>74193</v>
      </c>
      <c r="K113" s="1">
        <v>76508</v>
      </c>
      <c r="L113" s="1">
        <v>83087</v>
      </c>
      <c r="M113" s="1">
        <v>23</v>
      </c>
      <c r="N113" s="1">
        <v>65736</v>
      </c>
      <c r="O113" s="1">
        <v>72408</v>
      </c>
      <c r="P113" s="1">
        <v>77726</v>
      </c>
      <c r="Q113" s="1">
        <v>80152</v>
      </c>
      <c r="R113" s="1">
        <v>87043</v>
      </c>
      <c r="S113" s="1">
        <v>23</v>
      </c>
      <c r="T113" s="1">
        <v>68724</v>
      </c>
      <c r="U113" s="1">
        <v>75699</v>
      </c>
      <c r="V113" s="1">
        <v>81259</v>
      </c>
      <c r="W113" s="1">
        <v>83795</v>
      </c>
      <c r="X113" s="1">
        <v>91000</v>
      </c>
      <c r="Y113" s="1">
        <v>23</v>
      </c>
      <c r="Z113" s="1">
        <v>71712</v>
      </c>
      <c r="AA113" s="1">
        <v>78990</v>
      </c>
      <c r="AB113" s="1">
        <v>84792</v>
      </c>
      <c r="AC113" s="1">
        <v>87438</v>
      </c>
      <c r="AD113" s="1">
        <v>94956</v>
      </c>
      <c r="AF113" s="1">
        <v>1000</v>
      </c>
      <c r="AG113" s="1">
        <v>1000</v>
      </c>
      <c r="AH113" s="1">
        <v>1000</v>
      </c>
      <c r="AI113" s="1">
        <v>1000</v>
      </c>
      <c r="AJ113" s="1">
        <v>1000</v>
      </c>
      <c r="AL113" s="1">
        <v>1050</v>
      </c>
      <c r="AM113" s="1">
        <v>1050</v>
      </c>
      <c r="AN113" s="1">
        <v>1050</v>
      </c>
      <c r="AO113" s="1">
        <v>1050</v>
      </c>
      <c r="AP113" s="1">
        <v>1050</v>
      </c>
      <c r="AR113" s="1">
        <v>1100</v>
      </c>
      <c r="AS113" s="1">
        <v>1100</v>
      </c>
      <c r="AT113" s="1">
        <v>1100</v>
      </c>
      <c r="AU113" s="1">
        <v>1100</v>
      </c>
      <c r="AV113" s="1">
        <v>1100</v>
      </c>
      <c r="AX113" s="1">
        <v>1150</v>
      </c>
      <c r="AY113" s="1">
        <v>1150</v>
      </c>
      <c r="AZ113" s="1">
        <v>1150</v>
      </c>
      <c r="BA113" s="1">
        <v>1150</v>
      </c>
      <c r="BB113" s="1">
        <v>1150</v>
      </c>
      <c r="BD113" s="1">
        <v>1200</v>
      </c>
      <c r="BE113" s="1">
        <v>1200</v>
      </c>
      <c r="BF113" s="1">
        <v>1200</v>
      </c>
      <c r="BG113" s="1">
        <v>1200</v>
      </c>
      <c r="BH113" s="1">
        <v>1200</v>
      </c>
    </row>
    <row r="114" spans="1:60" x14ac:dyDescent="0.25">
      <c r="A114" s="1">
        <v>24</v>
      </c>
      <c r="B114" s="1">
        <v>60530</v>
      </c>
      <c r="C114" s="1">
        <v>66710</v>
      </c>
      <c r="D114" s="1">
        <v>71555</v>
      </c>
      <c r="E114" s="1">
        <v>73695</v>
      </c>
      <c r="F114" s="1">
        <v>79995</v>
      </c>
      <c r="G114" s="1">
        <v>24</v>
      </c>
      <c r="H114" s="1">
        <v>63557</v>
      </c>
      <c r="I114" s="1">
        <v>70046</v>
      </c>
      <c r="J114" s="1">
        <v>75133</v>
      </c>
      <c r="K114" s="1">
        <v>77380</v>
      </c>
      <c r="L114" s="1">
        <v>83995</v>
      </c>
      <c r="M114" s="1">
        <v>24</v>
      </c>
      <c r="N114" s="1">
        <v>66583</v>
      </c>
      <c r="O114" s="1">
        <v>73381</v>
      </c>
      <c r="P114" s="1">
        <v>78711</v>
      </c>
      <c r="Q114" s="1">
        <v>81065</v>
      </c>
      <c r="R114" s="1">
        <v>87995</v>
      </c>
      <c r="S114" s="1">
        <v>24</v>
      </c>
      <c r="T114" s="1">
        <v>69610</v>
      </c>
      <c r="U114" s="1">
        <v>76717</v>
      </c>
      <c r="V114" s="1">
        <v>82288</v>
      </c>
      <c r="W114" s="1">
        <v>84749</v>
      </c>
      <c r="X114" s="1">
        <v>91994</v>
      </c>
      <c r="Y114" s="1">
        <v>24</v>
      </c>
      <c r="Z114" s="1">
        <v>72636</v>
      </c>
      <c r="AA114" s="1">
        <v>80052</v>
      </c>
      <c r="AB114" s="1">
        <v>85866</v>
      </c>
      <c r="AC114" s="1">
        <v>88434</v>
      </c>
      <c r="AD114" s="1">
        <v>95994</v>
      </c>
      <c r="AF114" s="1">
        <v>1000</v>
      </c>
      <c r="AG114" s="1">
        <v>1000</v>
      </c>
      <c r="AH114" s="1">
        <v>1000</v>
      </c>
      <c r="AI114" s="1">
        <v>1000</v>
      </c>
      <c r="AJ114" s="1">
        <v>1000</v>
      </c>
      <c r="AL114" s="1">
        <v>1050</v>
      </c>
      <c r="AM114" s="1">
        <v>1050</v>
      </c>
      <c r="AN114" s="1">
        <v>1050</v>
      </c>
      <c r="AO114" s="1">
        <v>1050</v>
      </c>
      <c r="AP114" s="1">
        <v>1050</v>
      </c>
      <c r="AR114" s="1">
        <v>1100</v>
      </c>
      <c r="AS114" s="1">
        <v>1100</v>
      </c>
      <c r="AT114" s="1">
        <v>1100</v>
      </c>
      <c r="AU114" s="1">
        <v>1100</v>
      </c>
      <c r="AV114" s="1">
        <v>1100</v>
      </c>
      <c r="AX114" s="1">
        <v>1150</v>
      </c>
      <c r="AY114" s="1">
        <v>1150</v>
      </c>
      <c r="AZ114" s="1">
        <v>1150</v>
      </c>
      <c r="BA114" s="1">
        <v>1150</v>
      </c>
      <c r="BB114" s="1">
        <v>1150</v>
      </c>
      <c r="BD114" s="1">
        <v>1200</v>
      </c>
      <c r="BE114" s="1">
        <v>1200</v>
      </c>
      <c r="BF114" s="1">
        <v>1200</v>
      </c>
      <c r="BG114" s="1">
        <v>1200</v>
      </c>
      <c r="BH114" s="1">
        <v>1200</v>
      </c>
    </row>
    <row r="115" spans="1:60" x14ac:dyDescent="0.25">
      <c r="A115" s="1">
        <v>25</v>
      </c>
      <c r="B115" s="1">
        <v>61370</v>
      </c>
      <c r="C115" s="1">
        <v>67580</v>
      </c>
      <c r="D115" s="1">
        <v>72380</v>
      </c>
      <c r="E115" s="1">
        <v>74570</v>
      </c>
      <c r="F115" s="1">
        <v>80815</v>
      </c>
      <c r="G115" s="1">
        <v>25</v>
      </c>
      <c r="H115" s="1">
        <v>64439</v>
      </c>
      <c r="I115" s="1">
        <v>70959</v>
      </c>
      <c r="J115" s="1">
        <v>75999</v>
      </c>
      <c r="K115" s="1">
        <v>78299</v>
      </c>
      <c r="L115" s="1">
        <v>84856</v>
      </c>
      <c r="M115" s="1">
        <v>25</v>
      </c>
      <c r="N115" s="1">
        <v>67507</v>
      </c>
      <c r="O115" s="1">
        <v>74338</v>
      </c>
      <c r="P115" s="1">
        <v>79618</v>
      </c>
      <c r="Q115" s="1">
        <v>82027</v>
      </c>
      <c r="R115" s="1">
        <v>88897</v>
      </c>
      <c r="S115" s="1">
        <v>25</v>
      </c>
      <c r="T115" s="1">
        <v>70576</v>
      </c>
      <c r="U115" s="1">
        <v>77717</v>
      </c>
      <c r="V115" s="1">
        <v>83237</v>
      </c>
      <c r="W115" s="1">
        <v>85756</v>
      </c>
      <c r="X115" s="1">
        <v>92937</v>
      </c>
      <c r="Y115" s="1">
        <v>25</v>
      </c>
      <c r="Z115" s="1">
        <v>73644</v>
      </c>
      <c r="AA115" s="1">
        <v>81096</v>
      </c>
      <c r="AB115" s="1">
        <v>86856</v>
      </c>
      <c r="AC115" s="1">
        <v>89484</v>
      </c>
      <c r="AD115" s="1">
        <v>96978</v>
      </c>
      <c r="AF115" s="1">
        <v>1000</v>
      </c>
      <c r="AG115" s="1">
        <v>1000</v>
      </c>
      <c r="AH115" s="1">
        <v>1000</v>
      </c>
      <c r="AI115" s="1">
        <v>1000</v>
      </c>
      <c r="AJ115" s="1">
        <v>1000</v>
      </c>
      <c r="AL115" s="1">
        <v>1050</v>
      </c>
      <c r="AM115" s="1">
        <v>1050</v>
      </c>
      <c r="AN115" s="1">
        <v>1050</v>
      </c>
      <c r="AO115" s="1">
        <v>1050</v>
      </c>
      <c r="AP115" s="1">
        <v>1050</v>
      </c>
      <c r="AR115" s="1">
        <v>1100</v>
      </c>
      <c r="AS115" s="1">
        <v>1100</v>
      </c>
      <c r="AT115" s="1">
        <v>1100</v>
      </c>
      <c r="AU115" s="1">
        <v>1100</v>
      </c>
      <c r="AV115" s="1">
        <v>1100</v>
      </c>
      <c r="AX115" s="1">
        <v>1150</v>
      </c>
      <c r="AY115" s="1">
        <v>1150</v>
      </c>
      <c r="AZ115" s="1">
        <v>1150</v>
      </c>
      <c r="BA115" s="1">
        <v>1150</v>
      </c>
      <c r="BB115" s="1">
        <v>1150</v>
      </c>
      <c r="BD115" s="1">
        <v>1200</v>
      </c>
      <c r="BE115" s="1">
        <v>1200</v>
      </c>
      <c r="BF115" s="1">
        <v>1200</v>
      </c>
      <c r="BG115" s="1">
        <v>1200</v>
      </c>
      <c r="BH115" s="1">
        <v>1200</v>
      </c>
    </row>
    <row r="116" spans="1:60" x14ac:dyDescent="0.25">
      <c r="A116" s="1">
        <v>26</v>
      </c>
      <c r="B116" s="1">
        <v>62175</v>
      </c>
      <c r="C116" s="1">
        <v>68435</v>
      </c>
      <c r="D116" s="1">
        <v>73235</v>
      </c>
      <c r="E116" s="1">
        <v>75420</v>
      </c>
      <c r="F116" s="1">
        <v>81655</v>
      </c>
      <c r="G116" s="1">
        <v>26</v>
      </c>
      <c r="H116" s="1">
        <v>65284</v>
      </c>
      <c r="I116" s="1">
        <v>71857</v>
      </c>
      <c r="J116" s="1">
        <v>76897</v>
      </c>
      <c r="K116" s="1">
        <v>79191</v>
      </c>
      <c r="L116" s="1">
        <v>85738</v>
      </c>
      <c r="M116" s="1">
        <v>26</v>
      </c>
      <c r="N116" s="1">
        <v>68393</v>
      </c>
      <c r="O116" s="1">
        <v>75279</v>
      </c>
      <c r="P116" s="1">
        <v>80559</v>
      </c>
      <c r="Q116" s="1">
        <v>82962</v>
      </c>
      <c r="R116" s="1">
        <v>89821</v>
      </c>
      <c r="S116" s="1">
        <v>26</v>
      </c>
      <c r="T116" s="1">
        <v>71501</v>
      </c>
      <c r="U116" s="1">
        <v>78700</v>
      </c>
      <c r="V116" s="1">
        <v>84220</v>
      </c>
      <c r="W116" s="1">
        <v>86733</v>
      </c>
      <c r="X116" s="1">
        <v>93903</v>
      </c>
      <c r="Y116" s="1">
        <v>26</v>
      </c>
      <c r="Z116" s="1">
        <v>74610</v>
      </c>
      <c r="AA116" s="1">
        <v>82122</v>
      </c>
      <c r="AB116" s="1">
        <v>87882</v>
      </c>
      <c r="AC116" s="1">
        <v>90504</v>
      </c>
      <c r="AD116" s="1">
        <v>97986</v>
      </c>
      <c r="AF116" s="1">
        <v>1000</v>
      </c>
      <c r="AG116" s="1">
        <v>1000</v>
      </c>
      <c r="AH116" s="1">
        <v>1000</v>
      </c>
      <c r="AI116" s="1">
        <v>1000</v>
      </c>
      <c r="AJ116" s="1">
        <v>1000</v>
      </c>
      <c r="AL116" s="1">
        <v>1050</v>
      </c>
      <c r="AM116" s="1">
        <v>1050</v>
      </c>
      <c r="AN116" s="1">
        <v>1050</v>
      </c>
      <c r="AO116" s="1">
        <v>1050</v>
      </c>
      <c r="AP116" s="1">
        <v>1050</v>
      </c>
      <c r="AR116" s="1">
        <v>1100</v>
      </c>
      <c r="AS116" s="1">
        <v>1100</v>
      </c>
      <c r="AT116" s="1">
        <v>1100</v>
      </c>
      <c r="AU116" s="1">
        <v>1100</v>
      </c>
      <c r="AV116" s="1">
        <v>1100</v>
      </c>
      <c r="AX116" s="1">
        <v>1150</v>
      </c>
      <c r="AY116" s="1">
        <v>1150</v>
      </c>
      <c r="AZ116" s="1">
        <v>1150</v>
      </c>
      <c r="BA116" s="1">
        <v>1150</v>
      </c>
      <c r="BB116" s="1">
        <v>1150</v>
      </c>
      <c r="BD116" s="1">
        <v>1200</v>
      </c>
      <c r="BE116" s="1">
        <v>1200</v>
      </c>
      <c r="BF116" s="1">
        <v>1200</v>
      </c>
      <c r="BG116" s="1">
        <v>1200</v>
      </c>
      <c r="BH116" s="1">
        <v>1200</v>
      </c>
    </row>
    <row r="117" spans="1:60" x14ac:dyDescent="0.25">
      <c r="A117" s="1">
        <v>27</v>
      </c>
      <c r="B117" s="1">
        <v>62520</v>
      </c>
      <c r="C117" s="1">
        <v>68790</v>
      </c>
      <c r="D117" s="1">
        <v>73590</v>
      </c>
      <c r="E117" s="1">
        <v>75775</v>
      </c>
      <c r="F117" s="1">
        <v>82030</v>
      </c>
      <c r="G117" s="1">
        <v>27</v>
      </c>
      <c r="H117" s="1">
        <v>65646</v>
      </c>
      <c r="I117" s="1">
        <v>72230</v>
      </c>
      <c r="J117" s="1">
        <v>77270</v>
      </c>
      <c r="K117" s="1">
        <v>79564</v>
      </c>
      <c r="L117" s="1">
        <v>86132</v>
      </c>
      <c r="M117" s="1">
        <v>27</v>
      </c>
      <c r="N117" s="1">
        <v>68772</v>
      </c>
      <c r="O117" s="1">
        <v>75669</v>
      </c>
      <c r="P117" s="1">
        <v>80949</v>
      </c>
      <c r="Q117" s="1">
        <v>83353</v>
      </c>
      <c r="R117" s="1">
        <v>90233</v>
      </c>
      <c r="S117" s="1">
        <v>27</v>
      </c>
      <c r="T117" s="1">
        <v>71898</v>
      </c>
      <c r="U117" s="1">
        <v>79109</v>
      </c>
      <c r="V117" s="1">
        <v>84629</v>
      </c>
      <c r="W117" s="1">
        <v>87141</v>
      </c>
      <c r="X117" s="1">
        <v>94335</v>
      </c>
      <c r="Y117" s="1">
        <v>27</v>
      </c>
      <c r="Z117" s="1">
        <v>75024</v>
      </c>
      <c r="AA117" s="1">
        <v>82548</v>
      </c>
      <c r="AB117" s="1">
        <v>88308</v>
      </c>
      <c r="AC117" s="1">
        <v>90930</v>
      </c>
      <c r="AD117" s="1">
        <v>98436</v>
      </c>
      <c r="AF117" s="1">
        <v>1000</v>
      </c>
      <c r="AG117" s="1">
        <v>1000</v>
      </c>
      <c r="AH117" s="1">
        <v>1000</v>
      </c>
      <c r="AI117" s="1">
        <v>1000</v>
      </c>
      <c r="AJ117" s="1">
        <v>1000</v>
      </c>
      <c r="AL117" s="1">
        <v>1050</v>
      </c>
      <c r="AM117" s="1">
        <v>1050</v>
      </c>
      <c r="AN117" s="1">
        <v>1050</v>
      </c>
      <c r="AO117" s="1">
        <v>1050</v>
      </c>
      <c r="AP117" s="1">
        <v>1050</v>
      </c>
      <c r="AR117" s="1">
        <v>1100</v>
      </c>
      <c r="AS117" s="1">
        <v>1100</v>
      </c>
      <c r="AT117" s="1">
        <v>1100</v>
      </c>
      <c r="AU117" s="1">
        <v>1100</v>
      </c>
      <c r="AV117" s="1">
        <v>1100</v>
      </c>
      <c r="AX117" s="1">
        <v>1150</v>
      </c>
      <c r="AY117" s="1">
        <v>1150</v>
      </c>
      <c r="AZ117" s="1">
        <v>1150</v>
      </c>
      <c r="BA117" s="1">
        <v>1150</v>
      </c>
      <c r="BB117" s="1">
        <v>1150</v>
      </c>
      <c r="BD117" s="1">
        <v>1200</v>
      </c>
      <c r="BE117" s="1">
        <v>1200</v>
      </c>
      <c r="BF117" s="1">
        <v>1200</v>
      </c>
      <c r="BG117" s="1">
        <v>1200</v>
      </c>
      <c r="BH117" s="1">
        <v>1200</v>
      </c>
    </row>
    <row r="118" spans="1:60" x14ac:dyDescent="0.25">
      <c r="A118" s="1">
        <v>28</v>
      </c>
      <c r="B118" s="1">
        <v>62885</v>
      </c>
      <c r="C118" s="1">
        <v>69155</v>
      </c>
      <c r="D118" s="1">
        <v>73945</v>
      </c>
      <c r="E118" s="1">
        <v>76115</v>
      </c>
      <c r="F118" s="1">
        <v>82380</v>
      </c>
      <c r="G118" s="1">
        <v>28</v>
      </c>
      <c r="H118" s="1">
        <v>66029</v>
      </c>
      <c r="I118" s="1">
        <v>72613</v>
      </c>
      <c r="J118" s="1">
        <v>77642</v>
      </c>
      <c r="K118" s="1">
        <v>79921</v>
      </c>
      <c r="L118" s="1">
        <v>86499</v>
      </c>
      <c r="M118" s="1">
        <v>28</v>
      </c>
      <c r="N118" s="1">
        <v>69174</v>
      </c>
      <c r="O118" s="1">
        <v>76071</v>
      </c>
      <c r="P118" s="1">
        <v>81340</v>
      </c>
      <c r="Q118" s="1">
        <v>83727</v>
      </c>
      <c r="R118" s="1">
        <v>90618</v>
      </c>
      <c r="S118" s="1">
        <v>28</v>
      </c>
      <c r="T118" s="1">
        <v>72318</v>
      </c>
      <c r="U118" s="1">
        <v>79528</v>
      </c>
      <c r="V118" s="1">
        <v>85037</v>
      </c>
      <c r="W118" s="1">
        <v>87532</v>
      </c>
      <c r="X118" s="1">
        <v>94737</v>
      </c>
      <c r="Y118" s="1">
        <v>28</v>
      </c>
      <c r="Z118" s="1">
        <v>75462</v>
      </c>
      <c r="AA118" s="1">
        <v>82986</v>
      </c>
      <c r="AB118" s="1">
        <v>88734</v>
      </c>
      <c r="AC118" s="1">
        <v>91338</v>
      </c>
      <c r="AD118" s="1">
        <v>98856</v>
      </c>
      <c r="AF118" s="1">
        <v>1000</v>
      </c>
      <c r="AG118" s="1">
        <v>1000</v>
      </c>
      <c r="AH118" s="1">
        <v>1000</v>
      </c>
      <c r="AI118" s="1">
        <v>1000</v>
      </c>
      <c r="AJ118" s="1">
        <v>1000</v>
      </c>
      <c r="AL118" s="1">
        <v>1050</v>
      </c>
      <c r="AM118" s="1">
        <v>1050</v>
      </c>
      <c r="AN118" s="1">
        <v>1050</v>
      </c>
      <c r="AO118" s="1">
        <v>1050</v>
      </c>
      <c r="AP118" s="1">
        <v>1050</v>
      </c>
      <c r="AR118" s="1">
        <v>1100</v>
      </c>
      <c r="AS118" s="1">
        <v>1100</v>
      </c>
      <c r="AT118" s="1">
        <v>1100</v>
      </c>
      <c r="AU118" s="1">
        <v>1100</v>
      </c>
      <c r="AV118" s="1">
        <v>1100</v>
      </c>
      <c r="AX118" s="1">
        <v>1150</v>
      </c>
      <c r="AY118" s="1">
        <v>1150</v>
      </c>
      <c r="AZ118" s="1">
        <v>1150</v>
      </c>
      <c r="BA118" s="1">
        <v>1150</v>
      </c>
      <c r="BB118" s="1">
        <v>1150</v>
      </c>
      <c r="BD118" s="1">
        <v>1200</v>
      </c>
      <c r="BE118" s="1">
        <v>1200</v>
      </c>
      <c r="BF118" s="1">
        <v>1200</v>
      </c>
      <c r="BG118" s="1">
        <v>1200</v>
      </c>
      <c r="BH118" s="1">
        <v>1200</v>
      </c>
    </row>
    <row r="119" spans="1:60" x14ac:dyDescent="0.25">
      <c r="A119" s="1">
        <v>29</v>
      </c>
      <c r="B119" s="1">
        <v>63235</v>
      </c>
      <c r="C119" s="1">
        <v>69495</v>
      </c>
      <c r="D119" s="1">
        <v>74295</v>
      </c>
      <c r="E119" s="1">
        <v>76485</v>
      </c>
      <c r="F119" s="1">
        <v>82725</v>
      </c>
      <c r="G119" s="1">
        <v>29</v>
      </c>
      <c r="H119" s="1">
        <v>66397</v>
      </c>
      <c r="I119" s="1">
        <v>72970</v>
      </c>
      <c r="J119" s="1">
        <v>78010</v>
      </c>
      <c r="K119" s="1">
        <v>80309</v>
      </c>
      <c r="L119" s="1">
        <v>86861</v>
      </c>
      <c r="M119" s="1">
        <v>29</v>
      </c>
      <c r="N119" s="1">
        <v>69559</v>
      </c>
      <c r="O119" s="1">
        <v>76445</v>
      </c>
      <c r="P119" s="1">
        <v>81725</v>
      </c>
      <c r="Q119" s="1">
        <v>84134</v>
      </c>
      <c r="R119" s="1">
        <v>90998</v>
      </c>
      <c r="S119" s="1">
        <v>29</v>
      </c>
      <c r="T119" s="1">
        <v>72720</v>
      </c>
      <c r="U119" s="1">
        <v>79919</v>
      </c>
      <c r="V119" s="1">
        <v>85439</v>
      </c>
      <c r="W119" s="1">
        <v>87958</v>
      </c>
      <c r="X119" s="1">
        <v>95134</v>
      </c>
      <c r="Y119" s="1">
        <v>29</v>
      </c>
      <c r="Z119" s="1">
        <v>75882</v>
      </c>
      <c r="AA119" s="1">
        <v>83394</v>
      </c>
      <c r="AB119" s="1">
        <v>89154</v>
      </c>
      <c r="AC119" s="1">
        <v>91782</v>
      </c>
      <c r="AD119" s="1">
        <v>99270</v>
      </c>
      <c r="AF119" s="1">
        <v>1000</v>
      </c>
      <c r="AG119" s="1">
        <v>1000</v>
      </c>
      <c r="AH119" s="1">
        <v>1000</v>
      </c>
      <c r="AI119" s="1">
        <v>1000</v>
      </c>
      <c r="AJ119" s="1">
        <v>1000</v>
      </c>
      <c r="AL119" s="1">
        <v>1050</v>
      </c>
      <c r="AM119" s="1">
        <v>1050</v>
      </c>
      <c r="AN119" s="1">
        <v>1050</v>
      </c>
      <c r="AO119" s="1">
        <v>1050</v>
      </c>
      <c r="AP119" s="1">
        <v>1050</v>
      </c>
      <c r="AR119" s="1">
        <v>1100</v>
      </c>
      <c r="AS119" s="1">
        <v>1100</v>
      </c>
      <c r="AT119" s="1">
        <v>1100</v>
      </c>
      <c r="AU119" s="1">
        <v>1100</v>
      </c>
      <c r="AV119" s="1">
        <v>1100</v>
      </c>
      <c r="AX119" s="1">
        <v>1150</v>
      </c>
      <c r="AY119" s="1">
        <v>1150</v>
      </c>
      <c r="AZ119" s="1">
        <v>1150</v>
      </c>
      <c r="BA119" s="1">
        <v>1150</v>
      </c>
      <c r="BB119" s="1">
        <v>1150</v>
      </c>
      <c r="BD119" s="1">
        <v>1200</v>
      </c>
      <c r="BE119" s="1">
        <v>1200</v>
      </c>
      <c r="BF119" s="1">
        <v>1200</v>
      </c>
      <c r="BG119" s="1">
        <v>1200</v>
      </c>
      <c r="BH119" s="1">
        <v>1200</v>
      </c>
    </row>
    <row r="120" spans="1:60" x14ac:dyDescent="0.25">
      <c r="A120" s="1">
        <v>30</v>
      </c>
      <c r="B120" s="1">
        <v>63590</v>
      </c>
      <c r="C120" s="1">
        <v>69860</v>
      </c>
      <c r="D120" s="1">
        <v>74665</v>
      </c>
      <c r="E120" s="1">
        <v>76830</v>
      </c>
      <c r="F120" s="1">
        <v>83100</v>
      </c>
      <c r="G120" s="1">
        <v>30</v>
      </c>
      <c r="H120" s="1">
        <v>66770</v>
      </c>
      <c r="I120" s="1">
        <v>73353</v>
      </c>
      <c r="J120" s="1">
        <v>78398</v>
      </c>
      <c r="K120" s="1">
        <v>80672</v>
      </c>
      <c r="L120" s="1">
        <v>87255</v>
      </c>
      <c r="M120" s="1">
        <v>30</v>
      </c>
      <c r="N120" s="1">
        <v>69949</v>
      </c>
      <c r="O120" s="1">
        <v>76846</v>
      </c>
      <c r="P120" s="1">
        <v>82132</v>
      </c>
      <c r="Q120" s="1">
        <v>84513</v>
      </c>
      <c r="R120" s="1">
        <v>91410</v>
      </c>
      <c r="S120" s="1">
        <v>30</v>
      </c>
      <c r="T120" s="1">
        <v>73129</v>
      </c>
      <c r="U120" s="1">
        <v>80339</v>
      </c>
      <c r="V120" s="1">
        <v>85865</v>
      </c>
      <c r="W120" s="1">
        <v>88355</v>
      </c>
      <c r="X120" s="1">
        <v>95565</v>
      </c>
      <c r="Y120" s="1">
        <v>30</v>
      </c>
      <c r="Z120" s="1">
        <v>76308</v>
      </c>
      <c r="AA120" s="1">
        <v>83832</v>
      </c>
      <c r="AB120" s="1">
        <v>89598</v>
      </c>
      <c r="AC120" s="1">
        <v>92196</v>
      </c>
      <c r="AD120" s="1">
        <v>99720</v>
      </c>
      <c r="AF120" s="1">
        <v>1000</v>
      </c>
      <c r="AG120" s="1">
        <v>1000</v>
      </c>
      <c r="AH120" s="1">
        <v>1000</v>
      </c>
      <c r="AI120" s="1">
        <v>1000</v>
      </c>
      <c r="AJ120" s="1">
        <v>1000</v>
      </c>
      <c r="AL120" s="1">
        <v>1050</v>
      </c>
      <c r="AM120" s="1">
        <v>1050</v>
      </c>
      <c r="AN120" s="1">
        <v>1050</v>
      </c>
      <c r="AO120" s="1">
        <v>1050</v>
      </c>
      <c r="AP120" s="1">
        <v>1050</v>
      </c>
      <c r="AR120" s="1">
        <v>1100</v>
      </c>
      <c r="AS120" s="1">
        <v>1100</v>
      </c>
      <c r="AT120" s="1">
        <v>1100</v>
      </c>
      <c r="AU120" s="1">
        <v>1100</v>
      </c>
      <c r="AV120" s="1">
        <v>1100</v>
      </c>
      <c r="AX120" s="1">
        <v>1150</v>
      </c>
      <c r="AY120" s="1">
        <v>1150</v>
      </c>
      <c r="AZ120" s="1">
        <v>1150</v>
      </c>
      <c r="BA120" s="1">
        <v>1150</v>
      </c>
      <c r="BB120" s="1">
        <v>1150</v>
      </c>
      <c r="BD120" s="1">
        <v>1200</v>
      </c>
      <c r="BE120" s="1">
        <v>1200</v>
      </c>
      <c r="BF120" s="1">
        <v>1200</v>
      </c>
      <c r="BG120" s="1">
        <v>1200</v>
      </c>
      <c r="BH120" s="1">
        <v>1200</v>
      </c>
    </row>
    <row r="121" spans="1:60" x14ac:dyDescent="0.25">
      <c r="A121" s="1">
        <v>31</v>
      </c>
      <c r="B121" s="1">
        <v>63955</v>
      </c>
      <c r="C121" s="1">
        <v>70200</v>
      </c>
      <c r="D121" s="1">
        <v>75000</v>
      </c>
      <c r="E121" s="1">
        <v>77190</v>
      </c>
      <c r="F121" s="1">
        <v>83440</v>
      </c>
      <c r="G121" s="1">
        <v>31</v>
      </c>
      <c r="H121" s="1">
        <v>67153</v>
      </c>
      <c r="I121" s="1">
        <v>73710</v>
      </c>
      <c r="J121" s="1">
        <v>78750</v>
      </c>
      <c r="K121" s="1">
        <v>81050</v>
      </c>
      <c r="L121" s="1">
        <v>87612</v>
      </c>
      <c r="M121" s="1">
        <v>31</v>
      </c>
      <c r="N121" s="1">
        <v>70351</v>
      </c>
      <c r="O121" s="1">
        <v>77220</v>
      </c>
      <c r="P121" s="1">
        <v>82500</v>
      </c>
      <c r="Q121" s="1">
        <v>84909</v>
      </c>
      <c r="R121" s="1">
        <v>91784</v>
      </c>
      <c r="S121" s="1">
        <v>31</v>
      </c>
      <c r="T121" s="1">
        <v>73548</v>
      </c>
      <c r="U121" s="1">
        <v>80730</v>
      </c>
      <c r="V121" s="1">
        <v>86250</v>
      </c>
      <c r="W121" s="1">
        <v>88769</v>
      </c>
      <c r="X121" s="1">
        <v>95956</v>
      </c>
      <c r="Y121" s="1">
        <v>31</v>
      </c>
      <c r="Z121" s="1">
        <v>76746</v>
      </c>
      <c r="AA121" s="1">
        <v>84240</v>
      </c>
      <c r="AB121" s="1">
        <v>90000</v>
      </c>
      <c r="AC121" s="1">
        <v>92628</v>
      </c>
      <c r="AD121" s="1">
        <v>100128</v>
      </c>
      <c r="AF121" s="1">
        <v>1000</v>
      </c>
      <c r="AG121" s="1">
        <v>1000</v>
      </c>
      <c r="AH121" s="1">
        <v>1000</v>
      </c>
      <c r="AI121" s="1">
        <v>1000</v>
      </c>
      <c r="AJ121" s="1">
        <v>1000</v>
      </c>
      <c r="AL121" s="1">
        <v>1050</v>
      </c>
      <c r="AM121" s="1">
        <v>1050</v>
      </c>
      <c r="AN121" s="1">
        <v>1050</v>
      </c>
      <c r="AO121" s="1">
        <v>1050</v>
      </c>
      <c r="AP121" s="1">
        <v>1050</v>
      </c>
      <c r="AR121" s="1">
        <v>1100</v>
      </c>
      <c r="AS121" s="1">
        <v>1100</v>
      </c>
      <c r="AT121" s="1">
        <v>1100</v>
      </c>
      <c r="AU121" s="1">
        <v>1100</v>
      </c>
      <c r="AV121" s="1">
        <v>1100</v>
      </c>
      <c r="AX121" s="1">
        <v>1150</v>
      </c>
      <c r="AY121" s="1">
        <v>1150</v>
      </c>
      <c r="AZ121" s="1">
        <v>1150</v>
      </c>
      <c r="BA121" s="1">
        <v>1150</v>
      </c>
      <c r="BB121" s="1">
        <v>1150</v>
      </c>
      <c r="BD121" s="1">
        <v>1200</v>
      </c>
      <c r="BE121" s="1">
        <v>1200</v>
      </c>
      <c r="BF121" s="1">
        <v>1200</v>
      </c>
      <c r="BG121" s="1">
        <v>1200</v>
      </c>
      <c r="BH121" s="1">
        <v>1200</v>
      </c>
    </row>
    <row r="122" spans="1:60" x14ac:dyDescent="0.25">
      <c r="A122" s="1">
        <v>32</v>
      </c>
      <c r="B122" s="1">
        <v>64305</v>
      </c>
      <c r="C122" s="1">
        <v>70565</v>
      </c>
      <c r="D122" s="1">
        <v>75365</v>
      </c>
      <c r="E122" s="1">
        <v>77545</v>
      </c>
      <c r="F122" s="1">
        <v>83800</v>
      </c>
      <c r="G122" s="1">
        <v>32</v>
      </c>
      <c r="H122" s="1">
        <v>67520</v>
      </c>
      <c r="I122" s="1">
        <v>74093</v>
      </c>
      <c r="J122" s="1">
        <v>79133</v>
      </c>
      <c r="K122" s="1">
        <v>81422</v>
      </c>
      <c r="L122" s="1">
        <v>87990</v>
      </c>
      <c r="M122" s="1">
        <v>32</v>
      </c>
      <c r="N122" s="1">
        <v>70736</v>
      </c>
      <c r="O122" s="1">
        <v>77622</v>
      </c>
      <c r="P122" s="1">
        <v>82902</v>
      </c>
      <c r="Q122" s="1">
        <v>85300</v>
      </c>
      <c r="R122" s="1">
        <v>92180</v>
      </c>
      <c r="S122" s="1">
        <v>32</v>
      </c>
      <c r="T122" s="1">
        <v>73951</v>
      </c>
      <c r="U122" s="1">
        <v>81150</v>
      </c>
      <c r="V122" s="1">
        <v>86670</v>
      </c>
      <c r="W122" s="1">
        <v>89177</v>
      </c>
      <c r="X122" s="1">
        <v>96370</v>
      </c>
      <c r="Y122" s="1">
        <v>32</v>
      </c>
      <c r="Z122" s="1">
        <v>77166</v>
      </c>
      <c r="AA122" s="1">
        <v>84678</v>
      </c>
      <c r="AB122" s="1">
        <v>90438</v>
      </c>
      <c r="AC122" s="1">
        <v>93054</v>
      </c>
      <c r="AD122" s="1">
        <v>100560</v>
      </c>
      <c r="AF122" s="1">
        <v>1000</v>
      </c>
      <c r="AG122" s="1">
        <v>1000</v>
      </c>
      <c r="AH122" s="1">
        <v>1000</v>
      </c>
      <c r="AI122" s="1">
        <v>1000</v>
      </c>
      <c r="AJ122" s="1">
        <v>1000</v>
      </c>
      <c r="AL122" s="1">
        <v>1050</v>
      </c>
      <c r="AM122" s="1">
        <v>1050</v>
      </c>
      <c r="AN122" s="1">
        <v>1050</v>
      </c>
      <c r="AO122" s="1">
        <v>1050</v>
      </c>
      <c r="AP122" s="1">
        <v>1050</v>
      </c>
      <c r="AR122" s="1">
        <v>1100</v>
      </c>
      <c r="AS122" s="1">
        <v>1100</v>
      </c>
      <c r="AT122" s="1">
        <v>1100</v>
      </c>
      <c r="AU122" s="1">
        <v>1100</v>
      </c>
      <c r="AV122" s="1">
        <v>1100</v>
      </c>
      <c r="AX122" s="1">
        <v>1150</v>
      </c>
      <c r="AY122" s="1">
        <v>1150</v>
      </c>
      <c r="AZ122" s="1">
        <v>1150</v>
      </c>
      <c r="BA122" s="1">
        <v>1150</v>
      </c>
      <c r="BB122" s="1">
        <v>1150</v>
      </c>
      <c r="BD122" s="1">
        <v>1200</v>
      </c>
      <c r="BE122" s="1">
        <v>1200</v>
      </c>
      <c r="BF122" s="1">
        <v>1200</v>
      </c>
      <c r="BG122" s="1">
        <v>1200</v>
      </c>
      <c r="BH122" s="1">
        <v>1200</v>
      </c>
    </row>
    <row r="123" spans="1:60" x14ac:dyDescent="0.25">
      <c r="A123" s="1">
        <v>33</v>
      </c>
      <c r="B123" s="1">
        <v>64645</v>
      </c>
      <c r="C123" s="1">
        <v>70925</v>
      </c>
      <c r="D123" s="1">
        <v>75715</v>
      </c>
      <c r="E123" s="1">
        <v>77915</v>
      </c>
      <c r="F123" s="1">
        <v>84150</v>
      </c>
      <c r="G123" s="1">
        <v>33</v>
      </c>
      <c r="H123" s="1">
        <v>67877</v>
      </c>
      <c r="I123" s="1">
        <v>74471</v>
      </c>
      <c r="J123" s="1">
        <v>79501</v>
      </c>
      <c r="K123" s="1">
        <v>81811</v>
      </c>
      <c r="L123" s="1">
        <v>88358</v>
      </c>
      <c r="M123" s="1">
        <v>33</v>
      </c>
      <c r="N123" s="1">
        <v>71110</v>
      </c>
      <c r="O123" s="1">
        <v>78018</v>
      </c>
      <c r="P123" s="1">
        <v>83287</v>
      </c>
      <c r="Q123" s="1">
        <v>85707</v>
      </c>
      <c r="R123" s="1">
        <v>92565</v>
      </c>
      <c r="S123" s="1">
        <v>33</v>
      </c>
      <c r="T123" s="1">
        <v>74342</v>
      </c>
      <c r="U123" s="1">
        <v>81564</v>
      </c>
      <c r="V123" s="1">
        <v>87072</v>
      </c>
      <c r="W123" s="1">
        <v>89602</v>
      </c>
      <c r="X123" s="1">
        <v>96773</v>
      </c>
      <c r="Y123" s="1">
        <v>33</v>
      </c>
      <c r="Z123" s="1">
        <v>77574</v>
      </c>
      <c r="AA123" s="1">
        <v>85110</v>
      </c>
      <c r="AB123" s="1">
        <v>90858</v>
      </c>
      <c r="AC123" s="1">
        <v>93498</v>
      </c>
      <c r="AD123" s="1">
        <v>100980</v>
      </c>
      <c r="AF123" s="1">
        <v>1000</v>
      </c>
      <c r="AG123" s="1">
        <v>1000</v>
      </c>
      <c r="AH123" s="1">
        <v>1000</v>
      </c>
      <c r="AI123" s="1">
        <v>1000</v>
      </c>
      <c r="AJ123" s="1">
        <v>1000</v>
      </c>
      <c r="AL123" s="1">
        <v>1050</v>
      </c>
      <c r="AM123" s="1">
        <v>1050</v>
      </c>
      <c r="AN123" s="1">
        <v>1050</v>
      </c>
      <c r="AO123" s="1">
        <v>1050</v>
      </c>
      <c r="AP123" s="1">
        <v>1050</v>
      </c>
      <c r="AR123" s="1">
        <v>1100</v>
      </c>
      <c r="AS123" s="1">
        <v>1100</v>
      </c>
      <c r="AT123" s="1">
        <v>1100</v>
      </c>
      <c r="AU123" s="1">
        <v>1100</v>
      </c>
      <c r="AV123" s="1">
        <v>1100</v>
      </c>
      <c r="AX123" s="1">
        <v>1150</v>
      </c>
      <c r="AY123" s="1">
        <v>1150</v>
      </c>
      <c r="AZ123" s="1">
        <v>1150</v>
      </c>
      <c r="BA123" s="1">
        <v>1150</v>
      </c>
      <c r="BB123" s="1">
        <v>1150</v>
      </c>
      <c r="BD123" s="1">
        <v>1200</v>
      </c>
      <c r="BE123" s="1">
        <v>1200</v>
      </c>
      <c r="BF123" s="1">
        <v>1200</v>
      </c>
      <c r="BG123" s="1">
        <v>1200</v>
      </c>
      <c r="BH123" s="1">
        <v>1200</v>
      </c>
    </row>
    <row r="124" spans="1:60" x14ac:dyDescent="0.25">
      <c r="A124" s="1">
        <v>34</v>
      </c>
      <c r="B124" s="1">
        <v>65005</v>
      </c>
      <c r="C124" s="1">
        <v>71280</v>
      </c>
      <c r="D124" s="1">
        <v>76085</v>
      </c>
      <c r="E124" s="1">
        <v>78260</v>
      </c>
      <c r="F124" s="1">
        <v>84510</v>
      </c>
      <c r="G124" s="1">
        <v>34</v>
      </c>
      <c r="H124" s="1">
        <v>68255</v>
      </c>
      <c r="I124" s="1">
        <v>74844</v>
      </c>
      <c r="J124" s="1">
        <v>79889</v>
      </c>
      <c r="K124" s="1">
        <v>82173</v>
      </c>
      <c r="L124" s="1">
        <v>88736</v>
      </c>
      <c r="M124" s="1">
        <v>34</v>
      </c>
      <c r="N124" s="1">
        <v>71506</v>
      </c>
      <c r="O124" s="1">
        <v>78408</v>
      </c>
      <c r="P124" s="1">
        <v>83694</v>
      </c>
      <c r="Q124" s="1">
        <v>86086</v>
      </c>
      <c r="R124" s="1">
        <v>92961</v>
      </c>
      <c r="S124" s="1">
        <v>34</v>
      </c>
      <c r="T124" s="1">
        <v>74756</v>
      </c>
      <c r="U124" s="1">
        <v>81972</v>
      </c>
      <c r="V124" s="1">
        <v>87498</v>
      </c>
      <c r="W124" s="1">
        <v>89999</v>
      </c>
      <c r="X124" s="1">
        <v>97187</v>
      </c>
      <c r="Y124" s="1">
        <v>34</v>
      </c>
      <c r="Z124" s="1">
        <v>78006</v>
      </c>
      <c r="AA124" s="1">
        <v>85536</v>
      </c>
      <c r="AB124" s="1">
        <v>91302</v>
      </c>
      <c r="AC124" s="1">
        <v>93912</v>
      </c>
      <c r="AD124" s="1">
        <v>101412</v>
      </c>
      <c r="AF124" s="1">
        <v>1000</v>
      </c>
      <c r="AG124" s="1">
        <v>1000</v>
      </c>
      <c r="AH124" s="1">
        <v>1000</v>
      </c>
      <c r="AI124" s="1">
        <v>1000</v>
      </c>
      <c r="AJ124" s="1">
        <v>1000</v>
      </c>
      <c r="AL124" s="1">
        <v>1050</v>
      </c>
      <c r="AM124" s="1">
        <v>1050</v>
      </c>
      <c r="AN124" s="1">
        <v>1050</v>
      </c>
      <c r="AO124" s="1">
        <v>1050</v>
      </c>
      <c r="AP124" s="1">
        <v>1050</v>
      </c>
      <c r="AR124" s="1">
        <v>1100</v>
      </c>
      <c r="AS124" s="1">
        <v>1100</v>
      </c>
      <c r="AT124" s="1">
        <v>1100</v>
      </c>
      <c r="AU124" s="1">
        <v>1100</v>
      </c>
      <c r="AV124" s="1">
        <v>1100</v>
      </c>
      <c r="AX124" s="1">
        <v>1150</v>
      </c>
      <c r="AY124" s="1">
        <v>1150</v>
      </c>
      <c r="AZ124" s="1">
        <v>1150</v>
      </c>
      <c r="BA124" s="1">
        <v>1150</v>
      </c>
      <c r="BB124" s="1">
        <v>1150</v>
      </c>
      <c r="BD124" s="1">
        <v>1200</v>
      </c>
      <c r="BE124" s="1">
        <v>1200</v>
      </c>
      <c r="BF124" s="1">
        <v>1200</v>
      </c>
      <c r="BG124" s="1">
        <v>1200</v>
      </c>
      <c r="BH124" s="1">
        <v>1200</v>
      </c>
    </row>
    <row r="125" spans="1:60" x14ac:dyDescent="0.25">
      <c r="A125" s="1">
        <v>35</v>
      </c>
      <c r="B125" s="1">
        <v>65370</v>
      </c>
      <c r="C125" s="1">
        <v>71625</v>
      </c>
      <c r="D125" s="1">
        <v>76435</v>
      </c>
      <c r="E125" s="1">
        <v>78620</v>
      </c>
      <c r="F125" s="1">
        <v>84870</v>
      </c>
      <c r="G125" s="1">
        <v>35</v>
      </c>
      <c r="H125" s="1">
        <v>68639</v>
      </c>
      <c r="I125" s="1">
        <v>75206</v>
      </c>
      <c r="J125" s="1">
        <v>80257</v>
      </c>
      <c r="K125" s="1">
        <v>82551</v>
      </c>
      <c r="L125" s="1">
        <v>89114</v>
      </c>
      <c r="M125" s="1">
        <v>35</v>
      </c>
      <c r="N125" s="1">
        <v>71907</v>
      </c>
      <c r="O125" s="1">
        <v>78788</v>
      </c>
      <c r="P125" s="1">
        <v>84079</v>
      </c>
      <c r="Q125" s="1">
        <v>86482</v>
      </c>
      <c r="R125" s="1">
        <v>93357</v>
      </c>
      <c r="S125" s="1">
        <v>35</v>
      </c>
      <c r="T125" s="1">
        <v>75176</v>
      </c>
      <c r="U125" s="1">
        <v>82369</v>
      </c>
      <c r="V125" s="1">
        <v>87900</v>
      </c>
      <c r="W125" s="1">
        <v>90413</v>
      </c>
      <c r="X125" s="1">
        <v>97601</v>
      </c>
      <c r="Y125" s="1">
        <v>35</v>
      </c>
      <c r="Z125" s="1">
        <v>78444</v>
      </c>
      <c r="AA125" s="1">
        <v>85950</v>
      </c>
      <c r="AB125" s="1">
        <v>91722</v>
      </c>
      <c r="AC125" s="1">
        <v>94344</v>
      </c>
      <c r="AD125" s="1">
        <v>101844</v>
      </c>
      <c r="AF125" s="1">
        <v>1000</v>
      </c>
      <c r="AG125" s="1">
        <v>1000</v>
      </c>
      <c r="AH125" s="1">
        <v>1000</v>
      </c>
      <c r="AI125" s="1">
        <v>1000</v>
      </c>
      <c r="AJ125" s="1">
        <v>1000</v>
      </c>
      <c r="AL125" s="1">
        <v>1050</v>
      </c>
      <c r="AM125" s="1">
        <v>1050</v>
      </c>
      <c r="AN125" s="1">
        <v>1050</v>
      </c>
      <c r="AO125" s="1">
        <v>1050</v>
      </c>
      <c r="AP125" s="1">
        <v>1050</v>
      </c>
      <c r="AR125" s="1">
        <v>1100</v>
      </c>
      <c r="AS125" s="1">
        <v>1100</v>
      </c>
      <c r="AT125" s="1">
        <v>1100</v>
      </c>
      <c r="AU125" s="1">
        <v>1100</v>
      </c>
      <c r="AV125" s="1">
        <v>1100</v>
      </c>
      <c r="AX125" s="1">
        <v>1150</v>
      </c>
      <c r="AY125" s="1">
        <v>1150</v>
      </c>
      <c r="AZ125" s="1">
        <v>1150</v>
      </c>
      <c r="BA125" s="1">
        <v>1150</v>
      </c>
      <c r="BB125" s="1">
        <v>1150</v>
      </c>
      <c r="BD125" s="1">
        <v>1200</v>
      </c>
      <c r="BE125" s="1">
        <v>1200</v>
      </c>
      <c r="BF125" s="1">
        <v>1200</v>
      </c>
      <c r="BG125" s="1">
        <v>1200</v>
      </c>
      <c r="BH125" s="1">
        <v>1200</v>
      </c>
    </row>
    <row r="126" spans="1:60" x14ac:dyDescent="0.25">
      <c r="A126" s="1">
        <v>36</v>
      </c>
      <c r="B126" s="1">
        <v>65725</v>
      </c>
      <c r="C126" s="1">
        <v>71980</v>
      </c>
      <c r="D126" s="1">
        <v>76780</v>
      </c>
      <c r="E126" s="1">
        <v>78985</v>
      </c>
      <c r="F126" s="1">
        <v>85225</v>
      </c>
      <c r="G126" s="1">
        <v>36</v>
      </c>
      <c r="H126" s="1">
        <v>69011</v>
      </c>
      <c r="I126" s="1">
        <v>75579</v>
      </c>
      <c r="J126" s="1">
        <v>80619</v>
      </c>
      <c r="K126" s="1">
        <v>82934</v>
      </c>
      <c r="L126" s="1">
        <v>89486</v>
      </c>
      <c r="M126" s="1">
        <v>36</v>
      </c>
      <c r="N126" s="1">
        <v>72298</v>
      </c>
      <c r="O126" s="1">
        <v>79178</v>
      </c>
      <c r="P126" s="1">
        <v>84458</v>
      </c>
      <c r="Q126" s="1">
        <v>86884</v>
      </c>
      <c r="R126" s="1">
        <v>93748</v>
      </c>
      <c r="S126" s="1">
        <v>36</v>
      </c>
      <c r="T126" s="1">
        <v>75584</v>
      </c>
      <c r="U126" s="1">
        <v>82777</v>
      </c>
      <c r="V126" s="1">
        <v>88297</v>
      </c>
      <c r="W126" s="1">
        <v>90833</v>
      </c>
      <c r="X126" s="1">
        <v>98009</v>
      </c>
      <c r="Y126" s="1">
        <v>36</v>
      </c>
      <c r="Z126" s="1">
        <v>78870</v>
      </c>
      <c r="AA126" s="1">
        <v>86376</v>
      </c>
      <c r="AB126" s="1">
        <v>92136</v>
      </c>
      <c r="AC126" s="1">
        <v>94782</v>
      </c>
      <c r="AD126" s="1">
        <v>102270</v>
      </c>
      <c r="AF126" s="1">
        <v>1000</v>
      </c>
      <c r="AG126" s="1">
        <v>1000</v>
      </c>
      <c r="AH126" s="1">
        <v>1000</v>
      </c>
      <c r="AI126" s="1">
        <v>1000</v>
      </c>
      <c r="AJ126" s="1">
        <v>1000</v>
      </c>
      <c r="AL126" s="1">
        <v>1050</v>
      </c>
      <c r="AM126" s="1">
        <v>1050</v>
      </c>
      <c r="AN126" s="1">
        <v>1050</v>
      </c>
      <c r="AO126" s="1">
        <v>1050</v>
      </c>
      <c r="AP126" s="1">
        <v>1050</v>
      </c>
      <c r="AR126" s="1">
        <v>1100</v>
      </c>
      <c r="AS126" s="1">
        <v>1100</v>
      </c>
      <c r="AT126" s="1">
        <v>1100</v>
      </c>
      <c r="AU126" s="1">
        <v>1100</v>
      </c>
      <c r="AV126" s="1">
        <v>1100</v>
      </c>
      <c r="AX126" s="1">
        <v>1150</v>
      </c>
      <c r="AY126" s="1">
        <v>1150</v>
      </c>
      <c r="AZ126" s="1">
        <v>1150</v>
      </c>
      <c r="BA126" s="1">
        <v>1150</v>
      </c>
      <c r="BB126" s="1">
        <v>1150</v>
      </c>
      <c r="BD126" s="1">
        <v>1200</v>
      </c>
      <c r="BE126" s="1">
        <v>1200</v>
      </c>
      <c r="BF126" s="1">
        <v>1200</v>
      </c>
      <c r="BG126" s="1">
        <v>1200</v>
      </c>
      <c r="BH126" s="1">
        <v>1200</v>
      </c>
    </row>
    <row r="127" spans="1:60" x14ac:dyDescent="0.25">
      <c r="A127" s="1">
        <v>37</v>
      </c>
      <c r="B127" s="1">
        <v>66095</v>
      </c>
      <c r="C127" s="1">
        <v>72340</v>
      </c>
      <c r="D127" s="1">
        <v>77150</v>
      </c>
      <c r="E127" s="1">
        <v>79330</v>
      </c>
      <c r="F127" s="1">
        <v>85575</v>
      </c>
      <c r="G127" s="1">
        <v>37</v>
      </c>
      <c r="H127" s="1">
        <v>69400</v>
      </c>
      <c r="I127" s="1">
        <v>75957</v>
      </c>
      <c r="J127" s="1">
        <v>81008</v>
      </c>
      <c r="K127" s="1">
        <v>83297</v>
      </c>
      <c r="L127" s="1">
        <v>89854</v>
      </c>
      <c r="M127" s="1">
        <v>37</v>
      </c>
      <c r="N127" s="1">
        <v>72705</v>
      </c>
      <c r="O127" s="1">
        <v>79574</v>
      </c>
      <c r="P127" s="1">
        <v>84865</v>
      </c>
      <c r="Q127" s="1">
        <v>87263</v>
      </c>
      <c r="R127" s="1">
        <v>94133</v>
      </c>
      <c r="S127" s="1">
        <v>37</v>
      </c>
      <c r="T127" s="1">
        <v>76009</v>
      </c>
      <c r="U127" s="1">
        <v>83191</v>
      </c>
      <c r="V127" s="1">
        <v>88723</v>
      </c>
      <c r="W127" s="1">
        <v>91230</v>
      </c>
      <c r="X127" s="1">
        <v>98411</v>
      </c>
      <c r="Y127" s="1">
        <v>37</v>
      </c>
      <c r="Z127" s="1">
        <v>79314</v>
      </c>
      <c r="AA127" s="1">
        <v>86808</v>
      </c>
      <c r="AB127" s="1">
        <v>92580</v>
      </c>
      <c r="AC127" s="1">
        <v>95196</v>
      </c>
      <c r="AD127" s="1">
        <v>102690</v>
      </c>
      <c r="AF127" s="1">
        <v>1000</v>
      </c>
      <c r="AG127" s="1">
        <v>1000</v>
      </c>
      <c r="AH127" s="1">
        <v>1000</v>
      </c>
      <c r="AI127" s="1">
        <v>1000</v>
      </c>
      <c r="AJ127" s="1">
        <v>1000</v>
      </c>
      <c r="AL127" s="1">
        <v>1050</v>
      </c>
      <c r="AM127" s="1">
        <v>1050</v>
      </c>
      <c r="AN127" s="1">
        <v>1050</v>
      </c>
      <c r="AO127" s="1">
        <v>1050</v>
      </c>
      <c r="AP127" s="1">
        <v>1050</v>
      </c>
      <c r="AR127" s="1">
        <v>1100</v>
      </c>
      <c r="AS127" s="1">
        <v>1100</v>
      </c>
      <c r="AT127" s="1">
        <v>1100</v>
      </c>
      <c r="AU127" s="1">
        <v>1100</v>
      </c>
      <c r="AV127" s="1">
        <v>1100</v>
      </c>
      <c r="AX127" s="1">
        <v>1150</v>
      </c>
      <c r="AY127" s="1">
        <v>1150</v>
      </c>
      <c r="AZ127" s="1">
        <v>1150</v>
      </c>
      <c r="BA127" s="1">
        <v>1150</v>
      </c>
      <c r="BB127" s="1">
        <v>1150</v>
      </c>
      <c r="BD127" s="1">
        <v>1200</v>
      </c>
      <c r="BE127" s="1">
        <v>1200</v>
      </c>
      <c r="BF127" s="1">
        <v>1200</v>
      </c>
      <c r="BG127" s="1">
        <v>1200</v>
      </c>
      <c r="BH127" s="1">
        <v>1200</v>
      </c>
    </row>
    <row r="128" spans="1:60" x14ac:dyDescent="0.25">
      <c r="A128" s="1">
        <v>38</v>
      </c>
      <c r="B128" s="1">
        <v>66810</v>
      </c>
      <c r="C128" s="1">
        <v>73050</v>
      </c>
      <c r="D128" s="1">
        <v>77855</v>
      </c>
      <c r="E128" s="1">
        <v>80040</v>
      </c>
      <c r="F128" s="1">
        <v>86295</v>
      </c>
      <c r="G128" s="1">
        <v>38</v>
      </c>
      <c r="H128" s="1">
        <v>70151</v>
      </c>
      <c r="I128" s="1">
        <v>76703</v>
      </c>
      <c r="J128" s="1">
        <v>81748</v>
      </c>
      <c r="K128" s="1">
        <v>84042</v>
      </c>
      <c r="L128" s="1">
        <v>90610</v>
      </c>
      <c r="M128" s="1">
        <v>38</v>
      </c>
      <c r="N128" s="1">
        <v>73491</v>
      </c>
      <c r="O128" s="1">
        <v>80355</v>
      </c>
      <c r="P128" s="1">
        <v>85641</v>
      </c>
      <c r="Q128" s="1">
        <v>88044</v>
      </c>
      <c r="R128" s="1">
        <v>94925</v>
      </c>
      <c r="S128" s="1">
        <v>38</v>
      </c>
      <c r="T128" s="1">
        <v>76832</v>
      </c>
      <c r="U128" s="1">
        <v>84008</v>
      </c>
      <c r="V128" s="1">
        <v>89533</v>
      </c>
      <c r="W128" s="1">
        <v>92046</v>
      </c>
      <c r="X128" s="1">
        <v>99239</v>
      </c>
      <c r="Y128" s="1">
        <v>38</v>
      </c>
      <c r="Z128" s="1">
        <v>80172</v>
      </c>
      <c r="AA128" s="1">
        <v>87660</v>
      </c>
      <c r="AB128" s="1">
        <v>93426</v>
      </c>
      <c r="AC128" s="1">
        <v>96048</v>
      </c>
      <c r="AD128" s="1">
        <v>103554</v>
      </c>
      <c r="AF128" s="1">
        <v>1000</v>
      </c>
      <c r="AG128" s="1">
        <v>1000</v>
      </c>
      <c r="AH128" s="1">
        <v>1000</v>
      </c>
      <c r="AI128" s="1">
        <v>1000</v>
      </c>
      <c r="AJ128" s="1">
        <v>1000</v>
      </c>
      <c r="AL128" s="1">
        <v>1050</v>
      </c>
      <c r="AM128" s="1">
        <v>1050</v>
      </c>
      <c r="AN128" s="1">
        <v>1050</v>
      </c>
      <c r="AO128" s="1">
        <v>1050</v>
      </c>
      <c r="AP128" s="1">
        <v>1050</v>
      </c>
      <c r="AR128" s="1">
        <v>1100</v>
      </c>
      <c r="AS128" s="1">
        <v>1100</v>
      </c>
      <c r="AT128" s="1">
        <v>1100</v>
      </c>
      <c r="AU128" s="1">
        <v>1100</v>
      </c>
      <c r="AV128" s="1">
        <v>1100</v>
      </c>
      <c r="AX128" s="1">
        <v>1150</v>
      </c>
      <c r="AY128" s="1">
        <v>1150</v>
      </c>
      <c r="AZ128" s="1">
        <v>1150</v>
      </c>
      <c r="BA128" s="1">
        <v>1150</v>
      </c>
      <c r="BB128" s="1">
        <v>1150</v>
      </c>
      <c r="BD128" s="1">
        <v>1200</v>
      </c>
      <c r="BE128" s="1">
        <v>1200</v>
      </c>
      <c r="BF128" s="1">
        <v>1200</v>
      </c>
      <c r="BG128" s="1">
        <v>1200</v>
      </c>
      <c r="BH128" s="1">
        <v>1200</v>
      </c>
    </row>
    <row r="130" spans="1:60" x14ac:dyDescent="0.25">
      <c r="A130" s="1" t="s">
        <v>43</v>
      </c>
    </row>
    <row r="131" spans="1:60" x14ac:dyDescent="0.25">
      <c r="B131" s="1">
        <v>0.04</v>
      </c>
      <c r="H131" s="1">
        <v>0.04</v>
      </c>
      <c r="N131" s="1">
        <v>0.04</v>
      </c>
      <c r="T131" s="1">
        <v>0.04</v>
      </c>
      <c r="Z131" s="1">
        <v>0.04</v>
      </c>
    </row>
    <row r="132" spans="1:60" x14ac:dyDescent="0.25">
      <c r="B132" s="1" t="s">
        <v>27</v>
      </c>
      <c r="H132" s="1" t="s">
        <v>28</v>
      </c>
      <c r="N132" s="1" t="s">
        <v>29</v>
      </c>
      <c r="T132" s="1" t="s">
        <v>30</v>
      </c>
      <c r="Z132" s="1" t="s">
        <v>31</v>
      </c>
    </row>
    <row r="133" spans="1:60" x14ac:dyDescent="0.25">
      <c r="B133" s="1" t="s">
        <v>44</v>
      </c>
      <c r="H133" s="1" t="s">
        <v>44</v>
      </c>
      <c r="N133" s="1" t="s">
        <v>44</v>
      </c>
      <c r="T133" s="1" t="s">
        <v>44</v>
      </c>
      <c r="Z133" s="1" t="s">
        <v>44</v>
      </c>
    </row>
    <row r="134" spans="1:60" x14ac:dyDescent="0.25">
      <c r="A134" s="1" t="s">
        <v>33</v>
      </c>
      <c r="B134" s="1" t="s">
        <v>34</v>
      </c>
      <c r="C134" s="1" t="s">
        <v>35</v>
      </c>
      <c r="D134" s="1" t="s">
        <v>40</v>
      </c>
      <c r="E134" s="1" t="s">
        <v>37</v>
      </c>
      <c r="F134" s="1" t="s">
        <v>38</v>
      </c>
      <c r="G134" s="1" t="s">
        <v>33</v>
      </c>
      <c r="H134" s="1" t="s">
        <v>34</v>
      </c>
      <c r="I134" s="1" t="s">
        <v>35</v>
      </c>
      <c r="J134" s="1" t="s">
        <v>40</v>
      </c>
      <c r="K134" s="1" t="s">
        <v>37</v>
      </c>
      <c r="L134" s="1" t="s">
        <v>38</v>
      </c>
      <c r="M134" s="1" t="s">
        <v>33</v>
      </c>
      <c r="N134" s="1" t="s">
        <v>34</v>
      </c>
      <c r="O134" s="1" t="s">
        <v>35</v>
      </c>
      <c r="P134" s="1" t="s">
        <v>40</v>
      </c>
      <c r="Q134" s="1" t="s">
        <v>37</v>
      </c>
      <c r="R134" s="1" t="s">
        <v>38</v>
      </c>
      <c r="S134" s="1" t="s">
        <v>33</v>
      </c>
      <c r="T134" s="1" t="s">
        <v>34</v>
      </c>
      <c r="U134" s="1" t="s">
        <v>35</v>
      </c>
      <c r="V134" s="1" t="s">
        <v>40</v>
      </c>
      <c r="W134" s="1" t="s">
        <v>37</v>
      </c>
      <c r="X134" s="1" t="s">
        <v>38</v>
      </c>
      <c r="Y134" s="1" t="s">
        <v>33</v>
      </c>
      <c r="Z134" s="1" t="s">
        <v>34</v>
      </c>
      <c r="AA134" s="1" t="s">
        <v>35</v>
      </c>
      <c r="AB134" s="1" t="s">
        <v>40</v>
      </c>
      <c r="AC134" s="1" t="s">
        <v>37</v>
      </c>
      <c r="AD134" s="1" t="s">
        <v>38</v>
      </c>
    </row>
    <row r="135" spans="1:60" x14ac:dyDescent="0.25">
      <c r="A135" s="1">
        <v>4</v>
      </c>
      <c r="B135" s="1">
        <v>43740</v>
      </c>
      <c r="C135" s="1">
        <v>48165</v>
      </c>
      <c r="D135" s="1">
        <v>51875</v>
      </c>
      <c r="E135" s="1">
        <v>53565</v>
      </c>
      <c r="F135" s="1">
        <v>58430</v>
      </c>
      <c r="G135" s="1">
        <v>4</v>
      </c>
      <c r="H135" s="1">
        <v>45927</v>
      </c>
      <c r="I135" s="1">
        <v>50573</v>
      </c>
      <c r="J135" s="1">
        <v>54469</v>
      </c>
      <c r="K135" s="1">
        <v>56243</v>
      </c>
      <c r="L135" s="1">
        <v>61352</v>
      </c>
      <c r="M135" s="1">
        <v>4</v>
      </c>
      <c r="N135" s="1">
        <v>48114</v>
      </c>
      <c r="O135" s="1">
        <v>52982</v>
      </c>
      <c r="P135" s="1">
        <v>57063</v>
      </c>
      <c r="Q135" s="1">
        <v>58922</v>
      </c>
      <c r="R135" s="1">
        <v>64273</v>
      </c>
      <c r="S135" s="1">
        <v>4</v>
      </c>
      <c r="T135" s="1">
        <v>50301</v>
      </c>
      <c r="U135" s="1">
        <v>55390</v>
      </c>
      <c r="V135" s="1">
        <v>59656</v>
      </c>
      <c r="W135" s="1">
        <v>61600</v>
      </c>
      <c r="X135" s="1">
        <v>67195</v>
      </c>
      <c r="Y135" s="1">
        <v>4</v>
      </c>
      <c r="Z135" s="1">
        <v>52488</v>
      </c>
      <c r="AA135" s="1">
        <v>57798</v>
      </c>
      <c r="AB135" s="1">
        <v>62250</v>
      </c>
      <c r="AC135" s="1">
        <v>64278</v>
      </c>
      <c r="AD135" s="1">
        <v>70116</v>
      </c>
      <c r="AF135" s="1">
        <v>1000</v>
      </c>
      <c r="AG135" s="1">
        <v>1000</v>
      </c>
      <c r="AH135" s="1">
        <v>1000</v>
      </c>
      <c r="AI135" s="1">
        <v>1000</v>
      </c>
      <c r="AJ135" s="1">
        <v>1000</v>
      </c>
      <c r="AL135" s="1">
        <v>1050</v>
      </c>
      <c r="AM135" s="1">
        <v>1050</v>
      </c>
      <c r="AN135" s="1">
        <v>1050</v>
      </c>
      <c r="AO135" s="1">
        <v>1050</v>
      </c>
      <c r="AP135" s="1">
        <v>1050</v>
      </c>
      <c r="AR135" s="1">
        <v>1100</v>
      </c>
      <c r="AS135" s="1">
        <v>1100</v>
      </c>
      <c r="AT135" s="1">
        <v>1100</v>
      </c>
      <c r="AU135" s="1">
        <v>1100</v>
      </c>
      <c r="AV135" s="1">
        <v>1100</v>
      </c>
      <c r="AX135" s="1">
        <v>1150</v>
      </c>
      <c r="AY135" s="1">
        <v>1150</v>
      </c>
      <c r="AZ135" s="1">
        <v>1150</v>
      </c>
      <c r="BA135" s="1">
        <v>1150</v>
      </c>
      <c r="BB135" s="1">
        <v>1150</v>
      </c>
      <c r="BD135" s="1">
        <v>1200</v>
      </c>
      <c r="BE135" s="1">
        <v>1200</v>
      </c>
      <c r="BF135" s="1">
        <v>1200</v>
      </c>
      <c r="BG135" s="1">
        <v>1200</v>
      </c>
      <c r="BH135" s="1">
        <v>1200</v>
      </c>
    </row>
    <row r="136" spans="1:60" x14ac:dyDescent="0.25">
      <c r="A136" s="1">
        <v>5</v>
      </c>
      <c r="B136" s="1">
        <v>45450</v>
      </c>
      <c r="C136" s="1">
        <v>50050</v>
      </c>
      <c r="D136" s="1">
        <v>53910</v>
      </c>
      <c r="E136" s="1">
        <v>55670</v>
      </c>
      <c r="F136" s="1">
        <v>60725</v>
      </c>
      <c r="G136" s="1">
        <v>5</v>
      </c>
      <c r="H136" s="1">
        <v>47723</v>
      </c>
      <c r="I136" s="1">
        <v>52553</v>
      </c>
      <c r="J136" s="1">
        <v>56606</v>
      </c>
      <c r="K136" s="1">
        <v>58454</v>
      </c>
      <c r="L136" s="1">
        <v>63761</v>
      </c>
      <c r="M136" s="1">
        <v>5</v>
      </c>
      <c r="N136" s="1">
        <v>49995</v>
      </c>
      <c r="O136" s="1">
        <v>55055</v>
      </c>
      <c r="P136" s="1">
        <v>59301</v>
      </c>
      <c r="Q136" s="1">
        <v>61237</v>
      </c>
      <c r="R136" s="1">
        <v>66798</v>
      </c>
      <c r="S136" s="1">
        <v>5</v>
      </c>
      <c r="T136" s="1">
        <v>52268</v>
      </c>
      <c r="U136" s="1">
        <v>57558</v>
      </c>
      <c r="V136" s="1">
        <v>61997</v>
      </c>
      <c r="W136" s="1">
        <v>64021</v>
      </c>
      <c r="X136" s="1">
        <v>69834</v>
      </c>
      <c r="Y136" s="1">
        <v>5</v>
      </c>
      <c r="Z136" s="1">
        <v>54540</v>
      </c>
      <c r="AA136" s="1">
        <v>60060</v>
      </c>
      <c r="AB136" s="1">
        <v>64692</v>
      </c>
      <c r="AC136" s="1">
        <v>66804</v>
      </c>
      <c r="AD136" s="1">
        <v>72870</v>
      </c>
      <c r="AF136" s="1">
        <v>1000</v>
      </c>
      <c r="AG136" s="1">
        <v>1000</v>
      </c>
      <c r="AH136" s="1">
        <v>1000</v>
      </c>
      <c r="AI136" s="1">
        <v>1000</v>
      </c>
      <c r="AJ136" s="1">
        <v>1000</v>
      </c>
      <c r="AL136" s="1">
        <v>1050</v>
      </c>
      <c r="AM136" s="1">
        <v>1050</v>
      </c>
      <c r="AN136" s="1">
        <v>1050</v>
      </c>
      <c r="AO136" s="1">
        <v>1050</v>
      </c>
      <c r="AP136" s="1">
        <v>1050</v>
      </c>
      <c r="AR136" s="1">
        <v>1100</v>
      </c>
      <c r="AS136" s="1">
        <v>1100</v>
      </c>
      <c r="AT136" s="1">
        <v>1100</v>
      </c>
      <c r="AU136" s="1">
        <v>1100</v>
      </c>
      <c r="AV136" s="1">
        <v>1100</v>
      </c>
      <c r="AX136" s="1">
        <v>1150</v>
      </c>
      <c r="AY136" s="1">
        <v>1150</v>
      </c>
      <c r="AZ136" s="1">
        <v>1150</v>
      </c>
      <c r="BA136" s="1">
        <v>1150</v>
      </c>
      <c r="BB136" s="1">
        <v>1150</v>
      </c>
      <c r="BD136" s="1">
        <v>1200</v>
      </c>
      <c r="BE136" s="1">
        <v>1200</v>
      </c>
      <c r="BF136" s="1">
        <v>1200</v>
      </c>
      <c r="BG136" s="1">
        <v>1200</v>
      </c>
      <c r="BH136" s="1">
        <v>1200</v>
      </c>
    </row>
    <row r="137" spans="1:60" x14ac:dyDescent="0.25">
      <c r="A137" s="1">
        <v>6</v>
      </c>
      <c r="B137" s="1">
        <v>46005</v>
      </c>
      <c r="C137" s="1">
        <v>50665</v>
      </c>
      <c r="D137" s="1">
        <v>54570</v>
      </c>
      <c r="E137" s="1">
        <v>56355</v>
      </c>
      <c r="F137" s="1">
        <v>61475</v>
      </c>
      <c r="G137" s="1">
        <v>6</v>
      </c>
      <c r="H137" s="1">
        <v>48305</v>
      </c>
      <c r="I137" s="1">
        <v>53198</v>
      </c>
      <c r="J137" s="1">
        <v>57299</v>
      </c>
      <c r="K137" s="1">
        <v>59173</v>
      </c>
      <c r="L137" s="1">
        <v>64549</v>
      </c>
      <c r="M137" s="1">
        <v>6</v>
      </c>
      <c r="N137" s="1">
        <v>50606</v>
      </c>
      <c r="O137" s="1">
        <v>55732</v>
      </c>
      <c r="P137" s="1">
        <v>60027</v>
      </c>
      <c r="Q137" s="1">
        <v>61991</v>
      </c>
      <c r="R137" s="1">
        <v>67623</v>
      </c>
      <c r="S137" s="1">
        <v>6</v>
      </c>
      <c r="T137" s="1">
        <v>52906</v>
      </c>
      <c r="U137" s="1">
        <v>58265</v>
      </c>
      <c r="V137" s="1">
        <v>62756</v>
      </c>
      <c r="W137" s="1">
        <v>64808</v>
      </c>
      <c r="X137" s="1">
        <v>70696</v>
      </c>
      <c r="Y137" s="1">
        <v>6</v>
      </c>
      <c r="Z137" s="1">
        <v>55206</v>
      </c>
      <c r="AA137" s="1">
        <v>60798</v>
      </c>
      <c r="AB137" s="1">
        <v>65484</v>
      </c>
      <c r="AC137" s="1">
        <v>67626</v>
      </c>
      <c r="AD137" s="1">
        <v>73770</v>
      </c>
      <c r="AF137" s="1">
        <v>1000</v>
      </c>
      <c r="AG137" s="1">
        <v>1000</v>
      </c>
      <c r="AH137" s="1">
        <v>1000</v>
      </c>
      <c r="AI137" s="1">
        <v>1000</v>
      </c>
      <c r="AJ137" s="1">
        <v>1000</v>
      </c>
      <c r="AL137" s="1">
        <v>1050</v>
      </c>
      <c r="AM137" s="1">
        <v>1050</v>
      </c>
      <c r="AN137" s="1">
        <v>1050</v>
      </c>
      <c r="AO137" s="1">
        <v>1050</v>
      </c>
      <c r="AP137" s="1">
        <v>1050</v>
      </c>
      <c r="AR137" s="1">
        <v>1100</v>
      </c>
      <c r="AS137" s="1">
        <v>1100</v>
      </c>
      <c r="AT137" s="1">
        <v>1100</v>
      </c>
      <c r="AU137" s="1">
        <v>1100</v>
      </c>
      <c r="AV137" s="1">
        <v>1100</v>
      </c>
      <c r="AX137" s="1">
        <v>1150</v>
      </c>
      <c r="AY137" s="1">
        <v>1150</v>
      </c>
      <c r="AZ137" s="1">
        <v>1150</v>
      </c>
      <c r="BA137" s="1">
        <v>1150</v>
      </c>
      <c r="BB137" s="1">
        <v>1150</v>
      </c>
      <c r="BD137" s="1">
        <v>1200</v>
      </c>
      <c r="BE137" s="1">
        <v>1200</v>
      </c>
      <c r="BF137" s="1">
        <v>1200</v>
      </c>
      <c r="BG137" s="1">
        <v>1200</v>
      </c>
      <c r="BH137" s="1">
        <v>1200</v>
      </c>
    </row>
    <row r="138" spans="1:60" x14ac:dyDescent="0.25">
      <c r="A138" s="1">
        <v>7</v>
      </c>
      <c r="B138" s="1">
        <v>46560</v>
      </c>
      <c r="C138" s="1">
        <v>51280</v>
      </c>
      <c r="D138" s="1">
        <v>55225</v>
      </c>
      <c r="E138" s="1">
        <v>57035</v>
      </c>
      <c r="F138" s="1">
        <v>62225</v>
      </c>
      <c r="G138" s="1">
        <v>7</v>
      </c>
      <c r="H138" s="1">
        <v>48888</v>
      </c>
      <c r="I138" s="1">
        <v>53844</v>
      </c>
      <c r="J138" s="1">
        <v>57986</v>
      </c>
      <c r="K138" s="1">
        <v>59887</v>
      </c>
      <c r="L138" s="1">
        <v>65336</v>
      </c>
      <c r="M138" s="1">
        <v>7</v>
      </c>
      <c r="N138" s="1">
        <v>51216</v>
      </c>
      <c r="O138" s="1">
        <v>56408</v>
      </c>
      <c r="P138" s="1">
        <v>60748</v>
      </c>
      <c r="Q138" s="1">
        <v>62739</v>
      </c>
      <c r="R138" s="1">
        <v>68448</v>
      </c>
      <c r="S138" s="1">
        <v>7</v>
      </c>
      <c r="T138" s="1">
        <v>53544</v>
      </c>
      <c r="U138" s="1">
        <v>58972</v>
      </c>
      <c r="V138" s="1">
        <v>63509</v>
      </c>
      <c r="W138" s="1">
        <v>65590</v>
      </c>
      <c r="X138" s="1">
        <v>71559</v>
      </c>
      <c r="Y138" s="1">
        <v>7</v>
      </c>
      <c r="Z138" s="1">
        <v>55872</v>
      </c>
      <c r="AA138" s="1">
        <v>61536</v>
      </c>
      <c r="AB138" s="1">
        <v>66270</v>
      </c>
      <c r="AC138" s="1">
        <v>68442</v>
      </c>
      <c r="AD138" s="1">
        <v>74670</v>
      </c>
      <c r="AF138" s="1">
        <v>1000</v>
      </c>
      <c r="AG138" s="1">
        <v>1000</v>
      </c>
      <c r="AH138" s="1">
        <v>1000</v>
      </c>
      <c r="AI138" s="1">
        <v>1000</v>
      </c>
      <c r="AJ138" s="1">
        <v>1000</v>
      </c>
      <c r="AL138" s="1">
        <v>1050</v>
      </c>
      <c r="AM138" s="1">
        <v>1050</v>
      </c>
      <c r="AN138" s="1">
        <v>1050</v>
      </c>
      <c r="AO138" s="1">
        <v>1050</v>
      </c>
      <c r="AP138" s="1">
        <v>1050</v>
      </c>
      <c r="AR138" s="1">
        <v>1100</v>
      </c>
      <c r="AS138" s="1">
        <v>1100</v>
      </c>
      <c r="AT138" s="1">
        <v>1100</v>
      </c>
      <c r="AU138" s="1">
        <v>1100</v>
      </c>
      <c r="AV138" s="1">
        <v>1100</v>
      </c>
      <c r="AX138" s="1">
        <v>1150</v>
      </c>
      <c r="AY138" s="1">
        <v>1150</v>
      </c>
      <c r="AZ138" s="1">
        <v>1150</v>
      </c>
      <c r="BA138" s="1">
        <v>1150</v>
      </c>
      <c r="BB138" s="1">
        <v>1150</v>
      </c>
      <c r="BD138" s="1">
        <v>1200</v>
      </c>
      <c r="BE138" s="1">
        <v>1200</v>
      </c>
      <c r="BF138" s="1">
        <v>1200</v>
      </c>
      <c r="BG138" s="1">
        <v>1200</v>
      </c>
      <c r="BH138" s="1">
        <v>1200</v>
      </c>
    </row>
    <row r="139" spans="1:60" x14ac:dyDescent="0.25">
      <c r="A139" s="1">
        <v>8</v>
      </c>
      <c r="B139" s="1">
        <v>47925</v>
      </c>
      <c r="C139" s="1">
        <v>52780</v>
      </c>
      <c r="D139" s="1">
        <v>56860</v>
      </c>
      <c r="E139" s="1">
        <v>58715</v>
      </c>
      <c r="F139" s="1">
        <v>64060</v>
      </c>
      <c r="G139" s="1">
        <v>8</v>
      </c>
      <c r="H139" s="1">
        <v>50321</v>
      </c>
      <c r="I139" s="1">
        <v>55419</v>
      </c>
      <c r="J139" s="1">
        <v>59703</v>
      </c>
      <c r="K139" s="1">
        <v>61651</v>
      </c>
      <c r="L139" s="1">
        <v>67263</v>
      </c>
      <c r="M139" s="1">
        <v>8</v>
      </c>
      <c r="N139" s="1">
        <v>52718</v>
      </c>
      <c r="O139" s="1">
        <v>58058</v>
      </c>
      <c r="P139" s="1">
        <v>62546</v>
      </c>
      <c r="Q139" s="1">
        <v>64587</v>
      </c>
      <c r="R139" s="1">
        <v>70466</v>
      </c>
      <c r="S139" s="1">
        <v>8</v>
      </c>
      <c r="T139" s="1">
        <v>55114</v>
      </c>
      <c r="U139" s="1">
        <v>60697</v>
      </c>
      <c r="V139" s="1">
        <v>65389</v>
      </c>
      <c r="W139" s="1">
        <v>67522</v>
      </c>
      <c r="X139" s="1">
        <v>73669</v>
      </c>
      <c r="Y139" s="1">
        <v>8</v>
      </c>
      <c r="Z139" s="1">
        <v>57510</v>
      </c>
      <c r="AA139" s="1">
        <v>63336</v>
      </c>
      <c r="AB139" s="1">
        <v>68232</v>
      </c>
      <c r="AC139" s="1">
        <v>70458</v>
      </c>
      <c r="AD139" s="1">
        <v>76872</v>
      </c>
      <c r="AF139" s="1">
        <v>1000</v>
      </c>
      <c r="AG139" s="1">
        <v>1000</v>
      </c>
      <c r="AH139" s="1">
        <v>1000</v>
      </c>
      <c r="AI139" s="1">
        <v>1000</v>
      </c>
      <c r="AJ139" s="1">
        <v>1000</v>
      </c>
      <c r="AL139" s="1">
        <v>1050</v>
      </c>
      <c r="AM139" s="1">
        <v>1050</v>
      </c>
      <c r="AN139" s="1">
        <v>1050</v>
      </c>
      <c r="AO139" s="1">
        <v>1050</v>
      </c>
      <c r="AP139" s="1">
        <v>1050</v>
      </c>
      <c r="AR139" s="1">
        <v>1100</v>
      </c>
      <c r="AS139" s="1">
        <v>1100</v>
      </c>
      <c r="AT139" s="1">
        <v>1100</v>
      </c>
      <c r="AU139" s="1">
        <v>1100</v>
      </c>
      <c r="AV139" s="1">
        <v>1100</v>
      </c>
      <c r="AX139" s="1">
        <v>1150</v>
      </c>
      <c r="AY139" s="1">
        <v>1150</v>
      </c>
      <c r="AZ139" s="1">
        <v>1150</v>
      </c>
      <c r="BA139" s="1">
        <v>1150</v>
      </c>
      <c r="BB139" s="1">
        <v>1150</v>
      </c>
      <c r="BD139" s="1">
        <v>1200</v>
      </c>
      <c r="BE139" s="1">
        <v>1200</v>
      </c>
      <c r="BF139" s="1">
        <v>1200</v>
      </c>
      <c r="BG139" s="1">
        <v>1200</v>
      </c>
      <c r="BH139" s="1">
        <v>1200</v>
      </c>
    </row>
    <row r="140" spans="1:60" x14ac:dyDescent="0.25">
      <c r="A140" s="1">
        <v>9</v>
      </c>
      <c r="B140" s="1">
        <v>49100</v>
      </c>
      <c r="C140" s="1">
        <v>54075</v>
      </c>
      <c r="D140" s="1">
        <v>58250</v>
      </c>
      <c r="E140" s="1">
        <v>60160</v>
      </c>
      <c r="F140" s="1">
        <v>65635</v>
      </c>
      <c r="G140" s="1">
        <v>9</v>
      </c>
      <c r="H140" s="1">
        <v>51555</v>
      </c>
      <c r="I140" s="1">
        <v>56779</v>
      </c>
      <c r="J140" s="1">
        <v>61163</v>
      </c>
      <c r="K140" s="1">
        <v>63168</v>
      </c>
      <c r="L140" s="1">
        <v>68917</v>
      </c>
      <c r="M140" s="1">
        <v>9</v>
      </c>
      <c r="N140" s="1">
        <v>54010</v>
      </c>
      <c r="O140" s="1">
        <v>59483</v>
      </c>
      <c r="P140" s="1">
        <v>64075</v>
      </c>
      <c r="Q140" s="1">
        <v>66176</v>
      </c>
      <c r="R140" s="1">
        <v>72199</v>
      </c>
      <c r="S140" s="1">
        <v>9</v>
      </c>
      <c r="T140" s="1">
        <v>56465</v>
      </c>
      <c r="U140" s="1">
        <v>62186</v>
      </c>
      <c r="V140" s="1">
        <v>66988</v>
      </c>
      <c r="W140" s="1">
        <v>69184</v>
      </c>
      <c r="X140" s="1">
        <v>75480</v>
      </c>
      <c r="Y140" s="1">
        <v>9</v>
      </c>
      <c r="Z140" s="1">
        <v>58920</v>
      </c>
      <c r="AA140" s="1">
        <v>64890</v>
      </c>
      <c r="AB140" s="1">
        <v>69900</v>
      </c>
      <c r="AC140" s="1">
        <v>72192</v>
      </c>
      <c r="AD140" s="1">
        <v>78762</v>
      </c>
      <c r="AF140" s="1">
        <v>1000</v>
      </c>
      <c r="AG140" s="1">
        <v>1000</v>
      </c>
      <c r="AH140" s="1">
        <v>1000</v>
      </c>
      <c r="AI140" s="1">
        <v>1000</v>
      </c>
      <c r="AJ140" s="1">
        <v>1000</v>
      </c>
      <c r="AL140" s="1">
        <v>1050</v>
      </c>
      <c r="AM140" s="1">
        <v>1050</v>
      </c>
      <c r="AN140" s="1">
        <v>1050</v>
      </c>
      <c r="AO140" s="1">
        <v>1050</v>
      </c>
      <c r="AP140" s="1">
        <v>1050</v>
      </c>
      <c r="AR140" s="1">
        <v>1100</v>
      </c>
      <c r="AS140" s="1">
        <v>1100</v>
      </c>
      <c r="AT140" s="1">
        <v>1100</v>
      </c>
      <c r="AU140" s="1">
        <v>1100</v>
      </c>
      <c r="AV140" s="1">
        <v>1100</v>
      </c>
      <c r="AX140" s="1">
        <v>1150</v>
      </c>
      <c r="AY140" s="1">
        <v>1150</v>
      </c>
      <c r="AZ140" s="1">
        <v>1150</v>
      </c>
      <c r="BA140" s="1">
        <v>1150</v>
      </c>
      <c r="BB140" s="1">
        <v>1150</v>
      </c>
      <c r="BD140" s="1">
        <v>1200</v>
      </c>
      <c r="BE140" s="1">
        <v>1200</v>
      </c>
      <c r="BF140" s="1">
        <v>1200</v>
      </c>
      <c r="BG140" s="1">
        <v>1200</v>
      </c>
      <c r="BH140" s="1">
        <v>1200</v>
      </c>
    </row>
    <row r="141" spans="1:60" x14ac:dyDescent="0.25">
      <c r="A141" s="1">
        <v>10</v>
      </c>
      <c r="B141" s="1">
        <v>50300</v>
      </c>
      <c r="C141" s="1">
        <v>55400</v>
      </c>
      <c r="D141" s="1">
        <v>59680</v>
      </c>
      <c r="E141" s="1">
        <v>61640</v>
      </c>
      <c r="F141" s="1">
        <v>67260</v>
      </c>
      <c r="G141" s="1">
        <v>10</v>
      </c>
      <c r="H141" s="1">
        <v>52815</v>
      </c>
      <c r="I141" s="1">
        <v>58170</v>
      </c>
      <c r="J141" s="1">
        <v>62664</v>
      </c>
      <c r="K141" s="1">
        <v>64722</v>
      </c>
      <c r="L141" s="1">
        <v>70623</v>
      </c>
      <c r="M141" s="1">
        <v>10</v>
      </c>
      <c r="N141" s="1">
        <v>55330</v>
      </c>
      <c r="O141" s="1">
        <v>60940</v>
      </c>
      <c r="P141" s="1">
        <v>65648</v>
      </c>
      <c r="Q141" s="1">
        <v>67804</v>
      </c>
      <c r="R141" s="1">
        <v>73986</v>
      </c>
      <c r="S141" s="1">
        <v>10</v>
      </c>
      <c r="T141" s="1">
        <v>57845</v>
      </c>
      <c r="U141" s="1">
        <v>63710</v>
      </c>
      <c r="V141" s="1">
        <v>68632</v>
      </c>
      <c r="W141" s="1">
        <v>70886</v>
      </c>
      <c r="X141" s="1">
        <v>77349</v>
      </c>
      <c r="Y141" s="1">
        <v>10</v>
      </c>
      <c r="Z141" s="1">
        <v>60360</v>
      </c>
      <c r="AA141" s="1">
        <v>66480</v>
      </c>
      <c r="AB141" s="1">
        <v>71616</v>
      </c>
      <c r="AC141" s="1">
        <v>73968</v>
      </c>
      <c r="AD141" s="1">
        <v>80712</v>
      </c>
      <c r="AF141" s="1">
        <v>1000</v>
      </c>
      <c r="AG141" s="1">
        <v>1000</v>
      </c>
      <c r="AH141" s="1">
        <v>1000</v>
      </c>
      <c r="AI141" s="1">
        <v>1000</v>
      </c>
      <c r="AJ141" s="1">
        <v>1000</v>
      </c>
      <c r="AL141" s="1">
        <v>1050</v>
      </c>
      <c r="AM141" s="1">
        <v>1050</v>
      </c>
      <c r="AN141" s="1">
        <v>1050</v>
      </c>
      <c r="AO141" s="1">
        <v>1050</v>
      </c>
      <c r="AP141" s="1">
        <v>1050</v>
      </c>
      <c r="AR141" s="1">
        <v>1100</v>
      </c>
      <c r="AS141" s="1">
        <v>1100</v>
      </c>
      <c r="AT141" s="1">
        <v>1100</v>
      </c>
      <c r="AU141" s="1">
        <v>1100</v>
      </c>
      <c r="AV141" s="1">
        <v>1100</v>
      </c>
      <c r="AX141" s="1">
        <v>1150</v>
      </c>
      <c r="AY141" s="1">
        <v>1150</v>
      </c>
      <c r="AZ141" s="1">
        <v>1150</v>
      </c>
      <c r="BA141" s="1">
        <v>1150</v>
      </c>
      <c r="BB141" s="1">
        <v>1150</v>
      </c>
      <c r="BD141" s="1">
        <v>1200</v>
      </c>
      <c r="BE141" s="1">
        <v>1200</v>
      </c>
      <c r="BF141" s="1">
        <v>1200</v>
      </c>
      <c r="BG141" s="1">
        <v>1200</v>
      </c>
      <c r="BH141" s="1">
        <v>1200</v>
      </c>
    </row>
    <row r="142" spans="1:60" x14ac:dyDescent="0.25">
      <c r="A142" s="1">
        <v>11</v>
      </c>
      <c r="B142" s="1">
        <v>52270</v>
      </c>
      <c r="C142" s="1">
        <v>57575</v>
      </c>
      <c r="D142" s="1">
        <v>62030</v>
      </c>
      <c r="E142" s="1">
        <v>64065</v>
      </c>
      <c r="F142" s="1">
        <v>69900</v>
      </c>
      <c r="G142" s="1">
        <v>11</v>
      </c>
      <c r="H142" s="1">
        <v>54884</v>
      </c>
      <c r="I142" s="1">
        <v>60454</v>
      </c>
      <c r="J142" s="1">
        <v>65132</v>
      </c>
      <c r="K142" s="1">
        <v>67268</v>
      </c>
      <c r="L142" s="1">
        <v>73395</v>
      </c>
      <c r="M142" s="1">
        <v>11</v>
      </c>
      <c r="N142" s="1">
        <v>57497</v>
      </c>
      <c r="O142" s="1">
        <v>63333</v>
      </c>
      <c r="P142" s="1">
        <v>68233</v>
      </c>
      <c r="Q142" s="1">
        <v>70472</v>
      </c>
      <c r="R142" s="1">
        <v>76890</v>
      </c>
      <c r="S142" s="1">
        <v>11</v>
      </c>
      <c r="T142" s="1">
        <v>60111</v>
      </c>
      <c r="U142" s="1">
        <v>66211</v>
      </c>
      <c r="V142" s="1">
        <v>71335</v>
      </c>
      <c r="W142" s="1">
        <v>73675</v>
      </c>
      <c r="X142" s="1">
        <v>80385</v>
      </c>
      <c r="Y142" s="1">
        <v>11</v>
      </c>
      <c r="Z142" s="1">
        <v>62724</v>
      </c>
      <c r="AA142" s="1">
        <v>69090</v>
      </c>
      <c r="AB142" s="1">
        <v>74436</v>
      </c>
      <c r="AC142" s="1">
        <v>76878</v>
      </c>
      <c r="AD142" s="1">
        <v>83880</v>
      </c>
      <c r="AF142" s="1">
        <v>1000</v>
      </c>
      <c r="AG142" s="1">
        <v>1000</v>
      </c>
      <c r="AH142" s="1">
        <v>1000</v>
      </c>
      <c r="AI142" s="1">
        <v>1000</v>
      </c>
      <c r="AJ142" s="1">
        <v>1000</v>
      </c>
      <c r="AL142" s="1">
        <v>1050</v>
      </c>
      <c r="AM142" s="1">
        <v>1050</v>
      </c>
      <c r="AN142" s="1">
        <v>1050</v>
      </c>
      <c r="AO142" s="1">
        <v>1050</v>
      </c>
      <c r="AP142" s="1">
        <v>1050</v>
      </c>
      <c r="AR142" s="1">
        <v>1100</v>
      </c>
      <c r="AS142" s="1">
        <v>1100</v>
      </c>
      <c r="AT142" s="1">
        <v>1100</v>
      </c>
      <c r="AU142" s="1">
        <v>1100</v>
      </c>
      <c r="AV142" s="1">
        <v>1100</v>
      </c>
      <c r="AX142" s="1">
        <v>1150</v>
      </c>
      <c r="AY142" s="1">
        <v>1150</v>
      </c>
      <c r="AZ142" s="1">
        <v>1150</v>
      </c>
      <c r="BA142" s="1">
        <v>1150</v>
      </c>
      <c r="BB142" s="1">
        <v>1150</v>
      </c>
      <c r="BD142" s="1">
        <v>1200</v>
      </c>
      <c r="BE142" s="1">
        <v>1200</v>
      </c>
      <c r="BF142" s="1">
        <v>1200</v>
      </c>
      <c r="BG142" s="1">
        <v>1200</v>
      </c>
      <c r="BH142" s="1">
        <v>1200</v>
      </c>
    </row>
    <row r="143" spans="1:60" x14ac:dyDescent="0.25">
      <c r="A143" s="1">
        <v>12</v>
      </c>
      <c r="B143" s="1">
        <v>53040</v>
      </c>
      <c r="C143" s="1">
        <v>58435</v>
      </c>
      <c r="D143" s="1">
        <v>62955</v>
      </c>
      <c r="E143" s="1">
        <v>65005</v>
      </c>
      <c r="F143" s="1">
        <v>70940</v>
      </c>
      <c r="G143" s="1">
        <v>12</v>
      </c>
      <c r="H143" s="1">
        <v>55692</v>
      </c>
      <c r="I143" s="1">
        <v>61357</v>
      </c>
      <c r="J143" s="1">
        <v>66103</v>
      </c>
      <c r="K143" s="1">
        <v>68255</v>
      </c>
      <c r="L143" s="1">
        <v>74487</v>
      </c>
      <c r="M143" s="1">
        <v>12</v>
      </c>
      <c r="N143" s="1">
        <v>58344</v>
      </c>
      <c r="O143" s="1">
        <v>64279</v>
      </c>
      <c r="P143" s="1">
        <v>69251</v>
      </c>
      <c r="Q143" s="1">
        <v>71506</v>
      </c>
      <c r="R143" s="1">
        <v>78034</v>
      </c>
      <c r="S143" s="1">
        <v>12</v>
      </c>
      <c r="T143" s="1">
        <v>60996</v>
      </c>
      <c r="U143" s="1">
        <v>67200</v>
      </c>
      <c r="V143" s="1">
        <v>72398</v>
      </c>
      <c r="W143" s="1">
        <v>74756</v>
      </c>
      <c r="X143" s="1">
        <v>81581</v>
      </c>
      <c r="Y143" s="1">
        <v>12</v>
      </c>
      <c r="Z143" s="1">
        <v>63648</v>
      </c>
      <c r="AA143" s="1">
        <v>70122</v>
      </c>
      <c r="AB143" s="1">
        <v>75546</v>
      </c>
      <c r="AC143" s="1">
        <v>78006</v>
      </c>
      <c r="AD143" s="1">
        <v>85128</v>
      </c>
      <c r="AF143" s="1">
        <v>1000</v>
      </c>
      <c r="AG143" s="1">
        <v>1000</v>
      </c>
      <c r="AH143" s="1">
        <v>1000</v>
      </c>
      <c r="AI143" s="1">
        <v>1000</v>
      </c>
      <c r="AJ143" s="1">
        <v>1000</v>
      </c>
      <c r="AL143" s="1">
        <v>1050</v>
      </c>
      <c r="AM143" s="1">
        <v>1050</v>
      </c>
      <c r="AN143" s="1">
        <v>1050</v>
      </c>
      <c r="AO143" s="1">
        <v>1050</v>
      </c>
      <c r="AP143" s="1">
        <v>1050</v>
      </c>
      <c r="AR143" s="1">
        <v>1100</v>
      </c>
      <c r="AS143" s="1">
        <v>1100</v>
      </c>
      <c r="AT143" s="1">
        <v>1100</v>
      </c>
      <c r="AU143" s="1">
        <v>1100</v>
      </c>
      <c r="AV143" s="1">
        <v>1100</v>
      </c>
      <c r="AX143" s="1">
        <v>1150</v>
      </c>
      <c r="AY143" s="1">
        <v>1150</v>
      </c>
      <c r="AZ143" s="1">
        <v>1150</v>
      </c>
      <c r="BA143" s="1">
        <v>1150</v>
      </c>
      <c r="BB143" s="1">
        <v>1150</v>
      </c>
      <c r="BD143" s="1">
        <v>1200</v>
      </c>
      <c r="BE143" s="1">
        <v>1200</v>
      </c>
      <c r="BF143" s="1">
        <v>1200</v>
      </c>
      <c r="BG143" s="1">
        <v>1200</v>
      </c>
      <c r="BH143" s="1">
        <v>1200</v>
      </c>
    </row>
    <row r="144" spans="1:60" x14ac:dyDescent="0.25">
      <c r="A144" s="1">
        <v>13</v>
      </c>
      <c r="B144" s="1">
        <v>53820</v>
      </c>
      <c r="C144" s="1">
        <v>59295</v>
      </c>
      <c r="D144" s="1">
        <v>63880</v>
      </c>
      <c r="E144" s="1">
        <v>65975</v>
      </c>
      <c r="F144" s="1">
        <v>71980</v>
      </c>
      <c r="G144" s="1">
        <v>13</v>
      </c>
      <c r="H144" s="1">
        <v>56511</v>
      </c>
      <c r="I144" s="1">
        <v>62260</v>
      </c>
      <c r="J144" s="1">
        <v>67074</v>
      </c>
      <c r="K144" s="1">
        <v>69274</v>
      </c>
      <c r="L144" s="1">
        <v>75579</v>
      </c>
      <c r="M144" s="1">
        <v>13</v>
      </c>
      <c r="N144" s="1">
        <v>59202</v>
      </c>
      <c r="O144" s="1">
        <v>65225</v>
      </c>
      <c r="P144" s="1">
        <v>70268</v>
      </c>
      <c r="Q144" s="1">
        <v>72573</v>
      </c>
      <c r="R144" s="1">
        <v>79178</v>
      </c>
      <c r="S144" s="1">
        <v>13</v>
      </c>
      <c r="T144" s="1">
        <v>61893</v>
      </c>
      <c r="U144" s="1">
        <v>68189</v>
      </c>
      <c r="V144" s="1">
        <v>73462</v>
      </c>
      <c r="W144" s="1">
        <v>75871</v>
      </c>
      <c r="X144" s="1">
        <v>82777</v>
      </c>
      <c r="Y144" s="1">
        <v>13</v>
      </c>
      <c r="Z144" s="1">
        <v>64584</v>
      </c>
      <c r="AA144" s="1">
        <v>71154</v>
      </c>
      <c r="AB144" s="1">
        <v>76656</v>
      </c>
      <c r="AC144" s="1">
        <v>79170</v>
      </c>
      <c r="AD144" s="1">
        <v>86376</v>
      </c>
      <c r="AF144" s="1">
        <v>1000</v>
      </c>
      <c r="AG144" s="1">
        <v>1000</v>
      </c>
      <c r="AH144" s="1">
        <v>1000</v>
      </c>
      <c r="AI144" s="1">
        <v>1000</v>
      </c>
      <c r="AJ144" s="1">
        <v>1000</v>
      </c>
      <c r="AL144" s="1">
        <v>1050</v>
      </c>
      <c r="AM144" s="1">
        <v>1050</v>
      </c>
      <c r="AN144" s="1">
        <v>1050</v>
      </c>
      <c r="AO144" s="1">
        <v>1050</v>
      </c>
      <c r="AP144" s="1">
        <v>1050</v>
      </c>
      <c r="AR144" s="1">
        <v>1100</v>
      </c>
      <c r="AS144" s="1">
        <v>1100</v>
      </c>
      <c r="AT144" s="1">
        <v>1100</v>
      </c>
      <c r="AU144" s="1">
        <v>1100</v>
      </c>
      <c r="AV144" s="1">
        <v>1100</v>
      </c>
      <c r="AX144" s="1">
        <v>1150</v>
      </c>
      <c r="AY144" s="1">
        <v>1150</v>
      </c>
      <c r="AZ144" s="1">
        <v>1150</v>
      </c>
      <c r="BA144" s="1">
        <v>1150</v>
      </c>
      <c r="BB144" s="1">
        <v>1150</v>
      </c>
      <c r="BD144" s="1">
        <v>1200</v>
      </c>
      <c r="BE144" s="1">
        <v>1200</v>
      </c>
      <c r="BF144" s="1">
        <v>1200</v>
      </c>
      <c r="BG144" s="1">
        <v>1200</v>
      </c>
      <c r="BH144" s="1">
        <v>1200</v>
      </c>
    </row>
    <row r="145" spans="1:60" x14ac:dyDescent="0.25">
      <c r="A145" s="1">
        <v>14</v>
      </c>
      <c r="B145" s="1">
        <v>55150</v>
      </c>
      <c r="C145" s="1">
        <v>60750</v>
      </c>
      <c r="D145" s="1">
        <v>65445</v>
      </c>
      <c r="E145" s="1">
        <v>67590</v>
      </c>
      <c r="F145" s="1">
        <v>73765</v>
      </c>
      <c r="G145" s="1">
        <v>14</v>
      </c>
      <c r="H145" s="1">
        <v>57908</v>
      </c>
      <c r="I145" s="1">
        <v>63788</v>
      </c>
      <c r="J145" s="1">
        <v>68717</v>
      </c>
      <c r="K145" s="1">
        <v>70970</v>
      </c>
      <c r="L145" s="1">
        <v>77453</v>
      </c>
      <c r="M145" s="1">
        <v>14</v>
      </c>
      <c r="N145" s="1">
        <v>60665</v>
      </c>
      <c r="O145" s="1">
        <v>66825</v>
      </c>
      <c r="P145" s="1">
        <v>71990</v>
      </c>
      <c r="Q145" s="1">
        <v>74349</v>
      </c>
      <c r="R145" s="1">
        <v>81142</v>
      </c>
      <c r="S145" s="1">
        <v>14</v>
      </c>
      <c r="T145" s="1">
        <v>63423</v>
      </c>
      <c r="U145" s="1">
        <v>69863</v>
      </c>
      <c r="V145" s="1">
        <v>75262</v>
      </c>
      <c r="W145" s="1">
        <v>77729</v>
      </c>
      <c r="X145" s="1">
        <v>84830</v>
      </c>
      <c r="Y145" s="1">
        <v>14</v>
      </c>
      <c r="Z145" s="1">
        <v>66180</v>
      </c>
      <c r="AA145" s="1">
        <v>72900</v>
      </c>
      <c r="AB145" s="1">
        <v>78534</v>
      </c>
      <c r="AC145" s="1">
        <v>81108</v>
      </c>
      <c r="AD145" s="1">
        <v>88518</v>
      </c>
      <c r="AF145" s="1">
        <v>1000</v>
      </c>
      <c r="AG145" s="1">
        <v>1000</v>
      </c>
      <c r="AH145" s="1">
        <v>1000</v>
      </c>
      <c r="AI145" s="1">
        <v>1000</v>
      </c>
      <c r="AJ145" s="1">
        <v>1000</v>
      </c>
      <c r="AL145" s="1">
        <v>1050</v>
      </c>
      <c r="AM145" s="1">
        <v>1050</v>
      </c>
      <c r="AN145" s="1">
        <v>1050</v>
      </c>
      <c r="AO145" s="1">
        <v>1050</v>
      </c>
      <c r="AP145" s="1">
        <v>1050</v>
      </c>
      <c r="AR145" s="1">
        <v>1100</v>
      </c>
      <c r="AS145" s="1">
        <v>1100</v>
      </c>
      <c r="AT145" s="1">
        <v>1100</v>
      </c>
      <c r="AU145" s="1">
        <v>1100</v>
      </c>
      <c r="AV145" s="1">
        <v>1100</v>
      </c>
      <c r="AX145" s="1">
        <v>1150</v>
      </c>
      <c r="AY145" s="1">
        <v>1150</v>
      </c>
      <c r="AZ145" s="1">
        <v>1150</v>
      </c>
      <c r="BA145" s="1">
        <v>1150</v>
      </c>
      <c r="BB145" s="1">
        <v>1150</v>
      </c>
      <c r="BD145" s="1">
        <v>1200</v>
      </c>
      <c r="BE145" s="1">
        <v>1200</v>
      </c>
      <c r="BF145" s="1">
        <v>1200</v>
      </c>
      <c r="BG145" s="1">
        <v>1200</v>
      </c>
      <c r="BH145" s="1">
        <v>1200</v>
      </c>
    </row>
    <row r="146" spans="1:60" x14ac:dyDescent="0.25">
      <c r="A146" s="1">
        <v>15</v>
      </c>
      <c r="B146" s="1">
        <v>56230</v>
      </c>
      <c r="C146" s="1">
        <v>61940</v>
      </c>
      <c r="D146" s="1">
        <v>66735</v>
      </c>
      <c r="E146" s="1">
        <v>68930</v>
      </c>
      <c r="F146" s="1">
        <v>75210</v>
      </c>
      <c r="G146" s="1">
        <v>15</v>
      </c>
      <c r="H146" s="1">
        <v>59042</v>
      </c>
      <c r="I146" s="1">
        <v>65037</v>
      </c>
      <c r="J146" s="1">
        <v>70072</v>
      </c>
      <c r="K146" s="1">
        <v>72377</v>
      </c>
      <c r="L146" s="1">
        <v>78971</v>
      </c>
      <c r="M146" s="1">
        <v>15</v>
      </c>
      <c r="N146" s="1">
        <v>61853</v>
      </c>
      <c r="O146" s="1">
        <v>68134</v>
      </c>
      <c r="P146" s="1">
        <v>73409</v>
      </c>
      <c r="Q146" s="1">
        <v>75823</v>
      </c>
      <c r="R146" s="1">
        <v>82731</v>
      </c>
      <c r="S146" s="1">
        <v>15</v>
      </c>
      <c r="T146" s="1">
        <v>64665</v>
      </c>
      <c r="U146" s="1">
        <v>71231</v>
      </c>
      <c r="V146" s="1">
        <v>76745</v>
      </c>
      <c r="W146" s="1">
        <v>79270</v>
      </c>
      <c r="X146" s="1">
        <v>86492</v>
      </c>
      <c r="Y146" s="1">
        <v>15</v>
      </c>
      <c r="Z146" s="1">
        <v>67476</v>
      </c>
      <c r="AA146" s="1">
        <v>74328</v>
      </c>
      <c r="AB146" s="1">
        <v>80082</v>
      </c>
      <c r="AC146" s="1">
        <v>82716</v>
      </c>
      <c r="AD146" s="1">
        <v>90252</v>
      </c>
      <c r="AF146" s="1">
        <v>1000</v>
      </c>
      <c r="AG146" s="1">
        <v>1000</v>
      </c>
      <c r="AH146" s="1">
        <v>1000</v>
      </c>
      <c r="AI146" s="1">
        <v>1000</v>
      </c>
      <c r="AJ146" s="1">
        <v>1000</v>
      </c>
      <c r="AL146" s="1">
        <v>1050</v>
      </c>
      <c r="AM146" s="1">
        <v>1050</v>
      </c>
      <c r="AN146" s="1">
        <v>1050</v>
      </c>
      <c r="AO146" s="1">
        <v>1050</v>
      </c>
      <c r="AP146" s="1">
        <v>1050</v>
      </c>
      <c r="AR146" s="1">
        <v>1100</v>
      </c>
      <c r="AS146" s="1">
        <v>1100</v>
      </c>
      <c r="AT146" s="1">
        <v>1100</v>
      </c>
      <c r="AU146" s="1">
        <v>1100</v>
      </c>
      <c r="AV146" s="1">
        <v>1100</v>
      </c>
      <c r="AX146" s="1">
        <v>1150</v>
      </c>
      <c r="AY146" s="1">
        <v>1150</v>
      </c>
      <c r="AZ146" s="1">
        <v>1150</v>
      </c>
      <c r="BA146" s="1">
        <v>1150</v>
      </c>
      <c r="BB146" s="1">
        <v>1150</v>
      </c>
      <c r="BD146" s="1">
        <v>1200</v>
      </c>
      <c r="BE146" s="1">
        <v>1200</v>
      </c>
      <c r="BF146" s="1">
        <v>1200</v>
      </c>
      <c r="BG146" s="1">
        <v>1200</v>
      </c>
      <c r="BH146" s="1">
        <v>1200</v>
      </c>
    </row>
    <row r="147" spans="1:60" x14ac:dyDescent="0.25">
      <c r="A147" s="1">
        <v>16</v>
      </c>
      <c r="B147" s="1">
        <v>57000</v>
      </c>
      <c r="C147" s="1">
        <v>62810</v>
      </c>
      <c r="D147" s="1">
        <v>67635</v>
      </c>
      <c r="E147" s="1">
        <v>69745</v>
      </c>
      <c r="F147" s="1">
        <v>76005</v>
      </c>
      <c r="G147" s="1">
        <v>16</v>
      </c>
      <c r="H147" s="1">
        <v>59850</v>
      </c>
      <c r="I147" s="1">
        <v>65951</v>
      </c>
      <c r="J147" s="1">
        <v>71017</v>
      </c>
      <c r="K147" s="1">
        <v>73232</v>
      </c>
      <c r="L147" s="1">
        <v>79805</v>
      </c>
      <c r="M147" s="1">
        <v>16</v>
      </c>
      <c r="N147" s="1">
        <v>62700</v>
      </c>
      <c r="O147" s="1">
        <v>69091</v>
      </c>
      <c r="P147" s="1">
        <v>74399</v>
      </c>
      <c r="Q147" s="1">
        <v>76720</v>
      </c>
      <c r="R147" s="1">
        <v>83606</v>
      </c>
      <c r="S147" s="1">
        <v>16</v>
      </c>
      <c r="T147" s="1">
        <v>65550</v>
      </c>
      <c r="U147" s="1">
        <v>72232</v>
      </c>
      <c r="V147" s="1">
        <v>77780</v>
      </c>
      <c r="W147" s="1">
        <v>80207</v>
      </c>
      <c r="X147" s="1">
        <v>87406</v>
      </c>
      <c r="Y147" s="1">
        <v>16</v>
      </c>
      <c r="Z147" s="1">
        <v>68400</v>
      </c>
      <c r="AA147" s="1">
        <v>75372</v>
      </c>
      <c r="AB147" s="1">
        <v>81162</v>
      </c>
      <c r="AC147" s="1">
        <v>83694</v>
      </c>
      <c r="AD147" s="1">
        <v>91206</v>
      </c>
      <c r="AF147" s="1">
        <v>1000</v>
      </c>
      <c r="AG147" s="1">
        <v>1000</v>
      </c>
      <c r="AH147" s="1">
        <v>1000</v>
      </c>
      <c r="AI147" s="1">
        <v>1000</v>
      </c>
      <c r="AJ147" s="1">
        <v>1000</v>
      </c>
      <c r="AL147" s="1">
        <v>1050</v>
      </c>
      <c r="AM147" s="1">
        <v>1050</v>
      </c>
      <c r="AN147" s="1">
        <v>1050</v>
      </c>
      <c r="AO147" s="1">
        <v>1050</v>
      </c>
      <c r="AP147" s="1">
        <v>1050</v>
      </c>
      <c r="AR147" s="1">
        <v>1100</v>
      </c>
      <c r="AS147" s="1">
        <v>1100</v>
      </c>
      <c r="AT147" s="1">
        <v>1100</v>
      </c>
      <c r="AU147" s="1">
        <v>1100</v>
      </c>
      <c r="AV147" s="1">
        <v>1100</v>
      </c>
      <c r="AX147" s="1">
        <v>1150</v>
      </c>
      <c r="AY147" s="1">
        <v>1150</v>
      </c>
      <c r="AZ147" s="1">
        <v>1150</v>
      </c>
      <c r="BA147" s="1">
        <v>1150</v>
      </c>
      <c r="BB147" s="1">
        <v>1150</v>
      </c>
      <c r="BD147" s="1">
        <v>1200</v>
      </c>
      <c r="BE147" s="1">
        <v>1200</v>
      </c>
      <c r="BF147" s="1">
        <v>1200</v>
      </c>
      <c r="BG147" s="1">
        <v>1200</v>
      </c>
      <c r="BH147" s="1">
        <v>1200</v>
      </c>
    </row>
    <row r="148" spans="1:60" x14ac:dyDescent="0.25">
      <c r="A148" s="1">
        <v>17</v>
      </c>
      <c r="B148" s="1">
        <v>57805</v>
      </c>
      <c r="C148" s="1">
        <v>63650</v>
      </c>
      <c r="D148" s="1">
        <v>68475</v>
      </c>
      <c r="E148" s="1">
        <v>70625</v>
      </c>
      <c r="F148" s="1">
        <v>76905</v>
      </c>
      <c r="G148" s="1">
        <v>17</v>
      </c>
      <c r="H148" s="1">
        <v>60695</v>
      </c>
      <c r="I148" s="1">
        <v>66833</v>
      </c>
      <c r="J148" s="1">
        <v>71899</v>
      </c>
      <c r="K148" s="1">
        <v>74156</v>
      </c>
      <c r="L148" s="1">
        <v>80750</v>
      </c>
      <c r="M148" s="1">
        <v>17</v>
      </c>
      <c r="N148" s="1">
        <v>63586</v>
      </c>
      <c r="O148" s="1">
        <v>70015</v>
      </c>
      <c r="P148" s="1">
        <v>75323</v>
      </c>
      <c r="Q148" s="1">
        <v>77688</v>
      </c>
      <c r="R148" s="1">
        <v>84596</v>
      </c>
      <c r="S148" s="1">
        <v>17</v>
      </c>
      <c r="T148" s="1">
        <v>66476</v>
      </c>
      <c r="U148" s="1">
        <v>73198</v>
      </c>
      <c r="V148" s="1">
        <v>78746</v>
      </c>
      <c r="W148" s="1">
        <v>81219</v>
      </c>
      <c r="X148" s="1">
        <v>88441</v>
      </c>
      <c r="Y148" s="1">
        <v>17</v>
      </c>
      <c r="Z148" s="1">
        <v>69366</v>
      </c>
      <c r="AA148" s="1">
        <v>76380</v>
      </c>
      <c r="AB148" s="1">
        <v>82170</v>
      </c>
      <c r="AC148" s="1">
        <v>84750</v>
      </c>
      <c r="AD148" s="1">
        <v>92286</v>
      </c>
      <c r="AF148" s="1">
        <v>1000</v>
      </c>
      <c r="AG148" s="1">
        <v>1000</v>
      </c>
      <c r="AH148" s="1">
        <v>1000</v>
      </c>
      <c r="AI148" s="1">
        <v>1000</v>
      </c>
      <c r="AJ148" s="1">
        <v>1000</v>
      </c>
      <c r="AL148" s="1">
        <v>1050</v>
      </c>
      <c r="AM148" s="1">
        <v>1050</v>
      </c>
      <c r="AN148" s="1">
        <v>1050</v>
      </c>
      <c r="AO148" s="1">
        <v>1050</v>
      </c>
      <c r="AP148" s="1">
        <v>1050</v>
      </c>
      <c r="AR148" s="1">
        <v>1100</v>
      </c>
      <c r="AS148" s="1">
        <v>1100</v>
      </c>
      <c r="AT148" s="1">
        <v>1100</v>
      </c>
      <c r="AU148" s="1">
        <v>1100</v>
      </c>
      <c r="AV148" s="1">
        <v>1100</v>
      </c>
      <c r="AX148" s="1">
        <v>1150</v>
      </c>
      <c r="AY148" s="1">
        <v>1150</v>
      </c>
      <c r="AZ148" s="1">
        <v>1150</v>
      </c>
      <c r="BA148" s="1">
        <v>1150</v>
      </c>
      <c r="BB148" s="1">
        <v>1150</v>
      </c>
      <c r="BD148" s="1">
        <v>1200</v>
      </c>
      <c r="BE148" s="1">
        <v>1200</v>
      </c>
      <c r="BF148" s="1">
        <v>1200</v>
      </c>
      <c r="BG148" s="1">
        <v>1200</v>
      </c>
      <c r="BH148" s="1">
        <v>1200</v>
      </c>
    </row>
    <row r="149" spans="1:60" x14ac:dyDescent="0.25">
      <c r="A149" s="1">
        <v>18</v>
      </c>
      <c r="B149" s="1">
        <v>58610</v>
      </c>
      <c r="C149" s="1">
        <v>64525</v>
      </c>
      <c r="D149" s="1">
        <v>69305</v>
      </c>
      <c r="E149" s="1">
        <v>71500</v>
      </c>
      <c r="F149" s="1">
        <v>77495</v>
      </c>
      <c r="G149" s="1">
        <v>18</v>
      </c>
      <c r="H149" s="1">
        <v>61541</v>
      </c>
      <c r="I149" s="1">
        <v>67751</v>
      </c>
      <c r="J149" s="1">
        <v>72770</v>
      </c>
      <c r="K149" s="1">
        <v>75075</v>
      </c>
      <c r="L149" s="1">
        <v>81370</v>
      </c>
      <c r="M149" s="1">
        <v>18</v>
      </c>
      <c r="N149" s="1">
        <v>64471</v>
      </c>
      <c r="O149" s="1">
        <v>70978</v>
      </c>
      <c r="P149" s="1">
        <v>76236</v>
      </c>
      <c r="Q149" s="1">
        <v>78650</v>
      </c>
      <c r="R149" s="1">
        <v>85245</v>
      </c>
      <c r="S149" s="1">
        <v>18</v>
      </c>
      <c r="T149" s="1">
        <v>67402</v>
      </c>
      <c r="U149" s="1">
        <v>74204</v>
      </c>
      <c r="V149" s="1">
        <v>79701</v>
      </c>
      <c r="W149" s="1">
        <v>82225</v>
      </c>
      <c r="X149" s="1">
        <v>89119</v>
      </c>
      <c r="Y149" s="1">
        <v>18</v>
      </c>
      <c r="Z149" s="1">
        <v>70332</v>
      </c>
      <c r="AA149" s="1">
        <v>77430</v>
      </c>
      <c r="AB149" s="1">
        <v>83166</v>
      </c>
      <c r="AC149" s="1">
        <v>85800</v>
      </c>
      <c r="AD149" s="1">
        <v>92994</v>
      </c>
      <c r="AF149" s="1">
        <v>1000</v>
      </c>
      <c r="AG149" s="1">
        <v>1000</v>
      </c>
      <c r="AH149" s="1">
        <v>1000</v>
      </c>
      <c r="AI149" s="1">
        <v>1000</v>
      </c>
      <c r="AJ149" s="1">
        <v>1000</v>
      </c>
      <c r="AL149" s="1">
        <v>1050</v>
      </c>
      <c r="AM149" s="1">
        <v>1050</v>
      </c>
      <c r="AN149" s="1">
        <v>1050</v>
      </c>
      <c r="AO149" s="1">
        <v>1050</v>
      </c>
      <c r="AP149" s="1">
        <v>1050</v>
      </c>
      <c r="AR149" s="1">
        <v>1100</v>
      </c>
      <c r="AS149" s="1">
        <v>1100</v>
      </c>
      <c r="AT149" s="1">
        <v>1100</v>
      </c>
      <c r="AU149" s="1">
        <v>1100</v>
      </c>
      <c r="AV149" s="1">
        <v>1100</v>
      </c>
      <c r="AX149" s="1">
        <v>1150</v>
      </c>
      <c r="AY149" s="1">
        <v>1150</v>
      </c>
      <c r="AZ149" s="1">
        <v>1150</v>
      </c>
      <c r="BA149" s="1">
        <v>1150</v>
      </c>
      <c r="BB149" s="1">
        <v>1150</v>
      </c>
      <c r="BD149" s="1">
        <v>1200</v>
      </c>
      <c r="BE149" s="1">
        <v>1200</v>
      </c>
      <c r="BF149" s="1">
        <v>1200</v>
      </c>
      <c r="BG149" s="1">
        <v>1200</v>
      </c>
      <c r="BH149" s="1">
        <v>1200</v>
      </c>
    </row>
    <row r="150" spans="1:60" x14ac:dyDescent="0.25">
      <c r="A150" s="1">
        <v>19</v>
      </c>
      <c r="B150" s="1">
        <v>59395</v>
      </c>
      <c r="C150" s="1">
        <v>65370</v>
      </c>
      <c r="D150" s="1">
        <v>70120</v>
      </c>
      <c r="E150" s="1">
        <v>72340</v>
      </c>
      <c r="F150" s="1">
        <v>78580</v>
      </c>
      <c r="G150" s="1">
        <v>19</v>
      </c>
      <c r="H150" s="1">
        <v>62365</v>
      </c>
      <c r="I150" s="1">
        <v>68639</v>
      </c>
      <c r="J150" s="1">
        <v>73626</v>
      </c>
      <c r="K150" s="1">
        <v>75957</v>
      </c>
      <c r="L150" s="1">
        <v>82509</v>
      </c>
      <c r="M150" s="1">
        <v>19</v>
      </c>
      <c r="N150" s="1">
        <v>65335</v>
      </c>
      <c r="O150" s="1">
        <v>71907</v>
      </c>
      <c r="P150" s="1">
        <v>77132</v>
      </c>
      <c r="Q150" s="1">
        <v>79574</v>
      </c>
      <c r="R150" s="1">
        <v>86438</v>
      </c>
      <c r="S150" s="1">
        <v>19</v>
      </c>
      <c r="T150" s="1">
        <v>68304</v>
      </c>
      <c r="U150" s="1">
        <v>75176</v>
      </c>
      <c r="V150" s="1">
        <v>80638</v>
      </c>
      <c r="W150" s="1">
        <v>83191</v>
      </c>
      <c r="X150" s="1">
        <v>90367</v>
      </c>
      <c r="Y150" s="1">
        <v>19</v>
      </c>
      <c r="Z150" s="1">
        <v>71274</v>
      </c>
      <c r="AA150" s="1">
        <v>78444</v>
      </c>
      <c r="AB150" s="1">
        <v>84144</v>
      </c>
      <c r="AC150" s="1">
        <v>86808</v>
      </c>
      <c r="AD150" s="1">
        <v>94296</v>
      </c>
      <c r="AF150" s="1">
        <v>1000</v>
      </c>
      <c r="AG150" s="1">
        <v>1000</v>
      </c>
      <c r="AH150" s="1">
        <v>1000</v>
      </c>
      <c r="AI150" s="1">
        <v>1000</v>
      </c>
      <c r="AJ150" s="1">
        <v>1000</v>
      </c>
      <c r="AL150" s="1">
        <v>1050</v>
      </c>
      <c r="AM150" s="1">
        <v>1050</v>
      </c>
      <c r="AN150" s="1">
        <v>1050</v>
      </c>
      <c r="AO150" s="1">
        <v>1050</v>
      </c>
      <c r="AP150" s="1">
        <v>1050</v>
      </c>
      <c r="AR150" s="1">
        <v>1100</v>
      </c>
      <c r="AS150" s="1">
        <v>1100</v>
      </c>
      <c r="AT150" s="1">
        <v>1100</v>
      </c>
      <c r="AU150" s="1">
        <v>1100</v>
      </c>
      <c r="AV150" s="1">
        <v>1100</v>
      </c>
      <c r="AX150" s="1">
        <v>1150</v>
      </c>
      <c r="AY150" s="1">
        <v>1150</v>
      </c>
      <c r="AZ150" s="1">
        <v>1150</v>
      </c>
      <c r="BA150" s="1">
        <v>1150</v>
      </c>
      <c r="BB150" s="1">
        <v>1150</v>
      </c>
      <c r="BD150" s="1">
        <v>1200</v>
      </c>
      <c r="BE150" s="1">
        <v>1200</v>
      </c>
      <c r="BF150" s="1">
        <v>1200</v>
      </c>
      <c r="BG150" s="1">
        <v>1200</v>
      </c>
      <c r="BH150" s="1">
        <v>1200</v>
      </c>
    </row>
    <row r="151" spans="1:60" x14ac:dyDescent="0.25">
      <c r="A151" s="1">
        <v>20</v>
      </c>
      <c r="B151" s="1">
        <v>60170</v>
      </c>
      <c r="C151" s="1">
        <v>66185</v>
      </c>
      <c r="D151" s="1">
        <v>70990</v>
      </c>
      <c r="E151" s="1">
        <v>73185</v>
      </c>
      <c r="F151" s="1">
        <v>79440</v>
      </c>
      <c r="G151" s="1">
        <v>20</v>
      </c>
      <c r="H151" s="1">
        <v>63179</v>
      </c>
      <c r="I151" s="1">
        <v>69494</v>
      </c>
      <c r="J151" s="1">
        <v>74540</v>
      </c>
      <c r="K151" s="1">
        <v>76844</v>
      </c>
      <c r="L151" s="1">
        <v>83412</v>
      </c>
      <c r="M151" s="1">
        <v>20</v>
      </c>
      <c r="N151" s="1">
        <v>66187</v>
      </c>
      <c r="O151" s="1">
        <v>72804</v>
      </c>
      <c r="P151" s="1">
        <v>78089</v>
      </c>
      <c r="Q151" s="1">
        <v>80504</v>
      </c>
      <c r="R151" s="1">
        <v>87384</v>
      </c>
      <c r="S151" s="1">
        <v>20</v>
      </c>
      <c r="T151" s="1">
        <v>69196</v>
      </c>
      <c r="U151" s="1">
        <v>76113</v>
      </c>
      <c r="V151" s="1">
        <v>81639</v>
      </c>
      <c r="W151" s="1">
        <v>84163</v>
      </c>
      <c r="X151" s="1">
        <v>91356</v>
      </c>
      <c r="Y151" s="1">
        <v>20</v>
      </c>
      <c r="Z151" s="1">
        <v>72204</v>
      </c>
      <c r="AA151" s="1">
        <v>79422</v>
      </c>
      <c r="AB151" s="1">
        <v>85188</v>
      </c>
      <c r="AC151" s="1">
        <v>87822</v>
      </c>
      <c r="AD151" s="1">
        <v>95328</v>
      </c>
      <c r="AF151" s="1">
        <v>1000</v>
      </c>
      <c r="AG151" s="1">
        <v>1000</v>
      </c>
      <c r="AH151" s="1">
        <v>1000</v>
      </c>
      <c r="AI151" s="1">
        <v>1000</v>
      </c>
      <c r="AJ151" s="1">
        <v>1000</v>
      </c>
      <c r="AL151" s="1">
        <v>1050</v>
      </c>
      <c r="AM151" s="1">
        <v>1050</v>
      </c>
      <c r="AN151" s="1">
        <v>1050</v>
      </c>
      <c r="AO151" s="1">
        <v>1050</v>
      </c>
      <c r="AP151" s="1">
        <v>1050</v>
      </c>
      <c r="AR151" s="1">
        <v>1100</v>
      </c>
      <c r="AS151" s="1">
        <v>1100</v>
      </c>
      <c r="AT151" s="1">
        <v>1100</v>
      </c>
      <c r="AU151" s="1">
        <v>1100</v>
      </c>
      <c r="AV151" s="1">
        <v>1100</v>
      </c>
      <c r="AX151" s="1">
        <v>1150</v>
      </c>
      <c r="AY151" s="1">
        <v>1150</v>
      </c>
      <c r="AZ151" s="1">
        <v>1150</v>
      </c>
      <c r="BA151" s="1">
        <v>1150</v>
      </c>
      <c r="BB151" s="1">
        <v>1150</v>
      </c>
      <c r="BD151" s="1">
        <v>1200</v>
      </c>
      <c r="BE151" s="1">
        <v>1200</v>
      </c>
      <c r="BF151" s="1">
        <v>1200</v>
      </c>
      <c r="BG151" s="1">
        <v>1200</v>
      </c>
      <c r="BH151" s="1">
        <v>1200</v>
      </c>
    </row>
    <row r="152" spans="1:60" x14ac:dyDescent="0.25">
      <c r="A152" s="1">
        <v>21</v>
      </c>
      <c r="B152" s="1">
        <v>60970</v>
      </c>
      <c r="C152" s="1">
        <v>67030</v>
      </c>
      <c r="D152" s="1">
        <v>71860</v>
      </c>
      <c r="E152" s="1">
        <v>74030</v>
      </c>
      <c r="F152" s="1">
        <v>80275</v>
      </c>
      <c r="G152" s="1">
        <v>21</v>
      </c>
      <c r="H152" s="1">
        <v>64019</v>
      </c>
      <c r="I152" s="1">
        <v>70382</v>
      </c>
      <c r="J152" s="1">
        <v>75453</v>
      </c>
      <c r="K152" s="1">
        <v>77732</v>
      </c>
      <c r="L152" s="1">
        <v>84289</v>
      </c>
      <c r="M152" s="1">
        <v>21</v>
      </c>
      <c r="N152" s="1">
        <v>67067</v>
      </c>
      <c r="O152" s="1">
        <v>73733</v>
      </c>
      <c r="P152" s="1">
        <v>79046</v>
      </c>
      <c r="Q152" s="1">
        <v>81433</v>
      </c>
      <c r="R152" s="1">
        <v>88303</v>
      </c>
      <c r="S152" s="1">
        <v>21</v>
      </c>
      <c r="T152" s="1">
        <v>70116</v>
      </c>
      <c r="U152" s="1">
        <v>77085</v>
      </c>
      <c r="V152" s="1">
        <v>82639</v>
      </c>
      <c r="W152" s="1">
        <v>85135</v>
      </c>
      <c r="X152" s="1">
        <v>92316</v>
      </c>
      <c r="Y152" s="1">
        <v>21</v>
      </c>
      <c r="Z152" s="1">
        <v>73164</v>
      </c>
      <c r="AA152" s="1">
        <v>80436</v>
      </c>
      <c r="AB152" s="1">
        <v>86232</v>
      </c>
      <c r="AC152" s="1">
        <v>88836</v>
      </c>
      <c r="AD152" s="1">
        <v>96330</v>
      </c>
      <c r="AF152" s="1">
        <v>1000</v>
      </c>
      <c r="AG152" s="1">
        <v>1000</v>
      </c>
      <c r="AH152" s="1">
        <v>1000</v>
      </c>
      <c r="AI152" s="1">
        <v>1000</v>
      </c>
      <c r="AJ152" s="1">
        <v>1000</v>
      </c>
      <c r="AL152" s="1">
        <v>1050</v>
      </c>
      <c r="AM152" s="1">
        <v>1050</v>
      </c>
      <c r="AN152" s="1">
        <v>1050</v>
      </c>
      <c r="AO152" s="1">
        <v>1050</v>
      </c>
      <c r="AP152" s="1">
        <v>1050</v>
      </c>
      <c r="AR152" s="1">
        <v>1100</v>
      </c>
      <c r="AS152" s="1">
        <v>1100</v>
      </c>
      <c r="AT152" s="1">
        <v>1100</v>
      </c>
      <c r="AU152" s="1">
        <v>1100</v>
      </c>
      <c r="AV152" s="1">
        <v>1100</v>
      </c>
      <c r="AX152" s="1">
        <v>1150</v>
      </c>
      <c r="AY152" s="1">
        <v>1150</v>
      </c>
      <c r="AZ152" s="1">
        <v>1150</v>
      </c>
      <c r="BA152" s="1">
        <v>1150</v>
      </c>
      <c r="BB152" s="1">
        <v>1150</v>
      </c>
      <c r="BD152" s="1">
        <v>1200</v>
      </c>
      <c r="BE152" s="1">
        <v>1200</v>
      </c>
      <c r="BF152" s="1">
        <v>1200</v>
      </c>
      <c r="BG152" s="1">
        <v>1200</v>
      </c>
      <c r="BH152" s="1">
        <v>1200</v>
      </c>
    </row>
    <row r="153" spans="1:60" x14ac:dyDescent="0.25">
      <c r="A153" s="1">
        <v>22</v>
      </c>
      <c r="B153" s="1">
        <v>61790</v>
      </c>
      <c r="C153" s="1">
        <v>67860</v>
      </c>
      <c r="D153" s="1">
        <v>72740</v>
      </c>
      <c r="E153" s="1">
        <v>74845</v>
      </c>
      <c r="F153" s="1">
        <v>81090</v>
      </c>
      <c r="G153" s="1">
        <v>22</v>
      </c>
      <c r="H153" s="1">
        <v>64880</v>
      </c>
      <c r="I153" s="1">
        <v>71253</v>
      </c>
      <c r="J153" s="1">
        <v>76377</v>
      </c>
      <c r="K153" s="1">
        <v>78587</v>
      </c>
      <c r="L153" s="1">
        <v>85145</v>
      </c>
      <c r="M153" s="1">
        <v>22</v>
      </c>
      <c r="N153" s="1">
        <v>67969</v>
      </c>
      <c r="O153" s="1">
        <v>74646</v>
      </c>
      <c r="P153" s="1">
        <v>80014</v>
      </c>
      <c r="Q153" s="1">
        <v>82330</v>
      </c>
      <c r="R153" s="1">
        <v>89199</v>
      </c>
      <c r="S153" s="1">
        <v>22</v>
      </c>
      <c r="T153" s="1">
        <v>71059</v>
      </c>
      <c r="U153" s="1">
        <v>78039</v>
      </c>
      <c r="V153" s="1">
        <v>83651</v>
      </c>
      <c r="W153" s="1">
        <v>86072</v>
      </c>
      <c r="X153" s="1">
        <v>93254</v>
      </c>
      <c r="Y153" s="1">
        <v>22</v>
      </c>
      <c r="Z153" s="1">
        <v>74148</v>
      </c>
      <c r="AA153" s="1">
        <v>81432</v>
      </c>
      <c r="AB153" s="1">
        <v>87288</v>
      </c>
      <c r="AC153" s="1">
        <v>89814</v>
      </c>
      <c r="AD153" s="1">
        <v>97308</v>
      </c>
      <c r="AF153" s="1">
        <v>1000</v>
      </c>
      <c r="AG153" s="1">
        <v>1000</v>
      </c>
      <c r="AH153" s="1">
        <v>1000</v>
      </c>
      <c r="AI153" s="1">
        <v>1000</v>
      </c>
      <c r="AJ153" s="1">
        <v>1000</v>
      </c>
      <c r="AL153" s="1">
        <v>1050</v>
      </c>
      <c r="AM153" s="1">
        <v>1050</v>
      </c>
      <c r="AN153" s="1">
        <v>1050</v>
      </c>
      <c r="AO153" s="1">
        <v>1050</v>
      </c>
      <c r="AP153" s="1">
        <v>1050</v>
      </c>
      <c r="AR153" s="1">
        <v>1100</v>
      </c>
      <c r="AS153" s="1">
        <v>1100</v>
      </c>
      <c r="AT153" s="1">
        <v>1100</v>
      </c>
      <c r="AU153" s="1">
        <v>1100</v>
      </c>
      <c r="AV153" s="1">
        <v>1100</v>
      </c>
      <c r="AX153" s="1">
        <v>1150</v>
      </c>
      <c r="AY153" s="1">
        <v>1150</v>
      </c>
      <c r="AZ153" s="1">
        <v>1150</v>
      </c>
      <c r="BA153" s="1">
        <v>1150</v>
      </c>
      <c r="BB153" s="1">
        <v>1150</v>
      </c>
      <c r="BD153" s="1">
        <v>1200</v>
      </c>
      <c r="BE153" s="1">
        <v>1200</v>
      </c>
      <c r="BF153" s="1">
        <v>1200</v>
      </c>
      <c r="BG153" s="1">
        <v>1200</v>
      </c>
      <c r="BH153" s="1">
        <v>1200</v>
      </c>
    </row>
    <row r="154" spans="1:60" x14ac:dyDescent="0.25">
      <c r="A154" s="1">
        <v>23</v>
      </c>
      <c r="B154" s="1">
        <v>62605</v>
      </c>
      <c r="C154" s="1">
        <v>68675</v>
      </c>
      <c r="D154" s="1">
        <v>73505</v>
      </c>
      <c r="E154" s="1">
        <v>75715</v>
      </c>
      <c r="F154" s="1">
        <v>81975</v>
      </c>
      <c r="G154" s="1">
        <v>23</v>
      </c>
      <c r="H154" s="1">
        <v>65735</v>
      </c>
      <c r="I154" s="1">
        <v>72109</v>
      </c>
      <c r="J154" s="1">
        <v>77180</v>
      </c>
      <c r="K154" s="1">
        <v>79501</v>
      </c>
      <c r="L154" s="1">
        <v>86074</v>
      </c>
      <c r="M154" s="1">
        <v>23</v>
      </c>
      <c r="N154" s="1">
        <v>68866</v>
      </c>
      <c r="O154" s="1">
        <v>75543</v>
      </c>
      <c r="P154" s="1">
        <v>80856</v>
      </c>
      <c r="Q154" s="1">
        <v>83287</v>
      </c>
      <c r="R154" s="1">
        <v>90173</v>
      </c>
      <c r="S154" s="1">
        <v>23</v>
      </c>
      <c r="T154" s="1">
        <v>71996</v>
      </c>
      <c r="U154" s="1">
        <v>78976</v>
      </c>
      <c r="V154" s="1">
        <v>84531</v>
      </c>
      <c r="W154" s="1">
        <v>87072</v>
      </c>
      <c r="X154" s="1">
        <v>94271</v>
      </c>
      <c r="Y154" s="1">
        <v>23</v>
      </c>
      <c r="Z154" s="1">
        <v>75126</v>
      </c>
      <c r="AA154" s="1">
        <v>82410</v>
      </c>
      <c r="AB154" s="1">
        <v>88206</v>
      </c>
      <c r="AC154" s="1">
        <v>90858</v>
      </c>
      <c r="AD154" s="1">
        <v>98370</v>
      </c>
      <c r="AF154" s="1">
        <v>1000</v>
      </c>
      <c r="AG154" s="1">
        <v>1000</v>
      </c>
      <c r="AH154" s="1">
        <v>1000</v>
      </c>
      <c r="AI154" s="1">
        <v>1000</v>
      </c>
      <c r="AJ154" s="1">
        <v>1000</v>
      </c>
      <c r="AL154" s="1">
        <v>1050</v>
      </c>
      <c r="AM154" s="1">
        <v>1050</v>
      </c>
      <c r="AN154" s="1">
        <v>1050</v>
      </c>
      <c r="AO154" s="1">
        <v>1050</v>
      </c>
      <c r="AP154" s="1">
        <v>1050</v>
      </c>
      <c r="AR154" s="1">
        <v>1100</v>
      </c>
      <c r="AS154" s="1">
        <v>1100</v>
      </c>
      <c r="AT154" s="1">
        <v>1100</v>
      </c>
      <c r="AU154" s="1">
        <v>1100</v>
      </c>
      <c r="AV154" s="1">
        <v>1100</v>
      </c>
      <c r="AX154" s="1">
        <v>1150</v>
      </c>
      <c r="AY154" s="1">
        <v>1150</v>
      </c>
      <c r="AZ154" s="1">
        <v>1150</v>
      </c>
      <c r="BA154" s="1">
        <v>1150</v>
      </c>
      <c r="BB154" s="1">
        <v>1150</v>
      </c>
      <c r="BD154" s="1">
        <v>1200</v>
      </c>
      <c r="BE154" s="1">
        <v>1200</v>
      </c>
      <c r="BF154" s="1">
        <v>1200</v>
      </c>
      <c r="BG154" s="1">
        <v>1200</v>
      </c>
      <c r="BH154" s="1">
        <v>1200</v>
      </c>
    </row>
    <row r="155" spans="1:60" x14ac:dyDescent="0.25">
      <c r="A155" s="1">
        <v>24</v>
      </c>
      <c r="B155" s="1">
        <v>63380</v>
      </c>
      <c r="C155" s="1">
        <v>69555</v>
      </c>
      <c r="D155" s="1">
        <v>74410</v>
      </c>
      <c r="E155" s="1">
        <v>76545</v>
      </c>
      <c r="F155" s="1">
        <v>82855</v>
      </c>
      <c r="G155" s="1">
        <v>24</v>
      </c>
      <c r="H155" s="1">
        <v>66549</v>
      </c>
      <c r="I155" s="1">
        <v>73033</v>
      </c>
      <c r="J155" s="1">
        <v>78131</v>
      </c>
      <c r="K155" s="1">
        <v>80372</v>
      </c>
      <c r="L155" s="1">
        <v>86998</v>
      </c>
      <c r="M155" s="1">
        <v>24</v>
      </c>
      <c r="N155" s="1">
        <v>69718</v>
      </c>
      <c r="O155" s="1">
        <v>76511</v>
      </c>
      <c r="P155" s="1">
        <v>81851</v>
      </c>
      <c r="Q155" s="1">
        <v>84200</v>
      </c>
      <c r="R155" s="1">
        <v>91141</v>
      </c>
      <c r="S155" s="1">
        <v>24</v>
      </c>
      <c r="T155" s="1">
        <v>72887</v>
      </c>
      <c r="U155" s="1">
        <v>79988</v>
      </c>
      <c r="V155" s="1">
        <v>85572</v>
      </c>
      <c r="W155" s="1">
        <v>88027</v>
      </c>
      <c r="X155" s="1">
        <v>95283</v>
      </c>
      <c r="Y155" s="1">
        <v>24</v>
      </c>
      <c r="Z155" s="1">
        <v>76056</v>
      </c>
      <c r="AA155" s="1">
        <v>83466</v>
      </c>
      <c r="AB155" s="1">
        <v>89292</v>
      </c>
      <c r="AC155" s="1">
        <v>91854</v>
      </c>
      <c r="AD155" s="1">
        <v>99426</v>
      </c>
      <c r="AF155" s="1">
        <v>1000</v>
      </c>
      <c r="AG155" s="1">
        <v>1000</v>
      </c>
      <c r="AH155" s="1">
        <v>1000</v>
      </c>
      <c r="AI155" s="1">
        <v>1000</v>
      </c>
      <c r="AJ155" s="1">
        <v>1000</v>
      </c>
      <c r="AL155" s="1">
        <v>1050</v>
      </c>
      <c r="AM155" s="1">
        <v>1050</v>
      </c>
      <c r="AN155" s="1">
        <v>1050</v>
      </c>
      <c r="AO155" s="1">
        <v>1050</v>
      </c>
      <c r="AP155" s="1">
        <v>1050</v>
      </c>
      <c r="AR155" s="1">
        <v>1100</v>
      </c>
      <c r="AS155" s="1">
        <v>1100</v>
      </c>
      <c r="AT155" s="1">
        <v>1100</v>
      </c>
      <c r="AU155" s="1">
        <v>1100</v>
      </c>
      <c r="AV155" s="1">
        <v>1100</v>
      </c>
      <c r="AX155" s="1">
        <v>1150</v>
      </c>
      <c r="AY155" s="1">
        <v>1150</v>
      </c>
      <c r="AZ155" s="1">
        <v>1150</v>
      </c>
      <c r="BA155" s="1">
        <v>1150</v>
      </c>
      <c r="BB155" s="1">
        <v>1150</v>
      </c>
      <c r="BD155" s="1">
        <v>1200</v>
      </c>
      <c r="BE155" s="1">
        <v>1200</v>
      </c>
      <c r="BF155" s="1">
        <v>1200</v>
      </c>
      <c r="BG155" s="1">
        <v>1200</v>
      </c>
      <c r="BH155" s="1">
        <v>1200</v>
      </c>
    </row>
    <row r="156" spans="1:60" x14ac:dyDescent="0.25">
      <c r="A156" s="1">
        <v>25</v>
      </c>
      <c r="B156" s="1">
        <v>64210</v>
      </c>
      <c r="C156" s="1">
        <v>70430</v>
      </c>
      <c r="D156" s="1">
        <v>75225</v>
      </c>
      <c r="E156" s="1">
        <v>77420</v>
      </c>
      <c r="F156" s="1">
        <v>83655</v>
      </c>
      <c r="G156" s="1">
        <v>25</v>
      </c>
      <c r="H156" s="1">
        <v>67421</v>
      </c>
      <c r="I156" s="1">
        <v>73952</v>
      </c>
      <c r="J156" s="1">
        <v>78986</v>
      </c>
      <c r="K156" s="1">
        <v>81291</v>
      </c>
      <c r="L156" s="1">
        <v>87838</v>
      </c>
      <c r="M156" s="1">
        <v>25</v>
      </c>
      <c r="N156" s="1">
        <v>70631</v>
      </c>
      <c r="O156" s="1">
        <v>77473</v>
      </c>
      <c r="P156" s="1">
        <v>82748</v>
      </c>
      <c r="Q156" s="1">
        <v>85162</v>
      </c>
      <c r="R156" s="1">
        <v>92021</v>
      </c>
      <c r="S156" s="1">
        <v>25</v>
      </c>
      <c r="T156" s="1">
        <v>73842</v>
      </c>
      <c r="U156" s="1">
        <v>80995</v>
      </c>
      <c r="V156" s="1">
        <v>86509</v>
      </c>
      <c r="W156" s="1">
        <v>89033</v>
      </c>
      <c r="X156" s="1">
        <v>96203</v>
      </c>
      <c r="Y156" s="1">
        <v>25</v>
      </c>
      <c r="Z156" s="1">
        <v>77052</v>
      </c>
      <c r="AA156" s="1">
        <v>84516</v>
      </c>
      <c r="AB156" s="1">
        <v>90270</v>
      </c>
      <c r="AC156" s="1">
        <v>92904</v>
      </c>
      <c r="AD156" s="1">
        <v>100386</v>
      </c>
      <c r="AF156" s="1">
        <v>1000</v>
      </c>
      <c r="AG156" s="1">
        <v>1000</v>
      </c>
      <c r="AH156" s="1">
        <v>1000</v>
      </c>
      <c r="AI156" s="1">
        <v>1000</v>
      </c>
      <c r="AJ156" s="1">
        <v>1000</v>
      </c>
      <c r="AL156" s="1">
        <v>1050</v>
      </c>
      <c r="AM156" s="1">
        <v>1050</v>
      </c>
      <c r="AN156" s="1">
        <v>1050</v>
      </c>
      <c r="AO156" s="1">
        <v>1050</v>
      </c>
      <c r="AP156" s="1">
        <v>1050</v>
      </c>
      <c r="AR156" s="1">
        <v>1100</v>
      </c>
      <c r="AS156" s="1">
        <v>1100</v>
      </c>
      <c r="AT156" s="1">
        <v>1100</v>
      </c>
      <c r="AU156" s="1">
        <v>1100</v>
      </c>
      <c r="AV156" s="1">
        <v>1100</v>
      </c>
      <c r="AX156" s="1">
        <v>1150</v>
      </c>
      <c r="AY156" s="1">
        <v>1150</v>
      </c>
      <c r="AZ156" s="1">
        <v>1150</v>
      </c>
      <c r="BA156" s="1">
        <v>1150</v>
      </c>
      <c r="BB156" s="1">
        <v>1150</v>
      </c>
      <c r="BD156" s="1">
        <v>1200</v>
      </c>
      <c r="BE156" s="1">
        <v>1200</v>
      </c>
      <c r="BF156" s="1">
        <v>1200</v>
      </c>
      <c r="BG156" s="1">
        <v>1200</v>
      </c>
      <c r="BH156" s="1">
        <v>1200</v>
      </c>
    </row>
    <row r="157" spans="1:60" x14ac:dyDescent="0.25">
      <c r="A157" s="1">
        <v>26</v>
      </c>
      <c r="B157" s="1">
        <v>65005</v>
      </c>
      <c r="C157" s="1">
        <v>71280</v>
      </c>
      <c r="D157" s="1">
        <v>76085</v>
      </c>
      <c r="E157" s="1">
        <v>78260</v>
      </c>
      <c r="F157" s="1">
        <v>84510</v>
      </c>
      <c r="G157" s="1">
        <v>26</v>
      </c>
      <c r="H157" s="1">
        <v>68255</v>
      </c>
      <c r="I157" s="1">
        <v>74844</v>
      </c>
      <c r="J157" s="1">
        <v>79889</v>
      </c>
      <c r="K157" s="1">
        <v>82173</v>
      </c>
      <c r="L157" s="1">
        <v>88736</v>
      </c>
      <c r="M157" s="1">
        <v>26</v>
      </c>
      <c r="N157" s="1">
        <v>71506</v>
      </c>
      <c r="O157" s="1">
        <v>78408</v>
      </c>
      <c r="P157" s="1">
        <v>83694</v>
      </c>
      <c r="Q157" s="1">
        <v>86086</v>
      </c>
      <c r="R157" s="1">
        <v>92961</v>
      </c>
      <c r="S157" s="1">
        <v>26</v>
      </c>
      <c r="T157" s="1">
        <v>74756</v>
      </c>
      <c r="U157" s="1">
        <v>81972</v>
      </c>
      <c r="V157" s="1">
        <v>87498</v>
      </c>
      <c r="W157" s="1">
        <v>89999</v>
      </c>
      <c r="X157" s="1">
        <v>97187</v>
      </c>
      <c r="Y157" s="1">
        <v>26</v>
      </c>
      <c r="Z157" s="1">
        <v>78006</v>
      </c>
      <c r="AA157" s="1">
        <v>85536</v>
      </c>
      <c r="AB157" s="1">
        <v>91302</v>
      </c>
      <c r="AC157" s="1">
        <v>93912</v>
      </c>
      <c r="AD157" s="1">
        <v>101412</v>
      </c>
      <c r="AF157" s="1">
        <v>1000</v>
      </c>
      <c r="AG157" s="1">
        <v>1000</v>
      </c>
      <c r="AH157" s="1">
        <v>1000</v>
      </c>
      <c r="AI157" s="1">
        <v>1000</v>
      </c>
      <c r="AJ157" s="1">
        <v>1000</v>
      </c>
      <c r="AL157" s="1">
        <v>1050</v>
      </c>
      <c r="AM157" s="1">
        <v>1050</v>
      </c>
      <c r="AN157" s="1">
        <v>1050</v>
      </c>
      <c r="AO157" s="1">
        <v>1050</v>
      </c>
      <c r="AP157" s="1">
        <v>1050</v>
      </c>
      <c r="AR157" s="1">
        <v>1100</v>
      </c>
      <c r="AS157" s="1">
        <v>1100</v>
      </c>
      <c r="AT157" s="1">
        <v>1100</v>
      </c>
      <c r="AU157" s="1">
        <v>1100</v>
      </c>
      <c r="AV157" s="1">
        <v>1100</v>
      </c>
      <c r="AX157" s="1">
        <v>1150</v>
      </c>
      <c r="AY157" s="1">
        <v>1150</v>
      </c>
      <c r="AZ157" s="1">
        <v>1150</v>
      </c>
      <c r="BA157" s="1">
        <v>1150</v>
      </c>
      <c r="BB157" s="1">
        <v>1150</v>
      </c>
      <c r="BD157" s="1">
        <v>1200</v>
      </c>
      <c r="BE157" s="1">
        <v>1200</v>
      </c>
      <c r="BF157" s="1">
        <v>1200</v>
      </c>
      <c r="BG157" s="1">
        <v>1200</v>
      </c>
      <c r="BH157" s="1">
        <v>1200</v>
      </c>
    </row>
    <row r="158" spans="1:60" x14ac:dyDescent="0.25">
      <c r="A158" s="1">
        <v>27</v>
      </c>
      <c r="B158" s="1">
        <v>65370</v>
      </c>
      <c r="C158" s="1">
        <v>71625</v>
      </c>
      <c r="D158" s="1">
        <v>76435</v>
      </c>
      <c r="E158" s="1">
        <v>78620</v>
      </c>
      <c r="F158" s="1">
        <v>84870</v>
      </c>
      <c r="G158" s="1">
        <v>27</v>
      </c>
      <c r="H158" s="1">
        <v>68639</v>
      </c>
      <c r="I158" s="1">
        <v>75206</v>
      </c>
      <c r="J158" s="1">
        <v>80257</v>
      </c>
      <c r="K158" s="1">
        <v>82551</v>
      </c>
      <c r="L158" s="1">
        <v>89114</v>
      </c>
      <c r="M158" s="1">
        <v>27</v>
      </c>
      <c r="N158" s="1">
        <v>71907</v>
      </c>
      <c r="O158" s="1">
        <v>78788</v>
      </c>
      <c r="P158" s="1">
        <v>84079</v>
      </c>
      <c r="Q158" s="1">
        <v>86482</v>
      </c>
      <c r="R158" s="1">
        <v>93357</v>
      </c>
      <c r="S158" s="1">
        <v>27</v>
      </c>
      <c r="T158" s="1">
        <v>75176</v>
      </c>
      <c r="U158" s="1">
        <v>82369</v>
      </c>
      <c r="V158" s="1">
        <v>87900</v>
      </c>
      <c r="W158" s="1">
        <v>90413</v>
      </c>
      <c r="X158" s="1">
        <v>97601</v>
      </c>
      <c r="Y158" s="1">
        <v>27</v>
      </c>
      <c r="Z158" s="1">
        <v>78444</v>
      </c>
      <c r="AA158" s="1">
        <v>85950</v>
      </c>
      <c r="AB158" s="1">
        <v>91722</v>
      </c>
      <c r="AC158" s="1">
        <v>94344</v>
      </c>
      <c r="AD158" s="1">
        <v>101844</v>
      </c>
      <c r="AF158" s="1">
        <v>1000</v>
      </c>
      <c r="AG158" s="1">
        <v>1000</v>
      </c>
      <c r="AH158" s="1">
        <v>1000</v>
      </c>
      <c r="AI158" s="1">
        <v>1000</v>
      </c>
      <c r="AJ158" s="1">
        <v>1000</v>
      </c>
      <c r="AL158" s="1">
        <v>1050</v>
      </c>
      <c r="AM158" s="1">
        <v>1050</v>
      </c>
      <c r="AN158" s="1">
        <v>1050</v>
      </c>
      <c r="AO158" s="1">
        <v>1050</v>
      </c>
      <c r="AP158" s="1">
        <v>1050</v>
      </c>
      <c r="AR158" s="1">
        <v>1100</v>
      </c>
      <c r="AS158" s="1">
        <v>1100</v>
      </c>
      <c r="AT158" s="1">
        <v>1100</v>
      </c>
      <c r="AU158" s="1">
        <v>1100</v>
      </c>
      <c r="AV158" s="1">
        <v>1100</v>
      </c>
      <c r="AX158" s="1">
        <v>1150</v>
      </c>
      <c r="AY158" s="1">
        <v>1150</v>
      </c>
      <c r="AZ158" s="1">
        <v>1150</v>
      </c>
      <c r="BA158" s="1">
        <v>1150</v>
      </c>
      <c r="BB158" s="1">
        <v>1150</v>
      </c>
      <c r="BD158" s="1">
        <v>1200</v>
      </c>
      <c r="BE158" s="1">
        <v>1200</v>
      </c>
      <c r="BF158" s="1">
        <v>1200</v>
      </c>
      <c r="BG158" s="1">
        <v>1200</v>
      </c>
      <c r="BH158" s="1">
        <v>1200</v>
      </c>
    </row>
    <row r="159" spans="1:60" x14ac:dyDescent="0.25">
      <c r="A159" s="1">
        <v>28</v>
      </c>
      <c r="B159" s="1">
        <v>65725</v>
      </c>
      <c r="C159" s="1">
        <v>71980</v>
      </c>
      <c r="D159" s="1">
        <v>76780</v>
      </c>
      <c r="E159" s="1">
        <v>78985</v>
      </c>
      <c r="F159" s="1">
        <v>85225</v>
      </c>
      <c r="G159" s="1">
        <v>28</v>
      </c>
      <c r="H159" s="1">
        <v>69011</v>
      </c>
      <c r="I159" s="1">
        <v>75579</v>
      </c>
      <c r="J159" s="1">
        <v>80619</v>
      </c>
      <c r="K159" s="1">
        <v>82934</v>
      </c>
      <c r="L159" s="1">
        <v>89486</v>
      </c>
      <c r="M159" s="1">
        <v>28</v>
      </c>
      <c r="N159" s="1">
        <v>72298</v>
      </c>
      <c r="O159" s="1">
        <v>79178</v>
      </c>
      <c r="P159" s="1">
        <v>84458</v>
      </c>
      <c r="Q159" s="1">
        <v>86884</v>
      </c>
      <c r="R159" s="1">
        <v>93748</v>
      </c>
      <c r="S159" s="1">
        <v>28</v>
      </c>
      <c r="T159" s="1">
        <v>75584</v>
      </c>
      <c r="U159" s="1">
        <v>82777</v>
      </c>
      <c r="V159" s="1">
        <v>88297</v>
      </c>
      <c r="W159" s="1">
        <v>90833</v>
      </c>
      <c r="X159" s="1">
        <v>98009</v>
      </c>
      <c r="Y159" s="1">
        <v>28</v>
      </c>
      <c r="Z159" s="1">
        <v>78870</v>
      </c>
      <c r="AA159" s="1">
        <v>86376</v>
      </c>
      <c r="AB159" s="1">
        <v>92136</v>
      </c>
      <c r="AC159" s="1">
        <v>94782</v>
      </c>
      <c r="AD159" s="1">
        <v>102270</v>
      </c>
      <c r="AF159" s="1">
        <v>1000</v>
      </c>
      <c r="AG159" s="1">
        <v>1000</v>
      </c>
      <c r="AH159" s="1">
        <v>1000</v>
      </c>
      <c r="AI159" s="1">
        <v>1000</v>
      </c>
      <c r="AJ159" s="1">
        <v>1000</v>
      </c>
      <c r="AL159" s="1">
        <v>1050</v>
      </c>
      <c r="AM159" s="1">
        <v>1050</v>
      </c>
      <c r="AN159" s="1">
        <v>1050</v>
      </c>
      <c r="AO159" s="1">
        <v>1050</v>
      </c>
      <c r="AP159" s="1">
        <v>1050</v>
      </c>
      <c r="AR159" s="1">
        <v>1100</v>
      </c>
      <c r="AS159" s="1">
        <v>1100</v>
      </c>
      <c r="AT159" s="1">
        <v>1100</v>
      </c>
      <c r="AU159" s="1">
        <v>1100</v>
      </c>
      <c r="AV159" s="1">
        <v>1100</v>
      </c>
      <c r="AX159" s="1">
        <v>1150</v>
      </c>
      <c r="AY159" s="1">
        <v>1150</v>
      </c>
      <c r="AZ159" s="1">
        <v>1150</v>
      </c>
      <c r="BA159" s="1">
        <v>1150</v>
      </c>
      <c r="BB159" s="1">
        <v>1150</v>
      </c>
      <c r="BD159" s="1">
        <v>1200</v>
      </c>
      <c r="BE159" s="1">
        <v>1200</v>
      </c>
      <c r="BF159" s="1">
        <v>1200</v>
      </c>
      <c r="BG159" s="1">
        <v>1200</v>
      </c>
      <c r="BH159" s="1">
        <v>1200</v>
      </c>
    </row>
    <row r="160" spans="1:60" x14ac:dyDescent="0.25">
      <c r="A160" s="1">
        <v>29</v>
      </c>
      <c r="B160" s="1">
        <v>66095</v>
      </c>
      <c r="C160" s="1">
        <v>72340</v>
      </c>
      <c r="D160" s="1">
        <v>77150</v>
      </c>
      <c r="E160" s="1">
        <v>79330</v>
      </c>
      <c r="F160" s="1">
        <v>85575</v>
      </c>
      <c r="G160" s="1">
        <v>29</v>
      </c>
      <c r="H160" s="1">
        <v>69400</v>
      </c>
      <c r="I160" s="1">
        <v>75957</v>
      </c>
      <c r="J160" s="1">
        <v>81008</v>
      </c>
      <c r="K160" s="1">
        <v>83297</v>
      </c>
      <c r="L160" s="1">
        <v>89854</v>
      </c>
      <c r="M160" s="1">
        <v>29</v>
      </c>
      <c r="N160" s="1">
        <v>72705</v>
      </c>
      <c r="O160" s="1">
        <v>79574</v>
      </c>
      <c r="P160" s="1">
        <v>84865</v>
      </c>
      <c r="Q160" s="1">
        <v>87263</v>
      </c>
      <c r="R160" s="1">
        <v>94133</v>
      </c>
      <c r="S160" s="1">
        <v>29</v>
      </c>
      <c r="T160" s="1">
        <v>76009</v>
      </c>
      <c r="U160" s="1">
        <v>83191</v>
      </c>
      <c r="V160" s="1">
        <v>88723</v>
      </c>
      <c r="W160" s="1">
        <v>91230</v>
      </c>
      <c r="X160" s="1">
        <v>98411</v>
      </c>
      <c r="Y160" s="1">
        <v>29</v>
      </c>
      <c r="Z160" s="1">
        <v>79314</v>
      </c>
      <c r="AA160" s="1">
        <v>86808</v>
      </c>
      <c r="AB160" s="1">
        <v>92580</v>
      </c>
      <c r="AC160" s="1">
        <v>95196</v>
      </c>
      <c r="AD160" s="1">
        <v>102690</v>
      </c>
      <c r="AF160" s="1">
        <v>1000</v>
      </c>
      <c r="AG160" s="1">
        <v>1000</v>
      </c>
      <c r="AH160" s="1">
        <v>1000</v>
      </c>
      <c r="AI160" s="1">
        <v>1000</v>
      </c>
      <c r="AJ160" s="1">
        <v>1000</v>
      </c>
      <c r="AL160" s="1">
        <v>1050</v>
      </c>
      <c r="AM160" s="1">
        <v>1050</v>
      </c>
      <c r="AN160" s="1">
        <v>1050</v>
      </c>
      <c r="AO160" s="1">
        <v>1050</v>
      </c>
      <c r="AP160" s="1">
        <v>1050</v>
      </c>
      <c r="AR160" s="1">
        <v>1100</v>
      </c>
      <c r="AS160" s="1">
        <v>1100</v>
      </c>
      <c r="AT160" s="1">
        <v>1100</v>
      </c>
      <c r="AU160" s="1">
        <v>1100</v>
      </c>
      <c r="AV160" s="1">
        <v>1100</v>
      </c>
      <c r="AX160" s="1">
        <v>1150</v>
      </c>
      <c r="AY160" s="1">
        <v>1150</v>
      </c>
      <c r="AZ160" s="1">
        <v>1150</v>
      </c>
      <c r="BA160" s="1">
        <v>1150</v>
      </c>
      <c r="BB160" s="1">
        <v>1150</v>
      </c>
      <c r="BD160" s="1">
        <v>1200</v>
      </c>
      <c r="BE160" s="1">
        <v>1200</v>
      </c>
      <c r="BF160" s="1">
        <v>1200</v>
      </c>
      <c r="BG160" s="1">
        <v>1200</v>
      </c>
      <c r="BH160" s="1">
        <v>1200</v>
      </c>
    </row>
    <row r="161" spans="1:60" x14ac:dyDescent="0.25">
      <c r="A161" s="1">
        <v>30</v>
      </c>
      <c r="B161" s="1">
        <v>66445</v>
      </c>
      <c r="C161" s="1">
        <v>72700</v>
      </c>
      <c r="D161" s="1">
        <v>77495</v>
      </c>
      <c r="E161" s="1">
        <v>79685</v>
      </c>
      <c r="F161" s="1">
        <v>85935</v>
      </c>
      <c r="G161" s="1">
        <v>30</v>
      </c>
      <c r="H161" s="1">
        <v>69767</v>
      </c>
      <c r="I161" s="1">
        <v>76335</v>
      </c>
      <c r="J161" s="1">
        <v>81370</v>
      </c>
      <c r="K161" s="1">
        <v>83669</v>
      </c>
      <c r="L161" s="1">
        <v>90232</v>
      </c>
      <c r="M161" s="1">
        <v>30</v>
      </c>
      <c r="N161" s="1">
        <v>73090</v>
      </c>
      <c r="O161" s="1">
        <v>79970</v>
      </c>
      <c r="P161" s="1">
        <v>85245</v>
      </c>
      <c r="Q161" s="1">
        <v>87654</v>
      </c>
      <c r="R161" s="1">
        <v>94529</v>
      </c>
      <c r="S161" s="1">
        <v>30</v>
      </c>
      <c r="T161" s="1">
        <v>76412</v>
      </c>
      <c r="U161" s="1">
        <v>83605</v>
      </c>
      <c r="V161" s="1">
        <v>89119</v>
      </c>
      <c r="W161" s="1">
        <v>91638</v>
      </c>
      <c r="X161" s="1">
        <v>98825</v>
      </c>
      <c r="Y161" s="1">
        <v>30</v>
      </c>
      <c r="Z161" s="1">
        <v>79734</v>
      </c>
      <c r="AA161" s="1">
        <v>87240</v>
      </c>
      <c r="AB161" s="1">
        <v>92994</v>
      </c>
      <c r="AC161" s="1">
        <v>95622</v>
      </c>
      <c r="AD161" s="1">
        <v>103122</v>
      </c>
      <c r="AF161" s="1">
        <v>1000</v>
      </c>
      <c r="AG161" s="1">
        <v>1000</v>
      </c>
      <c r="AH161" s="1">
        <v>1000</v>
      </c>
      <c r="AI161" s="1">
        <v>1000</v>
      </c>
      <c r="AJ161" s="1">
        <v>1000</v>
      </c>
      <c r="AL161" s="1">
        <v>1050</v>
      </c>
      <c r="AM161" s="1">
        <v>1050</v>
      </c>
      <c r="AN161" s="1">
        <v>1050</v>
      </c>
      <c r="AO161" s="1">
        <v>1050</v>
      </c>
      <c r="AP161" s="1">
        <v>1050</v>
      </c>
      <c r="AR161" s="1">
        <v>1100</v>
      </c>
      <c r="AS161" s="1">
        <v>1100</v>
      </c>
      <c r="AT161" s="1">
        <v>1100</v>
      </c>
      <c r="AU161" s="1">
        <v>1100</v>
      </c>
      <c r="AV161" s="1">
        <v>1100</v>
      </c>
      <c r="AX161" s="1">
        <v>1150</v>
      </c>
      <c r="AY161" s="1">
        <v>1150</v>
      </c>
      <c r="AZ161" s="1">
        <v>1150</v>
      </c>
      <c r="BA161" s="1">
        <v>1150</v>
      </c>
      <c r="BB161" s="1">
        <v>1150</v>
      </c>
      <c r="BD161" s="1">
        <v>1200</v>
      </c>
      <c r="BE161" s="1">
        <v>1200</v>
      </c>
      <c r="BF161" s="1">
        <v>1200</v>
      </c>
      <c r="BG161" s="1">
        <v>1200</v>
      </c>
      <c r="BH161" s="1">
        <v>1200</v>
      </c>
    </row>
    <row r="162" spans="1:60" x14ac:dyDescent="0.25">
      <c r="A162" s="1">
        <v>31</v>
      </c>
      <c r="B162" s="1">
        <v>66805</v>
      </c>
      <c r="C162" s="1">
        <v>73055</v>
      </c>
      <c r="D162" s="1">
        <v>77860</v>
      </c>
      <c r="E162" s="1">
        <v>80035</v>
      </c>
      <c r="F162" s="1">
        <v>86285</v>
      </c>
      <c r="G162" s="1">
        <v>31</v>
      </c>
      <c r="H162" s="1">
        <v>70145</v>
      </c>
      <c r="I162" s="1">
        <v>76708</v>
      </c>
      <c r="J162" s="1">
        <v>81753</v>
      </c>
      <c r="K162" s="1">
        <v>84037</v>
      </c>
      <c r="L162" s="1">
        <v>90599</v>
      </c>
      <c r="M162" s="1">
        <v>31</v>
      </c>
      <c r="N162" s="1">
        <v>73486</v>
      </c>
      <c r="O162" s="1">
        <v>80361</v>
      </c>
      <c r="P162" s="1">
        <v>85646</v>
      </c>
      <c r="Q162" s="1">
        <v>88039</v>
      </c>
      <c r="R162" s="1">
        <v>94914</v>
      </c>
      <c r="S162" s="1">
        <v>31</v>
      </c>
      <c r="T162" s="1">
        <v>76826</v>
      </c>
      <c r="U162" s="1">
        <v>84013</v>
      </c>
      <c r="V162" s="1">
        <v>89539</v>
      </c>
      <c r="W162" s="1">
        <v>92040</v>
      </c>
      <c r="X162" s="1">
        <v>99228</v>
      </c>
      <c r="Y162" s="1">
        <v>31</v>
      </c>
      <c r="Z162" s="1">
        <v>80166</v>
      </c>
      <c r="AA162" s="1">
        <v>87666</v>
      </c>
      <c r="AB162" s="1">
        <v>93432</v>
      </c>
      <c r="AC162" s="1">
        <v>96042</v>
      </c>
      <c r="AD162" s="1">
        <v>103542</v>
      </c>
      <c r="AF162" s="1">
        <v>1000</v>
      </c>
      <c r="AG162" s="1">
        <v>1000</v>
      </c>
      <c r="AH162" s="1">
        <v>1000</v>
      </c>
      <c r="AI162" s="1">
        <v>1000</v>
      </c>
      <c r="AJ162" s="1">
        <v>1000</v>
      </c>
      <c r="AL162" s="1">
        <v>1050</v>
      </c>
      <c r="AM162" s="1">
        <v>1050</v>
      </c>
      <c r="AN162" s="1">
        <v>1050</v>
      </c>
      <c r="AO162" s="1">
        <v>1050</v>
      </c>
      <c r="AP162" s="1">
        <v>1050</v>
      </c>
      <c r="AR162" s="1">
        <v>1100</v>
      </c>
      <c r="AS162" s="1">
        <v>1100</v>
      </c>
      <c r="AT162" s="1">
        <v>1100</v>
      </c>
      <c r="AU162" s="1">
        <v>1100</v>
      </c>
      <c r="AV162" s="1">
        <v>1100</v>
      </c>
      <c r="AX162" s="1">
        <v>1150</v>
      </c>
      <c r="AY162" s="1">
        <v>1150</v>
      </c>
      <c r="AZ162" s="1">
        <v>1150</v>
      </c>
      <c r="BA162" s="1">
        <v>1150</v>
      </c>
      <c r="BB162" s="1">
        <v>1150</v>
      </c>
      <c r="BD162" s="1">
        <v>1200</v>
      </c>
      <c r="BE162" s="1">
        <v>1200</v>
      </c>
      <c r="BF162" s="1">
        <v>1200</v>
      </c>
      <c r="BG162" s="1">
        <v>1200</v>
      </c>
      <c r="BH162" s="1">
        <v>1200</v>
      </c>
    </row>
    <row r="163" spans="1:60" x14ac:dyDescent="0.25">
      <c r="A163" s="1">
        <v>32</v>
      </c>
      <c r="B163" s="1">
        <v>67140</v>
      </c>
      <c r="C163" s="1">
        <v>73415</v>
      </c>
      <c r="D163" s="1">
        <v>78220</v>
      </c>
      <c r="E163" s="1">
        <v>80390</v>
      </c>
      <c r="F163" s="1">
        <v>86650</v>
      </c>
      <c r="G163" s="1">
        <v>32</v>
      </c>
      <c r="H163" s="1">
        <v>70497</v>
      </c>
      <c r="I163" s="1">
        <v>77086</v>
      </c>
      <c r="J163" s="1">
        <v>82131</v>
      </c>
      <c r="K163" s="1">
        <v>84410</v>
      </c>
      <c r="L163" s="1">
        <v>90983</v>
      </c>
      <c r="M163" s="1">
        <v>32</v>
      </c>
      <c r="N163" s="1">
        <v>73854</v>
      </c>
      <c r="O163" s="1">
        <v>80757</v>
      </c>
      <c r="P163" s="1">
        <v>86042</v>
      </c>
      <c r="Q163" s="1">
        <v>88429</v>
      </c>
      <c r="R163" s="1">
        <v>95315</v>
      </c>
      <c r="S163" s="1">
        <v>32</v>
      </c>
      <c r="T163" s="1">
        <v>77211</v>
      </c>
      <c r="U163" s="1">
        <v>84427</v>
      </c>
      <c r="V163" s="1">
        <v>89953</v>
      </c>
      <c r="W163" s="1">
        <v>92449</v>
      </c>
      <c r="X163" s="1">
        <v>99648</v>
      </c>
      <c r="Y163" s="1">
        <v>32</v>
      </c>
      <c r="Z163" s="1">
        <v>80568</v>
      </c>
      <c r="AA163" s="1">
        <v>88098</v>
      </c>
      <c r="AB163" s="1">
        <v>93864</v>
      </c>
      <c r="AC163" s="1">
        <v>96468</v>
      </c>
      <c r="AD163" s="1">
        <v>103980</v>
      </c>
      <c r="AF163" s="1">
        <v>1000</v>
      </c>
      <c r="AG163" s="1">
        <v>1000</v>
      </c>
      <c r="AH163" s="1">
        <v>1000</v>
      </c>
      <c r="AI163" s="1">
        <v>1000</v>
      </c>
      <c r="AJ163" s="1">
        <v>1000</v>
      </c>
      <c r="AL163" s="1">
        <v>1050</v>
      </c>
      <c r="AM163" s="1">
        <v>1050</v>
      </c>
      <c r="AN163" s="1">
        <v>1050</v>
      </c>
      <c r="AO163" s="1">
        <v>1050</v>
      </c>
      <c r="AP163" s="1">
        <v>1050</v>
      </c>
      <c r="AR163" s="1">
        <v>1100</v>
      </c>
      <c r="AS163" s="1">
        <v>1100</v>
      </c>
      <c r="AT163" s="1">
        <v>1100</v>
      </c>
      <c r="AU163" s="1">
        <v>1100</v>
      </c>
      <c r="AV163" s="1">
        <v>1100</v>
      </c>
      <c r="AX163" s="1">
        <v>1150</v>
      </c>
      <c r="AY163" s="1">
        <v>1150</v>
      </c>
      <c r="AZ163" s="1">
        <v>1150</v>
      </c>
      <c r="BA163" s="1">
        <v>1150</v>
      </c>
      <c r="BB163" s="1">
        <v>1150</v>
      </c>
      <c r="BD163" s="1">
        <v>1200</v>
      </c>
      <c r="BE163" s="1">
        <v>1200</v>
      </c>
      <c r="BF163" s="1">
        <v>1200</v>
      </c>
      <c r="BG163" s="1">
        <v>1200</v>
      </c>
      <c r="BH163" s="1">
        <v>1200</v>
      </c>
    </row>
    <row r="164" spans="1:60" x14ac:dyDescent="0.25">
      <c r="A164" s="1">
        <v>33</v>
      </c>
      <c r="B164" s="1">
        <v>67510</v>
      </c>
      <c r="C164" s="1">
        <v>73780</v>
      </c>
      <c r="D164" s="1">
        <v>78580</v>
      </c>
      <c r="E164" s="1">
        <v>80750</v>
      </c>
      <c r="F164" s="1">
        <v>87010</v>
      </c>
      <c r="G164" s="1">
        <v>33</v>
      </c>
      <c r="H164" s="1">
        <v>70886</v>
      </c>
      <c r="I164" s="1">
        <v>77469</v>
      </c>
      <c r="J164" s="1">
        <v>82509</v>
      </c>
      <c r="K164" s="1">
        <v>84788</v>
      </c>
      <c r="L164" s="1">
        <v>91361</v>
      </c>
      <c r="M164" s="1">
        <v>33</v>
      </c>
      <c r="N164" s="1">
        <v>74261</v>
      </c>
      <c r="O164" s="1">
        <v>81158</v>
      </c>
      <c r="P164" s="1">
        <v>86438</v>
      </c>
      <c r="Q164" s="1">
        <v>88825</v>
      </c>
      <c r="R164" s="1">
        <v>95711</v>
      </c>
      <c r="S164" s="1">
        <v>33</v>
      </c>
      <c r="T164" s="1">
        <v>77637</v>
      </c>
      <c r="U164" s="1">
        <v>84847</v>
      </c>
      <c r="V164" s="1">
        <v>90367</v>
      </c>
      <c r="W164" s="1">
        <v>92863</v>
      </c>
      <c r="X164" s="1">
        <v>100062</v>
      </c>
      <c r="Y164" s="1">
        <v>33</v>
      </c>
      <c r="Z164" s="1">
        <v>81012</v>
      </c>
      <c r="AA164" s="1">
        <v>88536</v>
      </c>
      <c r="AB164" s="1">
        <v>94296</v>
      </c>
      <c r="AC164" s="1">
        <v>96900</v>
      </c>
      <c r="AD164" s="1">
        <v>104412</v>
      </c>
      <c r="AF164" s="1">
        <v>1000</v>
      </c>
      <c r="AG164" s="1">
        <v>1000</v>
      </c>
      <c r="AH164" s="1">
        <v>1000</v>
      </c>
      <c r="AI164" s="1">
        <v>1000</v>
      </c>
      <c r="AJ164" s="1">
        <v>1000</v>
      </c>
      <c r="AL164" s="1">
        <v>1050</v>
      </c>
      <c r="AM164" s="1">
        <v>1050</v>
      </c>
      <c r="AN164" s="1">
        <v>1050</v>
      </c>
      <c r="AO164" s="1">
        <v>1050</v>
      </c>
      <c r="AP164" s="1">
        <v>1050</v>
      </c>
      <c r="AR164" s="1">
        <v>1100</v>
      </c>
      <c r="AS164" s="1">
        <v>1100</v>
      </c>
      <c r="AT164" s="1">
        <v>1100</v>
      </c>
      <c r="AU164" s="1">
        <v>1100</v>
      </c>
      <c r="AV164" s="1">
        <v>1100</v>
      </c>
      <c r="AX164" s="1">
        <v>1150</v>
      </c>
      <c r="AY164" s="1">
        <v>1150</v>
      </c>
      <c r="AZ164" s="1">
        <v>1150</v>
      </c>
      <c r="BA164" s="1">
        <v>1150</v>
      </c>
      <c r="BB164" s="1">
        <v>1150</v>
      </c>
      <c r="BD164" s="1">
        <v>1200</v>
      </c>
      <c r="BE164" s="1">
        <v>1200</v>
      </c>
      <c r="BF164" s="1">
        <v>1200</v>
      </c>
      <c r="BG164" s="1">
        <v>1200</v>
      </c>
      <c r="BH164" s="1">
        <v>1200</v>
      </c>
    </row>
    <row r="165" spans="1:60" x14ac:dyDescent="0.25">
      <c r="A165" s="1">
        <v>34</v>
      </c>
      <c r="B165" s="1">
        <v>67860</v>
      </c>
      <c r="C165" s="1">
        <v>74135</v>
      </c>
      <c r="D165" s="1">
        <v>78910</v>
      </c>
      <c r="E165" s="1">
        <v>81105</v>
      </c>
      <c r="F165" s="1">
        <v>87365</v>
      </c>
      <c r="G165" s="1">
        <v>34</v>
      </c>
      <c r="H165" s="1">
        <v>71253</v>
      </c>
      <c r="I165" s="1">
        <v>77842</v>
      </c>
      <c r="J165" s="1">
        <v>82856</v>
      </c>
      <c r="K165" s="1">
        <v>85160</v>
      </c>
      <c r="L165" s="1">
        <v>91733</v>
      </c>
      <c r="M165" s="1">
        <v>34</v>
      </c>
      <c r="N165" s="1">
        <v>74646</v>
      </c>
      <c r="O165" s="1">
        <v>81549</v>
      </c>
      <c r="P165" s="1">
        <v>86801</v>
      </c>
      <c r="Q165" s="1">
        <v>89216</v>
      </c>
      <c r="R165" s="1">
        <v>96102</v>
      </c>
      <c r="S165" s="1">
        <v>34</v>
      </c>
      <c r="T165" s="1">
        <v>78039</v>
      </c>
      <c r="U165" s="1">
        <v>85255</v>
      </c>
      <c r="V165" s="1">
        <v>90747</v>
      </c>
      <c r="W165" s="1">
        <v>93271</v>
      </c>
      <c r="X165" s="1">
        <v>100470</v>
      </c>
      <c r="Y165" s="1">
        <v>34</v>
      </c>
      <c r="Z165" s="1">
        <v>81432</v>
      </c>
      <c r="AA165" s="1">
        <v>88962</v>
      </c>
      <c r="AB165" s="1">
        <v>94692</v>
      </c>
      <c r="AC165" s="1">
        <v>97326</v>
      </c>
      <c r="AD165" s="1">
        <v>104838</v>
      </c>
      <c r="AF165" s="1">
        <v>1000</v>
      </c>
      <c r="AG165" s="1">
        <v>1000</v>
      </c>
      <c r="AH165" s="1">
        <v>1000</v>
      </c>
      <c r="AI165" s="1">
        <v>1000</v>
      </c>
      <c r="AJ165" s="1">
        <v>1000</v>
      </c>
      <c r="AL165" s="1">
        <v>1050</v>
      </c>
      <c r="AM165" s="1">
        <v>1050</v>
      </c>
      <c r="AN165" s="1">
        <v>1050</v>
      </c>
      <c r="AO165" s="1">
        <v>1050</v>
      </c>
      <c r="AP165" s="1">
        <v>1050</v>
      </c>
      <c r="AR165" s="1">
        <v>1100</v>
      </c>
      <c r="AS165" s="1">
        <v>1100</v>
      </c>
      <c r="AT165" s="1">
        <v>1100</v>
      </c>
      <c r="AU165" s="1">
        <v>1100</v>
      </c>
      <c r="AV165" s="1">
        <v>1100</v>
      </c>
      <c r="AX165" s="1">
        <v>1150</v>
      </c>
      <c r="AY165" s="1">
        <v>1150</v>
      </c>
      <c r="AZ165" s="1">
        <v>1150</v>
      </c>
      <c r="BA165" s="1">
        <v>1150</v>
      </c>
      <c r="BB165" s="1">
        <v>1150</v>
      </c>
      <c r="BD165" s="1">
        <v>1200</v>
      </c>
      <c r="BE165" s="1">
        <v>1200</v>
      </c>
      <c r="BF165" s="1">
        <v>1200</v>
      </c>
      <c r="BG165" s="1">
        <v>1200</v>
      </c>
      <c r="BH165" s="1">
        <v>1200</v>
      </c>
    </row>
    <row r="166" spans="1:60" x14ac:dyDescent="0.25">
      <c r="A166" s="1">
        <v>35</v>
      </c>
      <c r="B166" s="1">
        <v>68215</v>
      </c>
      <c r="C166" s="1">
        <v>74470</v>
      </c>
      <c r="D166" s="1">
        <v>79280</v>
      </c>
      <c r="E166" s="1">
        <v>81445</v>
      </c>
      <c r="F166" s="1">
        <v>87715</v>
      </c>
      <c r="G166" s="1">
        <v>35</v>
      </c>
      <c r="H166" s="1">
        <v>71626</v>
      </c>
      <c r="I166" s="1">
        <v>78194</v>
      </c>
      <c r="J166" s="1">
        <v>83244</v>
      </c>
      <c r="K166" s="1">
        <v>85517</v>
      </c>
      <c r="L166" s="1">
        <v>92101</v>
      </c>
      <c r="M166" s="1">
        <v>35</v>
      </c>
      <c r="N166" s="1">
        <v>75037</v>
      </c>
      <c r="O166" s="1">
        <v>81917</v>
      </c>
      <c r="P166" s="1">
        <v>87208</v>
      </c>
      <c r="Q166" s="1">
        <v>89590</v>
      </c>
      <c r="R166" s="1">
        <v>96487</v>
      </c>
      <c r="S166" s="1">
        <v>35</v>
      </c>
      <c r="T166" s="1">
        <v>78447</v>
      </c>
      <c r="U166" s="1">
        <v>85641</v>
      </c>
      <c r="V166" s="1">
        <v>91172</v>
      </c>
      <c r="W166" s="1">
        <v>93662</v>
      </c>
      <c r="X166" s="1">
        <v>100872</v>
      </c>
      <c r="Y166" s="1">
        <v>35</v>
      </c>
      <c r="Z166" s="1">
        <v>81858</v>
      </c>
      <c r="AA166" s="1">
        <v>89364</v>
      </c>
      <c r="AB166" s="1">
        <v>95136</v>
      </c>
      <c r="AC166" s="1">
        <v>97734</v>
      </c>
      <c r="AD166" s="1">
        <v>105258</v>
      </c>
      <c r="AF166" s="1">
        <v>1000</v>
      </c>
      <c r="AG166" s="1">
        <v>1000</v>
      </c>
      <c r="AH166" s="1">
        <v>1000</v>
      </c>
      <c r="AI166" s="1">
        <v>1000</v>
      </c>
      <c r="AJ166" s="1">
        <v>1000</v>
      </c>
      <c r="AL166" s="1">
        <v>1050</v>
      </c>
      <c r="AM166" s="1">
        <v>1050</v>
      </c>
      <c r="AN166" s="1">
        <v>1050</v>
      </c>
      <c r="AO166" s="1">
        <v>1050</v>
      </c>
      <c r="AP166" s="1">
        <v>1050</v>
      </c>
      <c r="AR166" s="1">
        <v>1100</v>
      </c>
      <c r="AS166" s="1">
        <v>1100</v>
      </c>
      <c r="AT166" s="1">
        <v>1100</v>
      </c>
      <c r="AU166" s="1">
        <v>1100</v>
      </c>
      <c r="AV166" s="1">
        <v>1100</v>
      </c>
      <c r="AX166" s="1">
        <v>1150</v>
      </c>
      <c r="AY166" s="1">
        <v>1150</v>
      </c>
      <c r="AZ166" s="1">
        <v>1150</v>
      </c>
      <c r="BA166" s="1">
        <v>1150</v>
      </c>
      <c r="BB166" s="1">
        <v>1150</v>
      </c>
      <c r="BD166" s="1">
        <v>1200</v>
      </c>
      <c r="BE166" s="1">
        <v>1200</v>
      </c>
      <c r="BF166" s="1">
        <v>1200</v>
      </c>
      <c r="BG166" s="1">
        <v>1200</v>
      </c>
      <c r="BH166" s="1">
        <v>1200</v>
      </c>
    </row>
    <row r="167" spans="1:60" x14ac:dyDescent="0.25">
      <c r="A167" s="1">
        <v>36</v>
      </c>
      <c r="B167" s="1">
        <v>68575</v>
      </c>
      <c r="C167" s="1">
        <v>74835</v>
      </c>
      <c r="D167" s="1">
        <v>79640</v>
      </c>
      <c r="E167" s="1">
        <v>81820</v>
      </c>
      <c r="F167" s="1">
        <v>88060</v>
      </c>
      <c r="G167" s="1">
        <v>36</v>
      </c>
      <c r="H167" s="1">
        <v>72004</v>
      </c>
      <c r="I167" s="1">
        <v>78577</v>
      </c>
      <c r="J167" s="1">
        <v>83622</v>
      </c>
      <c r="K167" s="1">
        <v>85911</v>
      </c>
      <c r="L167" s="1">
        <v>92463</v>
      </c>
      <c r="M167" s="1">
        <v>36</v>
      </c>
      <c r="N167" s="1">
        <v>75433</v>
      </c>
      <c r="O167" s="1">
        <v>82319</v>
      </c>
      <c r="P167" s="1">
        <v>87604</v>
      </c>
      <c r="Q167" s="1">
        <v>90002</v>
      </c>
      <c r="R167" s="1">
        <v>96866</v>
      </c>
      <c r="S167" s="1">
        <v>36</v>
      </c>
      <c r="T167" s="1">
        <v>78861</v>
      </c>
      <c r="U167" s="1">
        <v>86060</v>
      </c>
      <c r="V167" s="1">
        <v>91586</v>
      </c>
      <c r="W167" s="1">
        <v>94093</v>
      </c>
      <c r="X167" s="1">
        <v>101269</v>
      </c>
      <c r="Y167" s="1">
        <v>36</v>
      </c>
      <c r="Z167" s="1">
        <v>82290</v>
      </c>
      <c r="AA167" s="1">
        <v>89802</v>
      </c>
      <c r="AB167" s="1">
        <v>95568</v>
      </c>
      <c r="AC167" s="1">
        <v>98184</v>
      </c>
      <c r="AD167" s="1">
        <v>105672</v>
      </c>
      <c r="AF167" s="1">
        <v>1000</v>
      </c>
      <c r="AG167" s="1">
        <v>1000</v>
      </c>
      <c r="AH167" s="1">
        <v>1000</v>
      </c>
      <c r="AI167" s="1">
        <v>1000</v>
      </c>
      <c r="AJ167" s="1">
        <v>1000</v>
      </c>
      <c r="AL167" s="1">
        <v>1050</v>
      </c>
      <c r="AM167" s="1">
        <v>1050</v>
      </c>
      <c r="AN167" s="1">
        <v>1050</v>
      </c>
      <c r="AO167" s="1">
        <v>1050</v>
      </c>
      <c r="AP167" s="1">
        <v>1050</v>
      </c>
      <c r="AR167" s="1">
        <v>1100</v>
      </c>
      <c r="AS167" s="1">
        <v>1100</v>
      </c>
      <c r="AT167" s="1">
        <v>1100</v>
      </c>
      <c r="AU167" s="1">
        <v>1100</v>
      </c>
      <c r="AV167" s="1">
        <v>1100</v>
      </c>
      <c r="AX167" s="1">
        <v>1150</v>
      </c>
      <c r="AY167" s="1">
        <v>1150</v>
      </c>
      <c r="AZ167" s="1">
        <v>1150</v>
      </c>
      <c r="BA167" s="1">
        <v>1150</v>
      </c>
      <c r="BB167" s="1">
        <v>1150</v>
      </c>
      <c r="BD167" s="1">
        <v>1200</v>
      </c>
      <c r="BE167" s="1">
        <v>1200</v>
      </c>
      <c r="BF167" s="1">
        <v>1200</v>
      </c>
      <c r="BG167" s="1">
        <v>1200</v>
      </c>
      <c r="BH167" s="1">
        <v>1200</v>
      </c>
    </row>
    <row r="168" spans="1:60" x14ac:dyDescent="0.25">
      <c r="A168" s="1">
        <v>37</v>
      </c>
      <c r="B168" s="1">
        <v>68935</v>
      </c>
      <c r="C168" s="1">
        <v>75185</v>
      </c>
      <c r="D168" s="1">
        <v>79995</v>
      </c>
      <c r="E168" s="1">
        <v>82190</v>
      </c>
      <c r="F168" s="1">
        <v>88430</v>
      </c>
      <c r="G168" s="1">
        <v>37</v>
      </c>
      <c r="H168" s="1">
        <v>72382</v>
      </c>
      <c r="I168" s="1">
        <v>78944</v>
      </c>
      <c r="J168" s="1">
        <v>83995</v>
      </c>
      <c r="K168" s="1">
        <v>86300</v>
      </c>
      <c r="L168" s="1">
        <v>92852</v>
      </c>
      <c r="M168" s="1">
        <v>37</v>
      </c>
      <c r="N168" s="1">
        <v>75829</v>
      </c>
      <c r="O168" s="1">
        <v>82704</v>
      </c>
      <c r="P168" s="1">
        <v>87995</v>
      </c>
      <c r="Q168" s="1">
        <v>90409</v>
      </c>
      <c r="R168" s="1">
        <v>97273</v>
      </c>
      <c r="S168" s="1">
        <v>37</v>
      </c>
      <c r="T168" s="1">
        <v>79275</v>
      </c>
      <c r="U168" s="1">
        <v>86463</v>
      </c>
      <c r="V168" s="1">
        <v>91994</v>
      </c>
      <c r="W168" s="1">
        <v>94519</v>
      </c>
      <c r="X168" s="1">
        <v>101695</v>
      </c>
      <c r="Y168" s="1">
        <v>37</v>
      </c>
      <c r="Z168" s="1">
        <v>82722</v>
      </c>
      <c r="AA168" s="1">
        <v>90222</v>
      </c>
      <c r="AB168" s="1">
        <v>95994</v>
      </c>
      <c r="AC168" s="1">
        <v>98628</v>
      </c>
      <c r="AD168" s="1">
        <v>106116</v>
      </c>
      <c r="AF168" s="1">
        <v>1000</v>
      </c>
      <c r="AG168" s="1">
        <v>1000</v>
      </c>
      <c r="AH168" s="1">
        <v>1000</v>
      </c>
      <c r="AI168" s="1">
        <v>1000</v>
      </c>
      <c r="AJ168" s="1">
        <v>1000</v>
      </c>
      <c r="AL168" s="1">
        <v>1050</v>
      </c>
      <c r="AM168" s="1">
        <v>1050</v>
      </c>
      <c r="AN168" s="1">
        <v>1050</v>
      </c>
      <c r="AO168" s="1">
        <v>1050</v>
      </c>
      <c r="AP168" s="1">
        <v>1050</v>
      </c>
      <c r="AR168" s="1">
        <v>1100</v>
      </c>
      <c r="AS168" s="1">
        <v>1100</v>
      </c>
      <c r="AT168" s="1">
        <v>1100</v>
      </c>
      <c r="AU168" s="1">
        <v>1100</v>
      </c>
      <c r="AV168" s="1">
        <v>1100</v>
      </c>
      <c r="AX168" s="1">
        <v>1150</v>
      </c>
      <c r="AY168" s="1">
        <v>1150</v>
      </c>
      <c r="AZ168" s="1">
        <v>1150</v>
      </c>
      <c r="BA168" s="1">
        <v>1150</v>
      </c>
      <c r="BB168" s="1">
        <v>1150</v>
      </c>
      <c r="BD168" s="1">
        <v>1200</v>
      </c>
      <c r="BE168" s="1">
        <v>1200</v>
      </c>
      <c r="BF168" s="1">
        <v>1200</v>
      </c>
      <c r="BG168" s="1">
        <v>1200</v>
      </c>
      <c r="BH168" s="1">
        <v>1200</v>
      </c>
    </row>
    <row r="169" spans="1:60" x14ac:dyDescent="0.25">
      <c r="A169" s="1">
        <v>38</v>
      </c>
      <c r="B169" s="1">
        <v>69650</v>
      </c>
      <c r="C169" s="1">
        <v>75890</v>
      </c>
      <c r="D169" s="1">
        <v>80710</v>
      </c>
      <c r="E169" s="1">
        <v>82910</v>
      </c>
      <c r="F169" s="1">
        <v>89135</v>
      </c>
      <c r="G169" s="1">
        <v>38</v>
      </c>
      <c r="H169" s="1">
        <v>73133</v>
      </c>
      <c r="I169" s="1">
        <v>79685</v>
      </c>
      <c r="J169" s="1">
        <v>84746</v>
      </c>
      <c r="K169" s="1">
        <v>87056</v>
      </c>
      <c r="L169" s="1">
        <v>93592</v>
      </c>
      <c r="M169" s="1">
        <v>38</v>
      </c>
      <c r="N169" s="1">
        <v>76615</v>
      </c>
      <c r="O169" s="1">
        <v>83479</v>
      </c>
      <c r="P169" s="1">
        <v>88781</v>
      </c>
      <c r="Q169" s="1">
        <v>91201</v>
      </c>
      <c r="R169" s="1">
        <v>98049</v>
      </c>
      <c r="S169" s="1">
        <v>38</v>
      </c>
      <c r="T169" s="1">
        <v>80098</v>
      </c>
      <c r="U169" s="1">
        <v>87274</v>
      </c>
      <c r="V169" s="1">
        <v>92817</v>
      </c>
      <c r="W169" s="1">
        <v>95347</v>
      </c>
      <c r="X169" s="1">
        <v>102505</v>
      </c>
      <c r="Y169" s="1">
        <v>38</v>
      </c>
      <c r="Z169" s="1">
        <v>83580</v>
      </c>
      <c r="AA169" s="1">
        <v>91068</v>
      </c>
      <c r="AB169" s="1">
        <v>96852</v>
      </c>
      <c r="AC169" s="1">
        <v>99492</v>
      </c>
      <c r="AD169" s="1">
        <v>106962</v>
      </c>
      <c r="AF169" s="1">
        <v>1000</v>
      </c>
      <c r="AG169" s="1">
        <v>1000</v>
      </c>
      <c r="AH169" s="1">
        <v>1000</v>
      </c>
      <c r="AI169" s="1">
        <v>1000</v>
      </c>
      <c r="AJ169" s="1">
        <v>1000</v>
      </c>
      <c r="AL169" s="1">
        <v>1050</v>
      </c>
      <c r="AM169" s="1">
        <v>1050</v>
      </c>
      <c r="AN169" s="1">
        <v>1050</v>
      </c>
      <c r="AO169" s="1">
        <v>1050</v>
      </c>
      <c r="AP169" s="1">
        <v>1050</v>
      </c>
      <c r="AR169" s="1">
        <v>1100</v>
      </c>
      <c r="AS169" s="1">
        <v>1100</v>
      </c>
      <c r="AT169" s="1">
        <v>1100</v>
      </c>
      <c r="AU169" s="1">
        <v>1100</v>
      </c>
      <c r="AV169" s="1">
        <v>1100</v>
      </c>
      <c r="AX169" s="1">
        <v>1150</v>
      </c>
      <c r="AY169" s="1">
        <v>1150</v>
      </c>
      <c r="AZ169" s="1">
        <v>1150</v>
      </c>
      <c r="BA169" s="1">
        <v>1150</v>
      </c>
      <c r="BB169" s="1">
        <v>1150</v>
      </c>
      <c r="BD169" s="1">
        <v>1200</v>
      </c>
      <c r="BE169" s="1">
        <v>1200</v>
      </c>
      <c r="BF169" s="1">
        <v>1200</v>
      </c>
      <c r="BG169" s="1">
        <v>1200</v>
      </c>
      <c r="BH169" s="1">
        <v>1200</v>
      </c>
    </row>
    <row r="171" spans="1:60" x14ac:dyDescent="0.25">
      <c r="A171" s="1" t="s">
        <v>45</v>
      </c>
    </row>
    <row r="172" spans="1:60" x14ac:dyDescent="0.25">
      <c r="B172" s="1">
        <v>0.04</v>
      </c>
      <c r="H172" s="1">
        <v>0.04</v>
      </c>
      <c r="N172" s="1">
        <v>0.04</v>
      </c>
      <c r="T172" s="1">
        <v>0.04</v>
      </c>
      <c r="Z172" s="1">
        <v>0.04</v>
      </c>
    </row>
    <row r="173" spans="1:60" x14ac:dyDescent="0.25">
      <c r="B173" s="1" t="s">
        <v>27</v>
      </c>
      <c r="H173" s="1" t="s">
        <v>28</v>
      </c>
      <c r="N173" s="1" t="s">
        <v>29</v>
      </c>
      <c r="T173" s="1" t="s">
        <v>30</v>
      </c>
      <c r="Z173" s="1" t="s">
        <v>31</v>
      </c>
    </row>
    <row r="174" spans="1:60" x14ac:dyDescent="0.25">
      <c r="B174" s="1" t="s">
        <v>46</v>
      </c>
      <c r="H174" s="1" t="s">
        <v>46</v>
      </c>
      <c r="N174" s="1" t="s">
        <v>46</v>
      </c>
      <c r="T174" s="1" t="s">
        <v>46</v>
      </c>
      <c r="Z174" s="1" t="s">
        <v>46</v>
      </c>
    </row>
    <row r="175" spans="1:60" x14ac:dyDescent="0.25">
      <c r="A175" s="1" t="s">
        <v>33</v>
      </c>
      <c r="B175" s="1" t="s">
        <v>34</v>
      </c>
      <c r="C175" s="1" t="s">
        <v>35</v>
      </c>
      <c r="D175" s="1" t="s">
        <v>40</v>
      </c>
      <c r="E175" s="1" t="s">
        <v>37</v>
      </c>
      <c r="F175" s="1" t="s">
        <v>38</v>
      </c>
      <c r="G175" s="1" t="s">
        <v>33</v>
      </c>
      <c r="H175" s="1" t="s">
        <v>34</v>
      </c>
      <c r="I175" s="1" t="s">
        <v>35</v>
      </c>
      <c r="J175" s="1" t="s">
        <v>40</v>
      </c>
      <c r="K175" s="1" t="s">
        <v>37</v>
      </c>
      <c r="L175" s="1" t="s">
        <v>38</v>
      </c>
      <c r="M175" s="1" t="s">
        <v>33</v>
      </c>
      <c r="N175" s="1" t="s">
        <v>34</v>
      </c>
      <c r="O175" s="1" t="s">
        <v>35</v>
      </c>
      <c r="P175" s="1" t="s">
        <v>40</v>
      </c>
      <c r="Q175" s="1" t="s">
        <v>37</v>
      </c>
      <c r="R175" s="1" t="s">
        <v>38</v>
      </c>
      <c r="S175" s="1" t="s">
        <v>33</v>
      </c>
      <c r="T175" s="1" t="s">
        <v>34</v>
      </c>
      <c r="U175" s="1" t="s">
        <v>35</v>
      </c>
      <c r="V175" s="1" t="s">
        <v>40</v>
      </c>
      <c r="W175" s="1" t="s">
        <v>37</v>
      </c>
      <c r="X175" s="1" t="s">
        <v>38</v>
      </c>
      <c r="Y175" s="1" t="s">
        <v>33</v>
      </c>
      <c r="Z175" s="1" t="s">
        <v>34</v>
      </c>
      <c r="AA175" s="1" t="s">
        <v>35</v>
      </c>
      <c r="AB175" s="1" t="s">
        <v>40</v>
      </c>
      <c r="AC175" s="1" t="s">
        <v>37</v>
      </c>
      <c r="AD175" s="1" t="s">
        <v>38</v>
      </c>
    </row>
    <row r="176" spans="1:60" x14ac:dyDescent="0.25">
      <c r="A176" s="1">
        <v>4</v>
      </c>
      <c r="B176" s="1">
        <v>45935</v>
      </c>
      <c r="C176" s="1">
        <v>50365</v>
      </c>
      <c r="D176" s="1">
        <v>54070</v>
      </c>
      <c r="E176" s="1">
        <v>55775</v>
      </c>
      <c r="F176" s="1">
        <v>60640</v>
      </c>
      <c r="G176" s="1">
        <v>4</v>
      </c>
      <c r="H176" s="1">
        <v>48232</v>
      </c>
      <c r="I176" s="1">
        <v>52883</v>
      </c>
      <c r="J176" s="1">
        <v>56774</v>
      </c>
      <c r="K176" s="1">
        <v>58564</v>
      </c>
      <c r="L176" s="1">
        <v>63672</v>
      </c>
      <c r="M176" s="1">
        <v>4</v>
      </c>
      <c r="N176" s="1">
        <v>50529</v>
      </c>
      <c r="O176" s="1">
        <v>55402</v>
      </c>
      <c r="P176" s="1">
        <v>59477</v>
      </c>
      <c r="Q176" s="1">
        <v>61353</v>
      </c>
      <c r="R176" s="1">
        <v>66704</v>
      </c>
      <c r="S176" s="1">
        <v>4</v>
      </c>
      <c r="T176" s="1">
        <v>52825</v>
      </c>
      <c r="U176" s="1">
        <v>57920</v>
      </c>
      <c r="V176" s="1">
        <v>62181</v>
      </c>
      <c r="W176" s="1">
        <v>64141</v>
      </c>
      <c r="X176" s="1">
        <v>69736</v>
      </c>
      <c r="Y176" s="1">
        <v>4</v>
      </c>
      <c r="Z176" s="1">
        <v>55122</v>
      </c>
      <c r="AA176" s="1">
        <v>60438</v>
      </c>
      <c r="AB176" s="1">
        <v>64884</v>
      </c>
      <c r="AC176" s="1">
        <v>66930</v>
      </c>
      <c r="AD176" s="1">
        <v>72768</v>
      </c>
      <c r="AF176" s="1">
        <v>1000</v>
      </c>
      <c r="AG176" s="1">
        <v>1000</v>
      </c>
      <c r="AH176" s="1">
        <v>1000</v>
      </c>
      <c r="AI176" s="1">
        <v>1000</v>
      </c>
      <c r="AJ176" s="1">
        <v>1000</v>
      </c>
      <c r="AL176" s="1">
        <v>1050</v>
      </c>
      <c r="AM176" s="1">
        <v>1050</v>
      </c>
      <c r="AN176" s="1">
        <v>1050</v>
      </c>
      <c r="AO176" s="1">
        <v>1050</v>
      </c>
      <c r="AP176" s="1">
        <v>1050</v>
      </c>
      <c r="AR176" s="1">
        <v>1100</v>
      </c>
      <c r="AS176" s="1">
        <v>1100</v>
      </c>
      <c r="AT176" s="1">
        <v>1100</v>
      </c>
      <c r="AU176" s="1">
        <v>1100</v>
      </c>
      <c r="AV176" s="1">
        <v>1100</v>
      </c>
      <c r="AX176" s="1">
        <v>1150</v>
      </c>
      <c r="AY176" s="1">
        <v>1150</v>
      </c>
      <c r="AZ176" s="1">
        <v>1150</v>
      </c>
      <c r="BA176" s="1">
        <v>1150</v>
      </c>
      <c r="BB176" s="1">
        <v>1150</v>
      </c>
      <c r="BD176" s="1">
        <v>1200</v>
      </c>
      <c r="BE176" s="1">
        <v>1200</v>
      </c>
      <c r="BF176" s="1">
        <v>1200</v>
      </c>
      <c r="BG176" s="1">
        <v>1200</v>
      </c>
      <c r="BH176" s="1">
        <v>1200</v>
      </c>
    </row>
    <row r="177" spans="1:60" x14ac:dyDescent="0.25">
      <c r="A177" s="1">
        <v>5</v>
      </c>
      <c r="B177" s="1">
        <v>47730</v>
      </c>
      <c r="C177" s="1">
        <v>52340</v>
      </c>
      <c r="D177" s="1">
        <v>56195</v>
      </c>
      <c r="E177" s="1">
        <v>57965</v>
      </c>
      <c r="F177" s="1">
        <v>63025</v>
      </c>
      <c r="G177" s="1">
        <v>5</v>
      </c>
      <c r="H177" s="1">
        <v>50117</v>
      </c>
      <c r="I177" s="1">
        <v>54957</v>
      </c>
      <c r="J177" s="1">
        <v>59005</v>
      </c>
      <c r="K177" s="1">
        <v>60863</v>
      </c>
      <c r="L177" s="1">
        <v>66176</v>
      </c>
      <c r="M177" s="1">
        <v>5</v>
      </c>
      <c r="N177" s="1">
        <v>52503</v>
      </c>
      <c r="O177" s="1">
        <v>57574</v>
      </c>
      <c r="P177" s="1">
        <v>61815</v>
      </c>
      <c r="Q177" s="1">
        <v>63762</v>
      </c>
      <c r="R177" s="1">
        <v>69328</v>
      </c>
      <c r="S177" s="1">
        <v>5</v>
      </c>
      <c r="T177" s="1">
        <v>54890</v>
      </c>
      <c r="U177" s="1">
        <v>60191</v>
      </c>
      <c r="V177" s="1">
        <v>64624</v>
      </c>
      <c r="W177" s="1">
        <v>66660</v>
      </c>
      <c r="X177" s="1">
        <v>72479</v>
      </c>
      <c r="Y177" s="1">
        <v>5</v>
      </c>
      <c r="Z177" s="1">
        <v>57276</v>
      </c>
      <c r="AA177" s="1">
        <v>62808</v>
      </c>
      <c r="AB177" s="1">
        <v>67434</v>
      </c>
      <c r="AC177" s="1">
        <v>69558</v>
      </c>
      <c r="AD177" s="1">
        <v>75630</v>
      </c>
      <c r="AF177" s="1">
        <v>1000</v>
      </c>
      <c r="AG177" s="1">
        <v>1000</v>
      </c>
      <c r="AH177" s="1">
        <v>1000</v>
      </c>
      <c r="AI177" s="1">
        <v>1000</v>
      </c>
      <c r="AJ177" s="1">
        <v>1000</v>
      </c>
      <c r="AL177" s="1">
        <v>1050</v>
      </c>
      <c r="AM177" s="1">
        <v>1050</v>
      </c>
      <c r="AN177" s="1">
        <v>1050</v>
      </c>
      <c r="AO177" s="1">
        <v>1050</v>
      </c>
      <c r="AP177" s="1">
        <v>1050</v>
      </c>
      <c r="AR177" s="1">
        <v>1100</v>
      </c>
      <c r="AS177" s="1">
        <v>1100</v>
      </c>
      <c r="AT177" s="1">
        <v>1100</v>
      </c>
      <c r="AU177" s="1">
        <v>1100</v>
      </c>
      <c r="AV177" s="1">
        <v>1100</v>
      </c>
      <c r="AX177" s="1">
        <v>1150</v>
      </c>
      <c r="AY177" s="1">
        <v>1150</v>
      </c>
      <c r="AZ177" s="1">
        <v>1150</v>
      </c>
      <c r="BA177" s="1">
        <v>1150</v>
      </c>
      <c r="BB177" s="1">
        <v>1150</v>
      </c>
      <c r="BD177" s="1">
        <v>1200</v>
      </c>
      <c r="BE177" s="1">
        <v>1200</v>
      </c>
      <c r="BF177" s="1">
        <v>1200</v>
      </c>
      <c r="BG177" s="1">
        <v>1200</v>
      </c>
      <c r="BH177" s="1">
        <v>1200</v>
      </c>
    </row>
    <row r="178" spans="1:60" x14ac:dyDescent="0.25">
      <c r="A178" s="1">
        <v>6</v>
      </c>
      <c r="B178" s="1">
        <v>48315</v>
      </c>
      <c r="C178" s="1">
        <v>52980</v>
      </c>
      <c r="D178" s="1">
        <v>56885</v>
      </c>
      <c r="E178" s="1">
        <v>58685</v>
      </c>
      <c r="F178" s="1">
        <v>63800</v>
      </c>
      <c r="G178" s="1">
        <v>6</v>
      </c>
      <c r="H178" s="1">
        <v>50731</v>
      </c>
      <c r="I178" s="1">
        <v>55629</v>
      </c>
      <c r="J178" s="1">
        <v>59729</v>
      </c>
      <c r="K178" s="1">
        <v>61619</v>
      </c>
      <c r="L178" s="1">
        <v>66990</v>
      </c>
      <c r="M178" s="1">
        <v>6</v>
      </c>
      <c r="N178" s="1">
        <v>53147</v>
      </c>
      <c r="O178" s="1">
        <v>58278</v>
      </c>
      <c r="P178" s="1">
        <v>62574</v>
      </c>
      <c r="Q178" s="1">
        <v>64554</v>
      </c>
      <c r="R178" s="1">
        <v>70180</v>
      </c>
      <c r="S178" s="1">
        <v>6</v>
      </c>
      <c r="T178" s="1">
        <v>55562</v>
      </c>
      <c r="U178" s="1">
        <v>60927</v>
      </c>
      <c r="V178" s="1">
        <v>65418</v>
      </c>
      <c r="W178" s="1">
        <v>67488</v>
      </c>
      <c r="X178" s="1">
        <v>73370</v>
      </c>
      <c r="Y178" s="1">
        <v>6</v>
      </c>
      <c r="Z178" s="1">
        <v>57978</v>
      </c>
      <c r="AA178" s="1">
        <v>63576</v>
      </c>
      <c r="AB178" s="1">
        <v>68262</v>
      </c>
      <c r="AC178" s="1">
        <v>70422</v>
      </c>
      <c r="AD178" s="1">
        <v>76560</v>
      </c>
      <c r="AF178" s="1">
        <v>1000</v>
      </c>
      <c r="AG178" s="1">
        <v>1000</v>
      </c>
      <c r="AH178" s="1">
        <v>1000</v>
      </c>
      <c r="AI178" s="1">
        <v>1000</v>
      </c>
      <c r="AJ178" s="1">
        <v>1000</v>
      </c>
      <c r="AL178" s="1">
        <v>1050</v>
      </c>
      <c r="AM178" s="1">
        <v>1050</v>
      </c>
      <c r="AN178" s="1">
        <v>1050</v>
      </c>
      <c r="AO178" s="1">
        <v>1050</v>
      </c>
      <c r="AP178" s="1">
        <v>1050</v>
      </c>
      <c r="AR178" s="1">
        <v>1100</v>
      </c>
      <c r="AS178" s="1">
        <v>1100</v>
      </c>
      <c r="AT178" s="1">
        <v>1100</v>
      </c>
      <c r="AU178" s="1">
        <v>1100</v>
      </c>
      <c r="AV178" s="1">
        <v>1100</v>
      </c>
      <c r="AX178" s="1">
        <v>1150</v>
      </c>
      <c r="AY178" s="1">
        <v>1150</v>
      </c>
      <c r="AZ178" s="1">
        <v>1150</v>
      </c>
      <c r="BA178" s="1">
        <v>1150</v>
      </c>
      <c r="BB178" s="1">
        <v>1150</v>
      </c>
      <c r="BD178" s="1">
        <v>1200</v>
      </c>
      <c r="BE178" s="1">
        <v>1200</v>
      </c>
      <c r="BF178" s="1">
        <v>1200</v>
      </c>
      <c r="BG178" s="1">
        <v>1200</v>
      </c>
      <c r="BH178" s="1">
        <v>1200</v>
      </c>
    </row>
    <row r="179" spans="1:60" x14ac:dyDescent="0.25">
      <c r="A179" s="1">
        <v>7</v>
      </c>
      <c r="B179" s="1">
        <v>48900</v>
      </c>
      <c r="C179" s="1">
        <v>53620</v>
      </c>
      <c r="D179" s="1">
        <v>57570</v>
      </c>
      <c r="E179" s="1">
        <v>59390</v>
      </c>
      <c r="F179" s="1">
        <v>64575</v>
      </c>
      <c r="G179" s="1">
        <v>7</v>
      </c>
      <c r="H179" s="1">
        <v>51345</v>
      </c>
      <c r="I179" s="1">
        <v>56301</v>
      </c>
      <c r="J179" s="1">
        <v>60449</v>
      </c>
      <c r="K179" s="1">
        <v>62360</v>
      </c>
      <c r="L179" s="1">
        <v>67804</v>
      </c>
      <c r="M179" s="1">
        <v>7</v>
      </c>
      <c r="N179" s="1">
        <v>53790</v>
      </c>
      <c r="O179" s="1">
        <v>58982</v>
      </c>
      <c r="P179" s="1">
        <v>63327</v>
      </c>
      <c r="Q179" s="1">
        <v>65329</v>
      </c>
      <c r="R179" s="1">
        <v>71033</v>
      </c>
      <c r="S179" s="1">
        <v>7</v>
      </c>
      <c r="T179" s="1">
        <v>56235</v>
      </c>
      <c r="U179" s="1">
        <v>61663</v>
      </c>
      <c r="V179" s="1">
        <v>66206</v>
      </c>
      <c r="W179" s="1">
        <v>68299</v>
      </c>
      <c r="X179" s="1">
        <v>74261</v>
      </c>
      <c r="Y179" s="1">
        <v>7</v>
      </c>
      <c r="Z179" s="1">
        <v>58680</v>
      </c>
      <c r="AA179" s="1">
        <v>64344</v>
      </c>
      <c r="AB179" s="1">
        <v>69084</v>
      </c>
      <c r="AC179" s="1">
        <v>71268</v>
      </c>
      <c r="AD179" s="1">
        <v>77490</v>
      </c>
      <c r="AF179" s="1">
        <v>1000</v>
      </c>
      <c r="AG179" s="1">
        <v>1000</v>
      </c>
      <c r="AH179" s="1">
        <v>1000</v>
      </c>
      <c r="AI179" s="1">
        <v>1000</v>
      </c>
      <c r="AJ179" s="1">
        <v>1000</v>
      </c>
      <c r="AL179" s="1">
        <v>1050</v>
      </c>
      <c r="AM179" s="1">
        <v>1050</v>
      </c>
      <c r="AN179" s="1">
        <v>1050</v>
      </c>
      <c r="AO179" s="1">
        <v>1050</v>
      </c>
      <c r="AP179" s="1">
        <v>1050</v>
      </c>
      <c r="AR179" s="1">
        <v>1100</v>
      </c>
      <c r="AS179" s="1">
        <v>1100</v>
      </c>
      <c r="AT179" s="1">
        <v>1100</v>
      </c>
      <c r="AU179" s="1">
        <v>1100</v>
      </c>
      <c r="AV179" s="1">
        <v>1100</v>
      </c>
      <c r="AX179" s="1">
        <v>1150</v>
      </c>
      <c r="AY179" s="1">
        <v>1150</v>
      </c>
      <c r="AZ179" s="1">
        <v>1150</v>
      </c>
      <c r="BA179" s="1">
        <v>1150</v>
      </c>
      <c r="BB179" s="1">
        <v>1150</v>
      </c>
      <c r="BD179" s="1">
        <v>1200</v>
      </c>
      <c r="BE179" s="1">
        <v>1200</v>
      </c>
      <c r="BF179" s="1">
        <v>1200</v>
      </c>
      <c r="BG179" s="1">
        <v>1200</v>
      </c>
      <c r="BH179" s="1">
        <v>1200</v>
      </c>
    </row>
    <row r="180" spans="1:60" x14ac:dyDescent="0.25">
      <c r="A180" s="1">
        <v>8</v>
      </c>
      <c r="B180" s="1">
        <v>50340</v>
      </c>
      <c r="C180" s="1">
        <v>55195</v>
      </c>
      <c r="D180" s="1">
        <v>59270</v>
      </c>
      <c r="E180" s="1">
        <v>61145</v>
      </c>
      <c r="F180" s="1">
        <v>66485</v>
      </c>
      <c r="G180" s="1">
        <v>8</v>
      </c>
      <c r="H180" s="1">
        <v>52857</v>
      </c>
      <c r="I180" s="1">
        <v>57955</v>
      </c>
      <c r="J180" s="1">
        <v>62234</v>
      </c>
      <c r="K180" s="1">
        <v>64202</v>
      </c>
      <c r="L180" s="1">
        <v>69809</v>
      </c>
      <c r="M180" s="1">
        <v>8</v>
      </c>
      <c r="N180" s="1">
        <v>55374</v>
      </c>
      <c r="O180" s="1">
        <v>60715</v>
      </c>
      <c r="P180" s="1">
        <v>65197</v>
      </c>
      <c r="Q180" s="1">
        <v>67260</v>
      </c>
      <c r="R180" s="1">
        <v>73134</v>
      </c>
      <c r="S180" s="1">
        <v>8</v>
      </c>
      <c r="T180" s="1">
        <v>57891</v>
      </c>
      <c r="U180" s="1">
        <v>63474</v>
      </c>
      <c r="V180" s="1">
        <v>68161</v>
      </c>
      <c r="W180" s="1">
        <v>70317</v>
      </c>
      <c r="X180" s="1">
        <v>76458</v>
      </c>
      <c r="Y180" s="1">
        <v>8</v>
      </c>
      <c r="Z180" s="1">
        <v>60408</v>
      </c>
      <c r="AA180" s="1">
        <v>66234</v>
      </c>
      <c r="AB180" s="1">
        <v>71124</v>
      </c>
      <c r="AC180" s="1">
        <v>73374</v>
      </c>
      <c r="AD180" s="1">
        <v>79782</v>
      </c>
      <c r="AF180" s="1">
        <v>1000</v>
      </c>
      <c r="AG180" s="1">
        <v>1000</v>
      </c>
      <c r="AH180" s="1">
        <v>1000</v>
      </c>
      <c r="AI180" s="1">
        <v>1000</v>
      </c>
      <c r="AJ180" s="1">
        <v>1000</v>
      </c>
      <c r="AL180" s="1">
        <v>1050</v>
      </c>
      <c r="AM180" s="1">
        <v>1050</v>
      </c>
      <c r="AN180" s="1">
        <v>1050</v>
      </c>
      <c r="AO180" s="1">
        <v>1050</v>
      </c>
      <c r="AP180" s="1">
        <v>1050</v>
      </c>
      <c r="AR180" s="1">
        <v>1100</v>
      </c>
      <c r="AS180" s="1">
        <v>1100</v>
      </c>
      <c r="AT180" s="1">
        <v>1100</v>
      </c>
      <c r="AU180" s="1">
        <v>1100</v>
      </c>
      <c r="AV180" s="1">
        <v>1100</v>
      </c>
      <c r="AX180" s="1">
        <v>1150</v>
      </c>
      <c r="AY180" s="1">
        <v>1150</v>
      </c>
      <c r="AZ180" s="1">
        <v>1150</v>
      </c>
      <c r="BA180" s="1">
        <v>1150</v>
      </c>
      <c r="BB180" s="1">
        <v>1150</v>
      </c>
      <c r="BD180" s="1">
        <v>1200</v>
      </c>
      <c r="BE180" s="1">
        <v>1200</v>
      </c>
      <c r="BF180" s="1">
        <v>1200</v>
      </c>
      <c r="BG180" s="1">
        <v>1200</v>
      </c>
      <c r="BH180" s="1">
        <v>1200</v>
      </c>
    </row>
    <row r="181" spans="1:60" x14ac:dyDescent="0.25">
      <c r="A181" s="1">
        <v>9</v>
      </c>
      <c r="B181" s="1">
        <v>51575</v>
      </c>
      <c r="C181" s="1">
        <v>56550</v>
      </c>
      <c r="D181" s="1">
        <v>60725</v>
      </c>
      <c r="E181" s="1">
        <v>62640</v>
      </c>
      <c r="F181" s="1">
        <v>68120</v>
      </c>
      <c r="G181" s="1">
        <v>9</v>
      </c>
      <c r="H181" s="1">
        <v>54154</v>
      </c>
      <c r="I181" s="1">
        <v>59378</v>
      </c>
      <c r="J181" s="1">
        <v>63761</v>
      </c>
      <c r="K181" s="1">
        <v>65772</v>
      </c>
      <c r="L181" s="1">
        <v>71526</v>
      </c>
      <c r="M181" s="1">
        <v>9</v>
      </c>
      <c r="N181" s="1">
        <v>56733</v>
      </c>
      <c r="O181" s="1">
        <v>62205</v>
      </c>
      <c r="P181" s="1">
        <v>66798</v>
      </c>
      <c r="Q181" s="1">
        <v>68904</v>
      </c>
      <c r="R181" s="1">
        <v>74932</v>
      </c>
      <c r="S181" s="1">
        <v>9</v>
      </c>
      <c r="T181" s="1">
        <v>59311</v>
      </c>
      <c r="U181" s="1">
        <v>65033</v>
      </c>
      <c r="V181" s="1">
        <v>69834</v>
      </c>
      <c r="W181" s="1">
        <v>72036</v>
      </c>
      <c r="X181" s="1">
        <v>78338</v>
      </c>
      <c r="Y181" s="1">
        <v>9</v>
      </c>
      <c r="Z181" s="1">
        <v>61890</v>
      </c>
      <c r="AA181" s="1">
        <v>67860</v>
      </c>
      <c r="AB181" s="1">
        <v>72870</v>
      </c>
      <c r="AC181" s="1">
        <v>75168</v>
      </c>
      <c r="AD181" s="1">
        <v>81744</v>
      </c>
      <c r="AF181" s="1">
        <v>1000</v>
      </c>
      <c r="AG181" s="1">
        <v>1000</v>
      </c>
      <c r="AH181" s="1">
        <v>1000</v>
      </c>
      <c r="AI181" s="1">
        <v>1000</v>
      </c>
      <c r="AJ181" s="1">
        <v>1000</v>
      </c>
      <c r="AL181" s="1">
        <v>1050</v>
      </c>
      <c r="AM181" s="1">
        <v>1050</v>
      </c>
      <c r="AN181" s="1">
        <v>1050</v>
      </c>
      <c r="AO181" s="1">
        <v>1050</v>
      </c>
      <c r="AP181" s="1">
        <v>1050</v>
      </c>
      <c r="AR181" s="1">
        <v>1100</v>
      </c>
      <c r="AS181" s="1">
        <v>1100</v>
      </c>
      <c r="AT181" s="1">
        <v>1100</v>
      </c>
      <c r="AU181" s="1">
        <v>1100</v>
      </c>
      <c r="AV181" s="1">
        <v>1100</v>
      </c>
      <c r="AX181" s="1">
        <v>1150</v>
      </c>
      <c r="AY181" s="1">
        <v>1150</v>
      </c>
      <c r="AZ181" s="1">
        <v>1150</v>
      </c>
      <c r="BA181" s="1">
        <v>1150</v>
      </c>
      <c r="BB181" s="1">
        <v>1150</v>
      </c>
      <c r="BD181" s="1">
        <v>1200</v>
      </c>
      <c r="BE181" s="1">
        <v>1200</v>
      </c>
      <c r="BF181" s="1">
        <v>1200</v>
      </c>
      <c r="BG181" s="1">
        <v>1200</v>
      </c>
      <c r="BH181" s="1">
        <v>1200</v>
      </c>
    </row>
    <row r="182" spans="1:60" x14ac:dyDescent="0.25">
      <c r="A182" s="1">
        <v>10</v>
      </c>
      <c r="B182" s="1">
        <v>52835</v>
      </c>
      <c r="C182" s="1">
        <v>57945</v>
      </c>
      <c r="D182" s="1">
        <v>62225</v>
      </c>
      <c r="E182" s="1">
        <v>64180</v>
      </c>
      <c r="F182" s="1">
        <v>69795</v>
      </c>
      <c r="G182" s="1">
        <v>10</v>
      </c>
      <c r="H182" s="1">
        <v>55477</v>
      </c>
      <c r="I182" s="1">
        <v>60842</v>
      </c>
      <c r="J182" s="1">
        <v>65336</v>
      </c>
      <c r="K182" s="1">
        <v>67389</v>
      </c>
      <c r="L182" s="1">
        <v>73285</v>
      </c>
      <c r="M182" s="1">
        <v>10</v>
      </c>
      <c r="N182" s="1">
        <v>58119</v>
      </c>
      <c r="O182" s="1">
        <v>63740</v>
      </c>
      <c r="P182" s="1">
        <v>68448</v>
      </c>
      <c r="Q182" s="1">
        <v>70598</v>
      </c>
      <c r="R182" s="1">
        <v>76775</v>
      </c>
      <c r="S182" s="1">
        <v>10</v>
      </c>
      <c r="T182" s="1">
        <v>60760</v>
      </c>
      <c r="U182" s="1">
        <v>66637</v>
      </c>
      <c r="V182" s="1">
        <v>71559</v>
      </c>
      <c r="W182" s="1">
        <v>73807</v>
      </c>
      <c r="X182" s="1">
        <v>80264</v>
      </c>
      <c r="Y182" s="1">
        <v>10</v>
      </c>
      <c r="Z182" s="1">
        <v>63402</v>
      </c>
      <c r="AA182" s="1">
        <v>69534</v>
      </c>
      <c r="AB182" s="1">
        <v>74670</v>
      </c>
      <c r="AC182" s="1">
        <v>77016</v>
      </c>
      <c r="AD182" s="1">
        <v>83754</v>
      </c>
      <c r="AF182" s="1">
        <v>1000</v>
      </c>
      <c r="AG182" s="1">
        <v>1000</v>
      </c>
      <c r="AH182" s="1">
        <v>1000</v>
      </c>
      <c r="AI182" s="1">
        <v>1000</v>
      </c>
      <c r="AJ182" s="1">
        <v>1000</v>
      </c>
      <c r="AL182" s="1">
        <v>1050</v>
      </c>
      <c r="AM182" s="1">
        <v>1050</v>
      </c>
      <c r="AN182" s="1">
        <v>1050</v>
      </c>
      <c r="AO182" s="1">
        <v>1050</v>
      </c>
      <c r="AP182" s="1">
        <v>1050</v>
      </c>
      <c r="AR182" s="1">
        <v>1100</v>
      </c>
      <c r="AS182" s="1">
        <v>1100</v>
      </c>
      <c r="AT182" s="1">
        <v>1100</v>
      </c>
      <c r="AU182" s="1">
        <v>1100</v>
      </c>
      <c r="AV182" s="1">
        <v>1100</v>
      </c>
      <c r="AX182" s="1">
        <v>1150</v>
      </c>
      <c r="AY182" s="1">
        <v>1150</v>
      </c>
      <c r="AZ182" s="1">
        <v>1150</v>
      </c>
      <c r="BA182" s="1">
        <v>1150</v>
      </c>
      <c r="BB182" s="1">
        <v>1150</v>
      </c>
      <c r="BD182" s="1">
        <v>1200</v>
      </c>
      <c r="BE182" s="1">
        <v>1200</v>
      </c>
      <c r="BF182" s="1">
        <v>1200</v>
      </c>
      <c r="BG182" s="1">
        <v>1200</v>
      </c>
      <c r="BH182" s="1">
        <v>1200</v>
      </c>
    </row>
    <row r="183" spans="1:60" x14ac:dyDescent="0.25">
      <c r="A183" s="1">
        <v>11</v>
      </c>
      <c r="B183" s="1">
        <v>54910</v>
      </c>
      <c r="C183" s="1">
        <v>60220</v>
      </c>
      <c r="D183" s="1">
        <v>64670</v>
      </c>
      <c r="E183" s="1">
        <v>66710</v>
      </c>
      <c r="F183" s="1">
        <v>72550</v>
      </c>
      <c r="G183" s="1">
        <v>11</v>
      </c>
      <c r="H183" s="1">
        <v>57656</v>
      </c>
      <c r="I183" s="1">
        <v>63231</v>
      </c>
      <c r="J183" s="1">
        <v>67904</v>
      </c>
      <c r="K183" s="1">
        <v>70046</v>
      </c>
      <c r="L183" s="1">
        <v>76178</v>
      </c>
      <c r="M183" s="1">
        <v>11</v>
      </c>
      <c r="N183" s="1">
        <v>60401</v>
      </c>
      <c r="O183" s="1">
        <v>66242</v>
      </c>
      <c r="P183" s="1">
        <v>71137</v>
      </c>
      <c r="Q183" s="1">
        <v>73381</v>
      </c>
      <c r="R183" s="1">
        <v>79805</v>
      </c>
      <c r="S183" s="1">
        <v>11</v>
      </c>
      <c r="T183" s="1">
        <v>63147</v>
      </c>
      <c r="U183" s="1">
        <v>69253</v>
      </c>
      <c r="V183" s="1">
        <v>74371</v>
      </c>
      <c r="W183" s="1">
        <v>76717</v>
      </c>
      <c r="X183" s="1">
        <v>83433</v>
      </c>
      <c r="Y183" s="1">
        <v>11</v>
      </c>
      <c r="Z183" s="1">
        <v>65892</v>
      </c>
      <c r="AA183" s="1">
        <v>72264</v>
      </c>
      <c r="AB183" s="1">
        <v>77604</v>
      </c>
      <c r="AC183" s="1">
        <v>80052</v>
      </c>
      <c r="AD183" s="1">
        <v>87060</v>
      </c>
      <c r="AF183" s="1">
        <v>1000</v>
      </c>
      <c r="AG183" s="1">
        <v>1000</v>
      </c>
      <c r="AH183" s="1">
        <v>1000</v>
      </c>
      <c r="AI183" s="1">
        <v>1000</v>
      </c>
      <c r="AJ183" s="1">
        <v>1000</v>
      </c>
      <c r="AL183" s="1">
        <v>1050</v>
      </c>
      <c r="AM183" s="1">
        <v>1050</v>
      </c>
      <c r="AN183" s="1">
        <v>1050</v>
      </c>
      <c r="AO183" s="1">
        <v>1050</v>
      </c>
      <c r="AP183" s="1">
        <v>1050</v>
      </c>
      <c r="AR183" s="1">
        <v>1100</v>
      </c>
      <c r="AS183" s="1">
        <v>1100</v>
      </c>
      <c r="AT183" s="1">
        <v>1100</v>
      </c>
      <c r="AU183" s="1">
        <v>1100</v>
      </c>
      <c r="AV183" s="1">
        <v>1100</v>
      </c>
      <c r="AX183" s="1">
        <v>1150</v>
      </c>
      <c r="AY183" s="1">
        <v>1150</v>
      </c>
      <c r="AZ183" s="1">
        <v>1150</v>
      </c>
      <c r="BA183" s="1">
        <v>1150</v>
      </c>
      <c r="BB183" s="1">
        <v>1150</v>
      </c>
      <c r="BD183" s="1">
        <v>1200</v>
      </c>
      <c r="BE183" s="1">
        <v>1200</v>
      </c>
      <c r="BF183" s="1">
        <v>1200</v>
      </c>
      <c r="BG183" s="1">
        <v>1200</v>
      </c>
      <c r="BH183" s="1">
        <v>1200</v>
      </c>
    </row>
    <row r="184" spans="1:60" x14ac:dyDescent="0.25">
      <c r="A184" s="1">
        <v>12</v>
      </c>
      <c r="B184" s="1">
        <v>55720</v>
      </c>
      <c r="C184" s="1">
        <v>61105</v>
      </c>
      <c r="D184" s="1">
        <v>65620</v>
      </c>
      <c r="E184" s="1">
        <v>67700</v>
      </c>
      <c r="F184" s="1">
        <v>73625</v>
      </c>
      <c r="G184" s="1">
        <v>12</v>
      </c>
      <c r="H184" s="1">
        <v>58506</v>
      </c>
      <c r="I184" s="1">
        <v>64160</v>
      </c>
      <c r="J184" s="1">
        <v>68901</v>
      </c>
      <c r="K184" s="1">
        <v>71085</v>
      </c>
      <c r="L184" s="1">
        <v>77306</v>
      </c>
      <c r="M184" s="1">
        <v>12</v>
      </c>
      <c r="N184" s="1">
        <v>61292</v>
      </c>
      <c r="O184" s="1">
        <v>67216</v>
      </c>
      <c r="P184" s="1">
        <v>72182</v>
      </c>
      <c r="Q184" s="1">
        <v>74470</v>
      </c>
      <c r="R184" s="1">
        <v>80988</v>
      </c>
      <c r="S184" s="1">
        <v>12</v>
      </c>
      <c r="T184" s="1">
        <v>64078</v>
      </c>
      <c r="U184" s="1">
        <v>70271</v>
      </c>
      <c r="V184" s="1">
        <v>75463</v>
      </c>
      <c r="W184" s="1">
        <v>77855</v>
      </c>
      <c r="X184" s="1">
        <v>84669</v>
      </c>
      <c r="Y184" s="1">
        <v>12</v>
      </c>
      <c r="Z184" s="1">
        <v>66864</v>
      </c>
      <c r="AA184" s="1">
        <v>73326</v>
      </c>
      <c r="AB184" s="1">
        <v>78744</v>
      </c>
      <c r="AC184" s="1">
        <v>81240</v>
      </c>
      <c r="AD184" s="1">
        <v>88350</v>
      </c>
      <c r="AF184" s="1">
        <v>1000</v>
      </c>
      <c r="AG184" s="1">
        <v>1000</v>
      </c>
      <c r="AH184" s="1">
        <v>1000</v>
      </c>
      <c r="AI184" s="1">
        <v>1000</v>
      </c>
      <c r="AJ184" s="1">
        <v>1000</v>
      </c>
      <c r="AL184" s="1">
        <v>1050</v>
      </c>
      <c r="AM184" s="1">
        <v>1050</v>
      </c>
      <c r="AN184" s="1">
        <v>1050</v>
      </c>
      <c r="AO184" s="1">
        <v>1050</v>
      </c>
      <c r="AP184" s="1">
        <v>1050</v>
      </c>
      <c r="AR184" s="1">
        <v>1100</v>
      </c>
      <c r="AS184" s="1">
        <v>1100</v>
      </c>
      <c r="AT184" s="1">
        <v>1100</v>
      </c>
      <c r="AU184" s="1">
        <v>1100</v>
      </c>
      <c r="AV184" s="1">
        <v>1100</v>
      </c>
      <c r="AX184" s="1">
        <v>1150</v>
      </c>
      <c r="AY184" s="1">
        <v>1150</v>
      </c>
      <c r="AZ184" s="1">
        <v>1150</v>
      </c>
      <c r="BA184" s="1">
        <v>1150</v>
      </c>
      <c r="BB184" s="1">
        <v>1150</v>
      </c>
      <c r="BD184" s="1">
        <v>1200</v>
      </c>
      <c r="BE184" s="1">
        <v>1200</v>
      </c>
      <c r="BF184" s="1">
        <v>1200</v>
      </c>
      <c r="BG184" s="1">
        <v>1200</v>
      </c>
      <c r="BH184" s="1">
        <v>1200</v>
      </c>
    </row>
    <row r="185" spans="1:60" x14ac:dyDescent="0.25">
      <c r="A185" s="1">
        <v>13</v>
      </c>
      <c r="B185" s="1">
        <v>56535</v>
      </c>
      <c r="C185" s="1">
        <v>62010</v>
      </c>
      <c r="D185" s="1">
        <v>66595</v>
      </c>
      <c r="E185" s="1">
        <v>68705</v>
      </c>
      <c r="F185" s="1">
        <v>74710</v>
      </c>
      <c r="G185" s="1">
        <v>13</v>
      </c>
      <c r="H185" s="1">
        <v>59362</v>
      </c>
      <c r="I185" s="1">
        <v>65111</v>
      </c>
      <c r="J185" s="1">
        <v>69925</v>
      </c>
      <c r="K185" s="1">
        <v>72140</v>
      </c>
      <c r="L185" s="1">
        <v>78446</v>
      </c>
      <c r="M185" s="1">
        <v>13</v>
      </c>
      <c r="N185" s="1">
        <v>62189</v>
      </c>
      <c r="O185" s="1">
        <v>68211</v>
      </c>
      <c r="P185" s="1">
        <v>73255</v>
      </c>
      <c r="Q185" s="1">
        <v>75576</v>
      </c>
      <c r="R185" s="1">
        <v>82181</v>
      </c>
      <c r="S185" s="1">
        <v>13</v>
      </c>
      <c r="T185" s="1">
        <v>65015</v>
      </c>
      <c r="U185" s="1">
        <v>71312</v>
      </c>
      <c r="V185" s="1">
        <v>76584</v>
      </c>
      <c r="W185" s="1">
        <v>79011</v>
      </c>
      <c r="X185" s="1">
        <v>85917</v>
      </c>
      <c r="Y185" s="1">
        <v>13</v>
      </c>
      <c r="Z185" s="1">
        <v>67842</v>
      </c>
      <c r="AA185" s="1">
        <v>74412</v>
      </c>
      <c r="AB185" s="1">
        <v>79914</v>
      </c>
      <c r="AC185" s="1">
        <v>82446</v>
      </c>
      <c r="AD185" s="1">
        <v>89652</v>
      </c>
      <c r="AF185" s="1">
        <v>1000</v>
      </c>
      <c r="AG185" s="1">
        <v>1000</v>
      </c>
      <c r="AH185" s="1">
        <v>1000</v>
      </c>
      <c r="AI185" s="1">
        <v>1000</v>
      </c>
      <c r="AJ185" s="1">
        <v>1000</v>
      </c>
      <c r="AL185" s="1">
        <v>1050</v>
      </c>
      <c r="AM185" s="1">
        <v>1050</v>
      </c>
      <c r="AN185" s="1">
        <v>1050</v>
      </c>
      <c r="AO185" s="1">
        <v>1050</v>
      </c>
      <c r="AP185" s="1">
        <v>1050</v>
      </c>
      <c r="AR185" s="1">
        <v>1100</v>
      </c>
      <c r="AS185" s="1">
        <v>1100</v>
      </c>
      <c r="AT185" s="1">
        <v>1100</v>
      </c>
      <c r="AU185" s="1">
        <v>1100</v>
      </c>
      <c r="AV185" s="1">
        <v>1100</v>
      </c>
      <c r="AX185" s="1">
        <v>1150</v>
      </c>
      <c r="AY185" s="1">
        <v>1150</v>
      </c>
      <c r="AZ185" s="1">
        <v>1150</v>
      </c>
      <c r="BA185" s="1">
        <v>1150</v>
      </c>
      <c r="BB185" s="1">
        <v>1150</v>
      </c>
      <c r="BD185" s="1">
        <v>1200</v>
      </c>
      <c r="BE185" s="1">
        <v>1200</v>
      </c>
      <c r="BF185" s="1">
        <v>1200</v>
      </c>
      <c r="BG185" s="1">
        <v>1200</v>
      </c>
      <c r="BH185" s="1">
        <v>1200</v>
      </c>
    </row>
    <row r="186" spans="1:60" x14ac:dyDescent="0.25">
      <c r="A186" s="1">
        <v>14</v>
      </c>
      <c r="B186" s="1">
        <v>57925</v>
      </c>
      <c r="C186" s="1">
        <v>63540</v>
      </c>
      <c r="D186" s="1">
        <v>68235</v>
      </c>
      <c r="E186" s="1">
        <v>70400</v>
      </c>
      <c r="F186" s="1">
        <v>76550</v>
      </c>
      <c r="G186" s="1">
        <v>14</v>
      </c>
      <c r="H186" s="1">
        <v>60821</v>
      </c>
      <c r="I186" s="1">
        <v>66717</v>
      </c>
      <c r="J186" s="1">
        <v>71647</v>
      </c>
      <c r="K186" s="1">
        <v>73920</v>
      </c>
      <c r="L186" s="1">
        <v>80378</v>
      </c>
      <c r="M186" s="1">
        <v>14</v>
      </c>
      <c r="N186" s="1">
        <v>63718</v>
      </c>
      <c r="O186" s="1">
        <v>69894</v>
      </c>
      <c r="P186" s="1">
        <v>75059</v>
      </c>
      <c r="Q186" s="1">
        <v>77440</v>
      </c>
      <c r="R186" s="1">
        <v>84205</v>
      </c>
      <c r="S186" s="1">
        <v>14</v>
      </c>
      <c r="T186" s="1">
        <v>66614</v>
      </c>
      <c r="U186" s="1">
        <v>73071</v>
      </c>
      <c r="V186" s="1">
        <v>78470</v>
      </c>
      <c r="W186" s="1">
        <v>80960</v>
      </c>
      <c r="X186" s="1">
        <v>88033</v>
      </c>
      <c r="Y186" s="1">
        <v>14</v>
      </c>
      <c r="Z186" s="1">
        <v>69510</v>
      </c>
      <c r="AA186" s="1">
        <v>76248</v>
      </c>
      <c r="AB186" s="1">
        <v>81882</v>
      </c>
      <c r="AC186" s="1">
        <v>84480</v>
      </c>
      <c r="AD186" s="1">
        <v>91860</v>
      </c>
      <c r="AF186" s="1">
        <v>1000</v>
      </c>
      <c r="AG186" s="1">
        <v>1000</v>
      </c>
      <c r="AH186" s="1">
        <v>1000</v>
      </c>
      <c r="AI186" s="1">
        <v>1000</v>
      </c>
      <c r="AJ186" s="1">
        <v>1000</v>
      </c>
      <c r="AL186" s="1">
        <v>1050</v>
      </c>
      <c r="AM186" s="1">
        <v>1050</v>
      </c>
      <c r="AN186" s="1">
        <v>1050</v>
      </c>
      <c r="AO186" s="1">
        <v>1050</v>
      </c>
      <c r="AP186" s="1">
        <v>1050</v>
      </c>
      <c r="AR186" s="1">
        <v>1100</v>
      </c>
      <c r="AS186" s="1">
        <v>1100</v>
      </c>
      <c r="AT186" s="1">
        <v>1100</v>
      </c>
      <c r="AU186" s="1">
        <v>1100</v>
      </c>
      <c r="AV186" s="1">
        <v>1100</v>
      </c>
      <c r="AX186" s="1">
        <v>1150</v>
      </c>
      <c r="AY186" s="1">
        <v>1150</v>
      </c>
      <c r="AZ186" s="1">
        <v>1150</v>
      </c>
      <c r="BA186" s="1">
        <v>1150</v>
      </c>
      <c r="BB186" s="1">
        <v>1150</v>
      </c>
      <c r="BD186" s="1">
        <v>1200</v>
      </c>
      <c r="BE186" s="1">
        <v>1200</v>
      </c>
      <c r="BF186" s="1">
        <v>1200</v>
      </c>
      <c r="BG186" s="1">
        <v>1200</v>
      </c>
      <c r="BH186" s="1">
        <v>1200</v>
      </c>
    </row>
    <row r="187" spans="1:60" x14ac:dyDescent="0.25">
      <c r="A187" s="1">
        <v>15</v>
      </c>
      <c r="B187" s="1">
        <v>59070</v>
      </c>
      <c r="C187" s="1">
        <v>64795</v>
      </c>
      <c r="D187" s="1">
        <v>69570</v>
      </c>
      <c r="E187" s="1">
        <v>71775</v>
      </c>
      <c r="F187" s="1">
        <v>78065</v>
      </c>
      <c r="G187" s="1">
        <v>15</v>
      </c>
      <c r="H187" s="1">
        <v>62024</v>
      </c>
      <c r="I187" s="1">
        <v>68035</v>
      </c>
      <c r="J187" s="1">
        <v>73049</v>
      </c>
      <c r="K187" s="1">
        <v>75364</v>
      </c>
      <c r="L187" s="1">
        <v>81968</v>
      </c>
      <c r="M187" s="1">
        <v>15</v>
      </c>
      <c r="N187" s="1">
        <v>64977</v>
      </c>
      <c r="O187" s="1">
        <v>71275</v>
      </c>
      <c r="P187" s="1">
        <v>76527</v>
      </c>
      <c r="Q187" s="1">
        <v>78953</v>
      </c>
      <c r="R187" s="1">
        <v>85872</v>
      </c>
      <c r="S187" s="1">
        <v>15</v>
      </c>
      <c r="T187" s="1">
        <v>67931</v>
      </c>
      <c r="U187" s="1">
        <v>74514</v>
      </c>
      <c r="V187" s="1">
        <v>80006</v>
      </c>
      <c r="W187" s="1">
        <v>82541</v>
      </c>
      <c r="X187" s="1">
        <v>89775</v>
      </c>
      <c r="Y187" s="1">
        <v>15</v>
      </c>
      <c r="Z187" s="1">
        <v>70884</v>
      </c>
      <c r="AA187" s="1">
        <v>77754</v>
      </c>
      <c r="AB187" s="1">
        <v>83484</v>
      </c>
      <c r="AC187" s="1">
        <v>86130</v>
      </c>
      <c r="AD187" s="1">
        <v>93678</v>
      </c>
      <c r="AF187" s="1">
        <v>1000</v>
      </c>
      <c r="AG187" s="1">
        <v>1000</v>
      </c>
      <c r="AH187" s="1">
        <v>1000</v>
      </c>
      <c r="AI187" s="1">
        <v>1000</v>
      </c>
      <c r="AJ187" s="1">
        <v>1000</v>
      </c>
      <c r="AL187" s="1">
        <v>1050</v>
      </c>
      <c r="AM187" s="1">
        <v>1050</v>
      </c>
      <c r="AN187" s="1">
        <v>1050</v>
      </c>
      <c r="AO187" s="1">
        <v>1050</v>
      </c>
      <c r="AP187" s="1">
        <v>1050</v>
      </c>
      <c r="AR187" s="1">
        <v>1100</v>
      </c>
      <c r="AS187" s="1">
        <v>1100</v>
      </c>
      <c r="AT187" s="1">
        <v>1100</v>
      </c>
      <c r="AU187" s="1">
        <v>1100</v>
      </c>
      <c r="AV187" s="1">
        <v>1100</v>
      </c>
      <c r="AX187" s="1">
        <v>1150</v>
      </c>
      <c r="AY187" s="1">
        <v>1150</v>
      </c>
      <c r="AZ187" s="1">
        <v>1150</v>
      </c>
      <c r="BA187" s="1">
        <v>1150</v>
      </c>
      <c r="BB187" s="1">
        <v>1150</v>
      </c>
      <c r="BD187" s="1">
        <v>1200</v>
      </c>
      <c r="BE187" s="1">
        <v>1200</v>
      </c>
      <c r="BF187" s="1">
        <v>1200</v>
      </c>
      <c r="BG187" s="1">
        <v>1200</v>
      </c>
      <c r="BH187" s="1">
        <v>1200</v>
      </c>
    </row>
    <row r="188" spans="1:60" x14ac:dyDescent="0.25">
      <c r="A188" s="1">
        <v>16</v>
      </c>
      <c r="B188" s="1">
        <v>59840</v>
      </c>
      <c r="C188" s="1">
        <v>65650</v>
      </c>
      <c r="D188" s="1">
        <v>70465</v>
      </c>
      <c r="E188" s="1">
        <v>72590</v>
      </c>
      <c r="F188" s="1">
        <v>78845</v>
      </c>
      <c r="G188" s="1">
        <v>16</v>
      </c>
      <c r="H188" s="1">
        <v>62832</v>
      </c>
      <c r="I188" s="1">
        <v>68933</v>
      </c>
      <c r="J188" s="1">
        <v>73988</v>
      </c>
      <c r="K188" s="1">
        <v>76220</v>
      </c>
      <c r="L188" s="1">
        <v>82787</v>
      </c>
      <c r="M188" s="1">
        <v>16</v>
      </c>
      <c r="N188" s="1">
        <v>65824</v>
      </c>
      <c r="O188" s="1">
        <v>72215</v>
      </c>
      <c r="P188" s="1">
        <v>77512</v>
      </c>
      <c r="Q188" s="1">
        <v>79849</v>
      </c>
      <c r="R188" s="1">
        <v>86730</v>
      </c>
      <c r="S188" s="1">
        <v>16</v>
      </c>
      <c r="T188" s="1">
        <v>68816</v>
      </c>
      <c r="U188" s="1">
        <v>75498</v>
      </c>
      <c r="V188" s="1">
        <v>81035</v>
      </c>
      <c r="W188" s="1">
        <v>83479</v>
      </c>
      <c r="X188" s="1">
        <v>90672</v>
      </c>
      <c r="Y188" s="1">
        <v>16</v>
      </c>
      <c r="Z188" s="1">
        <v>71808</v>
      </c>
      <c r="AA188" s="1">
        <v>78780</v>
      </c>
      <c r="AB188" s="1">
        <v>84558</v>
      </c>
      <c r="AC188" s="1">
        <v>87108</v>
      </c>
      <c r="AD188" s="1">
        <v>94614</v>
      </c>
      <c r="AF188" s="1">
        <v>1000</v>
      </c>
      <c r="AG188" s="1">
        <v>1000</v>
      </c>
      <c r="AH188" s="1">
        <v>1000</v>
      </c>
      <c r="AI188" s="1">
        <v>1000</v>
      </c>
      <c r="AJ188" s="1">
        <v>1000</v>
      </c>
      <c r="AL188" s="1">
        <v>1050</v>
      </c>
      <c r="AM188" s="1">
        <v>1050</v>
      </c>
      <c r="AN188" s="1">
        <v>1050</v>
      </c>
      <c r="AO188" s="1">
        <v>1050</v>
      </c>
      <c r="AP188" s="1">
        <v>1050</v>
      </c>
      <c r="AR188" s="1">
        <v>1100</v>
      </c>
      <c r="AS188" s="1">
        <v>1100</v>
      </c>
      <c r="AT188" s="1">
        <v>1100</v>
      </c>
      <c r="AU188" s="1">
        <v>1100</v>
      </c>
      <c r="AV188" s="1">
        <v>1100</v>
      </c>
      <c r="AX188" s="1">
        <v>1150</v>
      </c>
      <c r="AY188" s="1">
        <v>1150</v>
      </c>
      <c r="AZ188" s="1">
        <v>1150</v>
      </c>
      <c r="BA188" s="1">
        <v>1150</v>
      </c>
      <c r="BB188" s="1">
        <v>1150</v>
      </c>
      <c r="BD188" s="1">
        <v>1200</v>
      </c>
      <c r="BE188" s="1">
        <v>1200</v>
      </c>
      <c r="BF188" s="1">
        <v>1200</v>
      </c>
      <c r="BG188" s="1">
        <v>1200</v>
      </c>
      <c r="BH188" s="1">
        <v>1200</v>
      </c>
    </row>
    <row r="189" spans="1:60" x14ac:dyDescent="0.25">
      <c r="A189" s="1">
        <v>17</v>
      </c>
      <c r="B189" s="1">
        <v>60665</v>
      </c>
      <c r="C189" s="1">
        <v>66490</v>
      </c>
      <c r="D189" s="1">
        <v>71310</v>
      </c>
      <c r="E189" s="1">
        <v>73465</v>
      </c>
      <c r="F189" s="1">
        <v>79750</v>
      </c>
      <c r="G189" s="1">
        <v>17</v>
      </c>
      <c r="H189" s="1">
        <v>63698</v>
      </c>
      <c r="I189" s="1">
        <v>69815</v>
      </c>
      <c r="J189" s="1">
        <v>74876</v>
      </c>
      <c r="K189" s="1">
        <v>77138</v>
      </c>
      <c r="L189" s="1">
        <v>83738</v>
      </c>
      <c r="M189" s="1">
        <v>17</v>
      </c>
      <c r="N189" s="1">
        <v>66732</v>
      </c>
      <c r="O189" s="1">
        <v>73139</v>
      </c>
      <c r="P189" s="1">
        <v>78441</v>
      </c>
      <c r="Q189" s="1">
        <v>80812</v>
      </c>
      <c r="R189" s="1">
        <v>87725</v>
      </c>
      <c r="S189" s="1">
        <v>17</v>
      </c>
      <c r="T189" s="1">
        <v>69765</v>
      </c>
      <c r="U189" s="1">
        <v>76464</v>
      </c>
      <c r="V189" s="1">
        <v>82007</v>
      </c>
      <c r="W189" s="1">
        <v>84485</v>
      </c>
      <c r="X189" s="1">
        <v>91713</v>
      </c>
      <c r="Y189" s="1">
        <v>17</v>
      </c>
      <c r="Z189" s="1">
        <v>72798</v>
      </c>
      <c r="AA189" s="1">
        <v>79788</v>
      </c>
      <c r="AB189" s="1">
        <v>85572</v>
      </c>
      <c r="AC189" s="1">
        <v>88158</v>
      </c>
      <c r="AD189" s="1">
        <v>95700</v>
      </c>
      <c r="AF189" s="1">
        <v>1000</v>
      </c>
      <c r="AG189" s="1">
        <v>1000</v>
      </c>
      <c r="AH189" s="1">
        <v>1000</v>
      </c>
      <c r="AI189" s="1">
        <v>1000</v>
      </c>
      <c r="AJ189" s="1">
        <v>1000</v>
      </c>
      <c r="AL189" s="1">
        <v>1050</v>
      </c>
      <c r="AM189" s="1">
        <v>1050</v>
      </c>
      <c r="AN189" s="1">
        <v>1050</v>
      </c>
      <c r="AO189" s="1">
        <v>1050</v>
      </c>
      <c r="AP189" s="1">
        <v>1050</v>
      </c>
      <c r="AR189" s="1">
        <v>1100</v>
      </c>
      <c r="AS189" s="1">
        <v>1100</v>
      </c>
      <c r="AT189" s="1">
        <v>1100</v>
      </c>
      <c r="AU189" s="1">
        <v>1100</v>
      </c>
      <c r="AV189" s="1">
        <v>1100</v>
      </c>
      <c r="AX189" s="1">
        <v>1150</v>
      </c>
      <c r="AY189" s="1">
        <v>1150</v>
      </c>
      <c r="AZ189" s="1">
        <v>1150</v>
      </c>
      <c r="BA189" s="1">
        <v>1150</v>
      </c>
      <c r="BB189" s="1">
        <v>1150</v>
      </c>
      <c r="BD189" s="1">
        <v>1200</v>
      </c>
      <c r="BE189" s="1">
        <v>1200</v>
      </c>
      <c r="BF189" s="1">
        <v>1200</v>
      </c>
      <c r="BG189" s="1">
        <v>1200</v>
      </c>
      <c r="BH189" s="1">
        <v>1200</v>
      </c>
    </row>
    <row r="190" spans="1:60" x14ac:dyDescent="0.25">
      <c r="A190" s="1">
        <v>18</v>
      </c>
      <c r="B190" s="1">
        <v>61450</v>
      </c>
      <c r="C190" s="1">
        <v>67360</v>
      </c>
      <c r="D190" s="1">
        <v>72140</v>
      </c>
      <c r="E190" s="1">
        <v>74360</v>
      </c>
      <c r="F190" s="1">
        <v>80565</v>
      </c>
      <c r="G190" s="1">
        <v>18</v>
      </c>
      <c r="H190" s="1">
        <v>64523</v>
      </c>
      <c r="I190" s="1">
        <v>70728</v>
      </c>
      <c r="J190" s="1">
        <v>75747</v>
      </c>
      <c r="K190" s="1">
        <v>78078</v>
      </c>
      <c r="L190" s="1">
        <v>84593</v>
      </c>
      <c r="M190" s="1">
        <v>18</v>
      </c>
      <c r="N190" s="1">
        <v>67595</v>
      </c>
      <c r="O190" s="1">
        <v>74096</v>
      </c>
      <c r="P190" s="1">
        <v>79354</v>
      </c>
      <c r="Q190" s="1">
        <v>81796</v>
      </c>
      <c r="R190" s="1">
        <v>88622</v>
      </c>
      <c r="S190" s="1">
        <v>18</v>
      </c>
      <c r="T190" s="1">
        <v>70668</v>
      </c>
      <c r="U190" s="1">
        <v>77464</v>
      </c>
      <c r="V190" s="1">
        <v>82961</v>
      </c>
      <c r="W190" s="1">
        <v>85514</v>
      </c>
      <c r="X190" s="1">
        <v>92650</v>
      </c>
      <c r="Y190" s="1">
        <v>18</v>
      </c>
      <c r="Z190" s="1">
        <v>73740</v>
      </c>
      <c r="AA190" s="1">
        <v>80832</v>
      </c>
      <c r="AB190" s="1">
        <v>86568</v>
      </c>
      <c r="AC190" s="1">
        <v>89232</v>
      </c>
      <c r="AD190" s="1">
        <v>96678</v>
      </c>
      <c r="AF190" s="1">
        <v>1000</v>
      </c>
      <c r="AG190" s="1">
        <v>1000</v>
      </c>
      <c r="AH190" s="1">
        <v>1000</v>
      </c>
      <c r="AI190" s="1">
        <v>1000</v>
      </c>
      <c r="AJ190" s="1">
        <v>1000</v>
      </c>
      <c r="AL190" s="1">
        <v>1050</v>
      </c>
      <c r="AM190" s="1">
        <v>1050</v>
      </c>
      <c r="AN190" s="1">
        <v>1050</v>
      </c>
      <c r="AO190" s="1">
        <v>1050</v>
      </c>
      <c r="AP190" s="1">
        <v>1050</v>
      </c>
      <c r="AR190" s="1">
        <v>1100</v>
      </c>
      <c r="AS190" s="1">
        <v>1100</v>
      </c>
      <c r="AT190" s="1">
        <v>1100</v>
      </c>
      <c r="AU190" s="1">
        <v>1100</v>
      </c>
      <c r="AV190" s="1">
        <v>1100</v>
      </c>
      <c r="AX190" s="1">
        <v>1150</v>
      </c>
      <c r="AY190" s="1">
        <v>1150</v>
      </c>
      <c r="AZ190" s="1">
        <v>1150</v>
      </c>
      <c r="BA190" s="1">
        <v>1150</v>
      </c>
      <c r="BB190" s="1">
        <v>1150</v>
      </c>
      <c r="BD190" s="1">
        <v>1200</v>
      </c>
      <c r="BE190" s="1">
        <v>1200</v>
      </c>
      <c r="BF190" s="1">
        <v>1200</v>
      </c>
      <c r="BG190" s="1">
        <v>1200</v>
      </c>
      <c r="BH190" s="1">
        <v>1200</v>
      </c>
    </row>
    <row r="191" spans="1:60" x14ac:dyDescent="0.25">
      <c r="A191" s="1">
        <v>19</v>
      </c>
      <c r="B191" s="1">
        <v>62245</v>
      </c>
      <c r="C191" s="1">
        <v>68215</v>
      </c>
      <c r="D191" s="1">
        <v>72960</v>
      </c>
      <c r="E191" s="1">
        <v>75185</v>
      </c>
      <c r="F191" s="1">
        <v>81415</v>
      </c>
      <c r="G191" s="1">
        <v>19</v>
      </c>
      <c r="H191" s="1">
        <v>65357</v>
      </c>
      <c r="I191" s="1">
        <v>71626</v>
      </c>
      <c r="J191" s="1">
        <v>76608</v>
      </c>
      <c r="K191" s="1">
        <v>78944</v>
      </c>
      <c r="L191" s="1">
        <v>85486</v>
      </c>
      <c r="M191" s="1">
        <v>19</v>
      </c>
      <c r="N191" s="1">
        <v>68470</v>
      </c>
      <c r="O191" s="1">
        <v>75037</v>
      </c>
      <c r="P191" s="1">
        <v>80256</v>
      </c>
      <c r="Q191" s="1">
        <v>82704</v>
      </c>
      <c r="R191" s="1">
        <v>89557</v>
      </c>
      <c r="S191" s="1">
        <v>19</v>
      </c>
      <c r="T191" s="1">
        <v>71582</v>
      </c>
      <c r="U191" s="1">
        <v>78447</v>
      </c>
      <c r="V191" s="1">
        <v>83904</v>
      </c>
      <c r="W191" s="1">
        <v>86463</v>
      </c>
      <c r="X191" s="1">
        <v>93627</v>
      </c>
      <c r="Y191" s="1">
        <v>19</v>
      </c>
      <c r="Z191" s="1">
        <v>74694</v>
      </c>
      <c r="AA191" s="1">
        <v>81858</v>
      </c>
      <c r="AB191" s="1">
        <v>87552</v>
      </c>
      <c r="AC191" s="1">
        <v>90222</v>
      </c>
      <c r="AD191" s="1">
        <v>97698</v>
      </c>
      <c r="AF191" s="1">
        <v>1000</v>
      </c>
      <c r="AG191" s="1">
        <v>1000</v>
      </c>
      <c r="AH191" s="1">
        <v>1000</v>
      </c>
      <c r="AI191" s="1">
        <v>1000</v>
      </c>
      <c r="AJ191" s="1">
        <v>1000</v>
      </c>
      <c r="AL191" s="1">
        <v>1050</v>
      </c>
      <c r="AM191" s="1">
        <v>1050</v>
      </c>
      <c r="AN191" s="1">
        <v>1050</v>
      </c>
      <c r="AO191" s="1">
        <v>1050</v>
      </c>
      <c r="AP191" s="1">
        <v>1050</v>
      </c>
      <c r="AR191" s="1">
        <v>1100</v>
      </c>
      <c r="AS191" s="1">
        <v>1100</v>
      </c>
      <c r="AT191" s="1">
        <v>1100</v>
      </c>
      <c r="AU191" s="1">
        <v>1100</v>
      </c>
      <c r="AV191" s="1">
        <v>1100</v>
      </c>
      <c r="AX191" s="1">
        <v>1150</v>
      </c>
      <c r="AY191" s="1">
        <v>1150</v>
      </c>
      <c r="AZ191" s="1">
        <v>1150</v>
      </c>
      <c r="BA191" s="1">
        <v>1150</v>
      </c>
      <c r="BB191" s="1">
        <v>1150</v>
      </c>
      <c r="BD191" s="1">
        <v>1200</v>
      </c>
      <c r="BE191" s="1">
        <v>1200</v>
      </c>
      <c r="BF191" s="1">
        <v>1200</v>
      </c>
      <c r="BG191" s="1">
        <v>1200</v>
      </c>
      <c r="BH191" s="1">
        <v>1200</v>
      </c>
    </row>
    <row r="192" spans="1:60" x14ac:dyDescent="0.25">
      <c r="A192" s="1">
        <v>20</v>
      </c>
      <c r="B192" s="1">
        <v>63030</v>
      </c>
      <c r="C192" s="1">
        <v>69030</v>
      </c>
      <c r="D192" s="1">
        <v>73830</v>
      </c>
      <c r="E192" s="1">
        <v>76035</v>
      </c>
      <c r="F192" s="1">
        <v>82275</v>
      </c>
      <c r="G192" s="1">
        <v>20</v>
      </c>
      <c r="H192" s="1">
        <v>66182</v>
      </c>
      <c r="I192" s="1">
        <v>72482</v>
      </c>
      <c r="J192" s="1">
        <v>77522</v>
      </c>
      <c r="K192" s="1">
        <v>79837</v>
      </c>
      <c r="L192" s="1">
        <v>86389</v>
      </c>
      <c r="M192" s="1">
        <v>20</v>
      </c>
      <c r="N192" s="1">
        <v>69333</v>
      </c>
      <c r="O192" s="1">
        <v>75933</v>
      </c>
      <c r="P192" s="1">
        <v>81213</v>
      </c>
      <c r="Q192" s="1">
        <v>83639</v>
      </c>
      <c r="R192" s="1">
        <v>90503</v>
      </c>
      <c r="S192" s="1">
        <v>20</v>
      </c>
      <c r="T192" s="1">
        <v>72485</v>
      </c>
      <c r="U192" s="1">
        <v>79385</v>
      </c>
      <c r="V192" s="1">
        <v>84905</v>
      </c>
      <c r="W192" s="1">
        <v>87440</v>
      </c>
      <c r="X192" s="1">
        <v>94616</v>
      </c>
      <c r="Y192" s="1">
        <v>20</v>
      </c>
      <c r="Z192" s="1">
        <v>75636</v>
      </c>
      <c r="AA192" s="1">
        <v>82836</v>
      </c>
      <c r="AB192" s="1">
        <v>88596</v>
      </c>
      <c r="AC192" s="1">
        <v>91242</v>
      </c>
      <c r="AD192" s="1">
        <v>98730</v>
      </c>
      <c r="AF192" s="1">
        <v>1000</v>
      </c>
      <c r="AG192" s="1">
        <v>1000</v>
      </c>
      <c r="AH192" s="1">
        <v>1000</v>
      </c>
      <c r="AI192" s="1">
        <v>1000</v>
      </c>
      <c r="AJ192" s="1">
        <v>1000</v>
      </c>
      <c r="AL192" s="1">
        <v>1050</v>
      </c>
      <c r="AM192" s="1">
        <v>1050</v>
      </c>
      <c r="AN192" s="1">
        <v>1050</v>
      </c>
      <c r="AO192" s="1">
        <v>1050</v>
      </c>
      <c r="AP192" s="1">
        <v>1050</v>
      </c>
      <c r="AR192" s="1">
        <v>1100</v>
      </c>
      <c r="AS192" s="1">
        <v>1100</v>
      </c>
      <c r="AT192" s="1">
        <v>1100</v>
      </c>
      <c r="AU192" s="1">
        <v>1100</v>
      </c>
      <c r="AV192" s="1">
        <v>1100</v>
      </c>
      <c r="AX192" s="1">
        <v>1150</v>
      </c>
      <c r="AY192" s="1">
        <v>1150</v>
      </c>
      <c r="AZ192" s="1">
        <v>1150</v>
      </c>
      <c r="BA192" s="1">
        <v>1150</v>
      </c>
      <c r="BB192" s="1">
        <v>1150</v>
      </c>
      <c r="BD192" s="1">
        <v>1200</v>
      </c>
      <c r="BE192" s="1">
        <v>1200</v>
      </c>
      <c r="BF192" s="1">
        <v>1200</v>
      </c>
      <c r="BG192" s="1">
        <v>1200</v>
      </c>
      <c r="BH192" s="1">
        <v>1200</v>
      </c>
    </row>
    <row r="193" spans="1:60" x14ac:dyDescent="0.25">
      <c r="A193" s="1">
        <v>21</v>
      </c>
      <c r="B193" s="1">
        <v>63825</v>
      </c>
      <c r="C193" s="1">
        <v>69870</v>
      </c>
      <c r="D193" s="1">
        <v>74700</v>
      </c>
      <c r="E193" s="1">
        <v>76890</v>
      </c>
      <c r="F193" s="1">
        <v>83115</v>
      </c>
      <c r="G193" s="1">
        <v>21</v>
      </c>
      <c r="H193" s="1">
        <v>67016</v>
      </c>
      <c r="I193" s="1">
        <v>73364</v>
      </c>
      <c r="J193" s="1">
        <v>78435</v>
      </c>
      <c r="K193" s="1">
        <v>80735</v>
      </c>
      <c r="L193" s="1">
        <v>87271</v>
      </c>
      <c r="M193" s="1">
        <v>21</v>
      </c>
      <c r="N193" s="1">
        <v>70208</v>
      </c>
      <c r="O193" s="1">
        <v>76857</v>
      </c>
      <c r="P193" s="1">
        <v>82170</v>
      </c>
      <c r="Q193" s="1">
        <v>84579</v>
      </c>
      <c r="R193" s="1">
        <v>91427</v>
      </c>
      <c r="S193" s="1">
        <v>21</v>
      </c>
      <c r="T193" s="1">
        <v>73399</v>
      </c>
      <c r="U193" s="1">
        <v>80351</v>
      </c>
      <c r="V193" s="1">
        <v>85905</v>
      </c>
      <c r="W193" s="1">
        <v>88424</v>
      </c>
      <c r="X193" s="1">
        <v>95582</v>
      </c>
      <c r="Y193" s="1">
        <v>21</v>
      </c>
      <c r="Z193" s="1">
        <v>76590</v>
      </c>
      <c r="AA193" s="1">
        <v>83844</v>
      </c>
      <c r="AB193" s="1">
        <v>89640</v>
      </c>
      <c r="AC193" s="1">
        <v>92268</v>
      </c>
      <c r="AD193" s="1">
        <v>99738</v>
      </c>
      <c r="AF193" s="1">
        <v>1000</v>
      </c>
      <c r="AG193" s="1">
        <v>1000</v>
      </c>
      <c r="AH193" s="1">
        <v>1000</v>
      </c>
      <c r="AI193" s="1">
        <v>1000</v>
      </c>
      <c r="AJ193" s="1">
        <v>1000</v>
      </c>
      <c r="AL193" s="1">
        <v>1050</v>
      </c>
      <c r="AM193" s="1">
        <v>1050</v>
      </c>
      <c r="AN193" s="1">
        <v>1050</v>
      </c>
      <c r="AO193" s="1">
        <v>1050</v>
      </c>
      <c r="AP193" s="1">
        <v>1050</v>
      </c>
      <c r="AR193" s="1">
        <v>1100</v>
      </c>
      <c r="AS193" s="1">
        <v>1100</v>
      </c>
      <c r="AT193" s="1">
        <v>1100</v>
      </c>
      <c r="AU193" s="1">
        <v>1100</v>
      </c>
      <c r="AV193" s="1">
        <v>1100</v>
      </c>
      <c r="AX193" s="1">
        <v>1150</v>
      </c>
      <c r="AY193" s="1">
        <v>1150</v>
      </c>
      <c r="AZ193" s="1">
        <v>1150</v>
      </c>
      <c r="BA193" s="1">
        <v>1150</v>
      </c>
      <c r="BB193" s="1">
        <v>1150</v>
      </c>
      <c r="BD193" s="1">
        <v>1200</v>
      </c>
      <c r="BE193" s="1">
        <v>1200</v>
      </c>
      <c r="BF193" s="1">
        <v>1200</v>
      </c>
      <c r="BG193" s="1">
        <v>1200</v>
      </c>
      <c r="BH193" s="1">
        <v>1200</v>
      </c>
    </row>
    <row r="194" spans="1:60" x14ac:dyDescent="0.25">
      <c r="A194" s="1">
        <v>22</v>
      </c>
      <c r="B194" s="1">
        <v>64625</v>
      </c>
      <c r="C194" s="1">
        <v>70720</v>
      </c>
      <c r="D194" s="1">
        <v>75565</v>
      </c>
      <c r="E194" s="1">
        <v>77695</v>
      </c>
      <c r="F194" s="1">
        <v>83930</v>
      </c>
      <c r="G194" s="1">
        <v>22</v>
      </c>
      <c r="H194" s="1">
        <v>67856</v>
      </c>
      <c r="I194" s="1">
        <v>74256</v>
      </c>
      <c r="J194" s="1">
        <v>79343</v>
      </c>
      <c r="K194" s="1">
        <v>81580</v>
      </c>
      <c r="L194" s="1">
        <v>88127</v>
      </c>
      <c r="M194" s="1">
        <v>22</v>
      </c>
      <c r="N194" s="1">
        <v>71088</v>
      </c>
      <c r="O194" s="1">
        <v>77792</v>
      </c>
      <c r="P194" s="1">
        <v>83122</v>
      </c>
      <c r="Q194" s="1">
        <v>85465</v>
      </c>
      <c r="R194" s="1">
        <v>92323</v>
      </c>
      <c r="S194" s="1">
        <v>22</v>
      </c>
      <c r="T194" s="1">
        <v>74319</v>
      </c>
      <c r="U194" s="1">
        <v>81328</v>
      </c>
      <c r="V194" s="1">
        <v>86900</v>
      </c>
      <c r="W194" s="1">
        <v>89349</v>
      </c>
      <c r="X194" s="1">
        <v>96520</v>
      </c>
      <c r="Y194" s="1">
        <v>22</v>
      </c>
      <c r="Z194" s="1">
        <v>77550</v>
      </c>
      <c r="AA194" s="1">
        <v>84864</v>
      </c>
      <c r="AB194" s="1">
        <v>90678</v>
      </c>
      <c r="AC194" s="1">
        <v>93234</v>
      </c>
      <c r="AD194" s="1">
        <v>100716</v>
      </c>
      <c r="AF194" s="1">
        <v>1000</v>
      </c>
      <c r="AG194" s="1">
        <v>1000</v>
      </c>
      <c r="AH194" s="1">
        <v>1000</v>
      </c>
      <c r="AI194" s="1">
        <v>1000</v>
      </c>
      <c r="AJ194" s="1">
        <v>1000</v>
      </c>
      <c r="AL194" s="1">
        <v>1050</v>
      </c>
      <c r="AM194" s="1">
        <v>1050</v>
      </c>
      <c r="AN194" s="1">
        <v>1050</v>
      </c>
      <c r="AO194" s="1">
        <v>1050</v>
      </c>
      <c r="AP194" s="1">
        <v>1050</v>
      </c>
      <c r="AR194" s="1">
        <v>1100</v>
      </c>
      <c r="AS194" s="1">
        <v>1100</v>
      </c>
      <c r="AT194" s="1">
        <v>1100</v>
      </c>
      <c r="AU194" s="1">
        <v>1100</v>
      </c>
      <c r="AV194" s="1">
        <v>1100</v>
      </c>
      <c r="AX194" s="1">
        <v>1150</v>
      </c>
      <c r="AY194" s="1">
        <v>1150</v>
      </c>
      <c r="AZ194" s="1">
        <v>1150</v>
      </c>
      <c r="BA194" s="1">
        <v>1150</v>
      </c>
      <c r="BB194" s="1">
        <v>1150</v>
      </c>
      <c r="BD194" s="1">
        <v>1200</v>
      </c>
      <c r="BE194" s="1">
        <v>1200</v>
      </c>
      <c r="BF194" s="1">
        <v>1200</v>
      </c>
      <c r="BG194" s="1">
        <v>1200</v>
      </c>
      <c r="BH194" s="1">
        <v>1200</v>
      </c>
    </row>
    <row r="195" spans="1:60" x14ac:dyDescent="0.25">
      <c r="A195" s="1">
        <v>23</v>
      </c>
      <c r="B195" s="1">
        <v>65445</v>
      </c>
      <c r="C195" s="1">
        <v>71530</v>
      </c>
      <c r="D195" s="1">
        <v>76365</v>
      </c>
      <c r="E195" s="1">
        <v>78575</v>
      </c>
      <c r="F195" s="1">
        <v>84805</v>
      </c>
      <c r="G195" s="1">
        <v>23</v>
      </c>
      <c r="H195" s="1">
        <v>68717</v>
      </c>
      <c r="I195" s="1">
        <v>75107</v>
      </c>
      <c r="J195" s="1">
        <v>80183</v>
      </c>
      <c r="K195" s="1">
        <v>82504</v>
      </c>
      <c r="L195" s="1">
        <v>89045</v>
      </c>
      <c r="M195" s="1">
        <v>23</v>
      </c>
      <c r="N195" s="1">
        <v>71990</v>
      </c>
      <c r="O195" s="1">
        <v>78683</v>
      </c>
      <c r="P195" s="1">
        <v>84002</v>
      </c>
      <c r="Q195" s="1">
        <v>86433</v>
      </c>
      <c r="R195" s="1">
        <v>93286</v>
      </c>
      <c r="S195" s="1">
        <v>23</v>
      </c>
      <c r="T195" s="1">
        <v>75262</v>
      </c>
      <c r="U195" s="1">
        <v>82260</v>
      </c>
      <c r="V195" s="1">
        <v>87820</v>
      </c>
      <c r="W195" s="1">
        <v>90361</v>
      </c>
      <c r="X195" s="1">
        <v>97526</v>
      </c>
      <c r="Y195" s="1">
        <v>23</v>
      </c>
      <c r="Z195" s="1">
        <v>78534</v>
      </c>
      <c r="AA195" s="1">
        <v>85836</v>
      </c>
      <c r="AB195" s="1">
        <v>91638</v>
      </c>
      <c r="AC195" s="1">
        <v>94290</v>
      </c>
      <c r="AD195" s="1">
        <v>101766</v>
      </c>
      <c r="AF195" s="1">
        <v>1000</v>
      </c>
      <c r="AG195" s="1">
        <v>1000</v>
      </c>
      <c r="AH195" s="1">
        <v>1000</v>
      </c>
      <c r="AI195" s="1">
        <v>1000</v>
      </c>
      <c r="AJ195" s="1">
        <v>1000</v>
      </c>
      <c r="AL195" s="1">
        <v>1050</v>
      </c>
      <c r="AM195" s="1">
        <v>1050</v>
      </c>
      <c r="AN195" s="1">
        <v>1050</v>
      </c>
      <c r="AO195" s="1">
        <v>1050</v>
      </c>
      <c r="AP195" s="1">
        <v>1050</v>
      </c>
      <c r="AR195" s="1">
        <v>1100</v>
      </c>
      <c r="AS195" s="1">
        <v>1100</v>
      </c>
      <c r="AT195" s="1">
        <v>1100</v>
      </c>
      <c r="AU195" s="1">
        <v>1100</v>
      </c>
      <c r="AV195" s="1">
        <v>1100</v>
      </c>
      <c r="AX195" s="1">
        <v>1150</v>
      </c>
      <c r="AY195" s="1">
        <v>1150</v>
      </c>
      <c r="AZ195" s="1">
        <v>1150</v>
      </c>
      <c r="BA195" s="1">
        <v>1150</v>
      </c>
      <c r="BB195" s="1">
        <v>1150</v>
      </c>
      <c r="BD195" s="1">
        <v>1200</v>
      </c>
      <c r="BE195" s="1">
        <v>1200</v>
      </c>
      <c r="BF195" s="1">
        <v>1200</v>
      </c>
      <c r="BG195" s="1">
        <v>1200</v>
      </c>
      <c r="BH195" s="1">
        <v>1200</v>
      </c>
    </row>
    <row r="196" spans="1:60" x14ac:dyDescent="0.25">
      <c r="A196" s="1">
        <v>24</v>
      </c>
      <c r="B196" s="1">
        <v>66220</v>
      </c>
      <c r="C196" s="1">
        <v>72400</v>
      </c>
      <c r="D196" s="1">
        <v>77235</v>
      </c>
      <c r="E196" s="1">
        <v>79400</v>
      </c>
      <c r="F196" s="1">
        <v>85690</v>
      </c>
      <c r="G196" s="1">
        <v>24</v>
      </c>
      <c r="H196" s="1">
        <v>69531</v>
      </c>
      <c r="I196" s="1">
        <v>76020</v>
      </c>
      <c r="J196" s="1">
        <v>81097</v>
      </c>
      <c r="K196" s="1">
        <v>83370</v>
      </c>
      <c r="L196" s="1">
        <v>89975</v>
      </c>
      <c r="M196" s="1">
        <v>24</v>
      </c>
      <c r="N196" s="1">
        <v>72842</v>
      </c>
      <c r="O196" s="1">
        <v>79640</v>
      </c>
      <c r="P196" s="1">
        <v>84959</v>
      </c>
      <c r="Q196" s="1">
        <v>87340</v>
      </c>
      <c r="R196" s="1">
        <v>94259</v>
      </c>
      <c r="S196" s="1">
        <v>24</v>
      </c>
      <c r="T196" s="1">
        <v>76153</v>
      </c>
      <c r="U196" s="1">
        <v>83260</v>
      </c>
      <c r="V196" s="1">
        <v>88820</v>
      </c>
      <c r="W196" s="1">
        <v>91310</v>
      </c>
      <c r="X196" s="1">
        <v>98544</v>
      </c>
      <c r="Y196" s="1">
        <v>24</v>
      </c>
      <c r="Z196" s="1">
        <v>79464</v>
      </c>
      <c r="AA196" s="1">
        <v>86880</v>
      </c>
      <c r="AB196" s="1">
        <v>92682</v>
      </c>
      <c r="AC196" s="1">
        <v>95280</v>
      </c>
      <c r="AD196" s="1">
        <v>102828</v>
      </c>
      <c r="AF196" s="1">
        <v>1000</v>
      </c>
      <c r="AG196" s="1">
        <v>1000</v>
      </c>
      <c r="AH196" s="1">
        <v>1000</v>
      </c>
      <c r="AI196" s="1">
        <v>1000</v>
      </c>
      <c r="AJ196" s="1">
        <v>1000</v>
      </c>
      <c r="AL196" s="1">
        <v>1050</v>
      </c>
      <c r="AM196" s="1">
        <v>1050</v>
      </c>
      <c r="AN196" s="1">
        <v>1050</v>
      </c>
      <c r="AO196" s="1">
        <v>1050</v>
      </c>
      <c r="AP196" s="1">
        <v>1050</v>
      </c>
      <c r="AR196" s="1">
        <v>1100</v>
      </c>
      <c r="AS196" s="1">
        <v>1100</v>
      </c>
      <c r="AT196" s="1">
        <v>1100</v>
      </c>
      <c r="AU196" s="1">
        <v>1100</v>
      </c>
      <c r="AV196" s="1">
        <v>1100</v>
      </c>
      <c r="AX196" s="1">
        <v>1150</v>
      </c>
      <c r="AY196" s="1">
        <v>1150</v>
      </c>
      <c r="AZ196" s="1">
        <v>1150</v>
      </c>
      <c r="BA196" s="1">
        <v>1150</v>
      </c>
      <c r="BB196" s="1">
        <v>1150</v>
      </c>
      <c r="BD196" s="1">
        <v>1200</v>
      </c>
      <c r="BE196" s="1">
        <v>1200</v>
      </c>
      <c r="BF196" s="1">
        <v>1200</v>
      </c>
      <c r="BG196" s="1">
        <v>1200</v>
      </c>
      <c r="BH196" s="1">
        <v>1200</v>
      </c>
    </row>
    <row r="197" spans="1:60" x14ac:dyDescent="0.25">
      <c r="A197" s="1">
        <v>25</v>
      </c>
      <c r="B197" s="1">
        <v>67055</v>
      </c>
      <c r="C197" s="1">
        <v>73285</v>
      </c>
      <c r="D197" s="1">
        <v>78085</v>
      </c>
      <c r="E197" s="1">
        <v>80275</v>
      </c>
      <c r="F197" s="1">
        <v>86495</v>
      </c>
      <c r="G197" s="1">
        <v>25</v>
      </c>
      <c r="H197" s="1">
        <v>70408</v>
      </c>
      <c r="I197" s="1">
        <v>76949</v>
      </c>
      <c r="J197" s="1">
        <v>81989</v>
      </c>
      <c r="K197" s="1">
        <v>84289</v>
      </c>
      <c r="L197" s="1">
        <v>90820</v>
      </c>
      <c r="M197" s="1">
        <v>25</v>
      </c>
      <c r="N197" s="1">
        <v>73761</v>
      </c>
      <c r="O197" s="1">
        <v>80614</v>
      </c>
      <c r="P197" s="1">
        <v>85894</v>
      </c>
      <c r="Q197" s="1">
        <v>88303</v>
      </c>
      <c r="R197" s="1">
        <v>95145</v>
      </c>
      <c r="S197" s="1">
        <v>25</v>
      </c>
      <c r="T197" s="1">
        <v>77113</v>
      </c>
      <c r="U197" s="1">
        <v>84278</v>
      </c>
      <c r="V197" s="1">
        <v>89798</v>
      </c>
      <c r="W197" s="1">
        <v>92316</v>
      </c>
      <c r="X197" s="1">
        <v>99469</v>
      </c>
      <c r="Y197" s="1">
        <v>25</v>
      </c>
      <c r="Z197" s="1">
        <v>80466</v>
      </c>
      <c r="AA197" s="1">
        <v>87942</v>
      </c>
      <c r="AB197" s="1">
        <v>93702</v>
      </c>
      <c r="AC197" s="1">
        <v>96330</v>
      </c>
      <c r="AD197" s="1">
        <v>103794</v>
      </c>
      <c r="AF197" s="1">
        <v>1000</v>
      </c>
      <c r="AG197" s="1">
        <v>1000</v>
      </c>
      <c r="AH197" s="1">
        <v>1000</v>
      </c>
      <c r="AI197" s="1">
        <v>1000</v>
      </c>
      <c r="AJ197" s="1">
        <v>1000</v>
      </c>
      <c r="AL197" s="1">
        <v>1050</v>
      </c>
      <c r="AM197" s="1">
        <v>1050</v>
      </c>
      <c r="AN197" s="1">
        <v>1050</v>
      </c>
      <c r="AO197" s="1">
        <v>1050</v>
      </c>
      <c r="AP197" s="1">
        <v>1050</v>
      </c>
      <c r="AR197" s="1">
        <v>1100</v>
      </c>
      <c r="AS197" s="1">
        <v>1100</v>
      </c>
      <c r="AT197" s="1">
        <v>1100</v>
      </c>
      <c r="AU197" s="1">
        <v>1100</v>
      </c>
      <c r="AV197" s="1">
        <v>1100</v>
      </c>
      <c r="AX197" s="1">
        <v>1150</v>
      </c>
      <c r="AY197" s="1">
        <v>1150</v>
      </c>
      <c r="AZ197" s="1">
        <v>1150</v>
      </c>
      <c r="BA197" s="1">
        <v>1150</v>
      </c>
      <c r="BB197" s="1">
        <v>1150</v>
      </c>
      <c r="BD197" s="1">
        <v>1200</v>
      </c>
      <c r="BE197" s="1">
        <v>1200</v>
      </c>
      <c r="BF197" s="1">
        <v>1200</v>
      </c>
      <c r="BG197" s="1">
        <v>1200</v>
      </c>
      <c r="BH197" s="1">
        <v>1200</v>
      </c>
    </row>
    <row r="198" spans="1:60" x14ac:dyDescent="0.25">
      <c r="A198" s="1">
        <v>26</v>
      </c>
      <c r="B198" s="1">
        <v>67860</v>
      </c>
      <c r="C198" s="1">
        <v>74135</v>
      </c>
      <c r="D198" s="1">
        <v>78910</v>
      </c>
      <c r="E198" s="1">
        <v>81105</v>
      </c>
      <c r="F198" s="1">
        <v>87365</v>
      </c>
      <c r="G198" s="1">
        <v>26</v>
      </c>
      <c r="H198" s="1">
        <v>71253</v>
      </c>
      <c r="I198" s="1">
        <v>77842</v>
      </c>
      <c r="J198" s="1">
        <v>82856</v>
      </c>
      <c r="K198" s="1">
        <v>85160</v>
      </c>
      <c r="L198" s="1">
        <v>91733</v>
      </c>
      <c r="M198" s="1">
        <v>26</v>
      </c>
      <c r="N198" s="1">
        <v>74646</v>
      </c>
      <c r="O198" s="1">
        <v>81549</v>
      </c>
      <c r="P198" s="1">
        <v>86801</v>
      </c>
      <c r="Q198" s="1">
        <v>89216</v>
      </c>
      <c r="R198" s="1">
        <v>96102</v>
      </c>
      <c r="S198" s="1">
        <v>26</v>
      </c>
      <c r="T198" s="1">
        <v>78039</v>
      </c>
      <c r="U198" s="1">
        <v>85255</v>
      </c>
      <c r="V198" s="1">
        <v>90747</v>
      </c>
      <c r="W198" s="1">
        <v>93271</v>
      </c>
      <c r="X198" s="1">
        <v>100470</v>
      </c>
      <c r="Y198" s="1">
        <v>26</v>
      </c>
      <c r="Z198" s="1">
        <v>81432</v>
      </c>
      <c r="AA198" s="1">
        <v>88962</v>
      </c>
      <c r="AB198" s="1">
        <v>94692</v>
      </c>
      <c r="AC198" s="1">
        <v>97326</v>
      </c>
      <c r="AD198" s="1">
        <v>104838</v>
      </c>
      <c r="AF198" s="1">
        <v>1000</v>
      </c>
      <c r="AG198" s="1">
        <v>1000</v>
      </c>
      <c r="AH198" s="1">
        <v>1000</v>
      </c>
      <c r="AI198" s="1">
        <v>1000</v>
      </c>
      <c r="AJ198" s="1">
        <v>1000</v>
      </c>
      <c r="AL198" s="1">
        <v>1050</v>
      </c>
      <c r="AM198" s="1">
        <v>1050</v>
      </c>
      <c r="AN198" s="1">
        <v>1050</v>
      </c>
      <c r="AO198" s="1">
        <v>1050</v>
      </c>
      <c r="AP198" s="1">
        <v>1050</v>
      </c>
      <c r="AR198" s="1">
        <v>1100</v>
      </c>
      <c r="AS198" s="1">
        <v>1100</v>
      </c>
      <c r="AT198" s="1">
        <v>1100</v>
      </c>
      <c r="AU198" s="1">
        <v>1100</v>
      </c>
      <c r="AV198" s="1">
        <v>1100</v>
      </c>
      <c r="AX198" s="1">
        <v>1150</v>
      </c>
      <c r="AY198" s="1">
        <v>1150</v>
      </c>
      <c r="AZ198" s="1">
        <v>1150</v>
      </c>
      <c r="BA198" s="1">
        <v>1150</v>
      </c>
      <c r="BB198" s="1">
        <v>1150</v>
      </c>
      <c r="BD198" s="1">
        <v>1200</v>
      </c>
      <c r="BE198" s="1">
        <v>1200</v>
      </c>
      <c r="BF198" s="1">
        <v>1200</v>
      </c>
      <c r="BG198" s="1">
        <v>1200</v>
      </c>
      <c r="BH198" s="1">
        <v>1200</v>
      </c>
    </row>
    <row r="199" spans="1:60" x14ac:dyDescent="0.25">
      <c r="A199" s="1">
        <v>27</v>
      </c>
      <c r="B199" s="1">
        <v>68215</v>
      </c>
      <c r="C199" s="1">
        <v>74470</v>
      </c>
      <c r="D199" s="1">
        <v>79280</v>
      </c>
      <c r="E199" s="1">
        <v>81445</v>
      </c>
      <c r="F199" s="1">
        <v>87715</v>
      </c>
      <c r="G199" s="1">
        <v>27</v>
      </c>
      <c r="H199" s="1">
        <v>71626</v>
      </c>
      <c r="I199" s="1">
        <v>78194</v>
      </c>
      <c r="J199" s="1">
        <v>83244</v>
      </c>
      <c r="K199" s="1">
        <v>85517</v>
      </c>
      <c r="L199" s="1">
        <v>92101</v>
      </c>
      <c r="M199" s="1">
        <v>27</v>
      </c>
      <c r="N199" s="1">
        <v>75037</v>
      </c>
      <c r="O199" s="1">
        <v>81917</v>
      </c>
      <c r="P199" s="1">
        <v>87208</v>
      </c>
      <c r="Q199" s="1">
        <v>89590</v>
      </c>
      <c r="R199" s="1">
        <v>96487</v>
      </c>
      <c r="S199" s="1">
        <v>27</v>
      </c>
      <c r="T199" s="1">
        <v>78447</v>
      </c>
      <c r="U199" s="1">
        <v>85641</v>
      </c>
      <c r="V199" s="1">
        <v>91172</v>
      </c>
      <c r="W199" s="1">
        <v>93662</v>
      </c>
      <c r="X199" s="1">
        <v>100872</v>
      </c>
      <c r="Y199" s="1">
        <v>27</v>
      </c>
      <c r="Z199" s="1">
        <v>81858</v>
      </c>
      <c r="AA199" s="1">
        <v>89364</v>
      </c>
      <c r="AB199" s="1">
        <v>95136</v>
      </c>
      <c r="AC199" s="1">
        <v>97734</v>
      </c>
      <c r="AD199" s="1">
        <v>105258</v>
      </c>
      <c r="AF199" s="1">
        <v>1000</v>
      </c>
      <c r="AG199" s="1">
        <v>1000</v>
      </c>
      <c r="AH199" s="1">
        <v>1000</v>
      </c>
      <c r="AI199" s="1">
        <v>1000</v>
      </c>
      <c r="AJ199" s="1">
        <v>1000</v>
      </c>
      <c r="AL199" s="1">
        <v>1050</v>
      </c>
      <c r="AM199" s="1">
        <v>1050</v>
      </c>
      <c r="AN199" s="1">
        <v>1050</v>
      </c>
      <c r="AO199" s="1">
        <v>1050</v>
      </c>
      <c r="AP199" s="1">
        <v>1050</v>
      </c>
      <c r="AR199" s="1">
        <v>1100</v>
      </c>
      <c r="AS199" s="1">
        <v>1100</v>
      </c>
      <c r="AT199" s="1">
        <v>1100</v>
      </c>
      <c r="AU199" s="1">
        <v>1100</v>
      </c>
      <c r="AV199" s="1">
        <v>1100</v>
      </c>
      <c r="AX199" s="1">
        <v>1150</v>
      </c>
      <c r="AY199" s="1">
        <v>1150</v>
      </c>
      <c r="AZ199" s="1">
        <v>1150</v>
      </c>
      <c r="BA199" s="1">
        <v>1150</v>
      </c>
      <c r="BB199" s="1">
        <v>1150</v>
      </c>
      <c r="BD199" s="1">
        <v>1200</v>
      </c>
      <c r="BE199" s="1">
        <v>1200</v>
      </c>
      <c r="BF199" s="1">
        <v>1200</v>
      </c>
      <c r="BG199" s="1">
        <v>1200</v>
      </c>
      <c r="BH199" s="1">
        <v>1200</v>
      </c>
    </row>
    <row r="200" spans="1:60" x14ac:dyDescent="0.25">
      <c r="A200" s="1">
        <v>28</v>
      </c>
      <c r="B200" s="1">
        <v>68575</v>
      </c>
      <c r="C200" s="1">
        <v>74840</v>
      </c>
      <c r="D200" s="1">
        <v>79640</v>
      </c>
      <c r="E200" s="1">
        <v>81820</v>
      </c>
      <c r="F200" s="1">
        <v>88060</v>
      </c>
      <c r="G200" s="1">
        <v>28</v>
      </c>
      <c r="H200" s="1">
        <v>72004</v>
      </c>
      <c r="I200" s="1">
        <v>78582</v>
      </c>
      <c r="J200" s="1">
        <v>83622</v>
      </c>
      <c r="K200" s="1">
        <v>85911</v>
      </c>
      <c r="L200" s="1">
        <v>92463</v>
      </c>
      <c r="M200" s="1">
        <v>28</v>
      </c>
      <c r="N200" s="1">
        <v>75433</v>
      </c>
      <c r="O200" s="1">
        <v>82324</v>
      </c>
      <c r="P200" s="1">
        <v>87604</v>
      </c>
      <c r="Q200" s="1">
        <v>90002</v>
      </c>
      <c r="R200" s="1">
        <v>96866</v>
      </c>
      <c r="S200" s="1">
        <v>28</v>
      </c>
      <c r="T200" s="1">
        <v>78861</v>
      </c>
      <c r="U200" s="1">
        <v>86066</v>
      </c>
      <c r="V200" s="1">
        <v>91586</v>
      </c>
      <c r="W200" s="1">
        <v>94093</v>
      </c>
      <c r="X200" s="1">
        <v>101269</v>
      </c>
      <c r="Y200" s="1">
        <v>28</v>
      </c>
      <c r="Z200" s="1">
        <v>82290</v>
      </c>
      <c r="AA200" s="1">
        <v>89808</v>
      </c>
      <c r="AB200" s="1">
        <v>95568</v>
      </c>
      <c r="AC200" s="1">
        <v>98184</v>
      </c>
      <c r="AD200" s="1">
        <v>105672</v>
      </c>
      <c r="AF200" s="1">
        <v>1000</v>
      </c>
      <c r="AG200" s="1">
        <v>1000</v>
      </c>
      <c r="AH200" s="1">
        <v>1000</v>
      </c>
      <c r="AI200" s="1">
        <v>1000</v>
      </c>
      <c r="AJ200" s="1">
        <v>1000</v>
      </c>
      <c r="AL200" s="1">
        <v>1050</v>
      </c>
      <c r="AM200" s="1">
        <v>1050</v>
      </c>
      <c r="AN200" s="1">
        <v>1050</v>
      </c>
      <c r="AO200" s="1">
        <v>1050</v>
      </c>
      <c r="AP200" s="1">
        <v>1050</v>
      </c>
      <c r="AR200" s="1">
        <v>1100</v>
      </c>
      <c r="AS200" s="1">
        <v>1100</v>
      </c>
      <c r="AT200" s="1">
        <v>1100</v>
      </c>
      <c r="AU200" s="1">
        <v>1100</v>
      </c>
      <c r="AV200" s="1">
        <v>1100</v>
      </c>
      <c r="AX200" s="1">
        <v>1150</v>
      </c>
      <c r="AY200" s="1">
        <v>1150</v>
      </c>
      <c r="AZ200" s="1">
        <v>1150</v>
      </c>
      <c r="BA200" s="1">
        <v>1150</v>
      </c>
      <c r="BB200" s="1">
        <v>1150</v>
      </c>
      <c r="BD200" s="1">
        <v>1200</v>
      </c>
      <c r="BE200" s="1">
        <v>1200</v>
      </c>
      <c r="BF200" s="1">
        <v>1200</v>
      </c>
      <c r="BG200" s="1">
        <v>1200</v>
      </c>
      <c r="BH200" s="1">
        <v>1200</v>
      </c>
    </row>
    <row r="201" spans="1:60" x14ac:dyDescent="0.25">
      <c r="A201" s="1">
        <v>29</v>
      </c>
      <c r="B201" s="1">
        <v>68930</v>
      </c>
      <c r="C201" s="1">
        <v>75185</v>
      </c>
      <c r="D201" s="1">
        <v>79995</v>
      </c>
      <c r="E201" s="1">
        <v>82175</v>
      </c>
      <c r="F201" s="1">
        <v>88430</v>
      </c>
      <c r="G201" s="1">
        <v>29</v>
      </c>
      <c r="H201" s="1">
        <v>72377</v>
      </c>
      <c r="I201" s="1">
        <v>78944</v>
      </c>
      <c r="J201" s="1">
        <v>83995</v>
      </c>
      <c r="K201" s="1">
        <v>86284</v>
      </c>
      <c r="L201" s="1">
        <v>92852</v>
      </c>
      <c r="M201" s="1">
        <v>29</v>
      </c>
      <c r="N201" s="1">
        <v>75823</v>
      </c>
      <c r="O201" s="1">
        <v>82704</v>
      </c>
      <c r="P201" s="1">
        <v>87995</v>
      </c>
      <c r="Q201" s="1">
        <v>90393</v>
      </c>
      <c r="R201" s="1">
        <v>97273</v>
      </c>
      <c r="S201" s="1">
        <v>29</v>
      </c>
      <c r="T201" s="1">
        <v>79270</v>
      </c>
      <c r="U201" s="1">
        <v>86463</v>
      </c>
      <c r="V201" s="1">
        <v>91994</v>
      </c>
      <c r="W201" s="1">
        <v>94501</v>
      </c>
      <c r="X201" s="1">
        <v>101695</v>
      </c>
      <c r="Y201" s="1">
        <v>29</v>
      </c>
      <c r="Z201" s="1">
        <v>82716</v>
      </c>
      <c r="AA201" s="1">
        <v>90222</v>
      </c>
      <c r="AB201" s="1">
        <v>95994</v>
      </c>
      <c r="AC201" s="1">
        <v>98610</v>
      </c>
      <c r="AD201" s="1">
        <v>106116</v>
      </c>
      <c r="AF201" s="1">
        <v>1000</v>
      </c>
      <c r="AG201" s="1">
        <v>1000</v>
      </c>
      <c r="AH201" s="1">
        <v>1000</v>
      </c>
      <c r="AI201" s="1">
        <v>1000</v>
      </c>
      <c r="AJ201" s="1">
        <v>1000</v>
      </c>
      <c r="AL201" s="1">
        <v>1050</v>
      </c>
      <c r="AM201" s="1">
        <v>1050</v>
      </c>
      <c r="AN201" s="1">
        <v>1050</v>
      </c>
      <c r="AO201" s="1">
        <v>1050</v>
      </c>
      <c r="AP201" s="1">
        <v>1050</v>
      </c>
      <c r="AR201" s="1">
        <v>1100</v>
      </c>
      <c r="AS201" s="1">
        <v>1100</v>
      </c>
      <c r="AT201" s="1">
        <v>1100</v>
      </c>
      <c r="AU201" s="1">
        <v>1100</v>
      </c>
      <c r="AV201" s="1">
        <v>1100</v>
      </c>
      <c r="AX201" s="1">
        <v>1150</v>
      </c>
      <c r="AY201" s="1">
        <v>1150</v>
      </c>
      <c r="AZ201" s="1">
        <v>1150</v>
      </c>
      <c r="BA201" s="1">
        <v>1150</v>
      </c>
      <c r="BB201" s="1">
        <v>1150</v>
      </c>
      <c r="BD201" s="1">
        <v>1200</v>
      </c>
      <c r="BE201" s="1">
        <v>1200</v>
      </c>
      <c r="BF201" s="1">
        <v>1200</v>
      </c>
      <c r="BG201" s="1">
        <v>1200</v>
      </c>
      <c r="BH201" s="1">
        <v>1200</v>
      </c>
    </row>
    <row r="202" spans="1:60" x14ac:dyDescent="0.25">
      <c r="A202" s="1">
        <v>30</v>
      </c>
      <c r="B202" s="1">
        <v>69265</v>
      </c>
      <c r="C202" s="1">
        <v>75535</v>
      </c>
      <c r="D202" s="1">
        <v>80350</v>
      </c>
      <c r="E202" s="1">
        <v>82525</v>
      </c>
      <c r="F202" s="1">
        <v>88775</v>
      </c>
      <c r="G202" s="1">
        <v>30</v>
      </c>
      <c r="H202" s="1">
        <v>72728</v>
      </c>
      <c r="I202" s="1">
        <v>79312</v>
      </c>
      <c r="J202" s="1">
        <v>84368</v>
      </c>
      <c r="K202" s="1">
        <v>86651</v>
      </c>
      <c r="L202" s="1">
        <v>93214</v>
      </c>
      <c r="M202" s="1">
        <v>30</v>
      </c>
      <c r="N202" s="1">
        <v>76192</v>
      </c>
      <c r="O202" s="1">
        <v>83089</v>
      </c>
      <c r="P202" s="1">
        <v>88385</v>
      </c>
      <c r="Q202" s="1">
        <v>90778</v>
      </c>
      <c r="R202" s="1">
        <v>97653</v>
      </c>
      <c r="S202" s="1">
        <v>30</v>
      </c>
      <c r="T202" s="1">
        <v>79655</v>
      </c>
      <c r="U202" s="1">
        <v>86865</v>
      </c>
      <c r="V202" s="1">
        <v>92403</v>
      </c>
      <c r="W202" s="1">
        <v>94904</v>
      </c>
      <c r="X202" s="1">
        <v>102091</v>
      </c>
      <c r="Y202" s="1">
        <v>30</v>
      </c>
      <c r="Z202" s="1">
        <v>83118</v>
      </c>
      <c r="AA202" s="1">
        <v>90642</v>
      </c>
      <c r="AB202" s="1">
        <v>96420</v>
      </c>
      <c r="AC202" s="1">
        <v>99030</v>
      </c>
      <c r="AD202" s="1">
        <v>106530</v>
      </c>
      <c r="AF202" s="1">
        <v>1000</v>
      </c>
      <c r="AG202" s="1">
        <v>1000</v>
      </c>
      <c r="AH202" s="1">
        <v>1000</v>
      </c>
      <c r="AI202" s="1">
        <v>1000</v>
      </c>
      <c r="AJ202" s="1">
        <v>1000</v>
      </c>
      <c r="AL202" s="1">
        <v>1050</v>
      </c>
      <c r="AM202" s="1">
        <v>1050</v>
      </c>
      <c r="AN202" s="1">
        <v>1050</v>
      </c>
      <c r="AO202" s="1">
        <v>1050</v>
      </c>
      <c r="AP202" s="1">
        <v>1050</v>
      </c>
      <c r="AR202" s="1">
        <v>1100</v>
      </c>
      <c r="AS202" s="1">
        <v>1100</v>
      </c>
      <c r="AT202" s="1">
        <v>1100</v>
      </c>
      <c r="AU202" s="1">
        <v>1100</v>
      </c>
      <c r="AV202" s="1">
        <v>1100</v>
      </c>
      <c r="AX202" s="1">
        <v>1150</v>
      </c>
      <c r="AY202" s="1">
        <v>1150</v>
      </c>
      <c r="AZ202" s="1">
        <v>1150</v>
      </c>
      <c r="BA202" s="1">
        <v>1150</v>
      </c>
      <c r="BB202" s="1">
        <v>1150</v>
      </c>
      <c r="BD202" s="1">
        <v>1200</v>
      </c>
      <c r="BE202" s="1">
        <v>1200</v>
      </c>
      <c r="BF202" s="1">
        <v>1200</v>
      </c>
      <c r="BG202" s="1">
        <v>1200</v>
      </c>
      <c r="BH202" s="1">
        <v>1200</v>
      </c>
    </row>
    <row r="203" spans="1:60" x14ac:dyDescent="0.25">
      <c r="A203" s="1">
        <v>31</v>
      </c>
      <c r="B203" s="1">
        <v>69645</v>
      </c>
      <c r="C203" s="1">
        <v>75895</v>
      </c>
      <c r="D203" s="1">
        <v>80710</v>
      </c>
      <c r="E203" s="1">
        <v>82900</v>
      </c>
      <c r="F203" s="1">
        <v>89135</v>
      </c>
      <c r="G203" s="1">
        <v>31</v>
      </c>
      <c r="H203" s="1">
        <v>73127</v>
      </c>
      <c r="I203" s="1">
        <v>79690</v>
      </c>
      <c r="J203" s="1">
        <v>84746</v>
      </c>
      <c r="K203" s="1">
        <v>87045</v>
      </c>
      <c r="L203" s="1">
        <v>93592</v>
      </c>
      <c r="M203" s="1">
        <v>31</v>
      </c>
      <c r="N203" s="1">
        <v>76610</v>
      </c>
      <c r="O203" s="1">
        <v>83485</v>
      </c>
      <c r="P203" s="1">
        <v>88781</v>
      </c>
      <c r="Q203" s="1">
        <v>91190</v>
      </c>
      <c r="R203" s="1">
        <v>98049</v>
      </c>
      <c r="S203" s="1">
        <v>31</v>
      </c>
      <c r="T203" s="1">
        <v>80092</v>
      </c>
      <c r="U203" s="1">
        <v>87279</v>
      </c>
      <c r="V203" s="1">
        <v>92817</v>
      </c>
      <c r="W203" s="1">
        <v>95335</v>
      </c>
      <c r="X203" s="1">
        <v>102505</v>
      </c>
      <c r="Y203" s="1">
        <v>31</v>
      </c>
      <c r="Z203" s="1">
        <v>83574</v>
      </c>
      <c r="AA203" s="1">
        <v>91074</v>
      </c>
      <c r="AB203" s="1">
        <v>96852</v>
      </c>
      <c r="AC203" s="1">
        <v>99480</v>
      </c>
      <c r="AD203" s="1">
        <v>106962</v>
      </c>
      <c r="AF203" s="1">
        <v>1000</v>
      </c>
      <c r="AG203" s="1">
        <v>1000</v>
      </c>
      <c r="AH203" s="1">
        <v>1000</v>
      </c>
      <c r="AI203" s="1">
        <v>1000</v>
      </c>
      <c r="AJ203" s="1">
        <v>1000</v>
      </c>
      <c r="AL203" s="1">
        <v>1050</v>
      </c>
      <c r="AM203" s="1">
        <v>1050</v>
      </c>
      <c r="AN203" s="1">
        <v>1050</v>
      </c>
      <c r="AO203" s="1">
        <v>1050</v>
      </c>
      <c r="AP203" s="1">
        <v>1050</v>
      </c>
      <c r="AR203" s="1">
        <v>1100</v>
      </c>
      <c r="AS203" s="1">
        <v>1100</v>
      </c>
      <c r="AT203" s="1">
        <v>1100</v>
      </c>
      <c r="AU203" s="1">
        <v>1100</v>
      </c>
      <c r="AV203" s="1">
        <v>1100</v>
      </c>
      <c r="AX203" s="1">
        <v>1150</v>
      </c>
      <c r="AY203" s="1">
        <v>1150</v>
      </c>
      <c r="AZ203" s="1">
        <v>1150</v>
      </c>
      <c r="BA203" s="1">
        <v>1150</v>
      </c>
      <c r="BB203" s="1">
        <v>1150</v>
      </c>
      <c r="BD203" s="1">
        <v>1200</v>
      </c>
      <c r="BE203" s="1">
        <v>1200</v>
      </c>
      <c r="BF203" s="1">
        <v>1200</v>
      </c>
      <c r="BG203" s="1">
        <v>1200</v>
      </c>
      <c r="BH203" s="1">
        <v>1200</v>
      </c>
    </row>
    <row r="204" spans="1:60" x14ac:dyDescent="0.25">
      <c r="A204" s="1">
        <v>32</v>
      </c>
      <c r="B204" s="1">
        <v>70000</v>
      </c>
      <c r="C204" s="1">
        <v>76255</v>
      </c>
      <c r="D204" s="1">
        <v>81060</v>
      </c>
      <c r="E204" s="1">
        <v>83255</v>
      </c>
      <c r="F204" s="1">
        <v>89495</v>
      </c>
      <c r="G204" s="1">
        <v>32</v>
      </c>
      <c r="H204" s="1">
        <v>73500</v>
      </c>
      <c r="I204" s="1">
        <v>80068</v>
      </c>
      <c r="J204" s="1">
        <v>85113</v>
      </c>
      <c r="K204" s="1">
        <v>87418</v>
      </c>
      <c r="L204" s="1">
        <v>93970</v>
      </c>
      <c r="M204" s="1">
        <v>32</v>
      </c>
      <c r="N204" s="1">
        <v>77000</v>
      </c>
      <c r="O204" s="1">
        <v>83881</v>
      </c>
      <c r="P204" s="1">
        <v>89166</v>
      </c>
      <c r="Q204" s="1">
        <v>91581</v>
      </c>
      <c r="R204" s="1">
        <v>98445</v>
      </c>
      <c r="S204" s="1">
        <v>32</v>
      </c>
      <c r="T204" s="1">
        <v>80500</v>
      </c>
      <c r="U204" s="1">
        <v>87693</v>
      </c>
      <c r="V204" s="1">
        <v>93219</v>
      </c>
      <c r="W204" s="1">
        <v>95743</v>
      </c>
      <c r="X204" s="1">
        <v>102919</v>
      </c>
      <c r="Y204" s="1">
        <v>32</v>
      </c>
      <c r="Z204" s="1">
        <v>84000</v>
      </c>
      <c r="AA204" s="1">
        <v>91506</v>
      </c>
      <c r="AB204" s="1">
        <v>97272</v>
      </c>
      <c r="AC204" s="1">
        <v>99906</v>
      </c>
      <c r="AD204" s="1">
        <v>107394</v>
      </c>
      <c r="AF204" s="1">
        <v>1000</v>
      </c>
      <c r="AG204" s="1">
        <v>1000</v>
      </c>
      <c r="AH204" s="1">
        <v>1000</v>
      </c>
      <c r="AI204" s="1">
        <v>1000</v>
      </c>
      <c r="AJ204" s="1">
        <v>1000</v>
      </c>
      <c r="AL204" s="1">
        <v>1050</v>
      </c>
      <c r="AM204" s="1">
        <v>1050</v>
      </c>
      <c r="AN204" s="1">
        <v>1050</v>
      </c>
      <c r="AO204" s="1">
        <v>1050</v>
      </c>
      <c r="AP204" s="1">
        <v>1050</v>
      </c>
      <c r="AR204" s="1">
        <v>1100</v>
      </c>
      <c r="AS204" s="1">
        <v>1100</v>
      </c>
      <c r="AT204" s="1">
        <v>1100</v>
      </c>
      <c r="AU204" s="1">
        <v>1100</v>
      </c>
      <c r="AV204" s="1">
        <v>1100</v>
      </c>
      <c r="AX204" s="1">
        <v>1150</v>
      </c>
      <c r="AY204" s="1">
        <v>1150</v>
      </c>
      <c r="AZ204" s="1">
        <v>1150</v>
      </c>
      <c r="BA204" s="1">
        <v>1150</v>
      </c>
      <c r="BB204" s="1">
        <v>1150</v>
      </c>
      <c r="BD204" s="1">
        <v>1200</v>
      </c>
      <c r="BE204" s="1">
        <v>1200</v>
      </c>
      <c r="BF204" s="1">
        <v>1200</v>
      </c>
      <c r="BG204" s="1">
        <v>1200</v>
      </c>
      <c r="BH204" s="1">
        <v>1200</v>
      </c>
    </row>
    <row r="205" spans="1:60" x14ac:dyDescent="0.25">
      <c r="A205" s="1">
        <v>33</v>
      </c>
      <c r="B205" s="1">
        <v>70360</v>
      </c>
      <c r="C205" s="1">
        <v>76610</v>
      </c>
      <c r="D205" s="1">
        <v>81415</v>
      </c>
      <c r="E205" s="1">
        <v>83620</v>
      </c>
      <c r="F205" s="1">
        <v>89860</v>
      </c>
      <c r="G205" s="1">
        <v>33</v>
      </c>
      <c r="H205" s="1">
        <v>73878</v>
      </c>
      <c r="I205" s="1">
        <v>80441</v>
      </c>
      <c r="J205" s="1">
        <v>85486</v>
      </c>
      <c r="K205" s="1">
        <v>87801</v>
      </c>
      <c r="L205" s="1">
        <v>94353</v>
      </c>
      <c r="M205" s="1">
        <v>33</v>
      </c>
      <c r="N205" s="1">
        <v>77396</v>
      </c>
      <c r="O205" s="1">
        <v>84271</v>
      </c>
      <c r="P205" s="1">
        <v>89557</v>
      </c>
      <c r="Q205" s="1">
        <v>91982</v>
      </c>
      <c r="R205" s="1">
        <v>98846</v>
      </c>
      <c r="S205" s="1">
        <v>33</v>
      </c>
      <c r="T205" s="1">
        <v>80914</v>
      </c>
      <c r="U205" s="1">
        <v>88102</v>
      </c>
      <c r="V205" s="1">
        <v>93627</v>
      </c>
      <c r="W205" s="1">
        <v>96163</v>
      </c>
      <c r="X205" s="1">
        <v>103339</v>
      </c>
      <c r="Y205" s="1">
        <v>33</v>
      </c>
      <c r="Z205" s="1">
        <v>84432</v>
      </c>
      <c r="AA205" s="1">
        <v>91932</v>
      </c>
      <c r="AB205" s="1">
        <v>97698</v>
      </c>
      <c r="AC205" s="1">
        <v>100344</v>
      </c>
      <c r="AD205" s="1">
        <v>107832</v>
      </c>
      <c r="AF205" s="1">
        <v>1000</v>
      </c>
      <c r="AG205" s="1">
        <v>1000</v>
      </c>
      <c r="AH205" s="1">
        <v>1000</v>
      </c>
      <c r="AI205" s="1">
        <v>1000</v>
      </c>
      <c r="AJ205" s="1">
        <v>1000</v>
      </c>
      <c r="AL205" s="1">
        <v>1050</v>
      </c>
      <c r="AM205" s="1">
        <v>1050</v>
      </c>
      <c r="AN205" s="1">
        <v>1050</v>
      </c>
      <c r="AO205" s="1">
        <v>1050</v>
      </c>
      <c r="AP205" s="1">
        <v>1050</v>
      </c>
      <c r="AR205" s="1">
        <v>1100</v>
      </c>
      <c r="AS205" s="1">
        <v>1100</v>
      </c>
      <c r="AT205" s="1">
        <v>1100</v>
      </c>
      <c r="AU205" s="1">
        <v>1100</v>
      </c>
      <c r="AV205" s="1">
        <v>1100</v>
      </c>
      <c r="AX205" s="1">
        <v>1150</v>
      </c>
      <c r="AY205" s="1">
        <v>1150</v>
      </c>
      <c r="AZ205" s="1">
        <v>1150</v>
      </c>
      <c r="BA205" s="1">
        <v>1150</v>
      </c>
      <c r="BB205" s="1">
        <v>1150</v>
      </c>
      <c r="BD205" s="1">
        <v>1200</v>
      </c>
      <c r="BE205" s="1">
        <v>1200</v>
      </c>
      <c r="BF205" s="1">
        <v>1200</v>
      </c>
      <c r="BG205" s="1">
        <v>1200</v>
      </c>
      <c r="BH205" s="1">
        <v>1200</v>
      </c>
    </row>
    <row r="206" spans="1:60" x14ac:dyDescent="0.25">
      <c r="A206" s="1">
        <v>34</v>
      </c>
      <c r="B206" s="1">
        <v>70720</v>
      </c>
      <c r="C206" s="1">
        <v>76965</v>
      </c>
      <c r="D206" s="1">
        <v>81770</v>
      </c>
      <c r="E206" s="1">
        <v>83950</v>
      </c>
      <c r="F206" s="1">
        <v>90200</v>
      </c>
      <c r="G206" s="1">
        <v>34</v>
      </c>
      <c r="H206" s="1">
        <v>74256</v>
      </c>
      <c r="I206" s="1">
        <v>80813</v>
      </c>
      <c r="J206" s="1">
        <v>85859</v>
      </c>
      <c r="K206" s="1">
        <v>88148</v>
      </c>
      <c r="L206" s="1">
        <v>94710</v>
      </c>
      <c r="M206" s="1">
        <v>34</v>
      </c>
      <c r="N206" s="1">
        <v>77792</v>
      </c>
      <c r="O206" s="1">
        <v>84662</v>
      </c>
      <c r="P206" s="1">
        <v>89947</v>
      </c>
      <c r="Q206" s="1">
        <v>92345</v>
      </c>
      <c r="R206" s="1">
        <v>99220</v>
      </c>
      <c r="S206" s="1">
        <v>34</v>
      </c>
      <c r="T206" s="1">
        <v>81328</v>
      </c>
      <c r="U206" s="1">
        <v>88510</v>
      </c>
      <c r="V206" s="1">
        <v>94036</v>
      </c>
      <c r="W206" s="1">
        <v>96543</v>
      </c>
      <c r="X206" s="1">
        <v>103730</v>
      </c>
      <c r="Y206" s="1">
        <v>34</v>
      </c>
      <c r="Z206" s="1">
        <v>84864</v>
      </c>
      <c r="AA206" s="1">
        <v>92358</v>
      </c>
      <c r="AB206" s="1">
        <v>98124</v>
      </c>
      <c r="AC206" s="1">
        <v>100740</v>
      </c>
      <c r="AD206" s="1">
        <v>108240</v>
      </c>
      <c r="AF206" s="1">
        <v>1000</v>
      </c>
      <c r="AG206" s="1">
        <v>1000</v>
      </c>
      <c r="AH206" s="1">
        <v>1000</v>
      </c>
      <c r="AI206" s="1">
        <v>1000</v>
      </c>
      <c r="AJ206" s="1">
        <v>1000</v>
      </c>
      <c r="AL206" s="1">
        <v>1050</v>
      </c>
      <c r="AM206" s="1">
        <v>1050</v>
      </c>
      <c r="AN206" s="1">
        <v>1050</v>
      </c>
      <c r="AO206" s="1">
        <v>1050</v>
      </c>
      <c r="AP206" s="1">
        <v>1050</v>
      </c>
      <c r="AR206" s="1">
        <v>1100</v>
      </c>
      <c r="AS206" s="1">
        <v>1100</v>
      </c>
      <c r="AT206" s="1">
        <v>1100</v>
      </c>
      <c r="AU206" s="1">
        <v>1100</v>
      </c>
      <c r="AV206" s="1">
        <v>1100</v>
      </c>
      <c r="AX206" s="1">
        <v>1150</v>
      </c>
      <c r="AY206" s="1">
        <v>1150</v>
      </c>
      <c r="AZ206" s="1">
        <v>1150</v>
      </c>
      <c r="BA206" s="1">
        <v>1150</v>
      </c>
      <c r="BB206" s="1">
        <v>1150</v>
      </c>
      <c r="BD206" s="1">
        <v>1200</v>
      </c>
      <c r="BE206" s="1">
        <v>1200</v>
      </c>
      <c r="BF206" s="1">
        <v>1200</v>
      </c>
      <c r="BG206" s="1">
        <v>1200</v>
      </c>
      <c r="BH206" s="1">
        <v>1200</v>
      </c>
    </row>
    <row r="207" spans="1:60" x14ac:dyDescent="0.25">
      <c r="A207" s="1">
        <v>35</v>
      </c>
      <c r="B207" s="1">
        <v>71065</v>
      </c>
      <c r="C207" s="1">
        <v>77320</v>
      </c>
      <c r="D207" s="1">
        <v>82125</v>
      </c>
      <c r="E207" s="1">
        <v>84310</v>
      </c>
      <c r="F207" s="1">
        <v>90570</v>
      </c>
      <c r="G207" s="1">
        <v>35</v>
      </c>
      <c r="H207" s="1">
        <v>74618</v>
      </c>
      <c r="I207" s="1">
        <v>81186</v>
      </c>
      <c r="J207" s="1">
        <v>86231</v>
      </c>
      <c r="K207" s="1">
        <v>88526</v>
      </c>
      <c r="L207" s="1">
        <v>95099</v>
      </c>
      <c r="M207" s="1">
        <v>35</v>
      </c>
      <c r="N207" s="1">
        <v>78172</v>
      </c>
      <c r="O207" s="1">
        <v>85052</v>
      </c>
      <c r="P207" s="1">
        <v>90338</v>
      </c>
      <c r="Q207" s="1">
        <v>92741</v>
      </c>
      <c r="R207" s="1">
        <v>99627</v>
      </c>
      <c r="S207" s="1">
        <v>35</v>
      </c>
      <c r="T207" s="1">
        <v>81725</v>
      </c>
      <c r="U207" s="1">
        <v>88918</v>
      </c>
      <c r="V207" s="1">
        <v>94444</v>
      </c>
      <c r="W207" s="1">
        <v>96957</v>
      </c>
      <c r="X207" s="1">
        <v>104156</v>
      </c>
      <c r="Y207" s="1">
        <v>35</v>
      </c>
      <c r="Z207" s="1">
        <v>85278</v>
      </c>
      <c r="AA207" s="1">
        <v>92784</v>
      </c>
      <c r="AB207" s="1">
        <v>98550</v>
      </c>
      <c r="AC207" s="1">
        <v>101172</v>
      </c>
      <c r="AD207" s="1">
        <v>108684</v>
      </c>
      <c r="AF207" s="1">
        <v>1000</v>
      </c>
      <c r="AG207" s="1">
        <v>1000</v>
      </c>
      <c r="AH207" s="1">
        <v>1000</v>
      </c>
      <c r="AI207" s="1">
        <v>1000</v>
      </c>
      <c r="AJ207" s="1">
        <v>1000</v>
      </c>
      <c r="AL207" s="1">
        <v>1050</v>
      </c>
      <c r="AM207" s="1">
        <v>1050</v>
      </c>
      <c r="AN207" s="1">
        <v>1050</v>
      </c>
      <c r="AO207" s="1">
        <v>1050</v>
      </c>
      <c r="AP207" s="1">
        <v>1050</v>
      </c>
      <c r="AR207" s="1">
        <v>1100</v>
      </c>
      <c r="AS207" s="1">
        <v>1100</v>
      </c>
      <c r="AT207" s="1">
        <v>1100</v>
      </c>
      <c r="AU207" s="1">
        <v>1100</v>
      </c>
      <c r="AV207" s="1">
        <v>1100</v>
      </c>
      <c r="AX207" s="1">
        <v>1150</v>
      </c>
      <c r="AY207" s="1">
        <v>1150</v>
      </c>
      <c r="AZ207" s="1">
        <v>1150</v>
      </c>
      <c r="BA207" s="1">
        <v>1150</v>
      </c>
      <c r="BB207" s="1">
        <v>1150</v>
      </c>
      <c r="BD207" s="1">
        <v>1200</v>
      </c>
      <c r="BE207" s="1">
        <v>1200</v>
      </c>
      <c r="BF207" s="1">
        <v>1200</v>
      </c>
      <c r="BG207" s="1">
        <v>1200</v>
      </c>
      <c r="BH207" s="1">
        <v>1200</v>
      </c>
    </row>
    <row r="208" spans="1:60" x14ac:dyDescent="0.25">
      <c r="A208" s="1">
        <v>36</v>
      </c>
      <c r="B208" s="1">
        <v>71420</v>
      </c>
      <c r="C208" s="1">
        <v>77685</v>
      </c>
      <c r="D208" s="1">
        <v>82490</v>
      </c>
      <c r="E208" s="1">
        <v>84660</v>
      </c>
      <c r="F208" s="1">
        <v>90915</v>
      </c>
      <c r="G208" s="1">
        <v>36</v>
      </c>
      <c r="H208" s="1">
        <v>74991</v>
      </c>
      <c r="I208" s="1">
        <v>81569</v>
      </c>
      <c r="J208" s="1">
        <v>86615</v>
      </c>
      <c r="K208" s="1">
        <v>88893</v>
      </c>
      <c r="L208" s="1">
        <v>95461</v>
      </c>
      <c r="M208" s="1">
        <v>36</v>
      </c>
      <c r="N208" s="1">
        <v>78562</v>
      </c>
      <c r="O208" s="1">
        <v>85454</v>
      </c>
      <c r="P208" s="1">
        <v>90739</v>
      </c>
      <c r="Q208" s="1">
        <v>93126</v>
      </c>
      <c r="R208" s="1">
        <v>100007</v>
      </c>
      <c r="S208" s="1">
        <v>36</v>
      </c>
      <c r="T208" s="1">
        <v>82133</v>
      </c>
      <c r="U208" s="1">
        <v>89338</v>
      </c>
      <c r="V208" s="1">
        <v>94864</v>
      </c>
      <c r="W208" s="1">
        <v>97359</v>
      </c>
      <c r="X208" s="1">
        <v>104552</v>
      </c>
      <c r="Y208" s="1">
        <v>36</v>
      </c>
      <c r="Z208" s="1">
        <v>85704</v>
      </c>
      <c r="AA208" s="1">
        <v>93222</v>
      </c>
      <c r="AB208" s="1">
        <v>98988</v>
      </c>
      <c r="AC208" s="1">
        <v>101592</v>
      </c>
      <c r="AD208" s="1">
        <v>109098</v>
      </c>
      <c r="AF208" s="1">
        <v>1000</v>
      </c>
      <c r="AG208" s="1">
        <v>1000</v>
      </c>
      <c r="AH208" s="1">
        <v>1000</v>
      </c>
      <c r="AI208" s="1">
        <v>1000</v>
      </c>
      <c r="AJ208" s="1">
        <v>1000</v>
      </c>
      <c r="AL208" s="1">
        <v>1050</v>
      </c>
      <c r="AM208" s="1">
        <v>1050</v>
      </c>
      <c r="AN208" s="1">
        <v>1050</v>
      </c>
      <c r="AO208" s="1">
        <v>1050</v>
      </c>
      <c r="AP208" s="1">
        <v>1050</v>
      </c>
      <c r="AR208" s="1">
        <v>1100</v>
      </c>
      <c r="AS208" s="1">
        <v>1100</v>
      </c>
      <c r="AT208" s="1">
        <v>1100</v>
      </c>
      <c r="AU208" s="1">
        <v>1100</v>
      </c>
      <c r="AV208" s="1">
        <v>1100</v>
      </c>
      <c r="AX208" s="1">
        <v>1150</v>
      </c>
      <c r="AY208" s="1">
        <v>1150</v>
      </c>
      <c r="AZ208" s="1">
        <v>1150</v>
      </c>
      <c r="BA208" s="1">
        <v>1150</v>
      </c>
      <c r="BB208" s="1">
        <v>1150</v>
      </c>
      <c r="BD208" s="1">
        <v>1200</v>
      </c>
      <c r="BE208" s="1">
        <v>1200</v>
      </c>
      <c r="BF208" s="1">
        <v>1200</v>
      </c>
      <c r="BG208" s="1">
        <v>1200</v>
      </c>
      <c r="BH208" s="1">
        <v>1200</v>
      </c>
    </row>
    <row r="209" spans="1:60" x14ac:dyDescent="0.25">
      <c r="A209" s="1">
        <v>37</v>
      </c>
      <c r="B209" s="1">
        <v>71765</v>
      </c>
      <c r="C209" s="1">
        <v>78050</v>
      </c>
      <c r="D209" s="1">
        <v>82860</v>
      </c>
      <c r="E209" s="1">
        <v>85000</v>
      </c>
      <c r="F209" s="1">
        <v>91260</v>
      </c>
      <c r="G209" s="1">
        <v>37</v>
      </c>
      <c r="H209" s="1">
        <v>75353</v>
      </c>
      <c r="I209" s="1">
        <v>81953</v>
      </c>
      <c r="J209" s="1">
        <v>87003</v>
      </c>
      <c r="K209" s="1">
        <v>89250</v>
      </c>
      <c r="L209" s="1">
        <v>95823</v>
      </c>
      <c r="M209" s="1">
        <v>37</v>
      </c>
      <c r="N209" s="1">
        <v>78942</v>
      </c>
      <c r="O209" s="1">
        <v>85855</v>
      </c>
      <c r="P209" s="1">
        <v>91146</v>
      </c>
      <c r="Q209" s="1">
        <v>93500</v>
      </c>
      <c r="R209" s="1">
        <v>100386</v>
      </c>
      <c r="S209" s="1">
        <v>37</v>
      </c>
      <c r="T209" s="1">
        <v>82530</v>
      </c>
      <c r="U209" s="1">
        <v>89758</v>
      </c>
      <c r="V209" s="1">
        <v>95289</v>
      </c>
      <c r="W209" s="1">
        <v>97750</v>
      </c>
      <c r="X209" s="1">
        <v>104949</v>
      </c>
      <c r="Y209" s="1">
        <v>37</v>
      </c>
      <c r="Z209" s="1">
        <v>86118</v>
      </c>
      <c r="AA209" s="1">
        <v>93660</v>
      </c>
      <c r="AB209" s="1">
        <v>99432</v>
      </c>
      <c r="AC209" s="1">
        <v>102000</v>
      </c>
      <c r="AD209" s="1">
        <v>109512</v>
      </c>
      <c r="AF209" s="1">
        <v>1000</v>
      </c>
      <c r="AG209" s="1">
        <v>1000</v>
      </c>
      <c r="AH209" s="1">
        <v>1000</v>
      </c>
      <c r="AI209" s="1">
        <v>1000</v>
      </c>
      <c r="AJ209" s="1">
        <v>1000</v>
      </c>
      <c r="AL209" s="1">
        <v>1050</v>
      </c>
      <c r="AM209" s="1">
        <v>1050</v>
      </c>
      <c r="AN209" s="1">
        <v>1050</v>
      </c>
      <c r="AO209" s="1">
        <v>1050</v>
      </c>
      <c r="AP209" s="1">
        <v>1050</v>
      </c>
      <c r="AR209" s="1">
        <v>1100</v>
      </c>
      <c r="AS209" s="1">
        <v>1100</v>
      </c>
      <c r="AT209" s="1">
        <v>1100</v>
      </c>
      <c r="AU209" s="1">
        <v>1100</v>
      </c>
      <c r="AV209" s="1">
        <v>1100</v>
      </c>
      <c r="AX209" s="1">
        <v>1150</v>
      </c>
      <c r="AY209" s="1">
        <v>1150</v>
      </c>
      <c r="AZ209" s="1">
        <v>1150</v>
      </c>
      <c r="BA209" s="1">
        <v>1150</v>
      </c>
      <c r="BB209" s="1">
        <v>1150</v>
      </c>
      <c r="BD209" s="1">
        <v>1200</v>
      </c>
      <c r="BE209" s="1">
        <v>1200</v>
      </c>
      <c r="BF209" s="1">
        <v>1200</v>
      </c>
      <c r="BG209" s="1">
        <v>1200</v>
      </c>
      <c r="BH209" s="1">
        <v>1200</v>
      </c>
    </row>
    <row r="210" spans="1:60" x14ac:dyDescent="0.25">
      <c r="A210" s="1">
        <v>38</v>
      </c>
      <c r="B210" s="1">
        <v>72485</v>
      </c>
      <c r="C210" s="1">
        <v>78760</v>
      </c>
      <c r="D210" s="1">
        <v>83560</v>
      </c>
      <c r="E210" s="1">
        <v>85720</v>
      </c>
      <c r="F210" s="1">
        <v>91970</v>
      </c>
      <c r="G210" s="1">
        <v>38</v>
      </c>
      <c r="H210" s="1">
        <v>76109</v>
      </c>
      <c r="I210" s="1">
        <v>82698</v>
      </c>
      <c r="J210" s="1">
        <v>87738</v>
      </c>
      <c r="K210" s="1">
        <v>90006</v>
      </c>
      <c r="L210" s="1">
        <v>96569</v>
      </c>
      <c r="M210" s="1">
        <v>38</v>
      </c>
      <c r="N210" s="1">
        <v>79734</v>
      </c>
      <c r="O210" s="1">
        <v>86636</v>
      </c>
      <c r="P210" s="1">
        <v>91916</v>
      </c>
      <c r="Q210" s="1">
        <v>94292</v>
      </c>
      <c r="R210" s="1">
        <v>101167</v>
      </c>
      <c r="S210" s="1">
        <v>38</v>
      </c>
      <c r="T210" s="1">
        <v>83358</v>
      </c>
      <c r="U210" s="1">
        <v>90574</v>
      </c>
      <c r="V210" s="1">
        <v>96094</v>
      </c>
      <c r="W210" s="1">
        <v>98578</v>
      </c>
      <c r="X210" s="1">
        <v>105766</v>
      </c>
      <c r="Y210" s="1">
        <v>38</v>
      </c>
      <c r="Z210" s="1">
        <v>86982</v>
      </c>
      <c r="AA210" s="1">
        <v>94512</v>
      </c>
      <c r="AB210" s="1">
        <v>100272</v>
      </c>
      <c r="AC210" s="1">
        <v>102864</v>
      </c>
      <c r="AD210" s="1">
        <v>110364</v>
      </c>
      <c r="AF210" s="1">
        <v>1000</v>
      </c>
      <c r="AG210" s="1">
        <v>1000</v>
      </c>
      <c r="AH210" s="1">
        <v>1000</v>
      </c>
      <c r="AI210" s="1">
        <v>1000</v>
      </c>
      <c r="AJ210" s="1">
        <v>1000</v>
      </c>
      <c r="AL210" s="1">
        <v>1050</v>
      </c>
      <c r="AM210" s="1">
        <v>1050</v>
      </c>
      <c r="AN210" s="1">
        <v>1050</v>
      </c>
      <c r="AO210" s="1">
        <v>1050</v>
      </c>
      <c r="AP210" s="1">
        <v>1050</v>
      </c>
      <c r="AR210" s="1">
        <v>1100</v>
      </c>
      <c r="AS210" s="1">
        <v>1100</v>
      </c>
      <c r="AT210" s="1">
        <v>1100</v>
      </c>
      <c r="AU210" s="1">
        <v>1100</v>
      </c>
      <c r="AV210" s="1">
        <v>1100</v>
      </c>
      <c r="AX210" s="1">
        <v>1150</v>
      </c>
      <c r="AY210" s="1">
        <v>1150</v>
      </c>
      <c r="AZ210" s="1">
        <v>1150</v>
      </c>
      <c r="BA210" s="1">
        <v>1150</v>
      </c>
      <c r="BB210" s="1">
        <v>1150</v>
      </c>
      <c r="BD210" s="1">
        <v>1200</v>
      </c>
      <c r="BE210" s="1">
        <v>1200</v>
      </c>
      <c r="BF210" s="1">
        <v>1200</v>
      </c>
      <c r="BG210" s="1">
        <v>1200</v>
      </c>
      <c r="BH210" s="1">
        <v>1200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X47"/>
  <sheetViews>
    <sheetView workbookViewId="0">
      <selection activeCell="M4" sqref="M4"/>
    </sheetView>
  </sheetViews>
  <sheetFormatPr defaultRowHeight="15" x14ac:dyDescent="0.25"/>
  <cols>
    <col min="1" max="16384" width="9.140625" style="1"/>
  </cols>
  <sheetData>
    <row r="1" spans="1:24" x14ac:dyDescent="0.25">
      <c r="A1" s="1" t="s">
        <v>47</v>
      </c>
      <c r="E1" s="1" t="s">
        <v>3367</v>
      </c>
    </row>
    <row r="2" spans="1:24" x14ac:dyDescent="0.25">
      <c r="A2" s="1">
        <v>0.04</v>
      </c>
      <c r="C2" s="1">
        <v>1</v>
      </c>
      <c r="D2" s="1">
        <v>13</v>
      </c>
      <c r="F2" s="1">
        <v>2</v>
      </c>
      <c r="H2" s="1">
        <v>3</v>
      </c>
      <c r="J2" s="1">
        <v>4</v>
      </c>
      <c r="L2" s="1">
        <v>5</v>
      </c>
      <c r="N2" s="1">
        <v>7</v>
      </c>
      <c r="O2" s="1">
        <v>14</v>
      </c>
      <c r="Q2" s="1">
        <v>8</v>
      </c>
      <c r="S2" s="1">
        <v>6</v>
      </c>
      <c r="T2" s="1">
        <v>9</v>
      </c>
      <c r="U2" s="1">
        <v>10</v>
      </c>
      <c r="V2" s="1">
        <v>11</v>
      </c>
      <c r="W2" s="1">
        <v>12</v>
      </c>
    </row>
    <row r="3" spans="1:24" x14ac:dyDescent="0.25">
      <c r="A3" s="1" t="s">
        <v>10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10</v>
      </c>
    </row>
    <row r="4" spans="1:24" x14ac:dyDescent="0.25">
      <c r="A4" s="1">
        <v>0</v>
      </c>
      <c r="B4" s="1">
        <v>2160</v>
      </c>
      <c r="C4" s="1">
        <v>25920</v>
      </c>
      <c r="D4" s="1">
        <v>21600</v>
      </c>
      <c r="E4" s="1">
        <v>2160</v>
      </c>
      <c r="F4" s="1">
        <v>25920</v>
      </c>
      <c r="G4" s="1">
        <v>2185</v>
      </c>
      <c r="H4" s="1">
        <v>26220</v>
      </c>
      <c r="I4" s="1">
        <v>2390</v>
      </c>
      <c r="J4" s="1">
        <v>28680</v>
      </c>
      <c r="K4" s="1">
        <v>2460</v>
      </c>
      <c r="L4" s="1">
        <v>29520</v>
      </c>
      <c r="M4" s="1">
        <v>2160</v>
      </c>
      <c r="N4" s="1">
        <v>25920</v>
      </c>
      <c r="O4" s="1">
        <v>23760</v>
      </c>
      <c r="P4" s="1">
        <v>2395</v>
      </c>
      <c r="Q4" s="1">
        <v>28740</v>
      </c>
      <c r="R4" s="1">
        <v>2025</v>
      </c>
      <c r="S4" s="1">
        <v>20250</v>
      </c>
      <c r="T4" s="1">
        <v>21263</v>
      </c>
      <c r="U4" s="1">
        <v>22275</v>
      </c>
      <c r="V4" s="1">
        <v>23288</v>
      </c>
      <c r="W4" s="1">
        <v>24300</v>
      </c>
      <c r="X4" s="1">
        <v>0</v>
      </c>
    </row>
    <row r="5" spans="1:24" x14ac:dyDescent="0.25">
      <c r="A5" s="1">
        <v>1</v>
      </c>
      <c r="B5" s="1">
        <v>2170</v>
      </c>
      <c r="C5" s="1">
        <v>26040</v>
      </c>
      <c r="D5" s="1">
        <v>21700</v>
      </c>
      <c r="E5" s="1">
        <v>2170</v>
      </c>
      <c r="F5" s="1">
        <v>26040</v>
      </c>
      <c r="G5" s="1">
        <v>2263</v>
      </c>
      <c r="H5" s="1">
        <v>27156</v>
      </c>
      <c r="I5" s="1">
        <v>2476</v>
      </c>
      <c r="J5" s="1">
        <v>29712</v>
      </c>
      <c r="K5" s="1">
        <v>2549</v>
      </c>
      <c r="L5" s="1">
        <v>30588</v>
      </c>
      <c r="M5" s="1">
        <v>2170</v>
      </c>
      <c r="N5" s="1">
        <v>26040</v>
      </c>
      <c r="O5" s="1">
        <v>23870</v>
      </c>
      <c r="P5" s="1">
        <v>2481</v>
      </c>
      <c r="Q5" s="1">
        <v>29772</v>
      </c>
      <c r="R5" s="1">
        <v>2035</v>
      </c>
      <c r="S5" s="1">
        <v>20350</v>
      </c>
      <c r="T5" s="1">
        <v>21368</v>
      </c>
      <c r="U5" s="1">
        <v>22385</v>
      </c>
      <c r="V5" s="1">
        <v>23403</v>
      </c>
      <c r="W5" s="1">
        <v>24420</v>
      </c>
      <c r="X5" s="1">
        <v>1</v>
      </c>
    </row>
    <row r="6" spans="1:24" x14ac:dyDescent="0.25">
      <c r="A6" s="1">
        <v>2</v>
      </c>
      <c r="B6" s="1">
        <v>2185</v>
      </c>
      <c r="C6" s="1">
        <v>26220</v>
      </c>
      <c r="D6" s="1">
        <v>21850</v>
      </c>
      <c r="E6" s="1">
        <v>2180</v>
      </c>
      <c r="F6" s="1">
        <v>26160</v>
      </c>
      <c r="G6" s="1">
        <v>2289</v>
      </c>
      <c r="H6" s="1">
        <v>27468</v>
      </c>
      <c r="I6" s="1">
        <v>2512</v>
      </c>
      <c r="J6" s="1">
        <v>30144</v>
      </c>
      <c r="K6" s="1">
        <v>2580</v>
      </c>
      <c r="L6" s="1">
        <v>30960</v>
      </c>
      <c r="M6" s="1">
        <v>2180</v>
      </c>
      <c r="N6" s="1">
        <v>26160</v>
      </c>
      <c r="O6" s="1">
        <v>23980</v>
      </c>
      <c r="P6" s="1">
        <v>2512</v>
      </c>
      <c r="Q6" s="1">
        <v>30144</v>
      </c>
      <c r="R6" s="1">
        <v>2050</v>
      </c>
      <c r="S6" s="1">
        <v>20500</v>
      </c>
      <c r="T6" s="1">
        <v>21525</v>
      </c>
      <c r="U6" s="1">
        <v>22550</v>
      </c>
      <c r="V6" s="1">
        <v>23575</v>
      </c>
      <c r="W6" s="1">
        <v>24600</v>
      </c>
      <c r="X6" s="1">
        <v>2</v>
      </c>
    </row>
    <row r="7" spans="1:24" x14ac:dyDescent="0.25">
      <c r="A7" s="1">
        <v>3</v>
      </c>
      <c r="B7" s="1">
        <v>2205</v>
      </c>
      <c r="C7" s="1">
        <v>26460</v>
      </c>
      <c r="D7" s="1">
        <v>22050</v>
      </c>
      <c r="E7" s="1">
        <v>2200</v>
      </c>
      <c r="F7" s="1">
        <v>26400</v>
      </c>
      <c r="G7" s="1">
        <v>2315</v>
      </c>
      <c r="H7" s="1">
        <v>27780</v>
      </c>
      <c r="I7" s="1">
        <v>2544</v>
      </c>
      <c r="J7" s="1">
        <v>30528</v>
      </c>
      <c r="K7" s="1">
        <v>2606</v>
      </c>
      <c r="L7" s="1">
        <v>31272</v>
      </c>
      <c r="M7" s="1">
        <v>2200</v>
      </c>
      <c r="N7" s="1">
        <v>26400</v>
      </c>
      <c r="O7" s="1">
        <v>24200</v>
      </c>
      <c r="P7" s="1">
        <v>2544</v>
      </c>
      <c r="Q7" s="1">
        <v>30528</v>
      </c>
      <c r="R7" s="1">
        <v>2070</v>
      </c>
      <c r="S7" s="1">
        <v>20700</v>
      </c>
      <c r="T7" s="1">
        <v>21735</v>
      </c>
      <c r="U7" s="1">
        <v>22770</v>
      </c>
      <c r="V7" s="1">
        <v>23805</v>
      </c>
      <c r="W7" s="1">
        <v>24840</v>
      </c>
      <c r="X7" s="1">
        <v>3</v>
      </c>
    </row>
    <row r="8" spans="1:24" x14ac:dyDescent="0.25">
      <c r="A8" s="1">
        <v>4</v>
      </c>
      <c r="B8" s="1">
        <v>2255</v>
      </c>
      <c r="C8" s="1">
        <v>27060</v>
      </c>
      <c r="D8" s="1">
        <v>22550</v>
      </c>
      <c r="E8" s="1">
        <v>2255</v>
      </c>
      <c r="F8" s="1">
        <v>27060</v>
      </c>
      <c r="G8" s="1">
        <v>2372</v>
      </c>
      <c r="H8" s="1">
        <v>28464</v>
      </c>
      <c r="I8" s="1">
        <v>2611</v>
      </c>
      <c r="J8" s="1">
        <v>31332</v>
      </c>
      <c r="K8" s="1">
        <v>2674</v>
      </c>
      <c r="L8" s="1">
        <v>32088</v>
      </c>
      <c r="M8" s="1">
        <v>2250</v>
      </c>
      <c r="N8" s="1">
        <v>27000</v>
      </c>
      <c r="O8" s="1">
        <v>24750</v>
      </c>
      <c r="P8" s="1">
        <v>2611</v>
      </c>
      <c r="Q8" s="1">
        <v>31332</v>
      </c>
      <c r="R8" s="1">
        <v>2120</v>
      </c>
      <c r="S8" s="1">
        <v>21200</v>
      </c>
      <c r="T8" s="1">
        <v>22260</v>
      </c>
      <c r="U8" s="1">
        <v>23320</v>
      </c>
      <c r="V8" s="1">
        <v>24380</v>
      </c>
      <c r="W8" s="1">
        <v>25440</v>
      </c>
      <c r="X8" s="1">
        <v>4</v>
      </c>
    </row>
    <row r="9" spans="1:24" x14ac:dyDescent="0.25">
      <c r="A9" s="1">
        <v>5</v>
      </c>
      <c r="B9" s="1">
        <v>2295</v>
      </c>
      <c r="C9" s="1">
        <v>27540</v>
      </c>
      <c r="D9" s="1">
        <v>22950</v>
      </c>
      <c r="E9" s="1">
        <v>2300</v>
      </c>
      <c r="F9" s="1">
        <v>27600</v>
      </c>
      <c r="G9" s="1">
        <v>2424</v>
      </c>
      <c r="H9" s="1">
        <v>29088</v>
      </c>
      <c r="I9" s="1">
        <v>2668</v>
      </c>
      <c r="J9" s="1">
        <v>32016</v>
      </c>
      <c r="K9" s="1">
        <v>2731</v>
      </c>
      <c r="L9" s="1">
        <v>32772</v>
      </c>
      <c r="M9" s="1">
        <v>2295</v>
      </c>
      <c r="N9" s="1">
        <v>27540</v>
      </c>
      <c r="O9" s="1">
        <v>25245</v>
      </c>
      <c r="P9" s="1">
        <v>2668</v>
      </c>
      <c r="Q9" s="1">
        <v>32016</v>
      </c>
      <c r="R9" s="1">
        <v>2160</v>
      </c>
      <c r="S9" s="1">
        <v>21600</v>
      </c>
      <c r="T9" s="1">
        <v>22680</v>
      </c>
      <c r="U9" s="1">
        <v>23760</v>
      </c>
      <c r="V9" s="1">
        <v>24840</v>
      </c>
      <c r="W9" s="1">
        <v>25920</v>
      </c>
      <c r="X9" s="1">
        <v>5</v>
      </c>
    </row>
    <row r="10" spans="1:24" x14ac:dyDescent="0.25">
      <c r="A10" s="1">
        <v>6</v>
      </c>
      <c r="B10" s="1">
        <v>2325</v>
      </c>
      <c r="C10" s="1">
        <v>27900</v>
      </c>
      <c r="D10" s="1">
        <v>23250</v>
      </c>
      <c r="E10" s="1">
        <v>2340</v>
      </c>
      <c r="F10" s="1">
        <v>28080</v>
      </c>
      <c r="G10" s="1">
        <v>2481</v>
      </c>
      <c r="H10" s="1">
        <v>29772</v>
      </c>
      <c r="I10" s="1">
        <v>2726</v>
      </c>
      <c r="J10" s="1">
        <v>32712</v>
      </c>
      <c r="K10" s="1">
        <v>2804</v>
      </c>
      <c r="L10" s="1">
        <v>33648</v>
      </c>
      <c r="M10" s="1">
        <v>2340</v>
      </c>
      <c r="N10" s="1">
        <v>28080</v>
      </c>
      <c r="O10" s="1">
        <v>25740</v>
      </c>
      <c r="P10" s="1">
        <v>2726</v>
      </c>
      <c r="Q10" s="1">
        <v>32712</v>
      </c>
      <c r="R10" s="1">
        <v>2190</v>
      </c>
      <c r="S10" s="1">
        <v>21900</v>
      </c>
      <c r="T10" s="1">
        <v>22995</v>
      </c>
      <c r="U10" s="1">
        <v>24090</v>
      </c>
      <c r="V10" s="1">
        <v>25185</v>
      </c>
      <c r="W10" s="1">
        <v>26280</v>
      </c>
      <c r="X10" s="1">
        <v>6</v>
      </c>
    </row>
    <row r="11" spans="1:24" x14ac:dyDescent="0.25">
      <c r="A11" s="1">
        <v>7</v>
      </c>
      <c r="B11" s="1">
        <v>2340</v>
      </c>
      <c r="C11" s="1">
        <v>28080</v>
      </c>
      <c r="D11" s="1">
        <v>23400</v>
      </c>
      <c r="E11" s="1">
        <v>2420</v>
      </c>
      <c r="F11" s="1">
        <v>29040</v>
      </c>
      <c r="G11" s="1">
        <v>2575</v>
      </c>
      <c r="H11" s="1">
        <v>30900</v>
      </c>
      <c r="I11" s="1">
        <v>2830</v>
      </c>
      <c r="J11" s="1">
        <v>33960</v>
      </c>
      <c r="K11" s="1">
        <v>2897</v>
      </c>
      <c r="L11" s="1">
        <v>34764</v>
      </c>
      <c r="M11" s="1">
        <v>2420</v>
      </c>
      <c r="N11" s="1">
        <v>29040</v>
      </c>
      <c r="O11" s="1">
        <v>26620</v>
      </c>
      <c r="P11" s="1">
        <v>2830</v>
      </c>
      <c r="Q11" s="1">
        <v>33960</v>
      </c>
      <c r="R11" s="1">
        <v>2205</v>
      </c>
      <c r="S11" s="1">
        <v>22050</v>
      </c>
      <c r="T11" s="1">
        <v>23153</v>
      </c>
      <c r="U11" s="1">
        <v>24255</v>
      </c>
      <c r="V11" s="1">
        <v>25358</v>
      </c>
      <c r="W11" s="1">
        <v>26460</v>
      </c>
      <c r="X11" s="1">
        <v>7</v>
      </c>
    </row>
    <row r="12" spans="1:24" x14ac:dyDescent="0.25">
      <c r="A12" s="1">
        <v>8</v>
      </c>
      <c r="B12" s="1">
        <v>2355</v>
      </c>
      <c r="C12" s="1">
        <v>28260</v>
      </c>
      <c r="D12" s="1">
        <v>23550</v>
      </c>
      <c r="E12" s="1">
        <v>2455</v>
      </c>
      <c r="F12" s="1">
        <v>29460</v>
      </c>
      <c r="G12" s="1">
        <v>2606</v>
      </c>
      <c r="H12" s="1">
        <v>31272</v>
      </c>
      <c r="I12" s="1">
        <v>2876</v>
      </c>
      <c r="J12" s="1">
        <v>34512</v>
      </c>
      <c r="K12" s="1">
        <v>2944</v>
      </c>
      <c r="L12" s="1">
        <v>35328</v>
      </c>
      <c r="M12" s="1">
        <v>2445</v>
      </c>
      <c r="N12" s="1">
        <v>29340</v>
      </c>
      <c r="O12" s="1">
        <v>26895</v>
      </c>
      <c r="P12" s="1">
        <v>2861</v>
      </c>
      <c r="Q12" s="1">
        <v>34332</v>
      </c>
      <c r="R12" s="1">
        <v>2225</v>
      </c>
      <c r="S12" s="1">
        <v>22250</v>
      </c>
      <c r="T12" s="1">
        <v>23363</v>
      </c>
      <c r="U12" s="1">
        <v>24475</v>
      </c>
      <c r="V12" s="1">
        <v>25588</v>
      </c>
      <c r="W12" s="1">
        <v>26700</v>
      </c>
      <c r="X12" s="1">
        <v>8</v>
      </c>
    </row>
    <row r="13" spans="1:24" x14ac:dyDescent="0.25">
      <c r="A13" s="1">
        <v>9</v>
      </c>
      <c r="B13" s="1">
        <v>2385</v>
      </c>
      <c r="C13" s="1">
        <v>28620</v>
      </c>
      <c r="D13" s="1">
        <v>23850</v>
      </c>
      <c r="E13" s="1">
        <v>2485</v>
      </c>
      <c r="F13" s="1">
        <v>29820</v>
      </c>
      <c r="G13" s="1">
        <v>2642</v>
      </c>
      <c r="H13" s="1">
        <v>31704</v>
      </c>
      <c r="I13" s="1">
        <v>2918</v>
      </c>
      <c r="J13" s="1">
        <v>35016</v>
      </c>
      <c r="K13" s="1">
        <v>2991</v>
      </c>
      <c r="L13" s="1">
        <v>35892</v>
      </c>
      <c r="M13" s="1">
        <v>2480</v>
      </c>
      <c r="N13" s="1">
        <v>29760</v>
      </c>
      <c r="O13" s="1">
        <v>27280</v>
      </c>
      <c r="P13" s="1">
        <v>2897</v>
      </c>
      <c r="Q13" s="1">
        <v>34764</v>
      </c>
      <c r="R13" s="1">
        <v>2250</v>
      </c>
      <c r="S13" s="1">
        <v>22500</v>
      </c>
      <c r="T13" s="1">
        <v>23625</v>
      </c>
      <c r="U13" s="1">
        <v>24750</v>
      </c>
      <c r="V13" s="1">
        <v>25875</v>
      </c>
      <c r="W13" s="1">
        <v>27000</v>
      </c>
      <c r="X13" s="1">
        <v>9</v>
      </c>
    </row>
    <row r="14" spans="1:24" x14ac:dyDescent="0.25">
      <c r="A14" s="1">
        <v>10</v>
      </c>
      <c r="B14" s="1">
        <v>2410</v>
      </c>
      <c r="C14" s="1">
        <v>28920</v>
      </c>
      <c r="D14" s="1">
        <v>24100</v>
      </c>
      <c r="E14" s="1">
        <v>2530</v>
      </c>
      <c r="F14" s="1">
        <v>30360</v>
      </c>
      <c r="G14" s="1">
        <v>2694</v>
      </c>
      <c r="H14" s="1">
        <v>32328</v>
      </c>
      <c r="I14" s="1">
        <v>2991</v>
      </c>
      <c r="J14" s="1">
        <v>35892</v>
      </c>
      <c r="K14" s="1">
        <v>3053</v>
      </c>
      <c r="L14" s="1">
        <v>36636</v>
      </c>
      <c r="M14" s="1">
        <v>2525</v>
      </c>
      <c r="N14" s="1">
        <v>30300</v>
      </c>
      <c r="O14" s="1">
        <v>27775</v>
      </c>
      <c r="P14" s="1">
        <v>2980</v>
      </c>
      <c r="Q14" s="1">
        <v>35760</v>
      </c>
      <c r="R14" s="1">
        <v>2275</v>
      </c>
      <c r="S14" s="1">
        <v>22750</v>
      </c>
      <c r="T14" s="1">
        <v>23888</v>
      </c>
      <c r="U14" s="1">
        <v>25025</v>
      </c>
      <c r="V14" s="1">
        <v>26163</v>
      </c>
      <c r="W14" s="1">
        <v>27300</v>
      </c>
      <c r="X14" s="1">
        <v>10</v>
      </c>
    </row>
    <row r="15" spans="1:24" x14ac:dyDescent="0.25">
      <c r="A15" s="1">
        <v>11</v>
      </c>
      <c r="B15" s="1">
        <v>2510</v>
      </c>
      <c r="C15" s="1">
        <v>30120</v>
      </c>
      <c r="D15" s="1">
        <v>25100</v>
      </c>
      <c r="E15" s="1">
        <v>2655</v>
      </c>
      <c r="F15" s="1">
        <v>31860</v>
      </c>
      <c r="G15" s="1">
        <v>2830</v>
      </c>
      <c r="H15" s="1">
        <v>33960</v>
      </c>
      <c r="I15" s="1">
        <v>3126</v>
      </c>
      <c r="J15" s="1">
        <v>37512</v>
      </c>
      <c r="K15" s="1">
        <v>3209</v>
      </c>
      <c r="L15" s="1">
        <v>38508</v>
      </c>
      <c r="M15" s="1">
        <v>2700</v>
      </c>
      <c r="N15" s="1">
        <v>32400</v>
      </c>
      <c r="O15" s="1">
        <v>29700</v>
      </c>
      <c r="P15" s="1">
        <v>3256</v>
      </c>
      <c r="Q15" s="1">
        <v>39072</v>
      </c>
      <c r="R15" s="1">
        <v>2390</v>
      </c>
      <c r="S15" s="1">
        <v>23900</v>
      </c>
      <c r="T15" s="1">
        <v>25095</v>
      </c>
      <c r="U15" s="1">
        <v>26290</v>
      </c>
      <c r="V15" s="1">
        <v>27485</v>
      </c>
      <c r="W15" s="1">
        <v>28680</v>
      </c>
      <c r="X15" s="1">
        <v>11</v>
      </c>
    </row>
    <row r="16" spans="1:24" x14ac:dyDescent="0.25">
      <c r="A16" s="1">
        <v>12</v>
      </c>
      <c r="B16" s="1">
        <v>2555</v>
      </c>
      <c r="C16" s="1">
        <v>30660</v>
      </c>
      <c r="D16" s="1">
        <v>25550</v>
      </c>
      <c r="E16" s="1">
        <v>2700</v>
      </c>
      <c r="F16" s="1">
        <v>32400</v>
      </c>
      <c r="G16" s="1">
        <v>2897</v>
      </c>
      <c r="H16" s="1">
        <v>34764</v>
      </c>
      <c r="I16" s="1">
        <v>3188</v>
      </c>
      <c r="J16" s="1">
        <v>38256</v>
      </c>
      <c r="K16" s="1">
        <v>3277</v>
      </c>
      <c r="L16" s="1">
        <v>39324</v>
      </c>
      <c r="M16" s="1">
        <v>2790</v>
      </c>
      <c r="N16" s="1">
        <v>33480</v>
      </c>
      <c r="O16" s="1">
        <v>30690</v>
      </c>
      <c r="P16" s="1">
        <v>3464</v>
      </c>
      <c r="Q16" s="1">
        <v>41568</v>
      </c>
      <c r="R16" s="1">
        <v>2480</v>
      </c>
      <c r="S16" s="1">
        <v>24800</v>
      </c>
      <c r="T16" s="1">
        <v>26040</v>
      </c>
      <c r="U16" s="1">
        <v>27280</v>
      </c>
      <c r="V16" s="1">
        <v>28520</v>
      </c>
      <c r="W16" s="1">
        <v>29760</v>
      </c>
      <c r="X16" s="1">
        <v>12</v>
      </c>
    </row>
    <row r="17" spans="1:24" x14ac:dyDescent="0.25">
      <c r="A17" s="1">
        <v>13</v>
      </c>
      <c r="B17" s="1">
        <v>2595</v>
      </c>
      <c r="C17" s="1">
        <v>31140</v>
      </c>
      <c r="D17" s="1">
        <v>25950</v>
      </c>
      <c r="E17" s="1">
        <v>2745</v>
      </c>
      <c r="F17" s="1">
        <v>32940</v>
      </c>
      <c r="G17" s="1">
        <v>2980</v>
      </c>
      <c r="H17" s="1">
        <v>35760</v>
      </c>
      <c r="I17" s="1">
        <v>3246</v>
      </c>
      <c r="J17" s="1">
        <v>38952</v>
      </c>
      <c r="K17" s="1">
        <v>3334</v>
      </c>
      <c r="L17" s="1">
        <v>40008</v>
      </c>
      <c r="M17" s="1">
        <v>2880</v>
      </c>
      <c r="N17" s="1">
        <v>34560</v>
      </c>
      <c r="O17" s="1">
        <v>31680</v>
      </c>
      <c r="P17" s="1">
        <v>3667</v>
      </c>
      <c r="Q17" s="1">
        <v>44004</v>
      </c>
      <c r="R17" s="1">
        <v>2550</v>
      </c>
      <c r="S17" s="1">
        <v>25500</v>
      </c>
      <c r="T17" s="1">
        <v>26775</v>
      </c>
      <c r="U17" s="1">
        <v>28050</v>
      </c>
      <c r="V17" s="1">
        <v>29325</v>
      </c>
      <c r="W17" s="1">
        <v>30600</v>
      </c>
      <c r="X17" s="1">
        <v>13</v>
      </c>
    </row>
    <row r="18" spans="1:24" x14ac:dyDescent="0.25">
      <c r="A18" s="1">
        <v>14</v>
      </c>
      <c r="B18" s="1">
        <v>2640</v>
      </c>
      <c r="C18" s="1">
        <v>31680</v>
      </c>
      <c r="D18" s="1">
        <v>26400</v>
      </c>
      <c r="E18" s="1">
        <v>2790</v>
      </c>
      <c r="F18" s="1">
        <v>33480</v>
      </c>
      <c r="G18" s="1">
        <v>3032</v>
      </c>
      <c r="H18" s="1">
        <v>36384</v>
      </c>
      <c r="I18" s="1">
        <v>3308</v>
      </c>
      <c r="J18" s="1">
        <v>39696</v>
      </c>
      <c r="K18" s="1">
        <v>3417</v>
      </c>
      <c r="L18" s="1">
        <v>41004</v>
      </c>
      <c r="M18" s="1">
        <v>2955</v>
      </c>
      <c r="N18" s="1">
        <v>35460</v>
      </c>
      <c r="O18" s="1">
        <v>32505</v>
      </c>
      <c r="P18" s="1">
        <v>3890</v>
      </c>
      <c r="Q18" s="1">
        <v>46680</v>
      </c>
      <c r="R18" s="1">
        <v>2640</v>
      </c>
      <c r="S18" s="1">
        <v>26400</v>
      </c>
      <c r="T18" s="1">
        <v>27720</v>
      </c>
      <c r="U18" s="1">
        <v>29040</v>
      </c>
      <c r="V18" s="1">
        <v>30360</v>
      </c>
      <c r="W18" s="1">
        <v>31680</v>
      </c>
      <c r="X18" s="1">
        <v>14</v>
      </c>
    </row>
    <row r="19" spans="1:24" x14ac:dyDescent="0.25">
      <c r="A19" s="1">
        <v>15</v>
      </c>
      <c r="B19" s="1">
        <v>2690</v>
      </c>
      <c r="C19" s="1">
        <v>32280</v>
      </c>
      <c r="D19" s="1">
        <v>26900</v>
      </c>
      <c r="E19" s="1">
        <v>2845</v>
      </c>
      <c r="F19" s="1">
        <v>34140</v>
      </c>
      <c r="G19" s="1">
        <v>3105</v>
      </c>
      <c r="H19" s="1">
        <v>37260</v>
      </c>
      <c r="I19" s="1">
        <v>3355</v>
      </c>
      <c r="J19" s="1">
        <v>40260</v>
      </c>
      <c r="K19" s="1">
        <v>3490</v>
      </c>
      <c r="L19" s="1">
        <v>41880</v>
      </c>
      <c r="M19" s="1">
        <v>3035</v>
      </c>
      <c r="N19" s="1">
        <v>36420</v>
      </c>
      <c r="O19" s="1">
        <v>33385</v>
      </c>
      <c r="P19" s="1">
        <v>4072</v>
      </c>
      <c r="Q19" s="1">
        <v>48864</v>
      </c>
      <c r="R19" s="1">
        <v>2725</v>
      </c>
      <c r="S19" s="1">
        <v>27250</v>
      </c>
      <c r="T19" s="1">
        <v>28613</v>
      </c>
      <c r="U19" s="1">
        <v>29975</v>
      </c>
      <c r="V19" s="1">
        <v>31338</v>
      </c>
      <c r="W19" s="1">
        <v>32700</v>
      </c>
      <c r="X19" s="1">
        <v>15</v>
      </c>
    </row>
    <row r="20" spans="1:24" x14ac:dyDescent="0.25">
      <c r="A20" s="1">
        <v>16</v>
      </c>
      <c r="B20" s="1">
        <v>2740</v>
      </c>
      <c r="C20" s="1">
        <v>32880</v>
      </c>
      <c r="D20" s="1">
        <v>27400</v>
      </c>
      <c r="E20" s="1">
        <v>2905</v>
      </c>
      <c r="F20" s="1">
        <v>34860</v>
      </c>
      <c r="G20" s="1">
        <v>3157</v>
      </c>
      <c r="H20" s="1">
        <v>37884</v>
      </c>
      <c r="I20" s="1">
        <v>3443</v>
      </c>
      <c r="J20" s="1">
        <v>41316</v>
      </c>
      <c r="K20" s="1">
        <v>3568</v>
      </c>
      <c r="L20" s="1">
        <v>42816</v>
      </c>
      <c r="M20" s="1">
        <v>3145</v>
      </c>
      <c r="N20" s="1">
        <v>37740</v>
      </c>
      <c r="O20" s="1">
        <v>34595</v>
      </c>
      <c r="P20" s="1">
        <v>4213</v>
      </c>
      <c r="Q20" s="1">
        <v>50556</v>
      </c>
      <c r="R20" s="1">
        <v>2835</v>
      </c>
      <c r="S20" s="1">
        <v>28350</v>
      </c>
      <c r="T20" s="1">
        <v>29768</v>
      </c>
      <c r="U20" s="1">
        <v>31185</v>
      </c>
      <c r="V20" s="1">
        <v>32603</v>
      </c>
      <c r="W20" s="1">
        <v>34020</v>
      </c>
      <c r="X20" s="1">
        <v>16</v>
      </c>
    </row>
    <row r="21" spans="1:24" x14ac:dyDescent="0.25">
      <c r="A21" s="1">
        <v>17</v>
      </c>
      <c r="B21" s="1">
        <v>2785</v>
      </c>
      <c r="C21" s="1">
        <v>33420</v>
      </c>
      <c r="D21" s="1">
        <v>27850</v>
      </c>
      <c r="E21" s="1">
        <v>2945</v>
      </c>
      <c r="F21" s="1">
        <v>35340</v>
      </c>
      <c r="G21" s="1">
        <v>3235</v>
      </c>
      <c r="H21" s="1">
        <v>38820</v>
      </c>
      <c r="I21" s="1">
        <v>3506</v>
      </c>
      <c r="J21" s="1">
        <v>42072</v>
      </c>
      <c r="K21" s="1">
        <v>3698</v>
      </c>
      <c r="L21" s="1">
        <v>44376</v>
      </c>
      <c r="M21" s="1">
        <v>3260</v>
      </c>
      <c r="N21" s="1">
        <v>39120</v>
      </c>
      <c r="O21" s="1">
        <v>35860</v>
      </c>
      <c r="P21" s="1">
        <v>4317</v>
      </c>
      <c r="Q21" s="1">
        <v>51804</v>
      </c>
      <c r="R21" s="1">
        <v>2910</v>
      </c>
      <c r="S21" s="1">
        <v>29100</v>
      </c>
      <c r="T21" s="1">
        <v>30555</v>
      </c>
      <c r="U21" s="1">
        <v>32010</v>
      </c>
      <c r="V21" s="1">
        <v>33465</v>
      </c>
      <c r="W21" s="1">
        <v>34920</v>
      </c>
      <c r="X21" s="1">
        <v>17</v>
      </c>
    </row>
    <row r="22" spans="1:24" x14ac:dyDescent="0.25">
      <c r="A22" s="1">
        <v>18</v>
      </c>
      <c r="B22" s="1">
        <v>2815</v>
      </c>
      <c r="C22" s="1">
        <v>33780</v>
      </c>
      <c r="D22" s="1">
        <v>28150</v>
      </c>
      <c r="E22" s="1">
        <v>3020</v>
      </c>
      <c r="F22" s="1">
        <v>36240</v>
      </c>
      <c r="G22" s="1">
        <v>3313</v>
      </c>
      <c r="H22" s="1">
        <v>39756</v>
      </c>
      <c r="I22" s="1">
        <v>3604</v>
      </c>
      <c r="J22" s="1">
        <v>43248</v>
      </c>
      <c r="K22" s="1">
        <v>3771</v>
      </c>
      <c r="L22" s="1">
        <v>45252</v>
      </c>
      <c r="M22" s="1">
        <v>3350</v>
      </c>
      <c r="N22" s="1">
        <v>40200</v>
      </c>
      <c r="O22" s="1">
        <v>36850</v>
      </c>
      <c r="P22" s="1">
        <v>4442</v>
      </c>
      <c r="Q22" s="1">
        <v>53304</v>
      </c>
      <c r="R22" s="1">
        <v>3040</v>
      </c>
      <c r="S22" s="1">
        <v>30400</v>
      </c>
      <c r="T22" s="1">
        <v>31920</v>
      </c>
      <c r="U22" s="1">
        <v>33440</v>
      </c>
      <c r="V22" s="1">
        <v>34960</v>
      </c>
      <c r="W22" s="1">
        <v>36480</v>
      </c>
      <c r="X22" s="1">
        <v>18</v>
      </c>
    </row>
    <row r="23" spans="1:24" x14ac:dyDescent="0.25">
      <c r="A23" s="1">
        <v>19</v>
      </c>
      <c r="B23" s="1">
        <v>2855</v>
      </c>
      <c r="C23" s="1">
        <v>34260</v>
      </c>
      <c r="D23" s="1">
        <v>28550</v>
      </c>
      <c r="E23" s="1">
        <v>3095</v>
      </c>
      <c r="F23" s="1">
        <v>37140</v>
      </c>
      <c r="G23" s="1">
        <v>3381</v>
      </c>
      <c r="H23" s="1">
        <v>40572</v>
      </c>
      <c r="I23" s="1">
        <v>3714</v>
      </c>
      <c r="J23" s="1">
        <v>44568</v>
      </c>
      <c r="K23" s="1">
        <v>3875</v>
      </c>
      <c r="L23" s="1">
        <v>46500</v>
      </c>
      <c r="M23" s="1">
        <v>3455</v>
      </c>
      <c r="N23" s="1">
        <v>41460</v>
      </c>
      <c r="O23" s="1">
        <v>38005</v>
      </c>
      <c r="P23" s="1">
        <v>4572</v>
      </c>
      <c r="Q23" s="1">
        <v>54864</v>
      </c>
      <c r="R23" s="1">
        <v>3130</v>
      </c>
      <c r="S23" s="1">
        <v>31300</v>
      </c>
      <c r="T23" s="1">
        <v>32865</v>
      </c>
      <c r="U23" s="1">
        <v>34430</v>
      </c>
      <c r="V23" s="1">
        <v>35995</v>
      </c>
      <c r="W23" s="1">
        <v>37560</v>
      </c>
      <c r="X23" s="1">
        <v>19</v>
      </c>
    </row>
    <row r="24" spans="1:24" x14ac:dyDescent="0.25">
      <c r="A24" s="1">
        <v>20</v>
      </c>
      <c r="B24" s="1">
        <v>2915</v>
      </c>
      <c r="C24" s="1">
        <v>34980</v>
      </c>
      <c r="D24" s="1">
        <v>29150</v>
      </c>
      <c r="E24" s="1">
        <v>3175</v>
      </c>
      <c r="F24" s="1">
        <v>38100</v>
      </c>
      <c r="G24" s="1">
        <v>3443</v>
      </c>
      <c r="H24" s="1">
        <v>41316</v>
      </c>
      <c r="I24" s="1">
        <v>3771</v>
      </c>
      <c r="J24" s="1">
        <v>45252</v>
      </c>
      <c r="K24" s="1">
        <v>3968</v>
      </c>
      <c r="L24" s="1">
        <v>47616</v>
      </c>
      <c r="M24" s="1">
        <v>3565</v>
      </c>
      <c r="N24" s="1">
        <v>42780</v>
      </c>
      <c r="O24" s="1">
        <v>39215</v>
      </c>
      <c r="P24" s="1">
        <v>4717</v>
      </c>
      <c r="Q24" s="1">
        <v>56604</v>
      </c>
      <c r="R24" s="1">
        <v>3200</v>
      </c>
      <c r="S24" s="1">
        <v>32000</v>
      </c>
      <c r="T24" s="1">
        <v>33600</v>
      </c>
      <c r="U24" s="1">
        <v>35200</v>
      </c>
      <c r="V24" s="1">
        <v>36800</v>
      </c>
      <c r="W24" s="1">
        <v>38400</v>
      </c>
      <c r="X24" s="1">
        <v>20</v>
      </c>
    </row>
    <row r="25" spans="1:24" x14ac:dyDescent="0.25">
      <c r="A25" s="1">
        <v>21</v>
      </c>
      <c r="B25" s="1">
        <v>2975</v>
      </c>
      <c r="C25" s="1">
        <v>35700</v>
      </c>
      <c r="D25" s="1">
        <v>29750</v>
      </c>
      <c r="E25" s="1">
        <v>3225</v>
      </c>
      <c r="F25" s="1">
        <v>38700</v>
      </c>
      <c r="G25" s="1">
        <v>3495</v>
      </c>
      <c r="H25" s="1">
        <v>41940</v>
      </c>
      <c r="I25" s="1">
        <v>3859</v>
      </c>
      <c r="J25" s="1">
        <v>46308</v>
      </c>
      <c r="K25" s="1">
        <v>4067</v>
      </c>
      <c r="L25" s="1">
        <v>48804</v>
      </c>
      <c r="M25" s="1">
        <v>3675</v>
      </c>
      <c r="N25" s="1">
        <v>44100</v>
      </c>
      <c r="O25" s="1">
        <v>40425</v>
      </c>
      <c r="P25" s="1">
        <v>4821</v>
      </c>
      <c r="Q25" s="1">
        <v>57852</v>
      </c>
      <c r="R25" s="1">
        <v>3315</v>
      </c>
      <c r="S25" s="1">
        <v>33150</v>
      </c>
      <c r="T25" s="1">
        <v>34808</v>
      </c>
      <c r="U25" s="1">
        <v>36465</v>
      </c>
      <c r="V25" s="1">
        <v>38123</v>
      </c>
      <c r="W25" s="1">
        <v>39780</v>
      </c>
      <c r="X25" s="1">
        <v>21</v>
      </c>
    </row>
    <row r="26" spans="1:24" x14ac:dyDescent="0.25">
      <c r="A26" s="1">
        <v>22</v>
      </c>
      <c r="B26" s="1">
        <v>3000</v>
      </c>
      <c r="C26" s="1">
        <v>36000</v>
      </c>
      <c r="D26" s="1">
        <v>30000</v>
      </c>
      <c r="E26" s="1">
        <v>3300</v>
      </c>
      <c r="F26" s="1">
        <v>39600</v>
      </c>
      <c r="G26" s="1">
        <v>3563</v>
      </c>
      <c r="H26" s="1">
        <v>42756</v>
      </c>
      <c r="I26" s="1">
        <v>3937</v>
      </c>
      <c r="J26" s="1">
        <v>47244</v>
      </c>
      <c r="K26" s="1">
        <v>4166</v>
      </c>
      <c r="L26" s="1">
        <v>49992</v>
      </c>
      <c r="M26" s="1">
        <v>3785</v>
      </c>
      <c r="N26" s="1">
        <v>45420</v>
      </c>
      <c r="O26" s="1">
        <v>41635</v>
      </c>
      <c r="P26" s="1">
        <v>4951</v>
      </c>
      <c r="Q26" s="1">
        <v>59412</v>
      </c>
      <c r="R26" s="1">
        <v>3430</v>
      </c>
      <c r="S26" s="1">
        <v>34300</v>
      </c>
      <c r="T26" s="1">
        <v>36015</v>
      </c>
      <c r="U26" s="1">
        <v>37730</v>
      </c>
      <c r="V26" s="1">
        <v>39445</v>
      </c>
      <c r="W26" s="1">
        <v>41160</v>
      </c>
      <c r="X26" s="1">
        <v>22</v>
      </c>
    </row>
    <row r="27" spans="1:24" x14ac:dyDescent="0.25">
      <c r="A27" s="1">
        <v>23</v>
      </c>
      <c r="B27" s="1">
        <v>3045</v>
      </c>
      <c r="C27" s="1">
        <v>36540</v>
      </c>
      <c r="D27" s="1">
        <v>30450</v>
      </c>
      <c r="E27" s="1">
        <v>3355</v>
      </c>
      <c r="F27" s="1">
        <v>40260</v>
      </c>
      <c r="G27" s="1">
        <v>3636</v>
      </c>
      <c r="H27" s="1">
        <v>43632</v>
      </c>
      <c r="I27" s="1">
        <v>4015</v>
      </c>
      <c r="J27" s="1">
        <v>48180</v>
      </c>
      <c r="K27" s="1">
        <v>4270</v>
      </c>
      <c r="L27" s="1">
        <v>51240</v>
      </c>
      <c r="M27" s="1">
        <v>3880</v>
      </c>
      <c r="N27" s="1">
        <v>46560</v>
      </c>
      <c r="O27" s="1">
        <v>42680</v>
      </c>
      <c r="P27" s="1">
        <v>5076</v>
      </c>
      <c r="Q27" s="1">
        <v>60912</v>
      </c>
      <c r="R27" s="1">
        <v>3525</v>
      </c>
      <c r="S27" s="1">
        <v>35250</v>
      </c>
      <c r="T27" s="1">
        <v>37013</v>
      </c>
      <c r="U27" s="1">
        <v>38775</v>
      </c>
      <c r="V27" s="1">
        <v>40538</v>
      </c>
      <c r="W27" s="1">
        <v>42300</v>
      </c>
      <c r="X27" s="1">
        <v>23</v>
      </c>
    </row>
    <row r="28" spans="1:24" x14ac:dyDescent="0.25">
      <c r="A28" s="1">
        <v>24</v>
      </c>
      <c r="B28" s="1">
        <v>3095</v>
      </c>
      <c r="C28" s="1">
        <v>37140</v>
      </c>
      <c r="D28" s="1">
        <v>30950</v>
      </c>
      <c r="E28" s="1">
        <v>3430</v>
      </c>
      <c r="F28" s="1">
        <v>41160</v>
      </c>
      <c r="G28" s="1">
        <v>3714</v>
      </c>
      <c r="H28" s="1">
        <v>44568</v>
      </c>
      <c r="I28" s="1">
        <v>4093</v>
      </c>
      <c r="J28" s="1">
        <v>49116</v>
      </c>
      <c r="K28" s="1">
        <v>4374</v>
      </c>
      <c r="L28" s="1">
        <v>52488</v>
      </c>
      <c r="M28" s="1">
        <v>4015</v>
      </c>
      <c r="N28" s="1">
        <v>48180</v>
      </c>
      <c r="O28" s="1">
        <v>44165</v>
      </c>
      <c r="P28" s="1">
        <v>5190</v>
      </c>
      <c r="Q28" s="1">
        <v>62280</v>
      </c>
      <c r="R28" s="1">
        <v>3640</v>
      </c>
      <c r="S28" s="1">
        <v>36400</v>
      </c>
      <c r="T28" s="1">
        <v>38220</v>
      </c>
      <c r="U28" s="1">
        <v>40040</v>
      </c>
      <c r="V28" s="1">
        <v>41860</v>
      </c>
      <c r="W28" s="1">
        <v>43680</v>
      </c>
      <c r="X28" s="1">
        <v>24</v>
      </c>
    </row>
    <row r="29" spans="1:24" x14ac:dyDescent="0.25">
      <c r="A29" s="1">
        <v>25</v>
      </c>
      <c r="B29" s="1">
        <v>3160</v>
      </c>
      <c r="C29" s="1">
        <v>37920</v>
      </c>
      <c r="D29" s="1">
        <v>31600</v>
      </c>
      <c r="E29" s="1">
        <v>3505</v>
      </c>
      <c r="F29" s="1">
        <v>42060</v>
      </c>
      <c r="G29" s="1">
        <v>3771</v>
      </c>
      <c r="H29" s="1">
        <v>45252</v>
      </c>
      <c r="I29" s="1">
        <v>4176</v>
      </c>
      <c r="J29" s="1">
        <v>50112</v>
      </c>
      <c r="K29" s="1">
        <v>4442</v>
      </c>
      <c r="L29" s="1">
        <v>53304</v>
      </c>
      <c r="M29" s="1">
        <v>4110</v>
      </c>
      <c r="N29" s="1">
        <v>49320</v>
      </c>
      <c r="O29" s="1">
        <v>45210</v>
      </c>
      <c r="P29" s="1">
        <v>5320</v>
      </c>
      <c r="Q29" s="1">
        <v>63840</v>
      </c>
      <c r="R29" s="1">
        <v>3745</v>
      </c>
      <c r="S29" s="1">
        <v>37450</v>
      </c>
      <c r="T29" s="1">
        <v>39323</v>
      </c>
      <c r="U29" s="1">
        <v>41195</v>
      </c>
      <c r="V29" s="1">
        <v>43068</v>
      </c>
      <c r="W29" s="1">
        <v>44940</v>
      </c>
      <c r="X29" s="1">
        <v>25</v>
      </c>
    </row>
    <row r="30" spans="1:24" x14ac:dyDescent="0.25">
      <c r="A30" s="1">
        <v>26</v>
      </c>
      <c r="B30" s="1">
        <v>3215</v>
      </c>
      <c r="C30" s="1">
        <v>38580</v>
      </c>
      <c r="D30" s="1">
        <v>32150</v>
      </c>
      <c r="E30" s="1">
        <v>3560</v>
      </c>
      <c r="F30" s="1">
        <v>42720</v>
      </c>
      <c r="G30" s="1">
        <v>3844</v>
      </c>
      <c r="H30" s="1">
        <v>46128</v>
      </c>
      <c r="I30" s="1">
        <v>4270</v>
      </c>
      <c r="J30" s="1">
        <v>51240</v>
      </c>
      <c r="K30" s="1">
        <v>4540</v>
      </c>
      <c r="L30" s="1">
        <v>54480</v>
      </c>
      <c r="M30" s="1">
        <v>4190</v>
      </c>
      <c r="N30" s="1">
        <v>50280</v>
      </c>
      <c r="O30" s="1">
        <v>46090</v>
      </c>
      <c r="P30" s="1">
        <v>5456</v>
      </c>
      <c r="Q30" s="1">
        <v>65472</v>
      </c>
      <c r="R30" s="1">
        <v>3860</v>
      </c>
      <c r="S30" s="1">
        <v>38600</v>
      </c>
      <c r="T30" s="1">
        <v>40530</v>
      </c>
      <c r="U30" s="1">
        <v>42460</v>
      </c>
      <c r="V30" s="1">
        <v>44390</v>
      </c>
      <c r="W30" s="1">
        <v>46320</v>
      </c>
      <c r="X30" s="1">
        <v>26</v>
      </c>
    </row>
    <row r="31" spans="1:24" x14ac:dyDescent="0.25">
      <c r="A31" s="1">
        <v>27</v>
      </c>
      <c r="B31" s="1">
        <v>3275</v>
      </c>
      <c r="C31" s="1">
        <v>39300</v>
      </c>
      <c r="D31" s="1">
        <v>32750</v>
      </c>
      <c r="E31" s="1">
        <v>3630</v>
      </c>
      <c r="F31" s="1">
        <v>43560</v>
      </c>
      <c r="G31" s="1">
        <v>3911</v>
      </c>
      <c r="H31" s="1">
        <v>46932</v>
      </c>
      <c r="I31" s="1">
        <v>4353</v>
      </c>
      <c r="J31" s="1">
        <v>52236</v>
      </c>
      <c r="K31" s="1">
        <v>4639</v>
      </c>
      <c r="L31" s="1">
        <v>55668</v>
      </c>
      <c r="M31" s="1">
        <v>4330</v>
      </c>
      <c r="N31" s="1">
        <v>51960</v>
      </c>
      <c r="O31" s="1">
        <v>47630</v>
      </c>
      <c r="P31" s="1">
        <v>5570</v>
      </c>
      <c r="Q31" s="1">
        <v>66840</v>
      </c>
      <c r="R31" s="1">
        <v>3965</v>
      </c>
      <c r="S31" s="1">
        <v>39650</v>
      </c>
      <c r="T31" s="1">
        <v>41633</v>
      </c>
      <c r="U31" s="1">
        <v>43615</v>
      </c>
      <c r="V31" s="1">
        <v>45598</v>
      </c>
      <c r="W31" s="1">
        <v>47580</v>
      </c>
      <c r="X31" s="1">
        <v>27</v>
      </c>
    </row>
    <row r="32" spans="1:24" x14ac:dyDescent="0.25">
      <c r="A32" s="1">
        <v>28</v>
      </c>
      <c r="B32" s="1">
        <v>3325</v>
      </c>
      <c r="C32" s="1">
        <v>39900</v>
      </c>
      <c r="D32" s="1">
        <v>33250</v>
      </c>
      <c r="E32" s="1">
        <v>3705</v>
      </c>
      <c r="F32" s="1">
        <v>44460</v>
      </c>
      <c r="G32" s="1">
        <v>3968</v>
      </c>
      <c r="H32" s="1">
        <v>47616</v>
      </c>
      <c r="I32" s="1">
        <v>4436</v>
      </c>
      <c r="J32" s="1">
        <v>53232</v>
      </c>
      <c r="K32" s="1">
        <v>4733</v>
      </c>
      <c r="L32" s="1">
        <v>56796</v>
      </c>
      <c r="M32" s="1">
        <v>4405</v>
      </c>
      <c r="N32" s="1">
        <v>52860</v>
      </c>
      <c r="O32" s="1">
        <v>48455</v>
      </c>
      <c r="P32" s="1">
        <v>5690</v>
      </c>
      <c r="Q32" s="1">
        <v>68280</v>
      </c>
      <c r="R32" s="1">
        <v>4065</v>
      </c>
      <c r="S32" s="1">
        <v>40650</v>
      </c>
      <c r="T32" s="1">
        <v>42683</v>
      </c>
      <c r="U32" s="1">
        <v>44715</v>
      </c>
      <c r="V32" s="1">
        <v>46748</v>
      </c>
      <c r="W32" s="1">
        <v>48780</v>
      </c>
      <c r="X32" s="1">
        <v>28</v>
      </c>
    </row>
    <row r="33" spans="1:24" x14ac:dyDescent="0.25">
      <c r="A33" s="1">
        <v>29</v>
      </c>
      <c r="B33" s="1">
        <v>3390</v>
      </c>
      <c r="C33" s="1">
        <v>40680</v>
      </c>
      <c r="D33" s="1">
        <v>33900</v>
      </c>
      <c r="E33" s="1">
        <v>3780</v>
      </c>
      <c r="F33" s="1">
        <v>45360</v>
      </c>
      <c r="G33" s="1">
        <v>4052</v>
      </c>
      <c r="H33" s="1">
        <v>48624</v>
      </c>
      <c r="I33" s="1">
        <v>4530</v>
      </c>
      <c r="J33" s="1">
        <v>54360</v>
      </c>
      <c r="K33" s="1">
        <v>4821</v>
      </c>
      <c r="L33" s="1">
        <v>57852</v>
      </c>
      <c r="M33" s="1">
        <v>4510</v>
      </c>
      <c r="N33" s="1">
        <v>54120</v>
      </c>
      <c r="O33" s="1">
        <v>49610</v>
      </c>
      <c r="P33" s="1">
        <v>5814</v>
      </c>
      <c r="Q33" s="1">
        <v>69768</v>
      </c>
      <c r="R33" s="1">
        <v>4170</v>
      </c>
      <c r="S33" s="1">
        <v>41700</v>
      </c>
      <c r="T33" s="1">
        <v>43785</v>
      </c>
      <c r="U33" s="1">
        <v>45870</v>
      </c>
      <c r="V33" s="1">
        <v>47955</v>
      </c>
      <c r="W33" s="1">
        <v>50040</v>
      </c>
      <c r="X33" s="1">
        <v>29</v>
      </c>
    </row>
    <row r="34" spans="1:24" x14ac:dyDescent="0.25">
      <c r="A34" s="1">
        <v>30</v>
      </c>
      <c r="B34" s="1">
        <v>3430</v>
      </c>
      <c r="C34" s="1">
        <v>41160</v>
      </c>
      <c r="D34" s="1">
        <v>34300</v>
      </c>
      <c r="E34" s="1">
        <v>3835</v>
      </c>
      <c r="F34" s="1">
        <v>46020</v>
      </c>
      <c r="G34" s="1">
        <v>4114</v>
      </c>
      <c r="H34" s="1">
        <v>49368</v>
      </c>
      <c r="I34" s="1">
        <v>4608</v>
      </c>
      <c r="J34" s="1">
        <v>55296</v>
      </c>
      <c r="K34" s="1">
        <v>4910</v>
      </c>
      <c r="L34" s="1">
        <v>58920</v>
      </c>
      <c r="M34" s="1">
        <v>4630</v>
      </c>
      <c r="N34" s="1">
        <v>55560</v>
      </c>
      <c r="O34" s="1">
        <v>50930</v>
      </c>
      <c r="P34" s="1">
        <v>5934</v>
      </c>
      <c r="Q34" s="1">
        <v>71208</v>
      </c>
      <c r="R34" s="1">
        <v>4275</v>
      </c>
      <c r="S34" s="1">
        <v>42750</v>
      </c>
      <c r="T34" s="1">
        <v>44888</v>
      </c>
      <c r="U34" s="1">
        <v>47025</v>
      </c>
      <c r="V34" s="1">
        <v>49163</v>
      </c>
      <c r="W34" s="1">
        <v>51300</v>
      </c>
      <c r="X34" s="1">
        <v>30</v>
      </c>
    </row>
    <row r="35" spans="1:24" x14ac:dyDescent="0.25">
      <c r="A35" s="1">
        <v>31</v>
      </c>
      <c r="B35" s="1">
        <v>3480</v>
      </c>
      <c r="C35" s="1">
        <v>41760</v>
      </c>
      <c r="D35" s="1">
        <v>34800</v>
      </c>
      <c r="E35" s="1">
        <v>3905</v>
      </c>
      <c r="F35" s="1">
        <v>46860</v>
      </c>
      <c r="G35" s="1">
        <v>4171</v>
      </c>
      <c r="H35" s="1">
        <v>50052</v>
      </c>
      <c r="I35" s="1">
        <v>4691</v>
      </c>
      <c r="J35" s="1">
        <v>56292</v>
      </c>
      <c r="K35" s="1">
        <v>5003</v>
      </c>
      <c r="L35" s="1">
        <v>60036</v>
      </c>
      <c r="M35" s="1">
        <v>4720</v>
      </c>
      <c r="N35" s="1">
        <v>56640</v>
      </c>
      <c r="O35" s="1">
        <v>51920</v>
      </c>
      <c r="P35" s="1">
        <v>6064</v>
      </c>
      <c r="Q35" s="1">
        <v>72768</v>
      </c>
      <c r="R35" s="1">
        <v>4385</v>
      </c>
      <c r="S35" s="1">
        <v>43850</v>
      </c>
      <c r="T35" s="1">
        <v>46043</v>
      </c>
      <c r="U35" s="1">
        <v>48235</v>
      </c>
      <c r="V35" s="1">
        <v>50428</v>
      </c>
      <c r="W35" s="1">
        <v>52620</v>
      </c>
      <c r="X35" s="1">
        <v>31</v>
      </c>
    </row>
    <row r="36" spans="1:24" x14ac:dyDescent="0.25">
      <c r="A36" s="1">
        <v>32</v>
      </c>
      <c r="B36" s="1">
        <v>3550</v>
      </c>
      <c r="C36" s="1">
        <v>42600</v>
      </c>
      <c r="D36" s="1">
        <v>35500</v>
      </c>
      <c r="E36" s="1">
        <v>3970</v>
      </c>
      <c r="F36" s="1">
        <v>47640</v>
      </c>
      <c r="G36" s="1">
        <v>4239</v>
      </c>
      <c r="H36" s="1">
        <v>50868</v>
      </c>
      <c r="I36" s="1">
        <v>4774</v>
      </c>
      <c r="J36" s="1">
        <v>57288</v>
      </c>
      <c r="K36" s="1">
        <v>5107</v>
      </c>
      <c r="L36" s="1">
        <v>61284</v>
      </c>
      <c r="M36" s="1">
        <v>4805</v>
      </c>
      <c r="N36" s="1">
        <v>57660</v>
      </c>
      <c r="O36" s="1">
        <v>52855</v>
      </c>
      <c r="P36" s="1">
        <v>6184</v>
      </c>
      <c r="Q36" s="1">
        <v>74208</v>
      </c>
      <c r="R36" s="1">
        <v>4460</v>
      </c>
      <c r="S36" s="1">
        <v>44600</v>
      </c>
      <c r="T36" s="1">
        <v>46830</v>
      </c>
      <c r="U36" s="1">
        <v>49060</v>
      </c>
      <c r="V36" s="1">
        <v>51290</v>
      </c>
      <c r="W36" s="1">
        <v>53520</v>
      </c>
      <c r="X36" s="1">
        <v>32</v>
      </c>
    </row>
    <row r="37" spans="1:24" x14ac:dyDescent="0.25">
      <c r="A37" s="1">
        <v>33</v>
      </c>
      <c r="B37" s="1">
        <v>3620</v>
      </c>
      <c r="C37" s="1">
        <v>43440</v>
      </c>
      <c r="D37" s="1">
        <v>36200</v>
      </c>
      <c r="E37" s="1">
        <v>4015</v>
      </c>
      <c r="F37" s="1">
        <v>48180</v>
      </c>
      <c r="G37" s="1">
        <v>4312</v>
      </c>
      <c r="H37" s="1">
        <v>51744</v>
      </c>
      <c r="I37" s="1">
        <v>4847</v>
      </c>
      <c r="J37" s="1">
        <v>58164</v>
      </c>
      <c r="K37" s="1">
        <v>5206</v>
      </c>
      <c r="L37" s="1">
        <v>62472</v>
      </c>
      <c r="M37" s="1">
        <v>4890</v>
      </c>
      <c r="N37" s="1">
        <v>58680</v>
      </c>
      <c r="O37" s="1">
        <v>53790</v>
      </c>
      <c r="P37" s="1">
        <v>6314</v>
      </c>
      <c r="Q37" s="1">
        <v>75768</v>
      </c>
      <c r="R37" s="1">
        <v>4545</v>
      </c>
      <c r="S37" s="1">
        <v>45450</v>
      </c>
      <c r="T37" s="1">
        <v>47723</v>
      </c>
      <c r="U37" s="1">
        <v>49995</v>
      </c>
      <c r="V37" s="1">
        <v>52268</v>
      </c>
      <c r="W37" s="1">
        <v>54540</v>
      </c>
      <c r="X37" s="1">
        <v>33</v>
      </c>
    </row>
    <row r="38" spans="1:24" x14ac:dyDescent="0.25">
      <c r="A38" s="1">
        <v>34</v>
      </c>
      <c r="B38" s="1">
        <v>3685</v>
      </c>
      <c r="C38" s="1">
        <v>44220</v>
      </c>
      <c r="D38" s="1">
        <v>36850</v>
      </c>
      <c r="E38" s="1">
        <v>4065</v>
      </c>
      <c r="F38" s="1">
        <v>48780</v>
      </c>
      <c r="G38" s="1">
        <v>4374</v>
      </c>
      <c r="H38" s="1">
        <v>52488</v>
      </c>
      <c r="I38" s="1">
        <v>4925</v>
      </c>
      <c r="J38" s="1">
        <v>59100</v>
      </c>
      <c r="K38" s="1">
        <v>5305</v>
      </c>
      <c r="L38" s="1">
        <v>63660</v>
      </c>
      <c r="M38" s="1">
        <v>5000</v>
      </c>
      <c r="N38" s="1">
        <v>60000</v>
      </c>
      <c r="O38" s="1">
        <v>55000</v>
      </c>
      <c r="P38" s="1">
        <v>6438</v>
      </c>
      <c r="Q38" s="1">
        <v>77256</v>
      </c>
      <c r="R38" s="1">
        <v>4640</v>
      </c>
      <c r="S38" s="1">
        <v>46400</v>
      </c>
      <c r="T38" s="1">
        <v>48720</v>
      </c>
      <c r="U38" s="1">
        <v>51040</v>
      </c>
      <c r="V38" s="1">
        <v>53360</v>
      </c>
      <c r="W38" s="1">
        <v>55680</v>
      </c>
      <c r="X38" s="1">
        <v>34</v>
      </c>
    </row>
    <row r="39" spans="1:24" x14ac:dyDescent="0.25">
      <c r="A39" s="1">
        <v>35</v>
      </c>
      <c r="B39" s="1">
        <v>3750</v>
      </c>
      <c r="C39" s="1">
        <v>45000</v>
      </c>
      <c r="D39" s="1">
        <v>37500</v>
      </c>
      <c r="E39" s="1">
        <v>4130</v>
      </c>
      <c r="F39" s="1">
        <v>49560</v>
      </c>
      <c r="G39" s="1">
        <v>4431</v>
      </c>
      <c r="H39" s="1">
        <v>53172</v>
      </c>
      <c r="I39" s="1">
        <v>5003</v>
      </c>
      <c r="J39" s="1">
        <v>60036</v>
      </c>
      <c r="K39" s="1">
        <v>5414</v>
      </c>
      <c r="L39" s="1">
        <v>64968</v>
      </c>
      <c r="M39" s="1">
        <v>5085</v>
      </c>
      <c r="N39" s="1">
        <v>61020</v>
      </c>
      <c r="O39" s="1">
        <v>55935</v>
      </c>
      <c r="P39" s="1">
        <v>6563</v>
      </c>
      <c r="Q39" s="1">
        <v>78756</v>
      </c>
      <c r="R39" s="1">
        <v>4720</v>
      </c>
      <c r="S39" s="1">
        <v>47200</v>
      </c>
      <c r="T39" s="1">
        <v>49560</v>
      </c>
      <c r="U39" s="1">
        <v>51920</v>
      </c>
      <c r="V39" s="1">
        <v>54280</v>
      </c>
      <c r="W39" s="1">
        <v>56640</v>
      </c>
      <c r="X39" s="1">
        <v>35</v>
      </c>
    </row>
    <row r="40" spans="1:24" x14ac:dyDescent="0.25">
      <c r="A40" s="1">
        <v>36</v>
      </c>
      <c r="B40" s="1">
        <v>3820</v>
      </c>
      <c r="C40" s="1">
        <v>45840</v>
      </c>
      <c r="D40" s="1">
        <v>38200</v>
      </c>
      <c r="E40" s="1">
        <v>4175</v>
      </c>
      <c r="F40" s="1">
        <v>50100</v>
      </c>
      <c r="G40" s="1">
        <v>4509</v>
      </c>
      <c r="H40" s="1">
        <v>54108</v>
      </c>
      <c r="I40" s="1">
        <v>5081</v>
      </c>
      <c r="J40" s="1">
        <v>60972</v>
      </c>
      <c r="K40" s="1">
        <v>5523</v>
      </c>
      <c r="L40" s="1">
        <v>66276</v>
      </c>
      <c r="M40" s="1">
        <v>5160</v>
      </c>
      <c r="N40" s="1">
        <v>61920</v>
      </c>
      <c r="O40" s="1">
        <v>56760</v>
      </c>
      <c r="P40" s="1">
        <v>6693</v>
      </c>
      <c r="Q40" s="1">
        <v>80316</v>
      </c>
      <c r="R40" s="1">
        <v>4805</v>
      </c>
      <c r="S40" s="1">
        <v>48050</v>
      </c>
      <c r="T40" s="1">
        <v>50453</v>
      </c>
      <c r="U40" s="1">
        <v>52855</v>
      </c>
      <c r="V40" s="1">
        <v>55258</v>
      </c>
      <c r="W40" s="1">
        <v>57660</v>
      </c>
      <c r="X40" s="1">
        <v>36</v>
      </c>
    </row>
    <row r="41" spans="1:24" x14ac:dyDescent="0.25">
      <c r="A41" s="1">
        <v>37</v>
      </c>
      <c r="B41" s="1">
        <v>3890</v>
      </c>
      <c r="C41" s="1">
        <v>46680</v>
      </c>
      <c r="D41" s="1">
        <v>38900</v>
      </c>
      <c r="E41" s="1">
        <v>4230</v>
      </c>
      <c r="F41" s="1">
        <v>50760</v>
      </c>
      <c r="G41" s="1">
        <v>4566</v>
      </c>
      <c r="H41" s="1">
        <v>54792</v>
      </c>
      <c r="I41" s="1">
        <v>5170</v>
      </c>
      <c r="J41" s="1">
        <v>62040</v>
      </c>
      <c r="K41" s="1">
        <v>5638</v>
      </c>
      <c r="L41" s="1">
        <v>67656</v>
      </c>
      <c r="M41" s="1">
        <v>5250</v>
      </c>
      <c r="N41" s="1">
        <v>63000</v>
      </c>
      <c r="O41" s="1">
        <v>57750</v>
      </c>
      <c r="P41" s="1">
        <v>6808</v>
      </c>
      <c r="Q41" s="1">
        <v>81696</v>
      </c>
      <c r="R41" s="1">
        <v>4880</v>
      </c>
      <c r="S41" s="1">
        <v>48800</v>
      </c>
      <c r="T41" s="1">
        <v>51240</v>
      </c>
      <c r="U41" s="1">
        <v>53680</v>
      </c>
      <c r="V41" s="1">
        <v>56120</v>
      </c>
      <c r="W41" s="1">
        <v>58560</v>
      </c>
      <c r="X41" s="1">
        <v>37</v>
      </c>
    </row>
    <row r="42" spans="1:24" x14ac:dyDescent="0.25">
      <c r="A42" s="1">
        <v>38</v>
      </c>
      <c r="B42" s="1">
        <v>3955</v>
      </c>
      <c r="C42" s="1">
        <v>47460</v>
      </c>
      <c r="D42" s="1">
        <v>39550</v>
      </c>
      <c r="E42" s="1">
        <v>4290</v>
      </c>
      <c r="F42" s="1">
        <v>51480</v>
      </c>
      <c r="G42" s="1">
        <v>4665</v>
      </c>
      <c r="H42" s="1">
        <v>55980</v>
      </c>
      <c r="I42" s="1">
        <v>5253</v>
      </c>
      <c r="J42" s="1">
        <v>63036</v>
      </c>
      <c r="K42" s="1">
        <v>5736</v>
      </c>
      <c r="L42" s="1">
        <v>68832</v>
      </c>
      <c r="M42" s="1">
        <v>5335</v>
      </c>
      <c r="N42" s="1">
        <v>64020</v>
      </c>
      <c r="O42" s="1">
        <v>58685</v>
      </c>
      <c r="P42" s="1">
        <v>6906</v>
      </c>
      <c r="Q42" s="1">
        <v>82872</v>
      </c>
      <c r="R42" s="1">
        <v>4975</v>
      </c>
      <c r="S42" s="1">
        <v>49750</v>
      </c>
      <c r="T42" s="1">
        <v>52238</v>
      </c>
      <c r="U42" s="1">
        <v>54725</v>
      </c>
      <c r="V42" s="1">
        <v>57213</v>
      </c>
      <c r="W42" s="1">
        <v>59700</v>
      </c>
      <c r="X42" s="1">
        <v>38</v>
      </c>
    </row>
    <row r="43" spans="1:24" x14ac:dyDescent="0.25">
      <c r="A43" s="1">
        <v>39</v>
      </c>
      <c r="B43" s="1">
        <v>4050</v>
      </c>
      <c r="C43" s="1">
        <v>48600</v>
      </c>
      <c r="D43" s="1">
        <v>40500</v>
      </c>
      <c r="E43" s="1">
        <v>4370</v>
      </c>
      <c r="F43" s="1">
        <v>52440</v>
      </c>
      <c r="G43" s="1">
        <v>4738</v>
      </c>
      <c r="H43" s="1">
        <v>56856</v>
      </c>
      <c r="I43" s="1">
        <v>5320</v>
      </c>
      <c r="J43" s="1">
        <v>63840</v>
      </c>
      <c r="K43" s="1">
        <v>5814</v>
      </c>
      <c r="L43" s="1">
        <v>69768</v>
      </c>
      <c r="M43" s="1">
        <v>5430</v>
      </c>
      <c r="N43" s="1">
        <v>65160</v>
      </c>
      <c r="O43" s="1">
        <v>59730</v>
      </c>
      <c r="P43" s="1">
        <v>6984</v>
      </c>
      <c r="Q43" s="1">
        <v>83808</v>
      </c>
      <c r="R43" s="1">
        <v>5050</v>
      </c>
      <c r="S43" s="1">
        <v>50500</v>
      </c>
      <c r="T43" s="1">
        <v>53025</v>
      </c>
      <c r="U43" s="1">
        <v>55550</v>
      </c>
      <c r="V43" s="1">
        <v>58075</v>
      </c>
      <c r="W43" s="1">
        <v>60600</v>
      </c>
      <c r="X43" s="1">
        <v>39</v>
      </c>
    </row>
    <row r="44" spans="1:24" x14ac:dyDescent="0.25">
      <c r="A44" s="1">
        <v>40</v>
      </c>
      <c r="B44" s="1">
        <v>4105</v>
      </c>
      <c r="C44" s="1">
        <v>49260</v>
      </c>
      <c r="D44" s="1">
        <v>41050</v>
      </c>
      <c r="E44" s="1">
        <v>4435</v>
      </c>
      <c r="F44" s="1">
        <v>53220</v>
      </c>
      <c r="G44" s="1">
        <v>4821</v>
      </c>
      <c r="H44" s="1">
        <v>57852</v>
      </c>
      <c r="I44" s="1">
        <v>5414</v>
      </c>
      <c r="J44" s="1">
        <v>64968</v>
      </c>
      <c r="K44" s="1">
        <v>5887</v>
      </c>
      <c r="L44" s="1">
        <v>70644</v>
      </c>
      <c r="M44" s="1">
        <v>5500</v>
      </c>
      <c r="N44" s="1">
        <v>66000</v>
      </c>
      <c r="O44" s="1">
        <v>60500</v>
      </c>
      <c r="P44" s="1">
        <v>7068</v>
      </c>
      <c r="Q44" s="1">
        <v>84816</v>
      </c>
      <c r="R44" s="1">
        <v>5125</v>
      </c>
      <c r="S44" s="1">
        <v>51250</v>
      </c>
      <c r="T44" s="1">
        <v>53813</v>
      </c>
      <c r="U44" s="1">
        <v>56375</v>
      </c>
      <c r="V44" s="1">
        <v>58938</v>
      </c>
      <c r="W44" s="1">
        <v>61500</v>
      </c>
      <c r="X44" s="1">
        <v>40</v>
      </c>
    </row>
    <row r="45" spans="1:24" x14ac:dyDescent="0.25">
      <c r="A45" s="1">
        <v>41</v>
      </c>
      <c r="B45" s="1">
        <v>4175</v>
      </c>
      <c r="C45" s="1">
        <v>50100</v>
      </c>
      <c r="D45" s="1">
        <v>41750</v>
      </c>
      <c r="E45" s="1">
        <v>4510</v>
      </c>
      <c r="F45" s="1">
        <v>54120</v>
      </c>
      <c r="G45" s="1">
        <v>4884</v>
      </c>
      <c r="H45" s="1">
        <v>58608</v>
      </c>
      <c r="I45" s="1">
        <v>5476</v>
      </c>
      <c r="J45" s="1">
        <v>65712</v>
      </c>
      <c r="K45" s="1">
        <v>5960</v>
      </c>
      <c r="L45" s="1">
        <v>71520</v>
      </c>
      <c r="M45" s="1">
        <v>5575</v>
      </c>
      <c r="N45" s="1">
        <v>66900</v>
      </c>
      <c r="O45" s="1">
        <v>61325</v>
      </c>
      <c r="P45" s="1">
        <v>7140</v>
      </c>
      <c r="Q45" s="1">
        <v>85680</v>
      </c>
      <c r="R45" s="1">
        <v>5190</v>
      </c>
      <c r="S45" s="1">
        <v>51900</v>
      </c>
      <c r="T45" s="1">
        <v>54495</v>
      </c>
      <c r="U45" s="1">
        <v>57090</v>
      </c>
      <c r="V45" s="1">
        <v>59685</v>
      </c>
      <c r="W45" s="1">
        <v>62280</v>
      </c>
      <c r="X45" s="1">
        <v>41</v>
      </c>
    </row>
    <row r="46" spans="1:24" x14ac:dyDescent="0.25">
      <c r="A46" s="1">
        <v>42</v>
      </c>
      <c r="B46" s="1">
        <v>4235</v>
      </c>
      <c r="C46" s="1">
        <v>50820</v>
      </c>
      <c r="D46" s="1">
        <v>42350</v>
      </c>
      <c r="E46" s="1">
        <v>4575</v>
      </c>
      <c r="F46" s="1">
        <v>54900</v>
      </c>
      <c r="G46" s="1">
        <v>4951</v>
      </c>
      <c r="H46" s="1">
        <v>59412</v>
      </c>
      <c r="I46" s="1">
        <v>5539</v>
      </c>
      <c r="J46" s="1">
        <v>66468</v>
      </c>
      <c r="K46" s="1">
        <v>6033</v>
      </c>
      <c r="L46" s="1">
        <v>72396</v>
      </c>
      <c r="M46" s="1">
        <v>5635</v>
      </c>
      <c r="N46" s="1">
        <v>67620</v>
      </c>
      <c r="O46" s="1">
        <v>61985</v>
      </c>
      <c r="P46" s="1">
        <v>7213</v>
      </c>
      <c r="Q46" s="1">
        <v>86556</v>
      </c>
      <c r="R46" s="1">
        <v>5255</v>
      </c>
      <c r="S46" s="1">
        <v>52550</v>
      </c>
      <c r="T46" s="1">
        <v>55178</v>
      </c>
      <c r="U46" s="1">
        <v>57805</v>
      </c>
      <c r="V46" s="1">
        <v>60433</v>
      </c>
      <c r="W46" s="1">
        <v>63060</v>
      </c>
      <c r="X46" s="1">
        <v>42</v>
      </c>
    </row>
    <row r="47" spans="1:24" x14ac:dyDescent="0.25">
      <c r="A47" s="1">
        <v>43</v>
      </c>
      <c r="B47" s="1">
        <v>4305</v>
      </c>
      <c r="C47" s="1">
        <v>51660</v>
      </c>
      <c r="D47" s="1">
        <v>43050</v>
      </c>
      <c r="E47" s="1">
        <v>4640</v>
      </c>
      <c r="F47" s="1">
        <v>55680</v>
      </c>
      <c r="G47" s="1">
        <v>5019</v>
      </c>
      <c r="H47" s="1">
        <v>60228</v>
      </c>
      <c r="I47" s="1">
        <v>5601</v>
      </c>
      <c r="J47" s="1">
        <v>67212</v>
      </c>
      <c r="K47" s="1">
        <v>6095</v>
      </c>
      <c r="L47" s="1">
        <v>73140</v>
      </c>
      <c r="M47" s="1">
        <v>5695</v>
      </c>
      <c r="N47" s="1">
        <v>68340</v>
      </c>
      <c r="O47" s="1">
        <v>62645</v>
      </c>
      <c r="P47" s="1">
        <v>7270</v>
      </c>
      <c r="Q47" s="1">
        <v>87240</v>
      </c>
      <c r="R47" s="1">
        <v>5320</v>
      </c>
      <c r="S47" s="1">
        <v>53200</v>
      </c>
      <c r="T47" s="1">
        <v>55860</v>
      </c>
      <c r="U47" s="1">
        <v>58520</v>
      </c>
      <c r="V47" s="1">
        <v>61180</v>
      </c>
      <c r="W47" s="1">
        <v>63840</v>
      </c>
      <c r="X47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Totals</vt:lpstr>
      <vt:lpstr>EM as of 2-14</vt:lpstr>
      <vt:lpstr>For Formulas</vt:lpstr>
      <vt:lpstr>22-23 Asst</vt:lpstr>
      <vt:lpstr>Bus</vt:lpstr>
      <vt:lpstr>Cafe</vt:lpstr>
      <vt:lpstr>22-23 Cert</vt:lpstr>
      <vt:lpstr>Sheet1</vt:lpstr>
      <vt:lpstr>22-23 NC</vt:lpstr>
      <vt:lpstr>Add-on Pays</vt:lpstr>
      <vt:lpstr>21-22 Asst</vt:lpstr>
      <vt:lpstr>21-22 Cert</vt:lpstr>
      <vt:lpstr>21-22 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Amelia Floyd</cp:lastModifiedBy>
  <cp:lastPrinted>2022-06-09T17:34:23Z</cp:lastPrinted>
  <dcterms:created xsi:type="dcterms:W3CDTF">2022-01-14T14:26:57Z</dcterms:created>
  <dcterms:modified xsi:type="dcterms:W3CDTF">2022-06-21T02:04:14Z</dcterms:modified>
</cp:coreProperties>
</file>